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IV_CONV" vbProcedure="false">'DD-EPM'!$AF$10:$AG$38</definedName>
    <definedName function="false" hidden="false" name="UOM_CONV" vbProcedure="false">'DD-EPM'!$A$7:$B$42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'DD-EPM'!$F$9:$AA$115</definedName>
    <definedName function="false" hidden="false" localSheetId="12" name="TABLE" vbProcedure="false">'DD-EGL'!$D$9:$Y$15</definedName>
    <definedName function="false" hidden="false" localSheetId="13" name="Excel_BuiltIn__FilterDatabase" vbProcedure="false">'TRANSACTIONSUMMARYREPORT -1'!$A$9:$AD$4937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<sst xmlns="http://schemas.openxmlformats.org/spreadsheetml/2006/main" count="57999" uniqueCount="4600">
  <si>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</si>
  <si>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</si>
  <si>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</si>
  <si>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</si>
  <si>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</si>
  <si>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</si>
  <si>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</si>
  <si>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</si>
  <si>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</si>
  <si>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</si>
  <si>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</si>
  <si>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</si>
  <si>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</si>
  <si>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</si>
  <si>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</si>
  <si>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</si>
  <si>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</si>
  <si>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</si>
  <si>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</si>
  <si>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</si>
  <si>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</si>
  <si>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</si>
  <si>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</si>
  <si>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</si>
  <si>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</si>
  <si>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</si>
  <si>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</si>
  <si>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</si>
  <si>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</si>
  <si>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</si>
  <si>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</si>
  <si>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</si>
  <si>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</si>
  <si>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</si>
  <si>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</si>
  <si>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</si>
  <si>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</si>
  <si>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</si>
  <si>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</si>
  <si>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</si>
  <si>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Arnold, J</t>
  </si>
  <si>
    <t xml:space="preserve">NG Fin, FP for LD1</t>
  </si>
  <si>
    <t xml:space="preserve">MMBtus</t>
  </si>
  <si>
    <t xml:space="preserve">Carson , M</t>
  </si>
  <si>
    <t xml:space="preserve">Firm-LD Peak</t>
  </si>
  <si>
    <t xml:space="preserve">MWhs</t>
  </si>
  <si>
    <t xml:space="preserve">Storey, G</t>
  </si>
  <si>
    <t xml:space="preserve">NG Fin BS, LD1 for GDM</t>
  </si>
  <si>
    <t xml:space="preserve">Dorland , C</t>
  </si>
  <si>
    <t xml:space="preserve">NG Firm Phys, ID, GDD</t>
  </si>
  <si>
    <t xml:space="preserve">Fischer, M</t>
  </si>
  <si>
    <t xml:space="preserve">NG Fin BS, LD1 for NGI</t>
  </si>
  <si>
    <t xml:space="preserve">Herndon, R</t>
  </si>
  <si>
    <t xml:space="preserve">Mckay, B</t>
  </si>
  <si>
    <t xml:space="preserve">NG Fin BS, LD1 for IF</t>
  </si>
  <si>
    <t xml:space="preserve">Stalford, R</t>
  </si>
  <si>
    <t xml:space="preserve">Pimenov, V</t>
  </si>
  <si>
    <t xml:space="preserve">NG Firm Phys, FP</t>
  </si>
  <si>
    <t xml:space="preserve">Grand Total</t>
  </si>
  <si>
    <t xml:space="preserve">White , B</t>
  </si>
  <si>
    <t xml:space="preserve">Crude</t>
  </si>
  <si>
    <t xml:space="preserve">bbl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</si>
  <si>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</si>
  <si>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</si>
  <si>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</si>
  <si>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</si>
  <si>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</si>
  <si>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</si>
  <si>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</si>
  <si>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</si>
  <si>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</si>
  <si>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</si>
  <si>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</si>
  <si>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</si>
  <si>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(blank)</t>
  </si>
  <si>
    <t xml:space="preserve">Kelli Stevens</t>
  </si>
  <si>
    <t xml:space="preserve">Jeff King</t>
  </si>
  <si>
    <t xml:space="preserve">(blank) Total</t>
  </si>
  <si>
    <t xml:space="preserve">US Natural Gas Total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</si>
  <si>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</si>
  <si>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</si>
  <si>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</si>
  <si>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</si>
  <si>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</si>
  <si>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</si>
  <si>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</si>
  <si>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</si>
  <si>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May-15-01 thru May-15-01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</si>
  <si>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</si>
  <si>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</si>
  <si>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</si>
  <si>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</si>
  <si>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</si>
  <si>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</si>
  <si>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</si>
  <si>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</si>
  <si>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</si>
  <si>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    Crude - Dubai 1st line swap - Jul01</t>
  </si>
  <si>
    <t xml:space="preserve">May-15-01 06:22 GMT</t>
  </si>
  <si>
    <t xml:space="preserve">    Crude - WTI 1st line swap - Cal 02</t>
  </si>
  <si>
    <t xml:space="preserve">Cal 02</t>
  </si>
  <si>
    <t xml:space="preserve">May-15-01 18:04 GMT</t>
  </si>
  <si>
    <t xml:space="preserve">    Crude - WTI 1st line swap - Cal 03</t>
  </si>
  <si>
    <t xml:space="preserve">Cal 03</t>
  </si>
  <si>
    <t xml:space="preserve">Crude Diff</t>
  </si>
  <si>
    <t xml:space="preserve">    Crude Diff - Brent 1st line swap/Dubai 1st line swap - Cal 02</t>
  </si>
  <si>
    <t xml:space="preserve">May-15-01 09:16 GMT</t>
  </si>
  <si>
    <t xml:space="preserve">    Crude Diff - Dated/Brent 1st line swap - Jun01</t>
  </si>
  <si>
    <t xml:space="preserve">May-15-01 16:31 GMT</t>
  </si>
  <si>
    <t xml:space="preserve">    Crude Diff - Dated/Brent 1st line swap - Jul01</t>
  </si>
  <si>
    <t xml:space="preserve">    Crude Diff - Dated/Brent 1st line swap - Sep01</t>
  </si>
  <si>
    <t xml:space="preserve">May-15-01 10:07 GMT</t>
  </si>
  <si>
    <t xml:space="preserve">    Crude Diff - Dated/Brent 1st line swap - Q3 01</t>
  </si>
  <si>
    <t xml:space="preserve">Q3 01</t>
  </si>
  <si>
    <t xml:space="preserve">May-15-01 14:23 GMT</t>
  </si>
  <si>
    <t xml:space="preserve">    Crude Diff - WTI 1st line swap/Brent 1st line swap - Q3 01</t>
  </si>
  <si>
    <t xml:space="preserve">May-15-01 14:05 GMT</t>
  </si>
  <si>
    <t xml:space="preserve">    Crude Diff - WTI 1st line swap/Brent 1st line swap - Q4 01</t>
  </si>
  <si>
    <t xml:space="preserve">Q4 01</t>
  </si>
  <si>
    <t xml:space="preserve">May-15-01 13:48 GMT</t>
  </si>
  <si>
    <t xml:space="preserve">    Crude Diff - WTI 1st line swap/Brent 1st line swap - Q1 02</t>
  </si>
  <si>
    <t xml:space="preserve">Q1 02</t>
  </si>
  <si>
    <t xml:space="preserve">May-15-01 15:08 GMT</t>
  </si>
  <si>
    <t xml:space="preserve">    Crude Diff - WTI 1st line swap/Brent 1st line swap - Cal 02</t>
  </si>
  <si>
    <t xml:space="preserve">May-15-01 15:13 GMT</t>
  </si>
  <si>
    <t xml:space="preserve">Fuel Oil</t>
  </si>
  <si>
    <t xml:space="preserve">    Fuel Oil - 180cst Sing swap - Jun01</t>
  </si>
  <si>
    <t xml:space="preserve">May-15-01 07:18 GMT</t>
  </si>
  <si>
    <t xml:space="preserve">mt</t>
  </si>
  <si>
    <t xml:space="preserve">    Fuel Oil - 3.5% Rdam Barges swap - Jun01</t>
  </si>
  <si>
    <t xml:space="preserve">May-15-01 15:50 GMT</t>
  </si>
  <si>
    <t xml:space="preserve">    Fuel Oil - 1% NWE FOB Cargo swap - Jun01</t>
  </si>
  <si>
    <t xml:space="preserve">May-15-01 16:04 GMT</t>
  </si>
  <si>
    <t xml:space="preserve">Gasoil</t>
  </si>
  <si>
    <t xml:space="preserve">    Gasoil - 0.5% Sing swap - Jun01</t>
  </si>
  <si>
    <t xml:space="preserve">May-15-01 11:52 GMT</t>
  </si>
  <si>
    <t xml:space="preserve">Gasoil Arb</t>
  </si>
  <si>
    <t xml:space="preserve">    Gasoil Arb - 0.5% Sing/GO 1st line swap - Q4 01</t>
  </si>
  <si>
    <t xml:space="preserve">May-15-01 10:52 GMT</t>
  </si>
  <si>
    <t xml:space="preserve">Gasoil Crack</t>
  </si>
  <si>
    <t xml:space="preserve">    Gasoil Crack - GO 1st line/Brent 1st line swap - Q3 01</t>
  </si>
  <si>
    <t xml:space="preserve">May-15-01 16:30 GMT</t>
  </si>
  <si>
    <t xml:space="preserve">    Gasoil Crack - GO 1st line/Brent 1st line swap - Q4 01</t>
  </si>
  <si>
    <t xml:space="preserve">May-15-01 14:29 GMT</t>
  </si>
  <si>
    <t xml:space="preserve">    Gasoil Crack - GO 1st line/Brent 1st line swap - Q1 02</t>
  </si>
  <si>
    <t xml:space="preserve">May-15-01 13:16 GMT</t>
  </si>
  <si>
    <t xml:space="preserve">Gasoil Diff</t>
  </si>
  <si>
    <t xml:space="preserve">    Gasoil Diff - EN590 MED CIF/GO 1st line swap - Jun01</t>
  </si>
  <si>
    <t xml:space="preserve">May-15-01 13:44 GMT</t>
  </si>
  <si>
    <t xml:space="preserve">    Gasoil Diff - EN590 NWE CIF/GO 1st line swap - Bal Month</t>
  </si>
  <si>
    <t xml:space="preserve">Bal Month</t>
  </si>
  <si>
    <t xml:space="preserve">May-15-01 14:48 GMT</t>
  </si>
  <si>
    <t xml:space="preserve">    Gasoil Diff - EN590 NWE CIF/GO 1st line swap - Jun01</t>
  </si>
  <si>
    <t xml:space="preserve">May-15-01 14:49 GMT</t>
  </si>
  <si>
    <t xml:space="preserve">    Gasoil Diff - EN590 NWE CIF/GO 1st line swap - Jul01</t>
  </si>
  <si>
    <t xml:space="preserve">May-15-01 14:22 GMT</t>
  </si>
  <si>
    <t xml:space="preserve">    Gasoil Diff - EN590 NWE CIF/GO 1st line swap - Q3 01</t>
  </si>
  <si>
    <t xml:space="preserve">May-15-01 14:54 GMT</t>
  </si>
  <si>
    <t xml:space="preserve">    Gasoil Diff - EN590 NWE CIF/GO 1st line swap - Q4 01</t>
  </si>
  <si>
    <t xml:space="preserve">May-15-01 14:33 GMT</t>
  </si>
  <si>
    <t xml:space="preserve">    Gasoil Diff - EN590 NWE CIF/GO 1st line swap - Q1 02</t>
  </si>
  <si>
    <t xml:space="preserve">May-15-01 10:20 GMT</t>
  </si>
  <si>
    <t xml:space="preserve">Gasoline Crack</t>
  </si>
  <si>
    <t xml:space="preserve">    Gasoline Crack - Rdam Barges Eurograde/Brent 1st line swap - Jun01</t>
  </si>
  <si>
    <t xml:space="preserve">May-15-01 15:07 GMT</t>
  </si>
  <si>
    <t xml:space="preserve">    Gasoline Crack - Rdam Barges Eurograde/Brent 1st line swap - Sep01</t>
  </si>
  <si>
    <t xml:space="preserve">May-15-01 14:50 GMT</t>
  </si>
  <si>
    <t xml:space="preserve">    Gasoline Crack - Rdam Barges Eurograde/Brent 1st line swap - Q4 01</t>
  </si>
  <si>
    <t xml:space="preserve">May-15-01 15:53 GMT</t>
  </si>
  <si>
    <t xml:space="preserve">Jet Fuel Diff</t>
  </si>
  <si>
    <t xml:space="preserve">    Jet Fuel Diff - NWE CIF Cargo/GO 1st line swap - Jun01</t>
  </si>
  <si>
    <t xml:space="preserve">May-15-01 14:28 GMT</t>
  </si>
  <si>
    <t xml:space="preserve">    Jet Fuel Diff - NWE CIF Cargo/GO 1st line swap - Jul01</t>
  </si>
  <si>
    <t xml:space="preserve">May-15-01 09:47 GMT</t>
  </si>
  <si>
    <t xml:space="preserve">    Jet Fuel Diff - NWE CIF Cargo/GO 1st line swap - Aug01</t>
  </si>
  <si>
    <t xml:space="preserve">May-15-01 09:45 GMT</t>
  </si>
  <si>
    <t xml:space="preserve">    Jet Fuel Diff - NWE CIF Cargo/GO 1st line swap - Sep01</t>
  </si>
  <si>
    <t xml:space="preserve">May-15-01 09:55 GMT</t>
  </si>
  <si>
    <t xml:space="preserve">    Jet Fuel Diff - NWE CIF Cargo/GO 1st line swap - Q3 01</t>
  </si>
  <si>
    <t xml:space="preserve">May-15-01 14:24 GMT</t>
  </si>
  <si>
    <t xml:space="preserve">    Jet Fuel Diff - NWE CIF Cargo/GO 1st line swap - Q4 01</t>
  </si>
  <si>
    <t xml:space="preserve">May-15-01 10:17 GMT</t>
  </si>
  <si>
    <t xml:space="preserve">    Jet Fuel Diff - NWE CIF Cargo/GO 1st line swap - Q1 02</t>
  </si>
  <si>
    <t xml:space="preserve">May-15-01 09:31 GMT</t>
  </si>
  <si>
    <t xml:space="preserve">Naphtha</t>
  </si>
  <si>
    <t xml:space="preserve">    Naphtha - Naphtha NWE CIF Cargo swap - Jul01</t>
  </si>
  <si>
    <t xml:space="preserve">May-15-01 09:48 GMT</t>
  </si>
  <si>
    <t xml:space="preserve">Naphtha Crack</t>
  </si>
  <si>
    <t xml:space="preserve">    Naphtha Crack - Naphtha NWE CIF Cargo/Brent 1st line swap - Jun01</t>
  </si>
  <si>
    <t xml:space="preserve">May-15-01 10:48 GMT</t>
  </si>
  <si>
    <t xml:space="preserve">    Naphtha Crack - Naphtha NWE CIF Cargo/Brent 1st line swap - Jul01</t>
  </si>
  <si>
    <t xml:space="preserve">May-15-01 11:36 GMT</t>
  </si>
  <si>
    <t xml:space="preserve">    Naphtha Crack - Naphtha NWE CIF Cargo/Brent 1st line swap - Aug01</t>
  </si>
  <si>
    <t xml:space="preserve">May-15-01 11:37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</si>
  <si>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</si>
  <si>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</si>
  <si>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</si>
  <si>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A - Next Week</t>
  </si>
  <si>
    <t xml:space="preserve">Next Week</t>
  </si>
  <si>
    <t xml:space="preserve">May-15-01 15:21 GMT</t>
  </si>
  <si>
    <t xml:space="preserve">    Fin Swap-Peak - NYPOOL G - Custom</t>
  </si>
  <si>
    <t xml:space="preserve">Custom</t>
  </si>
  <si>
    <t xml:space="preserve">May-15-01 14:40 GMT</t>
  </si>
  <si>
    <t xml:space="preserve">    Fin Swap-Peak - NYPOOL G - Sep01</t>
  </si>
  <si>
    <t xml:space="preserve">Firm-LD Off-Peak</t>
  </si>
  <si>
    <t xml:space="preserve">    Firm-LD Off-Peak - Nepool Off-Peak - Jul01-Aug01</t>
  </si>
  <si>
    <t xml:space="preserve">Jul01-Aug01</t>
  </si>
  <si>
    <t xml:space="preserve">May-15-01 16:22 GMT</t>
  </si>
  <si>
    <t xml:space="preserve">    Firm-LD Off-Peak - PJM-W Off-Peak - Weekend 2x16</t>
  </si>
  <si>
    <t xml:space="preserve">Weekend 2x16</t>
  </si>
  <si>
    <t xml:space="preserve">May-15-01 11:54 GMT</t>
  </si>
  <si>
    <t xml:space="preserve">    Firm-LD Peak - Cin - Next Day</t>
  </si>
  <si>
    <t xml:space="preserve">Next Day</t>
  </si>
  <si>
    <t xml:space="preserve">May-15-01 15:04 GMT</t>
  </si>
  <si>
    <t xml:space="preserve">    Firm-LD Peak - Cin - Bal Week</t>
  </si>
  <si>
    <t xml:space="preserve">Bal Week</t>
  </si>
  <si>
    <t xml:space="preserve">May-15-01 19:07 GMT</t>
  </si>
  <si>
    <t xml:space="preserve">    Firm-LD Peak - Cin - Next Week</t>
  </si>
  <si>
    <t xml:space="preserve">May-15-01 19:56 GMT</t>
  </si>
  <si>
    <t xml:space="preserve">    Firm-LD Peak - Cin - Jun01</t>
  </si>
  <si>
    <t xml:space="preserve">May-15-01 21:02 GMT</t>
  </si>
  <si>
    <t xml:space="preserve">    Firm-LD Peak - Cin - Jul01-Aug01</t>
  </si>
  <si>
    <t xml:space="preserve">May-15-01 20:18 GMT</t>
  </si>
  <si>
    <t xml:space="preserve">    Firm-LD Peak - Cin - Sep01</t>
  </si>
  <si>
    <t xml:space="preserve">May-15-01 20:30 GMT</t>
  </si>
  <si>
    <t xml:space="preserve">    Firm-LD Peak - Cin - Oct01</t>
  </si>
  <si>
    <t xml:space="preserve">May-15-01 17:59 GMT</t>
  </si>
  <si>
    <t xml:space="preserve">    Firm-LD Peak - Cin - Q4 01</t>
  </si>
  <si>
    <t xml:space="preserve">May-15-01 20:28 GMT</t>
  </si>
  <si>
    <t xml:space="preserve">    Firm-LD Peak - Cin - Jan02-Feb02</t>
  </si>
  <si>
    <t xml:space="preserve">Jan02-Feb02</t>
  </si>
  <si>
    <t xml:space="preserve">May-15-01 15:41 GMT</t>
  </si>
  <si>
    <t xml:space="preserve">    Firm-LD Peak - Cin - Jun02</t>
  </si>
  <si>
    <t xml:space="preserve">May-15-01 19:51 GMT</t>
  </si>
  <si>
    <t xml:space="preserve">    Firm-LD Peak - Cin - Jul02-Aug02</t>
  </si>
  <si>
    <t xml:space="preserve">Jul02-Aug02</t>
  </si>
  <si>
    <t xml:space="preserve">May-15-01 16:32 GMT</t>
  </si>
  <si>
    <t xml:space="preserve">    Firm-LD Peak - Cin - Q4 02</t>
  </si>
  <si>
    <t xml:space="preserve">Q4 02</t>
  </si>
  <si>
    <t xml:space="preserve">May-15-01 17:35 GMT</t>
  </si>
  <si>
    <t xml:space="preserve">    Firm-LD Peak - Cin - Cal 02</t>
  </si>
  <si>
    <t xml:space="preserve">May-15-01 20:19 GMT</t>
  </si>
  <si>
    <t xml:space="preserve">    Firm-LD Peak - Comed - Next Day</t>
  </si>
  <si>
    <t xml:space="preserve">May-15-01 14:25 GMT</t>
  </si>
  <si>
    <t xml:space="preserve">    Firm-LD Peak - Comed - Jun01</t>
  </si>
  <si>
    <t xml:space="preserve">May-15-01 18:12 GMT</t>
  </si>
  <si>
    <t xml:space="preserve">    Firm-LD Peak - Comed - Jul01-Aug01</t>
  </si>
  <si>
    <t xml:space="preserve">May-15-01 13:04 GMT</t>
  </si>
  <si>
    <t xml:space="preserve">    Firm-LD Peak - Comed - Sep01</t>
  </si>
  <si>
    <t xml:space="preserve">May-15-01 11:56 GMT</t>
  </si>
  <si>
    <t xml:space="preserve">    Firm-LD Peak - Comed - Dec01</t>
  </si>
  <si>
    <t xml:space="preserve">May-15-01 12:09 GMT</t>
  </si>
  <si>
    <t xml:space="preserve">    Firm-LD Peak - Comed - Q4 01</t>
  </si>
  <si>
    <t xml:space="preserve">    Firm-LD Peak - Comed - Jul03-Aug03</t>
  </si>
  <si>
    <t xml:space="preserve">Jul03-Aug03</t>
  </si>
  <si>
    <t xml:space="preserve">May-15-01 18:01 GMT</t>
  </si>
  <si>
    <t xml:space="preserve">    Firm-LD Peak - Ent - Next Day</t>
  </si>
  <si>
    <t xml:space="preserve">May-15-01 12:58 GMT</t>
  </si>
  <si>
    <t xml:space="preserve">    Firm-LD Peak - Ent - Bal Week</t>
  </si>
  <si>
    <t xml:space="preserve">May-15-01 19:32 GMT</t>
  </si>
  <si>
    <t xml:space="preserve">    Firm-LD Peak - Ent - Jun01</t>
  </si>
  <si>
    <t xml:space="preserve">May-15-01 12:29 GMT</t>
  </si>
  <si>
    <t xml:space="preserve">    Firm-LD Peak - Ent - Jul01-Aug01</t>
  </si>
  <si>
    <t xml:space="preserve">May-15-01 20:16 GMT</t>
  </si>
  <si>
    <t xml:space="preserve">    Firm-LD Peak - Ent - Sep01</t>
  </si>
  <si>
    <t xml:space="preserve">    Firm-LD Peak - Ent - Jan02-Feb02</t>
  </si>
  <si>
    <t xml:space="preserve">May-15-01 15:18 GMT</t>
  </si>
  <si>
    <t xml:space="preserve">    Firm-LD Peak - Ent - Cal 03</t>
  </si>
  <si>
    <t xml:space="preserve">May-15-01 13:13 GMT</t>
  </si>
  <si>
    <t xml:space="preserve">    Firm-LD Peak - Nepool - Next Day</t>
  </si>
  <si>
    <t xml:space="preserve">May-15-01 14:26 GMT</t>
  </si>
  <si>
    <t xml:space="preserve">    Firm-LD Peak - Nepool - Bal Week</t>
  </si>
  <si>
    <t xml:space="preserve">May-15-01 11:26 GMT</t>
  </si>
  <si>
    <t xml:space="preserve">    Firm-LD Peak - Nepool - Next Week</t>
  </si>
  <si>
    <t xml:space="preserve">    Firm-LD Peak - Nepool - Jun01</t>
  </si>
  <si>
    <t xml:space="preserve">May-15-01 13:49 GMT</t>
  </si>
  <si>
    <t xml:space="preserve">    Firm-LD Peak - PJM-W - Custom</t>
  </si>
  <si>
    <t xml:space="preserve">May-15-01 17:24 GMT</t>
  </si>
  <si>
    <t xml:space="preserve">    Firm-LD Peak - PJM-W - Next Day</t>
  </si>
  <si>
    <t xml:space="preserve">    Firm-LD Peak - PJM-W - Bal Week</t>
  </si>
  <si>
    <t xml:space="preserve">    Firm-LD Peak - PJM-W - Next Week</t>
  </si>
  <si>
    <t xml:space="preserve">May-15-01 20:04 GMT</t>
  </si>
  <si>
    <t xml:space="preserve">    Firm-LD Peak - PJM-W - Bal Month</t>
  </si>
  <si>
    <t xml:space="preserve">May-15-01 19:24 GMT</t>
  </si>
  <si>
    <t xml:space="preserve">    Firm-LD Peak - PJM-W - Jun01</t>
  </si>
  <si>
    <t xml:space="preserve">May-15-01 19:48 GMT</t>
  </si>
  <si>
    <t xml:space="preserve">    Firm-LD Peak - PJM-W - Sep01</t>
  </si>
  <si>
    <t xml:space="preserve">May-15-01 16:18 GMT</t>
  </si>
  <si>
    <t xml:space="preserve">    Firm-LD Peak - PJM-W - Q4 01</t>
  </si>
  <si>
    <t xml:space="preserve">May-15-01 18:59 GMT</t>
  </si>
  <si>
    <t xml:space="preserve">    Firm-LD Peak - PJM-W - Jan02-Feb02</t>
  </si>
  <si>
    <t xml:space="preserve">    Firm-LD Peak - PJM-W - May02</t>
  </si>
  <si>
    <t xml:space="preserve">May-15-01 17:48 GMT</t>
  </si>
  <si>
    <t xml:space="preserve">    Firm-LD Peak - PJM-W - Jul02-Aug02</t>
  </si>
  <si>
    <t xml:space="preserve">May-15-01 12:43 GMT</t>
  </si>
  <si>
    <t xml:space="preserve">    Firm-LD Peak - PJM-W - Sep02</t>
  </si>
  <si>
    <t xml:space="preserve">May-15-01 12:47 GMT</t>
  </si>
  <si>
    <t xml:space="preserve">    Firm-LD Peak - PJM-W - Q4 02</t>
  </si>
  <si>
    <t xml:space="preserve">May-15-01 12:31 GMT</t>
  </si>
  <si>
    <t xml:space="preserve">    Firm-LD Peak - PJM-W - Cal 02</t>
  </si>
  <si>
    <t xml:space="preserve">May-15-01 12:24 GMT</t>
  </si>
  <si>
    <t xml:space="preserve">    Firm-LD Peak - PJM-W - Cal 05</t>
  </si>
  <si>
    <t xml:space="preserve">Cal 05</t>
  </si>
  <si>
    <t xml:space="preserve">May-15-01 17:25 GMT</t>
  </si>
  <si>
    <t xml:space="preserve">    Firm-LD Peak - Palo - Next Day</t>
  </si>
  <si>
    <t xml:space="preserve">May-15-01 18:56 GMT</t>
  </si>
  <si>
    <t xml:space="preserve">    Firm-LD Peak - Palo - Bal Month</t>
  </si>
  <si>
    <t xml:space="preserve">    Firm-LD Peak - SP-15 - Next Day</t>
  </si>
  <si>
    <t xml:space="preserve">May-15-01 13:19 GMT</t>
  </si>
  <si>
    <t xml:space="preserve">    Firm-LD Peak - SP-15 - Bal Month</t>
  </si>
  <si>
    <t xml:space="preserve">May-15-01 18:58 GMT</t>
  </si>
  <si>
    <t xml:space="preserve">    Firm-LD Peak - SP-15 - Jul01</t>
  </si>
  <si>
    <t xml:space="preserve">May-15-01 13:15 GMT</t>
  </si>
  <si>
    <t xml:space="preserve">    Firm-LD Peak - TVA - Next Day</t>
  </si>
  <si>
    <t xml:space="preserve">May-15-01 11:55 GMT</t>
  </si>
  <si>
    <t xml:space="preserve">    Firm-LD Peak - TVA - Jun01</t>
  </si>
  <si>
    <t xml:space="preserve">May-15-01 17:46 GMT</t>
  </si>
  <si>
    <t xml:space="preserve">    Firm-LD Peak - TVA - Sep01</t>
  </si>
  <si>
    <t xml:space="preserve">    Firm-LD Peak - TVA - Jun02</t>
  </si>
  <si>
    <t xml:space="preserve">    Firm-LD Peak - Ercot UBU - Bal Week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</si>
  <si>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</si>
  <si>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</si>
  <si>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</si>
  <si>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</si>
  <si>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</si>
  <si>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</si>
  <si>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May-15-01 14:14 GMT</t>
  </si>
  <si>
    <t xml:space="preserve">GJ</t>
  </si>
  <si>
    <t xml:space="preserve">NG Firm Phys, BS, LD1</t>
  </si>
  <si>
    <t xml:space="preserve">    NG Firm Phys, BS, LD1 - Waha - Jul01-Oct01</t>
  </si>
  <si>
    <t xml:space="preserve">Jul01-Oct01</t>
  </si>
  <si>
    <t xml:space="preserve">May-15-01 13:20 GMT</t>
  </si>
  <si>
    <t xml:space="preserve">    NG Firm Phys, FP - APC/ANR - Next Day Gas</t>
  </si>
  <si>
    <t xml:space="preserve">Next Day Gas</t>
  </si>
  <si>
    <t xml:space="preserve">    NG Firm Phys, FP - ANR-SW - Next Day Gas</t>
  </si>
  <si>
    <t xml:space="preserve">May-15-01 15:42 GMT</t>
  </si>
  <si>
    <t xml:space="preserve">    NG Firm Phys, FP - ANR-SE-T - Next Day Gas</t>
  </si>
  <si>
    <t xml:space="preserve">    NG Firm Phys, FP - Carthage - Next Day Gas</t>
  </si>
  <si>
    <t xml:space="preserve">    NG Firm Phys, FP - TCO - Next Day Gas</t>
  </si>
  <si>
    <t xml:space="preserve">May-15-01 15:10 GMT</t>
  </si>
  <si>
    <t xml:space="preserve">    NG Firm Phys, FP - CG-ML - Next Day Gas</t>
  </si>
  <si>
    <t xml:space="preserve">    NG Firm Phys, FP - CG-ONSH - Next Day Gas</t>
  </si>
  <si>
    <t xml:space="preserve">May-15-01 15:20 GMT</t>
  </si>
  <si>
    <t xml:space="preserve">    NG Firm Phys, FP - Cons Pwr - Next Day Gas</t>
  </si>
  <si>
    <t xml:space="preserve">May-15-01 14:39 GMT</t>
  </si>
  <si>
    <t xml:space="preserve">    NG Firm Phys, FP - CNG-SP - Next Day Gas</t>
  </si>
  <si>
    <t xml:space="preserve">May-15-01 14:07 GMT</t>
  </si>
  <si>
    <t xml:space="preserve">    NG Firm Phys, FP - EP-Keystone - Next Day Gas</t>
  </si>
  <si>
    <t xml:space="preserve">    NG Firm Phys, FP - EP-San Juan Blanco - Next Day Gas</t>
  </si>
  <si>
    <t xml:space="preserve">May-15-01 13:51 GMT</t>
  </si>
  <si>
    <t xml:space="preserve">    NG Firm Phys, FP - FGT-Z2 - Next Day Gas</t>
  </si>
  <si>
    <t xml:space="preserve">May-15-01 19:36 GMT</t>
  </si>
  <si>
    <t xml:space="preserve">    NG Firm Phys, FP - Henry - Next Day Gas</t>
  </si>
  <si>
    <t xml:space="preserve">May-15-01 15:35 GMT</t>
  </si>
  <si>
    <t xml:space="preserve">    NG Firm Phys, FP - Henry - Bal Month Gas</t>
  </si>
  <si>
    <t xml:space="preserve">Bal Month Gas</t>
  </si>
  <si>
    <t xml:space="preserve">May-15-01 14:52 GMT</t>
  </si>
  <si>
    <t xml:space="preserve">    NG Firm Phys, FP - Opal - Next Day Gas</t>
  </si>
  <si>
    <t xml:space="preserve">May-15-01 13:33 GMT</t>
  </si>
  <si>
    <t xml:space="preserve">    NG Firm Phys, FP - Mich - Next Day Gas</t>
  </si>
  <si>
    <t xml:space="preserve">May-15-01 15:05 GMT</t>
  </si>
  <si>
    <t xml:space="preserve">    NG Firm Phys, FP - NGPL-LA - Next Day Gas</t>
  </si>
  <si>
    <t xml:space="preserve">May-15-01 14:44 GMT</t>
  </si>
  <si>
    <t xml:space="preserve">    NG Firm Phys, FP - NGPL-Mid - Next Day Gas</t>
  </si>
  <si>
    <t xml:space="preserve">May-15-01 14:17 GMT</t>
  </si>
  <si>
    <t xml:space="preserve">    NG Firm Phys, FP - NGPL-Nicor - Next Day Gas</t>
  </si>
  <si>
    <t xml:space="preserve">May-15-01 15:16 GMT</t>
  </si>
  <si>
    <t xml:space="preserve">    NG Firm Phys, FP - NGPL-Nipsco - Next Day Gas</t>
  </si>
  <si>
    <t xml:space="preserve">May-15-01 13:40 GMT</t>
  </si>
  <si>
    <t xml:space="preserve">    NG Firm Phys, FP - NGPL-TxOk East-GC - Next Day Gas</t>
  </si>
  <si>
    <t xml:space="preserve">May-15-01 14:13 GMT</t>
  </si>
  <si>
    <t xml:space="preserve">    NG Firm Phys, FP - NNG-Demarc - Next Day Gas</t>
  </si>
  <si>
    <t xml:space="preserve">    NG Firm Phys, FP - PG&amp;E-Citygate - Next Day Gas</t>
  </si>
  <si>
    <t xml:space="preserve">May-15-01 14:19 GMT</t>
  </si>
  <si>
    <t xml:space="preserve">    NG Firm Phys, FP - PG&amp;E-Topock - Next Day Gas</t>
  </si>
  <si>
    <t xml:space="preserve">May-15-01 13:57 GMT</t>
  </si>
  <si>
    <t xml:space="preserve">    NG Firm Phys, FP - Panhandle - Next Day Gas</t>
  </si>
  <si>
    <t xml:space="preserve">May-15-01 14:35 GMT</t>
  </si>
  <si>
    <t xml:space="preserve">    NG Firm Phys, FP - PGLC - Next Day Gas</t>
  </si>
  <si>
    <t xml:space="preserve">May-15-01 14:10 GMT</t>
  </si>
  <si>
    <t xml:space="preserve">    NG Firm Phys, FP - Socal-Ehrenberg - Next Day Gas</t>
  </si>
  <si>
    <t xml:space="preserve">    NG Firm Phys, FP - Socal-Topock - Next Day Gas</t>
  </si>
  <si>
    <t xml:space="preserve">May-15-01 13:54 GMT</t>
  </si>
  <si>
    <t xml:space="preserve">    NG Firm Phys, FP - Tenn-Z0 - Next Day Gas</t>
  </si>
  <si>
    <t xml:space="preserve">May-15-01 13:46 GMT</t>
  </si>
  <si>
    <t xml:space="preserve">    NG Firm Phys, FP - Tenn-5L - Next Day Gas</t>
  </si>
  <si>
    <t xml:space="preserve">    NG Firm Phys, FP - Tenn-8L - Next Day Gas</t>
  </si>
  <si>
    <t xml:space="preserve">May-15-01 14:34 GMT</t>
  </si>
  <si>
    <t xml:space="preserve">    NG Firm Phys, FP - TET ELA - Next Day Gas</t>
  </si>
  <si>
    <t xml:space="preserve">    NG Firm Phys, FP - TET M3 - Next Day Gas</t>
  </si>
  <si>
    <t xml:space="preserve">    NG Firm Phys, FP - TET-STX - Next Day Gas</t>
  </si>
  <si>
    <t xml:space="preserve">    NG Firm Phys, FP - TET WLA - Next Day Gas</t>
  </si>
  <si>
    <t xml:space="preserve">    NG Firm Phys, FP - TGT-SL - Next Day Gas</t>
  </si>
  <si>
    <t xml:space="preserve">May-15-01 15:24 GMT</t>
  </si>
  <si>
    <t xml:space="preserve">    NG Firm Phys, FP - Tran 65 - Next Day Gas</t>
  </si>
  <si>
    <t xml:space="preserve">May-15-01 14:47 GMT</t>
  </si>
  <si>
    <t xml:space="preserve">    NG Firm Phys, FP - Tran 85 - Next Day Gas</t>
  </si>
  <si>
    <t xml:space="preserve">May-15-01 15:14 GMT</t>
  </si>
  <si>
    <t xml:space="preserve">    NG Firm Phys, FP - Transco Z-6 (NY) - Next Day Gas</t>
  </si>
  <si>
    <t xml:space="preserve">May-15-01 14:56 GMT</t>
  </si>
  <si>
    <t xml:space="preserve">    NG Firm Phys, FP - Transco Z-6 (non-NY) - Next Day Gas</t>
  </si>
  <si>
    <t xml:space="preserve">May-15-01 14:12 GMT</t>
  </si>
  <si>
    <t xml:space="preserve">    NG Firm Phys, FP - Trunk ELA - Next Day Gas</t>
  </si>
  <si>
    <t xml:space="preserve">May-15-01 14:30 GMT</t>
  </si>
  <si>
    <t xml:space="preserve">    NG Firm Phys, FP - Waha - Next Day Gas</t>
  </si>
  <si>
    <t xml:space="preserve">    NG Firm Phys, ID, GDD - ANR-SW - Next Day Gas</t>
  </si>
  <si>
    <t xml:space="preserve">May-15-01 12:41 GMT</t>
  </si>
  <si>
    <t xml:space="preserve">    NG Firm Phys, ID, GDD - ANR-SW - Jun01</t>
  </si>
  <si>
    <t xml:space="preserve">May-15-01 17:51 GMT</t>
  </si>
  <si>
    <t xml:space="preserve">    NG Firm Phys, ID, GDD - Carthage - Next Day Gas</t>
  </si>
  <si>
    <t xml:space="preserve">May-15-01 13:23 GMT</t>
  </si>
  <si>
    <t xml:space="preserve">    NG Firm Phys, ID, GDD - TCO - Next Day Gas</t>
  </si>
  <si>
    <t xml:space="preserve">May-15-01 14:03 GMT</t>
  </si>
  <si>
    <t xml:space="preserve">    NG Firm Phys, ID, GDD - TCO - Bal Month Gas</t>
  </si>
  <si>
    <t xml:space="preserve">May-15-01 14:43 GMT</t>
  </si>
  <si>
    <t xml:space="preserve">    NG Firm Phys, ID, GDD - CG-ML - Next Day Gas</t>
  </si>
  <si>
    <t xml:space="preserve">    NG Firm Phys, ID, GDD - Cons Pwr - Next Day Gas</t>
  </si>
  <si>
    <t xml:space="preserve">    NG Firm Phys, ID, GDD - EP-Keystone - Next Day Gas</t>
  </si>
  <si>
    <t xml:space="preserve">May-15-01 13:05 GMT</t>
  </si>
  <si>
    <t xml:space="preserve">    NG Firm Phys, ID, GDD - EP-San Juan Blanco - Next Day Gas</t>
  </si>
  <si>
    <t xml:space="preserve">    NG Firm Phys, ID, GDD - Henry - Jun01</t>
  </si>
  <si>
    <t xml:space="preserve">    NG Firm Phys, ID, GDD - Mich - Next Day Gas</t>
  </si>
  <si>
    <t xml:space="preserve">    NG Firm Phys, ID, GDD - Mich - Jun01</t>
  </si>
  <si>
    <t xml:space="preserve">May-15-01 12:34 GMT</t>
  </si>
  <si>
    <t xml:space="preserve">    NG Firm Phys, ID, GDD - Mich - Jul01-Oct01</t>
  </si>
  <si>
    <t xml:space="preserve">    NG Firm Phys, ID, GDD - Mich - Jun01-Oct01</t>
  </si>
  <si>
    <t xml:space="preserve">Jun01-Oct01</t>
  </si>
  <si>
    <t xml:space="preserve">May-15-01 13:50 GMT</t>
  </si>
  <si>
    <t xml:space="preserve">    NG Firm Phys, ID, GDD - NGPL-LA - Next Day Gas</t>
  </si>
  <si>
    <t xml:space="preserve">    NG Firm Phys, ID, GDD - NGPL-Mid - Next Day Gas</t>
  </si>
  <si>
    <t xml:space="preserve">    NG Firm Phys, ID, GDD - NGPL-Nicor - Next Day Gas</t>
  </si>
  <si>
    <t xml:space="preserve">    NG Firm Phys, ID, GDD - NGPL-Nicor - Bal Month Gas</t>
  </si>
  <si>
    <t xml:space="preserve">May-15-01 17:45 GMT</t>
  </si>
  <si>
    <t xml:space="preserve">    NG Firm Phys, ID, GDD - NGPL-Nicor - Jun01-Oct01</t>
  </si>
  <si>
    <t xml:space="preserve">    NG Firm Phys, ID, GDD - NGPL-TxOk East-GC - Next Day Gas</t>
  </si>
  <si>
    <t xml:space="preserve">May-15-01 12:40 GMT</t>
  </si>
  <si>
    <t xml:space="preserve">    NG Firm Phys, ID, GDD - Panhandle - Next Day Gas</t>
  </si>
  <si>
    <t xml:space="preserve">May-15-01 12:23 GMT</t>
  </si>
  <si>
    <t xml:space="preserve">    NG Firm Phys, ID, GDD - PGLC - Bal Month Gas</t>
  </si>
  <si>
    <t xml:space="preserve">    NG Firm Phys, ID, GDD - PGLC - Jun01</t>
  </si>
  <si>
    <t xml:space="preserve">May-15-01 18:16 GMT</t>
  </si>
  <si>
    <t xml:space="preserve">    NG Firm Phys, ID, GDD - PGLC - Jul01-Oct01</t>
  </si>
  <si>
    <t xml:space="preserve">    NG Firm Phys, ID, GDD - PGLC - Jun01-Oct01</t>
  </si>
  <si>
    <t xml:space="preserve">    NG Firm Phys, ID, GDD - TET ELA - Next Day Gas</t>
  </si>
  <si>
    <t xml:space="preserve">    NG Firm Phys, ID, GDD - TGT-SL - Jun01</t>
  </si>
  <si>
    <t xml:space="preserve">May-15-01 19:42 GMT</t>
  </si>
  <si>
    <t xml:space="preserve">NG Firm Phys, ID, IF</t>
  </si>
  <si>
    <t xml:space="preserve">    NG Firm Phys, ID, IF - Cheyenne - Nov01-Mar02</t>
  </si>
  <si>
    <t xml:space="preserve">Nov01-Mar02</t>
  </si>
  <si>
    <t xml:space="preserve">    NG Firm Phys, ID, IF - Tenn-5L - Jun01</t>
  </si>
  <si>
    <t xml:space="preserve">May-15-01 19:19 GMT</t>
  </si>
  <si>
    <t xml:space="preserve">    NG Firm Phys, ID, IF - Tenn-5L - Jun01-Oct01</t>
  </si>
  <si>
    <t xml:space="preserve">May-15-01 12:57 GMT</t>
  </si>
  <si>
    <t xml:space="preserve">    NG Firm Phys, ID, IF - Waha - Jun01</t>
  </si>
  <si>
    <t xml:space="preserve">May-15-01 17:53 GMT</t>
  </si>
  <si>
    <t xml:space="preserve">NG Firm Phys, ID, NGI</t>
  </si>
  <si>
    <t xml:space="preserve">    NG Firm Phys, ID, NGI - NGPL-Nicor - Jun01</t>
  </si>
  <si>
    <t xml:space="preserve">May-15-01 15:22 GMT</t>
  </si>
  <si>
    <t xml:space="preserve">    NG Firm Phys, ID, NGI - NGPL-Nicor - Nov01-Mar02</t>
  </si>
  <si>
    <t xml:space="preserve">May-15-01 18:50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</si>
  <si>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</si>
  <si>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</si>
  <si>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</si>
  <si>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CGPR</t>
  </si>
  <si>
    <t xml:space="preserve">    NG Fin BS, LD1 for CGPR - AB-NIT - Nov01-Mar02</t>
  </si>
  <si>
    <t xml:space="preserve">May-15-01 18:17 GMT</t>
  </si>
  <si>
    <t xml:space="preserve">    NG Fin BS, LD1 for GDM - Mich - Oct01</t>
  </si>
  <si>
    <t xml:space="preserve">May-15-01 18:11 GMT</t>
  </si>
  <si>
    <t xml:space="preserve">    NG Fin BS, LD1 for GDM - Mich - Jun01-Oct01</t>
  </si>
  <si>
    <t xml:space="preserve">May-15-01 18:18 GMT</t>
  </si>
  <si>
    <t xml:space="preserve">    NG Fin BS, LD1 for IF - TCO - Nov01-Mar02</t>
  </si>
  <si>
    <t xml:space="preserve">May-15-01 14:57 GMT</t>
  </si>
  <si>
    <t xml:space="preserve">    NG Fin BS, LD1 for IF - CG-ONSH - Jun01</t>
  </si>
  <si>
    <t xml:space="preserve">    NG Fin BS, LD1 for IF - CG-ONSH - Nov01-Mar02</t>
  </si>
  <si>
    <t xml:space="preserve">May-15-01 19:31 GMT</t>
  </si>
  <si>
    <t xml:space="preserve">    NG Fin BS, LD1 for IF - CNG-SP - Nov01-Mar02</t>
  </si>
  <si>
    <t xml:space="preserve">May-15-01 13:06 GMT</t>
  </si>
  <si>
    <t xml:space="preserve">    NG Fin BS, LD1 for IF - Henry - Jun01</t>
  </si>
  <si>
    <t xml:space="preserve">May-15-01 15:27 GMT</t>
  </si>
  <si>
    <t xml:space="preserve">    NG Fin BS, LD1 for IF - Henry - Jun01-Oct01</t>
  </si>
  <si>
    <t xml:space="preserve">May-15-01 19:54 GMT</t>
  </si>
  <si>
    <t xml:space="preserve">    NG Fin BS, LD1 for IF - NGPL-TxOk - Jun01</t>
  </si>
  <si>
    <t xml:space="preserve">May-15-01 20:45 GMT</t>
  </si>
  <si>
    <t xml:space="preserve">    NG Fin BS, LD1 for IF - NNG-Demarc - Jun01</t>
  </si>
  <si>
    <t xml:space="preserve">May-15-01 14:01 GMT</t>
  </si>
  <si>
    <t xml:space="preserve">    NG Fin BS, LD1 for IF - NW-Rockies - Jun01</t>
  </si>
  <si>
    <t xml:space="preserve">May-15-01 16:23 GMT</t>
  </si>
  <si>
    <t xml:space="preserve">    NG Fin BS, LD1 for IF - NW-Rockies - Jun01-Oct01</t>
  </si>
  <si>
    <t xml:space="preserve">May-15-01 16:13 GMT</t>
  </si>
  <si>
    <t xml:space="preserve">    NG Fin BS, LD1 for IF - NW-Rockies - Nov01-Mar02</t>
  </si>
  <si>
    <t xml:space="preserve">    NG Fin BS, LD1 for IF - Panhandle - Jun01</t>
  </si>
  <si>
    <t xml:space="preserve">    NG Fin BS, LD1 for IF - Panhandle - Jun01-Oct01</t>
  </si>
  <si>
    <t xml:space="preserve">May-15-01 18:38 GMT</t>
  </si>
  <si>
    <t xml:space="preserve">    NG Fin BS, LD1 for IF - Perm - Jun01</t>
  </si>
  <si>
    <t xml:space="preserve">May-15-01 16:12 GMT</t>
  </si>
  <si>
    <t xml:space="preserve">    NG Fin BS, LD1 for IF - SJ - Jun01</t>
  </si>
  <si>
    <t xml:space="preserve">May-15-01 18:52 GMT</t>
  </si>
  <si>
    <t xml:space="preserve">    NG Fin BS, LD1 for IF - SJ - Q3 01</t>
  </si>
  <si>
    <t xml:space="preserve">May-15-01 13:42 GMT</t>
  </si>
  <si>
    <t xml:space="preserve">    NG Fin BS, LD1 for IF - SJ - Nov01-Mar02</t>
  </si>
  <si>
    <t xml:space="preserve">    NG Fin BS, LD1 for IF - TET ELA - Jun01</t>
  </si>
  <si>
    <t xml:space="preserve">May-15-01 12:37 GMT</t>
  </si>
  <si>
    <t xml:space="preserve">    NG Fin BS, LD1 for IF - TET ELA - Jun01-Oct01</t>
  </si>
  <si>
    <t xml:space="preserve">May-15-01 18:25 GMT</t>
  </si>
  <si>
    <t xml:space="preserve">    NG Fin BS, LD1 for IF - TET-STX - Jun01-Oct01</t>
  </si>
  <si>
    <t xml:space="preserve">    NG Fin BS, LD1 for IF - TGT-SL - Jun01</t>
  </si>
  <si>
    <t xml:space="preserve">May-15-01 14:02 GMT</t>
  </si>
  <si>
    <t xml:space="preserve">    NG Fin BS, LD1 for IF - Tran 65 - Jun01</t>
  </si>
  <si>
    <t xml:space="preserve">May-15-01 19:57 GMT</t>
  </si>
  <si>
    <t xml:space="preserve">    NG Fin BS, LD1 for IF - Tran 65 - Jun01-Oct01</t>
  </si>
  <si>
    <t xml:space="preserve">May-15-01 19:47 GMT</t>
  </si>
  <si>
    <t xml:space="preserve">    NG Fin BS, LD1 for IF - Transco Z6 (NY) - Jul01</t>
  </si>
  <si>
    <t xml:space="preserve">May-15-01 13:59 GMT</t>
  </si>
  <si>
    <t xml:space="preserve">    NG Fin BS, LD1 for IF - Transco Z6 (NY) - Aug01</t>
  </si>
  <si>
    <t xml:space="preserve">    NG Fin BS, LD1 for IF - Transco Z6 (NY) - Nov01-Mar02</t>
  </si>
  <si>
    <t xml:space="preserve">May-15-01 18:41 GMT</t>
  </si>
  <si>
    <t xml:space="preserve">    NG Fin BS, LD1 for IF - Trunk LA - Jun01</t>
  </si>
  <si>
    <t xml:space="preserve">May-15-01 17:58 GMT</t>
  </si>
  <si>
    <t xml:space="preserve">    NG Fin BS, LD1 for IF - Trunk LA - Jun01-Oct01</t>
  </si>
  <si>
    <t xml:space="preserve">May-15-01 18:33 GMT</t>
  </si>
  <si>
    <t xml:space="preserve">    NG Fin BS, LD1 for IF - Trunk LA - Nov01-Mar02</t>
  </si>
  <si>
    <t xml:space="preserve">May-15-01 17:26 GMT</t>
  </si>
  <si>
    <t xml:space="preserve">    NG Fin BS, LD1 for IF - Waha - Jun01</t>
  </si>
  <si>
    <t xml:space="preserve">May-15-01 14:09 GMT</t>
  </si>
  <si>
    <t xml:space="preserve">    NG Fin BS, LD1 for IF - Waha - Q3 01</t>
  </si>
  <si>
    <t xml:space="preserve">May-15-01 16:59 GMT</t>
  </si>
  <si>
    <t xml:space="preserve">    NG Fin BS, LD1 for NGI - Chicago - Jun01</t>
  </si>
  <si>
    <t xml:space="preserve">May-15-01 17:40 GMT</t>
  </si>
  <si>
    <t xml:space="preserve">    NG Fin BS, LD1 for NGI - Chicago - Jun01-Oct01</t>
  </si>
  <si>
    <t xml:space="preserve">May-15-01 17:16 GMT</t>
  </si>
  <si>
    <t xml:space="preserve">    NG Fin BS, LD1 for NGI - Chicago - Nov01-Mar02</t>
  </si>
  <si>
    <t xml:space="preserve">May-15-01 15:34 GMT</t>
  </si>
  <si>
    <t xml:space="preserve">    NG Fin BS, LD1 for NGI - Socal - Jun01</t>
  </si>
  <si>
    <t xml:space="preserve">May-15-01 18:47 GMT</t>
  </si>
  <si>
    <t xml:space="preserve">    NG Fin BS, LD1 for NGI - Socal - Jul01</t>
  </si>
  <si>
    <t xml:space="preserve">May-15-01 19:04 GMT</t>
  </si>
  <si>
    <t xml:space="preserve">    NG Fin BS, LD1 for NGI - Socal - Aug01</t>
  </si>
  <si>
    <t xml:space="preserve">May-15-01 18:40 GMT</t>
  </si>
  <si>
    <t xml:space="preserve">    NG Fin BS, LD1 for NGI - Socal - Q3 01</t>
  </si>
  <si>
    <t xml:space="preserve">    NG Fin BS, LD1 for NGI - Socal - Nov01-Mar02</t>
  </si>
  <si>
    <t xml:space="preserve">May-15-01 15:11 GMT</t>
  </si>
  <si>
    <t xml:space="preserve">NG Fin Sw Swap, FP for GDD</t>
  </si>
  <si>
    <t xml:space="preserve">    NG Fin Sw Swap, FP for GDD - Chicago - Bal Month Gas</t>
  </si>
  <si>
    <t xml:space="preserve">May-15-01 18:06 GMT</t>
  </si>
  <si>
    <t xml:space="preserve">    NG Fin Sw Swap, FP for GDD - Henry - Bal Month Gas</t>
  </si>
  <si>
    <t xml:space="preserve">May-15-01 19:14 GMT</t>
  </si>
  <si>
    <t xml:space="preserve">    NG Fin Sw Swap, FP for GDD - HSC - Bal Month Gas</t>
  </si>
  <si>
    <t xml:space="preserve">May-15-01 14:37 GMT</t>
  </si>
  <si>
    <t xml:space="preserve">    NG Fin Sw Swap, FP for GDD - PG&amp;E-Citygate - Bal Month Gas</t>
  </si>
  <si>
    <t xml:space="preserve">    NG Fin Sw Swap, FP for GDD - Perm - Bal Month Gas</t>
  </si>
  <si>
    <t xml:space="preserve">May-15-01 15:44 GMT</t>
  </si>
  <si>
    <t xml:space="preserve">NG Fin Sw Swap, IF for GDD</t>
  </si>
  <si>
    <t xml:space="preserve">    NG Fin Sw Swap, IF for GDD - Waha - Jul01-Oct01</t>
  </si>
  <si>
    <t xml:space="preserve">May-15-01 20:21 GMT</t>
  </si>
  <si>
    <t xml:space="preserve">    NG Fin, FP for LD1 - Henry - Jun01</t>
  </si>
  <si>
    <t xml:space="preserve">May-15-01 20:44 GMT</t>
  </si>
  <si>
    <t xml:space="preserve">    NG Fin, FP for LD1 - Henry - Jul01</t>
  </si>
  <si>
    <t xml:space="preserve">May-15-01 19:26 GMT</t>
  </si>
  <si>
    <t xml:space="preserve">    NG Fin, FP for LD1 - Henry - Aug01</t>
  </si>
  <si>
    <t xml:space="preserve">May-15-01 21:36 GMT</t>
  </si>
  <si>
    <t xml:space="preserve">    NG Fin, FP for LD1 - Henry - Jun01-Oct01</t>
  </si>
  <si>
    <t xml:space="preserve">May-15-01 20:24 GMT</t>
  </si>
  <si>
    <t xml:space="preserve">    NG Fin, FP for LD1 - Henry - Jan02</t>
  </si>
  <si>
    <t xml:space="preserve">    NG Fin, FP for LD1 - Henry - Nov01-Mar02</t>
  </si>
  <si>
    <t xml:space="preserve">    NG Fin, FP for LD1 - Henry - Cal 02</t>
  </si>
  <si>
    <t xml:space="preserve">May-15-01 20:10 GMT</t>
  </si>
  <si>
    <t xml:space="preserve">    NG Fin, FP for LD1 - Henry - Cal 03</t>
  </si>
  <si>
    <t xml:space="preserve">May-15-01 16:02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</si>
  <si>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</si>
  <si>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</si>
  <si>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</si>
  <si>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</si>
  <si>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</si>
  <si>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</si>
  <si>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</si>
  <si>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</si>
  <si>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May-15-01 thru May-15-01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</si>
  <si>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</si>
  <si>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</si>
  <si>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</si>
  <si>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</si>
  <si>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</si>
  <si>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</si>
  <si>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</si>
  <si>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</si>
  <si>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</si>
  <si>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</si>
  <si>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</si>
  <si>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</si>
  <si>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</si>
  <si>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</si>
  <si>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May-15-01</t>
  </si>
  <si>
    <t xml:space="preserve">Bought</t>
  </si>
  <si>
    <t xml:space="preserve">Chicago</t>
  </si>
  <si>
    <t xml:space="preserve">Jun-01-01</t>
  </si>
  <si>
    <t xml:space="preserve">Oct-31-01</t>
  </si>
  <si>
    <t xml:space="preserve">Aquila Risk Management Corp.</t>
  </si>
  <si>
    <t xml:space="preserve">USD / MMBtu</t>
  </si>
  <si>
    <t xml:space="preserve">Daily</t>
  </si>
  <si>
    <t xml:space="preserve">Sold</t>
  </si>
  <si>
    <t xml:space="preserve">TET M3</t>
  </si>
  <si>
    <t xml:space="preserve">May-16-01</t>
  </si>
  <si>
    <t xml:space="preserve">Mirant Americas Energy Marketing, LP</t>
  </si>
  <si>
    <t xml:space="preserve">Mich</t>
  </si>
  <si>
    <t xml:space="preserve">Duke Energy Trading and Marketing LLC</t>
  </si>
  <si>
    <t xml:space="preserve">Transco Z-6 (NY)</t>
  </si>
  <si>
    <t xml:space="preserve">El Paso Merchant Energy L.P.</t>
  </si>
  <si>
    <t xml:space="preserve">Henry</t>
  </si>
  <si>
    <t xml:space="preserve">Jun-30-01</t>
  </si>
  <si>
    <t xml:space="preserve">AEP Energy Services, Inc.</t>
  </si>
  <si>
    <t xml:space="preserve">Jan-01-03</t>
  </si>
  <si>
    <t xml:space="preserve">Dec-31-03</t>
  </si>
  <si>
    <t xml:space="preserve">Transco Z6 (NY)</t>
  </si>
  <si>
    <t xml:space="preserve">Nov-01-01</t>
  </si>
  <si>
    <t xml:space="preserve">Mar-31-02</t>
  </si>
  <si>
    <t xml:space="preserve">WTI 1st line swap</t>
  </si>
  <si>
    <t xml:space="preserve">J. Aron &amp; Company</t>
  </si>
  <si>
    <t xml:space="preserve">USD / bbl</t>
  </si>
  <si>
    <t xml:space="preserve">Monthly</t>
  </si>
  <si>
    <t xml:space="preserve">PGLC</t>
  </si>
  <si>
    <t xml:space="preserve">Jul-01-01</t>
  </si>
  <si>
    <t xml:space="preserve">Jan-01-02</t>
  </si>
  <si>
    <t xml:space="preserve">Dec-31-02</t>
  </si>
  <si>
    <t xml:space="preserve">Aug-01-01</t>
  </si>
  <si>
    <t xml:space="preserve">Aug-31-01</t>
  </si>
  <si>
    <t xml:space="preserve">Reliant Energy Services, Inc.</t>
  </si>
  <si>
    <t xml:space="preserve">May-15-01  Deals</t>
  </si>
  <si>
    <t xml:space="preserve">Enron Power Marketing</t>
  </si>
  <si>
    <t xml:space="preserve">Enron Power Marketing, Inc.</t>
  </si>
  <si>
    <t xml:space="preserve">Cin</t>
  </si>
  <si>
    <t xml:space="preserve">USD / MWh</t>
  </si>
  <si>
    <t xml:space="preserve">Hourly</t>
  </si>
  <si>
    <t xml:space="preserve">Ent</t>
  </si>
  <si>
    <t xml:space="preserve">Axia Energy, LP</t>
  </si>
  <si>
    <t xml:space="preserve">American Electric Power Service Corp.</t>
  </si>
  <si>
    <t xml:space="preserve">May-17-01</t>
  </si>
  <si>
    <t xml:space="preserve">May-18-01</t>
  </si>
  <si>
    <t xml:space="preserve">Dynegy Power Marketing, Inc.</t>
  </si>
  <si>
    <t xml:space="preserve">Palo</t>
  </si>
  <si>
    <t xml:space="preserve">May-31-01</t>
  </si>
  <si>
    <t xml:space="preserve">PJM-W</t>
  </si>
  <si>
    <t xml:space="preserve">Ercot UBU</t>
  </si>
  <si>
    <t xml:space="preserve">Comed</t>
  </si>
  <si>
    <t xml:space="preserve">Morgan Stanley Capital Group, Inc.</t>
  </si>
  <si>
    <t xml:space="preserve">Aquila Energy Marketing Corp</t>
  </si>
  <si>
    <t xml:space="preserve">Enron Canada Corporation</t>
  </si>
  <si>
    <t xml:space="preserve">Enron Canada Corp.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</si>
  <si>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</si>
  <si>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</si>
  <si>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</si>
  <si>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</si>
  <si>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</si>
  <si>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</si>
  <si>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</si>
  <si>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</si>
  <si>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</si>
  <si>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</si>
  <si>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</si>
  <si>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</si>
  <si>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</si>
  <si>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</si>
  <si>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</si>
  <si>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</si>
  <si>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</si>
  <si>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</si>
  <si>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</si>
  <si>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</si>
  <si>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</si>
  <si>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</si>
  <si>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</si>
  <si>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</si>
  <si>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</si>
  <si>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</si>
  <si>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</si>
  <si>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</si>
  <si>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</si>
  <si>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DYNAKIN</t>
  </si>
  <si>
    <t xml:space="preserve">ng.US Natural Gas</t>
  </si>
  <si>
    <t xml:space="preserve">ng-pwr.Firm</t>
  </si>
  <si>
    <t xml:space="preserve">Physical</t>
  </si>
  <si>
    <t xml:space="preserve">ng.TETCO M3</t>
  </si>
  <si>
    <t xml:space="preserve">ng-pwr.Fixed Price</t>
  </si>
  <si>
    <t xml:space="preserve">ng.Next Day</t>
  </si>
  <si>
    <t xml:space="preserve">08:48 A.M.</t>
  </si>
  <si>
    <t xml:space="preserve">BUY</t>
  </si>
  <si>
    <t xml:space="preserve">ENEkelli</t>
  </si>
  <si>
    <t xml:space="preserve">DYNLMCD</t>
  </si>
  <si>
    <t xml:space="preserve">ng.ANR Southwest</t>
  </si>
  <si>
    <t xml:space="preserve">07:31 A.M.</t>
  </si>
  <si>
    <t xml:space="preserve">08:31 A.M.</t>
  </si>
  <si>
    <t xml:space="preserve">09:15 A.M.</t>
  </si>
  <si>
    <t xml:space="preserve">ng.Natural Gas Pipeline, Mid-Continent</t>
  </si>
  <si>
    <t xml:space="preserve">07:28 A.M.</t>
  </si>
  <si>
    <t xml:space="preserve">07:38 A.M.</t>
  </si>
  <si>
    <t xml:space="preserve">09:11 A.M.</t>
  </si>
  <si>
    <t xml:space="preserve">09:25 A.M.</t>
  </si>
  <si>
    <t xml:space="preserve">ng.Panhandle (PEPL)</t>
  </si>
  <si>
    <t xml:space="preserve">DYNRSCHR</t>
  </si>
  <si>
    <t xml:space="preserve">ng.Northern Natural Demarc</t>
  </si>
  <si>
    <t xml:space="preserve">ng.Inside FERC Northern Natural Demarc</t>
  </si>
  <si>
    <t xml:space="preserve">ng.Prompt Month</t>
  </si>
  <si>
    <t xml:space="preserve">11:16 A.M.</t>
  </si>
  <si>
    <t xml:space="preserve">SELL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</si>
  <si>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</si>
  <si>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</si>
  <si>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</si>
  <si>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</si>
  <si>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</si>
  <si>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</si>
  <si>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</si>
  <si>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</si>
  <si>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</si>
  <si>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</si>
  <si>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DYNMSTE</t>
  </si>
  <si>
    <t xml:space="preserve">pwr.East Power</t>
  </si>
  <si>
    <t xml:space="preserve">pwr.Ercot</t>
  </si>
  <si>
    <t xml:space="preserve">pwr.East Coast Balance of Week Power</t>
  </si>
  <si>
    <t xml:space="preserve">01:09 P.M.</t>
  </si>
  <si>
    <t xml:space="preserve">JKINGEPM</t>
  </si>
  <si>
    <t xml:space="preserve">DYNATAY</t>
  </si>
  <si>
    <t xml:space="preserve">pwr.CE</t>
  </si>
  <si>
    <t xml:space="preserve">08:44 A.M.</t>
  </si>
  <si>
    <t xml:space="preserve">HE 14 CPT</t>
  </si>
  <si>
    <t xml:space="preserve">pwr.East Coast Next Week Power</t>
  </si>
  <si>
    <t xml:space="preserve">01:59 P.M.</t>
  </si>
  <si>
    <t xml:space="preserve">pwr.East Coast Spot Power</t>
  </si>
  <si>
    <t xml:space="preserve">06:53 A.M.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</si>
  <si>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</si>
  <si>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</si>
  <si>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</si>
  <si>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</si>
  <si>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</si>
  <si>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</si>
  <si>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</si>
  <si>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</si>
  <si>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</si>
  <si>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</si>
  <si>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</si>
  <si>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</si>
  <si>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</si>
  <si>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</si>
  <si>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</si>
  <si>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</si>
  <si>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</si>
  <si>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</si>
  <si>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</si>
  <si>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</si>
  <si>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</si>
  <si>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</si>
  <si>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</si>
  <si>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</si>
  <si>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</si>
  <si>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</si>
  <si>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</si>
  <si>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</si>
  <si>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</si>
  <si>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</si>
  <si>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</si>
  <si>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</si>
  <si>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</si>
  <si>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</si>
  <si>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</si>
  <si>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</si>
  <si>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</si>
  <si>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</si>
  <si>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</si>
  <si>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</si>
  <si>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</si>
  <si>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</si>
  <si>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</si>
  <si>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</si>
  <si>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</si>
  <si>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</si>
  <si>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</si>
  <si>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</si>
  <si>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</si>
  <si>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</si>
  <si>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</si>
  <si>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</si>
  <si>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</si>
  <si>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</si>
  <si>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</si>
  <si>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</si>
  <si>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</si>
  <si>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</si>
  <si>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</si>
  <si>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</si>
  <si>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</si>
  <si>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Elkem ASA Energi</t>
  </si>
  <si>
    <t xml:space="preserve">Nordic Pwr Swap  SYS BASE                GU21 2001       NOK/MWh</t>
  </si>
  <si>
    <t xml:space="preserve">ADM97213</t>
  </si>
  <si>
    <t xml:space="preserve">ESEIDEL</t>
  </si>
  <si>
    <t xml:space="preserve">EnBW Gesellschaft fur Stromhandel mbH</t>
  </si>
  <si>
    <t xml:space="preserve">GER Power Phy Fwd Ffrm</t>
  </si>
  <si>
    <t xml:space="preserve">GER Pwr Phy FF   Ger Grd WDPK HV         16May01         EUR/MWh</t>
  </si>
  <si>
    <t xml:space="preserve">Euro</t>
  </si>
  <si>
    <t xml:space="preserve">bxbz7372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</si>
  <si>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</si>
  <si>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</si>
  <si>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</si>
  <si>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</si>
  <si>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Hamburgische Electricitats-Werke AG</t>
  </si>
  <si>
    <t xml:space="preserve">GER Pwr Phy FF   Ger Grd BASE HV         16May01         EUR/MWh</t>
  </si>
  <si>
    <t xml:space="preserve">nordicel</t>
  </si>
  <si>
    <t xml:space="preserve">Elektrizitats-Gesellschaft Laufenburg AG</t>
  </si>
  <si>
    <t xml:space="preserve">sdunnski</t>
  </si>
  <si>
    <t xml:space="preserve">Cargill International S.A.</t>
  </si>
  <si>
    <t xml:space="preserve">heneriks</t>
  </si>
  <si>
    <t xml:space="preserve">Kraftuebertragungswerke Rheinfelden AG</t>
  </si>
  <si>
    <t xml:space="preserve">ADM63720</t>
  </si>
  <si>
    <t xml:space="preserve">Kom-Strom AG</t>
  </si>
  <si>
    <t xml:space="preserve">ADM39033</t>
  </si>
  <si>
    <t xml:space="preserve">Entrade GmbH</t>
  </si>
  <si>
    <t xml:space="preserve">ADM73836</t>
  </si>
  <si>
    <t xml:space="preserve">Osterreichische Elektrizitats Wirtschaft AG</t>
  </si>
  <si>
    <t xml:space="preserve">knablmanfr</t>
  </si>
  <si>
    <t xml:space="preserve">MVV Energie AG</t>
  </si>
  <si>
    <t xml:space="preserve">MVVTRADER7</t>
  </si>
  <si>
    <t xml:space="preserve">Bewag AG</t>
  </si>
  <si>
    <t xml:space="preserve">stefbewag</t>
  </si>
  <si>
    <t xml:space="preserve">BMARCHAN</t>
  </si>
  <si>
    <t xml:space="preserve">E&amp;T Energie Handelsgesellschaft m.b.H.</t>
  </si>
  <si>
    <t xml:space="preserve">AUT Power Phy Fwd Firm</t>
  </si>
  <si>
    <t xml:space="preserve">AUT Pwr Phy FF   AUT WDPK HV             16May01         EUR/MWh</t>
  </si>
  <si>
    <t xml:space="preserve">braunsdor1</t>
  </si>
  <si>
    <t xml:space="preserve">GTUHY</t>
  </si>
  <si>
    <t xml:space="preserve">AUT Pwr Phy FF   AUT BASE HV             16May01         EUR/MWh</t>
  </si>
  <si>
    <t xml:space="preserve">kleinpat</t>
  </si>
  <si>
    <t xml:space="preserve">Essent Energy Trading B.V.</t>
  </si>
  <si>
    <t xml:space="preserve">nielsjen2</t>
  </si>
  <si>
    <t xml:space="preserve">Electrabel SA</t>
  </si>
  <si>
    <t xml:space="preserve">CH Power Phy Fwd Firm</t>
  </si>
  <si>
    <t xml:space="preserve">CH Pwr Phy FF    NAT BASE HV             16May01         EUR/MWh</t>
  </si>
  <si>
    <t xml:space="preserve">JAMBEEBL</t>
  </si>
  <si>
    <t xml:space="preserve">EHOKMARK</t>
  </si>
  <si>
    <t xml:space="preserve">BKW-FMB Energie AG</t>
  </si>
  <si>
    <t xml:space="preserve">CH Pwr Phy FF    NAT 00-06 HV            16May01         EUR/MWh</t>
  </si>
  <si>
    <t xml:space="preserve">jurggilgen</t>
  </si>
  <si>
    <t xml:space="preserve">AEP Energy Services Ltd</t>
  </si>
  <si>
    <t xml:space="preserve">jamieclark</t>
  </si>
  <si>
    <t xml:space="preserve">E.ON Trading GmbH (Munich)</t>
  </si>
  <si>
    <t xml:space="preserve">eontrdneu</t>
  </si>
  <si>
    <t xml:space="preserve">KELAG - Kaertner Elektrizitaets-Aktiengesellschaft</t>
  </si>
  <si>
    <t xml:space="preserve">Koestenb</t>
  </si>
  <si>
    <t xml:space="preserve">Mirant Europe BV</t>
  </si>
  <si>
    <t xml:space="preserve">paulzhan</t>
  </si>
  <si>
    <t xml:space="preserve">Interkraft Trading ASA</t>
  </si>
  <si>
    <t xml:space="preserve">Nordic Pwr Swap  SYS BASE                GB10 2001       NOK/MWh</t>
  </si>
  <si>
    <t xml:space="preserve">ADM55677</t>
  </si>
  <si>
    <t xml:space="preserve">Aare-Tessin AG fur Elektrizitat</t>
  </si>
  <si>
    <t xml:space="preserve">STROPPINI</t>
  </si>
  <si>
    <t xml:space="preserve">Energie Ouest Suisse</t>
  </si>
  <si>
    <t xml:space="preserve">Norbert131</t>
  </si>
  <si>
    <t xml:space="preserve">antebewag</t>
  </si>
  <si>
    <t xml:space="preserve">Reliant Energy Trading &amp; Marketing B.V.</t>
  </si>
  <si>
    <t xml:space="preserve">PKETTLER</t>
  </si>
  <si>
    <t xml:space="preserve">Elektrizitatswerk der Stadt Bern</t>
  </si>
  <si>
    <t xml:space="preserve">ADM86965</t>
  </si>
  <si>
    <t xml:space="preserve">Vorarlberger Kraftwerke AG</t>
  </si>
  <si>
    <t xml:space="preserve">AUT Pwr Phy FF   AUT 00-06 HV            16May01         EUR/MWh</t>
  </si>
  <si>
    <t xml:space="preserve">vkwhandel</t>
  </si>
  <si>
    <t xml:space="preserve">GGEW Gruppen Gas und Elektrizitaetswerk Bergstarsse AG</t>
  </si>
  <si>
    <t xml:space="preserve">ADM20438</t>
  </si>
  <si>
    <t xml:space="preserve">tjturney</t>
  </si>
  <si>
    <t xml:space="preserve">Stadtwerke Leipzig GmbH</t>
  </si>
  <si>
    <t xml:space="preserve">schmerler</t>
  </si>
  <si>
    <t xml:space="preserve">Schweizerische Bundesbahnen SBB AG</t>
  </si>
  <si>
    <t xml:space="preserve">CH Pwr Phy FF    NAT WDPK HV             16May01         EUR/MWh</t>
  </si>
  <si>
    <t xml:space="preserve">149594kb</t>
  </si>
  <si>
    <t xml:space="preserve">Triland Metals Limited</t>
  </si>
  <si>
    <t xml:space="preserve">Aluminum LME Registered Contract</t>
  </si>
  <si>
    <t xml:space="preserve">Al LME Reg.      Contract                3 Month         USD/mt-L</t>
  </si>
  <si>
    <t xml:space="preserve">ADM06610</t>
  </si>
  <si>
    <t xml:space="preserve">TIWAG - Tiroler Wasserkraftwerke Aktiengesellschaft</t>
  </si>
  <si>
    <t xml:space="preserve">tiwtrade06</t>
  </si>
  <si>
    <t xml:space="preserve">Raetia Energie AG</t>
  </si>
  <si>
    <t xml:space="preserve">ADM39110</t>
  </si>
  <si>
    <t xml:space="preserve">ADM08839</t>
  </si>
  <si>
    <t xml:space="preserve">VANDESBO</t>
  </si>
  <si>
    <t xml:space="preserve">ED &amp; F Man International Limited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</si>
  <si>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</si>
  <si>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</si>
  <si>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</si>
  <si>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chashastie</t>
  </si>
  <si>
    <t xml:space="preserve">JGORDON1</t>
  </si>
  <si>
    <t xml:space="preserve">Sempra Oil Trading Sarl</t>
  </si>
  <si>
    <t xml:space="preserve">Oil Products</t>
  </si>
  <si>
    <t xml:space="preserve">SG HSFO-Dub Crk</t>
  </si>
  <si>
    <t xml:space="preserve">SG HSFO-Dub Crk  Platts                  Jun01           USD/bbl</t>
  </si>
  <si>
    <t xml:space="preserve">Barrel</t>
  </si>
  <si>
    <t xml:space="preserve">ADM74935</t>
  </si>
  <si>
    <t xml:space="preserve">HWONG</t>
  </si>
  <si>
    <t xml:space="preserve">Singapore - European Resid 3%</t>
  </si>
  <si>
    <t xml:space="preserve">TAGG/ ERMS</t>
  </si>
  <si>
    <t xml:space="preserve">Enron Capital &amp; Trade Resources International Corp. Singapore Branch</t>
  </si>
  <si>
    <t xml:space="preserve">V95799</t>
  </si>
  <si>
    <t xml:space="preserve">Refco Overseas Ltd</t>
  </si>
  <si>
    <t xml:space="preserve">jtompkins</t>
  </si>
  <si>
    <t xml:space="preserve">AIG International Limited</t>
  </si>
  <si>
    <t xml:space="preserve">ARON1203</t>
  </si>
  <si>
    <t xml:space="preserve">GER Pwr Phy FF   Ger Grd BASE HV         Oct-Dec01       EUR/MWh</t>
  </si>
  <si>
    <t xml:space="preserve">ADM07776</t>
  </si>
  <si>
    <t xml:space="preserve">AMANCEBO</t>
  </si>
  <si>
    <t xml:space="preserve">gregoire</t>
  </si>
  <si>
    <t xml:space="preserve">GER Pwr Phy FF   Ger Grd BASE HV         Jan-Dec02       EUR/MWh</t>
  </si>
  <si>
    <t xml:space="preserve">Standard Bank London Limited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</si>
  <si>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</si>
  <si>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</si>
  <si>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</si>
  <si>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MACDONAJ</t>
  </si>
  <si>
    <t xml:space="preserve">ATURNER</t>
  </si>
  <si>
    <t xml:space="preserve">Toyota Tsusho Metals Limited</t>
  </si>
  <si>
    <t xml:space="preserve">Lead LME Registered Contract</t>
  </si>
  <si>
    <t xml:space="preserve">Lead LME Reg.    Contract                3 Month         USD/mt-L</t>
  </si>
  <si>
    <t xml:space="preserve">ADM90670</t>
  </si>
  <si>
    <t xml:space="preserve">ABN AMRO Futures Limited</t>
  </si>
  <si>
    <t xml:space="preserve">JWALSH02</t>
  </si>
  <si>
    <t xml:space="preserve">ADM Investor Services International Limited</t>
  </si>
  <si>
    <t xml:space="preserve">DANNAYLOR</t>
  </si>
  <si>
    <t xml:space="preserve">GER Pwr Phy FF   Ger Grd WDPK HV         21-25May01      EUR/MWh</t>
  </si>
  <si>
    <t xml:space="preserve">alfsalti</t>
  </si>
  <si>
    <t xml:space="preserve">V95800</t>
  </si>
  <si>
    <t xml:space="preserve">GER Pwr Phy FF   Ger Grd WDPK HV         Jul-Sep01       EUR/MWh</t>
  </si>
  <si>
    <t xml:space="preserve">Nuon Energy Trade &amp; Wholesale NV</t>
  </si>
  <si>
    <t xml:space="preserve">vincent01</t>
  </si>
  <si>
    <t xml:space="preserve">HART1201</t>
  </si>
  <si>
    <t xml:space="preserve">Cinergy Global Trading Limited</t>
  </si>
  <si>
    <t xml:space="preserve">Natural Gas</t>
  </si>
  <si>
    <t xml:space="preserve">UK Gas Phy Fwd NBP</t>
  </si>
  <si>
    <t xml:space="preserve">UK Gas Phy       NBP                     Jan-Mar02       p/th</t>
  </si>
  <si>
    <t xml:space="preserve">therm</t>
  </si>
  <si>
    <t xml:space="preserve">Pound Sterling</t>
  </si>
  <si>
    <t xml:space="preserve">DSTHOMAS1</t>
  </si>
  <si>
    <t xml:space="preserve">AFAIRLE</t>
  </si>
  <si>
    <t xml:space="preserve">Non Affiliate Gas Book</t>
  </si>
  <si>
    <t xml:space="preserve">GasDesk</t>
  </si>
  <si>
    <t xml:space="preserve">Accord Energy Ltd.</t>
  </si>
  <si>
    <t xml:space="preserve">UK Gas Phy       NBP                     Apr-Sep02       p/th</t>
  </si>
  <si>
    <t xml:space="preserve">andygard</t>
  </si>
  <si>
    <t xml:space="preserve">UK Gas Phy       NBP                     Jun01           p/th</t>
  </si>
  <si>
    <t xml:space="preserve">cordimoore</t>
  </si>
  <si>
    <t xml:space="preserve">UK Gas Phy       NBP                     Jul-Sep01       p/th</t>
  </si>
  <si>
    <t xml:space="preserve">ADM48084</t>
  </si>
  <si>
    <t xml:space="preserve">UK Gas Phy       NBP                     Oct-Dec03       p/th</t>
  </si>
  <si>
    <t xml:space="preserve">MORGAN7633</t>
  </si>
  <si>
    <t xml:space="preserve">UK Gas Phy       NBP                     Jan-Mar04       p/th</t>
  </si>
  <si>
    <t xml:space="preserve">UK Gas Phy       NBP                     Oct-Dec02       p/th</t>
  </si>
  <si>
    <t xml:space="preserve">UK Gas Phy       NBP                     Jan-Mar03       p/th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</si>
  <si>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</si>
  <si>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</si>
  <si>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</si>
  <si>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brotherton</t>
  </si>
  <si>
    <t xml:space="preserve">UK Gas Phy       NBP                     15May01         p/th</t>
  </si>
  <si>
    <t xml:space="preserve">psheffield</t>
  </si>
  <si>
    <t xml:space="preserve">MNICHOLA</t>
  </si>
  <si>
    <t xml:space="preserve">El Paso Merchant Energy Europe Ltd</t>
  </si>
  <si>
    <t xml:space="preserve">UK Gas Phy       NBP                     16May01         p/th</t>
  </si>
  <si>
    <t xml:space="preserve">pxs64040</t>
  </si>
  <si>
    <t xml:space="preserve">Fortum Gas Ltd.</t>
  </si>
  <si>
    <t xml:space="preserve">UK Gas Phy       NBP                     16-18May01      p/th</t>
  </si>
  <si>
    <t xml:space="preserve">ahhavvas</t>
  </si>
  <si>
    <t xml:space="preserve">Sucden (UK) Ltd.</t>
  </si>
  <si>
    <t xml:space="preserve">LMEDESK1</t>
  </si>
  <si>
    <t xml:space="preserve">The Bank of Nova Scotia</t>
  </si>
  <si>
    <t xml:space="preserve">DIGITDEEP</t>
  </si>
  <si>
    <t xml:space="preserve">GRANKINE</t>
  </si>
  <si>
    <t xml:space="preserve">Al LME Reg.      Contract                17May01         USD/mt-L</t>
  </si>
  <si>
    <t xml:space="preserve">Manro Haydan Trading</t>
  </si>
  <si>
    <t xml:space="preserve">NATHANDAY</t>
  </si>
  <si>
    <t xml:space="preserve">GREGORYG</t>
  </si>
  <si>
    <t xml:space="preserve">Nordic Pwr Swap  SYS BASE                Win1 03         NOK/MWh</t>
  </si>
  <si>
    <t xml:space="preserve">Sogemin Metals Ltd.</t>
  </si>
  <si>
    <t xml:space="preserve">TRD01017</t>
  </si>
  <si>
    <t xml:space="preserve">MLEONARD</t>
  </si>
  <si>
    <t xml:space="preserve">Al LME Reg.      Contract                20Jun01         USD/mt-L</t>
  </si>
  <si>
    <t xml:space="preserve">Cargill Investor Services Ltd</t>
  </si>
  <si>
    <t xml:space="preserve">ADM66058</t>
  </si>
  <si>
    <t xml:space="preserve">TRD01018</t>
  </si>
  <si>
    <t xml:space="preserve">PHILLIPSM</t>
  </si>
  <si>
    <t xml:space="preserve">Aquila Energy Limited</t>
  </si>
  <si>
    <t xml:space="preserve">GT3366990</t>
  </si>
  <si>
    <t xml:space="preserve">UK Gas Phy       NBP                     Oct-Dec01       p/th</t>
  </si>
  <si>
    <t xml:space="preserve">Koch Metals Trading Limited</t>
  </si>
  <si>
    <t xml:space="preserve">ADM79905</t>
  </si>
  <si>
    <t xml:space="preserve">GER Pwr Phy FF   Ger Grd WDPK HV         Jun01           EUR/MWh</t>
  </si>
  <si>
    <t xml:space="preserve">UK Gas Phy       NBP                     19-20May01      p/th</t>
  </si>
  <si>
    <t xml:space="preserve">CA2244668</t>
  </si>
  <si>
    <t xml:space="preserve">Alliance Gas Limited</t>
  </si>
  <si>
    <t xml:space="preserve">RICHARDW</t>
  </si>
  <si>
    <t xml:space="preserve">UK Gas Phy       NBP                     Apr-Sep03       p/th</t>
  </si>
  <si>
    <t xml:space="preserve">pornstar</t>
  </si>
  <si>
    <t xml:space="preserve">Barclays Bank PLC</t>
  </si>
  <si>
    <t xml:space="preserve">danielgeo</t>
  </si>
  <si>
    <t xml:space="preserve">SWAINROB</t>
  </si>
  <si>
    <t xml:space="preserve">PowerGen UK Plc</t>
  </si>
  <si>
    <t xml:space="preserve">urveshko</t>
  </si>
  <si>
    <t xml:space="preserve">marknunn1</t>
  </si>
  <si>
    <t xml:space="preserve">Zinc LME Registered Contract</t>
  </si>
  <si>
    <t xml:space="preserve">Zinc LME Reg.    Contract                3 Month         USD/mt-L</t>
  </si>
  <si>
    <t xml:space="preserve">Prudential Bache International Limited</t>
  </si>
  <si>
    <t xml:space="preserve">DAVEMORGAN</t>
  </si>
  <si>
    <t xml:space="preserve">ADM51397</t>
  </si>
  <si>
    <t xml:space="preserve">glawrence</t>
  </si>
  <si>
    <t xml:space="preserve">Mitsui &amp; Co., Ltd.</t>
  </si>
  <si>
    <t xml:space="preserve">Aluminum</t>
  </si>
  <si>
    <t xml:space="preserve">Jpn Alum Phy Index CIF Main</t>
  </si>
  <si>
    <t xml:space="preserve">Jpn Al Phy Index CIF Main Port           Jul-Sep01       USD/mt-L</t>
  </si>
  <si>
    <t xml:space="preserve">Jpn Alum Phy 250 mt Lot</t>
  </si>
  <si>
    <t xml:space="preserve">ADM52358</t>
  </si>
  <si>
    <t xml:space="preserve">SUPOT</t>
  </si>
  <si>
    <t xml:space="preserve">Enron Metals &amp; Commodity Limited</t>
  </si>
  <si>
    <t xml:space="preserve"> Physical Metal</t>
  </si>
  <si>
    <t xml:space="preserve">BP Gas Marketing Limited</t>
  </si>
  <si>
    <t xml:space="preserve">PHAROAHP</t>
  </si>
  <si>
    <t xml:space="preserve">Investec Bank (UK) Limited</t>
  </si>
  <si>
    <t xml:space="preserve">CHADWALLS</t>
  </si>
  <si>
    <t xml:space="preserve">vanrietst</t>
  </si>
  <si>
    <t xml:space="preserve">Sempra Energy Europe Ltd</t>
  </si>
  <si>
    <t xml:space="preserve">UK Gas Phy       NBP                     17-31May01      p/th</t>
  </si>
  <si>
    <t xml:space="preserve">bengreen</t>
  </si>
  <si>
    <t xml:space="preserve">Amalgamated Metal Trading Limited</t>
  </si>
  <si>
    <t xml:space="preserve">dogturds</t>
  </si>
  <si>
    <t xml:space="preserve">AMANDAMA</t>
  </si>
  <si>
    <t xml:space="preserve">Chase Manhattan International Limited</t>
  </si>
  <si>
    <t xml:space="preserve">holcombe</t>
  </si>
  <si>
    <t xml:space="preserve">aarongiles</t>
  </si>
  <si>
    <t xml:space="preserve">Innogy PLC</t>
  </si>
  <si>
    <t xml:space="preserve">UK Power Phy Sch 5 Exc</t>
  </si>
  <si>
    <t xml:space="preserve">UK Pwr Phy       445 Trans Inc BASE      Win 01          GBP/MWh</t>
  </si>
  <si>
    <t xml:space="preserve">bowris1x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</si>
  <si>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</si>
  <si>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</si>
  <si>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</si>
  <si>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</si>
  <si>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Refco Investments Services Pte Ltd</t>
  </si>
  <si>
    <t xml:space="preserve">refmetal</t>
  </si>
  <si>
    <t xml:space="preserve">UK Pwr Phy       445 Trans Inc BASE      Oct01           GBP/MWh</t>
  </si>
  <si>
    <t xml:space="preserve">amandahol1</t>
  </si>
  <si>
    <t xml:space="preserve">BEL Gas Phy Fwd Zee HUB</t>
  </si>
  <si>
    <t xml:space="preserve">BEL Gas Phy      ZEE HUB                 21-25May01      p/th</t>
  </si>
  <si>
    <t xml:space="preserve">tommacal</t>
  </si>
  <si>
    <t xml:space="preserve">DFURNER</t>
  </si>
  <si>
    <t xml:space="preserve">Continental Gas Book</t>
  </si>
  <si>
    <t xml:space="preserve">IFX Limited</t>
  </si>
  <si>
    <t xml:space="preserve">mdoconnor</t>
  </si>
  <si>
    <t xml:space="preserve">RG3366990</t>
  </si>
  <si>
    <t xml:space="preserve">BNP Paribas</t>
  </si>
  <si>
    <t xml:space="preserve">DARRENL01</t>
  </si>
  <si>
    <t xml:space="preserve">Agip (UK) Limited</t>
  </si>
  <si>
    <t xml:space="preserve">ADM42088</t>
  </si>
  <si>
    <t xml:space="preserve">farshid2</t>
  </si>
  <si>
    <t xml:space="preserve">Axia Energy Europe Limited</t>
  </si>
  <si>
    <t xml:space="preserve">randerson</t>
  </si>
  <si>
    <t xml:space="preserve">Electrabel Nordic AS</t>
  </si>
  <si>
    <t xml:space="preserve">Nordic Pwr Swap  SYS BASE                GB11 2001       NOK/MWh</t>
  </si>
  <si>
    <t xml:space="preserve">oslotrad01</t>
  </si>
  <si>
    <t xml:space="preserve">ochanini</t>
  </si>
  <si>
    <t xml:space="preserve">scochrane</t>
  </si>
  <si>
    <t xml:space="preserve">Credit Lyonnais Rouse Limited</t>
  </si>
  <si>
    <t xml:space="preserve">johnmanfld</t>
  </si>
  <si>
    <t xml:space="preserve">GNI Limited</t>
  </si>
  <si>
    <t xml:space="preserve">ADM59084</t>
  </si>
  <si>
    <t xml:space="preserve">Nordic Pwr Swap  SYS BASE                Win1 02         NOK/MWh</t>
  </si>
  <si>
    <t xml:space="preserve">Koch Metals as Agent and on behalf of Koch Hydrocarbons  Co.</t>
  </si>
  <si>
    <t xml:space="preserve">LPG</t>
  </si>
  <si>
    <t xml:space="preserve">Propane CIF Fin Swap</t>
  </si>
  <si>
    <t xml:space="preserve">Propane CIF Swap Argus ARA (lg)          Jun01           USD/mt</t>
  </si>
  <si>
    <t xml:space="preserve">ADM88717</t>
  </si>
  <si>
    <t xml:space="preserve">TWALLAC</t>
  </si>
  <si>
    <t xml:space="preserve">UK - European Propane</t>
  </si>
  <si>
    <t xml:space="preserve">V95802.1</t>
  </si>
  <si>
    <t xml:space="preserve">DUNC1206</t>
  </si>
  <si>
    <t xml:space="preserve">TRD11003</t>
  </si>
  <si>
    <t xml:space="preserve">ABB Treasury Center (Sweden) AB</t>
  </si>
  <si>
    <t xml:space="preserve">ADM82741</t>
  </si>
  <si>
    <t xml:space="preserve">Carr Futures, Inc</t>
  </si>
  <si>
    <t xml:space="preserve">billtaylor</t>
  </si>
  <si>
    <t xml:space="preserve">Billiton Marketing AG</t>
  </si>
  <si>
    <t xml:space="preserve">ADM94436</t>
  </si>
  <si>
    <t xml:space="preserve">kevintuohy</t>
  </si>
  <si>
    <t xml:space="preserve">TotalFinaElf Gas and Power Limited</t>
  </si>
  <si>
    <t xml:space="preserve">RICHPUGH</t>
  </si>
  <si>
    <t xml:space="preserve">kayjason</t>
  </si>
  <si>
    <t xml:space="preserve">UK Pwr Phy       445 Trans Inc BASE      Jun01           GBP/MWh</t>
  </si>
  <si>
    <t xml:space="preserve">AZ2244668</t>
  </si>
  <si>
    <t xml:space="preserve">NJARENTZ</t>
  </si>
  <si>
    <t xml:space="preserve">Hydro Aluminium AS</t>
  </si>
  <si>
    <t xml:space="preserve">HELLENEK</t>
  </si>
  <si>
    <t xml:space="preserve">Al LME Reg.      Contract                18Jul01         USD/mt-L</t>
  </si>
  <si>
    <t xml:space="preserve">Sumitomo Corp.</t>
  </si>
  <si>
    <t xml:space="preserve">SUMFAKAS</t>
  </si>
  <si>
    <t xml:space="preserve">SG Dubai Swap</t>
  </si>
  <si>
    <t xml:space="preserve">SG Dubai Swap    Platts                  Jul01           USD/bbl</t>
  </si>
  <si>
    <t xml:space="preserve">ADM45427</t>
  </si>
  <si>
    <t xml:space="preserve">RSLOVENS</t>
  </si>
  <si>
    <t xml:space="preserve">Singapore Dubai</t>
  </si>
  <si>
    <t xml:space="preserve">V95805.1</t>
  </si>
  <si>
    <t xml:space="preserve">Engelhard International Limited</t>
  </si>
  <si>
    <t xml:space="preserve">ADM62411</t>
  </si>
  <si>
    <t xml:space="preserve">UK Pwr Phy       445 Trans Inc BASE      Jul01           GBP/MWh</t>
  </si>
  <si>
    <t xml:space="preserve">ROBINLONG</t>
  </si>
  <si>
    <t xml:space="preserve">GER Pwr Phy FF   Ger Grd BASE HV         Jun01           EUR/MWh</t>
  </si>
  <si>
    <t xml:space="preserve">EDF Trading Limited</t>
  </si>
  <si>
    <t xml:space="preserve">EUR Coal Phy Fwd</t>
  </si>
  <si>
    <t xml:space="preserve">EUR Coal         FOB ARA                 Jul-Sep01       USD/mt</t>
  </si>
  <si>
    <t xml:space="preserve">SECA Contract - Metric Tonnes</t>
  </si>
  <si>
    <t xml:space="preserve">DEMZIGPA</t>
  </si>
  <si>
    <t xml:space="preserve">PBRADLEY</t>
  </si>
  <si>
    <t xml:space="preserve">UK-ECS-COAL-EOL</t>
  </si>
  <si>
    <t xml:space="preserve">Enron Coal Services Limited</t>
  </si>
  <si>
    <t xml:space="preserve">V95806.1</t>
  </si>
  <si>
    <t xml:space="preserve">GER Pwr Phy FF   Ger Grd WDPK HV         Sep01           EUR/MWh</t>
  </si>
  <si>
    <t xml:space="preserve">johnrosai</t>
  </si>
  <si>
    <t xml:space="preserve">Scottish Power UK plc</t>
  </si>
  <si>
    <t xml:space="preserve">GREGORMCD</t>
  </si>
  <si>
    <t xml:space="preserve">Vitol S.A.</t>
  </si>
  <si>
    <t xml:space="preserve">Propane CIF Swap Argus ARA (lg)          Jul01           USD/mt</t>
  </si>
  <si>
    <t xml:space="preserve">cpurshouse</t>
  </si>
  <si>
    <t xml:space="preserve">V95807.1</t>
  </si>
  <si>
    <t xml:space="preserve">ALANZIEPE</t>
  </si>
  <si>
    <t xml:space="preserve">Dynegy UK Limited</t>
  </si>
  <si>
    <t xml:space="preserve">UK Pwr Phy       445 Trans Inc BASE      Sum 02          GBP/MWh</t>
  </si>
  <si>
    <t xml:space="preserve">sammurray</t>
  </si>
  <si>
    <t xml:space="preserve">GER Pwr Phy FF   Ger Grd WDPK HV         Oct-Dec01       EUR/MWh</t>
  </si>
  <si>
    <t xml:space="preserve">Hafslund Delta AS</t>
  </si>
  <si>
    <t xml:space="preserve">Nordic Pwr Swap  SYS BASE                GU24 2001       NOK/MWh</t>
  </si>
  <si>
    <t xml:space="preserve">ADM92358</t>
  </si>
  <si>
    <t xml:space="preserve">AUT Pwr Phy FF   AUT WDPK HV             21-25May01      EUR/MWh</t>
  </si>
  <si>
    <t xml:space="preserve">nordiceyk</t>
  </si>
  <si>
    <t xml:space="preserve">UK Pwr Phy       445 Trans Inc BASE      Jan02           GBP/MWh</t>
  </si>
  <si>
    <t xml:space="preserve">stevemason</t>
  </si>
  <si>
    <t xml:space="preserve">UK Pwr Phy       445 Trans Inc BASE      Feb02           GBP/MWh</t>
  </si>
  <si>
    <t xml:space="preserve">UK Pwr Phy       445 Trans Inc BASE      Mar02           GBP/MWh</t>
  </si>
  <si>
    <t xml:space="preserve">AA3366990</t>
  </si>
  <si>
    <t xml:space="preserve">GER Pwr Phy FF   Ger Grd WDPK HV         Jul01           EUR/MWh</t>
  </si>
  <si>
    <t xml:space="preserve">MVVTRADER8</t>
  </si>
  <si>
    <t xml:space="preserve">BEL Gas Phy      ZEE HUB                 Jan-Mar02       p/th</t>
  </si>
  <si>
    <t xml:space="preserve">Hess Energy Trading Company LLC</t>
  </si>
  <si>
    <t xml:space="preserve">US Crude WTI Fin Swap </t>
  </si>
  <si>
    <t xml:space="preserve">US WTI Swap      Nymex PEN               Jun01           USD/bl/m</t>
  </si>
  <si>
    <t xml:space="preserve">Barrel per month</t>
  </si>
  <si>
    <t xml:space="preserve">JTREADWAY</t>
  </si>
  <si>
    <t xml:space="preserve">GWHALLE</t>
  </si>
  <si>
    <t xml:space="preserve">WTI-GW-NXC2</t>
  </si>
  <si>
    <t xml:space="preserve">V95831.1</t>
  </si>
  <si>
    <t xml:space="preserve">UK Pwr Phy       445 Trans Inc BASE      Dec01           GBP/MWh</t>
  </si>
  <si>
    <t xml:space="preserve">jackmanp</t>
  </si>
  <si>
    <t xml:space="preserve">Alfa Kraft AB</t>
  </si>
  <si>
    <t xml:space="preserve">Nordic Pwr Swap  SYS BASE                GU22 2001       NOK/MWh</t>
  </si>
  <si>
    <t xml:space="preserve">ADM56370</t>
  </si>
  <si>
    <t xml:space="preserve">Societe Generale</t>
  </si>
  <si>
    <t xml:space="preserve">ADM74761</t>
  </si>
  <si>
    <t xml:space="preserve">N M Rothschild &amp; Sons Limited</t>
  </si>
  <si>
    <t xml:space="preserve">Zinc LME Reg.    Contract                20Jun01         USD/mt-L</t>
  </si>
  <si>
    <t xml:space="preserve">MATTGILLIE</t>
  </si>
  <si>
    <t xml:space="preserve">TRD11005</t>
  </si>
  <si>
    <t xml:space="preserve">ADM61366</t>
  </si>
  <si>
    <t xml:space="preserve">bungeywj</t>
  </si>
  <si>
    <t xml:space="preserve">PAULDODGE</t>
  </si>
  <si>
    <t xml:space="preserve">Anglojam Investments Limited</t>
  </si>
  <si>
    <t xml:space="preserve">CHARLIE1</t>
  </si>
  <si>
    <t xml:space="preserve">PPL EnergyPlus, LLC</t>
  </si>
  <si>
    <t xml:space="preserve">US East Power Fin Swap</t>
  </si>
  <si>
    <t xml:space="preserve">US Pwr Fin Swap  PJM W IntC HE09-23 EPT  15May01         USD/MWh</t>
  </si>
  <si>
    <t xml:space="preserve">pplhourly1</t>
  </si>
  <si>
    <t xml:space="preserve">JSTEPENO</t>
  </si>
  <si>
    <t xml:space="preserve">EPMI-HRLY-NE</t>
  </si>
  <si>
    <t xml:space="preserve">Enpower US</t>
  </si>
  <si>
    <t xml:space="preserve">charlie1</t>
  </si>
  <si>
    <t xml:space="preserve">stanleyf</t>
  </si>
  <si>
    <t xml:space="preserve">jimboland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</si>
  <si>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</si>
  <si>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</si>
  <si>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</si>
  <si>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</si>
  <si>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</si>
  <si>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</si>
  <si>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</si>
  <si>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V95835.1</t>
  </si>
  <si>
    <t xml:space="preserve">LONDON2001</t>
  </si>
  <si>
    <t xml:space="preserve">Williams Energy Marketing &amp; Trading Company</t>
  </si>
  <si>
    <t xml:space="preserve">US Pwr Fin Swap  ISO NE HE09-23 EPT      15May01         USD/MWh</t>
  </si>
  <si>
    <t xml:space="preserve">aforgion</t>
  </si>
  <si>
    <t xml:space="preserve">flight123</t>
  </si>
  <si>
    <t xml:space="preserve">BARRYGERSH</t>
  </si>
  <si>
    <t xml:space="preserve">backhouse</t>
  </si>
  <si>
    <t xml:space="preserve">msquires</t>
  </si>
  <si>
    <t xml:space="preserve">Duke Energy Trading and Marketing, L.L.C.</t>
  </si>
  <si>
    <t xml:space="preserve">KKETTLER</t>
  </si>
  <si>
    <t xml:space="preserve">V95837.1</t>
  </si>
  <si>
    <t xml:space="preserve">US East Power Phy Fwd Firm</t>
  </si>
  <si>
    <t xml:space="preserve">US Pwr Phy Firm  COMED Peak              16May01         USD/MWh</t>
  </si>
  <si>
    <t xml:space="preserve">WATTS002</t>
  </si>
  <si>
    <t xml:space="preserve">JKING6</t>
  </si>
  <si>
    <t xml:space="preserve">ST-Main</t>
  </si>
  <si>
    <t xml:space="preserve">GEN SYS Energy</t>
  </si>
  <si>
    <t xml:space="preserve">ADM12552</t>
  </si>
  <si>
    <t xml:space="preserve">GER Pwr Phy FF   Ger Grd BASE HV         19-20May01      EUR/MWh</t>
  </si>
  <si>
    <t xml:space="preserve">boulanbr</t>
  </si>
  <si>
    <t xml:space="preserve">Cinergy Services, Inc.</t>
  </si>
  <si>
    <t xml:space="preserve">US Pwr Phy Firm  Cinergy Peak            16May01         USD/MWh</t>
  </si>
  <si>
    <t xml:space="preserve">DaveWilson</t>
  </si>
  <si>
    <t xml:space="preserve">CDORLAN</t>
  </si>
  <si>
    <t xml:space="preserve">ST-ECAR</t>
  </si>
  <si>
    <t xml:space="preserve">Peco Energy Company</t>
  </si>
  <si>
    <t xml:space="preserve">US Pwr Phy Firm  NEPOOL Peak             16May01         USD/MWh</t>
  </si>
  <si>
    <t xml:space="preserve">OTCDESK7</t>
  </si>
  <si>
    <t xml:space="preserve">PBRODER</t>
  </si>
  <si>
    <t xml:space="preserve">ST-New England</t>
  </si>
  <si>
    <t xml:space="preserve">Wabash Valley Power Association Inc.</t>
  </si>
  <si>
    <t xml:space="preserve">chadfaces</t>
  </si>
  <si>
    <t xml:space="preserve">US Pwr Phy Firm  TVA Peak                16May01         USD/MWh</t>
  </si>
  <si>
    <t xml:space="preserve">bpollard</t>
  </si>
  <si>
    <t xml:space="preserve">MCARSON2</t>
  </si>
  <si>
    <t xml:space="preserve">ST-SERC</t>
  </si>
  <si>
    <t xml:space="preserve">Tenaska Power Services Co.</t>
  </si>
  <si>
    <t xml:space="preserve">ADM55282</t>
  </si>
  <si>
    <t xml:space="preserve">US Pwr Phy Firm  NEPOOL Peak             21-25May01      USD/MWh</t>
  </si>
  <si>
    <t xml:space="preserve">RGULHATI</t>
  </si>
  <si>
    <t xml:space="preserve">Constellation Power Source, Inc.</t>
  </si>
  <si>
    <t xml:space="preserve">US Pwr Phy Firm  Cinergy OffPk           16May01         USD/MWh</t>
  </si>
  <si>
    <t xml:space="preserve">cortmcmeel</t>
  </si>
  <si>
    <t xml:space="preserve">MLORENZ</t>
  </si>
  <si>
    <t xml:space="preserve">EPMI-Midwest</t>
  </si>
  <si>
    <t xml:space="preserve">WAHFAGGOT</t>
  </si>
  <si>
    <t xml:space="preserve">Allegheny Energy Supply Company, LLC</t>
  </si>
  <si>
    <t xml:space="preserve">ekaes123</t>
  </si>
  <si>
    <t xml:space="preserve">OTCDESK5</t>
  </si>
  <si>
    <t xml:space="preserve">El Paso Merchant Energy, L.P.</t>
  </si>
  <si>
    <t xml:space="preserve">epmepJXC</t>
  </si>
  <si>
    <t xml:space="preserve">US Pwr Phy Firm  PJM-W Peak              16May01         USD/MWh</t>
  </si>
  <si>
    <t xml:space="preserve">millerbi</t>
  </si>
  <si>
    <t xml:space="preserve">JQUENET</t>
  </si>
  <si>
    <t xml:space="preserve">ST-PJM</t>
  </si>
  <si>
    <t xml:space="preserve">jrobertson</t>
  </si>
  <si>
    <t xml:space="preserve">US Pwr Phy Firm  Cinergy Peak            Oct-Dec01       USD/MWh</t>
  </si>
  <si>
    <t xml:space="preserve">PowerGLW</t>
  </si>
  <si>
    <t xml:space="preserve">FSTURM</t>
  </si>
  <si>
    <t xml:space="preserve">LT-ECAR</t>
  </si>
  <si>
    <t xml:space="preserve">American Electric Power Service Corporation</t>
  </si>
  <si>
    <t xml:space="preserve">US Pwr Phy Firm  NEPOOL Peak             Jun01           USD/MWh</t>
  </si>
  <si>
    <t xml:space="preserve">aepsvc133</t>
  </si>
  <si>
    <t xml:space="preserve">LT-New England</t>
  </si>
  <si>
    <t xml:space="preserve">gfilomena</t>
  </si>
  <si>
    <t xml:space="preserve">US Pwr Phy Firm  Cinergy Peak            Jan-Feb02       USD/MWh</t>
  </si>
  <si>
    <t xml:space="preserve">Cargill-Alliant, LLC</t>
  </si>
  <si>
    <t xml:space="preserve">briangrant</t>
  </si>
  <si>
    <t xml:space="preserve">cmcnally</t>
  </si>
  <si>
    <t xml:space="preserve">ADM12984</t>
  </si>
  <si>
    <t xml:space="preserve">Cu LME Reg.      Contract                17May01         USD/mt-L</t>
  </si>
  <si>
    <t xml:space="preserve">mjrembury</t>
  </si>
  <si>
    <t xml:space="preserve">Aquila Energy Marketing Corporation</t>
  </si>
  <si>
    <t xml:space="preserve">US Pwr Phy Firm  COMED Off-Peak          16May01         USD/MWh</t>
  </si>
  <si>
    <t xml:space="preserve">DANMURPHY</t>
  </si>
  <si>
    <t xml:space="preserve">Coral Power, L.L.C.</t>
  </si>
  <si>
    <t xml:space="preserve">US Pwr Phy Firm  Cinergy Peak            Sep01           USD/MWh</t>
  </si>
  <si>
    <t xml:space="preserve">ADM35983</t>
  </si>
  <si>
    <t xml:space="preserve">Coral Energy Holding L.P.</t>
  </si>
  <si>
    <t xml:space="preserve">US Pwr Fin Swap  ISO NY Z-A Peak         16May01         USD/MWh</t>
  </si>
  <si>
    <t xml:space="preserve">jamesgtine</t>
  </si>
  <si>
    <t xml:space="preserve">GGUPTA</t>
  </si>
  <si>
    <t xml:space="preserve">US Pwr Fin Swap  PJM W IntC Peak         16May01         USD/MWh</t>
  </si>
  <si>
    <t xml:space="preserve">PG&amp;E Energy Trading - Power, L.P.</t>
  </si>
  <si>
    <t xml:space="preserve">mattmanley</t>
  </si>
  <si>
    <t xml:space="preserve">aepsvc127</t>
  </si>
  <si>
    <t xml:space="preserve">tbeggans</t>
  </si>
  <si>
    <t xml:space="preserve">NRG Power Marketing Inc.</t>
  </si>
  <si>
    <t xml:space="preserve">Mikepavo</t>
  </si>
  <si>
    <t xml:space="preserve">PSEG Energy Resources &amp; Trade LLC</t>
  </si>
  <si>
    <t xml:space="preserve">briankrall</t>
  </si>
  <si>
    <t xml:space="preserve">US Pwr Phy Firm  PJM-W Peak              Sep01           USD/MWh</t>
  </si>
  <si>
    <t xml:space="preserve">PowerSXD</t>
  </si>
  <si>
    <t xml:space="preserve">RBENSON</t>
  </si>
  <si>
    <t xml:space="preserve">LT-PJM</t>
  </si>
  <si>
    <t xml:space="preserve">REDRAIDER</t>
  </si>
  <si>
    <t xml:space="preserve">beckettmel</t>
  </si>
  <si>
    <t xml:space="preserve">Virginia Electric and Power Company</t>
  </si>
  <si>
    <t xml:space="preserve">VEPCOJOE</t>
  </si>
  <si>
    <t xml:space="preserve">US Pwr Phy Firm  COMED Peak              Jun01           USD/MWh</t>
  </si>
  <si>
    <t xml:space="preserve">dougsmith1</t>
  </si>
  <si>
    <t xml:space="preserve">aepsvc136</t>
  </si>
  <si>
    <t xml:space="preserve">Ameren Energy, Inc., as agent</t>
  </si>
  <si>
    <t xml:space="preserve">daveoz1974</t>
  </si>
  <si>
    <t xml:space="preserve">US Pwr Phy Firm  Entergy Peak            16May01         USD/MWh</t>
  </si>
  <si>
    <t xml:space="preserve">JFORNEY</t>
  </si>
  <si>
    <t xml:space="preserve">ST-SPP</t>
  </si>
  <si>
    <t xml:space="preserve">US Pwr Fin Swap  ISO NY Z-J Peak         Sep01           USD/MWh</t>
  </si>
  <si>
    <t xml:space="preserve">barmstrong</t>
  </si>
  <si>
    <t xml:space="preserve">DDAVIS</t>
  </si>
  <si>
    <t xml:space="preserve">CMS Marketing, Services and Trading Company</t>
  </si>
  <si>
    <t xml:space="preserve">ERICYAO2</t>
  </si>
  <si>
    <t xml:space="preserve">jmpepper</t>
  </si>
  <si>
    <t xml:space="preserve">vfaes123</t>
  </si>
  <si>
    <t xml:space="preserve">US Pwr Phy Firm  PJM-W Peak              21-31May01      USD/MWh</t>
  </si>
  <si>
    <t xml:space="preserve">GER Pwr Phy FF   Ger Grd BASE HV         21-27May01      EUR/MWh</t>
  </si>
  <si>
    <t xml:space="preserve">Marc Rich Investment Ltd</t>
  </si>
  <si>
    <t xml:space="preserve">ADM44077</t>
  </si>
  <si>
    <t xml:space="preserve">cgorman1</t>
  </si>
  <si>
    <t xml:space="preserve">rbordeleau</t>
  </si>
  <si>
    <t xml:space="preserve">PowerMCP</t>
  </si>
  <si>
    <t xml:space="preserve">Natsource LLC</t>
  </si>
  <si>
    <t xml:space="preserve">Broker</t>
  </si>
  <si>
    <t xml:space="preserve">US Pwr Phy Firm  PJM-W Peak              17-18May01      USD/MWh</t>
  </si>
  <si>
    <t xml:space="preserve">howardte</t>
  </si>
  <si>
    <t xml:space="preserve">Newco AG</t>
  </si>
  <si>
    <t xml:space="preserve">ADM85241</t>
  </si>
  <si>
    <t xml:space="preserve">Tractebel Energy Marketing, Inc.</t>
  </si>
  <si>
    <t xml:space="preserve">US Pwr Phy Firm  NEPOOL Peak             Oct-Dec01       USD/MWh</t>
  </si>
  <si>
    <t xml:space="preserve">HERNDON1</t>
  </si>
  <si>
    <t xml:space="preserve">US Pwr Phy Firm  PJM-W OffPk             16May01         USD/MWh</t>
  </si>
  <si>
    <t xml:space="preserve">EPowerJC</t>
  </si>
  <si>
    <t xml:space="preserve">US Pwr Phy Firm  NEPOOL Peak             Sep01           USD/MWh</t>
  </si>
  <si>
    <t xml:space="preserve">US East Power Phy Fwd Firm Unplan B</t>
  </si>
  <si>
    <t xml:space="preserve">US Pwr Phy Unp B ERCOT Peak              16May01         USD/MWh</t>
  </si>
  <si>
    <t xml:space="preserve">aepsvc129</t>
  </si>
  <si>
    <t xml:space="preserve">RBALLATO</t>
  </si>
  <si>
    <t xml:space="preserve">ST-ERCOT</t>
  </si>
  <si>
    <t xml:space="preserve">taylorcps</t>
  </si>
  <si>
    <t xml:space="preserve">Navitas Nordic Trading AS</t>
  </si>
  <si>
    <t xml:space="preserve">ADM70675</t>
  </si>
  <si>
    <t xml:space="preserve">blicejeff</t>
  </si>
  <si>
    <t xml:space="preserve">smarland</t>
  </si>
  <si>
    <t xml:space="preserve">US Pwr Phy Firm  COMED Peak              Sep01           USD/MWh</t>
  </si>
  <si>
    <t xml:space="preserve">mwestbro</t>
  </si>
  <si>
    <t xml:space="preserve">US Pwr Fin Swap  ISO NY Z-G Peak         16May01         USD/MWh</t>
  </si>
  <si>
    <t xml:space="preserve">depillo1</t>
  </si>
  <si>
    <t xml:space="preserve">jsampler</t>
  </si>
  <si>
    <t xml:space="preserve">aepsvc121</t>
  </si>
  <si>
    <t xml:space="preserve">Mirant Americas Energy Marketing, L.P.</t>
  </si>
  <si>
    <t xml:space="preserve">US Pwr Phy Firm  Cinergy Peak            Jun01           USD/MWh</t>
  </si>
  <si>
    <t xml:space="preserve">robmoore</t>
  </si>
  <si>
    <t xml:space="preserve">bf162233</t>
  </si>
  <si>
    <t xml:space="preserve">OTCDESK4</t>
  </si>
  <si>
    <t xml:space="preserve">US Pwr Fin Swap  PJM W IntC Peak         17-18May01      USD/MWh</t>
  </si>
  <si>
    <t xml:space="preserve">TIMMING1</t>
  </si>
  <si>
    <t xml:space="preserve">US Pwr Phy Firm  Entergy Peak            Sep01           USD/MWh</t>
  </si>
  <si>
    <t xml:space="preserve">STEVESTE</t>
  </si>
  <si>
    <t xml:space="preserve">KPRESTO</t>
  </si>
  <si>
    <t xml:space="preserve">LT-SPP</t>
  </si>
  <si>
    <t xml:space="preserve">toddbrown</t>
  </si>
  <si>
    <t xml:space="preserve">Sempra Energy Trading Corp.</t>
  </si>
  <si>
    <t xml:space="preserve">US Gas Fin Swap</t>
  </si>
  <si>
    <t xml:space="preserve">US Gas Swap      Nymex                   Jun01           USD/MM</t>
  </si>
  <si>
    <t xml:space="preserve">MMBtu</t>
  </si>
  <si>
    <t xml:space="preserve">shawnmaz</t>
  </si>
  <si>
    <t xml:space="preserve">JARNOLD</t>
  </si>
  <si>
    <t xml:space="preserve">NG-Price</t>
  </si>
  <si>
    <t xml:space="preserve">V95842.1</t>
  </si>
  <si>
    <t xml:space="preserve">Hunter Douglas NV</t>
  </si>
  <si>
    <t xml:space="preserve">T8RADER8</t>
  </si>
  <si>
    <t xml:space="preserve">mtherrell</t>
  </si>
  <si>
    <t xml:space="preserve">V95846.1</t>
  </si>
  <si>
    <t xml:space="preserve">OGE Energy Resources, Inc.</t>
  </si>
  <si>
    <t xml:space="preserve">kdiamond</t>
  </si>
  <si>
    <t xml:space="preserve">V95849.1</t>
  </si>
  <si>
    <t xml:space="preserve">aepes213</t>
  </si>
  <si>
    <t xml:space="preserve">V95850.1</t>
  </si>
  <si>
    <t xml:space="preserve">Conectiv Energy Supply, Inc.</t>
  </si>
  <si>
    <t xml:space="preserve">steven12</t>
  </si>
  <si>
    <t xml:space="preserve">V95855.1</t>
  </si>
  <si>
    <t xml:space="preserve">det00001</t>
  </si>
  <si>
    <t xml:space="preserve">V95856.1</t>
  </si>
  <si>
    <t xml:space="preserve">BP Energy Company</t>
  </si>
  <si>
    <t xml:space="preserve">Kellybry</t>
  </si>
  <si>
    <t xml:space="preserve">Cargill Energy, a division of Cargill, Incorporated</t>
  </si>
  <si>
    <t xml:space="preserve">US Gas Swap      Nymex                   Aug01           USD/MM</t>
  </si>
  <si>
    <t xml:space="preserve">WEBBORN1</t>
  </si>
  <si>
    <t xml:space="preserve">V95857.1</t>
  </si>
  <si>
    <t xml:space="preserve">Calpine Energy Services, L.P.</t>
  </si>
  <si>
    <t xml:space="preserve">EHENRICK2</t>
  </si>
  <si>
    <t xml:space="preserve">ANOVOTNY</t>
  </si>
  <si>
    <t xml:space="preserve">US Gas Phy Fwd Firm non-TX &lt; or = 1Mo </t>
  </si>
  <si>
    <t xml:space="preserve">US Gas Phy       NGPL NICOR              16May01         USD/MM</t>
  </si>
  <si>
    <t xml:space="preserve">BIGDADDY</t>
  </si>
  <si>
    <t xml:space="preserve">PMIMS</t>
  </si>
  <si>
    <t xml:space="preserve">ENA - IM MKT Central CG</t>
  </si>
  <si>
    <t xml:space="preserve">Sitara</t>
  </si>
  <si>
    <t xml:space="preserve">MidAmerican Energy Company</t>
  </si>
  <si>
    <t xml:space="preserve">PEGGIALL</t>
  </si>
  <si>
    <t xml:space="preserve">Enterprise Products Operating L.P.</t>
  </si>
  <si>
    <t xml:space="preserve">ADM13739</t>
  </si>
  <si>
    <t xml:space="preserve">V95859.1</t>
  </si>
  <si>
    <t xml:space="preserve">V95860.1</t>
  </si>
  <si>
    <t xml:space="preserve">Aquila Risk Management Corporation</t>
  </si>
  <si>
    <t xml:space="preserve">AQUILA1004</t>
  </si>
  <si>
    <t xml:space="preserve">V95861.1</t>
  </si>
  <si>
    <t xml:space="preserve">FirstEnergy Services Corp.</t>
  </si>
  <si>
    <t xml:space="preserve">ROBEROSE</t>
  </si>
  <si>
    <t xml:space="preserve">V95862.1</t>
  </si>
  <si>
    <t xml:space="preserve">V95863.1</t>
  </si>
  <si>
    <t xml:space="preserve">JAYMUNSIE</t>
  </si>
  <si>
    <t xml:space="preserve">V95877.1</t>
  </si>
  <si>
    <t xml:space="preserve">V95876.1</t>
  </si>
  <si>
    <t xml:space="preserve">V95875.1</t>
  </si>
  <si>
    <t xml:space="preserve">US Pwr Phy Firm  PJM-W Peak              Jun01           USD/MWh</t>
  </si>
  <si>
    <t xml:space="preserve">cingersoll</t>
  </si>
  <si>
    <t xml:space="preserve">US Gas Swap      Nymex                   Jul01           USD/MM</t>
  </si>
  <si>
    <t xml:space="preserve">V95881.1</t>
  </si>
  <si>
    <t xml:space="preserve">V95882.1</t>
  </si>
  <si>
    <t xml:space="preserve">US Gas Fin BasisSwap</t>
  </si>
  <si>
    <t xml:space="preserve">US Gas Basis     Transco Z6 NY           Nov01-Mar02     USD/MM</t>
  </si>
  <si>
    <t xml:space="preserve">mckennas</t>
  </si>
  <si>
    <t xml:space="preserve">BMCKAY</t>
  </si>
  <si>
    <t xml:space="preserve">FT-NY</t>
  </si>
  <si>
    <t xml:space="preserve">V95884.1</t>
  </si>
  <si>
    <t xml:space="preserve">jthommen</t>
  </si>
  <si>
    <t xml:space="preserve">Dynegy Canada Inc.</t>
  </si>
  <si>
    <t xml:space="preserve">DYNLIQUIDS</t>
  </si>
  <si>
    <t xml:space="preserve">V95885.1</t>
  </si>
  <si>
    <t xml:space="preserve">Deutsche Bank AG</t>
  </si>
  <si>
    <t xml:space="preserve">AndyMurr</t>
  </si>
  <si>
    <t xml:space="preserve">mwhitfield</t>
  </si>
  <si>
    <t xml:space="preserve">AQUILA1000</t>
  </si>
  <si>
    <t xml:space="preserve">V95886.1</t>
  </si>
  <si>
    <t xml:space="preserve">BP Amoco Corporation</t>
  </si>
  <si>
    <t xml:space="preserve">Lamoreal</t>
  </si>
  <si>
    <t xml:space="preserve">V95888.1</t>
  </si>
  <si>
    <t xml:space="preserve">US Pwr Phy Firm  COMED Peak              Jan-Feb02       USD/MWh</t>
  </si>
  <si>
    <t xml:space="preserve">RICKERSB</t>
  </si>
  <si>
    <t xml:space="preserve">V95889.1</t>
  </si>
  <si>
    <t xml:space="preserve">Dynegy Marketing and Trade</t>
  </si>
  <si>
    <t xml:space="preserve">JORDAN01</t>
  </si>
  <si>
    <t xml:space="preserve">V95891.1</t>
  </si>
  <si>
    <t xml:space="preserve">US Gas Phy       NGPL Midcont            16May01         USD/MM</t>
  </si>
  <si>
    <t xml:space="preserve">KSTEVEN</t>
  </si>
  <si>
    <t xml:space="preserve">ENA-IM Mid Central South</t>
  </si>
  <si>
    <t xml:space="preserve">JPASTORE</t>
  </si>
  <si>
    <t xml:space="preserve">V95893.1</t>
  </si>
  <si>
    <t xml:space="preserve">MAXFIELD</t>
  </si>
  <si>
    <t xml:space="preserve">seanoneal</t>
  </si>
  <si>
    <t xml:space="preserve">Cook Inlet Energy Supply L.L.C.</t>
  </si>
  <si>
    <t xml:space="preserve">MIDCONT4</t>
  </si>
  <si>
    <t xml:space="preserve">TransCanada Energy Marketing USA, Inc.</t>
  </si>
  <si>
    <t xml:space="preserve">US Gas Phy       ANR SW Pool             16May01         USD/MM</t>
  </si>
  <si>
    <t xml:space="preserve">cscharton</t>
  </si>
  <si>
    <t xml:space="preserve">US Gas Phy       NNG Demarc              16May01         USD/MM</t>
  </si>
  <si>
    <t xml:space="preserve">US Gas Phy       PEPL Pool               16May01         USD/MM</t>
  </si>
  <si>
    <t xml:space="preserve">rkc00001</t>
  </si>
  <si>
    <t xml:space="preserve">V95896.1</t>
  </si>
  <si>
    <t xml:space="preserve">dkt00001</t>
  </si>
  <si>
    <t xml:space="preserve">benharner</t>
  </si>
  <si>
    <t xml:space="preserve">ONEOK Energy Marketing and Trading Company, L.P.</t>
  </si>
  <si>
    <t xml:space="preserve">US Gas Swap      Nymex                   Nov01-Mar02     USD/MM</t>
  </si>
  <si>
    <t xml:space="preserve">ADM49438</t>
  </si>
  <si>
    <t xml:space="preserve">V95898.1</t>
  </si>
  <si>
    <t xml:space="preserve">US Pwr Phy Firm  Entergy OffPk           16May01         USD/MWh</t>
  </si>
  <si>
    <t xml:space="preserve">callahan</t>
  </si>
  <si>
    <t xml:space="preserve">EPMI-Southeast</t>
  </si>
  <si>
    <t xml:space="preserve">CAN Gas Phy Fwd Firm East &lt; or = 1Mo</t>
  </si>
  <si>
    <t xml:space="preserve">CAN Gas Phy      Dawn                    16May01         USD/MM</t>
  </si>
  <si>
    <t xml:space="preserve">DAROOKIE</t>
  </si>
  <si>
    <t xml:space="preserve">MCUILLA</t>
  </si>
  <si>
    <t xml:space="preserve">ENA - IM Ontario</t>
  </si>
  <si>
    <t xml:space="preserve">aepes206</t>
  </si>
  <si>
    <t xml:space="preserve">kwgeiger</t>
  </si>
  <si>
    <t xml:space="preserve">V95900.1</t>
  </si>
  <si>
    <t xml:space="preserve">TOMSAX01</t>
  </si>
  <si>
    <t xml:space="preserve">US Gas Phy       NGPL LA Pool            16May01         USD/MM</t>
  </si>
  <si>
    <t xml:space="preserve">KREMERTODD</t>
  </si>
  <si>
    <t xml:space="preserve">TDONOHO</t>
  </si>
  <si>
    <t xml:space="preserve">ENA - IM Central Gulf</t>
  </si>
  <si>
    <t xml:space="preserve">V95901.1</t>
  </si>
  <si>
    <t xml:space="preserve">US Pwr Phy Unp B ERCOT Peak              Sep01           USD/MWh</t>
  </si>
  <si>
    <t xml:space="preserve">PowerBCK</t>
  </si>
  <si>
    <t xml:space="preserve">DSMITH3</t>
  </si>
  <si>
    <t xml:space="preserve">LT-ERCOT</t>
  </si>
  <si>
    <t xml:space="preserve">AQUILA1002</t>
  </si>
  <si>
    <t xml:space="preserve">V95902.1</t>
  </si>
  <si>
    <t xml:space="preserve">US Pwr Phy Unp B ERCOT Peak              Jan-Feb02       USD/MWh</t>
  </si>
  <si>
    <t xml:space="preserve">US Gas Phy       ANR SE Trans            16May01         USD/MM</t>
  </si>
  <si>
    <t xml:space="preserve">NUI Energy Brokers, Inc.</t>
  </si>
  <si>
    <t xml:space="preserve">NUIMCCABE</t>
  </si>
  <si>
    <t xml:space="preserve">V95903.1</t>
  </si>
  <si>
    <t xml:space="preserve">SCOTTWIR</t>
  </si>
  <si>
    <t xml:space="preserve">stsingas</t>
  </si>
  <si>
    <t xml:space="preserve">tracyschwa</t>
  </si>
  <si>
    <t xml:space="preserve">V95906.1</t>
  </si>
  <si>
    <t xml:space="preserve">ctm00001</t>
  </si>
  <si>
    <t xml:space="preserve">V95908.1</t>
  </si>
  <si>
    <t xml:space="preserve">MICGUIDO</t>
  </si>
  <si>
    <t xml:space="preserve">V95907.1</t>
  </si>
  <si>
    <t xml:space="preserve">V95909.1</t>
  </si>
  <si>
    <t xml:space="preserve">Cinergy Marketing &amp; Trading, LLC</t>
  </si>
  <si>
    <t xml:space="preserve">BANKYBRAD</t>
  </si>
  <si>
    <t xml:space="preserve">V95910.1</t>
  </si>
  <si>
    <t xml:space="preserve">Engage Energy Canada L.P.</t>
  </si>
  <si>
    <t xml:space="preserve">ADM98493</t>
  </si>
  <si>
    <t xml:space="preserve">V95913.1</t>
  </si>
  <si>
    <t xml:space="preserve">US Gas Phy       NNG Ventura             16May01         USD/MM</t>
  </si>
  <si>
    <t xml:space="preserve">coopertr</t>
  </si>
  <si>
    <t xml:space="preserve">SCHRIMSHER</t>
  </si>
  <si>
    <t xml:space="preserve">V95914.1</t>
  </si>
  <si>
    <t xml:space="preserve">PG&amp;E Energy Trading-Gas Corporation</t>
  </si>
  <si>
    <t xml:space="preserve">US Gas Basis     Transco Z6 NY           Jun01           USD/MM</t>
  </si>
  <si>
    <t xml:space="preserve">NedCosman</t>
  </si>
  <si>
    <t xml:space="preserve">V95915.1</t>
  </si>
  <si>
    <t xml:space="preserve">bcollins</t>
  </si>
  <si>
    <t xml:space="preserve">US Gas Basis     Transco Z6 NY           Jul01           USD/MM</t>
  </si>
  <si>
    <t xml:space="preserve">cschaffer</t>
  </si>
  <si>
    <t xml:space="preserve">V95916.1</t>
  </si>
  <si>
    <t xml:space="preserve">US Gas Basis     Transco Z6 NY           Jul-Sep01       USD/MM</t>
  </si>
  <si>
    <t xml:space="preserve">ADM08578</t>
  </si>
  <si>
    <t xml:space="preserve">V95917.1</t>
  </si>
  <si>
    <t xml:space="preserve">US Gas Phy       Mich Con                16May01         USD/MM</t>
  </si>
  <si>
    <t xml:space="preserve">JWILLI13</t>
  </si>
  <si>
    <t xml:space="preserve">ENA - IM Mkt Central MICH</t>
  </si>
  <si>
    <t xml:space="preserve">kimnorman</t>
  </si>
  <si>
    <t xml:space="preserve">V95918.1</t>
  </si>
  <si>
    <t xml:space="preserve">HQ Energy Services (U.S.) Inc.</t>
  </si>
  <si>
    <t xml:space="preserve">US Pwr Fin Swap  PJM W IntC HE10-23 EPT  15May01         USD/MWh</t>
  </si>
  <si>
    <t xml:space="preserve">hydro2001</t>
  </si>
  <si>
    <t xml:space="preserve">Power Merchants Groupting &amp; Trading Company</t>
  </si>
  <si>
    <t xml:space="preserve">fzerilli</t>
  </si>
  <si>
    <t xml:space="preserve">V95920.1</t>
  </si>
  <si>
    <t xml:space="preserve">US Gas Swap      Nymex                   Jan-Dec02       USD/MM</t>
  </si>
  <si>
    <t xml:space="preserve">V95922.1</t>
  </si>
  <si>
    <t xml:space="preserve">US Pwr Phy Unp B ERCOT Peak              17-18May01      USD/MWh</t>
  </si>
  <si>
    <t xml:space="preserve">ROBWALKER</t>
  </si>
  <si>
    <t xml:space="preserve">US Gas Daily     HHub                    16-31May01      USD/MM</t>
  </si>
  <si>
    <t xml:space="preserve">aepes222</t>
  </si>
  <si>
    <t xml:space="preserve">PKEAVEY</t>
  </si>
  <si>
    <t xml:space="preserve">G-DAILY-EST</t>
  </si>
  <si>
    <t xml:space="preserve">V95923.1</t>
  </si>
  <si>
    <t xml:space="preserve">Nexen Marketing</t>
  </si>
  <si>
    <t xml:space="preserve">DILLABOUGH</t>
  </si>
  <si>
    <t xml:space="preserve">Glencore Ltd.</t>
  </si>
  <si>
    <t xml:space="preserve">US Gas Swap      Nymex                   Jun-Oct01       USD/MM</t>
  </si>
  <si>
    <t xml:space="preserve">ADM48210</t>
  </si>
  <si>
    <t xml:space="preserve">V95925.1</t>
  </si>
  <si>
    <t xml:space="preserve">tocoletti</t>
  </si>
  <si>
    <t xml:space="preserve">phillips</t>
  </si>
  <si>
    <t xml:space="preserve">aepsvc130</t>
  </si>
  <si>
    <t xml:space="preserve">V95926.1</t>
  </si>
  <si>
    <t xml:space="preserve">US Gas Phy       APC/ANR WillCo          16May01         USD/MM</t>
  </si>
  <si>
    <t xml:space="preserve">US Gas Phy       Consumers Pwr           16May01         USD/MM</t>
  </si>
  <si>
    <t xml:space="preserve">Tenaska Marketing Ventures</t>
  </si>
  <si>
    <t xml:space="preserve">TMVTMD02</t>
  </si>
  <si>
    <t xml:space="preserve">V95927.1</t>
  </si>
  <si>
    <t xml:space="preserve">US Gas Phy       NGPL NIPSCO             16May01         USD/MM</t>
  </si>
  <si>
    <t xml:space="preserve">perryperg</t>
  </si>
  <si>
    <t xml:space="preserve">US Pwr Fin Swap  ISO NE HE10-23 EPT      15May01         USD/MWh</t>
  </si>
  <si>
    <t xml:space="preserve">24hrdesk2</t>
  </si>
  <si>
    <t xml:space="preserve">rdl00001</t>
  </si>
  <si>
    <t xml:space="preserve">Anadarko Energy Services Company</t>
  </si>
  <si>
    <t xml:space="preserve">ADM36334</t>
  </si>
  <si>
    <t xml:space="preserve">AQUILA1005</t>
  </si>
  <si>
    <t xml:space="preserve">V95928.1</t>
  </si>
  <si>
    <t xml:space="preserve">US Gas Basis     TCO Pool                Jun01           USD/MM</t>
  </si>
  <si>
    <t xml:space="preserve">EPMELPmwf</t>
  </si>
  <si>
    <t xml:space="preserve">V95929.1</t>
  </si>
  <si>
    <t xml:space="preserve">V95930.1</t>
  </si>
  <si>
    <t xml:space="preserve">aepes218</t>
  </si>
  <si>
    <t xml:space="preserve">V95931.1</t>
  </si>
  <si>
    <t xml:space="preserve">US Gas Phy       HeHub                   16May01         USD/MM</t>
  </si>
  <si>
    <t xml:space="preserve">jaelee14</t>
  </si>
  <si>
    <t xml:space="preserve">ARING</t>
  </si>
  <si>
    <t xml:space="preserve">ENA-IM NE GULF1</t>
  </si>
  <si>
    <t xml:space="preserve">US Gas Phy       Harper                  16May01         USD/MM</t>
  </si>
  <si>
    <t xml:space="preserve">ENA-IM Mid Central North</t>
  </si>
  <si>
    <t xml:space="preserve">MIDCONT1</t>
  </si>
  <si>
    <t xml:space="preserve">BRETJONES</t>
  </si>
  <si>
    <t xml:space="preserve">V95933.1</t>
  </si>
  <si>
    <t xml:space="preserve">Jnesser1</t>
  </si>
  <si>
    <t xml:space="preserve">V95934.1</t>
  </si>
  <si>
    <t xml:space="preserve">CoEnergy Trading Company</t>
  </si>
  <si>
    <t xml:space="preserve">PANNONE12</t>
  </si>
  <si>
    <t xml:space="preserve">US Gas Phy       COL Onshore             16May01         USD/MM</t>
  </si>
  <si>
    <t xml:space="preserve">SPEREIR</t>
  </si>
  <si>
    <t xml:space="preserve">ENA-IM NE GULF2</t>
  </si>
  <si>
    <t xml:space="preserve">Virginia Power Energy Marketing, Inc.</t>
  </si>
  <si>
    <t xml:space="preserve">SPJOHRDE</t>
  </si>
  <si>
    <t xml:space="preserve">Enserco Energy, Inc.</t>
  </si>
  <si>
    <t xml:space="preserve">wwarburton</t>
  </si>
  <si>
    <t xml:space="preserve">Power Merchants GroupInc.</t>
  </si>
  <si>
    <t xml:space="preserve">V95936.1</t>
  </si>
  <si>
    <t xml:space="preserve">Occidental Energy Marketing, Inc.</t>
  </si>
  <si>
    <t xml:space="preserve">smallfitz</t>
  </si>
  <si>
    <t xml:space="preserve">jheinecke1</t>
  </si>
  <si>
    <t xml:space="preserve">JEFFFOX1</t>
  </si>
  <si>
    <t xml:space="preserve">V95939.1</t>
  </si>
  <si>
    <t xml:space="preserve">JBIERMAN</t>
  </si>
  <si>
    <t xml:space="preserve">V95940.1</t>
  </si>
  <si>
    <t xml:space="preserve">US Pwr Phy Firm  PJM-W Peak              17-31May01      USD/MWh</t>
  </si>
  <si>
    <t xml:space="preserve">TMVDEC02</t>
  </si>
  <si>
    <t xml:space="preserve">Dominion Field Services, Inc.</t>
  </si>
  <si>
    <t xml:space="preserve">US Gas Phy       TCO Pool                16-31May01      USD/MM</t>
  </si>
  <si>
    <t xml:space="preserve">ADM31465</t>
  </si>
  <si>
    <t xml:space="preserve">JHODGE2</t>
  </si>
  <si>
    <t xml:space="preserve">ENA-IM ME TCO</t>
  </si>
  <si>
    <t xml:space="preserve">TROYKELLY</t>
  </si>
  <si>
    <t xml:space="preserve">US WTI Swap      Nymex LD                Jun01           USD/bl/m</t>
  </si>
  <si>
    <t xml:space="preserve">bernbroph</t>
  </si>
  <si>
    <t xml:space="preserve">WTI-GW-NXC1</t>
  </si>
  <si>
    <t xml:space="preserve">V95942.1</t>
  </si>
  <si>
    <t xml:space="preserve">MCCARTHY</t>
  </si>
  <si>
    <t xml:space="preserve">schwalbach</t>
  </si>
  <si>
    <t xml:space="preserve">fdimaria1</t>
  </si>
  <si>
    <t xml:space="preserve">V95943.1</t>
  </si>
  <si>
    <t xml:space="preserve">DMCPHERSON</t>
  </si>
  <si>
    <t xml:space="preserve">garrison</t>
  </si>
  <si>
    <t xml:space="preserve">GER Pwr Phy FF   Ger Grd BASE HV         17May01         EUR/MWh</t>
  </si>
  <si>
    <t xml:space="preserve">CLECO Marketing and Trading, LLC</t>
  </si>
  <si>
    <t xml:space="preserve">US Pwr Phy Firm  Entergy Peak            Jun01           USD/MWh</t>
  </si>
  <si>
    <t xml:space="preserve">esansing</t>
  </si>
  <si>
    <t xml:space="preserve">dengmann</t>
  </si>
  <si>
    <t xml:space="preserve">US Pwr Phy Firm  Cinergy Peak            17-18May01      USD/MWh</t>
  </si>
  <si>
    <t xml:space="preserve">ConAgra Energy Services, Inc.</t>
  </si>
  <si>
    <t xml:space="preserve">KEVINGRADY</t>
  </si>
  <si>
    <t xml:space="preserve">V95945.1</t>
  </si>
  <si>
    <t xml:space="preserve">TMVTML01</t>
  </si>
  <si>
    <t xml:space="preserve">EPMELPjrc</t>
  </si>
  <si>
    <t xml:space="preserve">V95946.1</t>
  </si>
  <si>
    <t xml:space="preserve">US Gas Phy       Dom SP TT               16May01         USD/MM</t>
  </si>
  <si>
    <t xml:space="preserve">jtaylor1</t>
  </si>
  <si>
    <t xml:space="preserve">SHENDRI</t>
  </si>
  <si>
    <t xml:space="preserve">ENA-IM ME CNG</t>
  </si>
  <si>
    <t xml:space="preserve">Marathon Oil Company</t>
  </si>
  <si>
    <t xml:space="preserve">rdyoung1</t>
  </si>
  <si>
    <t xml:space="preserve">V95948.1</t>
  </si>
  <si>
    <t xml:space="preserve">V95949.1</t>
  </si>
  <si>
    <t xml:space="preserve">Bank of America, National Association</t>
  </si>
  <si>
    <t xml:space="preserve">MMETTERS</t>
  </si>
  <si>
    <t xml:space="preserve">V95950.1</t>
  </si>
  <si>
    <t xml:space="preserve">GER Pwr Phy FF   Ger Grd WDPK HV         17May01         EUR/MWh</t>
  </si>
  <si>
    <t xml:space="preserve">bekkering</t>
  </si>
  <si>
    <t xml:space="preserve">Statkraft Energy Deutschland GmbH</t>
  </si>
  <si>
    <t xml:space="preserve">miwilges</t>
  </si>
  <si>
    <t xml:space="preserve">shduster</t>
  </si>
  <si>
    <t xml:space="preserve">V95951.1</t>
  </si>
  <si>
    <t xml:space="preserve">JRTHOMAS</t>
  </si>
  <si>
    <t xml:space="preserve">V95952.1</t>
  </si>
  <si>
    <t xml:space="preserve">US Gas Phy       TGT Z-SL                16May01         USD/MM</t>
  </si>
  <si>
    <t xml:space="preserve">EPMELPwlh</t>
  </si>
  <si>
    <t xml:space="preserve">US Gas Phy       TranscoZ6NNY            16May01         USD/MM</t>
  </si>
  <si>
    <t xml:space="preserve">aepes224</t>
  </si>
  <si>
    <t xml:space="preserve">VPIMENOV</t>
  </si>
  <si>
    <t xml:space="preserve">ENA-IM ME NEW YORK</t>
  </si>
  <si>
    <t xml:space="preserve">V95954.1</t>
  </si>
  <si>
    <t xml:space="preserve">US Pwr Phy Firm  NEPOOL Peak             Jul-Aug01       USD/MWh</t>
  </si>
  <si>
    <t xml:space="preserve">V95955.1</t>
  </si>
  <si>
    <t xml:space="preserve">AUT Pwr Phy FF   AUT BASE HV             21-27May01      EUR/MWh</t>
  </si>
  <si>
    <t xml:space="preserve">PALLANCY</t>
  </si>
  <si>
    <t xml:space="preserve">aepes214</t>
  </si>
  <si>
    <t xml:space="preserve">V95956.1</t>
  </si>
  <si>
    <t xml:space="preserve">US Gas Phy       NBPL/Nicor              16May01         USD/MM</t>
  </si>
  <si>
    <t xml:space="preserve">V95958.1</t>
  </si>
  <si>
    <t xml:space="preserve">US Gas Phy       NGPL TxOkGCPool         16May01         USD/MM</t>
  </si>
  <si>
    <t xml:space="preserve">WPS Energy Services, Inc.</t>
  </si>
  <si>
    <t xml:space="preserve">BISHOP00</t>
  </si>
  <si>
    <t xml:space="preserve">V95959.1</t>
  </si>
  <si>
    <t xml:space="preserve">V95961.1</t>
  </si>
  <si>
    <t xml:space="preserve">US Gas Phy       TETCO M3                16May01         USD/MM</t>
  </si>
  <si>
    <t xml:space="preserve">SANDBERG</t>
  </si>
  <si>
    <t xml:space="preserve">V95962.1</t>
  </si>
  <si>
    <t xml:space="preserve">talderfer</t>
  </si>
  <si>
    <t xml:space="preserve">US Gas Daily     HHub                    Jun01           USD/MM</t>
  </si>
  <si>
    <t xml:space="preserve">V95963.1</t>
  </si>
  <si>
    <t xml:space="preserve">JMAUMONT</t>
  </si>
  <si>
    <t xml:space="preserve">Azienda Elettrica Ticinese</t>
  </si>
  <si>
    <t xml:space="preserve">CH Pwr Phy FF    NAT BASE HV             21-27May01      EUR/MWh</t>
  </si>
  <si>
    <t xml:space="preserve">PIMARINA</t>
  </si>
  <si>
    <t xml:space="preserve">Texaco Natural Gas Inc.</t>
  </si>
  <si>
    <t xml:space="preserve">STEPHENSJE</t>
  </si>
  <si>
    <t xml:space="preserve">V95964.1</t>
  </si>
  <si>
    <t xml:space="preserve">TXU Energy Trading Company</t>
  </si>
  <si>
    <t xml:space="preserve">US Gas Phy       Transco Z6 NY           16May01         USD/MM</t>
  </si>
  <si>
    <t xml:space="preserve">txuetclj</t>
  </si>
  <si>
    <t xml:space="preserve">jkippels01</t>
  </si>
  <si>
    <t xml:space="preserve">V95966.1</t>
  </si>
  <si>
    <t xml:space="preserve">US Pwr Phy Firm  Entergy Peak            Oct-Dec01       USD/MWh</t>
  </si>
  <si>
    <t xml:space="preserve">ADM44050</t>
  </si>
  <si>
    <t xml:space="preserve">N587JK00</t>
  </si>
  <si>
    <t xml:space="preserve">V95967.1</t>
  </si>
  <si>
    <t xml:space="preserve">US Gas Phy       PGT Malin               16May01         USD/MM</t>
  </si>
  <si>
    <t xml:space="preserve">mattreed</t>
  </si>
  <si>
    <t xml:space="preserve">MLENHAR</t>
  </si>
  <si>
    <t xml:space="preserve">ENA - IM West</t>
  </si>
  <si>
    <t xml:space="preserve">V95968.1</t>
  </si>
  <si>
    <t xml:space="preserve">New Jersey Natural Gas Company</t>
  </si>
  <si>
    <t xml:space="preserve">ADM78685</t>
  </si>
  <si>
    <t xml:space="preserve">US Gas Phy       TENN 500                16May01         USD/MM</t>
  </si>
  <si>
    <t xml:space="preserve">aepes202</t>
  </si>
  <si>
    <t xml:space="preserve">SNEAL</t>
  </si>
  <si>
    <t xml:space="preserve">ENA-IM NE GULF3</t>
  </si>
  <si>
    <t xml:space="preserve">US Gas Phy       TENN 800                16May01         USD/MM</t>
  </si>
  <si>
    <t xml:space="preserve">Energieunion Aktiengesellschaft</t>
  </si>
  <si>
    <t xml:space="preserve">EUTrading2</t>
  </si>
  <si>
    <t xml:space="preserve">Texex Energy Partners Ltd.</t>
  </si>
  <si>
    <t xml:space="preserve">texexener</t>
  </si>
  <si>
    <t xml:space="preserve">US Gas Phy       PG&amp;E CtyGte             16May01         USD/MM</t>
  </si>
  <si>
    <t xml:space="preserve">NOVERO777</t>
  </si>
  <si>
    <t xml:space="preserve">rrm00001</t>
  </si>
  <si>
    <t xml:space="preserve">Enron Energy Services, Inc.</t>
  </si>
  <si>
    <t xml:space="preserve">SHIREMAN</t>
  </si>
  <si>
    <t xml:space="preserve">Interstate Power Company</t>
  </si>
  <si>
    <t xml:space="preserve">ipca08239</t>
  </si>
  <si>
    <t xml:space="preserve">US Gas Phy       TETCO ELA               16May01         USD/MM</t>
  </si>
  <si>
    <t xml:space="preserve">US Gas Phy       TETCO WLA               16May01         USD/MM</t>
  </si>
  <si>
    <t xml:space="preserve">US Gas Daily     Chicago                 16-31May01      USD/MM</t>
  </si>
  <si>
    <t xml:space="preserve">AQUILA1060</t>
  </si>
  <si>
    <t xml:space="preserve">GSTOREY</t>
  </si>
  <si>
    <t xml:space="preserve">FT-ONTARIO</t>
  </si>
  <si>
    <t xml:space="preserve">V95969.1</t>
  </si>
  <si>
    <t xml:space="preserve">US Gas Phy       EPNG Keystone           16May01         USD/MM</t>
  </si>
  <si>
    <t xml:space="preserve">REYNOLDS</t>
  </si>
  <si>
    <t xml:space="preserve">RGAY</t>
  </si>
  <si>
    <t xml:space="preserve">V95971.1</t>
  </si>
  <si>
    <t xml:space="preserve">FUELSDESK6</t>
  </si>
  <si>
    <t xml:space="preserve">txuetcpat</t>
  </si>
  <si>
    <t xml:space="preserve">EPMELPrdm</t>
  </si>
  <si>
    <t xml:space="preserve">USGT/Aquila, L.P.</t>
  </si>
  <si>
    <t xml:space="preserve">cindybisho</t>
  </si>
  <si>
    <t xml:space="preserve">SCOTTBISK</t>
  </si>
  <si>
    <t xml:space="preserve">brianagre</t>
  </si>
  <si>
    <t xml:space="preserve">US Gas Phy       PG&amp;E Topock             16May01         USD/MM</t>
  </si>
  <si>
    <t xml:space="preserve">jfh00001</t>
  </si>
  <si>
    <t xml:space="preserve">canadanw1</t>
  </si>
  <si>
    <t xml:space="preserve">Sierra Pacific Power Company</t>
  </si>
  <si>
    <t xml:space="preserve">AUSTIN4874</t>
  </si>
  <si>
    <t xml:space="preserve">CAN Gas Phy Fwd Firm West &lt; or = 1Mo</t>
  </si>
  <si>
    <t xml:space="preserve">CAN Gas Phy      NIT                     15May01         CAD/GJ</t>
  </si>
  <si>
    <t xml:space="preserve">Canadian Dollars</t>
  </si>
  <si>
    <t xml:space="preserve">craigwest</t>
  </si>
  <si>
    <t xml:space="preserve">RWATT</t>
  </si>
  <si>
    <t xml:space="preserve">EC-IM Canada West</t>
  </si>
  <si>
    <t xml:space="preserve">KEVMASEK</t>
  </si>
  <si>
    <t xml:space="preserve">KEVINLEGG</t>
  </si>
  <si>
    <t xml:space="preserve">Cross Timbers Energy Services, Inc.</t>
  </si>
  <si>
    <t xml:space="preserve">redwood1</t>
  </si>
  <si>
    <t xml:space="preserve">BG International Limited</t>
  </si>
  <si>
    <t xml:space="preserve">GILLHGILL</t>
  </si>
  <si>
    <t xml:space="preserve">US Gas Phy       Opal                    16May01         USD/MM</t>
  </si>
  <si>
    <t xml:space="preserve">EPMELPrr2</t>
  </si>
  <si>
    <t xml:space="preserve">SSOUTH</t>
  </si>
  <si>
    <t xml:space="preserve">Colonial Energy Inc.</t>
  </si>
  <si>
    <t xml:space="preserve">VABLAISE</t>
  </si>
  <si>
    <t xml:space="preserve">US Gas Basis     NWPL RkyMtn             Jun01           USD/MM</t>
  </si>
  <si>
    <t xml:space="preserve">FERMIS</t>
  </si>
  <si>
    <t xml:space="preserve">FT - North West</t>
  </si>
  <si>
    <t xml:space="preserve">V95972.1</t>
  </si>
  <si>
    <t xml:space="preserve">Public Service Company Of New Mexico</t>
  </si>
  <si>
    <t xml:space="preserve">US West Power Phy Fwd Firm</t>
  </si>
  <si>
    <t xml:space="preserve">US Pwr Phy Firm  PALVE OffPk             16May01         USD/MWh</t>
  </si>
  <si>
    <t xml:space="preserve">JAMESTOMO</t>
  </si>
  <si>
    <t xml:space="preserve">TALONSO</t>
  </si>
  <si>
    <t xml:space="preserve">ST-SW</t>
  </si>
  <si>
    <t xml:space="preserve">US West Power Phy Fwd CAISO</t>
  </si>
  <si>
    <t xml:space="preserve">US Pwr Phy CAISO NP15 OffPk              16May01         USD/MWh</t>
  </si>
  <si>
    <t xml:space="preserve">WESTPOWER</t>
  </si>
  <si>
    <t xml:space="preserve">PPLATTE</t>
  </si>
  <si>
    <t xml:space="preserve">ST-CA</t>
  </si>
  <si>
    <t xml:space="preserve">US Gas Phy       EP Blanco Avg           16May01         USD/MM</t>
  </si>
  <si>
    <t xml:space="preserve">TKUYKEN</t>
  </si>
  <si>
    <t xml:space="preserve">US Pwr Phy Firm  PALVE Peak              16May01         USD/MWh</t>
  </si>
  <si>
    <t xml:space="preserve">mdehaven</t>
  </si>
  <si>
    <t xml:space="preserve">MFISCHE2</t>
  </si>
  <si>
    <t xml:space="preserve">powermax</t>
  </si>
  <si>
    <t xml:space="preserve">aepsvc134</t>
  </si>
  <si>
    <t xml:space="preserve">benpratt1</t>
  </si>
  <si>
    <t xml:space="preserve">Avista Corporation - Washington Water Power Division</t>
  </si>
  <si>
    <t xml:space="preserve">US Pwr Phy Firm  Mid-C OffPk             16May01         USD/MWh</t>
  </si>
  <si>
    <t xml:space="preserve">mattern1</t>
  </si>
  <si>
    <t xml:space="preserve">DSCHOLT</t>
  </si>
  <si>
    <t xml:space="preserve">City of Santa Clara California, Silicon Valley Power</t>
  </si>
  <si>
    <t xml:space="preserve">STEVEHANCE</t>
  </si>
  <si>
    <t xml:space="preserve">AES NewEnergy, Inc.</t>
  </si>
  <si>
    <t xml:space="preserve">US Pwr Phy CAISO SP15 Peak               16May01         USD/MWh</t>
  </si>
  <si>
    <t xml:space="preserve">ADM07644</t>
  </si>
  <si>
    <t xml:space="preserve">CMALLOR</t>
  </si>
  <si>
    <t xml:space="preserve">US Pwr Phy CAISO NP15 Peak               16May01         USD/MWh</t>
  </si>
  <si>
    <t xml:space="preserve">PanCanadian Energy Services Inc.</t>
  </si>
  <si>
    <t xml:space="preserve">pces5126</t>
  </si>
  <si>
    <t xml:space="preserve">US Gas Basis     NWPL RkyMtn             Jul01           USD/MM</t>
  </si>
  <si>
    <t xml:space="preserve">damian41</t>
  </si>
  <si>
    <t xml:space="preserve">V95975.1</t>
  </si>
  <si>
    <t xml:space="preserve">JOHNBOYLE</t>
  </si>
  <si>
    <t xml:space="preserve">Alliant Energy Corporate Services, Inc., as authorized agent</t>
  </si>
  <si>
    <t xml:space="preserve">ADM32054</t>
  </si>
  <si>
    <t xml:space="preserve">WESTDESK1</t>
  </si>
  <si>
    <t xml:space="preserve">US Gas Basis     NGPL LA                 Jun01           USD/MM</t>
  </si>
  <si>
    <t xml:space="preserve">AQUILA1003</t>
  </si>
  <si>
    <t xml:space="preserve">KRUSCIT</t>
  </si>
  <si>
    <t xml:space="preserve">Firm Trading Central</t>
  </si>
  <si>
    <t xml:space="preserve">V95977.1</t>
  </si>
  <si>
    <t xml:space="preserve">US Gas Basis     NGPL LA                 Jun-Oct01       USD/MM</t>
  </si>
  <si>
    <t xml:space="preserve">V95979.1</t>
  </si>
  <si>
    <t xml:space="preserve">kevinmil</t>
  </si>
  <si>
    <t xml:space="preserve">TC1RSTEED</t>
  </si>
  <si>
    <t xml:space="preserve">Coral Energy Resources, L.P.</t>
  </si>
  <si>
    <t xml:space="preserve">US Gas Phy       EPNG SoCal Topk         16May01         USD/MM</t>
  </si>
  <si>
    <t xml:space="preserve">ccubbison</t>
  </si>
  <si>
    <t xml:space="preserve">JTHOLT</t>
  </si>
  <si>
    <t xml:space="preserve">US Gas Phy       SoCal EHR               16May01         USD/MM</t>
  </si>
  <si>
    <t xml:space="preserve">Puget Sound Energy, Inc.</t>
  </si>
  <si>
    <t xml:space="preserve">DWILKINS</t>
  </si>
  <si>
    <t xml:space="preserve">brianhurst</t>
  </si>
  <si>
    <t xml:space="preserve">KENSIMMS</t>
  </si>
  <si>
    <t xml:space="preserve">WAYNEPIVEC</t>
  </si>
  <si>
    <t xml:space="preserve">US Gas Phy       CIG Mainline            16May01         USD/MM</t>
  </si>
  <si>
    <t xml:space="preserve">EPMELPrj</t>
  </si>
  <si>
    <t xml:space="preserve">SSCOTT5</t>
  </si>
  <si>
    <t xml:space="preserve">ENA - IM Denver</t>
  </si>
  <si>
    <t xml:space="preserve">ramcharger</t>
  </si>
  <si>
    <t xml:space="preserve">US Gas Phy       WIC                     16May01         USD/MM</t>
  </si>
  <si>
    <t xml:space="preserve">jromita73</t>
  </si>
  <si>
    <t xml:space="preserve">US Gas Phy       Cheyenne Hub            16May01         USD/MM</t>
  </si>
  <si>
    <t xml:space="preserve">MICKELSON1</t>
  </si>
  <si>
    <t xml:space="preserve">aepes204</t>
  </si>
  <si>
    <t xml:space="preserve">RCAUTHEN1</t>
  </si>
  <si>
    <t xml:space="preserve">Idaho Power Company, dba IDACORP Energy</t>
  </si>
  <si>
    <t xml:space="preserve">DWS19640</t>
  </si>
  <si>
    <t xml:space="preserve">TransAlta Energy Marketing (US) Inc.</t>
  </si>
  <si>
    <t xml:space="preserve">billbryce</t>
  </si>
  <si>
    <t xml:space="preserve">KMZIOBER</t>
  </si>
  <si>
    <t xml:space="preserve">US Gas Phy Fwd Firm TX &lt; or = 1Mo </t>
  </si>
  <si>
    <t xml:space="preserve">US Gas Phy       Waha                    16May01         USD/MM</t>
  </si>
  <si>
    <t xml:space="preserve">TIMMYSMALL</t>
  </si>
  <si>
    <t xml:space="preserve">EVILLAR</t>
  </si>
  <si>
    <t xml:space="preserve">HPLC - IM HPLC</t>
  </si>
  <si>
    <t xml:space="preserve">Houston Pipe Line Company</t>
  </si>
  <si>
    <t xml:space="preserve">KFINICLE</t>
  </si>
  <si>
    <t xml:space="preserve">aepes216</t>
  </si>
  <si>
    <t xml:space="preserve">georgerada</t>
  </si>
  <si>
    <t xml:space="preserve">US Pwr Phy Firm  COB N/S Peak            16May01         USD/MWh</t>
  </si>
  <si>
    <t xml:space="preserve">daveyell</t>
  </si>
  <si>
    <t xml:space="preserve">SCRANDA</t>
  </si>
  <si>
    <t xml:space="preserve">ST-NW</t>
  </si>
  <si>
    <t xml:space="preserve">V95990.1</t>
  </si>
  <si>
    <t xml:space="preserve">US Gas Daily     Transco Z6 NY           Jun01           USD/MM</t>
  </si>
  <si>
    <t xml:space="preserve">EAST-NEW YORK</t>
  </si>
  <si>
    <t xml:space="preserve">V95991.1</t>
  </si>
  <si>
    <t xml:space="preserve">bobsteele</t>
  </si>
  <si>
    <t xml:space="preserve">aepes201</t>
  </si>
  <si>
    <t xml:space="preserve">V95994.1</t>
  </si>
  <si>
    <t xml:space="preserve">V95995.1</t>
  </si>
  <si>
    <t xml:space="preserve">Public Service Company Of Colorado</t>
  </si>
  <si>
    <t xml:space="preserve">ADM68727</t>
  </si>
  <si>
    <t xml:space="preserve">JSJ14000</t>
  </si>
  <si>
    <t xml:space="preserve">MARYROSE</t>
  </si>
  <si>
    <t xml:space="preserve">US Gas Basis     NWPL RkyMtn             Sep01           USD/MM</t>
  </si>
  <si>
    <t xml:space="preserve">V95999.1</t>
  </si>
  <si>
    <t xml:space="preserve">V96001.1</t>
  </si>
  <si>
    <t xml:space="preserve">CCHAMBER</t>
  </si>
  <si>
    <t xml:space="preserve">pces5155</t>
  </si>
  <si>
    <t xml:space="preserve">US Gas Basis     NNG Ventura             Jun01           USD/MM</t>
  </si>
  <si>
    <t xml:space="preserve">ADM90884</t>
  </si>
  <si>
    <t xml:space="preserve">ALEWIS</t>
  </si>
  <si>
    <t xml:space="preserve">GD-CENTRAL</t>
  </si>
  <si>
    <t xml:space="preserve">V96003.1</t>
  </si>
  <si>
    <t xml:space="preserve">RICKNEITZ</t>
  </si>
  <si>
    <t xml:space="preserve">TMVCKF01</t>
  </si>
  <si>
    <t xml:space="preserve">Powerex Corp.</t>
  </si>
  <si>
    <t xml:space="preserve">POWEREX5</t>
  </si>
  <si>
    <t xml:space="preserve">wbaes123</t>
  </si>
  <si>
    <t xml:space="preserve">BGML - IM Bridgeline</t>
  </si>
  <si>
    <t xml:space="preserve">dmccairns</t>
  </si>
  <si>
    <t xml:space="preserve">CECILPARK</t>
  </si>
  <si>
    <t xml:space="preserve">ADM67446</t>
  </si>
  <si>
    <t xml:space="preserve">ROALVAREZ</t>
  </si>
  <si>
    <t xml:space="preserve">csaponaro</t>
  </si>
  <si>
    <t xml:space="preserve">jhughesjr</t>
  </si>
  <si>
    <t xml:space="preserve">aepes215</t>
  </si>
  <si>
    <t xml:space="preserve">PacifiCorp Power Marketing, Inc.</t>
  </si>
  <si>
    <t xml:space="preserve">US Pwr Phy Firm  Mid-C Peak              16May01         USD/MWh</t>
  </si>
  <si>
    <t xml:space="preserve">ADM12529</t>
  </si>
  <si>
    <t xml:space="preserve">US Pwr Phy Firm  PJM-W Peak              Oct-Dec01       USD/MWh</t>
  </si>
  <si>
    <t xml:space="preserve">US Pwr Phy CAISO SP15 Peak               Apr-Jun02       USD/MWh</t>
  </si>
  <si>
    <t xml:space="preserve">jgoodman</t>
  </si>
  <si>
    <t xml:space="preserve">RBADEER</t>
  </si>
  <si>
    <t xml:space="preserve">LT-CA</t>
  </si>
  <si>
    <t xml:space="preserve">Northern California Power Agency</t>
  </si>
  <si>
    <t xml:space="preserve">ADM30236</t>
  </si>
  <si>
    <t xml:space="preserve">Salt River Project Agricultural Improvement and Power District</t>
  </si>
  <si>
    <t xml:space="preserve">SRPTRADE</t>
  </si>
  <si>
    <t xml:space="preserve">RANSLEMDV</t>
  </si>
  <si>
    <t xml:space="preserve">V96012.1</t>
  </si>
  <si>
    <t xml:space="preserve">Modesto Irrigation District</t>
  </si>
  <si>
    <t xml:space="preserve">US Pwr Phy CAISO SP15 OffPk              16May01         USD/MWh</t>
  </si>
  <si>
    <t xml:space="preserve">debbrooks</t>
  </si>
  <si>
    <t xml:space="preserve">CMS Field Services, Inc.</t>
  </si>
  <si>
    <t xml:space="preserve">ADM33962</t>
  </si>
  <si>
    <t xml:space="preserve">scunning</t>
  </si>
  <si>
    <t xml:space="preserve">AQUILA1029</t>
  </si>
  <si>
    <t xml:space="preserve">V96013.1</t>
  </si>
  <si>
    <t xml:space="preserve">US Gas Phy       Dom SP TT               16-31May01      USD/MM</t>
  </si>
  <si>
    <t xml:space="preserve">gregt00001</t>
  </si>
  <si>
    <t xml:space="preserve">V96015.1</t>
  </si>
  <si>
    <t xml:space="preserve">V96017.1</t>
  </si>
  <si>
    <t xml:space="preserve">amdizona</t>
  </si>
  <si>
    <t xml:space="preserve">Pinnacle West Capital Corporation</t>
  </si>
  <si>
    <t xml:space="preserve">FCONTR12</t>
  </si>
  <si>
    <t xml:space="preserve">V96019.1</t>
  </si>
  <si>
    <t xml:space="preserve">Phibro Inc.</t>
  </si>
  <si>
    <t xml:space="preserve">US Gas Basis     GD/D TZ6NY-HHub         16-31May01      USD/MM</t>
  </si>
  <si>
    <t xml:space="preserve">FROSTYCT</t>
  </si>
  <si>
    <t xml:space="preserve">V96020.1</t>
  </si>
  <si>
    <t xml:space="preserve">V96021.1</t>
  </si>
  <si>
    <t xml:space="preserve">GREGTYSON</t>
  </si>
  <si>
    <t xml:space="preserve">Los Angeles Dept. of Water &amp; Power</t>
  </si>
  <si>
    <t xml:space="preserve">jfcordero</t>
  </si>
  <si>
    <t xml:space="preserve">V96023.1</t>
  </si>
  <si>
    <t xml:space="preserve">e prime, inc.</t>
  </si>
  <si>
    <t xml:space="preserve">US Gas Phy       TENN Z-0                16May01         USD/MM</t>
  </si>
  <si>
    <t xml:space="preserve">EPRIME26</t>
  </si>
  <si>
    <t xml:space="preserve">City of Redding</t>
  </si>
  <si>
    <t xml:space="preserve">PEON1959</t>
  </si>
  <si>
    <t xml:space="preserve">KINZY123</t>
  </si>
  <si>
    <t xml:space="preserve">US Gas Phy       Exxon Katy              16May01         USD/MM</t>
  </si>
  <si>
    <t xml:space="preserve">aepes225</t>
  </si>
  <si>
    <t xml:space="preserve">JPARKS</t>
  </si>
  <si>
    <t xml:space="preserve">Martinjan</t>
  </si>
  <si>
    <t xml:space="preserve">JHHANSEY</t>
  </si>
  <si>
    <t xml:space="preserve">V96025.1</t>
  </si>
  <si>
    <t xml:space="preserve">US Gas Basis     EP Permian              Jun01           USD/MM</t>
  </si>
  <si>
    <t xml:space="preserve">sjt00001</t>
  </si>
  <si>
    <t xml:space="preserve">EBASS</t>
  </si>
  <si>
    <t xml:space="preserve">FT-Texas</t>
  </si>
  <si>
    <t xml:space="preserve">V96026.1</t>
  </si>
  <si>
    <t xml:space="preserve">TMVJDG01</t>
  </si>
  <si>
    <t xml:space="preserve">Arizona Public Service Company</t>
  </si>
  <si>
    <t xml:space="preserve">THERESAC</t>
  </si>
  <si>
    <t xml:space="preserve">US Gas Basis     Waha                    Apr-Oct02       USD/MM</t>
  </si>
  <si>
    <t xml:space="preserve">JOHNKNOWS</t>
  </si>
  <si>
    <t xml:space="preserve">V96029.1</t>
  </si>
  <si>
    <t xml:space="preserve">WICKLUND</t>
  </si>
  <si>
    <t xml:space="preserve">V96030.1</t>
  </si>
  <si>
    <t xml:space="preserve">paulk2001</t>
  </si>
  <si>
    <t xml:space="preserve">Cargill Energy Trading Canada, Inc.</t>
  </si>
  <si>
    <t xml:space="preserve">SETHMAN1</t>
  </si>
  <si>
    <t xml:space="preserve">ProLiance Energy, LLC</t>
  </si>
  <si>
    <t xml:space="preserve">ADM38449</t>
  </si>
  <si>
    <t xml:space="preserve">V96031.1</t>
  </si>
  <si>
    <t xml:space="preserve">JCARROLL</t>
  </si>
  <si>
    <t xml:space="preserve">US Gas Basis     GD/D Demrc-HHub         16-31May01      USD/MM</t>
  </si>
  <si>
    <t xml:space="preserve">V96032.1</t>
  </si>
  <si>
    <t xml:space="preserve">US Gas Phy       OGT                     16May01         USD/MM</t>
  </si>
  <si>
    <t xml:space="preserve">CMSTCT4940</t>
  </si>
  <si>
    <t xml:space="preserve">LANCEMCW</t>
  </si>
  <si>
    <t xml:space="preserve">YJACKSON</t>
  </si>
  <si>
    <t xml:space="preserve">dlposton</t>
  </si>
  <si>
    <t xml:space="preserve">V96033.1</t>
  </si>
  <si>
    <t xml:space="preserve">MMCGARVEY</t>
  </si>
  <si>
    <t xml:space="preserve">The City of Azusa</t>
  </si>
  <si>
    <t xml:space="preserve">US Pwr Phy CAISO SP15 Peak odd-lot       16May01         USD/MWh</t>
  </si>
  <si>
    <t xml:space="preserve">ADM17647</t>
  </si>
  <si>
    <t xml:space="preserve">JMORRIS4</t>
  </si>
  <si>
    <t xml:space="preserve">aepsvc124</t>
  </si>
  <si>
    <t xml:space="preserve">NALEAF11</t>
  </si>
  <si>
    <t xml:space="preserve">V96035.1</t>
  </si>
  <si>
    <t xml:space="preserve">US Gas Basis     TETCO M3                Jun01           USD/MM</t>
  </si>
  <si>
    <t xml:space="preserve">V96038.1</t>
  </si>
  <si>
    <t xml:space="preserve">Lenmore Inc</t>
  </si>
  <si>
    <t xml:space="preserve">ADM74404</t>
  </si>
  <si>
    <t xml:space="preserve">aepes217</t>
  </si>
  <si>
    <t xml:space="preserve">US Gas Basis     NGI SoCal               Jul01           USD/MM</t>
  </si>
  <si>
    <t xml:space="preserve">dutchdav</t>
  </si>
  <si>
    <t xml:space="preserve">KHOLST</t>
  </si>
  <si>
    <t xml:space="preserve">FT-West</t>
  </si>
  <si>
    <t xml:space="preserve">V96039.1</t>
  </si>
  <si>
    <t xml:space="preserve">kwapisze</t>
  </si>
  <si>
    <t xml:space="preserve">US Gas Basis     NGI SoCal               Aug01           USD/MM</t>
  </si>
  <si>
    <t xml:space="preserve">CAMTHOR02</t>
  </si>
  <si>
    <t xml:space="preserve">V96040.1</t>
  </si>
  <si>
    <t xml:space="preserve">US Pwr Phy Firm  PJM-W Peak              21-25May01      USD/MWh</t>
  </si>
  <si>
    <t xml:space="preserve">US Gas Basis     NGI SoCal               Sep01           USD/MM</t>
  </si>
  <si>
    <t xml:space="preserve">WHALENMIKE</t>
  </si>
  <si>
    <t xml:space="preserve">V96041.1</t>
  </si>
  <si>
    <t xml:space="preserve">US Gas Phy       Trunkline ELA           16May01         USD/MM</t>
  </si>
  <si>
    <t xml:space="preserve">JENNCLAYO</t>
  </si>
  <si>
    <t xml:space="preserve">V96042.1</t>
  </si>
  <si>
    <t xml:space="preserve">V96044.1</t>
  </si>
  <si>
    <t xml:space="preserve">CSPRINGER</t>
  </si>
  <si>
    <t xml:space="preserve">V96043.1</t>
  </si>
  <si>
    <t xml:space="preserve">US Gas Phy       PEPL Pool               16-31May01      USD/MM</t>
  </si>
  <si>
    <t xml:space="preserve">EPMELPbag</t>
  </si>
  <si>
    <t xml:space="preserve">V96046.1</t>
  </si>
  <si>
    <t xml:space="preserve">Texla Energy Management Inc.</t>
  </si>
  <si>
    <t xml:space="preserve">WILSHUSEN</t>
  </si>
  <si>
    <t xml:space="preserve">V96047.1</t>
  </si>
  <si>
    <t xml:space="preserve">US Pwr Fin Swap  PJM W IntC HE11-23 EPT  15May01         USD/MWh</t>
  </si>
  <si>
    <t xml:space="preserve">US Gas Basis     NGI SoCal               Oct01           USD/MM</t>
  </si>
  <si>
    <t xml:space="preserve">V96048.1</t>
  </si>
  <si>
    <t xml:space="preserve">Avista Energy, Inc.</t>
  </si>
  <si>
    <t xml:space="preserve">HARA01234</t>
  </si>
  <si>
    <t xml:space="preserve">KURTISWOOD</t>
  </si>
  <si>
    <t xml:space="preserve">Castle Power LLC</t>
  </si>
  <si>
    <t xml:space="preserve">ADM97524</t>
  </si>
  <si>
    <t xml:space="preserve">V96049.1</t>
  </si>
  <si>
    <t xml:space="preserve">herbpetr</t>
  </si>
  <si>
    <t xml:space="preserve">V96051.1</t>
  </si>
  <si>
    <t xml:space="preserve">US Gas Basis     NGI SoCal               Jun01           USD/MM</t>
  </si>
  <si>
    <t xml:space="preserve">AQUILA1001</t>
  </si>
  <si>
    <t xml:space="preserve">V96052.1</t>
  </si>
  <si>
    <t xml:space="preserve">US Gas Daily     Transco Z6 NY           16-31May01      USD/MM</t>
  </si>
  <si>
    <t xml:space="preserve">V96054.1</t>
  </si>
  <si>
    <t xml:space="preserve">V96053.1</t>
  </si>
  <si>
    <t xml:space="preserve">V96055.1</t>
  </si>
  <si>
    <t xml:space="preserve">WAYNE123</t>
  </si>
  <si>
    <t xml:space="preserve">V96057.1</t>
  </si>
  <si>
    <t xml:space="preserve">Gistbill</t>
  </si>
  <si>
    <t xml:space="preserve">EnergyUSA-TPC Corp.</t>
  </si>
  <si>
    <t xml:space="preserve">scallender</t>
  </si>
  <si>
    <t xml:space="preserve">PG&amp;E Energy Trading, Canada Corporation</t>
  </si>
  <si>
    <t xml:space="preserve">CAN Gas Fin BasSwap East</t>
  </si>
  <si>
    <t xml:space="preserve">CAN Gas Basis    GD/D Dawn               Jun-Oct01       USD/MM</t>
  </si>
  <si>
    <t xml:space="preserve">POWELLCO</t>
  </si>
  <si>
    <t xml:space="preserve">EOLSMGR</t>
  </si>
  <si>
    <t xml:space="preserve">V96058.1</t>
  </si>
  <si>
    <t xml:space="preserve">REAVISMAN</t>
  </si>
  <si>
    <t xml:space="preserve">CAN Gas Basis    GD/D Dawn               Jun01           USD/MM</t>
  </si>
  <si>
    <t xml:space="preserve">V96059.1</t>
  </si>
  <si>
    <t xml:space="preserve">V96060.1</t>
  </si>
  <si>
    <t xml:space="preserve">Petrocom Energy Group Limited</t>
  </si>
  <si>
    <t xml:space="preserve">roncampb</t>
  </si>
  <si>
    <t xml:space="preserve">Pacificorp</t>
  </si>
  <si>
    <t xml:space="preserve">gjohnson</t>
  </si>
  <si>
    <t xml:space="preserve">jstebbins</t>
  </si>
  <si>
    <t xml:space="preserve">EPMELPkac</t>
  </si>
  <si>
    <t xml:space="preserve">V96061.1</t>
  </si>
  <si>
    <t xml:space="preserve">V96062.1</t>
  </si>
  <si>
    <t xml:space="preserve">CADILLAC</t>
  </si>
  <si>
    <t xml:space="preserve">Conoco Inc.</t>
  </si>
  <si>
    <t xml:space="preserve">US Gas Daily     TENN 500                16-31May01      USD/MM</t>
  </si>
  <si>
    <t xml:space="preserve">terryl00</t>
  </si>
  <si>
    <t xml:space="preserve">SBRAWNE</t>
  </si>
  <si>
    <t xml:space="preserve">FT-East</t>
  </si>
  <si>
    <t xml:space="preserve">V96063.1</t>
  </si>
  <si>
    <t xml:space="preserve">V96064.1</t>
  </si>
  <si>
    <t xml:space="preserve">jdbsempra</t>
  </si>
  <si>
    <t xml:space="preserve">V96065.1</t>
  </si>
  <si>
    <t xml:space="preserve">US Gas Daily     TENN 800                16-31May01      USD/MM</t>
  </si>
  <si>
    <t xml:space="preserve">V96066.1</t>
  </si>
  <si>
    <t xml:space="preserve">V96067.1</t>
  </si>
  <si>
    <t xml:space="preserve">JOSEPHHE</t>
  </si>
  <si>
    <t xml:space="preserve">txuetcch</t>
  </si>
  <si>
    <t xml:space="preserve">V96068.1</t>
  </si>
  <si>
    <t xml:space="preserve">mikekeen</t>
  </si>
  <si>
    <t xml:space="preserve">EPRIME29</t>
  </si>
  <si>
    <t xml:space="preserve">US Gas Phy       Transco St.65           16May01         USD/MM</t>
  </si>
  <si>
    <t xml:space="preserve">FLOYDS14</t>
  </si>
  <si>
    <t xml:space="preserve">Firm Trading Bridgeline Gas Marketing</t>
  </si>
  <si>
    <t xml:space="preserve">ADM84149</t>
  </si>
  <si>
    <t xml:space="preserve">V96072.1</t>
  </si>
  <si>
    <t xml:space="preserve">V96070.1</t>
  </si>
  <si>
    <t xml:space="preserve">Bankers Trust Company</t>
  </si>
  <si>
    <t xml:space="preserve">eracer00</t>
  </si>
  <si>
    <t xml:space="preserve">V96071.1</t>
  </si>
  <si>
    <t xml:space="preserve">V96073.1</t>
  </si>
  <si>
    <t xml:space="preserve">US Pwr Phy Firm  PALVE Peak              Oct-Dec01       USD/MWh</t>
  </si>
  <si>
    <t xml:space="preserve">MMOTLEY</t>
  </si>
  <si>
    <t xml:space="preserve">V96075.1</t>
  </si>
  <si>
    <t xml:space="preserve">ritanagle</t>
  </si>
  <si>
    <t xml:space="preserve">V96074.1</t>
  </si>
  <si>
    <t xml:space="preserve">sconn00001</t>
  </si>
  <si>
    <t xml:space="preserve">BERRYJOE1</t>
  </si>
  <si>
    <t xml:space="preserve">stharper</t>
  </si>
  <si>
    <t xml:space="preserve">txuetcdc</t>
  </si>
  <si>
    <t xml:space="preserve">US Pwr Phy CAISO SP15 OffPk odd-lot      16May01         USD/MWh</t>
  </si>
  <si>
    <t xml:space="preserve">US Gas Fin Opt Call</t>
  </si>
  <si>
    <t xml:space="preserve">US Gas Fin Opt   NYMEX        EC5.0      Jun01           USD/MM-L</t>
  </si>
  <si>
    <t xml:space="preserve">MMBtu/Lots (Options)</t>
  </si>
  <si>
    <t xml:space="preserve">MMAGGI</t>
  </si>
  <si>
    <t xml:space="preserve">NG EXOTIC</t>
  </si>
  <si>
    <t xml:space="preserve">V96078.1</t>
  </si>
  <si>
    <t xml:space="preserve">V96080.1</t>
  </si>
  <si>
    <t xml:space="preserve">epmepNLA</t>
  </si>
  <si>
    <t xml:space="preserve">V96084.1</t>
  </si>
  <si>
    <t xml:space="preserve">EASTDESK7</t>
  </si>
  <si>
    <t xml:space="preserve">harriganw</t>
  </si>
  <si>
    <t xml:space="preserve">MHOMESTEAD</t>
  </si>
  <si>
    <t xml:space="preserve">mcalhoun</t>
  </si>
  <si>
    <t xml:space="preserve">V96086.1</t>
  </si>
  <si>
    <t xml:space="preserve">tomdickey</t>
  </si>
  <si>
    <t xml:space="preserve">GLOVERBJ</t>
  </si>
  <si>
    <t xml:space="preserve">V96088.1</t>
  </si>
  <si>
    <t xml:space="preserve">V96091.1</t>
  </si>
  <si>
    <t xml:space="preserve">V96089.1</t>
  </si>
  <si>
    <t xml:space="preserve">V96090.1</t>
  </si>
  <si>
    <t xml:space="preserve">Florida Power Corporation</t>
  </si>
  <si>
    <t xml:space="preserve">US Pwr Phy Firm  TVA Peak                17-31May01      USD/MWh</t>
  </si>
  <si>
    <t xml:space="preserve">KENWHITE</t>
  </si>
  <si>
    <t xml:space="preserve">Jeanjaqu</t>
  </si>
  <si>
    <t xml:space="preserve">V96094.1</t>
  </si>
  <si>
    <t xml:space="preserve">sweetpea1</t>
  </si>
  <si>
    <t xml:space="preserve">Nordic Pwr Swap  SYS BASE                Year 02         NOK/MWh</t>
  </si>
  <si>
    <t xml:space="preserve">matskinder</t>
  </si>
  <si>
    <t xml:space="preserve">US Pwr Phy Firm  COB N/S OffPk           16May01         USD/MWh</t>
  </si>
  <si>
    <t xml:space="preserve">SAULLOPEZ</t>
  </si>
  <si>
    <t xml:space="preserve">V96097.1</t>
  </si>
  <si>
    <t xml:space="preserve">V96096.1</t>
  </si>
  <si>
    <t xml:space="preserve">georgede</t>
  </si>
  <si>
    <t xml:space="preserve">danabrown</t>
  </si>
  <si>
    <t xml:space="preserve">APB Energy, Inc.</t>
  </si>
  <si>
    <t xml:space="preserve">EPIER006</t>
  </si>
  <si>
    <t xml:space="preserve">benborgen</t>
  </si>
  <si>
    <t xml:space="preserve">US Gas Phy       TCO Pool                16May01         USD/MM</t>
  </si>
  <si>
    <t xml:space="preserve">Consolidated Edison Energy, Inc.</t>
  </si>
  <si>
    <t xml:space="preserve">US Pwr Fin Swap  ISO NY Z-J Peak         17-18May01      USD/MWh</t>
  </si>
  <si>
    <t xml:space="preserve">nickvan2</t>
  </si>
  <si>
    <t xml:space="preserve">ericgraffp</t>
  </si>
  <si>
    <t xml:space="preserve">timnhanna</t>
  </si>
  <si>
    <t xml:space="preserve">V96100.1</t>
  </si>
  <si>
    <t xml:space="preserve">ASANCHEZ1</t>
  </si>
  <si>
    <t xml:space="preserve">US Gas Basis     TGT Z-SL                Jun01           USD/MM</t>
  </si>
  <si>
    <t xml:space="preserve">aepes210</t>
  </si>
  <si>
    <t xml:space="preserve">V96098.1</t>
  </si>
  <si>
    <t xml:space="preserve">V96099.1</t>
  </si>
  <si>
    <t xml:space="preserve">Aquila Canada Corp.</t>
  </si>
  <si>
    <t xml:space="preserve">tsamaska</t>
  </si>
  <si>
    <t xml:space="preserve">trevorh1</t>
  </si>
  <si>
    <t xml:space="preserve">Robbinsk</t>
  </si>
  <si>
    <t xml:space="preserve">US Gas Basis     NGI SoCal               Nov-Dec01       USD/MM</t>
  </si>
  <si>
    <t xml:space="preserve">EPMELPjck</t>
  </si>
  <si>
    <t xml:space="preserve">V96103.1</t>
  </si>
  <si>
    <t xml:space="preserve">jgriffiths</t>
  </si>
  <si>
    <t xml:space="preserve">MIKELARSEN</t>
  </si>
  <si>
    <t xml:space="preserve">US Gas Basis     NGI SoCal               Jan-Mar02       USD/MM</t>
  </si>
  <si>
    <t xml:space="preserve">V96104.1</t>
  </si>
  <si>
    <t xml:space="preserve">waggonerva</t>
  </si>
  <si>
    <t xml:space="preserve">CAN Gas Phy      Parkway                 16May01         USD/MM</t>
  </si>
  <si>
    <t xml:space="preserve">dread2000</t>
  </si>
  <si>
    <t xml:space="preserve">Hess Energy Services Company, LLC</t>
  </si>
  <si>
    <t xml:space="preserve">tomkurtz</t>
  </si>
  <si>
    <t xml:space="preserve">US Gas Daily     Mich Con                16-31May01      USD/MM</t>
  </si>
  <si>
    <t xml:space="preserve">V96105.1</t>
  </si>
  <si>
    <t xml:space="preserve">EPMELPcjs</t>
  </si>
  <si>
    <t xml:space="preserve">TSPURLIN</t>
  </si>
  <si>
    <t xml:space="preserve">V96107.1</t>
  </si>
  <si>
    <t xml:space="preserve">beckster</t>
  </si>
  <si>
    <t xml:space="preserve">Quekchin</t>
  </si>
  <si>
    <t xml:space="preserve">V96111.1</t>
  </si>
  <si>
    <t xml:space="preserve">Washington Gas Energy Services, Inc.</t>
  </si>
  <si>
    <t xml:space="preserve">jameskent</t>
  </si>
  <si>
    <t xml:space="preserve">US Gas Phy Index Firm non-TX &lt; or = 1Mo</t>
  </si>
  <si>
    <t xml:space="preserve">US Gas Phy Index GD/D TCO Pool           16May01         USD/MM</t>
  </si>
  <si>
    <t xml:space="preserve">VANOIRSCHO</t>
  </si>
  <si>
    <t xml:space="preserve">V96114.1</t>
  </si>
  <si>
    <t xml:space="preserve">EASTDESK</t>
  </si>
  <si>
    <t xml:space="preserve">CHADDMOORE</t>
  </si>
  <si>
    <t xml:space="preserve">V96116.1</t>
  </si>
  <si>
    <t xml:space="preserve">US Pwr Phy Firm  Cinergy OffPk           Jan-Dec02       USD/MWh</t>
  </si>
  <si>
    <t xml:space="preserve">rmessmer</t>
  </si>
  <si>
    <t xml:space="preserve">TC3KEENAN</t>
  </si>
  <si>
    <t xml:space="preserve">Summit Natural Gas, LLP</t>
  </si>
  <si>
    <t xml:space="preserve">US Gas Phy       TENN 800                16-31May01      USD/MM</t>
  </si>
  <si>
    <t xml:space="preserve">ADM05645</t>
  </si>
  <si>
    <t xml:space="preserve">US Gas Phy       FGT Z2                  16May01         USD/MM</t>
  </si>
  <si>
    <t xml:space="preserve">ENA-IM NE GULF4</t>
  </si>
  <si>
    <t xml:space="preserve">US Pwr Phy CAISO NP15 Peak odd-lot       16May01         USD/MWh</t>
  </si>
  <si>
    <t xml:space="preserve">NJR Energy Services Company</t>
  </si>
  <si>
    <t xml:space="preserve">Coral Energy Canada Inc.</t>
  </si>
  <si>
    <t xml:space="preserve">shane2001</t>
  </si>
  <si>
    <t xml:space="preserve">US Gas Phy       Trunkline WLA           16May01         USD/MM</t>
  </si>
  <si>
    <t xml:space="preserve">ADM54361</t>
  </si>
  <si>
    <t xml:space="preserve">Idacorp Energy Solutions, L.P.</t>
  </si>
  <si>
    <t xml:space="preserve">ADM48146</t>
  </si>
  <si>
    <t xml:space="preserve">jimgoetz</t>
  </si>
  <si>
    <t xml:space="preserve">V96122.1</t>
  </si>
  <si>
    <t xml:space="preserve">US Gas Daily     CIG(N.syst)             16-31May01      USD/MM</t>
  </si>
  <si>
    <t xml:space="preserve">ADM90030</t>
  </si>
  <si>
    <t xml:space="preserve">JREITME</t>
  </si>
  <si>
    <t xml:space="preserve">FT - Denver</t>
  </si>
  <si>
    <t xml:space="preserve">V96123.1</t>
  </si>
  <si>
    <t xml:space="preserve">V96127.1</t>
  </si>
  <si>
    <t xml:space="preserve">V96125.1</t>
  </si>
  <si>
    <t xml:space="preserve">CAN Gas Phy      Niagara, TCPL           16May01         USD/MM</t>
  </si>
  <si>
    <t xml:space="preserve">WARNERTODD</t>
  </si>
  <si>
    <t xml:space="preserve">V96128.1</t>
  </si>
  <si>
    <t xml:space="preserve">ppa00001</t>
  </si>
  <si>
    <t xml:space="preserve">pfreyre1</t>
  </si>
  <si>
    <t xml:space="preserve">US Pwr Phy Firm  PALVE Peak              Aug01           USD/MWh</t>
  </si>
  <si>
    <t xml:space="preserve">Bitsky123</t>
  </si>
  <si>
    <t xml:space="preserve">cprovenzan</t>
  </si>
  <si>
    <t xml:space="preserve">Kearbyka</t>
  </si>
  <si>
    <t xml:space="preserve">V96131.1</t>
  </si>
  <si>
    <t xml:space="preserve">V96130.1</t>
  </si>
  <si>
    <t xml:space="preserve">OGEBASIS</t>
  </si>
  <si>
    <t xml:space="preserve">V96133.1</t>
  </si>
  <si>
    <t xml:space="preserve">TransAlta Energy Marketing Corp.</t>
  </si>
  <si>
    <t xml:space="preserve">sharmafa</t>
  </si>
  <si>
    <t xml:space="preserve">V96135.1</t>
  </si>
  <si>
    <t xml:space="preserve">ADM48147</t>
  </si>
  <si>
    <t xml:space="preserve">V96136.1</t>
  </si>
  <si>
    <t xml:space="preserve">mgbrooks</t>
  </si>
  <si>
    <t xml:space="preserve">V96137.1</t>
  </si>
  <si>
    <t xml:space="preserve">V96138.1</t>
  </si>
  <si>
    <t xml:space="preserve">US Gas Basis     EP SanJuan              Jun01           USD/MM</t>
  </si>
  <si>
    <t xml:space="preserve">MSANCH2</t>
  </si>
  <si>
    <t xml:space="preserve">GD-New-Jr</t>
  </si>
  <si>
    <t xml:space="preserve">V96139.1</t>
  </si>
  <si>
    <t xml:space="preserve">US Gas Phy       Chi Peoples             16May01         USD/MM</t>
  </si>
  <si>
    <t xml:space="preserve">V96141.1</t>
  </si>
  <si>
    <t xml:space="preserve">V96140.1</t>
  </si>
  <si>
    <t xml:space="preserve">V96142.1</t>
  </si>
  <si>
    <t xml:space="preserve">Amerada Hess Corporation</t>
  </si>
  <si>
    <t xml:space="preserve">dvjohnson1</t>
  </si>
  <si>
    <t xml:space="preserve">Western Gas Resources, Inc.</t>
  </si>
  <si>
    <t xml:space="preserve">CSTANLEY</t>
  </si>
  <si>
    <t xml:space="preserve">V96143.1</t>
  </si>
  <si>
    <t xml:space="preserve">V96145.1</t>
  </si>
  <si>
    <t xml:space="preserve">V96146.1</t>
  </si>
  <si>
    <t xml:space="preserve">V96147.1</t>
  </si>
  <si>
    <t xml:space="preserve">KFLOVELESS</t>
  </si>
  <si>
    <t xml:space="preserve">EASTDESK5</t>
  </si>
  <si>
    <t xml:space="preserve">US Gas Phy       ANR SE Gath             16May01         USD/MM</t>
  </si>
  <si>
    <t xml:space="preserve">JRHEARNE</t>
  </si>
  <si>
    <t xml:space="preserve">pces5095</t>
  </si>
  <si>
    <t xml:space="preserve">V96151.1</t>
  </si>
  <si>
    <t xml:space="preserve">Gas Pipeline Capacity</t>
  </si>
  <si>
    <t xml:space="preserve">US Pipeline Capacity NNG (Firm)</t>
  </si>
  <si>
    <t xml:space="preserve">US PLCapNNG Frm  Demarc29-EDubq R+C      16May01   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</si>
  <si>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</si>
  <si>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</si>
  <si>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</si>
  <si>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</si>
  <si>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</si>
  <si>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V96152.1</t>
  </si>
  <si>
    <t xml:space="preserve">Wisconsin Gas Company</t>
  </si>
  <si>
    <t xml:space="preserve">JFuller99</t>
  </si>
  <si>
    <t xml:space="preserve">V96155.1</t>
  </si>
  <si>
    <t xml:space="preserve">quantum3</t>
  </si>
  <si>
    <t xml:space="preserve">V96156.1</t>
  </si>
  <si>
    <t xml:space="preserve">US Pwr Phy Firm  Mid-C Peak              Jul01           USD/MWh</t>
  </si>
  <si>
    <t xml:space="preserve">MSWERZB</t>
  </si>
  <si>
    <t xml:space="preserve">LT-NW</t>
  </si>
  <si>
    <t xml:space="preserve">Collinscin</t>
  </si>
  <si>
    <t xml:space="preserve">V96157.1</t>
  </si>
  <si>
    <t xml:space="preserve">JOHNNYMAC</t>
  </si>
  <si>
    <t xml:space="preserve">V96159.1</t>
  </si>
  <si>
    <t xml:space="preserve">V96161.1</t>
  </si>
  <si>
    <t xml:space="preserve">HEVREGAS1</t>
  </si>
  <si>
    <t xml:space="preserve">V96160.1</t>
  </si>
  <si>
    <t xml:space="preserve">V96162.1</t>
  </si>
  <si>
    <t xml:space="preserve">US Pwr Phy CAISO NP15 Peak               Oct-Dec01       USD/MWh</t>
  </si>
  <si>
    <t xml:space="preserve">dancook1</t>
  </si>
  <si>
    <t xml:space="preserve">V96166.1</t>
  </si>
  <si>
    <t xml:space="preserve">Scana Energy Marketing, Inc.</t>
  </si>
  <si>
    <t xml:space="preserve">SEMIMICHOF</t>
  </si>
  <si>
    <t xml:space="preserve">Duke Energy Marketing Limited Partnership</t>
  </si>
  <si>
    <t xml:space="preserve">mattmann</t>
  </si>
  <si>
    <t xml:space="preserve">V96167.1</t>
  </si>
  <si>
    <t xml:space="preserve">mikeflores</t>
  </si>
  <si>
    <t xml:space="preserve">V96168.1</t>
  </si>
  <si>
    <t xml:space="preserve">petverma</t>
  </si>
  <si>
    <t xml:space="preserve">V96169.1</t>
  </si>
  <si>
    <t xml:space="preserve">Speightsjp</t>
  </si>
  <si>
    <t xml:space="preserve">JLIPMAN1</t>
  </si>
  <si>
    <t xml:space="preserve">V96171.1</t>
  </si>
  <si>
    <t xml:space="preserve">V96173.1</t>
  </si>
  <si>
    <t xml:space="preserve">US Gas Phy       NBPL/ANR WillCo         16May01         USD/MM</t>
  </si>
  <si>
    <t xml:space="preserve">bguderian</t>
  </si>
  <si>
    <t xml:space="preserve">duanelaw</t>
  </si>
  <si>
    <t xml:space="preserve">V96177.1</t>
  </si>
  <si>
    <t xml:space="preserve">TODJANIA</t>
  </si>
  <si>
    <t xml:space="preserve">V96178.1</t>
  </si>
  <si>
    <t xml:space="preserve">V96179.1</t>
  </si>
  <si>
    <t xml:space="preserve">swifteast</t>
  </si>
  <si>
    <t xml:space="preserve">STANHORTON</t>
  </si>
  <si>
    <t xml:space="preserve">US Pwr Phy Firm  Mid-C Peak              Jul-Sep01       USD/MWh</t>
  </si>
  <si>
    <t xml:space="preserve">dhendrick</t>
  </si>
  <si>
    <t xml:space="preserve">US Pwr Fin Swap  ISO NY Z-J Peak         16May01         USD/MWh</t>
  </si>
  <si>
    <t xml:space="preserve">CLINTDAVIS</t>
  </si>
  <si>
    <t xml:space="preserve">Mirant Americas Energy Marketing Canada, Ltd.</t>
  </si>
  <si>
    <t xml:space="preserve">CAN Gas Phy      Hntgdn                  16May01         USD/MM</t>
  </si>
  <si>
    <t xml:space="preserve">chichan2</t>
  </si>
  <si>
    <t xml:space="preserve">CCLARK5</t>
  </si>
  <si>
    <t xml:space="preserve">EC - IM Canada BC</t>
  </si>
  <si>
    <t xml:space="preserve">V96185.1</t>
  </si>
  <si>
    <t xml:space="preserve">V96188.1</t>
  </si>
  <si>
    <t xml:space="preserve">Hallbrian1</t>
  </si>
  <si>
    <t xml:space="preserve">V96189.1</t>
  </si>
  <si>
    <t xml:space="preserve">IGI Resources, Inc.</t>
  </si>
  <si>
    <t xml:space="preserve">GRADYNIGI</t>
  </si>
  <si>
    <t xml:space="preserve">V96190.1</t>
  </si>
  <si>
    <t xml:space="preserve">mhorowitz</t>
  </si>
  <si>
    <t xml:space="preserve">V96191.1</t>
  </si>
  <si>
    <t xml:space="preserve">brendanc</t>
  </si>
  <si>
    <t xml:space="preserve">V96194.1</t>
  </si>
  <si>
    <t xml:space="preserve">jh1825ps</t>
  </si>
  <si>
    <t xml:space="preserve">V96193.1</t>
  </si>
  <si>
    <t xml:space="preserve">LAURABATES</t>
  </si>
  <si>
    <t xml:space="preserve">V96195.1</t>
  </si>
  <si>
    <t xml:space="preserve">Kaztex Energy Management Inc.</t>
  </si>
  <si>
    <t xml:space="preserve">ADM91068</t>
  </si>
  <si>
    <t xml:space="preserve">Unocal Energy Trading, Inc.</t>
  </si>
  <si>
    <t xml:space="preserve">UETINGAS02</t>
  </si>
  <si>
    <t xml:space="preserve">JIMBARKER</t>
  </si>
  <si>
    <t xml:space="preserve">US Pwr Phy Firm  Cinergy Peak            Jun02           USD/MWh</t>
  </si>
  <si>
    <t xml:space="preserve">danogrady</t>
  </si>
  <si>
    <t xml:space="preserve">V96199.1</t>
  </si>
  <si>
    <t xml:space="preserve">EUTrading5</t>
  </si>
  <si>
    <t xml:space="preserve">V96201.1</t>
  </si>
  <si>
    <t xml:space="preserve">RHUGGINS</t>
  </si>
  <si>
    <t xml:space="preserve">jwhitnah</t>
  </si>
  <si>
    <t xml:space="preserve">V96202.1</t>
  </si>
  <si>
    <t xml:space="preserve">US Pwr Phy Firm  PALVE Peak              Oct-Dec02       USD/MWh</t>
  </si>
  <si>
    <t xml:space="preserve">elizabeth</t>
  </si>
  <si>
    <t xml:space="preserve">US Gas Phy       COL Onshore             Jun01           USD/MM</t>
  </si>
  <si>
    <t xml:space="preserve">ADM42855</t>
  </si>
  <si>
    <t xml:space="preserve">V96205.1 / 789317</t>
  </si>
  <si>
    <t xml:space="preserve">CAN Gas Phy      NIT                     16May01         CAD/GJ</t>
  </si>
  <si>
    <t xml:space="preserve">ngeerds01</t>
  </si>
  <si>
    <t xml:space="preserve">Coast Energy Canada, Inc.</t>
  </si>
  <si>
    <t xml:space="preserve">EOLBILLY</t>
  </si>
  <si>
    <t xml:space="preserve">STEVEBUT</t>
  </si>
  <si>
    <t xml:space="preserve">V96208.1</t>
  </si>
  <si>
    <t xml:space="preserve">geridanc</t>
  </si>
  <si>
    <t xml:space="preserve">V96210.1</t>
  </si>
  <si>
    <t xml:space="preserve">V96209.1</t>
  </si>
  <si>
    <t xml:space="preserve">V96212.1</t>
  </si>
  <si>
    <t xml:space="preserve">Midcoast Marketing, Inc.</t>
  </si>
  <si>
    <t xml:space="preserve">kimery00</t>
  </si>
  <si>
    <t xml:space="preserve">DAVIDSET</t>
  </si>
  <si>
    <t xml:space="preserve">V96211.1</t>
  </si>
  <si>
    <t xml:space="preserve">CAN Gas Phy Index Firm West &lt; or = 1Mo</t>
  </si>
  <si>
    <t xml:space="preserve">CAN Gas PhyIndex NIT Monthly             Jul01           CAD/GJ</t>
  </si>
  <si>
    <t xml:space="preserve">MSIECKHAUS</t>
  </si>
  <si>
    <t xml:space="preserve">MCOWAN</t>
  </si>
  <si>
    <t xml:space="preserve">V96214.1 / 789339</t>
  </si>
  <si>
    <t xml:space="preserve">timothym</t>
  </si>
  <si>
    <t xml:space="preserve">EPMELPjmg</t>
  </si>
  <si>
    <t xml:space="preserve">V96215.1</t>
  </si>
  <si>
    <t xml:space="preserve">SHIMAITIS</t>
  </si>
  <si>
    <t xml:space="preserve">V96213.1</t>
  </si>
  <si>
    <t xml:space="preserve">US Gas Phy       NGPL STX                16May01         USD/MM</t>
  </si>
  <si>
    <t xml:space="preserve">V96216.1</t>
  </si>
  <si>
    <t xml:space="preserve">pandersen</t>
  </si>
  <si>
    <t xml:space="preserve">V96218.1</t>
  </si>
  <si>
    <t xml:space="preserve">DAVSMITH</t>
  </si>
  <si>
    <t xml:space="preserve">TransCanada Gas Services Inc.</t>
  </si>
  <si>
    <t xml:space="preserve">kollmaninc</t>
  </si>
  <si>
    <t xml:space="preserve">US Gas Fin Opt Put</t>
  </si>
  <si>
    <t xml:space="preserve">US Gas Fin Opt   NYMEX        EP4.25     Jun01           USD/MM-L</t>
  </si>
  <si>
    <t xml:space="preserve">amontgomer</t>
  </si>
  <si>
    <t xml:space="preserve">V96219.1</t>
  </si>
  <si>
    <t xml:space="preserve">TMVWTC01</t>
  </si>
  <si>
    <t xml:space="preserve">JEFFREYONG</t>
  </si>
  <si>
    <t xml:space="preserve">V96222.1</t>
  </si>
  <si>
    <t xml:space="preserve">HawkinsD</t>
  </si>
  <si>
    <t xml:space="preserve">V96221.1</t>
  </si>
  <si>
    <t xml:space="preserve">V96223.1</t>
  </si>
  <si>
    <t xml:space="preserve">V96224.1</t>
  </si>
  <si>
    <t xml:space="preserve">jfortune</t>
  </si>
  <si>
    <t xml:space="preserve">Adams Resources Marketing, Ltd.</t>
  </si>
  <si>
    <t xml:space="preserve">brentcap</t>
  </si>
  <si>
    <t xml:space="preserve">aepsvc132</t>
  </si>
  <si>
    <t xml:space="preserve">DREWCLUFF</t>
  </si>
  <si>
    <t xml:space="preserve">V96227.1</t>
  </si>
  <si>
    <t xml:space="preserve">mstegall</t>
  </si>
  <si>
    <t xml:space="preserve">JALTILIO</t>
  </si>
  <si>
    <t xml:space="preserve">V96231.1</t>
  </si>
  <si>
    <t xml:space="preserve">CAN Power Fin Swap</t>
  </si>
  <si>
    <t xml:space="preserve">CAN Pwr Swap     PPoA Flat               16May01         CAD/MWh</t>
  </si>
  <si>
    <t xml:space="preserve">MWh (Canada)</t>
  </si>
  <si>
    <t xml:space="preserve">kenyewell</t>
  </si>
  <si>
    <t xml:space="preserve">BGREENI</t>
  </si>
  <si>
    <t xml:space="preserve">ST Alberta</t>
  </si>
  <si>
    <t xml:space="preserve">V96235.1</t>
  </si>
  <si>
    <t xml:space="preserve">US Gas Basis     EP Permian              Apr-Oct02       USD/MM</t>
  </si>
  <si>
    <t xml:space="preserve">aepes203</t>
  </si>
  <si>
    <t xml:space="preserve">V96236.1</t>
  </si>
  <si>
    <t xml:space="preserve">DOMESTIC</t>
  </si>
  <si>
    <t xml:space="preserve">V96234.1</t>
  </si>
  <si>
    <t xml:space="preserve">V96233.1</t>
  </si>
  <si>
    <t xml:space="preserve">V96240.1</t>
  </si>
  <si>
    <t xml:space="preserve">V96239.1</t>
  </si>
  <si>
    <t xml:space="preserve">toddbandy</t>
  </si>
  <si>
    <t xml:space="preserve">rsrsrsrs</t>
  </si>
  <si>
    <t xml:space="preserve">V96238.1</t>
  </si>
  <si>
    <t xml:space="preserve">V96243.1</t>
  </si>
  <si>
    <t xml:space="preserve">US Gas Phy       HPL/AguaD               16May01         USD/MM</t>
  </si>
  <si>
    <t xml:space="preserve">AQUILA1074</t>
  </si>
  <si>
    <t xml:space="preserve">V96245.1</t>
  </si>
  <si>
    <t xml:space="preserve">The New Power Company</t>
  </si>
  <si>
    <t xml:space="preserve">TIMLARRY</t>
  </si>
  <si>
    <t xml:space="preserve">V96246.1</t>
  </si>
  <si>
    <t xml:space="preserve">TotalFinaElf Gas &amp; Power North America, Inc.</t>
  </si>
  <si>
    <t xml:space="preserve">kiethbourg</t>
  </si>
  <si>
    <t xml:space="preserve">hossmich</t>
  </si>
  <si>
    <t xml:space="preserve">V96248.1</t>
  </si>
  <si>
    <t xml:space="preserve">Standsse</t>
  </si>
  <si>
    <t xml:space="preserve">V96249.1</t>
  </si>
  <si>
    <t xml:space="preserve">TC2SHANDY</t>
  </si>
  <si>
    <t xml:space="preserve">Velasquez</t>
  </si>
  <si>
    <t xml:space="preserve">V96252.1</t>
  </si>
  <si>
    <t xml:space="preserve">US Gas Fin Opt   NYMEX        EC4.75     Jun01           USD/MM-L</t>
  </si>
  <si>
    <t xml:space="preserve">V96253.1</t>
  </si>
  <si>
    <t xml:space="preserve">DUDLEY22</t>
  </si>
  <si>
    <t xml:space="preserve">LORIPIGI</t>
  </si>
  <si>
    <t xml:space="preserve">marytuttle</t>
  </si>
  <si>
    <t xml:space="preserve">V96255.1</t>
  </si>
  <si>
    <t xml:space="preserve">V96256.1</t>
  </si>
  <si>
    <t xml:space="preserve">KENTRADES1</t>
  </si>
  <si>
    <t xml:space="preserve">paulbach</t>
  </si>
  <si>
    <t xml:space="preserve">V96257.1</t>
  </si>
  <si>
    <t xml:space="preserve">MICWHITE</t>
  </si>
  <si>
    <t xml:space="preserve">V96259.1</t>
  </si>
  <si>
    <t xml:space="preserve">Biglertim</t>
  </si>
  <si>
    <t xml:space="preserve">V96261.1</t>
  </si>
  <si>
    <t xml:space="preserve">V96260.1</t>
  </si>
  <si>
    <t xml:space="preserve">Equitable Gas Company</t>
  </si>
  <si>
    <t xml:space="preserve">ADM89359</t>
  </si>
  <si>
    <t xml:space="preserve">aepes208</t>
  </si>
  <si>
    <t xml:space="preserve">DTE Energy Trading, Inc.</t>
  </si>
  <si>
    <t xml:space="preserve">lewislee</t>
  </si>
  <si>
    <t xml:space="preserve">V96264.1</t>
  </si>
  <si>
    <t xml:space="preserve">V96263.1</t>
  </si>
  <si>
    <t xml:space="preserve">Anadarko Canada Corporation</t>
  </si>
  <si>
    <t xml:space="preserve">sgrimbly</t>
  </si>
  <si>
    <t xml:space="preserve">CAN Gas Phy      Station 2               16May01         CAD/GJ</t>
  </si>
  <si>
    <t xml:space="preserve">JIMMCGHEE</t>
  </si>
  <si>
    <t xml:space="preserve">V96266.1</t>
  </si>
  <si>
    <t xml:space="preserve">BRHUNTER</t>
  </si>
  <si>
    <t xml:space="preserve">V96268.1</t>
  </si>
  <si>
    <t xml:space="preserve">V96267.1</t>
  </si>
  <si>
    <t xml:space="preserve">bbrent01</t>
  </si>
  <si>
    <t xml:space="preserve">JOEGRAHAM</t>
  </si>
  <si>
    <t xml:space="preserve">V96271.1</t>
  </si>
  <si>
    <t xml:space="preserve">EPMELPcmb</t>
  </si>
  <si>
    <t xml:space="preserve">rjvandam</t>
  </si>
  <si>
    <t xml:space="preserve">V96272.1</t>
  </si>
  <si>
    <t xml:space="preserve">KELLYADAM</t>
  </si>
  <si>
    <t xml:space="preserve">robpitts</t>
  </si>
  <si>
    <t xml:space="preserve">V96273.1</t>
  </si>
  <si>
    <t xml:space="preserve">EPMELPsj</t>
  </si>
  <si>
    <t xml:space="preserve">V96274.1</t>
  </si>
  <si>
    <t xml:space="preserve">ADM68959</t>
  </si>
  <si>
    <t xml:space="preserve">ADM59980</t>
  </si>
  <si>
    <t xml:space="preserve">V96275.1</t>
  </si>
  <si>
    <t xml:space="preserve">Nicor Gas Company</t>
  </si>
  <si>
    <t xml:space="preserve">vab12345</t>
  </si>
  <si>
    <t xml:space="preserve">ADM05933</t>
  </si>
  <si>
    <t xml:space="preserve">EASTDESK6</t>
  </si>
  <si>
    <t xml:space="preserve">V96276.1</t>
  </si>
  <si>
    <t xml:space="preserve">Barrett Resources Corporation</t>
  </si>
  <si>
    <t xml:space="preserve">BARRETT6</t>
  </si>
  <si>
    <t xml:space="preserve">ADM40684</t>
  </si>
  <si>
    <t xml:space="preserve">V96277.1</t>
  </si>
  <si>
    <t xml:space="preserve">V96278.1</t>
  </si>
  <si>
    <t xml:space="preserve">alexstant</t>
  </si>
  <si>
    <t xml:space="preserve">DAVIDFRE</t>
  </si>
  <si>
    <t xml:space="preserve">V96279.1</t>
  </si>
  <si>
    <t xml:space="preserve">V96281.1</t>
  </si>
  <si>
    <t xml:space="preserve">V96282.1</t>
  </si>
  <si>
    <t xml:space="preserve">rdm00001</t>
  </si>
  <si>
    <t xml:space="preserve">V96284.1</t>
  </si>
  <si>
    <t xml:space="preserve">mkprime1</t>
  </si>
  <si>
    <t xml:space="preserve">WILLIDEA</t>
  </si>
  <si>
    <t xml:space="preserve">V96283.1</t>
  </si>
  <si>
    <t xml:space="preserve">mikepowers</t>
  </si>
  <si>
    <t xml:space="preserve">SUNSHINE</t>
  </si>
  <si>
    <t xml:space="preserve">V96286.1</t>
  </si>
  <si>
    <t xml:space="preserve">V96289.1</t>
  </si>
  <si>
    <t xml:space="preserve">paulcoode</t>
  </si>
  <si>
    <t xml:space="preserve">V96288.1</t>
  </si>
  <si>
    <t xml:space="preserve">CAN Gas Phy      Sumas                   16May01         USD/MM</t>
  </si>
  <si>
    <t xml:space="preserve">US Gas Fin Opt   NYMEX        EP4.0      Jul01           USD/MM-L</t>
  </si>
  <si>
    <t xml:space="preserve">RODRIGUEZ</t>
  </si>
  <si>
    <t xml:space="preserve">V96291.1</t>
  </si>
  <si>
    <t xml:space="preserve">US Gas Daily     Waha                    16-31May01      USD/MM</t>
  </si>
  <si>
    <t xml:space="preserve">Hallbrianf</t>
  </si>
  <si>
    <t xml:space="preserve">V96290.1</t>
  </si>
  <si>
    <t xml:space="preserve">US Pwr Phy Firm  NEPOOL Peak             17-18May01      USD/MWh</t>
  </si>
  <si>
    <t xml:space="preserve">bkeefer001</t>
  </si>
  <si>
    <t xml:space="preserve">HDESTEFA</t>
  </si>
  <si>
    <t xml:space="preserve">V96293.1</t>
  </si>
  <si>
    <t xml:space="preserve">EPMELPctk</t>
  </si>
  <si>
    <t xml:space="preserve">V96296.1</t>
  </si>
  <si>
    <t xml:space="preserve">V96297.1</t>
  </si>
  <si>
    <t xml:space="preserve">LREICHEL02</t>
  </si>
  <si>
    <t xml:space="preserve">crudebuyer</t>
  </si>
  <si>
    <t xml:space="preserve">V96298.1</t>
  </si>
  <si>
    <t xml:space="preserve">V96302.1</t>
  </si>
  <si>
    <t xml:space="preserve">Highland Energy Company</t>
  </si>
  <si>
    <t xml:space="preserve">ADM86284</t>
  </si>
  <si>
    <t xml:space="preserve">V96300.1</t>
  </si>
  <si>
    <t xml:space="preserve">V96303.1</t>
  </si>
  <si>
    <t xml:space="preserve">AIG Energy Trading Inc.</t>
  </si>
  <si>
    <t xml:space="preserve">johncasey1</t>
  </si>
  <si>
    <t xml:space="preserve">V96304.1</t>
  </si>
  <si>
    <t xml:space="preserve">schneider</t>
  </si>
  <si>
    <t xml:space="preserve">V96308.1</t>
  </si>
  <si>
    <t xml:space="preserve">V96305.1</t>
  </si>
  <si>
    <t xml:space="preserve">V96307.1</t>
  </si>
  <si>
    <t xml:space="preserve">CAN Gas Phy      NIT                     16-31May01      CAD/GJ</t>
  </si>
  <si>
    <t xml:space="preserve">V96306.1</t>
  </si>
  <si>
    <t xml:space="preserve">bobharp2</t>
  </si>
  <si>
    <t xml:space="preserve">V96311.1</t>
  </si>
  <si>
    <t xml:space="preserve">Burlington Resources Canada Energy Ltd.</t>
  </si>
  <si>
    <t xml:space="preserve">stinkypaw</t>
  </si>
  <si>
    <t xml:space="preserve">US Crude WTI Cal Spd Fin Swap</t>
  </si>
  <si>
    <t xml:space="preserve">US WTI Cal Swap  Spread NX2              Jul-Aug 01      USD/bbl</t>
  </si>
  <si>
    <t xml:space="preserve">RFULLER</t>
  </si>
  <si>
    <t xml:space="preserve">PHYOIL - Price</t>
  </si>
  <si>
    <t xml:space="preserve">V96310.1</t>
  </si>
  <si>
    <t xml:space="preserve">V96313.1</t>
  </si>
  <si>
    <t xml:space="preserve">V96314.1</t>
  </si>
  <si>
    <t xml:space="preserve">mustang1</t>
  </si>
  <si>
    <t xml:space="preserve">V96315.1</t>
  </si>
  <si>
    <t xml:space="preserve">BILLBALSA</t>
  </si>
  <si>
    <t xml:space="preserve">V96318.1</t>
  </si>
  <si>
    <t xml:space="preserve">V96320.1</t>
  </si>
  <si>
    <t xml:space="preserve">davidlake</t>
  </si>
  <si>
    <t xml:space="preserve">V96319.1</t>
  </si>
  <si>
    <t xml:space="preserve">semprakuo</t>
  </si>
  <si>
    <t xml:space="preserve">V96322.1</t>
  </si>
  <si>
    <t xml:space="preserve">davidwest</t>
  </si>
  <si>
    <t xml:space="preserve">V96321.1</t>
  </si>
  <si>
    <t xml:space="preserve">V96323.1</t>
  </si>
  <si>
    <t xml:space="preserve">V96332.1</t>
  </si>
  <si>
    <t xml:space="preserve">EPMELPgs</t>
  </si>
  <si>
    <t xml:space="preserve">V96329.1</t>
  </si>
  <si>
    <t xml:space="preserve">pcesrick</t>
  </si>
  <si>
    <t xml:space="preserve">sstewart01</t>
  </si>
  <si>
    <t xml:space="preserve">Wisconsin Power And Light Company</t>
  </si>
  <si>
    <t xml:space="preserve">wpla08239</t>
  </si>
  <si>
    <t xml:space="preserve">V96325.1</t>
  </si>
  <si>
    <t xml:space="preserve">adamlewis</t>
  </si>
  <si>
    <t xml:space="preserve">V96334.1</t>
  </si>
  <si>
    <t xml:space="preserve">V96338.1</t>
  </si>
  <si>
    <t xml:space="preserve">V96335.1</t>
  </si>
  <si>
    <t xml:space="preserve">V96340.1</t>
  </si>
  <si>
    <t xml:space="preserve">V96341.1</t>
  </si>
  <si>
    <t xml:space="preserve">V96339.1</t>
  </si>
  <si>
    <t xml:space="preserve">V96343.1</t>
  </si>
  <si>
    <t xml:space="preserve">joekennedy</t>
  </si>
  <si>
    <t xml:space="preserve">V96342.1</t>
  </si>
  <si>
    <t xml:space="preserve">V96345.1</t>
  </si>
  <si>
    <t xml:space="preserve">V96344.1</t>
  </si>
  <si>
    <t xml:space="preserve">V96346.1</t>
  </si>
  <si>
    <t xml:space="preserve">US Gas Phy Index GD/D TrunkSTX           16May01         USD/MM</t>
  </si>
  <si>
    <t xml:space="preserve">luchetti</t>
  </si>
  <si>
    <t xml:space="preserve">ZZZ (ARCHIVED)ENA-IM Central Gulf</t>
  </si>
  <si>
    <t xml:space="preserve">Conoco (UK) Limited</t>
  </si>
  <si>
    <t xml:space="preserve">ADM16156</t>
  </si>
  <si>
    <t xml:space="preserve">V96348.1</t>
  </si>
  <si>
    <t xml:space="preserve">V96350.1</t>
  </si>
  <si>
    <t xml:space="preserve">V96347.1</t>
  </si>
  <si>
    <t xml:space="preserve">OBANNONR</t>
  </si>
  <si>
    <t xml:space="preserve">US Gas Basis     NGI Chicago             Jun01           USD/MM</t>
  </si>
  <si>
    <t xml:space="preserve">V96353.1</t>
  </si>
  <si>
    <t xml:space="preserve">V96355.1</t>
  </si>
  <si>
    <t xml:space="preserve">V96354.1</t>
  </si>
  <si>
    <t xml:space="preserve">US Gas Phy Index GD/D Dom South          16May01         USD/MM</t>
  </si>
  <si>
    <t xml:space="preserve">ADM04634</t>
  </si>
  <si>
    <t xml:space="preserve">V96352.1</t>
  </si>
  <si>
    <t xml:space="preserve">jpellegrin</t>
  </si>
  <si>
    <t xml:space="preserve">V96356.1</t>
  </si>
  <si>
    <t xml:space="preserve">Firm Trade Bridgeline Gas Marketing LLC</t>
  </si>
  <si>
    <t xml:space="preserve">US Gas Basis     Transco St.65           Jun01           USD/MM</t>
  </si>
  <si>
    <t xml:space="preserve">ADM38409</t>
  </si>
  <si>
    <t xml:space="preserve">V96357.1</t>
  </si>
  <si>
    <t xml:space="preserve">V96360.1</t>
  </si>
  <si>
    <t xml:space="preserve">V96358.1</t>
  </si>
  <si>
    <t xml:space="preserve">CAN Gas Phy      NIT                     Jun01           CAD/GJ</t>
  </si>
  <si>
    <t xml:space="preserve">V96361.1</t>
  </si>
  <si>
    <t xml:space="preserve">V96362.1</t>
  </si>
  <si>
    <t xml:space="preserve">BP Oil Supply Company</t>
  </si>
  <si>
    <t xml:space="preserve">US Crude WTI Phy Index</t>
  </si>
  <si>
    <t xml:space="preserve">US WTI Index     KOCH P+                 Jun01           USD/bl/d</t>
  </si>
  <si>
    <t xml:space="preserve">Barrel per day</t>
  </si>
  <si>
    <t xml:space="preserve">GRABINSG01</t>
  </si>
  <si>
    <t xml:space="preserve">Phyoil-Index</t>
  </si>
  <si>
    <t xml:space="preserve">Enron Reserve Acquisition Corp.</t>
  </si>
  <si>
    <t xml:space="preserve">V96365.1</t>
  </si>
  <si>
    <t xml:space="preserve">V96364.1</t>
  </si>
  <si>
    <t xml:space="preserve">Pepco Gas Services, Inc.</t>
  </si>
  <si>
    <t xml:space="preserve">ADM01791</t>
  </si>
  <si>
    <t xml:space="preserve">V96363.1</t>
  </si>
  <si>
    <t xml:space="preserve">Northstar Energy</t>
  </si>
  <si>
    <t xml:space="preserve">SMITHJAY</t>
  </si>
  <si>
    <t xml:space="preserve">V96368.1</t>
  </si>
  <si>
    <t xml:space="preserve">ddunnavant</t>
  </si>
  <si>
    <t xml:space="preserve">V96369.1</t>
  </si>
  <si>
    <t xml:space="preserve">V96374.1</t>
  </si>
  <si>
    <t xml:space="preserve">V96371.1</t>
  </si>
  <si>
    <t xml:space="preserve">V96372.1</t>
  </si>
  <si>
    <t xml:space="preserve">V96373.1</t>
  </si>
  <si>
    <t xml:space="preserve">V96379.1</t>
  </si>
  <si>
    <t xml:space="preserve">wayneellis</t>
  </si>
  <si>
    <t xml:space="preserve">V96378.1</t>
  </si>
  <si>
    <t xml:space="preserve">robdecard</t>
  </si>
  <si>
    <t xml:space="preserve">V96381.1</t>
  </si>
  <si>
    <t xml:space="preserve">V96382.1</t>
  </si>
  <si>
    <t xml:space="preserve">MELISA94</t>
  </si>
  <si>
    <t xml:space="preserve">schottbt</t>
  </si>
  <si>
    <t xml:space="preserve">SUNGDORA</t>
  </si>
  <si>
    <t xml:space="preserve">V96384.1</t>
  </si>
  <si>
    <t xml:space="preserve">V96387.1</t>
  </si>
  <si>
    <t xml:space="preserve">V96386.1</t>
  </si>
  <si>
    <t xml:space="preserve">rajsharma</t>
  </si>
  <si>
    <t xml:space="preserve">V96389.1</t>
  </si>
  <si>
    <t xml:space="preserve">V96394.1</t>
  </si>
  <si>
    <t xml:space="preserve">V96390.1</t>
  </si>
  <si>
    <t xml:space="preserve">V96393.1</t>
  </si>
  <si>
    <t xml:space="preserve">V96391.1</t>
  </si>
  <si>
    <t xml:space="preserve">Basskevin</t>
  </si>
  <si>
    <t xml:space="preserve">V96397.1</t>
  </si>
  <si>
    <t xml:space="preserve">Astra Power, LLC</t>
  </si>
  <si>
    <t xml:space="preserve">ceweyman</t>
  </si>
  <si>
    <t xml:space="preserve">V96400.1</t>
  </si>
  <si>
    <t xml:space="preserve">US PurityEthane Fin Swap</t>
  </si>
  <si>
    <t xml:space="preserve">US PuEthane Swap OPIS MB PurEth          Jun01           c/Gl-b</t>
  </si>
  <si>
    <t xml:space="preserve">Gallon</t>
  </si>
  <si>
    <t xml:space="preserve">tgrueneich</t>
  </si>
  <si>
    <t xml:space="preserve">CSOUTH</t>
  </si>
  <si>
    <t xml:space="preserve">C2</t>
  </si>
  <si>
    <t xml:space="preserve">V96401.1</t>
  </si>
  <si>
    <t xml:space="preserve">V96404.1</t>
  </si>
  <si>
    <t xml:space="preserve">V96399.1</t>
  </si>
  <si>
    <t xml:space="preserve">terwilson</t>
  </si>
  <si>
    <t xml:space="preserve">TimBarth</t>
  </si>
  <si>
    <t xml:space="preserve">eriksaaa</t>
  </si>
  <si>
    <t xml:space="preserve">V96402.1</t>
  </si>
  <si>
    <t xml:space="preserve">BC Gas Utility Ltd.</t>
  </si>
  <si>
    <t xml:space="preserve">SHAWNHILL</t>
  </si>
  <si>
    <t xml:space="preserve">EPRIME23</t>
  </si>
  <si>
    <t xml:space="preserve">V96405.1</t>
  </si>
  <si>
    <t xml:space="preserve">nikkigoode</t>
  </si>
  <si>
    <t xml:space="preserve">Ashland Specialty Chemicals Company</t>
  </si>
  <si>
    <t xml:space="preserve">ADM07229</t>
  </si>
  <si>
    <t xml:space="preserve">kzanaboni</t>
  </si>
  <si>
    <t xml:space="preserve">V96406.1</t>
  </si>
  <si>
    <t xml:space="preserve">annesley</t>
  </si>
  <si>
    <t xml:space="preserve">V96409.1</t>
  </si>
  <si>
    <t xml:space="preserve">V96410.1</t>
  </si>
  <si>
    <t xml:space="preserve">RWE Trading GmbH</t>
  </si>
  <si>
    <t xml:space="preserve">bahram11</t>
  </si>
  <si>
    <t xml:space="preserve">V96411.1</t>
  </si>
  <si>
    <t xml:space="preserve">MCGAUGHEY1</t>
  </si>
  <si>
    <t xml:space="preserve">US Gas Fin Opt   NYMEX        EP4.25     Jul01           USD/MM-L</t>
  </si>
  <si>
    <t xml:space="preserve">V96413.1</t>
  </si>
  <si>
    <t xml:space="preserve">mrsmith32</t>
  </si>
  <si>
    <t xml:space="preserve">V96414.1</t>
  </si>
  <si>
    <t xml:space="preserve">BEL Gas Phy      ZEE HUB                 16May01         p/th</t>
  </si>
  <si>
    <t xml:space="preserve">FRANWAUT</t>
  </si>
  <si>
    <t xml:space="preserve">V96415.1</t>
  </si>
  <si>
    <t xml:space="preserve">robmacinc</t>
  </si>
  <si>
    <t xml:space="preserve">TMVKES01</t>
  </si>
  <si>
    <t xml:space="preserve">TransCanada Energy Financial Products Limited</t>
  </si>
  <si>
    <t xml:space="preserve">bradkibbe</t>
  </si>
  <si>
    <t xml:space="preserve">V96419.1</t>
  </si>
  <si>
    <t xml:space="preserve">kamelcan</t>
  </si>
  <si>
    <t xml:space="preserve">V96418.1</t>
  </si>
  <si>
    <t xml:space="preserve">V96417.1</t>
  </si>
  <si>
    <t xml:space="preserve">V96421.1</t>
  </si>
  <si>
    <t xml:space="preserve">V96422.1</t>
  </si>
  <si>
    <t xml:space="preserve">sharibri</t>
  </si>
  <si>
    <t xml:space="preserve">ahamby0001</t>
  </si>
  <si>
    <t xml:space="preserve">V96426.1</t>
  </si>
  <si>
    <t xml:space="preserve">brendahy</t>
  </si>
  <si>
    <t xml:space="preserve">V96427.1</t>
  </si>
  <si>
    <t xml:space="preserve">Nicor Enerchange, LLC</t>
  </si>
  <si>
    <t xml:space="preserve">ADM83303</t>
  </si>
  <si>
    <t xml:space="preserve">V96429.1</t>
  </si>
  <si>
    <t xml:space="preserve">Coast Energy Group, a division of Cornerstone Propane, L.P.</t>
  </si>
  <si>
    <t xml:space="preserve">tombrown</t>
  </si>
  <si>
    <t xml:space="preserve">V96432.1</t>
  </si>
  <si>
    <t xml:space="preserve">V96434.1</t>
  </si>
  <si>
    <t xml:space="preserve">WHITEWATER</t>
  </si>
  <si>
    <t xml:space="preserve">V96435.1</t>
  </si>
  <si>
    <t xml:space="preserve">UETINGAS04</t>
  </si>
  <si>
    <t xml:space="preserve">V96440.1</t>
  </si>
  <si>
    <t xml:space="preserve">V96445.1</t>
  </si>
  <si>
    <t xml:space="preserve">CH Pwr Phy FF    NAT BASE HV             19-20May01      EUR/MWh</t>
  </si>
  <si>
    <t xml:space="preserve">V96446.1</t>
  </si>
  <si>
    <t xml:space="preserve">DOMESTIC1</t>
  </si>
  <si>
    <t xml:space="preserve">V96447.1</t>
  </si>
  <si>
    <t xml:space="preserve">MIKETRADES</t>
  </si>
  <si>
    <t xml:space="preserve">V96448.1</t>
  </si>
  <si>
    <t xml:space="preserve">V96449.1</t>
  </si>
  <si>
    <t xml:space="preserve">JBULRICH</t>
  </si>
  <si>
    <t xml:space="preserve">V96450.1</t>
  </si>
  <si>
    <t xml:space="preserve">EPRIME28</t>
  </si>
  <si>
    <t xml:space="preserve">V96453.1</t>
  </si>
  <si>
    <t xml:space="preserve">US PLCapNNG Frm  Demarc29-Jnsvl R+C      16May01         USD/MM</t>
  </si>
  <si>
    <t xml:space="preserve">TROYBROE</t>
  </si>
  <si>
    <t xml:space="preserve">rjvandamp</t>
  </si>
  <si>
    <t xml:space="preserve">UK Pwr Phy       445 Trans Inc BASE      Nov01           GBP/MWh</t>
  </si>
  <si>
    <t xml:space="preserve">alexfeuer2</t>
  </si>
  <si>
    <t xml:space="preserve">US Gas Basis     NGI SoCal               Apr-Oct02       USD/MM</t>
  </si>
  <si>
    <t xml:space="preserve">V96452.1</t>
  </si>
  <si>
    <t xml:space="preserve">RICHARDR</t>
  </si>
  <si>
    <t xml:space="preserve">V96454.1</t>
  </si>
  <si>
    <t xml:space="preserve">V96455.1</t>
  </si>
  <si>
    <t xml:space="preserve">V96456.1</t>
  </si>
  <si>
    <t xml:space="preserve">US Pwr Phy Firm  Mid-C Peak              Dec01           USD/MWh</t>
  </si>
  <si>
    <t xml:space="preserve">DCC68320</t>
  </si>
  <si>
    <t xml:space="preserve">KAPLANFRED</t>
  </si>
  <si>
    <t xml:space="preserve">V96459.1</t>
  </si>
  <si>
    <t xml:space="preserve">US UNL Gasoline Fin Swap</t>
  </si>
  <si>
    <t xml:space="preserve">US UNL Gasoline  Nymex NX2               Jun01           c/Gl-b</t>
  </si>
  <si>
    <t xml:space="preserve">AHAUSER</t>
  </si>
  <si>
    <t xml:space="preserve">Blnd-Hu-Hdg</t>
  </si>
  <si>
    <t xml:space="preserve">V96458.1</t>
  </si>
  <si>
    <t xml:space="preserve">V96461.1</t>
  </si>
  <si>
    <t xml:space="preserve">RAAUCOIN</t>
  </si>
  <si>
    <t xml:space="preserve">V96462.1</t>
  </si>
  <si>
    <t xml:space="preserve">V96463.1</t>
  </si>
  <si>
    <t xml:space="preserve">US Gas Basis     NNG Ventura             Jul-Oct01       USD/MM</t>
  </si>
  <si>
    <t xml:space="preserve">V96464.1</t>
  </si>
  <si>
    <t xml:space="preserve">V96465.1</t>
  </si>
  <si>
    <t xml:space="preserve">STVDIXON</t>
  </si>
  <si>
    <t xml:space="preserve">US Gas Daily     FGT Z2                  16-31May01      USD/MM</t>
  </si>
  <si>
    <t xml:space="preserve">ADM18276</t>
  </si>
  <si>
    <t xml:space="preserve">V96468.1</t>
  </si>
  <si>
    <t xml:space="preserve">chrispower</t>
  </si>
  <si>
    <t xml:space="preserve">V96469.1</t>
  </si>
  <si>
    <t xml:space="preserve">V96470.1</t>
  </si>
  <si>
    <t xml:space="preserve">V96471.1</t>
  </si>
  <si>
    <t xml:space="preserve">tharringto</t>
  </si>
  <si>
    <t xml:space="preserve">UETINGAS01</t>
  </si>
  <si>
    <t xml:space="preserve">ADM96017</t>
  </si>
  <si>
    <t xml:space="preserve">Premstar Energy Canada Ltd</t>
  </si>
  <si>
    <t xml:space="preserve">DLPECL02</t>
  </si>
  <si>
    <t xml:space="preserve">V96476.1</t>
  </si>
  <si>
    <t xml:space="preserve">dandukes</t>
  </si>
  <si>
    <t xml:space="preserve">Cozartta</t>
  </si>
  <si>
    <t xml:space="preserve">V96479.1</t>
  </si>
  <si>
    <t xml:space="preserve">V96478.1</t>
  </si>
  <si>
    <t xml:space="preserve">NGTS LLC</t>
  </si>
  <si>
    <t xml:space="preserve">DARREN10</t>
  </si>
  <si>
    <t xml:space="preserve">V96480.1</t>
  </si>
  <si>
    <t xml:space="preserve">kempjones</t>
  </si>
  <si>
    <t xml:space="preserve">V96483.1</t>
  </si>
  <si>
    <t xml:space="preserve">V96482.1</t>
  </si>
  <si>
    <t xml:space="preserve">V96484.1</t>
  </si>
  <si>
    <t xml:space="preserve">shourihan2</t>
  </si>
  <si>
    <t xml:space="preserve">joshthomas</t>
  </si>
  <si>
    <t xml:space="preserve">V96486.1</t>
  </si>
  <si>
    <t xml:space="preserve">V96485.1</t>
  </si>
  <si>
    <t xml:space="preserve">ADM74235</t>
  </si>
  <si>
    <t xml:space="preserve">V96487.1</t>
  </si>
  <si>
    <t xml:space="preserve">marissa2</t>
  </si>
  <si>
    <t xml:space="preserve">US Gas Basis     NNG Demarc              Jun01           USD/MM</t>
  </si>
  <si>
    <t xml:space="preserve">V96488.1</t>
  </si>
  <si>
    <t xml:space="preserve">BYASSEEL</t>
  </si>
  <si>
    <t xml:space="preserve">V96489.1</t>
  </si>
  <si>
    <t xml:space="preserve">US Gas Daily     NNG Ventura             16-31May01      USD/MM</t>
  </si>
  <si>
    <t xml:space="preserve">V96490.1</t>
  </si>
  <si>
    <t xml:space="preserve">V96493.1</t>
  </si>
  <si>
    <t xml:space="preserve">LONGERLL</t>
  </si>
  <si>
    <t xml:space="preserve">V96496.1</t>
  </si>
  <si>
    <t xml:space="preserve">owenwest</t>
  </si>
  <si>
    <t xml:space="preserve">V96498.1</t>
  </si>
  <si>
    <t xml:space="preserve">V96499.1</t>
  </si>
  <si>
    <t xml:space="preserve">SCISORCHAN</t>
  </si>
  <si>
    <t xml:space="preserve">phank00001</t>
  </si>
  <si>
    <t xml:space="preserve">V96501.1</t>
  </si>
  <si>
    <t xml:space="preserve">V96502.1</t>
  </si>
  <si>
    <t xml:space="preserve">V96503.1</t>
  </si>
  <si>
    <t xml:space="preserve">Noble Gas Marketing Inc.</t>
  </si>
  <si>
    <t xml:space="preserve">dealjunkie</t>
  </si>
  <si>
    <t xml:space="preserve">V96506.1</t>
  </si>
  <si>
    <t xml:space="preserve">basspro1</t>
  </si>
  <si>
    <t xml:space="preserve">V96507.1</t>
  </si>
  <si>
    <t xml:space="preserve">JFieber01</t>
  </si>
  <si>
    <t xml:space="preserve">V96508.1</t>
  </si>
  <si>
    <t xml:space="preserve">GREGH002</t>
  </si>
  <si>
    <t xml:space="preserve">V96510.1</t>
  </si>
  <si>
    <t xml:space="preserve">Infinite Energy, Inc.</t>
  </si>
  <si>
    <t xml:space="preserve">ADM63308</t>
  </si>
  <si>
    <t xml:space="preserve">US Gas Swap      Nymex                   Jun01           USD/MM-L</t>
  </si>
  <si>
    <t xml:space="preserve">V96512.1</t>
  </si>
  <si>
    <t xml:space="preserve">US Gas Swap      Nymex                   Jul01           USD/MM-L</t>
  </si>
  <si>
    <t xml:space="preserve">V96511.1</t>
  </si>
  <si>
    <t xml:space="preserve">V96513.1</t>
  </si>
  <si>
    <t xml:space="preserve">NMENEN01</t>
  </si>
  <si>
    <t xml:space="preserve">V96516.1</t>
  </si>
  <si>
    <t xml:space="preserve">V96515.1</t>
  </si>
  <si>
    <t xml:space="preserve">MALINOWSKI</t>
  </si>
  <si>
    <t xml:space="preserve">RBartlow99</t>
  </si>
  <si>
    <t xml:space="preserve">jayknobl</t>
  </si>
  <si>
    <t xml:space="preserve">brentrookp</t>
  </si>
  <si>
    <t xml:space="preserve">V96535.1</t>
  </si>
  <si>
    <t xml:space="preserve">US Gas Daily     IF GD/D TexOk E         Jun01           USD/MM</t>
  </si>
  <si>
    <t xml:space="preserve">V96534.1</t>
  </si>
  <si>
    <t xml:space="preserve">artleyjim</t>
  </si>
  <si>
    <t xml:space="preserve">V96536.1</t>
  </si>
  <si>
    <t xml:space="preserve">TRAVERSE99</t>
  </si>
  <si>
    <t xml:space="preserve">V96538.1</t>
  </si>
  <si>
    <t xml:space="preserve">Sprague Energy Corp.</t>
  </si>
  <si>
    <t xml:space="preserve">HECTORMI</t>
  </si>
  <si>
    <t xml:space="preserve">DOMESTIC2</t>
  </si>
  <si>
    <t xml:space="preserve">V96540.1</t>
  </si>
  <si>
    <t xml:space="preserve">V96541.1</t>
  </si>
  <si>
    <t xml:space="preserve">MATTGRAVEL</t>
  </si>
  <si>
    <t xml:space="preserve">V96542.1</t>
  </si>
  <si>
    <t xml:space="preserve">BRESEE00</t>
  </si>
  <si>
    <t xml:space="preserve">V96543.1</t>
  </si>
  <si>
    <t xml:space="preserve">V96544.1</t>
  </si>
  <si>
    <t xml:space="preserve">Amerex Natural Gas I,gy, L.P.</t>
  </si>
  <si>
    <t xml:space="preserve">JSCH1234</t>
  </si>
  <si>
    <t xml:space="preserve">V96547.1</t>
  </si>
  <si>
    <t xml:space="preserve">V96546.1</t>
  </si>
  <si>
    <t xml:space="preserve">V96545.1</t>
  </si>
  <si>
    <t xml:space="preserve">berginpat2</t>
  </si>
  <si>
    <t xml:space="preserve">V96550.1</t>
  </si>
  <si>
    <t xml:space="preserve">klambert</t>
  </si>
  <si>
    <t xml:space="preserve">V96549.1</t>
  </si>
  <si>
    <t xml:space="preserve">ADM24744</t>
  </si>
  <si>
    <t xml:space="preserve">V96551.1</t>
  </si>
  <si>
    <t xml:space="preserve">V96553.1</t>
  </si>
  <si>
    <t xml:space="preserve">US Pwr Fin Swap  ISO NY Z-G Peak         21-25May01      USD/MWh</t>
  </si>
  <si>
    <t xml:space="preserve">V96555.1</t>
  </si>
  <si>
    <t xml:space="preserve">TOMMESANDY</t>
  </si>
  <si>
    <t xml:space="preserve">V96557.1</t>
  </si>
  <si>
    <t xml:space="preserve">V96559.1</t>
  </si>
  <si>
    <t xml:space="preserve">US Gas Basis     EP SanJuan              Sep01           USD/MM</t>
  </si>
  <si>
    <t xml:space="preserve">V96558.1</t>
  </si>
  <si>
    <t xml:space="preserve">V96560.1</t>
  </si>
  <si>
    <t xml:space="preserve">barthjones</t>
  </si>
  <si>
    <t xml:space="preserve">V96561.1</t>
  </si>
  <si>
    <t xml:space="preserve">US Pwr Phy Firm  PALVE Peak              Jul01           USD/MWh</t>
  </si>
  <si>
    <t xml:space="preserve">ttw00001</t>
  </si>
  <si>
    <t xml:space="preserve">US Pwr Phy Firm  PALVE Peak              Sep01           USD/MWh</t>
  </si>
  <si>
    <t xml:space="preserve">V96563.1</t>
  </si>
  <si>
    <t xml:space="preserve">V96566.1</t>
  </si>
  <si>
    <t xml:space="preserve">CAN Gas Phy Basis Firm East &lt; or = 1Mo</t>
  </si>
  <si>
    <t xml:space="preserve">CAN Gas PhyBasis Dawn                    Jun01           USD/MM</t>
  </si>
  <si>
    <t xml:space="preserve">mhenderson</t>
  </si>
  <si>
    <t xml:space="preserve">V96572.1 / 790038</t>
  </si>
  <si>
    <t xml:space="preserve">Bank of Montreal</t>
  </si>
  <si>
    <t xml:space="preserve">ADM28948</t>
  </si>
  <si>
    <t xml:space="preserve">V96580.1</t>
  </si>
  <si>
    <t xml:space="preserve">V96579.1</t>
  </si>
  <si>
    <t xml:space="preserve">V96581.1</t>
  </si>
  <si>
    <t xml:space="preserve">FMORGAN1</t>
  </si>
  <si>
    <t xml:space="preserve">V96584.1</t>
  </si>
  <si>
    <t xml:space="preserve">johnlewis</t>
  </si>
  <si>
    <t xml:space="preserve">ADM45135</t>
  </si>
  <si>
    <t xml:space="preserve">US Pwr Phy Firm  TVA Peak                Sep01           USD/MWh</t>
  </si>
  <si>
    <t xml:space="preserve">LT-SERC</t>
  </si>
  <si>
    <t xml:space="preserve">Firm Trading Bridgeliorp.</t>
  </si>
  <si>
    <t xml:space="preserve">gbricker</t>
  </si>
  <si>
    <t xml:space="preserve">V96590.1</t>
  </si>
  <si>
    <t xml:space="preserve">London Electricity plc</t>
  </si>
  <si>
    <t xml:space="preserve">js735105</t>
  </si>
  <si>
    <t xml:space="preserve">V96593.1</t>
  </si>
  <si>
    <t xml:space="preserve">MCMULLAN</t>
  </si>
  <si>
    <t xml:space="preserve">raclark1</t>
  </si>
  <si>
    <t xml:space="preserve">US Pwr Phy Firm  PJM-W Peak              29-31May01      USD/MWh</t>
  </si>
  <si>
    <t xml:space="preserve">V96595.1</t>
  </si>
  <si>
    <t xml:space="preserve">bradking1</t>
  </si>
  <si>
    <t xml:space="preserve">US WTI Index     Calendar                Jun01           USD/bl/d</t>
  </si>
  <si>
    <t xml:space="preserve">V96598.1</t>
  </si>
  <si>
    <t xml:space="preserve">johnwest</t>
  </si>
  <si>
    <t xml:space="preserve">ksharbert</t>
  </si>
  <si>
    <t xml:space="preserve">V96600.1</t>
  </si>
  <si>
    <t xml:space="preserve">egoodner</t>
  </si>
  <si>
    <t xml:space="preserve">KENNYMAN</t>
  </si>
  <si>
    <t xml:space="preserve">ANNBURKE</t>
  </si>
  <si>
    <t xml:space="preserve">US Pwr Phy Unp B ERCOT Peak              Jul-Aug01       USD/MWh</t>
  </si>
  <si>
    <t xml:space="preserve">aepsvc138</t>
  </si>
  <si>
    <t xml:space="preserve">V96601.1</t>
  </si>
  <si>
    <t xml:space="preserve">Koch Midstream Services Company</t>
  </si>
  <si>
    <t xml:space="preserve">curtisday</t>
  </si>
  <si>
    <t xml:space="preserve">lesliehyne</t>
  </si>
  <si>
    <t xml:space="preserve">NUIEBJOP</t>
  </si>
  <si>
    <t xml:space="preserve">US Pwr Phy Firm  COB N/S Peak            Jul-Sep01       USD/MWh</t>
  </si>
  <si>
    <t xml:space="preserve">US Gas Basis     HSC                     Jun-Oct01       USD/MM</t>
  </si>
  <si>
    <t xml:space="preserve">AQUILA1075</t>
  </si>
  <si>
    <t xml:space="preserve">V96602.1</t>
  </si>
  <si>
    <t xml:space="preserve">V96605.1</t>
  </si>
  <si>
    <t xml:space="preserve">US Gas Daily     Malin                   16-31May01      USD/MM</t>
  </si>
  <si>
    <t xml:space="preserve">West-Perm</t>
  </si>
  <si>
    <t xml:space="preserve">V96606.1</t>
  </si>
  <si>
    <t xml:space="preserve">winyahay</t>
  </si>
  <si>
    <t xml:space="preserve">V96608.1</t>
  </si>
  <si>
    <t xml:space="preserve">US Gas Basis     Dom APP                 Jun01           USD/MM</t>
  </si>
  <si>
    <t xml:space="preserve">V96609.1</t>
  </si>
  <si>
    <t xml:space="preserve">V96611.1</t>
  </si>
  <si>
    <t xml:space="preserve">V96612.1</t>
  </si>
  <si>
    <t xml:space="preserve">V96614.1</t>
  </si>
  <si>
    <t xml:space="preserve">V96615.1</t>
  </si>
  <si>
    <t xml:space="preserve">V96616.1</t>
  </si>
  <si>
    <t xml:space="preserve">Petro Carbo Chem GmbH</t>
  </si>
  <si>
    <t xml:space="preserve">ADM02151</t>
  </si>
  <si>
    <t xml:space="preserve">US Pwr Phy Firm  Mid-C Peak              Jun01           USD/MWh</t>
  </si>
  <si>
    <t xml:space="preserve">Lewellyn</t>
  </si>
  <si>
    <t xml:space="preserve">V96620.1</t>
  </si>
  <si>
    <t xml:space="preserve">DAVEGRAHAM</t>
  </si>
  <si>
    <t xml:space="preserve">Reliant Energy HL&amp;P</t>
  </si>
  <si>
    <t xml:space="preserve">bradjacobs</t>
  </si>
  <si>
    <t xml:space="preserve">kbennett1</t>
  </si>
  <si>
    <t xml:space="preserve">V96624.1</t>
  </si>
  <si>
    <t xml:space="preserve">V96628.1</t>
  </si>
  <si>
    <t xml:space="preserve">darylbrown</t>
  </si>
  <si>
    <t xml:space="preserve">V96630.1</t>
  </si>
  <si>
    <t xml:space="preserve">V96631.1</t>
  </si>
  <si>
    <t xml:space="preserve">skilpat1</t>
  </si>
  <si>
    <t xml:space="preserve">AQUILA1033</t>
  </si>
  <si>
    <t xml:space="preserve">V96634.1</t>
  </si>
  <si>
    <t xml:space="preserve">Select Energy, Inc.</t>
  </si>
  <si>
    <t xml:space="preserve">ADM29516</t>
  </si>
  <si>
    <t xml:space="preserve">V96637.1</t>
  </si>
  <si>
    <t xml:space="preserve">V96638.1</t>
  </si>
  <si>
    <t xml:space="preserve">US Gas Basis     GD/M Mich Con           Jun-Oct01       USD/MM</t>
  </si>
  <si>
    <t xml:space="preserve">PATRICK22</t>
  </si>
  <si>
    <t xml:space="preserve">V96639.1</t>
  </si>
  <si>
    <t xml:space="preserve">kendalleas</t>
  </si>
  <si>
    <t xml:space="preserve">V96640.1</t>
  </si>
  <si>
    <t xml:space="preserve">V96641.1</t>
  </si>
  <si>
    <t xml:space="preserve">V96643.1</t>
  </si>
  <si>
    <t xml:space="preserve">V96644.1</t>
  </si>
  <si>
    <t xml:space="preserve">V96645.1</t>
  </si>
  <si>
    <t xml:space="preserve">US Gas Basis     GD/M Mich Con           Nov01-Mar02     USD/MM</t>
  </si>
  <si>
    <t xml:space="preserve">V96649.1</t>
  </si>
  <si>
    <t xml:space="preserve">V96652.1</t>
  </si>
  <si>
    <t xml:space="preserve">ADM26674</t>
  </si>
  <si>
    <t xml:space="preserve">US Pwr Fin Swap  PJM W IntC HE12-23 EPT  15May01         USD/MWh</t>
  </si>
  <si>
    <t xml:space="preserve">Euromin SA</t>
  </si>
  <si>
    <t xml:space="preserve">ADM88806</t>
  </si>
  <si>
    <t xml:space="preserve">V96654.1</t>
  </si>
  <si>
    <t xml:space="preserve">V96653.1</t>
  </si>
  <si>
    <t xml:space="preserve">CARMSTRO</t>
  </si>
  <si>
    <t xml:space="preserve">US Gas Daily     NNG Demarc              16-31May01      USD/MM</t>
  </si>
  <si>
    <t xml:space="preserve">V96657.1</t>
  </si>
  <si>
    <t xml:space="preserve">V96658.1</t>
  </si>
  <si>
    <t xml:space="preserve">V96660.1</t>
  </si>
  <si>
    <t xml:space="preserve">V96661.1</t>
  </si>
  <si>
    <t xml:space="preserve">US Pwr Phy Firm  PALVE Peak              17-31May01      USD/MWh</t>
  </si>
  <si>
    <t xml:space="preserve">V96665.1</t>
  </si>
  <si>
    <t xml:space="preserve">V96667.1</t>
  </si>
  <si>
    <t xml:space="preserve">EPMELPddd</t>
  </si>
  <si>
    <t xml:space="preserve">US Pwr Phy Firm  PALVE OffPk             17-31May01      USD/MWh</t>
  </si>
  <si>
    <t xml:space="preserve">V96670.1</t>
  </si>
  <si>
    <t xml:space="preserve">V96671.1</t>
  </si>
  <si>
    <t xml:space="preserve">Miami Valley Resources Inc.</t>
  </si>
  <si>
    <t xml:space="preserve">ADM72305</t>
  </si>
  <si>
    <t xml:space="preserve">ROBPLATT</t>
  </si>
  <si>
    <t xml:space="preserve">V96672.1</t>
  </si>
  <si>
    <t xml:space="preserve">V96673.1</t>
  </si>
  <si>
    <t xml:space="preserve">diclementi</t>
  </si>
  <si>
    <t xml:space="preserve">US Gas Basis     NGI Chicago             Jun-Oct01       USD/MM</t>
  </si>
  <si>
    <t xml:space="preserve">V96674.1</t>
  </si>
  <si>
    <t xml:space="preserve">ADM88678</t>
  </si>
  <si>
    <t xml:space="preserve">V96675.1</t>
  </si>
  <si>
    <t xml:space="preserve">MELISSA1</t>
  </si>
  <si>
    <t xml:space="preserve">CRAIGDUKE</t>
  </si>
  <si>
    <t xml:space="preserve">txuetcje</t>
  </si>
  <si>
    <t xml:space="preserve">V96677.1</t>
  </si>
  <si>
    <t xml:space="preserve">benninger</t>
  </si>
  <si>
    <t xml:space="preserve">V96678.1</t>
  </si>
  <si>
    <t xml:space="preserve">US Gas Phy       COL Onshore             16-31May01      USD/MM</t>
  </si>
  <si>
    <t xml:space="preserve">V96679.1</t>
  </si>
  <si>
    <t xml:space="preserve">bperkins1</t>
  </si>
  <si>
    <t xml:space="preserve">V96680.1</t>
  </si>
  <si>
    <t xml:space="preserve">dnixon01</t>
  </si>
  <si>
    <t xml:space="preserve">US Gas Basis     NGI Chicago             Nov01-Mar02     USD/MM</t>
  </si>
  <si>
    <t xml:space="preserve">V96681.1</t>
  </si>
  <si>
    <t xml:space="preserve">NUITBOHREN</t>
  </si>
  <si>
    <t xml:space="preserve">V96682.1</t>
  </si>
  <si>
    <t xml:space="preserve">V96684.1</t>
  </si>
  <si>
    <t xml:space="preserve">jeffstone</t>
  </si>
  <si>
    <t xml:space="preserve">V96683.1</t>
  </si>
  <si>
    <t xml:space="preserve">V96686.1</t>
  </si>
  <si>
    <t xml:space="preserve">BRIANKELLY</t>
  </si>
  <si>
    <t xml:space="preserve">V96688.1</t>
  </si>
  <si>
    <t xml:space="preserve">V96689.1</t>
  </si>
  <si>
    <t xml:space="preserve">US Gas Basis     Transco Z6 NY           Oct01           USD/MM</t>
  </si>
  <si>
    <t xml:space="preserve">V96690.1</t>
  </si>
  <si>
    <t xml:space="preserve">V96691.1</t>
  </si>
  <si>
    <t xml:space="preserve">V96692.1</t>
  </si>
  <si>
    <t xml:space="preserve">V96693.1</t>
  </si>
  <si>
    <t xml:space="preserve">V96695.1</t>
  </si>
  <si>
    <t xml:space="preserve">V96694.1</t>
  </si>
  <si>
    <t xml:space="preserve">V96697.1</t>
  </si>
  <si>
    <t xml:space="preserve">V96699.1</t>
  </si>
  <si>
    <t xml:space="preserve">V96701.1</t>
  </si>
  <si>
    <t xml:space="preserve">V96703.1</t>
  </si>
  <si>
    <t xml:space="preserve">AUT Pwr Phy FF   AUT WDPK HV             17May01         EUR/MWh</t>
  </si>
  <si>
    <t xml:space="preserve">Cu LME Reg.      Contract                18Jul01         USD/mt-L</t>
  </si>
  <si>
    <t xml:space="preserve">US Gas Phy Index GD/D TrnscoZ6NY         Jun01           USD/MM</t>
  </si>
  <si>
    <t xml:space="preserve">AQUILA1015</t>
  </si>
  <si>
    <t xml:space="preserve">V96705.1</t>
  </si>
  <si>
    <t xml:space="preserve">V96707.1</t>
  </si>
  <si>
    <t xml:space="preserve">V96706.1</t>
  </si>
  <si>
    <t xml:space="preserve">V96708.1</t>
  </si>
  <si>
    <t xml:space="preserve">V96709.1</t>
  </si>
  <si>
    <t xml:space="preserve">UK Dtd Brent vs. IPE Frontline</t>
  </si>
  <si>
    <t xml:space="preserve">DTD Brent vs.    IPE Frontline           Jul01           USD/bbl</t>
  </si>
  <si>
    <t xml:space="preserve">pmjacobs</t>
  </si>
  <si>
    <t xml:space="preserve">CGLAAS</t>
  </si>
  <si>
    <t xml:space="preserve">UK - ECTRIC - Crude Brent</t>
  </si>
  <si>
    <t xml:space="preserve">V96710.1</t>
  </si>
  <si>
    <t xml:space="preserve">V96711.1</t>
  </si>
  <si>
    <t xml:space="preserve">pces5051</t>
  </si>
  <si>
    <t xml:space="preserve">V96713.1</t>
  </si>
  <si>
    <t xml:space="preserve">V96714.1</t>
  </si>
  <si>
    <t xml:space="preserve">V96717.1</t>
  </si>
  <si>
    <t xml:space="preserve">V96718.1</t>
  </si>
  <si>
    <t xml:space="preserve">V96720.1</t>
  </si>
  <si>
    <t xml:space="preserve">V96721.1</t>
  </si>
  <si>
    <t xml:space="preserve">V96722.1</t>
  </si>
  <si>
    <t xml:space="preserve">wenarchukj</t>
  </si>
  <si>
    <t xml:space="preserve">edgarsmith</t>
  </si>
  <si>
    <t xml:space="preserve">V96726.1</t>
  </si>
  <si>
    <t xml:space="preserve">ENRONCAT</t>
  </si>
  <si>
    <t xml:space="preserve">EPMELPbp</t>
  </si>
  <si>
    <t xml:space="preserve">Bocimar NV</t>
  </si>
  <si>
    <t xml:space="preserve">Sea Freight</t>
  </si>
  <si>
    <t xml:space="preserve">Sea Freight Fin Swap BCI 4</t>
  </si>
  <si>
    <t xml:space="preserve">Sea Freight Swap BCI 4                   Jan02           USD/mt</t>
  </si>
  <si>
    <t xml:space="preserve">Sea Freight Lots</t>
  </si>
  <si>
    <t xml:space="preserve">ADM34123</t>
  </si>
  <si>
    <t xml:space="preserve">AJAMES</t>
  </si>
  <si>
    <t xml:space="preserve">UK-ECTRIC-COAL-FRT-EOL</t>
  </si>
  <si>
    <t xml:space="preserve">V96727.1</t>
  </si>
  <si>
    <t xml:space="preserve">V96728.1</t>
  </si>
  <si>
    <t xml:space="preserve">SKAER0501</t>
  </si>
  <si>
    <t xml:space="preserve">V96729.1</t>
  </si>
  <si>
    <t xml:space="preserve">V96730.1</t>
  </si>
  <si>
    <t xml:space="preserve">TONYT003</t>
  </si>
  <si>
    <t xml:space="preserve">Penn West Petroleum</t>
  </si>
  <si>
    <t xml:space="preserve">ADM00359</t>
  </si>
  <si>
    <t xml:space="preserve">V96731.1</t>
  </si>
  <si>
    <t xml:space="preserve">US Pwr Fin Swap  ISO NY Z-A Peak         17-18May01      USD/MWh</t>
  </si>
  <si>
    <t xml:space="preserve">V96732.1</t>
  </si>
  <si>
    <t xml:space="preserve">SHEPPAR1</t>
  </si>
  <si>
    <t xml:space="preserve">V96733.1</t>
  </si>
  <si>
    <t xml:space="preserve">timriordan</t>
  </si>
  <si>
    <t xml:space="preserve">US Pwr Fin Swap  ISO NY Z-G Peak         17-18May01      USD/MWh</t>
  </si>
  <si>
    <t xml:space="preserve">US Gas Basis     Waha                    Jun01           USD/MM</t>
  </si>
  <si>
    <t xml:space="preserve">V96734.1</t>
  </si>
  <si>
    <t xml:space="preserve">V96736.1</t>
  </si>
  <si>
    <t xml:space="preserve">ADM84566</t>
  </si>
  <si>
    <t xml:space="preserve">V96738.1</t>
  </si>
  <si>
    <t xml:space="preserve">V96740.1</t>
  </si>
  <si>
    <t xml:space="preserve">ZUBEL001</t>
  </si>
  <si>
    <t xml:space="preserve">sstrick9</t>
  </si>
  <si>
    <t xml:space="preserve">JEFFAVERY</t>
  </si>
  <si>
    <t xml:space="preserve">V96743.1</t>
  </si>
  <si>
    <t xml:space="preserve">V96746.1</t>
  </si>
  <si>
    <t xml:space="preserve">V96747.1</t>
  </si>
  <si>
    <t xml:space="preserve">V96748.1</t>
  </si>
  <si>
    <t xml:space="preserve">Willowbridge Associates Inc</t>
  </si>
  <si>
    <t xml:space="preserve">ADM52993</t>
  </si>
  <si>
    <t xml:space="preserve">ZHWF0S01</t>
  </si>
  <si>
    <t xml:space="preserve">V96749.1</t>
  </si>
  <si>
    <t xml:space="preserve">DTD Brent vs.    IPE Frontline           Jun01           USD/bbl</t>
  </si>
  <si>
    <t xml:space="preserve">tukechar</t>
  </si>
  <si>
    <t xml:space="preserve">V96750.1</t>
  </si>
  <si>
    <t xml:space="preserve">V96751.1</t>
  </si>
  <si>
    <t xml:space="preserve">V96752.1</t>
  </si>
  <si>
    <t xml:space="preserve">V96753.1</t>
  </si>
  <si>
    <t xml:space="preserve">V96754.1</t>
  </si>
  <si>
    <t xml:space="preserve">V96757.1</t>
  </si>
  <si>
    <t xml:space="preserve">EPMELPmw</t>
  </si>
  <si>
    <t xml:space="preserve">MESPOSITO</t>
  </si>
  <si>
    <t xml:space="preserve">V96758.1</t>
  </si>
  <si>
    <t xml:space="preserve">V96760.1</t>
  </si>
  <si>
    <t xml:space="preserve">US Residual Fuel Oil 1% Fin Swap</t>
  </si>
  <si>
    <t xml:space="preserve">US ResidOil Swap Platts No 6 NYH 1%      Jul-Sep01       USD/bl/m</t>
  </si>
  <si>
    <t xml:space="preserve">SMULHOL</t>
  </si>
  <si>
    <t xml:space="preserve">RESID-FIN-1%</t>
  </si>
  <si>
    <t xml:space="preserve">V96761.1</t>
  </si>
  <si>
    <t xml:space="preserve">V96759.1</t>
  </si>
  <si>
    <t xml:space="preserve">Gerald Metals Inc.</t>
  </si>
  <si>
    <t xml:space="preserve">GLOVERJOHN</t>
  </si>
  <si>
    <t xml:space="preserve">US Gas Phy       Trunkline ELA           16-31May01      USD/MM</t>
  </si>
  <si>
    <t xml:space="preserve">EvanRich</t>
  </si>
  <si>
    <t xml:space="preserve">V96765.1</t>
  </si>
  <si>
    <t xml:space="preserve">STEVEWAUGH</t>
  </si>
  <si>
    <t xml:space="preserve">V96769.1</t>
  </si>
  <si>
    <t xml:space="preserve">mccallto</t>
  </si>
  <si>
    <t xml:space="preserve">V96767.1</t>
  </si>
  <si>
    <t xml:space="preserve">EPMELPgc</t>
  </si>
  <si>
    <t xml:space="preserve">V96770.1</t>
  </si>
  <si>
    <t xml:space="preserve">V96771.1</t>
  </si>
  <si>
    <t xml:space="preserve">ericmooney</t>
  </si>
  <si>
    <t xml:space="preserve">V96774.1</t>
  </si>
  <si>
    <t xml:space="preserve">V96775.1</t>
  </si>
  <si>
    <t xml:space="preserve">V96776.1</t>
  </si>
  <si>
    <t xml:space="preserve">V96777.1</t>
  </si>
  <si>
    <t xml:space="preserve">US WTI Cal Swap  Spread NX2              Jun-Jul 01      USD/bbl</t>
  </si>
  <si>
    <t xml:space="preserve">V96778.1</t>
  </si>
  <si>
    <t xml:space="preserve">US Pwr Phy Firm  Cinergy Peak            Oct-Dec02       USD/MWh</t>
  </si>
  <si>
    <t xml:space="preserve">US Pwr Phy Firm  Cinergy Peak            Mar-Apr02       USD/MWh</t>
  </si>
  <si>
    <t xml:space="preserve">US Pwr Phy Firm  Cinergy Peak            Sep02           USD/MWh</t>
  </si>
  <si>
    <t xml:space="preserve">US Pwr Phy Firm  Cinergy Peak            May02           USD/MWh</t>
  </si>
  <si>
    <t xml:space="preserve">V96782.1</t>
  </si>
  <si>
    <t xml:space="preserve">V96781.1</t>
  </si>
  <si>
    <t xml:space="preserve">powerfunk</t>
  </si>
  <si>
    <t xml:space="preserve">AQUILA1037</t>
  </si>
  <si>
    <t xml:space="preserve">V96783.1</t>
  </si>
  <si>
    <t xml:space="preserve">V96789.1</t>
  </si>
  <si>
    <t xml:space="preserve">V96788.1</t>
  </si>
  <si>
    <t xml:space="preserve">V96785.1</t>
  </si>
  <si>
    <t xml:space="preserve">aepes220</t>
  </si>
  <si>
    <t xml:space="preserve">V96790.1</t>
  </si>
  <si>
    <t xml:space="preserve">Louis Dreyfus Plastics LLC</t>
  </si>
  <si>
    <t xml:space="preserve">US Propane FOB Phy Fwd </t>
  </si>
  <si>
    <t xml:space="preserve">US Prop FOB Phy  Bushton                 May01           c/Gl-b</t>
  </si>
  <si>
    <t xml:space="preserve">DEATHERAG1</t>
  </si>
  <si>
    <t xml:space="preserve">CSTORY</t>
  </si>
  <si>
    <t xml:space="preserve">EGLI-C3MW</t>
  </si>
  <si>
    <t xml:space="preserve">Enron Gas Liquids, Inc.</t>
  </si>
  <si>
    <t xml:space="preserve">V96792.1</t>
  </si>
  <si>
    <t xml:space="preserve">V96793.1</t>
  </si>
  <si>
    <t xml:space="preserve">LEEMDRAGE</t>
  </si>
  <si>
    <t xml:space="preserve">V96795.1</t>
  </si>
  <si>
    <t xml:space="preserve">V96796.1</t>
  </si>
  <si>
    <t xml:space="preserve">V96798.1</t>
  </si>
  <si>
    <t xml:space="preserve">jerryfutch</t>
  </si>
  <si>
    <t xml:space="preserve">V96799.1</t>
  </si>
  <si>
    <t xml:space="preserve">delsing01</t>
  </si>
  <si>
    <t xml:space="preserve">ADM02409</t>
  </si>
  <si>
    <t xml:space="preserve">V96802.1</t>
  </si>
  <si>
    <t xml:space="preserve">V96803.1</t>
  </si>
  <si>
    <t xml:space="preserve">mattdagst</t>
  </si>
  <si>
    <t xml:space="preserve">Texaco Canada Petroleum  Inc.</t>
  </si>
  <si>
    <t xml:space="preserve">SANTUCCI1</t>
  </si>
  <si>
    <t xml:space="preserve">ADM73094</t>
  </si>
  <si>
    <t xml:space="preserve">V96805.1</t>
  </si>
  <si>
    <t xml:space="preserve">rsavocch</t>
  </si>
  <si>
    <t xml:space="preserve">V96806.1</t>
  </si>
  <si>
    <t xml:space="preserve">V96807.1</t>
  </si>
  <si>
    <t xml:space="preserve">V96809.1</t>
  </si>
  <si>
    <t xml:space="preserve">V96810.1</t>
  </si>
  <si>
    <t xml:space="preserve">Mitchell Gas Services L.P.</t>
  </si>
  <si>
    <t xml:space="preserve">ADM75252</t>
  </si>
  <si>
    <t xml:space="preserve">V96811.1</t>
  </si>
  <si>
    <t xml:space="preserve">V96812.1</t>
  </si>
  <si>
    <t xml:space="preserve">JHTRAMEL</t>
  </si>
  <si>
    <t xml:space="preserve">Haut Commodities Inc</t>
  </si>
  <si>
    <t xml:space="preserve">RAYPRADO</t>
  </si>
  <si>
    <t xml:space="preserve">V96813.1</t>
  </si>
  <si>
    <t xml:space="preserve">V96814.1</t>
  </si>
  <si>
    <t xml:space="preserve">V96815.1</t>
  </si>
  <si>
    <t xml:space="preserve">V96817.1</t>
  </si>
  <si>
    <t xml:space="preserve">V96816.1</t>
  </si>
  <si>
    <t xml:space="preserve">rapini0001</t>
  </si>
  <si>
    <t xml:space="preserve">V96819.1</t>
  </si>
  <si>
    <t xml:space="preserve">hillblak</t>
  </si>
  <si>
    <t xml:space="preserve">V96821.1</t>
  </si>
  <si>
    <t xml:space="preserve">V96822.1</t>
  </si>
  <si>
    <t xml:space="preserve">MICHAELO</t>
  </si>
  <si>
    <t xml:space="preserve">V96823.1</t>
  </si>
  <si>
    <t xml:space="preserve">NAMHO123</t>
  </si>
  <si>
    <t xml:space="preserve">ADM34514</t>
  </si>
  <si>
    <t xml:space="preserve">V96824.1</t>
  </si>
  <si>
    <t xml:space="preserve">V96825.1</t>
  </si>
  <si>
    <t xml:space="preserve">Niagara Mohawk Energy Marketing, Inc.</t>
  </si>
  <si>
    <t xml:space="preserve">LITTLEJOE</t>
  </si>
  <si>
    <t xml:space="preserve">V96826.1</t>
  </si>
  <si>
    <t xml:space="preserve">US Gas Daily     Cheyenne Hub            16-31May01      USD/MM</t>
  </si>
  <si>
    <t xml:space="preserve">ADM00101</t>
  </si>
  <si>
    <t xml:space="preserve">V96827.1</t>
  </si>
  <si>
    <t xml:space="preserve">V96829.1</t>
  </si>
  <si>
    <t xml:space="preserve">V96830.1</t>
  </si>
  <si>
    <t xml:space="preserve">DANIELCOWL</t>
  </si>
  <si>
    <t xml:space="preserve">V96832.1</t>
  </si>
  <si>
    <t xml:space="preserve">V96835.1</t>
  </si>
  <si>
    <t xml:space="preserve">CAN Gas Fin BasSwap</t>
  </si>
  <si>
    <t xml:space="preserve">CAN Gas Basis    AECO                    Jul-Oct01       USD/MM</t>
  </si>
  <si>
    <t xml:space="preserve">JMCKAY</t>
  </si>
  <si>
    <t xml:space="preserve">FT-CAND-EGSC</t>
  </si>
  <si>
    <t xml:space="preserve">V96837.1</t>
  </si>
  <si>
    <t xml:space="preserve">V96843.1</t>
  </si>
  <si>
    <t xml:space="preserve">V96844.1</t>
  </si>
  <si>
    <t xml:space="preserve">V96846.1</t>
  </si>
  <si>
    <t xml:space="preserve">V96847.1</t>
  </si>
  <si>
    <t xml:space="preserve">knuppway</t>
  </si>
  <si>
    <t xml:space="preserve">V96848.1</t>
  </si>
  <si>
    <t xml:space="preserve">US Gas Daily     PEPL                    16-31May01      USD/MM</t>
  </si>
  <si>
    <t xml:space="preserve">V96849.1</t>
  </si>
  <si>
    <t xml:space="preserve">V96850.1</t>
  </si>
  <si>
    <t xml:space="preserve">Genesis Crude Oil, L.P.</t>
  </si>
  <si>
    <t xml:space="preserve">gcojalbert</t>
  </si>
  <si>
    <t xml:space="preserve">V96851.1</t>
  </si>
  <si>
    <t xml:space="preserve">US Pwr Phy CAISO SP15 Peak               17-31May01      USD/MWh</t>
  </si>
  <si>
    <t xml:space="preserve">US Gas Basis     EP SanJuan              Nov01-Mar02     USD/MM</t>
  </si>
  <si>
    <t xml:space="preserve">V96853.1</t>
  </si>
  <si>
    <t xml:space="preserve">V96854.1</t>
  </si>
  <si>
    <t xml:space="preserve">V96856.1</t>
  </si>
  <si>
    <t xml:space="preserve">US Gas Basis     Trunk/LA                Apr-Oct02       USD/MM</t>
  </si>
  <si>
    <t xml:space="preserve">V96857.1</t>
  </si>
  <si>
    <t xml:space="preserve">VINNYSCALI</t>
  </si>
  <si>
    <t xml:space="preserve">V96858.1</t>
  </si>
  <si>
    <t xml:space="preserve">NORTHTRA</t>
  </si>
  <si>
    <t xml:space="preserve">IPE Gasoil Crack Fin Spd</t>
  </si>
  <si>
    <t xml:space="preserve">Gasoil Crk SPD   IPE                     Jul-Sep01       USD/bl/m</t>
  </si>
  <si>
    <t xml:space="preserve">peglerjo</t>
  </si>
  <si>
    <t xml:space="preserve"> V97487</t>
  </si>
  <si>
    <t xml:space="preserve"> V97510</t>
  </si>
  <si>
    <t xml:space="preserve">V96862.1</t>
  </si>
  <si>
    <t xml:space="preserve">V97528</t>
  </si>
  <si>
    <t xml:space="preserve">V96863.1</t>
  </si>
  <si>
    <t xml:space="preserve">US WTI Index     KOCH P+                 Jul01           USD/bl/d</t>
  </si>
  <si>
    <t xml:space="preserve">V96864.1</t>
  </si>
  <si>
    <t xml:space="preserve">V96865.1</t>
  </si>
  <si>
    <t xml:space="preserve">V96866.1</t>
  </si>
  <si>
    <t xml:space="preserve">Sherrera</t>
  </si>
  <si>
    <t xml:space="preserve">V96867.1</t>
  </si>
  <si>
    <t xml:space="preserve">L1248408</t>
  </si>
  <si>
    <t xml:space="preserve">V96868.1</t>
  </si>
  <si>
    <t xml:space="preserve">ANDYMARSH</t>
  </si>
  <si>
    <t xml:space="preserve">gfischer</t>
  </si>
  <si>
    <t xml:space="preserve">V96874.1</t>
  </si>
  <si>
    <t xml:space="preserve">MHUGGINS</t>
  </si>
  <si>
    <t xml:space="preserve">V96875.1</t>
  </si>
  <si>
    <t xml:space="preserve">V96878.1</t>
  </si>
  <si>
    <t xml:space="preserve">V96879.1</t>
  </si>
  <si>
    <t xml:space="preserve">V96880.1</t>
  </si>
  <si>
    <t xml:space="preserve">V96882.1</t>
  </si>
  <si>
    <t xml:space="preserve">V96883.1</t>
  </si>
  <si>
    <t xml:space="preserve">V96884.1</t>
  </si>
  <si>
    <t xml:space="preserve">Talisman Energy Inc.</t>
  </si>
  <si>
    <t xml:space="preserve">ADM84845</t>
  </si>
  <si>
    <t xml:space="preserve">V96886.1</t>
  </si>
  <si>
    <t xml:space="preserve">BARHAMCPS</t>
  </si>
  <si>
    <t xml:space="preserve">US Pwr Phy Firm  PJM-W Peak              Jul-Aug01       USD/MWh</t>
  </si>
  <si>
    <t xml:space="preserve">blacina1</t>
  </si>
  <si>
    <t xml:space="preserve">V96887.1</t>
  </si>
  <si>
    <t xml:space="preserve">V96888.1</t>
  </si>
  <si>
    <t xml:space="preserve">V96890.1</t>
  </si>
  <si>
    <t xml:space="preserve">V96889.1</t>
  </si>
  <si>
    <t xml:space="preserve">V96891.1</t>
  </si>
  <si>
    <t xml:space="preserve">V96893.1</t>
  </si>
  <si>
    <t xml:space="preserve">V96892.1</t>
  </si>
  <si>
    <t xml:space="preserve">V96894.1</t>
  </si>
  <si>
    <t xml:space="preserve">johnswatek</t>
  </si>
  <si>
    <t xml:space="preserve">V96896.1</t>
  </si>
  <si>
    <t xml:space="preserve">V96899.1</t>
  </si>
  <si>
    <t xml:space="preserve">V96898.1</t>
  </si>
  <si>
    <t xml:space="preserve">V96903.1</t>
  </si>
  <si>
    <t xml:space="preserve">rhoughton</t>
  </si>
  <si>
    <t xml:space="preserve">V96904.1</t>
  </si>
  <si>
    <t xml:space="preserve">V96908.1</t>
  </si>
  <si>
    <t xml:space="preserve">V96907.1</t>
  </si>
  <si>
    <t xml:space="preserve">V96910.1</t>
  </si>
  <si>
    <t xml:space="preserve">TIMLOHRENZ</t>
  </si>
  <si>
    <t xml:space="preserve">V96909.1</t>
  </si>
  <si>
    <t xml:space="preserve">US Pwr Phy Firm  PJM-W Peak              Jan-Feb02       USD/MWh</t>
  </si>
  <si>
    <t xml:space="preserve">aepsvc128</t>
  </si>
  <si>
    <t xml:space="preserve">V96911.1</t>
  </si>
  <si>
    <t xml:space="preserve">V96914.1</t>
  </si>
  <si>
    <t xml:space="preserve">V96916.1</t>
  </si>
  <si>
    <t xml:space="preserve">V96920.1</t>
  </si>
  <si>
    <t xml:space="preserve">POSEJPALI2</t>
  </si>
  <si>
    <t xml:space="preserve">V96915.1</t>
  </si>
  <si>
    <t xml:space="preserve">V96918.1</t>
  </si>
  <si>
    <t xml:space="preserve">V96919.1</t>
  </si>
  <si>
    <t xml:space="preserve">V96921.1</t>
  </si>
  <si>
    <t xml:space="preserve">V96922.1</t>
  </si>
  <si>
    <t xml:space="preserve">V96924.1</t>
  </si>
  <si>
    <t xml:space="preserve">Cornerstone Propane, L.P.</t>
  </si>
  <si>
    <t xml:space="preserve">kaadmire</t>
  </si>
  <si>
    <t xml:space="preserve">V96925.1</t>
  </si>
  <si>
    <t xml:space="preserve">V96923.1</t>
  </si>
  <si>
    <t xml:space="preserve">CAN Gas Straddle Option</t>
  </si>
  <si>
    <t xml:space="preserve">CAN NG Stdle Opt NIT Monthly ES6.3       Jul01           CAD/GJ</t>
  </si>
  <si>
    <t xml:space="preserve">JDISTUR</t>
  </si>
  <si>
    <t xml:space="preserve">FT-CAND-EGSC-OP</t>
  </si>
  <si>
    <t xml:space="preserve">V96926.1</t>
  </si>
  <si>
    <t xml:space="preserve">V96927.1</t>
  </si>
  <si>
    <t xml:space="preserve">V96928.1</t>
  </si>
  <si>
    <t xml:space="preserve">V96929.1</t>
  </si>
  <si>
    <t xml:space="preserve">V96930.1</t>
  </si>
  <si>
    <t xml:space="preserve">V96934.1</t>
  </si>
  <si>
    <t xml:space="preserve">V96931.1</t>
  </si>
  <si>
    <t xml:space="preserve">V96933.1</t>
  </si>
  <si>
    <t xml:space="preserve">V96932.1</t>
  </si>
  <si>
    <t xml:space="preserve">V96936.1</t>
  </si>
  <si>
    <t xml:space="preserve">V96935.1</t>
  </si>
  <si>
    <t xml:space="preserve">V96938.1</t>
  </si>
  <si>
    <t xml:space="preserve">US Pwr Fin Swap  ISO NY Z-A Peak         21-25May01      USD/MWh</t>
  </si>
  <si>
    <t xml:space="preserve">V96939.1</t>
  </si>
  <si>
    <t xml:space="preserve">V96941.1</t>
  </si>
  <si>
    <t xml:space="preserve">US Pwr Fin Swap  ISO NY Z-J Peak         21-31May01      USD/MWh</t>
  </si>
  <si>
    <t xml:space="preserve">V96942.1</t>
  </si>
  <si>
    <t xml:space="preserve">V96943.1</t>
  </si>
  <si>
    <t xml:space="preserve">V96944.1</t>
  </si>
  <si>
    <t xml:space="preserve">V96945.1</t>
  </si>
  <si>
    <t xml:space="preserve">V96946.1</t>
  </si>
  <si>
    <t xml:space="preserve">V96947.1</t>
  </si>
  <si>
    <t xml:space="preserve">US Pwr Phy Firm  Entergy Peak            17-18May01      USD/MWh</t>
  </si>
  <si>
    <t xml:space="preserve">V96948.1</t>
  </si>
  <si>
    <t xml:space="preserve">CRABTREE</t>
  </si>
  <si>
    <t xml:space="preserve">V96949.1</t>
  </si>
  <si>
    <t xml:space="preserve">Element Re Capital Products Inc., as agent for XL Trading Partners Ltd.</t>
  </si>
  <si>
    <t xml:space="preserve">Weather</t>
  </si>
  <si>
    <t xml:space="preserve">US Weather CDD Swap</t>
  </si>
  <si>
    <t xml:space="preserve">US Wthr CDD Swap SAC 100/20K             May01           USD/CDD</t>
  </si>
  <si>
    <t xml:space="preserve">Cooling Degree Day</t>
  </si>
  <si>
    <t xml:space="preserve">CDANG123</t>
  </si>
  <si>
    <t xml:space="preserve">CWOOLGAR</t>
  </si>
  <si>
    <t xml:space="preserve">ECTWEADES</t>
  </si>
  <si>
    <t xml:space="preserve"> V97548</t>
  </si>
  <si>
    <t xml:space="preserve">V96951.1</t>
  </si>
  <si>
    <t xml:space="preserve">V96952.1</t>
  </si>
  <si>
    <t xml:space="preserve">V96953.1</t>
  </si>
  <si>
    <t xml:space="preserve">V96956.1</t>
  </si>
  <si>
    <t xml:space="preserve">V96957.1</t>
  </si>
  <si>
    <t xml:space="preserve">V96958.1</t>
  </si>
  <si>
    <t xml:space="preserve">V96960.1</t>
  </si>
  <si>
    <t xml:space="preserve">V96962.1</t>
  </si>
  <si>
    <t xml:space="preserve">V96965.1</t>
  </si>
  <si>
    <t xml:space="preserve">V96964.1</t>
  </si>
  <si>
    <t xml:space="preserve">V96966.1</t>
  </si>
  <si>
    <t xml:space="preserve">bchrumka</t>
  </si>
  <si>
    <t xml:space="preserve">V96968.1</t>
  </si>
  <si>
    <t xml:space="preserve">Trammochem, a Division of Transammonia Inc.</t>
  </si>
  <si>
    <t xml:space="preserve">US MTBE Fin Swap</t>
  </si>
  <si>
    <t xml:space="preserve">US MTBE Swap     Platts GC WB            Jun01           USD/Gl-b</t>
  </si>
  <si>
    <t xml:space="preserve">ADM99482</t>
  </si>
  <si>
    <t xml:space="preserve">MTBE</t>
  </si>
  <si>
    <t xml:space="preserve">V96970.1</t>
  </si>
  <si>
    <t xml:space="preserve">V96969.1</t>
  </si>
  <si>
    <t xml:space="preserve">US Wthr CDD Swap SAC 100/20K             21-25May01      USD/CDD</t>
  </si>
  <si>
    <t xml:space="preserve">V96973.1</t>
  </si>
  <si>
    <t xml:space="preserve">JERVASTI</t>
  </si>
  <si>
    <t xml:space="preserve">V96974.1</t>
  </si>
  <si>
    <t xml:space="preserve">V96976.1</t>
  </si>
  <si>
    <t xml:space="preserve">US Pwr Phy CAISO NP15 Peak               Jul01           USD/MWh</t>
  </si>
  <si>
    <t xml:space="preserve">V96977.1</t>
  </si>
  <si>
    <t xml:space="preserve">V96978.1</t>
  </si>
  <si>
    <t xml:space="preserve">US Wthr CDD Swap IAH 100/20K             Jun01           USD/CDD</t>
  </si>
  <si>
    <t xml:space="preserve">RSAHA</t>
  </si>
  <si>
    <t xml:space="preserve">V96981.1</t>
  </si>
  <si>
    <t xml:space="preserve">V96982.1</t>
  </si>
  <si>
    <t xml:space="preserve">V96983.1</t>
  </si>
  <si>
    <t xml:space="preserve">V96986.1</t>
  </si>
  <si>
    <t xml:space="preserve">V96985.1</t>
  </si>
  <si>
    <t xml:space="preserve">V96987.1</t>
  </si>
  <si>
    <t xml:space="preserve">V96988.1</t>
  </si>
  <si>
    <t xml:space="preserve">V96991.1</t>
  </si>
  <si>
    <t xml:space="preserve">PATGRIMES</t>
  </si>
  <si>
    <t xml:space="preserve">V96992.1</t>
  </si>
  <si>
    <t xml:space="preserve">V96990.1</t>
  </si>
  <si>
    <t xml:space="preserve">V96994.1</t>
  </si>
  <si>
    <t xml:space="preserve">V96993.1</t>
  </si>
  <si>
    <t xml:space="preserve">slattery</t>
  </si>
  <si>
    <t xml:space="preserve">V96995.1</t>
  </si>
  <si>
    <t xml:space="preserve">V97000.1</t>
  </si>
  <si>
    <t xml:space="preserve">V97001.1</t>
  </si>
  <si>
    <t xml:space="preserve">V97002.1</t>
  </si>
  <si>
    <t xml:space="preserve">V97003.1</t>
  </si>
  <si>
    <t xml:space="preserve">V97006.1</t>
  </si>
  <si>
    <t xml:space="preserve">V97005.1</t>
  </si>
  <si>
    <t xml:space="preserve">V97008.1</t>
  </si>
  <si>
    <t xml:space="preserve">V97010.1</t>
  </si>
  <si>
    <t xml:space="preserve">V97009.1</t>
  </si>
  <si>
    <t xml:space="preserve">V97015.1</t>
  </si>
  <si>
    <t xml:space="preserve">US Gas Fin Opt   NYMEX        EC4.65     Jun01           USD/MM-L</t>
  </si>
  <si>
    <t xml:space="preserve">V97012.1</t>
  </si>
  <si>
    <t xml:space="preserve">V97016.1</t>
  </si>
  <si>
    <t xml:space="preserve">V97017.1</t>
  </si>
  <si>
    <t xml:space="preserve">V97019.1</t>
  </si>
  <si>
    <t xml:space="preserve">US Pwr Phy Unp B ERCOT Peak              21-31May01      USD/MWh</t>
  </si>
  <si>
    <t xml:space="preserve">Amlingst</t>
  </si>
  <si>
    <t xml:space="preserve">US Pwr Fin Swap  PJM W IntC HE13-23 EPT  15May01         USD/MWh</t>
  </si>
  <si>
    <t xml:space="preserve">V97026.1</t>
  </si>
  <si>
    <t xml:space="preserve">V97028.1</t>
  </si>
  <si>
    <t xml:space="preserve">V97030.1</t>
  </si>
  <si>
    <t xml:space="preserve">V97035.1</t>
  </si>
  <si>
    <t xml:space="preserve">JOHNM123</t>
  </si>
  <si>
    <t xml:space="preserve">V97038.1</t>
  </si>
  <si>
    <t xml:space="preserve">V97040.1</t>
  </si>
  <si>
    <t xml:space="preserve">V97041.1</t>
  </si>
  <si>
    <t xml:space="preserve">V97043.1</t>
  </si>
  <si>
    <t xml:space="preserve">V97045.1</t>
  </si>
  <si>
    <t xml:space="preserve">CARASPICER</t>
  </si>
  <si>
    <t xml:space="preserve">V97046.1</t>
  </si>
  <si>
    <t xml:space="preserve">rickmcconn</t>
  </si>
  <si>
    <t xml:space="preserve">V97051.1</t>
  </si>
  <si>
    <t xml:space="preserve">V97050.1</t>
  </si>
  <si>
    <t xml:space="preserve">V97053.1</t>
  </si>
  <si>
    <t xml:space="preserve">V97054.1</t>
  </si>
  <si>
    <t xml:space="preserve">V97059.1</t>
  </si>
  <si>
    <t xml:space="preserve">V97060.1</t>
  </si>
  <si>
    <t xml:space="preserve">V97061.1</t>
  </si>
  <si>
    <t xml:space="preserve">V97062.1</t>
  </si>
  <si>
    <t xml:space="preserve">V97063.1</t>
  </si>
  <si>
    <t xml:space="preserve">CALLINAN</t>
  </si>
  <si>
    <t xml:space="preserve">Kinder Morgan, Inc.</t>
  </si>
  <si>
    <t xml:space="preserve">hotelmotel</t>
  </si>
  <si>
    <t xml:space="preserve">V97067.1</t>
  </si>
  <si>
    <t xml:space="preserve">Bakerrob</t>
  </si>
  <si>
    <t xml:space="preserve">V97069.1</t>
  </si>
  <si>
    <t xml:space="preserve">US Gas Fin Opt   NYMEX        EP4.0      Jun01           USD/MM-L</t>
  </si>
  <si>
    <t xml:space="preserve">V97071.1</t>
  </si>
  <si>
    <t xml:space="preserve">V97076.1</t>
  </si>
  <si>
    <t xml:space="preserve">V97074.1</t>
  </si>
  <si>
    <t xml:space="preserve">V97073.1</t>
  </si>
  <si>
    <t xml:space="preserve">V97078.1</t>
  </si>
  <si>
    <t xml:space="preserve">V97081.1</t>
  </si>
  <si>
    <t xml:space="preserve">V97084.1</t>
  </si>
  <si>
    <t xml:space="preserve">V97082.1</t>
  </si>
  <si>
    <t xml:space="preserve">V97086.1</t>
  </si>
  <si>
    <t xml:space="preserve">Canadian Imperial Bank of Commerce</t>
  </si>
  <si>
    <t xml:space="preserve">ADM61910</t>
  </si>
  <si>
    <t xml:space="preserve">V97085.1</t>
  </si>
  <si>
    <t xml:space="preserve">V97088.1</t>
  </si>
  <si>
    <t xml:space="preserve">V97089.1</t>
  </si>
  <si>
    <t xml:space="preserve">V97093.1</t>
  </si>
  <si>
    <t xml:space="preserve">V97096.1</t>
  </si>
  <si>
    <t xml:space="preserve">V97097.1</t>
  </si>
  <si>
    <t xml:space="preserve">V97092.1</t>
  </si>
  <si>
    <t xml:space="preserve">V97095.1</t>
  </si>
  <si>
    <t xml:space="preserve">V97098.1</t>
  </si>
  <si>
    <t xml:space="preserve">V97094.1</t>
  </si>
  <si>
    <t xml:space="preserve">V97101.1</t>
  </si>
  <si>
    <t xml:space="preserve">bradhoese2</t>
  </si>
  <si>
    <t xml:space="preserve">V97100.1</t>
  </si>
  <si>
    <t xml:space="preserve">V97105.1</t>
  </si>
  <si>
    <t xml:space="preserve">US Jet Kero Fin Spread</t>
  </si>
  <si>
    <t xml:space="preserve">US Jet Kero Swap GC vs NYMEX HO          Q3 2001         c/Gl-b</t>
  </si>
  <si>
    <t xml:space="preserve">DLOOSLEY</t>
  </si>
  <si>
    <t xml:space="preserve">KERO</t>
  </si>
  <si>
    <t xml:space="preserve">V97104.1</t>
  </si>
  <si>
    <t xml:space="preserve">V97106.1</t>
  </si>
  <si>
    <t xml:space="preserve">ADM26578</t>
  </si>
  <si>
    <t xml:space="preserve">V97110.1</t>
  </si>
  <si>
    <t xml:space="preserve">V97109.1</t>
  </si>
  <si>
    <t xml:space="preserve">V97111.1</t>
  </si>
  <si>
    <t xml:space="preserve">V97113.1</t>
  </si>
  <si>
    <t xml:space="preserve">V97112.1</t>
  </si>
  <si>
    <t xml:space="preserve">V97117.1</t>
  </si>
  <si>
    <t xml:space="preserve">V97116.1</t>
  </si>
  <si>
    <t xml:space="preserve">AQUILA1012</t>
  </si>
  <si>
    <t xml:space="preserve">V97115.1</t>
  </si>
  <si>
    <t xml:space="preserve">RPREVATT</t>
  </si>
  <si>
    <t xml:space="preserve">V97119.1</t>
  </si>
  <si>
    <t xml:space="preserve">V97121.1</t>
  </si>
  <si>
    <t xml:space="preserve">V97122.1</t>
  </si>
  <si>
    <t xml:space="preserve">US Gas Phy       TranscoZ6NNY            Jun01           USD/MM</t>
  </si>
  <si>
    <t xml:space="preserve">V97128.1 / 790714</t>
  </si>
  <si>
    <t xml:space="preserve">V97126.1</t>
  </si>
  <si>
    <t xml:space="preserve">V97127.1</t>
  </si>
  <si>
    <t xml:space="preserve">US Gas Daily     EP SanJuan              16-31May01      USD/MM</t>
  </si>
  <si>
    <t xml:space="preserve">West-SJ</t>
  </si>
  <si>
    <t xml:space="preserve">V97129.1</t>
  </si>
  <si>
    <t xml:space="preserve">US Gas Daily     HSC                     16-31May01      USD/MM</t>
  </si>
  <si>
    <t xml:space="preserve">V97133.1</t>
  </si>
  <si>
    <t xml:space="preserve">V97131.1</t>
  </si>
  <si>
    <t xml:space="preserve">V97132.1</t>
  </si>
  <si>
    <t xml:space="preserve">V97134.1</t>
  </si>
  <si>
    <t xml:space="preserve">US Gas Basis     ColGulf LA              Jun01           USD/MM</t>
  </si>
  <si>
    <t xml:space="preserve">V97136.1</t>
  </si>
  <si>
    <t xml:space="preserve">V97135.1</t>
  </si>
  <si>
    <t xml:space="preserve">V97139.1</t>
  </si>
  <si>
    <t xml:space="preserve">V97138.1</t>
  </si>
  <si>
    <t xml:space="preserve">V97142.1</t>
  </si>
  <si>
    <t xml:space="preserve">V97140.1</t>
  </si>
  <si>
    <t xml:space="preserve">V97143.1</t>
  </si>
  <si>
    <t xml:space="preserve">V97145.1</t>
  </si>
  <si>
    <t xml:space="preserve">UK Gas Phy       NBP                     21-25May01      p/th</t>
  </si>
  <si>
    <t xml:space="preserve">V97146.1</t>
  </si>
  <si>
    <t xml:space="preserve">aepsvc137</t>
  </si>
  <si>
    <t xml:space="preserve">V97148.1</t>
  </si>
  <si>
    <t xml:space="preserve">V97151.1</t>
  </si>
  <si>
    <t xml:space="preserve">V97150.1</t>
  </si>
  <si>
    <t xml:space="preserve">V97153.1</t>
  </si>
  <si>
    <t xml:space="preserve">V97156.1</t>
  </si>
  <si>
    <t xml:space="preserve">V97157.1</t>
  </si>
  <si>
    <t xml:space="preserve">US Gas Basis     TENN TX                 Jun-Oct01       USD/MM</t>
  </si>
  <si>
    <t xml:space="preserve">avenette</t>
  </si>
  <si>
    <t xml:space="preserve">V97159.1</t>
  </si>
  <si>
    <t xml:space="preserve">V97158.1</t>
  </si>
  <si>
    <t xml:space="preserve">V97160.1</t>
  </si>
  <si>
    <t xml:space="preserve">V97162.1</t>
  </si>
  <si>
    <t xml:space="preserve">V97164.1</t>
  </si>
  <si>
    <t xml:space="preserve">V97163.1</t>
  </si>
  <si>
    <t xml:space="preserve">V97168.1</t>
  </si>
  <si>
    <t xml:space="preserve">V97165.1</t>
  </si>
  <si>
    <t xml:space="preserve">US HeatingOil2 Fin Spread</t>
  </si>
  <si>
    <t xml:space="preserve">US HeatOil2 Swap GC vs Nymex HO          Q4 2001         c/Gl-b</t>
  </si>
  <si>
    <t xml:space="preserve">LMENA</t>
  </si>
  <si>
    <t xml:space="preserve">HO</t>
  </si>
  <si>
    <t xml:space="preserve">V97166.1</t>
  </si>
  <si>
    <t xml:space="preserve">V97169.1</t>
  </si>
  <si>
    <t xml:space="preserve">V97167.1</t>
  </si>
  <si>
    <t xml:space="preserve">V97170.1</t>
  </si>
  <si>
    <t xml:space="preserve">V97176.1</t>
  </si>
  <si>
    <t xml:space="preserve">V97173.1</t>
  </si>
  <si>
    <t xml:space="preserve">V97174.1</t>
  </si>
  <si>
    <t xml:space="preserve">BARRON01</t>
  </si>
  <si>
    <t xml:space="preserve">V97177.1</t>
  </si>
  <si>
    <t xml:space="preserve">V97179.1</t>
  </si>
  <si>
    <t xml:space="preserve">V97180.1</t>
  </si>
  <si>
    <t xml:space="preserve">jmaes123</t>
  </si>
  <si>
    <t xml:space="preserve">GEBALBOA</t>
  </si>
  <si>
    <t xml:space="preserve">V97178.1</t>
  </si>
  <si>
    <t xml:space="preserve">V97181.1</t>
  </si>
  <si>
    <t xml:space="preserve">V97185.1</t>
  </si>
  <si>
    <t xml:space="preserve">V97182.1</t>
  </si>
  <si>
    <t xml:space="preserve">V97184.1</t>
  </si>
  <si>
    <t xml:space="preserve">V97183.1</t>
  </si>
  <si>
    <t xml:space="preserve">V97188.1</t>
  </si>
  <si>
    <t xml:space="preserve">V97187.1</t>
  </si>
  <si>
    <t xml:space="preserve">US WTI Index     Calendar                Jul01           USD/bl/d</t>
  </si>
  <si>
    <t xml:space="preserve">V97190.1</t>
  </si>
  <si>
    <t xml:space="preserve">V97192.1</t>
  </si>
  <si>
    <t xml:space="preserve">Koch Petroleum Group, L.P.</t>
  </si>
  <si>
    <t xml:space="preserve">fouqueta01</t>
  </si>
  <si>
    <t xml:space="preserve">V97191.1</t>
  </si>
  <si>
    <t xml:space="preserve">STEVESTEVE</t>
  </si>
  <si>
    <t xml:space="preserve">US Pwr Phy Firm  TVA Peak                May02           USD/MWh</t>
  </si>
  <si>
    <t xml:space="preserve">V97196.1</t>
  </si>
  <si>
    <t xml:space="preserve">V97197.1</t>
  </si>
  <si>
    <t xml:space="preserve">V97198.1</t>
  </si>
  <si>
    <t xml:space="preserve">V97199.1</t>
  </si>
  <si>
    <t xml:space="preserve">V97200.1</t>
  </si>
  <si>
    <t xml:space="preserve">V97202.1</t>
  </si>
  <si>
    <t xml:space="preserve">V97205.1</t>
  </si>
  <si>
    <t xml:space="preserve">V97206.1</t>
  </si>
  <si>
    <t xml:space="preserve">V97207.1</t>
  </si>
  <si>
    <t xml:space="preserve">V97208.1</t>
  </si>
  <si>
    <t xml:space="preserve">V97209.1</t>
  </si>
  <si>
    <t xml:space="preserve">V97210.1</t>
  </si>
  <si>
    <t xml:space="preserve">mcmane00</t>
  </si>
  <si>
    <t xml:space="preserve">V97213.1</t>
  </si>
  <si>
    <t xml:space="preserve">V97214.1</t>
  </si>
  <si>
    <t xml:space="preserve">AQUILA1080</t>
  </si>
  <si>
    <t xml:space="preserve">V97215.1</t>
  </si>
  <si>
    <t xml:space="preserve">V97221.1</t>
  </si>
  <si>
    <t xml:space="preserve">V97223.1</t>
  </si>
  <si>
    <t xml:space="preserve">V97224.1</t>
  </si>
  <si>
    <t xml:space="preserve">V97225.1</t>
  </si>
  <si>
    <t xml:space="preserve">V97227.1</t>
  </si>
  <si>
    <t xml:space="preserve">V97228.1</t>
  </si>
  <si>
    <t xml:space="preserve">V97230.1</t>
  </si>
  <si>
    <t xml:space="preserve">V97231.1</t>
  </si>
  <si>
    <t xml:space="preserve">V97233.1</t>
  </si>
  <si>
    <t xml:space="preserve">V97241.1</t>
  </si>
  <si>
    <t xml:space="preserve">V97242.1</t>
  </si>
  <si>
    <t xml:space="preserve">V97247.1</t>
  </si>
  <si>
    <t xml:space="preserve">V97248.1</t>
  </si>
  <si>
    <t xml:space="preserve">V97249.1</t>
  </si>
  <si>
    <t xml:space="preserve">V97256.1</t>
  </si>
  <si>
    <t xml:space="preserve">US Pwr Phy CAISO NP15 Peak               17-31May01      USD/MWh</t>
  </si>
  <si>
    <t xml:space="preserve">V97258.1</t>
  </si>
  <si>
    <t xml:space="preserve">V97259.1</t>
  </si>
  <si>
    <t xml:space="preserve">V97260.1</t>
  </si>
  <si>
    <t xml:space="preserve">V97261.1</t>
  </si>
  <si>
    <t xml:space="preserve">V97262.1</t>
  </si>
  <si>
    <t xml:space="preserve">V97263.1</t>
  </si>
  <si>
    <t xml:space="preserve">V97264.1</t>
  </si>
  <si>
    <t xml:space="preserve">kschwartz</t>
  </si>
  <si>
    <t xml:space="preserve">V97265.1</t>
  </si>
  <si>
    <t xml:space="preserve">V97266.1</t>
  </si>
  <si>
    <t xml:space="preserve">US Gas Fin Opt   NYMEX        EC4.6      Jun01           USD/MM-L</t>
  </si>
  <si>
    <t xml:space="preserve">V97268.1</t>
  </si>
  <si>
    <t xml:space="preserve">V97272.1</t>
  </si>
  <si>
    <t xml:space="preserve">V97273.1</t>
  </si>
  <si>
    <t xml:space="preserve">V97277.1</t>
  </si>
  <si>
    <t xml:space="preserve">V97278.1</t>
  </si>
  <si>
    <t xml:space="preserve">V97279.1</t>
  </si>
  <si>
    <t xml:space="preserve">Unocal Canada Limited</t>
  </si>
  <si>
    <t xml:space="preserve">ADM60929</t>
  </si>
  <si>
    <t xml:space="preserve">V97280.1</t>
  </si>
  <si>
    <t xml:space="preserve">V97283.1</t>
  </si>
  <si>
    <t xml:space="preserve">DEBRATUR</t>
  </si>
  <si>
    <t xml:space="preserve">US Pwr Phy Firm  Entergy Peak            Oct-Dec02       USD/MWh</t>
  </si>
  <si>
    <t xml:space="preserve">V97290.1</t>
  </si>
  <si>
    <t xml:space="preserve">V97293.1</t>
  </si>
  <si>
    <t xml:space="preserve">US Pwr Phy Firm  PALVE Peak              Jan-Dec03       USD/MWh</t>
  </si>
  <si>
    <t xml:space="preserve">TOMEARL1</t>
  </si>
  <si>
    <t xml:space="preserve">V97294.1</t>
  </si>
  <si>
    <t xml:space="preserve">US Gas Basis     SONAT LA                Jun-Oct01       USD/MM</t>
  </si>
  <si>
    <t xml:space="preserve">V97295.1</t>
  </si>
  <si>
    <t xml:space="preserve">V97296.1</t>
  </si>
  <si>
    <t xml:space="preserve">V97298.1</t>
  </si>
  <si>
    <t xml:space="preserve">V97300.1</t>
  </si>
  <si>
    <t xml:space="preserve">V97301.1</t>
  </si>
  <si>
    <t xml:space="preserve">V97302.1</t>
  </si>
  <si>
    <t xml:space="preserve">V97303.1</t>
  </si>
  <si>
    <t xml:space="preserve">US Gas Daily     HHub                    17-31May01      USD/MM</t>
  </si>
  <si>
    <t xml:space="preserve">V97309.1</t>
  </si>
  <si>
    <t xml:space="preserve">V97308.1</t>
  </si>
  <si>
    <t xml:space="preserve">V97306.1</t>
  </si>
  <si>
    <t xml:space="preserve">V97307.1</t>
  </si>
  <si>
    <t xml:space="preserve">V97312.1</t>
  </si>
  <si>
    <t xml:space="preserve">jpeace01</t>
  </si>
  <si>
    <t xml:space="preserve">V97317.1</t>
  </si>
  <si>
    <t xml:space="preserve">V97316.1</t>
  </si>
  <si>
    <t xml:space="preserve">V97318.1</t>
  </si>
  <si>
    <t xml:space="preserve">V97319.1</t>
  </si>
  <si>
    <t xml:space="preserve">V97321.1</t>
  </si>
  <si>
    <t xml:space="preserve">V97322.1</t>
  </si>
  <si>
    <t xml:space="preserve">CAN Gas Basis    AECO                    Nov01-Mar02     USD/MM</t>
  </si>
  <si>
    <t xml:space="preserve">V97323.1</t>
  </si>
  <si>
    <t xml:space="preserve">V97324.1</t>
  </si>
  <si>
    <t xml:space="preserve">V97325.1</t>
  </si>
  <si>
    <t xml:space="preserve">V97326.1</t>
  </si>
  <si>
    <t xml:space="preserve">V97329.1</t>
  </si>
  <si>
    <t xml:space="preserve">US Gas Basis     Dom APP                 Nov01-Mar02     USD/MM</t>
  </si>
  <si>
    <t xml:space="preserve">V97328.1</t>
  </si>
  <si>
    <t xml:space="preserve">V97332.1</t>
  </si>
  <si>
    <t xml:space="preserve">US Gas Daily     Waha                    17-31May01      USD/MM</t>
  </si>
  <si>
    <t xml:space="preserve">V97330.1</t>
  </si>
  <si>
    <t xml:space="preserve">V97331.1</t>
  </si>
  <si>
    <t xml:space="preserve">V97334.1</t>
  </si>
  <si>
    <t xml:space="preserve">Wanglawr</t>
  </si>
  <si>
    <t xml:space="preserve">V97335.1</t>
  </si>
  <si>
    <t xml:space="preserve">V97336.1</t>
  </si>
  <si>
    <t xml:space="preserve">V97341.1</t>
  </si>
  <si>
    <t xml:space="preserve">V97338.1</t>
  </si>
  <si>
    <t xml:space="preserve">V97340.1</t>
  </si>
  <si>
    <t xml:space="preserve">V97342.1</t>
  </si>
  <si>
    <t xml:space="preserve">johndarm</t>
  </si>
  <si>
    <t xml:space="preserve">V97346.1</t>
  </si>
  <si>
    <t xml:space="preserve">AQUILA1017</t>
  </si>
  <si>
    <t xml:space="preserve">V97344.1</t>
  </si>
  <si>
    <t xml:space="preserve">ADM18948</t>
  </si>
  <si>
    <t xml:space="preserve">V97345.1</t>
  </si>
  <si>
    <t xml:space="preserve">V97347.1</t>
  </si>
  <si>
    <t xml:space="preserve">miken123</t>
  </si>
  <si>
    <t xml:space="preserve">V97350.1</t>
  </si>
  <si>
    <t xml:space="preserve">midmark5</t>
  </si>
  <si>
    <t xml:space="preserve">V97353.1</t>
  </si>
  <si>
    <t xml:space="preserve">jimmchugh1</t>
  </si>
  <si>
    <t xml:space="preserve">V97351.1</t>
  </si>
  <si>
    <t xml:space="preserve">V97352.1</t>
  </si>
  <si>
    <t xml:space="preserve">shanelee</t>
  </si>
  <si>
    <t xml:space="preserve">V97354.1</t>
  </si>
  <si>
    <t xml:space="preserve">V97359.1</t>
  </si>
  <si>
    <t xml:space="preserve">V97361.1</t>
  </si>
  <si>
    <t xml:space="preserve">V97360.1</t>
  </si>
  <si>
    <t xml:space="preserve">V97363.1</t>
  </si>
  <si>
    <t xml:space="preserve">US Gas Phy       TCO Pool                Jun01           USD/MM</t>
  </si>
  <si>
    <t xml:space="preserve">V97370.1 / 790794</t>
  </si>
  <si>
    <t xml:space="preserve">US Gas Fin Opt   NYMEX        EP4.5      Jun01           USD/MM-L</t>
  </si>
  <si>
    <t xml:space="preserve">JOHNNELSON</t>
  </si>
  <si>
    <t xml:space="preserve">V97369.1</t>
  </si>
  <si>
    <t xml:space="preserve">V97368.1</t>
  </si>
  <si>
    <t xml:space="preserve">V97372.1</t>
  </si>
  <si>
    <t xml:space="preserve">V97375.1</t>
  </si>
  <si>
    <t xml:space="preserve">V97373.1</t>
  </si>
  <si>
    <t xml:space="preserve">V97374.1</t>
  </si>
  <si>
    <t xml:space="preserve">V97377.1</t>
  </si>
  <si>
    <t xml:space="preserve">V97376.1</t>
  </si>
  <si>
    <t xml:space="preserve">V97378.1</t>
  </si>
  <si>
    <t xml:space="preserve">V97380.1</t>
  </si>
  <si>
    <t xml:space="preserve">US Gas Basis     NWPL RkyMtn             Aug01           USD/MM</t>
  </si>
  <si>
    <t xml:space="preserve">gregshea</t>
  </si>
  <si>
    <t xml:space="preserve">V97383.1</t>
  </si>
  <si>
    <t xml:space="preserve">V97382.1</t>
  </si>
  <si>
    <t xml:space="preserve">V97385.1</t>
  </si>
  <si>
    <t xml:space="preserve">V97384.1</t>
  </si>
  <si>
    <t xml:space="preserve">V97389.1</t>
  </si>
  <si>
    <t xml:space="preserve">V97392.1</t>
  </si>
  <si>
    <t xml:space="preserve">shipmanp</t>
  </si>
  <si>
    <t xml:space="preserve">V97393.1</t>
  </si>
  <si>
    <t xml:space="preserve">V97394.1</t>
  </si>
  <si>
    <t xml:space="preserve">V97395.1</t>
  </si>
  <si>
    <t xml:space="preserve">US Gas Phy Index IF Ventura              Jun01           USD/MM</t>
  </si>
  <si>
    <t xml:space="preserve">V97397.1 / 790803</t>
  </si>
  <si>
    <t xml:space="preserve">US Gas Daily     HSC                     17-31May01      USD/MM</t>
  </si>
  <si>
    <t xml:space="preserve">V97398.1</t>
  </si>
  <si>
    <t xml:space="preserve">V97399.1</t>
  </si>
  <si>
    <t xml:space="preserve">V97400.1</t>
  </si>
  <si>
    <t xml:space="preserve">V97401.1</t>
  </si>
  <si>
    <t xml:space="preserve">V97402.1</t>
  </si>
  <si>
    <t xml:space="preserve">V97403.1</t>
  </si>
  <si>
    <t xml:space="preserve">US Gas Phy       TENN 800                17-31May01      USD/MM</t>
  </si>
  <si>
    <t xml:space="preserve">jefffrenza</t>
  </si>
  <si>
    <t xml:space="preserve">V97407.1</t>
  </si>
  <si>
    <t xml:space="preserve">V97412.1</t>
  </si>
  <si>
    <t xml:space="preserve">V97413.1</t>
  </si>
  <si>
    <t xml:space="preserve">V97414.1</t>
  </si>
  <si>
    <t xml:space="preserve">V97415.1</t>
  </si>
  <si>
    <t xml:space="preserve">V97420.1</t>
  </si>
  <si>
    <t xml:space="preserve">V97421.1</t>
  </si>
  <si>
    <t xml:space="preserve">V97425.1</t>
  </si>
  <si>
    <t xml:space="preserve">V97424.1</t>
  </si>
  <si>
    <t xml:space="preserve">V97430.1</t>
  </si>
  <si>
    <t xml:space="preserve">V97432.1</t>
  </si>
  <si>
    <t xml:space="preserve">V97433.1</t>
  </si>
  <si>
    <t xml:space="preserve">V97434.1</t>
  </si>
  <si>
    <t xml:space="preserve">V97439.1</t>
  </si>
  <si>
    <t xml:space="preserve">V97447.1</t>
  </si>
  <si>
    <t xml:space="preserve">V97450.1</t>
  </si>
  <si>
    <t xml:space="preserve">US Gas Basis     NGPL Midcont            Jul-Oct01       USD/MM</t>
  </si>
  <si>
    <t xml:space="preserve">V97449.1</t>
  </si>
  <si>
    <t xml:space="preserve">US Gas Basis     NWPL RkyMtn             Oct01           USD/MM</t>
  </si>
  <si>
    <t xml:space="preserve">V97451.1</t>
  </si>
  <si>
    <t xml:space="preserve">Vitol S.A. Inc.</t>
  </si>
  <si>
    <t xml:space="preserve">US Propane Fin Swap </t>
  </si>
  <si>
    <t xml:space="preserve">US Prop Swap     OPIS MB TET             Jun01           c/Gl-b</t>
  </si>
  <si>
    <t xml:space="preserve">bgrigsby</t>
  </si>
  <si>
    <t xml:space="preserve">LJACKSO</t>
  </si>
  <si>
    <t xml:space="preserve">C3</t>
  </si>
  <si>
    <t xml:space="preserve">V97453.1</t>
  </si>
  <si>
    <t xml:space="preserve">V97454.1</t>
  </si>
  <si>
    <t xml:space="preserve">V97456.1</t>
  </si>
  <si>
    <t xml:space="preserve">V97457.1</t>
  </si>
  <si>
    <t xml:space="preserve">V97458.1 / 790821</t>
  </si>
  <si>
    <t xml:space="preserve">V97459.1</t>
  </si>
  <si>
    <t xml:space="preserve">Gas Alberta Inc.</t>
  </si>
  <si>
    <t xml:space="preserve">ADM73289</t>
  </si>
  <si>
    <t xml:space="preserve">V97463.1</t>
  </si>
  <si>
    <t xml:space="preserve">V97465.1</t>
  </si>
  <si>
    <t xml:space="preserve">V97467.1</t>
  </si>
  <si>
    <t xml:space="preserve">V97469.1</t>
  </si>
  <si>
    <t xml:space="preserve">V97471.1</t>
  </si>
  <si>
    <t xml:space="preserve">V97470.1</t>
  </si>
  <si>
    <t xml:space="preserve">Zinc LME Reg.    Contract                18Jul01         USD/mt-L</t>
  </si>
  <si>
    <t xml:space="preserve">US Pwr Fin Swap  PJM W IntC HE14-23 EPT  15May01         USD/MWh</t>
  </si>
  <si>
    <t xml:space="preserve">mitchellj</t>
  </si>
  <si>
    <t xml:space="preserve">V97479.1</t>
  </si>
  <si>
    <t xml:space="preserve">V97481.1</t>
  </si>
  <si>
    <t xml:space="preserve">GABRUCE1</t>
  </si>
  <si>
    <t xml:space="preserve">V97483.1</t>
  </si>
  <si>
    <t xml:space="preserve">V97484.1</t>
  </si>
  <si>
    <t xml:space="preserve">JKPECL02</t>
  </si>
  <si>
    <t xml:space="preserve">V97488.1</t>
  </si>
  <si>
    <t xml:space="preserve">V97489.1</t>
  </si>
  <si>
    <t xml:space="preserve">US Gas Phy       Dom SP TT               17May01         USD/MM</t>
  </si>
  <si>
    <t xml:space="preserve">V97490.1</t>
  </si>
  <si>
    <t xml:space="preserve">V97491.1</t>
  </si>
  <si>
    <t xml:space="preserve">US Gas Fin Opt   NYMEX        EP4.45     Jun01           USD/MM-L</t>
  </si>
  <si>
    <t xml:space="preserve">MATHIASM</t>
  </si>
  <si>
    <t xml:space="preserve">V97492.1</t>
  </si>
  <si>
    <t xml:space="preserve">V97494.1</t>
  </si>
  <si>
    <t xml:space="preserve">ADM26133</t>
  </si>
  <si>
    <t xml:space="preserve">V97496.1</t>
  </si>
  <si>
    <t xml:space="preserve">V97497.1</t>
  </si>
  <si>
    <t xml:space="preserve">V97498.1</t>
  </si>
  <si>
    <t xml:space="preserve">V97499.1</t>
  </si>
  <si>
    <t xml:space="preserve">US Gas Phy Index Firm non-TX &gt;1Mo&lt;1Yr</t>
  </si>
  <si>
    <t xml:space="preserve">US Gas Phy Index Consumers NL1           Apr-Oct02       USD/MM</t>
  </si>
  <si>
    <t xml:space="preserve">V97501.1 / 790838</t>
  </si>
  <si>
    <t xml:space="preserve">V97505.1</t>
  </si>
  <si>
    <t xml:space="preserve">V97507.1</t>
  </si>
  <si>
    <t xml:space="preserve">V97515.1</t>
  </si>
  <si>
    <t xml:space="preserve">V97516.1</t>
  </si>
  <si>
    <t xml:space="preserve">V97517.1</t>
  </si>
  <si>
    <t xml:space="preserve">US Gas Basis     NWPL RkyMtn             Nov01-Mar02     USD/MM</t>
  </si>
  <si>
    <t xml:space="preserve">CHRISW001</t>
  </si>
  <si>
    <t xml:space="preserve">V97520.1</t>
  </si>
  <si>
    <t xml:space="preserve">V97527.1</t>
  </si>
  <si>
    <t xml:space="preserve">TLEONARD</t>
  </si>
  <si>
    <t xml:space="preserve">V97529.1</t>
  </si>
  <si>
    <t xml:space="preserve">V97530.1</t>
  </si>
  <si>
    <t xml:space="preserve">V97531.1</t>
  </si>
  <si>
    <t xml:space="preserve">V97533.1</t>
  </si>
  <si>
    <t xml:space="preserve">US Pwr Fin Swap  Cin MWD Peak            21-25May01      USD/MWh</t>
  </si>
  <si>
    <t xml:space="preserve">V97535.1</t>
  </si>
  <si>
    <t xml:space="preserve">US Pwr Fin Swap  Ent MWD Peak            17-31May01      USD/MWh</t>
  </si>
  <si>
    <t xml:space="preserve">V97538.1</t>
  </si>
  <si>
    <t xml:space="preserve">US Pwr Fin Swap  Cin MWD Peak            Jun01           USD/MWh</t>
  </si>
  <si>
    <t xml:space="preserve">V97539.1</t>
  </si>
  <si>
    <t xml:space="preserve">V97541.1</t>
  </si>
  <si>
    <t xml:space="preserve">V97543.1</t>
  </si>
  <si>
    <t xml:space="preserve">V97544.1</t>
  </si>
  <si>
    <t xml:space="preserve">V97546.1</t>
  </si>
  <si>
    <t xml:space="preserve">V97547.1</t>
  </si>
  <si>
    <t xml:space="preserve">V97550.1</t>
  </si>
  <si>
    <t xml:space="preserve">V97552.1</t>
  </si>
  <si>
    <t xml:space="preserve">V97551.1</t>
  </si>
  <si>
    <t xml:space="preserve">US Gas Daily     Chicago                 17-31May01      USD/MM</t>
  </si>
  <si>
    <t xml:space="preserve">V97555.1</t>
  </si>
  <si>
    <t xml:space="preserve">V97559.1</t>
  </si>
  <si>
    <t xml:space="preserve">V97560.1</t>
  </si>
  <si>
    <t xml:space="preserve">V97563.1</t>
  </si>
  <si>
    <t xml:space="preserve">Louis Dreyfus Corporation</t>
  </si>
  <si>
    <t xml:space="preserve">DEMETRIOS</t>
  </si>
  <si>
    <t xml:space="preserve">V97564.1</t>
  </si>
  <si>
    <t xml:space="preserve">V97565.1</t>
  </si>
  <si>
    <t xml:space="preserve">V97566.1</t>
  </si>
  <si>
    <t xml:space="preserve">V97567.1</t>
  </si>
  <si>
    <t xml:space="preserve">US Gas Phy       TCO Pool                17May01         USD/MM</t>
  </si>
  <si>
    <t xml:space="preserve">V97568.1</t>
  </si>
  <si>
    <t xml:space="preserve">V97570.1</t>
  </si>
  <si>
    <t xml:space="preserve">V97573.1</t>
  </si>
  <si>
    <t xml:space="preserve">V97577.1</t>
  </si>
  <si>
    <t xml:space="preserve">V97578.1</t>
  </si>
  <si>
    <t xml:space="preserve">V97581.1</t>
  </si>
  <si>
    <t xml:space="preserve">V97582.1</t>
  </si>
  <si>
    <t xml:space="preserve">V97583.1</t>
  </si>
  <si>
    <t xml:space="preserve">V97585.1</t>
  </si>
  <si>
    <t xml:space="preserve">V97586.1 / 790856</t>
  </si>
  <si>
    <t xml:space="preserve">V97588.1</t>
  </si>
  <si>
    <t xml:space="preserve">V97592.1</t>
  </si>
  <si>
    <t xml:space="preserve">V97590.1</t>
  </si>
  <si>
    <t xml:space="preserve">V97596.1</t>
  </si>
  <si>
    <t xml:space="preserve">V97594.1</t>
  </si>
  <si>
    <t xml:space="preserve">US Pwr Phy CAISO NP15 OffPk              17-31May01      USD/MWh</t>
  </si>
  <si>
    <t xml:space="preserve">US Pwr Phy CAISO SP15 Peak               Jun01           USD/MWh</t>
  </si>
  <si>
    <t xml:space="preserve">JUBRANEES</t>
  </si>
  <si>
    <t xml:space="preserve">V97599.1</t>
  </si>
  <si>
    <t xml:space="preserve">US Pwr Phy Firm  Cinergy OffPk           Jun01           USD/MWh</t>
  </si>
  <si>
    <t xml:space="preserve">V97600.1</t>
  </si>
  <si>
    <t xml:space="preserve">V97601.1</t>
  </si>
  <si>
    <t xml:space="preserve">V97602.1</t>
  </si>
  <si>
    <t xml:space="preserve">CAN Gas Basis    Sumas                   Jun01           USD/MM</t>
  </si>
  <si>
    <t xml:space="preserve">INTRA-CAND-BC</t>
  </si>
  <si>
    <t xml:space="preserve">V97603.1</t>
  </si>
  <si>
    <t xml:space="preserve">V97607.1</t>
  </si>
  <si>
    <t xml:space="preserve">stevemcgin</t>
  </si>
  <si>
    <t xml:space="preserve">V97608.1</t>
  </si>
  <si>
    <t xml:space="preserve">V97610.1</t>
  </si>
  <si>
    <t xml:space="preserve">V97613.1</t>
  </si>
  <si>
    <t xml:space="preserve">V97614.1</t>
  </si>
  <si>
    <t xml:space="preserve">Southern Indiana Gas &amp; Electric Company</t>
  </si>
  <si>
    <t xml:space="preserve">brucelarue</t>
  </si>
  <si>
    <t xml:space="preserve">V97625.1</t>
  </si>
  <si>
    <t xml:space="preserve">V97628.1</t>
  </si>
  <si>
    <t xml:space="preserve">V97630.1</t>
  </si>
  <si>
    <t xml:space="preserve">V97631.1</t>
  </si>
  <si>
    <t xml:space="preserve">US Pwr Phy Firm  TVA Peak                Jul-Aug01       USD/MWh</t>
  </si>
  <si>
    <t xml:space="preserve">btamplen</t>
  </si>
  <si>
    <t xml:space="preserve">V97633.1</t>
  </si>
  <si>
    <t xml:space="preserve">V97634.1</t>
  </si>
  <si>
    <t xml:space="preserve">US Pwr Phy Firm  Mead 230 OffPk          17-31May01      USD/MWh</t>
  </si>
  <si>
    <t xml:space="preserve">CAN Pwr Swap     PPoA Peak               17-31May01      CAD/MWh</t>
  </si>
  <si>
    <t xml:space="preserve">US Pwr Phy CAISO SP15 Peak               Oct-Dec01       USD/MWh</t>
  </si>
  <si>
    <t xml:space="preserve">US Pwr Phy Firm  Entergy Peak            Jun02           USD/MWh</t>
  </si>
  <si>
    <t xml:space="preserve">V97638.1</t>
  </si>
  <si>
    <t xml:space="preserve">V97639.1</t>
  </si>
  <si>
    <t xml:space="preserve">V97640.1</t>
  </si>
  <si>
    <t xml:space="preserve">Murphy Oil Company Ltd.</t>
  </si>
  <si>
    <t xml:space="preserve">ADM17640</t>
  </si>
  <si>
    <t xml:space="preserve">V97641.1</t>
  </si>
  <si>
    <t xml:space="preserve">V97642.1</t>
  </si>
  <si>
    <t xml:space="preserve">V97643.1</t>
  </si>
  <si>
    <t xml:space="preserve">US Gas Fin Opt   NYMEX        EC5.25     Jul01           USD/MM-L</t>
  </si>
  <si>
    <t xml:space="preserve">PAULZAND</t>
  </si>
  <si>
    <t xml:space="preserve">V97646.1</t>
  </si>
  <si>
    <t xml:space="preserve">V97647.1</t>
  </si>
  <si>
    <t xml:space="preserve">V97648.1</t>
  </si>
  <si>
    <t xml:space="preserve">V97650.1</t>
  </si>
  <si>
    <t xml:space="preserve">V97652.1</t>
  </si>
  <si>
    <t xml:space="preserve">V97653.1</t>
  </si>
  <si>
    <t xml:space="preserve">V97654.1</t>
  </si>
  <si>
    <t xml:space="preserve">V97655.1</t>
  </si>
  <si>
    <t xml:space="preserve">V97657.1</t>
  </si>
  <si>
    <t xml:space="preserve">NADEAUBRAD</t>
  </si>
  <si>
    <t xml:space="preserve">V97659.1</t>
  </si>
  <si>
    <t xml:space="preserve">V97660.1</t>
  </si>
  <si>
    <t xml:space="preserve">US Gas Phy       HeHub                   17May01         USD/MM</t>
  </si>
  <si>
    <t xml:space="preserve">V97661.1</t>
  </si>
  <si>
    <t xml:space="preserve">V97664.1</t>
  </si>
  <si>
    <t xml:space="preserve">V97665.1</t>
  </si>
  <si>
    <t xml:space="preserve">V97668.1</t>
  </si>
  <si>
    <t xml:space="preserve">V97667.1</t>
  </si>
  <si>
    <t xml:space="preserve">V97669.1</t>
  </si>
  <si>
    <t xml:space="preserve">JOELWOOD</t>
  </si>
  <si>
    <t xml:space="preserve">ADM66046</t>
  </si>
  <si>
    <t xml:space="preserve">V97670.1</t>
  </si>
  <si>
    <t xml:space="preserve">V97671.1</t>
  </si>
  <si>
    <t xml:space="preserve">V97672.1</t>
  </si>
  <si>
    <t xml:space="preserve">V97677.1 / 790884</t>
  </si>
  <si>
    <t xml:space="preserve">V97675.1</t>
  </si>
  <si>
    <t xml:space="preserve">V97676.1</t>
  </si>
  <si>
    <t xml:space="preserve">pstrange</t>
  </si>
  <si>
    <t xml:space="preserve">V97679.1</t>
  </si>
  <si>
    <t xml:space="preserve">V97682.1 / 790889</t>
  </si>
  <si>
    <t xml:space="preserve">V97681.1</t>
  </si>
  <si>
    <t xml:space="preserve">V97684.1</t>
  </si>
  <si>
    <t xml:space="preserve">BIGBRADLY</t>
  </si>
  <si>
    <t xml:space="preserve">V97692.1</t>
  </si>
  <si>
    <t xml:space="preserve">V97694.1</t>
  </si>
  <si>
    <t xml:space="preserve">V97695.1</t>
  </si>
  <si>
    <t xml:space="preserve">V97696.1</t>
  </si>
  <si>
    <t xml:space="preserve">V97697.1</t>
  </si>
  <si>
    <t xml:space="preserve">V97699.1</t>
  </si>
  <si>
    <t xml:space="preserve">US Gas Phy       TENN 500                17-31May01      USD/MM</t>
  </si>
  <si>
    <t xml:space="preserve">V97701.1</t>
  </si>
  <si>
    <t xml:space="preserve">V97702.1</t>
  </si>
  <si>
    <t xml:space="preserve">V97706.1</t>
  </si>
  <si>
    <t xml:space="preserve">V97710.1</t>
  </si>
  <si>
    <t xml:space="preserve">V97711.1</t>
  </si>
  <si>
    <t xml:space="preserve">V97712.1</t>
  </si>
  <si>
    <t xml:space="preserve">V97714.1</t>
  </si>
  <si>
    <t xml:space="preserve">V97715.1</t>
  </si>
  <si>
    <t xml:space="preserve">V97716.1</t>
  </si>
  <si>
    <t xml:space="preserve">US Gas Basis     TETCO STX               Jun-Oct01       USD/MM</t>
  </si>
  <si>
    <t xml:space="preserve">V97717.1</t>
  </si>
  <si>
    <t xml:space="preserve">V97718.1</t>
  </si>
  <si>
    <t xml:space="preserve">V97720.1</t>
  </si>
  <si>
    <t xml:space="preserve">V97721.1</t>
  </si>
  <si>
    <t xml:space="preserve">V97723.1</t>
  </si>
  <si>
    <t xml:space="preserve">US Pwr Phy Unp B ERCOT Peak              Jun01           USD/MWh</t>
  </si>
  <si>
    <t xml:space="preserve">V97726.1</t>
  </si>
  <si>
    <t xml:space="preserve">V97727.1</t>
  </si>
  <si>
    <t xml:space="preserve">V97728.1</t>
  </si>
  <si>
    <t xml:space="preserve">V97729.1</t>
  </si>
  <si>
    <t xml:space="preserve">Dixie Plywood &amp; Lumber Company of Houston</t>
  </si>
  <si>
    <t xml:space="preserve">ClickPaper.com, L.L.Cr Company of Houston</t>
  </si>
  <si>
    <t xml:space="preserve">Exchange</t>
  </si>
  <si>
    <t xml:space="preserve">Lumber</t>
  </si>
  <si>
    <t xml:space="preserve">US SYP Lumber Phy</t>
  </si>
  <si>
    <t xml:space="preserve">US SYP Phy       2x6 #3 HOU Truck        15May01         USD/MBF</t>
  </si>
  <si>
    <t xml:space="preserve">Thousand Board Feet</t>
  </si>
  <si>
    <t xml:space="preserve">ADM81953</t>
  </si>
  <si>
    <t xml:space="preserve">JJACOBS</t>
  </si>
  <si>
    <t xml:space="preserve">Lumber-Spot</t>
  </si>
  <si>
    <t xml:space="preserve"> JJ-0351</t>
  </si>
  <si>
    <t xml:space="preserve">US Gas Phy       COL Onshore             17May01         USD/MM</t>
  </si>
  <si>
    <t xml:space="preserve">V97732.1</t>
  </si>
  <si>
    <t xml:space="preserve">V97735.1</t>
  </si>
  <si>
    <t xml:space="preserve">EPowerML</t>
  </si>
  <si>
    <t xml:space="preserve">V97740.1</t>
  </si>
  <si>
    <t xml:space="preserve">US UNL Gasoline  Platts GC               Jul01           c/Gl-b</t>
  </si>
  <si>
    <t xml:space="preserve">eglasgow</t>
  </si>
  <si>
    <t xml:space="preserve">V97743.1</t>
  </si>
  <si>
    <t xml:space="preserve">US Pwr Phy CAISO NP15 Peak               Sep01           USD/MWh</t>
  </si>
  <si>
    <t xml:space="preserve">pvaes123</t>
  </si>
  <si>
    <t xml:space="preserve">anilshah</t>
  </si>
  <si>
    <t xml:space="preserve">CHRYARROW</t>
  </si>
  <si>
    <t xml:space="preserve">V97746.1</t>
  </si>
  <si>
    <t xml:space="preserve">CAN Gas Basis    AECO                    Jul01           USD/MM</t>
  </si>
  <si>
    <t xml:space="preserve">V97748.1</t>
  </si>
  <si>
    <t xml:space="preserve">US Gas Basis     NGI PGE CtyGate         Jun01           USD/MM</t>
  </si>
  <si>
    <t xml:space="preserve">V97749.1</t>
  </si>
  <si>
    <t xml:space="preserve">V97751.1</t>
  </si>
  <si>
    <t xml:space="preserve">V97753.1</t>
  </si>
  <si>
    <t xml:space="preserve">V97757.1</t>
  </si>
  <si>
    <t xml:space="preserve">V97758.1</t>
  </si>
  <si>
    <t xml:space="preserve">V97759.1</t>
  </si>
  <si>
    <t xml:space="preserve">V97761.1</t>
  </si>
  <si>
    <t xml:space="preserve">US Pwr Phy CAISO SP15 OffPk              17-31May01      USD/MWh</t>
  </si>
  <si>
    <t xml:space="preserve">andrewk5</t>
  </si>
  <si>
    <t xml:space="preserve">V97763.1</t>
  </si>
  <si>
    <t xml:space="preserve">V97764.1</t>
  </si>
  <si>
    <t xml:space="preserve">V97766.1</t>
  </si>
  <si>
    <t xml:space="preserve">V97767.1</t>
  </si>
  <si>
    <t xml:space="preserve">V97772.1</t>
  </si>
  <si>
    <t xml:space="preserve">V97773.1</t>
  </si>
  <si>
    <t xml:space="preserve">V97774.1</t>
  </si>
  <si>
    <t xml:space="preserve">CUPCAKE1</t>
  </si>
  <si>
    <t xml:space="preserve">V97775.1</t>
  </si>
  <si>
    <t xml:space="preserve">V97776.1</t>
  </si>
  <si>
    <t xml:space="preserve">V97778.1</t>
  </si>
  <si>
    <t xml:space="preserve">V97781.1</t>
  </si>
  <si>
    <t xml:space="preserve">V97780.1</t>
  </si>
  <si>
    <t xml:space="preserve">US Wthr CDD Swap DSM 100/20K             Jul01           USD/CDD</t>
  </si>
  <si>
    <t xml:space="preserve">AQUILA1038</t>
  </si>
  <si>
    <t xml:space="preserve">V97784.1</t>
  </si>
  <si>
    <t xml:space="preserve">US Pwr Fin Swap  PJM W IntC HE15-23 EPT  15May01         USD/MWh</t>
  </si>
  <si>
    <t xml:space="preserve">V97785.1</t>
  </si>
  <si>
    <t xml:space="preserve">V97786.1</t>
  </si>
  <si>
    <t xml:space="preserve">V97787.1</t>
  </si>
  <si>
    <t xml:space="preserve">joe12345</t>
  </si>
  <si>
    <t xml:space="preserve">V97790.1</t>
  </si>
  <si>
    <t xml:space="preserve">V97795.1</t>
  </si>
  <si>
    <t xml:space="preserve">US Pwr Phy Firm  Cinergy Peak            Jul-Aug01       USD/MWh</t>
  </si>
  <si>
    <t xml:space="preserve">V97801.1</t>
  </si>
  <si>
    <t xml:space="preserve">V97803.1</t>
  </si>
  <si>
    <t xml:space="preserve">V97804.1</t>
  </si>
  <si>
    <t xml:space="preserve">V97806.1</t>
  </si>
  <si>
    <t xml:space="preserve">US Pwr Phy Firm  PALVE Peak              Jun01           USD/MWh</t>
  </si>
  <si>
    <t xml:space="preserve">V97811.1</t>
  </si>
  <si>
    <t xml:space="preserve">V97812.1</t>
  </si>
  <si>
    <t xml:space="preserve">V97813.1</t>
  </si>
  <si>
    <t xml:space="preserve">US Crude Fin Opt Call</t>
  </si>
  <si>
    <t xml:space="preserve">US Crude Fin Opt NYMEX WTI    EC29.0     Jun01           USD/bl/m</t>
  </si>
  <si>
    <t xml:space="preserve">PZADORO</t>
  </si>
  <si>
    <t xml:space="preserve">Oil-Price-3</t>
  </si>
  <si>
    <t xml:space="preserve">V97815.1</t>
  </si>
  <si>
    <t xml:space="preserve">V97817.1</t>
  </si>
  <si>
    <t xml:space="preserve">V97819.1</t>
  </si>
  <si>
    <t xml:space="preserve">V97820.1</t>
  </si>
  <si>
    <t xml:space="preserve">US Pwr Phy CAISO NP15 Peak               Aug01           USD/MWh</t>
  </si>
  <si>
    <t xml:space="preserve">V97822.1</t>
  </si>
  <si>
    <t xml:space="preserve">US Pwr Phy Firm  COMED Peak              21-25May01      USD/MWh</t>
  </si>
  <si>
    <t xml:space="preserve">ZACHA007</t>
  </si>
  <si>
    <t xml:space="preserve">ADM67150</t>
  </si>
  <si>
    <t xml:space="preserve">V97824.1</t>
  </si>
  <si>
    <t xml:space="preserve">V97826.1</t>
  </si>
  <si>
    <t xml:space="preserve">V97827.1</t>
  </si>
  <si>
    <t xml:space="preserve">V97828.1</t>
  </si>
  <si>
    <t xml:space="preserve">V97834.1</t>
  </si>
  <si>
    <t xml:space="preserve">V97837.1</t>
  </si>
  <si>
    <t xml:space="preserve">V97839.1</t>
  </si>
  <si>
    <t xml:space="preserve">V97840.1</t>
  </si>
  <si>
    <t xml:space="preserve">V97842.1</t>
  </si>
  <si>
    <t xml:space="preserve">mstimson</t>
  </si>
  <si>
    <t xml:space="preserve">V97843.1</t>
  </si>
  <si>
    <t xml:space="preserve">V97844.1</t>
  </si>
  <si>
    <t xml:space="preserve">US Pwr Fin Swap  PJM W IntC HE16-23 EPT  15May01         USD/MWh</t>
  </si>
  <si>
    <t xml:space="preserve">V97848.1</t>
  </si>
  <si>
    <t xml:space="preserve">KGWOZDZ</t>
  </si>
  <si>
    <t xml:space="preserve">V97851.1</t>
  </si>
  <si>
    <t xml:space="preserve">V97850.1</t>
  </si>
  <si>
    <t xml:space="preserve">V97852.1</t>
  </si>
  <si>
    <t xml:space="preserve">V97853.1</t>
  </si>
  <si>
    <t xml:space="preserve">V97854.1</t>
  </si>
  <si>
    <t xml:space="preserve">US Gas Phy       TranscoZ6NNY            17-31May01      USD/MM</t>
  </si>
  <si>
    <t xml:space="preserve">V97859.1</t>
  </si>
  <si>
    <t xml:space="preserve">V97860.1</t>
  </si>
  <si>
    <t xml:space="preserve">V97862.1</t>
  </si>
  <si>
    <t xml:space="preserve">V97864.1</t>
  </si>
  <si>
    <t xml:space="preserve">V97865.1</t>
  </si>
  <si>
    <t xml:space="preserve">V97866.1</t>
  </si>
  <si>
    <t xml:space="preserve">V97868.1</t>
  </si>
  <si>
    <t xml:space="preserve">V97870.1</t>
  </si>
  <si>
    <t xml:space="preserve">V97871.1</t>
  </si>
  <si>
    <t xml:space="preserve">US Gas Basis     Trunk/LA                Nov01-Mar02     USD/MM</t>
  </si>
  <si>
    <t xml:space="preserve">V97873.1</t>
  </si>
  <si>
    <t xml:space="preserve">US Gas Phy       Transco Z6 NY           17-31May01      USD/MM</t>
  </si>
  <si>
    <t xml:space="preserve">V97878.1</t>
  </si>
  <si>
    <t xml:space="preserve">V97879.1</t>
  </si>
  <si>
    <t xml:space="preserve">V97880.1</t>
  </si>
  <si>
    <t xml:space="preserve">V97883.1</t>
  </si>
  <si>
    <t xml:space="preserve">V97882.1</t>
  </si>
  <si>
    <t xml:space="preserve">V97884.1</t>
  </si>
  <si>
    <t xml:space="preserve">V97886.1</t>
  </si>
  <si>
    <t xml:space="preserve">V97885.1</t>
  </si>
  <si>
    <t xml:space="preserve">V97888.1 / 790937</t>
  </si>
  <si>
    <t xml:space="preserve">V97890.1</t>
  </si>
  <si>
    <t xml:space="preserve">V97892.1</t>
  </si>
  <si>
    <t xml:space="preserve">V97894.1</t>
  </si>
  <si>
    <t xml:space="preserve">V97895.1</t>
  </si>
  <si>
    <t xml:space="preserve">V97896.1</t>
  </si>
  <si>
    <t xml:space="preserve">V97898.1</t>
  </si>
  <si>
    <t xml:space="preserve">V97901.1</t>
  </si>
  <si>
    <t xml:space="preserve">V97902.1</t>
  </si>
  <si>
    <t xml:space="preserve">US Gas Phy       FGT Z2                  17-31May01      USD/MM</t>
  </si>
  <si>
    <t xml:space="preserve">US Gas Basis     NGPL TXOK               Nov01-Mar02     USD/MM</t>
  </si>
  <si>
    <t xml:space="preserve">EPMELPmh</t>
  </si>
  <si>
    <t xml:space="preserve">V97904.1</t>
  </si>
  <si>
    <t xml:space="preserve">ADM35416</t>
  </si>
  <si>
    <t xml:space="preserve">V97905.1</t>
  </si>
  <si>
    <t xml:space="preserve">V97906.1</t>
  </si>
  <si>
    <t xml:space="preserve">V97909.1</t>
  </si>
  <si>
    <t xml:space="preserve">aizenstark</t>
  </si>
  <si>
    <t xml:space="preserve">V97911.1</t>
  </si>
  <si>
    <t xml:space="preserve">V97912.1</t>
  </si>
  <si>
    <t xml:space="preserve">V97915.1</t>
  </si>
  <si>
    <t xml:space="preserve">US Gas Phy       TENN 500                17May01         USD/MM</t>
  </si>
  <si>
    <t xml:space="preserve">V97918.1</t>
  </si>
  <si>
    <t xml:space="preserve">V97919.1</t>
  </si>
  <si>
    <t xml:space="preserve">V97921.1</t>
  </si>
  <si>
    <t xml:space="preserve">V97922.1</t>
  </si>
  <si>
    <t xml:space="preserve">V97925.1</t>
  </si>
  <si>
    <t xml:space="preserve">V97924.1</t>
  </si>
  <si>
    <t xml:space="preserve">V97926.1</t>
  </si>
  <si>
    <t xml:space="preserve">V97928.1</t>
  </si>
  <si>
    <t xml:space="preserve">V97931.1</t>
  </si>
  <si>
    <t xml:space="preserve">V97932.1</t>
  </si>
  <si>
    <t xml:space="preserve">V97934.1</t>
  </si>
  <si>
    <t xml:space="preserve">V97935.1</t>
  </si>
  <si>
    <t xml:space="preserve">V97937.1</t>
  </si>
  <si>
    <t xml:space="preserve">JERDAVIS</t>
  </si>
  <si>
    <t xml:space="preserve">V97941.1</t>
  </si>
  <si>
    <t xml:space="preserve">V97940.1</t>
  </si>
  <si>
    <t xml:space="preserve">V97942.1</t>
  </si>
  <si>
    <t xml:space="preserve">V97945.1</t>
  </si>
  <si>
    <t xml:space="preserve">US Gas Phy       TENN Z-0                17May01         USD/MM</t>
  </si>
  <si>
    <t xml:space="preserve">V97947.1</t>
  </si>
  <si>
    <t xml:space="preserve">Torch Energy Marketing Inc.</t>
  </si>
  <si>
    <t xml:space="preserve">US Gas Basis     TENN TX                 Jun01           USD/MM</t>
  </si>
  <si>
    <t xml:space="preserve">torchrech</t>
  </si>
  <si>
    <t xml:space="preserve">V97952.1</t>
  </si>
  <si>
    <t xml:space="preserve">V97955.1</t>
  </si>
  <si>
    <t xml:space="preserve">V97957.1</t>
  </si>
  <si>
    <t xml:space="preserve">US Gas Basis     TETCO STX               Jun01           USD/MM</t>
  </si>
  <si>
    <t xml:space="preserve">V97959.1</t>
  </si>
  <si>
    <t xml:space="preserve">V97960.1</t>
  </si>
  <si>
    <t xml:space="preserve">dfulghum</t>
  </si>
  <si>
    <t xml:space="preserve">V97962.1</t>
  </si>
  <si>
    <t xml:space="preserve">V97963.1</t>
  </si>
  <si>
    <t xml:space="preserve">V97964.1</t>
  </si>
  <si>
    <t xml:space="preserve">Chevron Canada Resources</t>
  </si>
  <si>
    <t xml:space="preserve">GMOLNAR1</t>
  </si>
  <si>
    <t xml:space="preserve">V97967.1</t>
  </si>
  <si>
    <t xml:space="preserve">V97968.1</t>
  </si>
  <si>
    <t xml:space="preserve">V97971.1</t>
  </si>
  <si>
    <t xml:space="preserve">V97988.1</t>
  </si>
  <si>
    <t xml:space="preserve">V97990.1</t>
  </si>
  <si>
    <t xml:space="preserve">BRROWE01</t>
  </si>
  <si>
    <t xml:space="preserve">V97992.1</t>
  </si>
  <si>
    <t xml:space="preserve">V97993.1</t>
  </si>
  <si>
    <t xml:space="preserve">US Pwr Phy Firm  TVA Peak                17-18May01      USD/MWh</t>
  </si>
  <si>
    <t xml:space="preserve">V97995.1</t>
  </si>
  <si>
    <t xml:space="preserve">V97997.1</t>
  </si>
  <si>
    <t xml:space="preserve">V98011.1</t>
  </si>
  <si>
    <t xml:space="preserve">UGTC2424</t>
  </si>
  <si>
    <t xml:space="preserve">V98017.1</t>
  </si>
  <si>
    <t xml:space="preserve">V98019.1</t>
  </si>
  <si>
    <t xml:space="preserve">V98018.1</t>
  </si>
  <si>
    <t xml:space="preserve">SMOTHERMON</t>
  </si>
  <si>
    <t xml:space="preserve">V98026.1</t>
  </si>
  <si>
    <t xml:space="preserve">V98027.1</t>
  </si>
  <si>
    <t xml:space="preserve">V98028.1</t>
  </si>
  <si>
    <t xml:space="preserve">V98029.1</t>
  </si>
  <si>
    <t xml:space="preserve">V98032.1</t>
  </si>
  <si>
    <t xml:space="preserve">V98035.1</t>
  </si>
  <si>
    <t xml:space="preserve">V98036.1</t>
  </si>
  <si>
    <t xml:space="preserve">V98037.1</t>
  </si>
  <si>
    <t xml:space="preserve">V98038.1</t>
  </si>
  <si>
    <t xml:space="preserve">V98039.1</t>
  </si>
  <si>
    <t xml:space="preserve">V98040.1</t>
  </si>
  <si>
    <t xml:space="preserve">V98041.1</t>
  </si>
  <si>
    <t xml:space="preserve">V98042.1</t>
  </si>
  <si>
    <t xml:space="preserve">V98043.1</t>
  </si>
  <si>
    <t xml:space="preserve">Duke Energy Merchants LLC</t>
  </si>
  <si>
    <t xml:space="preserve">US Prop FOB Phy  CONWY                   May01           c/Gl-b</t>
  </si>
  <si>
    <t xml:space="preserve">ADM849225</t>
  </si>
  <si>
    <t xml:space="preserve">V98046.1</t>
  </si>
  <si>
    <t xml:space="preserve">V98047.1</t>
  </si>
  <si>
    <t xml:space="preserve">V98048.1</t>
  </si>
  <si>
    <t xml:space="preserve">V98050.1</t>
  </si>
  <si>
    <t xml:space="preserve">US Gas Basis     TENN TX                 Nov01-Mar02     USD/MM</t>
  </si>
  <si>
    <t xml:space="preserve">MADDENPF</t>
  </si>
  <si>
    <t xml:space="preserve">V98049.1</t>
  </si>
  <si>
    <t xml:space="preserve">US Gas Basis     HSC                     Nov01-Mar02     USD/MM</t>
  </si>
  <si>
    <t xml:space="preserve">V98052.1</t>
  </si>
  <si>
    <t xml:space="preserve">V98054.1</t>
  </si>
  <si>
    <t xml:space="preserve">V98055.1</t>
  </si>
  <si>
    <t xml:space="preserve">V98057.1</t>
  </si>
  <si>
    <t xml:space="preserve">V98058.1</t>
  </si>
  <si>
    <t xml:space="preserve">US Gas Phy       HeHub                   17-31May01      USD/MM</t>
  </si>
  <si>
    <t xml:space="preserve">V98059.1</t>
  </si>
  <si>
    <t xml:space="preserve">V98061.1</t>
  </si>
  <si>
    <t xml:space="preserve">V98063.1</t>
  </si>
  <si>
    <t xml:space="preserve">V98067.1</t>
  </si>
  <si>
    <t xml:space="preserve">V98070.1</t>
  </si>
  <si>
    <t xml:space="preserve">V98072.1</t>
  </si>
  <si>
    <t xml:space="preserve">V98071.1</t>
  </si>
  <si>
    <t xml:space="preserve">V98074.1</t>
  </si>
  <si>
    <t xml:space="preserve">V98075.1</t>
  </si>
  <si>
    <t xml:space="preserve">V98076.1</t>
  </si>
  <si>
    <t xml:space="preserve">V98077.1</t>
  </si>
  <si>
    <t xml:space="preserve">US Gas Phy       Transco St.65           17May01         USD/MM</t>
  </si>
  <si>
    <t xml:space="preserve">The Chase Manhattan Bank</t>
  </si>
  <si>
    <t xml:space="preserve">RLFELSKE</t>
  </si>
  <si>
    <t xml:space="preserve">V98081.1</t>
  </si>
  <si>
    <t xml:space="preserve">V98080.1</t>
  </si>
  <si>
    <t xml:space="preserve">V98079.1</t>
  </si>
  <si>
    <t xml:space="preserve">V98085.1</t>
  </si>
  <si>
    <t xml:space="preserve">V98086.1</t>
  </si>
  <si>
    <t xml:space="preserve">V98088.1</t>
  </si>
  <si>
    <t xml:space="preserve">V98090.1</t>
  </si>
  <si>
    <t xml:space="preserve">V98092.1</t>
  </si>
  <si>
    <t xml:space="preserve">V98094.1</t>
  </si>
  <si>
    <t xml:space="preserve">V98101.1</t>
  </si>
  <si>
    <t xml:space="preserve">US Gas Daily     SoCal                   17-31May01      USD/MM</t>
  </si>
  <si>
    <t xml:space="preserve">VALENCIA</t>
  </si>
  <si>
    <t xml:space="preserve">V98102.1</t>
  </si>
  <si>
    <t xml:space="preserve">V98105.1</t>
  </si>
  <si>
    <t xml:space="preserve">V98106.1</t>
  </si>
  <si>
    <t xml:space="preserve">V98108.1</t>
  </si>
  <si>
    <t xml:space="preserve">LESLIE01</t>
  </si>
  <si>
    <t xml:space="preserve">V98110.1</t>
  </si>
  <si>
    <t xml:space="preserve">US Gas Phy       TETCO WLA               17May01         USD/MM</t>
  </si>
  <si>
    <t xml:space="preserve">US Gas Phy       TETCO ELA               17May01         USD/MM</t>
  </si>
  <si>
    <t xml:space="preserve">V98116.1</t>
  </si>
  <si>
    <t xml:space="preserve">V98118.1</t>
  </si>
  <si>
    <t xml:space="preserve">V98120.1</t>
  </si>
  <si>
    <t xml:space="preserve">gilleanb</t>
  </si>
  <si>
    <t xml:space="preserve">V98122.1</t>
  </si>
  <si>
    <t xml:space="preserve">V98124.1</t>
  </si>
  <si>
    <t xml:space="preserve">US Gas Phy Index GD/D Dom South          17May01         USD/MM</t>
  </si>
  <si>
    <t xml:space="preserve">V98136.1</t>
  </si>
  <si>
    <t xml:space="preserve">V98137.1</t>
  </si>
  <si>
    <t xml:space="preserve">V98139.1</t>
  </si>
  <si>
    <t xml:space="preserve">V98142.1</t>
  </si>
  <si>
    <t xml:space="preserve">V98144.1</t>
  </si>
  <si>
    <t xml:space="preserve">V98145.1</t>
  </si>
  <si>
    <t xml:space="preserve">V98146.1</t>
  </si>
  <si>
    <t xml:space="preserve">V98147.1</t>
  </si>
  <si>
    <t xml:space="preserve">V98148.1</t>
  </si>
  <si>
    <t xml:space="preserve">V98149.1</t>
  </si>
  <si>
    <t xml:space="preserve">V98153.1</t>
  </si>
  <si>
    <t xml:space="preserve">V98151.1</t>
  </si>
  <si>
    <t xml:space="preserve">V98155.1</t>
  </si>
  <si>
    <t xml:space="preserve">V98154.1</t>
  </si>
  <si>
    <t xml:space="preserve">V98156.1</t>
  </si>
  <si>
    <t xml:space="preserve">US Gas Basis     NGPL TXOK               Jun01           USD/MM</t>
  </si>
  <si>
    <t xml:space="preserve">V98161.1</t>
  </si>
  <si>
    <t xml:space="preserve">V98164.1</t>
  </si>
  <si>
    <t xml:space="preserve">V98162.1</t>
  </si>
  <si>
    <t xml:space="preserve">V98163.1</t>
  </si>
  <si>
    <t xml:space="preserve">US Gas Basis     NGPL TXOK               Jun-Oct01       USD/MM</t>
  </si>
  <si>
    <t xml:space="preserve">V98167.1</t>
  </si>
  <si>
    <t xml:space="preserve">V98168.1</t>
  </si>
  <si>
    <t xml:space="preserve">V98171.1</t>
  </si>
  <si>
    <t xml:space="preserve">V98172.1</t>
  </si>
  <si>
    <t xml:space="preserve">US Gas Fin Opt   NYMEX        EC6.0      Aug01           USD/MM-L</t>
  </si>
  <si>
    <t xml:space="preserve">V98176.1</t>
  </si>
  <si>
    <t xml:space="preserve">V98175.1</t>
  </si>
  <si>
    <t xml:space="preserve">V98177.1</t>
  </si>
  <si>
    <t xml:space="preserve">V98178.1</t>
  </si>
  <si>
    <t xml:space="preserve">V98179.1</t>
  </si>
  <si>
    <t xml:space="preserve">V98182.1</t>
  </si>
  <si>
    <t xml:space="preserve">US Gas Phy Index IF TENN Z-0             Jun01           USD/MM</t>
  </si>
  <si>
    <t xml:space="preserve">V98181.1 / 790977</t>
  </si>
  <si>
    <t xml:space="preserve">V98183.1</t>
  </si>
  <si>
    <t xml:space="preserve">V98186.1</t>
  </si>
  <si>
    <t xml:space="preserve">sjamison</t>
  </si>
  <si>
    <t xml:space="preserve">V98187.1</t>
  </si>
  <si>
    <t xml:space="preserve">V98188.1</t>
  </si>
  <si>
    <t xml:space="preserve">V98189.1</t>
  </si>
  <si>
    <t xml:space="preserve">V98190.1</t>
  </si>
  <si>
    <t xml:space="preserve">V98193.1</t>
  </si>
  <si>
    <t xml:space="preserve">V98195.1</t>
  </si>
  <si>
    <t xml:space="preserve">US Gas Daily     NNG Ventura             17-31May01      USD/MM</t>
  </si>
  <si>
    <t xml:space="preserve">V98197.1</t>
  </si>
  <si>
    <t xml:space="preserve">V98198.1</t>
  </si>
  <si>
    <t xml:space="preserve">US Pwr Phy Firm  Entergy Peak            Jul-Aug01       USD/MWh</t>
  </si>
  <si>
    <t xml:space="preserve">V98200.1</t>
  </si>
  <si>
    <t xml:space="preserve">US WTI Swap      Nymex                   Jan-Dec02       USD/bl/m</t>
  </si>
  <si>
    <t xml:space="preserve">amitgupta</t>
  </si>
  <si>
    <t xml:space="preserve">BWHITE</t>
  </si>
  <si>
    <t xml:space="preserve">Oil - Price</t>
  </si>
  <si>
    <t xml:space="preserve">V98203.1</t>
  </si>
  <si>
    <t xml:space="preserve">V98204.1</t>
  </si>
  <si>
    <t xml:space="preserve">V98205.1</t>
  </si>
  <si>
    <t xml:space="preserve">V98206.1</t>
  </si>
  <si>
    <t xml:space="preserve">V98208.1</t>
  </si>
  <si>
    <t xml:space="preserve">US Gas Fin Opt   NYMEX        EP4.3      Jun01           USD/MM-L</t>
  </si>
  <si>
    <t xml:space="preserve">V98210.1</t>
  </si>
  <si>
    <t xml:space="preserve">V98212.1</t>
  </si>
  <si>
    <t xml:space="preserve">US Gas Daily     IF GD/D ANR LA          Jun01           USD/MM</t>
  </si>
  <si>
    <t xml:space="preserve">V98213.1</t>
  </si>
  <si>
    <t xml:space="preserve">V98217.1</t>
  </si>
  <si>
    <t xml:space="preserve">NGC12345</t>
  </si>
  <si>
    <t xml:space="preserve">V98218.1</t>
  </si>
  <si>
    <t xml:space="preserve">V98220.1</t>
  </si>
  <si>
    <t xml:space="preserve">V98219.1</t>
  </si>
  <si>
    <t xml:space="preserve">V98221.1</t>
  </si>
  <si>
    <t xml:space="preserve">V98222.1</t>
  </si>
  <si>
    <t xml:space="preserve">V98223.1</t>
  </si>
  <si>
    <t xml:space="preserve">V98224.1</t>
  </si>
  <si>
    <t xml:space="preserve">V98227.1</t>
  </si>
  <si>
    <t xml:space="preserve">V98226.1</t>
  </si>
  <si>
    <t xml:space="preserve">V98230.1</t>
  </si>
  <si>
    <t xml:space="preserve">V98232.1</t>
  </si>
  <si>
    <t xml:space="preserve">US Pwr Phy Firm  Cinergy Peak            21-25May01      USD/MWh</t>
  </si>
  <si>
    <t xml:space="preserve">krnelson</t>
  </si>
  <si>
    <t xml:space="preserve">V98233.1</t>
  </si>
  <si>
    <t xml:space="preserve">V98235.1</t>
  </si>
  <si>
    <t xml:space="preserve">V98237.1</t>
  </si>
  <si>
    <t xml:space="preserve">V98239.1</t>
  </si>
  <si>
    <t xml:space="preserve">US Gas Daily     IF GD/D Waha            Jun01           USD/MM</t>
  </si>
  <si>
    <t xml:space="preserve">V98240.1</t>
  </si>
  <si>
    <t xml:space="preserve">V98241.1</t>
  </si>
  <si>
    <t xml:space="preserve">V98244.1</t>
  </si>
  <si>
    <t xml:space="preserve">V98245.1</t>
  </si>
  <si>
    <t xml:space="preserve">V98246.1</t>
  </si>
  <si>
    <t xml:space="preserve">V98250.1</t>
  </si>
  <si>
    <t xml:space="preserve">US Gas Phy       FGT Z2                  17May01         USD/MM</t>
  </si>
  <si>
    <t xml:space="preserve">V98252.1</t>
  </si>
  <si>
    <t xml:space="preserve">V98251.1</t>
  </si>
  <si>
    <t xml:space="preserve">V98253.1</t>
  </si>
  <si>
    <t xml:space="preserve">US Pwr Fin Swap  PJM W IntC HE17-23 EPT  15May01         USD/MWh</t>
  </si>
  <si>
    <t xml:space="preserve">psaes123</t>
  </si>
  <si>
    <t xml:space="preserve">V98255.1</t>
  </si>
  <si>
    <t xml:space="preserve">V98258.1</t>
  </si>
  <si>
    <t xml:space="preserve">V98257.1</t>
  </si>
  <si>
    <t xml:space="preserve">V98260.1</t>
  </si>
  <si>
    <t xml:space="preserve">V98261.1</t>
  </si>
  <si>
    <t xml:space="preserve">V98263.1</t>
  </si>
  <si>
    <t xml:space="preserve">V98268.1</t>
  </si>
  <si>
    <t xml:space="preserve">V98275.1</t>
  </si>
  <si>
    <t xml:space="preserve">V98277.1</t>
  </si>
  <si>
    <t xml:space="preserve">US Gas Basis     HSC                     Jun01           USD/MM</t>
  </si>
  <si>
    <t xml:space="preserve">V98290.1</t>
  </si>
  <si>
    <t xml:space="preserve">V98292.1</t>
  </si>
  <si>
    <t xml:space="preserve">TransCanada Gas Services, a division of TransCanada Energy Ltd.</t>
  </si>
  <si>
    <t xml:space="preserve">CAN Gas Phy Basis Firm East &gt;1Mo&lt;1Yr</t>
  </si>
  <si>
    <t xml:space="preserve">CAN Gas PhyBasis Dawn                    Jun-Oct01       USD/MM</t>
  </si>
  <si>
    <t xml:space="preserve">mrallison</t>
  </si>
  <si>
    <t xml:space="preserve">V98293.1 / 791002</t>
  </si>
  <si>
    <t xml:space="preserve">V98297.1</t>
  </si>
  <si>
    <t xml:space="preserve">RCHAHAL1</t>
  </si>
  <si>
    <t xml:space="preserve">V98299.1</t>
  </si>
  <si>
    <t xml:space="preserve">V98300.1</t>
  </si>
  <si>
    <t xml:space="preserve">V98304.1</t>
  </si>
  <si>
    <t xml:space="preserve">RICHEASON</t>
  </si>
  <si>
    <t xml:space="preserve">V98315.1</t>
  </si>
  <si>
    <t xml:space="preserve">V98323.1</t>
  </si>
  <si>
    <t xml:space="preserve">V98325.1</t>
  </si>
  <si>
    <t xml:space="preserve">V98324.1</t>
  </si>
  <si>
    <t xml:space="preserve">V98329.1</t>
  </si>
  <si>
    <t xml:space="preserve">V98340.1</t>
  </si>
  <si>
    <t xml:space="preserve">V98343.1 / 791030</t>
  </si>
  <si>
    <t xml:space="preserve">V98346.1</t>
  </si>
  <si>
    <t xml:space="preserve">CJCREGAR</t>
  </si>
  <si>
    <t xml:space="preserve">V98353.1</t>
  </si>
  <si>
    <t xml:space="preserve">US Gas Fin Opt   NYMEX        EP3.5      Jul01           USD/MM-L</t>
  </si>
  <si>
    <t xml:space="preserve">jwheatley1</t>
  </si>
  <si>
    <t xml:space="preserve">V98361.1</t>
  </si>
  <si>
    <t xml:space="preserve">V98375.1</t>
  </si>
  <si>
    <t xml:space="preserve">V98378.1</t>
  </si>
  <si>
    <t xml:space="preserve">V98387.1</t>
  </si>
  <si>
    <t xml:space="preserve">US Pwr Fin Swap  ISO NE Peak             Jul-Aug01       USD/MWh</t>
  </si>
  <si>
    <t xml:space="preserve">kentpower</t>
  </si>
  <si>
    <t xml:space="preserve">US Gas Basis     TGT Z-SL                Nov01-Mar02     USD/MM</t>
  </si>
  <si>
    <t xml:space="preserve">V98395.1</t>
  </si>
  <si>
    <t xml:space="preserve">V98399.1</t>
  </si>
  <si>
    <t xml:space="preserve">V98409.1</t>
  </si>
  <si>
    <t xml:space="preserve">V98428.1</t>
  </si>
  <si>
    <t xml:space="preserve">US Pwr Fin Swap  Cin MWD Peak            Jul-Aug01       USD/MWh</t>
  </si>
  <si>
    <t xml:space="preserve">V98448.1</t>
  </si>
  <si>
    <t xml:space="preserve">PowerJXM</t>
  </si>
  <si>
    <t xml:space="preserve">V98475.1</t>
  </si>
  <si>
    <t xml:space="preserve">V98478.1</t>
  </si>
  <si>
    <t xml:space="preserve">V98499.1</t>
  </si>
  <si>
    <t xml:space="preserve">V98502.1</t>
  </si>
  <si>
    <t xml:space="preserve">US Pwr Phy CAISO NP15 OffPk              Jun01           USD/MWh</t>
  </si>
  <si>
    <t xml:space="preserve">V98528.1</t>
  </si>
  <si>
    <t xml:space="preserve">V98531.1</t>
  </si>
  <si>
    <t xml:space="preserve">sthevenot1</t>
  </si>
  <si>
    <t xml:space="preserve">V98534.1</t>
  </si>
  <si>
    <t xml:space="preserve">US Gas Daily FIN OPT (Floating Strike)</t>
  </si>
  <si>
    <t xml:space="preserve">US Gas Daily Opt GD/D HHub - IF HHub EC  Nov01-Mar02     USD/MM</t>
  </si>
  <si>
    <t xml:space="preserve">LMAY2</t>
  </si>
  <si>
    <t xml:space="preserve">OPTIONS-GDOPT</t>
  </si>
  <si>
    <t xml:space="preserve">V98539.1</t>
  </si>
  <si>
    <t xml:space="preserve">V98540.1</t>
  </si>
  <si>
    <t xml:space="preserve">V98546.1</t>
  </si>
  <si>
    <t xml:space="preserve">V98547.1</t>
  </si>
  <si>
    <t xml:space="preserve">ADM53337</t>
  </si>
  <si>
    <t xml:space="preserve">V98614.1</t>
  </si>
  <si>
    <t xml:space="preserve">V98564.1</t>
  </si>
  <si>
    <t xml:space="preserve">V98571.1</t>
  </si>
  <si>
    <t xml:space="preserve">US Pwr Phy Firm  TVA Peak                Jun02           USD/MWh</t>
  </si>
  <si>
    <t xml:space="preserve">V98597.1</t>
  </si>
  <si>
    <t xml:space="preserve">V98599.1</t>
  </si>
  <si>
    <t xml:space="preserve">V98600.1</t>
  </si>
  <si>
    <t xml:space="preserve">V98604.1</t>
  </si>
  <si>
    <t xml:space="preserve">V98609.1</t>
  </si>
  <si>
    <t xml:space="preserve">PATRICKH</t>
  </si>
  <si>
    <t xml:space="preserve">US HeatOil2 Swap GC Crack Spread         CAL 2003        USD/bl/m</t>
  </si>
  <si>
    <t xml:space="preserve">natricher</t>
  </si>
  <si>
    <t xml:space="preserve">V98613.1</t>
  </si>
  <si>
    <t xml:space="preserve">jcl00001</t>
  </si>
  <si>
    <t xml:space="preserve">V99133.1</t>
  </si>
  <si>
    <t xml:space="preserve">V98615.1</t>
  </si>
  <si>
    <t xml:space="preserve">V98619.1</t>
  </si>
  <si>
    <t xml:space="preserve">V98617.1</t>
  </si>
  <si>
    <t xml:space="preserve">V98620.1</t>
  </si>
  <si>
    <t xml:space="preserve">V98621.1</t>
  </si>
  <si>
    <t xml:space="preserve">V98623.1</t>
  </si>
  <si>
    <t xml:space="preserve">V99132.1</t>
  </si>
  <si>
    <t xml:space="preserve">V98642.1</t>
  </si>
  <si>
    <t xml:space="preserve">V98646.1</t>
  </si>
  <si>
    <t xml:space="preserve">V98648.1</t>
  </si>
  <si>
    <t xml:space="preserve">V98649.1</t>
  </si>
  <si>
    <t xml:space="preserve">V98651.1</t>
  </si>
  <si>
    <t xml:space="preserve">jhollman1</t>
  </si>
  <si>
    <t xml:space="preserve">V98652.1</t>
  </si>
  <si>
    <t xml:space="preserve">ADM80098</t>
  </si>
  <si>
    <t xml:space="preserve">V98654.1</t>
  </si>
  <si>
    <t xml:space="preserve">V98774.1</t>
  </si>
  <si>
    <t xml:space="preserve">COWELLRON</t>
  </si>
  <si>
    <t xml:space="preserve">V98788.1</t>
  </si>
  <si>
    <t xml:space="preserve">V98789.1</t>
  </si>
  <si>
    <t xml:space="preserve">US Pwr Phy Firm  PJM-W Peak              Sep02           USD/MWh</t>
  </si>
  <si>
    <t xml:space="preserve">V98795.1</t>
  </si>
  <si>
    <t xml:space="preserve">V98796.1</t>
  </si>
  <si>
    <t xml:space="preserve">V98799.1</t>
  </si>
  <si>
    <t xml:space="preserve">V98804.1 / 791084</t>
  </si>
  <si>
    <t xml:space="preserve">REYNOLDSR</t>
  </si>
  <si>
    <t xml:space="preserve">US Pwr Phy Firm  Entergy Peak            Jan-Feb02       USD/MWh</t>
  </si>
  <si>
    <t xml:space="preserve">V99130.1</t>
  </si>
  <si>
    <t xml:space="preserve">V98814.1</t>
  </si>
  <si>
    <t xml:space="preserve">V98815.1</t>
  </si>
  <si>
    <t xml:space="preserve">borislibma</t>
  </si>
  <si>
    <t xml:space="preserve">V99129.1</t>
  </si>
  <si>
    <t xml:space="preserve">V99128.1</t>
  </si>
  <si>
    <t xml:space="preserve">MERISONG</t>
  </si>
  <si>
    <t xml:space="preserve">V99126.1</t>
  </si>
  <si>
    <t xml:space="preserve">V98817.1</t>
  </si>
  <si>
    <t xml:space="preserve">V98818.1</t>
  </si>
  <si>
    <t xml:space="preserve">V98820.1</t>
  </si>
  <si>
    <t xml:space="preserve">V99127.1</t>
  </si>
  <si>
    <t xml:space="preserve">V99125.1</t>
  </si>
  <si>
    <t xml:space="preserve">V99124.1</t>
  </si>
  <si>
    <t xml:space="preserve">V99120.1</t>
  </si>
  <si>
    <t xml:space="preserve">V99121.1</t>
  </si>
  <si>
    <t xml:space="preserve">V98825.1</t>
  </si>
  <si>
    <t xml:space="preserve">V99117.1</t>
  </si>
  <si>
    <t xml:space="preserve">V99116.1</t>
  </si>
  <si>
    <t xml:space="preserve">V98827.1</t>
  </si>
  <si>
    <t xml:space="preserve">V99118.1</t>
  </si>
  <si>
    <t xml:space="preserve">V98829.1</t>
  </si>
  <si>
    <t xml:space="preserve">V99113.1</t>
  </si>
  <si>
    <t xml:space="preserve">V98830.1</t>
  </si>
  <si>
    <t xml:space="preserve">V99114.1</t>
  </si>
  <si>
    <t xml:space="preserve">V99111.1</t>
  </si>
  <si>
    <t xml:space="preserve">pces5054</t>
  </si>
  <si>
    <t xml:space="preserve">V98834.1</t>
  </si>
  <si>
    <t xml:space="preserve">V98835.1</t>
  </si>
  <si>
    <t xml:space="preserve">V99110.1</t>
  </si>
  <si>
    <t xml:space="preserve">V98837.1</t>
  </si>
  <si>
    <t xml:space="preserve">V98840.1</t>
  </si>
  <si>
    <t xml:space="preserve">V98839.1</t>
  </si>
  <si>
    <t xml:space="preserve">V98843.1</t>
  </si>
  <si>
    <t xml:space="preserve">V98838.1</t>
  </si>
  <si>
    <t xml:space="preserve">V98859.1</t>
  </si>
  <si>
    <t xml:space="preserve">V98841.1</t>
  </si>
  <si>
    <t xml:space="preserve">V99109.1</t>
  </si>
  <si>
    <t xml:space="preserve">V98842.1</t>
  </si>
  <si>
    <t xml:space="preserve">V98856.1</t>
  </si>
  <si>
    <t xml:space="preserve">V98858.1</t>
  </si>
  <si>
    <t xml:space="preserve">V98857.1</t>
  </si>
  <si>
    <t xml:space="preserve">V98860.1</t>
  </si>
  <si>
    <t xml:space="preserve">V99112.1</t>
  </si>
  <si>
    <t xml:space="preserve">V98862.1</t>
  </si>
  <si>
    <t xml:space="preserve">V99108.1</t>
  </si>
  <si>
    <t xml:space="preserve">V98863.1</t>
  </si>
  <si>
    <t xml:space="preserve">V99107.1</t>
  </si>
  <si>
    <t xml:space="preserve">V99103.1</t>
  </si>
  <si>
    <t xml:space="preserve">V98864.1</t>
  </si>
  <si>
    <t xml:space="preserve">V99101.1</t>
  </si>
  <si>
    <t xml:space="preserve">V98867.1</t>
  </si>
  <si>
    <t xml:space="preserve">V98861.1</t>
  </si>
  <si>
    <t xml:space="preserve">V99102.1</t>
  </si>
  <si>
    <t xml:space="preserve">V98869.1</t>
  </si>
  <si>
    <t xml:space="preserve">V98872.1</t>
  </si>
  <si>
    <t xml:space="preserve">V98868.1</t>
  </si>
  <si>
    <t xml:space="preserve">V98874.1</t>
  </si>
  <si>
    <t xml:space="preserve">V98878.1</t>
  </si>
  <si>
    <t xml:space="preserve">V98880.1</t>
  </si>
  <si>
    <t xml:space="preserve">EnergyUSA - Appalachian Corp</t>
  </si>
  <si>
    <t xml:space="preserve">tmeyers1</t>
  </si>
  <si>
    <t xml:space="preserve">US Gas Basis     NGI Malin               Nov01-Mar02     USD/MM</t>
  </si>
  <si>
    <t xml:space="preserve">V98882.1</t>
  </si>
  <si>
    <t xml:space="preserve">V98883.1</t>
  </si>
  <si>
    <t xml:space="preserve">US Gas Daily     Trunkline ELA           17-31May01      USD/MM</t>
  </si>
  <si>
    <t xml:space="preserve">V98884.1</t>
  </si>
  <si>
    <t xml:space="preserve">V98888.1</t>
  </si>
  <si>
    <t xml:space="preserve">V98896.1</t>
  </si>
  <si>
    <t xml:space="preserve">US Gas Basis     PEPL                    Jun01           USD/MM</t>
  </si>
  <si>
    <t xml:space="preserve">CAMERONC</t>
  </si>
  <si>
    <t xml:space="preserve"> </t>
  </si>
  <si>
    <t xml:space="preserve">V99099.1</t>
  </si>
  <si>
    <t xml:space="preserve">V99097.1</t>
  </si>
  <si>
    <t xml:space="preserve">Pacific Forest Resources, Inc.</t>
  </si>
  <si>
    <t xml:space="preserve">ClickPaper.com, L.L.Cces, Inc.</t>
  </si>
  <si>
    <t xml:space="preserve">Paper</t>
  </si>
  <si>
    <t xml:space="preserve">US Recycled OCC Phy</t>
  </si>
  <si>
    <t xml:space="preserve">US Recyc OCC Phy #11 FAS Port Eliz       15May01         USD/ST</t>
  </si>
  <si>
    <t xml:space="preserve">Short Tons (+/- 5%)</t>
  </si>
  <si>
    <t xml:space="preserve">SRAY2</t>
  </si>
  <si>
    <t xml:space="preserve">PAPER-CONSOL</t>
  </si>
  <si>
    <t xml:space="preserve">V99100.1</t>
  </si>
  <si>
    <t xml:space="preserve">gturnbul</t>
  </si>
  <si>
    <t xml:space="preserve">FRANCISA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</si>
  <si>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</si>
  <si>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</si>
  <si>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</si>
  <si>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</si>
  <si>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</si>
  <si>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</si>
  <si>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</si>
  <si>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</si>
  <si>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</si>
  <si>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</si>
  <si>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</si>
  <si>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</si>
  <si>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</si>
  <si>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</si>
  <si>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</si>
  <si>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</si>
  <si>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</si>
  <si>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</si>
  <si>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</si>
  <si>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</si>
  <si>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</si>
  <si>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</si>
  <si>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</si>
  <si>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</si>
  <si>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</si>
  <si>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</si>
  <si>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</si>
  <si>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</si>
  <si>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</si>
  <si>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</si>
  <si>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</si>
  <si>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</si>
  <si>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</si>
  <si>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</si>
  <si>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</si>
  <si>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</si>
  <si>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</si>
  <si>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</si>
  <si>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</si>
  <si>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</si>
  <si>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</si>
  <si>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</si>
  <si>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</si>
  <si>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</si>
  <si>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</si>
  <si>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</si>
  <si>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</si>
  <si>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</si>
  <si>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</si>
  <si>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</si>
  <si>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</si>
  <si>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</si>
  <si>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</si>
  <si>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</si>
  <si>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</si>
  <si>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</si>
  <si>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</si>
  <si>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</si>
  <si>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</si>
  <si>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</si>
  <si>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</si>
  <si>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</si>
  <si>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</si>
  <si>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</si>
  <si>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</si>
  <si>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</si>
  <si>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</si>
  <si>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</si>
  <si>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</si>
  <si>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</si>
  <si>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</si>
  <si>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</si>
  <si>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</si>
  <si>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</si>
  <si>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</si>
  <si>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</si>
  <si>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</si>
  <si>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</si>
  <si>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</si>
  <si>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</si>
  <si>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</si>
  <si>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</si>
  <si>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</si>
  <si>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</si>
  <si>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</si>
  <si>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</si>
  <si>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</si>
  <si>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</si>
  <si>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</si>
  <si>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</si>
  <si>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</si>
  <si>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</si>
  <si>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</si>
  <si>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</si>
  <si>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</si>
  <si>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</si>
  <si>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</si>
  <si>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</si>
  <si>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</si>
  <si>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</si>
  <si>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</si>
  <si>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</si>
  <si>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</si>
  <si>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</si>
  <si>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</si>
  <si>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</si>
  <si>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</si>
  <si>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</si>
  <si>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</si>
  <si>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</si>
  <si>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</si>
  <si>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</si>
  <si>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</si>
  <si>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</si>
  <si>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</si>
  <si>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</si>
  <si>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</si>
  <si>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</si>
  <si>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</si>
  <si>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</si>
  <si>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</si>
  <si>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</si>
  <si>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</si>
  <si>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</si>
  <si>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</si>
  <si>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</si>
  <si>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</si>
  <si>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</si>
  <si>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</si>
  <si>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</si>
  <si>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</si>
  <si>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</si>
  <si>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</si>
  <si>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</si>
  <si>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</si>
  <si>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</si>
  <si>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</si>
  <si>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</si>
  <si>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</si>
  <si>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</si>
  <si>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</si>
  <si>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</si>
  <si>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</si>
  <si>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</si>
  <si>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</si>
  <si>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</si>
  <si>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</si>
  <si>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</si>
  <si>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</si>
  <si>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</si>
  <si>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</si>
  <si>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</si>
  <si>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</si>
  <si>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</si>
  <si>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</si>
  <si>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</si>
  <si>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</si>
  <si>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3 Week Historical Volumes</t>
  </si>
  <si>
    <t xml:space="preserve">DATE</t>
  </si>
  <si>
    <t xml:space="preserve">FIN GAS</t>
  </si>
  <si>
    <t xml:space="preserve">PHY GAS</t>
  </si>
  <si>
    <t xml:space="preserve">Originally Reported</t>
  </si>
  <si>
    <t xml:space="preserve">RESTATED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</si>
</sst>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3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3" borderId="2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6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8" createdVersion="3">
  <cacheSource type="worksheet">
    <worksheetSource ref="A15:T33" sheet="ICE-ENA"/>
  </cacheSource>
  <cacheFields count="20">
    <cacheField name="Trade Date" numFmtId="0">
      <sharedItems count="1">
        <s v="May-15-01"/>
      </sharedItems>
    </cacheField>
    <cacheField name="Deal ID" numFmtId="0">
      <sharedItems containsSemiMixedTypes="0" containsString="0" containsNumber="1" containsInteger="1" minValue="110049020" maxValue="9945241873" count="18">
        <n v="110049020"/>
        <n v="122404815"/>
        <n v="126174818"/>
        <n v="135728181"/>
        <n v="154312447"/>
        <n v="172798378"/>
        <n v="177311126"/>
        <n v="179103157"/>
        <n v="180917740"/>
        <n v="189761964"/>
        <n v="192413070"/>
        <n v="198605859"/>
        <n v="290034392"/>
        <n v="452588212"/>
        <n v="716744244"/>
        <n v="750020346"/>
        <n v="826637625"/>
        <n v="9945241873"/>
      </sharedItems>
    </cacheField>
    <cacheField name="Leg ID" numFmtId="0">
      <sharedItems containsString="0" containsBlank="1" containsNumber="1" containsInteger="1" minValue="184663139" maxValue="184663139" count="2">
        <n v="184663139"/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7">
        <s v="Crude"/>
        <s v="NG Fin BS, LD1 for GDM"/>
        <s v="NG Fin BS, LD1 for IF"/>
        <s v="NG Fin BS, LD1 for NGI"/>
        <s v="NG Fin, FP for LD1"/>
        <s v="NG Firm Phys, FP"/>
        <s v="NG Firm Phys, ID, GDD"/>
      </sharedItems>
    </cacheField>
    <cacheField name="Hub" numFmtId="0">
      <sharedItems count="8">
        <s v="Chicago"/>
        <s v="Henry"/>
        <s v="Mich"/>
        <s v="PGLC"/>
        <s v="TET M3"/>
        <s v="Transco Z-6 (NY)"/>
        <s v="Transco Z6 (NY)"/>
        <s v="WTI 1st line swap"/>
      </sharedItems>
    </cacheField>
    <cacheField name="Strip" numFmtId="0">
      <sharedItems containsDate="1" containsMixedTypes="1" minDate="2001-06-01T00:00:00" maxDate="2001-08-01T00:00:00" count="8">
        <d v="2001-06-01T00:00:00"/>
        <d v="2001-08-01T00:00:00"/>
        <s v="Cal 02"/>
        <s v="Cal 03"/>
        <s v="Jul01-Oct01"/>
        <s v="Jun01-Oct01"/>
        <s v="Next Day Gas"/>
        <s v="Nov01-Mar02"/>
      </sharedItems>
    </cacheField>
    <cacheField name="START" numFmtId="0">
      <sharedItems count="7">
        <s v="Aug-01-01"/>
        <s v="Jan-01-02"/>
        <s v="Jan-01-03"/>
        <s v="Jul-01-01"/>
        <s v="Jun-01-01"/>
        <s v="May-16-01"/>
        <s v="Nov-01-01"/>
      </sharedItems>
    </cacheField>
    <cacheField name="END" numFmtId="0">
      <sharedItems count="7">
        <s v="Aug-31-01"/>
        <s v="Dec-31-02"/>
        <s v="Dec-31-03"/>
        <s v="Jun-30-01"/>
        <s v="Mar-31-02"/>
        <s v="May-16-01"/>
        <s v="Oct-31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7">
        <s v="AEP Energy Services, Inc."/>
        <s v="Aquila Risk Management Corp."/>
        <s v="Duke Energy Trading and Marketing LLC"/>
        <s v="El Paso Merchant Energy L.P."/>
        <s v="J. Aron &amp; Company"/>
        <s v="Mirant Americas Energy Marketing, LP"/>
        <s v="Reliant Energy Services, Inc."/>
      </sharedItems>
    </cacheField>
    <cacheField name="Price" numFmtId="0">
      <sharedItems containsSemiMixedTypes="0" containsString="0" containsNumber="1" minValue="-0.0075" maxValue="23.33" count="15">
        <n v="-0.0075"/>
        <n v="0.1"/>
        <n v="0.1775"/>
        <n v="1.635"/>
        <n v="1.64"/>
        <n v="4.22"/>
        <n v="4.225"/>
        <n v="4.245"/>
        <n v="4.53"/>
        <n v="4.605"/>
        <n v="4.61"/>
        <n v="4.81"/>
        <n v="4.83"/>
        <n v="4.87"/>
        <n v="23.33"/>
      </sharedItems>
    </cacheField>
    <cacheField name="Price Units" numFmtId="0">
      <sharedItems count="2">
        <s v="USD / bbl"/>
        <s v="USD / MMBtu"/>
      </sharedItems>
    </cacheField>
    <cacheField name="Qty Per Period" numFmtId="0">
      <sharedItems containsSemiMixedTypes="0" containsString="0" containsNumber="1" containsInteger="1" minValue="2500" maxValue="50000" count="5">
        <n v="2500"/>
        <n v="5000"/>
        <n v="10000"/>
        <n v="25000"/>
        <n v="50000"/>
      </sharedItems>
    </cacheField>
    <cacheField name="Periods" numFmtId="0">
      <sharedItems count="2">
        <s v="Daily"/>
        <s v="Monthly"/>
      </sharedItems>
    </cacheField>
    <cacheField name="Total Quantity" numFmtId="0">
      <sharedItems containsSemiMixedTypes="0" containsString="0" containsNumber="1" containsInteger="1" minValue="5000" maxValue="18250000" count="14">
        <n v="5000"/>
        <n v="10000"/>
        <n v="120000"/>
        <n v="150000"/>
        <n v="155000"/>
        <n v="750000"/>
        <n v="755000"/>
        <n v="765000"/>
        <n v="912500"/>
        <n v="1530000"/>
        <n v="1825000"/>
        <n v="3075000"/>
        <n v="3825000"/>
        <n v="18250000"/>
      </sharedItems>
    </cacheField>
    <cacheField name="Qty Units" numFmtId="0">
      <sharedItems count="2">
        <s v="bbl"/>
        <s v="MMBtus"/>
      </sharedItems>
    </cacheField>
    <cacheField name="Trader" numFmtId="0">
      <sharedItems count="5">
        <s v="Arnold, J"/>
        <s v="Mckay, B"/>
        <s v="Pimenov, V"/>
        <s v="Storey, G"/>
        <s v="White , B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12" createdVersion="3">
  <cacheSource type="worksheet">
    <worksheetSource ref="A15:T27" sheet="ICE-EPM"/>
  </cacheSource>
  <cacheFields count="20">
    <cacheField name="Trade Date" numFmtId="0">
      <sharedItems count="1">
        <s v="May-15-01"/>
      </sharedItems>
    </cacheField>
    <cacheField name="Deal ID" numFmtId="0">
      <sharedItems containsSemiMixedTypes="0" containsString="0" containsNumber="1" containsInteger="1" minValue="103731168" maxValue="884788790" count="12">
        <n v="103731168"/>
        <n v="109383040"/>
        <n v="126535526"/>
        <n v="137367298"/>
        <n v="211880024"/>
        <n v="271650720"/>
        <n v="462954282"/>
        <n v="486077686"/>
        <n v="518912043"/>
        <n v="659940840"/>
        <n v="825613456"/>
        <n v="884788790"/>
      </sharedItems>
    </cacheField>
    <cacheField name="Leg ID" numFmtId="0">
      <sharedItems containsString="0" containsBlank="1" containsNumber="1" containsInteger="1" minValue="7400573534" maxValue="9393652148" count="3">
        <n v="7400573534"/>
        <n v="9393652148"/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1">
        <s v="Firm-LD Peak"/>
      </sharedItems>
    </cacheField>
    <cacheField name="Hub" numFmtId="0">
      <sharedItems count="6">
        <s v="Cin"/>
        <s v="Comed"/>
        <s v="Ent"/>
        <s v="Ercot UBU"/>
        <s v="Palo"/>
        <s v="PJM-W"/>
      </sharedItems>
    </cacheField>
    <cacheField name="Strip" numFmtId="0">
      <sharedItems containsDate="1" containsMixedTypes="1" minDate="2001-06-01T00:00:00" maxDate="2001-06-01T00:00:00" count="5">
        <d v="2001-06-01T00:00:00"/>
        <s v="Bal Month"/>
        <s v="Bal Week"/>
        <s v="Jul01-Aug01"/>
        <s v="Next Day"/>
      </sharedItems>
    </cacheField>
    <cacheField name="START" numFmtId="0">
      <sharedItems count="4">
        <s v="Jul-01-01"/>
        <s v="Jun-01-01"/>
        <s v="May-16-01"/>
        <s v="May-17-01"/>
      </sharedItems>
    </cacheField>
    <cacheField name="END" numFmtId="0">
      <sharedItems count="5">
        <s v="Aug-31-01"/>
        <s v="Jun-30-01"/>
        <s v="May-16-01"/>
        <s v="May-18-01"/>
        <s v="May-31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8">
        <s v="American Electric Power Service Corp."/>
        <s v="Aquila Energy Marketing Corp"/>
        <s v="Axia Energy, LP"/>
        <s v="Duke Energy Trading and Marketing LLC"/>
        <s v="Dynegy Power Marketing, Inc."/>
        <s v="Mirant Americas Energy Marketing, LP"/>
        <s v="Morgan Stanley Capital Group, Inc."/>
        <s v="Reliant Energy Services, Inc."/>
      </sharedItems>
    </cacheField>
    <cacheField name="Price" numFmtId="0">
      <sharedItems containsSemiMixedTypes="0" containsString="0" containsNumber="1" minValue="38" maxValue="235" count="12">
        <n v="38"/>
        <n v="38.75"/>
        <n v="45.5"/>
        <n v="48"/>
        <n v="59"/>
        <n v="61.9"/>
        <n v="65.7"/>
        <n v="66"/>
        <n v="66.5"/>
        <n v="74.75"/>
        <n v="99"/>
        <n v="235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800" maxValue="35200" count="5">
        <n v="800"/>
        <n v="1600"/>
        <n v="4800"/>
        <n v="16800"/>
        <n v="35200"/>
      </sharedItems>
    </cacheField>
    <cacheField name="Qty Units" numFmtId="0">
      <sharedItems count="1">
        <s v="MWhs"/>
      </sharedItems>
    </cacheField>
    <cacheField name="Trader" numFmtId="0">
      <sharedItems count="5">
        <s v="Carson , M"/>
        <s v="Dorland , C"/>
        <s v="Fischer, M"/>
        <s v="Herndon, R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4" createdVersion="3">
  <cacheSource type="worksheet">
    <worksheetSource ref="A9:AA13" sheet="DD-EPM"/>
  </cacheSource>
  <cacheFields count="27">
    <cacheField name="Enron Trader" numFmtId="0">
      <sharedItems count="2">
        <s v="Clint Dean"/>
        <s v="Jeff King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5" count="3">
        <n v="1"/>
        <n v="2"/>
        <n v="5"/>
      </sharedItems>
    </cacheField>
    <cacheField name="Total Volume" numFmtId="0">
      <sharedItems containsSemiMixedTypes="0" containsString="0" containsNumber="1" containsInteger="1" minValue="800" maxValue="4000" count="3">
        <n v="800"/>
        <n v="1600"/>
        <n v="4000"/>
      </sharedItems>
    </cacheField>
    <cacheField name="Notional Value" numFmtId="0">
      <sharedItems containsSemiMixedTypes="0" containsString="0" containsNumber="1" containsInteger="1" minValue="33600" maxValue="178000" count="4">
        <n v="33600"/>
        <n v="67200"/>
        <n v="93600"/>
        <n v="178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JKINGEPM"/>
      </sharedItems>
    </cacheField>
    <cacheField name="Dynegy User Name " numFmtId="0">
      <sharedItems count="2">
        <s v="DYNATAY"/>
        <s v="DYNMST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CE"/>
        <s v="pwr.Ercot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3">
        <s v="pwr.East Coast Balance of Week Power"/>
        <s v="pwr.East Coast Next Week Power"/>
        <s v="pwr.East Coast Spot Power"/>
      </sharedItems>
    </cacheField>
    <cacheField name="Term Start Date " numFmtId="0">
      <sharedItems containsSemiMixedTypes="0" containsNonDate="0" containsDate="1" containsString="0" minDate="2001-05-16T00:00:00" maxDate="2001-05-21T00:00:00" count="3">
        <d v="2001-05-16T00:00:00"/>
        <d v="2001-05-17T00:00:00"/>
        <d v="2001-05-21T00:00:00"/>
      </sharedItems>
    </cacheField>
    <cacheField name="Term End Date " numFmtId="0">
      <sharedItems containsSemiMixedTypes="0" containsNonDate="0" containsDate="1" containsString="0" minDate="2001-05-16T00:00:00" maxDate="2001-05-25T00:00:00" count="3">
        <d v="2001-05-16T00:00:00"/>
        <d v="2001-05-18T00:00:00"/>
        <d v="2001-05-25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5T00:00:00" maxDate="2001-05-15T00:00:00" count="1">
        <d v="2001-05-15T00:00:00"/>
      </sharedItems>
    </cacheField>
    <cacheField name="Transaction Time " numFmtId="0">
      <sharedItems count="4">
        <s v="01:09 P.M."/>
        <s v="01:59 P.M."/>
        <s v="06:53 A.M."/>
        <s v="08:44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42" maxValue="58.5" count="3">
        <n v="42"/>
        <n v="44.5"/>
        <n v="58.5"/>
      </sharedItems>
    </cacheField>
    <cacheField name="Deal Number " numFmtId="0">
      <sharedItems containsSemiMixedTypes="0" containsString="0" containsNumber="1" containsInteger="1" minValue="30216" maxValue="30557" count="4">
        <n v="30216"/>
        <n v="30315"/>
        <n v="30535"/>
        <n v="30557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4" createdVersion="3">
  <cacheSource type="worksheet">
    <worksheetSource ref="A10:Y24" sheet="DD-ENA"/>
  </cacheSource>
  <cacheFields count="25">
    <cacheField name="Enron Trader" numFmtId="0">
      <sharedItems count="2">
        <s v="Chris Germany"/>
        <s v="Kelli Stevens"/>
      </sharedItems>
    </cacheField>
    <cacheField name="Period" numFmtId="0">
      <sharedItems containsSemiMixedTypes="0" containsString="0" containsNumber="1" containsInteger="1" minValue="1" maxValue="30" count="2">
        <n v="1"/>
        <n v="30"/>
      </sharedItems>
    </cacheField>
    <cacheField name="Total Volume" numFmtId="0">
      <sharedItems containsSemiMixedTypes="0" containsString="0" containsNumber="1" containsInteger="1" minValue="5000" maxValue="150000" count="2">
        <n v="5000"/>
        <n v="15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kelli"/>
      </sharedItems>
    </cacheField>
    <cacheField name="Dynegy User Name " numFmtId="0">
      <sharedItems count="3">
        <s v="DYNAKIN"/>
        <s v="DYNLMCD"/>
        <s v="DYNRSCHR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5">
        <s v="ng.ANR Southwest"/>
        <s v="ng.Natural Gas Pipeline, Mid-Continent"/>
        <s v="ng.Northern Natural Demarc"/>
        <s v="ng.Panhandle (PEPL)"/>
        <s v="ng.TETCO M3"/>
      </sharedItems>
    </cacheField>
    <cacheField name="Pricing Mechanism " numFmtId="0">
      <sharedItems count="2">
        <s v="ng-pwr.Fixed Price"/>
        <s v="ng.Inside FERC Northern Natural Demarc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ng.Next Day"/>
        <s v="ng.Prompt Month"/>
      </sharedItems>
    </cacheField>
    <cacheField name="Term Start Date " numFmtId="0">
      <sharedItems containsSemiMixedTypes="0" containsNonDate="0" containsDate="1" containsString="0" minDate="2001-05-16T00:00:00" maxDate="2001-06-01T00:00:00" count="2">
        <d v="2001-05-16T00:00:00"/>
        <d v="2001-06-01T00:00:00"/>
      </sharedItems>
    </cacheField>
    <cacheField name="Term End Date " numFmtId="0">
      <sharedItems containsSemiMixedTypes="0" containsNonDate="0" containsDate="1" containsString="0" minDate="2001-05-16T00:00:00" maxDate="2001-06-30T00:00:00" count="2">
        <d v="2001-05-16T00:00:00"/>
        <d v="2001-06-30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5T00:00:00" maxDate="2001-05-15T00:00:00" count="1">
        <d v="2001-05-15T00:00:00"/>
      </sharedItems>
    </cacheField>
    <cacheField name="Transaction Time " numFmtId="0">
      <sharedItems count="9">
        <s v="07:28 A.M."/>
        <s v="07:31 A.M."/>
        <s v="07:38 A.M."/>
        <s v="08:31 A.M."/>
        <s v="08:48 A.M."/>
        <s v="09:11 A.M."/>
        <s v="09:15 A.M."/>
        <s v="09:25 A.M."/>
        <s v="11:16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5000" count="1">
        <n v="5000"/>
      </sharedItems>
    </cacheField>
    <cacheField name="Price " numFmtId="0">
      <sharedItems containsSemiMixedTypes="0" containsString="0" containsNumber="1" minValue="-0.02" maxValue="4.84" count="8">
        <n v="-0.02"/>
        <n v="4.315"/>
        <n v="4.325"/>
        <n v="4.33"/>
        <n v="4.335"/>
        <n v="4.34"/>
        <n v="4.345"/>
        <n v="4.84"/>
      </sharedItems>
    </cacheField>
    <cacheField name="Deal Number " numFmtId="0">
      <sharedItems containsSemiMixedTypes="0" containsString="0" containsNumber="1" containsInteger="1" minValue="30223" maxValue="30517" count="14">
        <n v="30223"/>
        <n v="30225"/>
        <n v="30226"/>
        <n v="30233"/>
        <n v="30292"/>
        <n v="30294"/>
        <n v="30326"/>
        <n v="30402"/>
        <n v="30411"/>
        <n v="30412"/>
        <n v="30413"/>
        <n v="30425"/>
        <n v="30516"/>
        <n v="30517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8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Jeff King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5" count="4">
        <n v="1"/>
        <n v="2"/>
        <n v="5"/>
        <m/>
      </sharedItems>
    </cacheField>
    <cacheField name="Total Volume" numFmtId="0">
      <sharedItems containsBlank="1" containsMixedTypes="1" containsNumber="1" containsInteger="1" minValue="800" maxValue="4000" count="5">
        <n v="800"/>
        <n v="1600"/>
        <n v="4000"/>
        <e v="#N/A"/>
        <m/>
      </sharedItems>
    </cacheField>
    <cacheField name="Notional Value" numFmtId="0">
      <sharedItems containsBlank="1" containsMixedTypes="1" containsNumber="1" containsInteger="1" minValue="33600" maxValue="178000" count="6">
        <n v="33600"/>
        <n v="67200"/>
        <n v="93600"/>
        <n v="178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JKINGEPM"/>
        <m/>
      </sharedItems>
    </cacheField>
    <cacheField name="Dynegy User Name " numFmtId="0">
      <sharedItems containsBlank="1" count="3">
        <s v="DYNATAY"/>
        <s v="DYNMST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CE"/>
        <s v="pwr.Ercot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4">
        <s v="pwr.East Coast Balance of Week Power"/>
        <s v="pwr.East Coast Next Week Power"/>
        <s v="pwr.East Coast Spot Power"/>
        <m/>
      </sharedItems>
    </cacheField>
    <cacheField name="Term Start Date " numFmtId="0">
      <sharedItems containsNonDate="0" containsDate="1" containsString="0" containsBlank="1" minDate="2001-05-16T00:00:00" maxDate="2001-05-21T00:00:00" count="4">
        <d v="2001-05-16T00:00:00"/>
        <d v="2001-05-17T00:00:00"/>
        <d v="2001-05-21T00:00:00"/>
        <m/>
      </sharedItems>
    </cacheField>
    <cacheField name="Term End Date " numFmtId="0">
      <sharedItems containsNonDate="0" containsDate="1" containsString="0" containsBlank="1" minDate="2001-05-16T00:00:00" maxDate="2001-05-25T00:00:00" count="4">
        <d v="2001-05-16T00:00:00"/>
        <d v="2001-05-18T00:00:00"/>
        <d v="2001-05-25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15T00:00:00" maxDate="2001-05-15T00:00:00" count="2">
        <d v="2001-05-15T00:00:00"/>
        <m/>
      </sharedItems>
    </cacheField>
    <cacheField name="Transaction Time " numFmtId="0">
      <sharedItems containsBlank="1" count="5">
        <s v="01:09 P.M."/>
        <s v="01:59 P.M."/>
        <s v="06:53 A.M."/>
        <s v="08:44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42" maxValue="58.5" count="4">
        <n v="42"/>
        <n v="44.5"/>
        <n v="58.5"/>
        <m/>
      </sharedItems>
    </cacheField>
    <cacheField name="Deal Number " numFmtId="0">
      <sharedItems containsString="0" containsBlank="1" containsNumber="1" containsInteger="1" minValue="30216" maxValue="30557" count="5">
        <n v="30216"/>
        <n v="30315"/>
        <n v="30535"/>
        <n v="30557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4928" createdVersion="3">
  <cacheSource type="worksheet">
    <worksheetSource ref="B9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unt="14">
        <s v="Aluminum"/>
        <s v="Coal"/>
        <s v="Crude"/>
        <s v="Gas Pipeline Capacity"/>
        <s v="LPG"/>
        <s v="Lumber"/>
        <s v="Metals"/>
        <s v="Natural Gas"/>
        <s v="Oil Products"/>
        <s v="Paper"/>
        <s v="Power"/>
        <s v="Sea Freight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String="0" containsBlank="1" containsNumber="1" containsInteger="1" minValue="1" maxValue="366" count="32">
        <n v="1"/>
        <n v="2"/>
        <n v="3"/>
        <n v="5"/>
        <n v="7"/>
        <n v="8"/>
        <n v="11"/>
        <n v="12"/>
        <n v="15"/>
        <n v="16"/>
        <n v="28"/>
        <n v="29"/>
        <n v="30"/>
        <n v="31"/>
        <n v="35"/>
        <n v="59"/>
        <n v="61"/>
        <n v="62"/>
        <n v="90"/>
        <n v="91"/>
        <n v="92"/>
        <n v="93"/>
        <n v="121"/>
        <n v="123"/>
        <n v="151"/>
        <n v="153"/>
        <n v="182"/>
        <n v="183"/>
        <n v="214"/>
        <n v="365"/>
        <n v="366"/>
        <m/>
      </sharedItems>
    </cacheField>
    <cacheField name="Volume" numFmtId="0">
      <sharedItems containsString="0" containsBlank="1" containsNumber="1" containsInteger="1" minValue="1" maxValue="4575000" count="41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4"/>
        <n v="25"/>
        <n v="26"/>
        <n v="30"/>
        <n v="31"/>
        <n v="45"/>
        <n v="47"/>
        <n v="50"/>
        <n v="65"/>
        <n v="66"/>
        <n v="70"/>
        <n v="90"/>
        <n v="93"/>
        <n v="100"/>
        <n v="120"/>
        <n v="125"/>
        <n v="140"/>
        <n v="150"/>
        <n v="168"/>
        <n v="175"/>
        <n v="180"/>
        <n v="184"/>
        <n v="198"/>
        <n v="200"/>
        <n v="211"/>
        <n v="216"/>
        <n v="220"/>
        <n v="225"/>
        <n v="247"/>
        <n v="250"/>
        <n v="276"/>
        <n v="288"/>
        <n v="300"/>
        <n v="308"/>
        <n v="324"/>
        <n v="333"/>
        <n v="336"/>
        <n v="346"/>
        <n v="350"/>
        <n v="375"/>
        <n v="395"/>
        <n v="400"/>
        <n v="410"/>
        <n v="417"/>
        <n v="421"/>
        <n v="435"/>
        <n v="449"/>
        <n v="465"/>
        <n v="497"/>
        <n v="500"/>
        <n v="543"/>
        <n v="550"/>
        <n v="560"/>
        <n v="600"/>
        <n v="602"/>
        <n v="605"/>
        <n v="608"/>
        <n v="611"/>
        <n v="626"/>
        <n v="634"/>
        <n v="638"/>
        <n v="650"/>
        <n v="664"/>
        <n v="670"/>
        <n v="680"/>
        <n v="700"/>
        <n v="705"/>
        <n v="723"/>
        <n v="725"/>
        <n v="743"/>
        <n v="750"/>
        <n v="756"/>
        <n v="775"/>
        <n v="789"/>
        <n v="800"/>
        <n v="867"/>
        <n v="896"/>
        <n v="900"/>
        <n v="915"/>
        <n v="930"/>
        <n v="937"/>
        <n v="947"/>
        <n v="950"/>
        <n v="969"/>
        <n v="984"/>
        <n v="999"/>
        <n v="1000"/>
        <n v="1013"/>
        <n v="1030"/>
        <n v="1100"/>
        <n v="1127"/>
        <n v="1129"/>
        <n v="1192"/>
        <n v="1200"/>
        <n v="1210"/>
        <n v="1219"/>
        <n v="1223"/>
        <n v="1276"/>
        <n v="1281"/>
        <n v="1300"/>
        <n v="1302"/>
        <n v="1345"/>
        <n v="1348"/>
        <n v="1350"/>
        <n v="1390"/>
        <n v="1483"/>
        <n v="1486"/>
        <n v="1487"/>
        <n v="1500"/>
        <n v="1550"/>
        <n v="1600"/>
        <n v="1667"/>
        <n v="1674"/>
        <n v="1755"/>
        <n v="1780"/>
        <n v="1800"/>
        <n v="1824"/>
        <n v="1831"/>
        <n v="1841"/>
        <n v="1854"/>
        <n v="1870"/>
        <n v="1888"/>
        <n v="1900"/>
        <n v="1905"/>
        <n v="2000"/>
        <n v="2076"/>
        <n v="2082"/>
        <n v="2100"/>
        <n v="2113"/>
        <n v="2143"/>
        <n v="2192"/>
        <n v="2199"/>
        <n v="2200"/>
        <n v="2232"/>
        <n v="2250"/>
        <n v="2275"/>
        <n v="2288"/>
        <n v="2299"/>
        <n v="2300"/>
        <n v="2339"/>
        <n v="2342"/>
        <n v="2351"/>
        <n v="2389"/>
        <n v="2400"/>
        <n v="2436"/>
        <n v="2463"/>
        <n v="2467"/>
        <n v="2500"/>
        <n v="2517"/>
        <n v="2530"/>
        <n v="2585"/>
        <n v="2600"/>
        <n v="2656"/>
        <n v="2658"/>
        <n v="2662"/>
        <n v="2700"/>
        <n v="2706"/>
        <n v="2712"/>
        <n v="2800"/>
        <n v="2816"/>
        <n v="2828"/>
        <n v="2870"/>
        <n v="2901"/>
        <n v="2930"/>
        <n v="2950"/>
        <n v="2990"/>
        <n v="3000"/>
        <n v="3013"/>
        <n v="3028"/>
        <n v="3050"/>
        <n v="3100"/>
        <n v="3128"/>
        <n v="3166"/>
        <n v="3169"/>
        <n v="3191"/>
        <n v="3200"/>
        <n v="3211"/>
        <n v="3254"/>
        <n v="3313"/>
        <n v="3318"/>
        <n v="3326"/>
        <n v="3371"/>
        <n v="3383"/>
        <n v="3400"/>
        <n v="3500"/>
        <n v="3519"/>
        <n v="3630"/>
        <n v="3640"/>
        <n v="3652"/>
        <n v="3660"/>
        <n v="3698"/>
        <n v="3743"/>
        <n v="3817"/>
        <n v="3837"/>
        <n v="3975"/>
        <n v="3998"/>
        <n v="4000"/>
        <n v="4016"/>
        <n v="4037"/>
        <n v="4082"/>
        <n v="4085"/>
        <n v="4121"/>
        <n v="4168"/>
        <n v="4200"/>
        <n v="4252"/>
        <n v="4254"/>
        <n v="4268"/>
        <n v="4277"/>
        <n v="4293"/>
        <n v="4300"/>
        <n v="4331"/>
        <n v="4338"/>
        <n v="4359"/>
        <n v="4362"/>
        <n v="4380"/>
        <n v="4434"/>
        <n v="4450"/>
        <n v="4500"/>
        <n v="4503"/>
        <n v="4507"/>
        <n v="4589"/>
        <n v="4599"/>
        <n v="4600"/>
        <n v="4620"/>
        <n v="4685"/>
        <n v="4709"/>
        <n v="4750"/>
        <n v="4761"/>
        <n v="4774"/>
        <n v="4778"/>
        <n v="4800"/>
        <n v="4810"/>
        <n v="4839"/>
        <n v="4867"/>
        <n v="4900"/>
        <n v="4923"/>
        <n v="4931"/>
        <n v="4966"/>
        <n v="4993"/>
        <n v="4995"/>
        <n v="5000"/>
        <n v="5129"/>
        <n v="5226"/>
        <n v="5427"/>
        <n v="5545"/>
        <n v="5600"/>
        <n v="5700"/>
        <n v="5732"/>
        <n v="5834"/>
        <n v="5856"/>
        <n v="5984"/>
        <n v="6000"/>
        <n v="6068"/>
        <n v="6163"/>
        <n v="6172"/>
        <n v="6200"/>
        <n v="6232"/>
        <n v="6400"/>
        <n v="6487"/>
        <n v="6500"/>
        <n v="6789"/>
        <n v="6792"/>
        <n v="6800"/>
        <n v="6872"/>
        <n v="7000"/>
        <n v="7189"/>
        <n v="7200"/>
        <n v="7211"/>
        <n v="7217"/>
        <n v="7281"/>
        <n v="7300"/>
        <n v="7338"/>
        <n v="7367"/>
        <n v="7500"/>
        <n v="7665"/>
        <n v="7851"/>
        <n v="7929"/>
        <n v="7991"/>
        <n v="8000"/>
        <n v="8051"/>
        <n v="8059"/>
        <n v="8500"/>
        <n v="8590"/>
        <n v="8698"/>
        <n v="8700"/>
        <n v="8769"/>
        <n v="8800"/>
        <n v="8959"/>
        <n v="9000"/>
        <n v="9016"/>
        <n v="9113"/>
        <n v="9125"/>
        <n v="9200"/>
        <n v="9475"/>
        <n v="9480"/>
        <n v="9729"/>
        <n v="9780"/>
        <n v="9955"/>
        <n v="10000"/>
        <n v="11664"/>
        <n v="13402"/>
        <n v="13950"/>
        <n v="14484"/>
        <n v="15000"/>
        <n v="17600"/>
        <n v="18000"/>
        <n v="18250"/>
        <n v="18600"/>
        <n v="20000"/>
        <n v="20669"/>
        <n v="25000"/>
        <n v="26425"/>
        <n v="30000"/>
        <n v="30160"/>
        <n v="31000"/>
        <n v="32000"/>
        <n v="33000"/>
        <n v="35200"/>
        <n v="37500"/>
        <n v="40000"/>
        <n v="44800"/>
        <n v="45000"/>
        <n v="45900"/>
        <n v="48000"/>
        <n v="50000"/>
        <n v="52850"/>
        <n v="56000"/>
        <n v="60000"/>
        <n v="60555"/>
        <n v="75000"/>
        <n v="77500"/>
        <n v="80000"/>
        <n v="83200"/>
        <n v="90000"/>
        <n v="93000"/>
        <n v="100000"/>
        <n v="104000"/>
        <n v="105000"/>
        <n v="120000"/>
        <n v="124000"/>
        <n v="148800"/>
        <n v="150000"/>
        <n v="152000"/>
        <n v="155000"/>
        <n v="160000"/>
        <n v="180000"/>
        <n v="182500"/>
        <n v="202500"/>
        <n v="222400"/>
        <n v="225000"/>
        <n v="232500"/>
        <n v="240000"/>
        <n v="250000"/>
        <n v="300000"/>
        <n v="305000"/>
        <n v="310000"/>
        <n v="320000"/>
        <n v="365000"/>
        <n v="375000"/>
        <n v="377500"/>
        <n v="382500"/>
        <n v="387500"/>
        <n v="400000"/>
        <n v="450000"/>
        <n v="453000"/>
        <n v="460000"/>
        <n v="465000"/>
        <n v="525000"/>
        <n v="535000"/>
        <n v="600000"/>
        <n v="615000"/>
        <n v="620000"/>
        <n v="750000"/>
        <n v="755000"/>
        <n v="765000"/>
        <n v="900000"/>
        <n v="912500"/>
        <n v="918000"/>
        <n v="930000"/>
        <n v="1070000"/>
        <n v="1277500"/>
        <n v="1500000"/>
        <n v="1510000"/>
        <n v="1530000"/>
        <n v="1642500"/>
        <n v="1825000"/>
        <n v="2140000"/>
        <n v="2250000"/>
        <n v="2275000"/>
        <n v="2300000"/>
        <n v="3060000"/>
        <n v="3775000"/>
        <n v="4575000"/>
        <m/>
      </sharedItems>
    </cacheField>
    <cacheField name="Transaction ID" numFmtId="0">
      <sharedItems containsString="0" containsBlank="1" containsNumber="1" containsInteger="1" minValue="1244335" maxValue="1250500" count="4929">
        <n v="1244335"/>
        <n v="1244336"/>
        <n v="1244337"/>
        <n v="1244338"/>
        <n v="1244339"/>
        <n v="1244340"/>
        <n v="1244341"/>
        <n v="1244342"/>
        <n v="1244343"/>
        <n v="1244344"/>
        <n v="1244345"/>
        <n v="1244346"/>
        <n v="1244347"/>
        <n v="1244348"/>
        <n v="1244349"/>
        <n v="1244350"/>
        <n v="1244351"/>
        <n v="1244352"/>
        <n v="1244353"/>
        <n v="1244354"/>
        <n v="1244355"/>
        <n v="1244356"/>
        <n v="1244357"/>
        <n v="1244358"/>
        <n v="1244359"/>
        <n v="1244360"/>
        <n v="1244361"/>
        <n v="1244362"/>
        <n v="1244363"/>
        <n v="1244364"/>
        <n v="1244365"/>
        <n v="1244366"/>
        <n v="1244367"/>
        <n v="1244368"/>
        <n v="1244370"/>
        <n v="1244371"/>
        <n v="1244372"/>
        <n v="1244373"/>
        <n v="1244374"/>
        <n v="1244375"/>
        <n v="1244376"/>
        <n v="1244377"/>
        <n v="1244378"/>
        <n v="1244379"/>
        <n v="1244380"/>
        <n v="1244381"/>
        <n v="1244382"/>
        <n v="1244383"/>
        <n v="1244384"/>
        <n v="1244385"/>
        <n v="1244388"/>
        <n v="1244389"/>
        <n v="1244390"/>
        <n v="1244392"/>
        <n v="1244393"/>
        <n v="1244394"/>
        <n v="1244395"/>
        <n v="1244396"/>
        <n v="1244397"/>
        <n v="1244398"/>
        <n v="1244399"/>
        <n v="1244400"/>
        <n v="1244401"/>
        <n v="1244402"/>
        <n v="1244403"/>
        <n v="1244404"/>
        <n v="1244405"/>
        <n v="1244406"/>
        <n v="1244407"/>
        <n v="1244409"/>
        <n v="1244411"/>
        <n v="1244412"/>
        <n v="1244413"/>
        <n v="1244414"/>
        <n v="1244415"/>
        <n v="1244416"/>
        <n v="1244417"/>
        <n v="1244418"/>
        <n v="1244419"/>
        <n v="1244420"/>
        <n v="1244421"/>
        <n v="1244422"/>
        <n v="1244423"/>
        <n v="1244424"/>
        <n v="1244425"/>
        <n v="1244427"/>
        <n v="1244428"/>
        <n v="1244429"/>
        <n v="1244430"/>
        <n v="1244431"/>
        <n v="1244432"/>
        <n v="1244433"/>
        <n v="1244434"/>
        <n v="1244435"/>
        <n v="1244436"/>
        <n v="1244437"/>
        <n v="1244438"/>
        <n v="1244439"/>
        <n v="1244440"/>
        <n v="1244441"/>
        <n v="1244442"/>
        <n v="1244443"/>
        <n v="1244444"/>
        <n v="1244445"/>
        <n v="1244446"/>
        <n v="1244447"/>
        <n v="1244448"/>
        <n v="1244449"/>
        <n v="1244450"/>
        <n v="1244451"/>
        <n v="1244452"/>
        <n v="1244453"/>
        <n v="1244454"/>
        <n v="1244455"/>
        <n v="1244456"/>
        <n v="1244457"/>
        <n v="1244458"/>
        <n v="1244460"/>
        <n v="1244461"/>
        <n v="1244462"/>
        <n v="1244463"/>
        <n v="1244464"/>
        <n v="1244465"/>
        <n v="1244466"/>
        <n v="1244467"/>
        <n v="1244468"/>
        <n v="1244469"/>
        <n v="1244470"/>
        <n v="1244471"/>
        <n v="1244473"/>
        <n v="1244474"/>
        <n v="1244475"/>
        <n v="1244476"/>
        <n v="1244477"/>
        <n v="1244478"/>
        <n v="1244479"/>
        <n v="1244480"/>
        <n v="1244481"/>
        <n v="1244482"/>
        <n v="1244483"/>
        <n v="1244484"/>
        <n v="1244486"/>
        <n v="1244487"/>
        <n v="1244488"/>
        <n v="1244489"/>
        <n v="1244491"/>
        <n v="1244492"/>
        <n v="1244493"/>
        <n v="1244494"/>
        <n v="1244495"/>
        <n v="1244497"/>
        <n v="1244498"/>
        <n v="1244499"/>
        <n v="1244501"/>
        <n v="1244502"/>
        <n v="1244504"/>
        <n v="1244506"/>
        <n v="1244507"/>
        <n v="1244508"/>
        <n v="1244509"/>
        <n v="1244510"/>
        <n v="1244511"/>
        <n v="1244512"/>
        <n v="1244515"/>
        <n v="1244516"/>
        <n v="1244517"/>
        <n v="1244520"/>
        <n v="1244521"/>
        <n v="1244522"/>
        <n v="1244523"/>
        <n v="1244524"/>
        <n v="1244526"/>
        <n v="1244529"/>
        <n v="1244530"/>
        <n v="1244531"/>
        <n v="1244532"/>
        <n v="1244533"/>
        <n v="1244535"/>
        <n v="1244536"/>
        <n v="1244537"/>
        <n v="1244538"/>
        <n v="1244539"/>
        <n v="1244540"/>
        <n v="1244542"/>
        <n v="1244543"/>
        <n v="1244544"/>
        <n v="1244545"/>
        <n v="1244546"/>
        <n v="1244547"/>
        <n v="1244548"/>
        <n v="1244549"/>
        <n v="1244551"/>
        <n v="1244552"/>
        <n v="1244553"/>
        <n v="1244554"/>
        <n v="1244555"/>
        <n v="1244557"/>
        <n v="1244558"/>
        <n v="1244559"/>
        <n v="1244560"/>
        <n v="1244561"/>
        <n v="1244564"/>
        <n v="1244565"/>
        <n v="1244566"/>
        <n v="1244567"/>
        <n v="1244568"/>
        <n v="1244569"/>
        <n v="1244570"/>
        <n v="1244571"/>
        <n v="1244572"/>
        <n v="1244573"/>
        <n v="1244574"/>
        <n v="1244575"/>
        <n v="1244576"/>
        <n v="1244578"/>
        <n v="1244579"/>
        <n v="1244580"/>
        <n v="1244581"/>
        <n v="1244582"/>
        <n v="1244583"/>
        <n v="1244585"/>
        <n v="1244586"/>
        <n v="1244587"/>
        <n v="1244589"/>
        <n v="1244590"/>
        <n v="1244591"/>
        <n v="1244592"/>
        <n v="1244593"/>
        <n v="1244594"/>
        <n v="1244595"/>
        <n v="1244596"/>
        <n v="1244597"/>
        <n v="1244598"/>
        <n v="1244599"/>
        <n v="1244600"/>
        <n v="1244601"/>
        <n v="1244602"/>
        <n v="1244603"/>
        <n v="1244604"/>
        <n v="1244605"/>
        <n v="1244606"/>
        <n v="1244607"/>
        <n v="1244609"/>
        <n v="1244610"/>
        <n v="1244612"/>
        <n v="1244613"/>
        <n v="1244614"/>
        <n v="1244615"/>
        <n v="1244616"/>
        <n v="1244617"/>
        <n v="1244618"/>
        <n v="1244619"/>
        <n v="1244620"/>
        <n v="1244621"/>
        <n v="1244622"/>
        <n v="1244623"/>
        <n v="1244624"/>
        <n v="1244625"/>
        <n v="1244626"/>
        <n v="1244627"/>
        <n v="1244628"/>
        <n v="1244629"/>
        <n v="1244630"/>
        <n v="1244631"/>
        <n v="1244632"/>
        <n v="1244633"/>
        <n v="1244634"/>
        <n v="1244635"/>
        <n v="1244636"/>
        <n v="1244638"/>
        <n v="1244639"/>
        <n v="1244640"/>
        <n v="1244641"/>
        <n v="1244642"/>
        <n v="1244643"/>
        <n v="1244644"/>
        <n v="1244645"/>
        <n v="1244646"/>
        <n v="1244647"/>
        <n v="1244648"/>
        <n v="1244649"/>
        <n v="1244651"/>
        <n v="1244652"/>
        <n v="1244653"/>
        <n v="1244654"/>
        <n v="1244656"/>
        <n v="1244657"/>
        <n v="1244659"/>
        <n v="1244661"/>
        <n v="1244662"/>
        <n v="1244663"/>
        <n v="1244664"/>
        <n v="1244665"/>
        <n v="1244667"/>
        <n v="1244668"/>
        <n v="1244669"/>
        <n v="1244670"/>
        <n v="1244671"/>
        <n v="1244672"/>
        <n v="1244673"/>
        <n v="1244674"/>
        <n v="1244675"/>
        <n v="1244676"/>
        <n v="1244677"/>
        <n v="1244679"/>
        <n v="1244680"/>
        <n v="1244681"/>
        <n v="1244682"/>
        <n v="1244683"/>
        <n v="1244684"/>
        <n v="1244685"/>
        <n v="1244686"/>
        <n v="1244687"/>
        <n v="1244688"/>
        <n v="1244689"/>
        <n v="1244690"/>
        <n v="1244691"/>
        <n v="1244692"/>
        <n v="1244693"/>
        <n v="1244695"/>
        <n v="1244696"/>
        <n v="1244697"/>
        <n v="1244699"/>
        <n v="1244700"/>
        <n v="1244701"/>
        <n v="1244702"/>
        <n v="1244703"/>
        <n v="1244706"/>
        <n v="1244707"/>
        <n v="1244708"/>
        <n v="1244709"/>
        <n v="1244710"/>
        <n v="1244711"/>
        <n v="1244712"/>
        <n v="1244713"/>
        <n v="1244714"/>
        <n v="1244716"/>
        <n v="1244717"/>
        <n v="1244718"/>
        <n v="1244719"/>
        <n v="1244721"/>
        <n v="1244722"/>
        <n v="1244724"/>
        <n v="1244725"/>
        <n v="1244727"/>
        <n v="1244728"/>
        <n v="1244730"/>
        <n v="1244731"/>
        <n v="1244732"/>
        <n v="1244733"/>
        <n v="1244734"/>
        <n v="1244735"/>
        <n v="1244737"/>
        <n v="1244738"/>
        <n v="1244739"/>
        <n v="1244740"/>
        <n v="1244741"/>
        <n v="1244743"/>
        <n v="1244746"/>
        <n v="1244747"/>
        <n v="1244748"/>
        <n v="1244749"/>
        <n v="1244750"/>
        <n v="1244751"/>
        <n v="1244752"/>
        <n v="1244753"/>
        <n v="1244754"/>
        <n v="1244755"/>
        <n v="1244756"/>
        <n v="1244757"/>
        <n v="1244758"/>
        <n v="1244759"/>
        <n v="1244761"/>
        <n v="1244762"/>
        <n v="1244763"/>
        <n v="1244764"/>
        <n v="1244765"/>
        <n v="1244766"/>
        <n v="1244767"/>
        <n v="1244768"/>
        <n v="1244769"/>
        <n v="1244770"/>
        <n v="1244771"/>
        <n v="1244772"/>
        <n v="1244773"/>
        <n v="1244774"/>
        <n v="1244775"/>
        <n v="1244776"/>
        <n v="1244777"/>
        <n v="1244779"/>
        <n v="1244780"/>
        <n v="1244782"/>
        <n v="1244784"/>
        <n v="1244785"/>
        <n v="1244786"/>
        <n v="1244787"/>
        <n v="1244788"/>
        <n v="1244789"/>
        <n v="1244790"/>
        <n v="1244791"/>
        <n v="1244793"/>
        <n v="1244794"/>
        <n v="1244796"/>
        <n v="1244797"/>
        <n v="1244798"/>
        <n v="1244799"/>
        <n v="1244800"/>
        <n v="1244802"/>
        <n v="1244803"/>
        <n v="1244805"/>
        <n v="1244806"/>
        <n v="1244807"/>
        <n v="1244808"/>
        <n v="1244809"/>
        <n v="1244810"/>
        <n v="1244812"/>
        <n v="1244813"/>
        <n v="1244814"/>
        <n v="1244815"/>
        <n v="1244816"/>
        <n v="1244817"/>
        <n v="1244818"/>
        <n v="1244819"/>
        <n v="1244820"/>
        <n v="1244823"/>
        <n v="1244824"/>
        <n v="1244825"/>
        <n v="1244826"/>
        <n v="1244827"/>
        <n v="1244828"/>
        <n v="1244829"/>
        <n v="1244831"/>
        <n v="1244832"/>
        <n v="1244833"/>
        <n v="1244834"/>
        <n v="1244835"/>
        <n v="1244836"/>
        <n v="1244837"/>
        <n v="1244838"/>
        <n v="1244841"/>
        <n v="1244842"/>
        <n v="1244844"/>
        <n v="1244845"/>
        <n v="1244846"/>
        <n v="1244847"/>
        <n v="1244848"/>
        <n v="1244849"/>
        <n v="1244850"/>
        <n v="1244851"/>
        <n v="1244852"/>
        <n v="1244853"/>
        <n v="1244855"/>
        <n v="1244856"/>
        <n v="1244857"/>
        <n v="1244858"/>
        <n v="1244859"/>
        <n v="1244860"/>
        <n v="1244861"/>
        <n v="1244862"/>
        <n v="1244864"/>
        <n v="1244865"/>
        <n v="1244866"/>
        <n v="1244867"/>
        <n v="1244868"/>
        <n v="1244872"/>
        <n v="1244873"/>
        <n v="1244874"/>
        <n v="1244875"/>
        <n v="1244876"/>
        <n v="1244877"/>
        <n v="1244878"/>
        <n v="1244879"/>
        <n v="1244880"/>
        <n v="1244881"/>
        <n v="1244882"/>
        <n v="1244883"/>
        <n v="1244884"/>
        <n v="1244886"/>
        <n v="1244887"/>
        <n v="1244889"/>
        <n v="1244890"/>
        <n v="1244891"/>
        <n v="1244892"/>
        <n v="1244893"/>
        <n v="1244896"/>
        <n v="1244897"/>
        <n v="1244898"/>
        <n v="1244901"/>
        <n v="1244903"/>
        <n v="1244904"/>
        <n v="1244905"/>
        <n v="1244906"/>
        <n v="1244907"/>
        <n v="1244908"/>
        <n v="1244909"/>
        <n v="1244910"/>
        <n v="1244911"/>
        <n v="1244913"/>
        <n v="1244914"/>
        <n v="1244915"/>
        <n v="1244916"/>
        <n v="1244917"/>
        <n v="1244918"/>
        <n v="1244919"/>
        <n v="1244920"/>
        <n v="1244922"/>
        <n v="1244924"/>
        <n v="1244925"/>
        <n v="1244927"/>
        <n v="1244928"/>
        <n v="1244929"/>
        <n v="1244930"/>
        <n v="1244931"/>
        <n v="1244932"/>
        <n v="1244933"/>
        <n v="1244934"/>
        <n v="1244935"/>
        <n v="1244936"/>
        <n v="1244937"/>
        <n v="1244939"/>
        <n v="1244940"/>
        <n v="1244941"/>
        <n v="1244942"/>
        <n v="1244943"/>
        <n v="1244944"/>
        <n v="1244945"/>
        <n v="1244946"/>
        <n v="1244947"/>
        <n v="1244948"/>
        <n v="1244951"/>
        <n v="1244953"/>
        <n v="1244954"/>
        <n v="1244956"/>
        <n v="1244957"/>
        <n v="1244958"/>
        <n v="1244959"/>
        <n v="1244960"/>
        <n v="1244961"/>
        <n v="1244962"/>
        <n v="1244963"/>
        <n v="1244964"/>
        <n v="1244965"/>
        <n v="1244966"/>
        <n v="1244967"/>
        <n v="1244968"/>
        <n v="1244969"/>
        <n v="1244971"/>
        <n v="1244972"/>
        <n v="1244973"/>
        <n v="1244974"/>
        <n v="1244976"/>
        <n v="1244977"/>
        <n v="1244978"/>
        <n v="1244979"/>
        <n v="1244980"/>
        <n v="1244981"/>
        <n v="1244984"/>
        <n v="1244985"/>
        <n v="1244986"/>
        <n v="1244987"/>
        <n v="1244991"/>
        <n v="1244992"/>
        <n v="1244993"/>
        <n v="1244999"/>
        <n v="1245004"/>
        <n v="1245005"/>
        <n v="1245013"/>
        <n v="1245015"/>
        <n v="1245016"/>
        <n v="1245017"/>
        <n v="1245020"/>
        <n v="1245021"/>
        <n v="1245022"/>
        <n v="1245023"/>
        <n v="1245024"/>
        <n v="1245025"/>
        <n v="1245026"/>
        <n v="1245027"/>
        <n v="1245028"/>
        <n v="1245029"/>
        <n v="1245031"/>
        <n v="1245032"/>
        <n v="1245033"/>
        <n v="1245034"/>
        <n v="1245035"/>
        <n v="1245036"/>
        <n v="1245037"/>
        <n v="1245038"/>
        <n v="1245039"/>
        <n v="1245040"/>
        <n v="1245043"/>
        <n v="1245046"/>
        <n v="1245047"/>
        <n v="1245048"/>
        <n v="1245050"/>
        <n v="1245051"/>
        <n v="1245054"/>
        <n v="1245055"/>
        <n v="1245056"/>
        <n v="1245058"/>
        <n v="1245060"/>
        <n v="1245061"/>
        <n v="1245065"/>
        <n v="1245066"/>
        <n v="1245067"/>
        <n v="1245068"/>
        <n v="1245069"/>
        <n v="1245071"/>
        <n v="1245072"/>
        <n v="1245073"/>
        <n v="1245078"/>
        <n v="1245079"/>
        <n v="1245080"/>
        <n v="1245081"/>
        <n v="1245083"/>
        <n v="1245084"/>
        <n v="1245085"/>
        <n v="1245087"/>
        <n v="1245088"/>
        <n v="1245089"/>
        <n v="1245090"/>
        <n v="1245091"/>
        <n v="1245093"/>
        <n v="1245094"/>
        <n v="1245095"/>
        <n v="1245096"/>
        <n v="1245097"/>
        <n v="1245098"/>
        <n v="1245099"/>
        <n v="1245100"/>
        <n v="1245102"/>
        <n v="1245103"/>
        <n v="1245104"/>
        <n v="1245105"/>
        <n v="1245109"/>
        <n v="1245110"/>
        <n v="1245111"/>
        <n v="1245112"/>
        <n v="1245113"/>
        <n v="1245114"/>
        <n v="1245116"/>
        <n v="1245117"/>
        <n v="1245118"/>
        <n v="1245119"/>
        <n v="1245121"/>
        <n v="1245122"/>
        <n v="1245123"/>
        <n v="1245124"/>
        <n v="1245125"/>
        <n v="1245126"/>
        <n v="1245127"/>
        <n v="1245128"/>
        <n v="1245129"/>
        <n v="1245130"/>
        <n v="1245131"/>
        <n v="1245132"/>
        <n v="1245133"/>
        <n v="1245134"/>
        <n v="1245135"/>
        <n v="1245136"/>
        <n v="1245137"/>
        <n v="1245138"/>
        <n v="1245139"/>
        <n v="1245140"/>
        <n v="1245141"/>
        <n v="1245142"/>
        <n v="1245143"/>
        <n v="1245145"/>
        <n v="1245146"/>
        <n v="1245147"/>
        <n v="1245148"/>
        <n v="1245152"/>
        <n v="1245153"/>
        <n v="1245154"/>
        <n v="1245155"/>
        <n v="1245156"/>
        <n v="1245157"/>
        <n v="1245158"/>
        <n v="1245163"/>
        <n v="1245164"/>
        <n v="1245165"/>
        <n v="1245166"/>
        <n v="1245167"/>
        <n v="1245168"/>
        <n v="1245169"/>
        <n v="1245170"/>
        <n v="1245171"/>
        <n v="1245172"/>
        <n v="1245173"/>
        <n v="1245174"/>
        <n v="1245176"/>
        <n v="1245177"/>
        <n v="1245178"/>
        <n v="1245179"/>
        <n v="1245180"/>
        <n v="1245183"/>
        <n v="1245184"/>
        <n v="1245185"/>
        <n v="1245188"/>
        <n v="1245189"/>
        <n v="1245191"/>
        <n v="1245193"/>
        <n v="1245195"/>
        <n v="1245196"/>
        <n v="1245197"/>
        <n v="1245198"/>
        <n v="1245200"/>
        <n v="1245201"/>
        <n v="1245202"/>
        <n v="1245203"/>
        <n v="1245204"/>
        <n v="1245205"/>
        <n v="1245206"/>
        <n v="1245207"/>
        <n v="1245208"/>
        <n v="1245209"/>
        <n v="1245211"/>
        <n v="1245212"/>
        <n v="1245213"/>
        <n v="1245214"/>
        <n v="1245215"/>
        <n v="1245216"/>
        <n v="1245217"/>
        <n v="1245218"/>
        <n v="1245219"/>
        <n v="1245220"/>
        <n v="1245221"/>
        <n v="1245222"/>
        <n v="1245224"/>
        <n v="1245225"/>
        <n v="1245226"/>
        <n v="1245227"/>
        <n v="1245228"/>
        <n v="1245229"/>
        <n v="1245230"/>
        <n v="1245231"/>
        <n v="1245232"/>
        <n v="1245233"/>
        <n v="1245234"/>
        <n v="1245235"/>
        <n v="1245236"/>
        <n v="1245237"/>
        <n v="1245238"/>
        <n v="1245240"/>
        <n v="1245241"/>
        <n v="1245242"/>
        <n v="1245243"/>
        <n v="1245245"/>
        <n v="1245246"/>
        <n v="1245247"/>
        <n v="1245248"/>
        <n v="1245249"/>
        <n v="1245250"/>
        <n v="1245252"/>
        <n v="1245253"/>
        <n v="1245254"/>
        <n v="1245255"/>
        <n v="1245256"/>
        <n v="1245258"/>
        <n v="1245260"/>
        <n v="1245261"/>
        <n v="1245263"/>
        <n v="1245264"/>
        <n v="1245265"/>
        <n v="1245267"/>
        <n v="1245268"/>
        <n v="1245269"/>
        <n v="1245270"/>
        <n v="1245271"/>
        <n v="1245272"/>
        <n v="1245273"/>
        <n v="1245274"/>
        <n v="1245276"/>
        <n v="1245277"/>
        <n v="1245278"/>
        <n v="1245279"/>
        <n v="1245280"/>
        <n v="1245281"/>
        <n v="1245282"/>
        <n v="1245283"/>
        <n v="1245284"/>
        <n v="1245285"/>
        <n v="1245286"/>
        <n v="1245287"/>
        <n v="1245288"/>
        <n v="1245289"/>
        <n v="1245290"/>
        <n v="1245291"/>
        <n v="1245292"/>
        <n v="1245293"/>
        <n v="1245294"/>
        <n v="1245295"/>
        <n v="1245296"/>
        <n v="1245297"/>
        <n v="1245298"/>
        <n v="1245299"/>
        <n v="1245300"/>
        <n v="1245301"/>
        <n v="1245302"/>
        <n v="1245304"/>
        <n v="1245305"/>
        <n v="1245306"/>
        <n v="1245307"/>
        <n v="1245309"/>
        <n v="1245310"/>
        <n v="1245311"/>
        <n v="1245312"/>
        <n v="1245313"/>
        <n v="1245314"/>
        <n v="1245315"/>
        <n v="1245316"/>
        <n v="1245317"/>
        <n v="1245318"/>
        <n v="1245319"/>
        <n v="1245320"/>
        <n v="1245321"/>
        <n v="1245322"/>
        <n v="1245323"/>
        <n v="1245324"/>
        <n v="1245325"/>
        <n v="1245326"/>
        <n v="1245328"/>
        <n v="1245330"/>
        <n v="1245331"/>
        <n v="1245332"/>
        <n v="1245333"/>
        <n v="1245334"/>
        <n v="1245335"/>
        <n v="1245336"/>
        <n v="1245337"/>
        <n v="1245338"/>
        <n v="1245339"/>
        <n v="1245340"/>
        <n v="1245341"/>
        <n v="1245342"/>
        <n v="1245343"/>
        <n v="1245344"/>
        <n v="1245346"/>
        <n v="1245347"/>
        <n v="1245348"/>
        <n v="1245349"/>
        <n v="1245350"/>
        <n v="1245351"/>
        <n v="1245352"/>
        <n v="1245353"/>
        <n v="1245355"/>
        <n v="1245356"/>
        <n v="1245357"/>
        <n v="1245358"/>
        <n v="1245361"/>
        <n v="1245362"/>
        <n v="1245363"/>
        <n v="1245364"/>
        <n v="1245365"/>
        <n v="1245366"/>
        <n v="1245367"/>
        <n v="1245368"/>
        <n v="1245369"/>
        <n v="1245370"/>
        <n v="1245371"/>
        <n v="1245372"/>
        <n v="1245373"/>
        <n v="1245374"/>
        <n v="1245375"/>
        <n v="1245376"/>
        <n v="1245377"/>
        <n v="1245378"/>
        <n v="1245379"/>
        <n v="1245380"/>
        <n v="1245381"/>
        <n v="1245382"/>
        <n v="1245383"/>
        <n v="1245384"/>
        <n v="1245386"/>
        <n v="1245387"/>
        <n v="1245388"/>
        <n v="1245389"/>
        <n v="1245390"/>
        <n v="1245391"/>
        <n v="1245392"/>
        <n v="1245393"/>
        <n v="1245394"/>
        <n v="1245395"/>
        <n v="1245396"/>
        <n v="1245397"/>
        <n v="1245398"/>
        <n v="1245400"/>
        <n v="1245401"/>
        <n v="1245402"/>
        <n v="1245403"/>
        <n v="1245404"/>
        <n v="1245405"/>
        <n v="1245406"/>
        <n v="1245407"/>
        <n v="1245408"/>
        <n v="1245409"/>
        <n v="1245410"/>
        <n v="1245411"/>
        <n v="1245412"/>
        <n v="1245413"/>
        <n v="1245415"/>
        <n v="1245416"/>
        <n v="1245417"/>
        <n v="1245418"/>
        <n v="1245419"/>
        <n v="1245420"/>
        <n v="1245421"/>
        <n v="1245422"/>
        <n v="1245424"/>
        <n v="1245425"/>
        <n v="1245426"/>
        <n v="1245427"/>
        <n v="1245428"/>
        <n v="1245429"/>
        <n v="1245430"/>
        <n v="1245431"/>
        <n v="1245432"/>
        <n v="1245433"/>
        <n v="1245434"/>
        <n v="1245435"/>
        <n v="1245436"/>
        <n v="1245437"/>
        <n v="1245438"/>
        <n v="1245439"/>
        <n v="1245440"/>
        <n v="1245441"/>
        <n v="1245442"/>
        <n v="1245443"/>
        <n v="1245444"/>
        <n v="1245445"/>
        <n v="1245446"/>
        <n v="1245447"/>
        <n v="1245449"/>
        <n v="1245450"/>
        <n v="1245451"/>
        <n v="1245452"/>
        <n v="1245453"/>
        <n v="1245454"/>
        <n v="1245455"/>
        <n v="1245456"/>
        <n v="1245457"/>
        <n v="1245458"/>
        <n v="1245459"/>
        <n v="1245460"/>
        <n v="1245461"/>
        <n v="1245462"/>
        <n v="1245463"/>
        <n v="1245464"/>
        <n v="1245465"/>
        <n v="1245468"/>
        <n v="1245469"/>
        <n v="1245470"/>
        <n v="1245472"/>
        <n v="1245474"/>
        <n v="1245475"/>
        <n v="1245476"/>
        <n v="1245477"/>
        <n v="1245478"/>
        <n v="1245480"/>
        <n v="1245481"/>
        <n v="1245482"/>
        <n v="1245483"/>
        <n v="1245484"/>
        <n v="1245485"/>
        <n v="1245486"/>
        <n v="1245487"/>
        <n v="1245488"/>
        <n v="1245490"/>
        <n v="1245491"/>
        <n v="1245492"/>
        <n v="1245493"/>
        <n v="1245495"/>
        <n v="1245496"/>
        <n v="1245497"/>
        <n v="1245499"/>
        <n v="1245500"/>
        <n v="1245501"/>
        <n v="1245502"/>
        <n v="1245503"/>
        <n v="1245504"/>
        <n v="1245505"/>
        <n v="1245506"/>
        <n v="1245510"/>
        <n v="1245511"/>
        <n v="1245512"/>
        <n v="1245514"/>
        <n v="1245515"/>
        <n v="1245516"/>
        <n v="1245517"/>
        <n v="1245518"/>
        <n v="1245519"/>
        <n v="1245520"/>
        <n v="1245521"/>
        <n v="1245522"/>
        <n v="1245525"/>
        <n v="1245526"/>
        <n v="1245527"/>
        <n v="1245530"/>
        <n v="1245532"/>
        <n v="1245533"/>
        <n v="1245534"/>
        <n v="1245535"/>
        <n v="1245536"/>
        <n v="1245537"/>
        <n v="1245538"/>
        <n v="1245539"/>
        <n v="1245541"/>
        <n v="1245542"/>
        <n v="1245543"/>
        <n v="1245545"/>
        <n v="1245546"/>
        <n v="1245547"/>
        <n v="1245548"/>
        <n v="1245550"/>
        <n v="1245552"/>
        <n v="1245553"/>
        <n v="1245555"/>
        <n v="1245556"/>
        <n v="1245558"/>
        <n v="1245559"/>
        <n v="1245561"/>
        <n v="1245562"/>
        <n v="1245565"/>
        <n v="1245566"/>
        <n v="1245567"/>
        <n v="1245568"/>
        <n v="1245569"/>
        <n v="1245570"/>
        <n v="1245571"/>
        <n v="1245572"/>
        <n v="1245573"/>
        <n v="1245575"/>
        <n v="1245576"/>
        <n v="1245577"/>
        <n v="1245578"/>
        <n v="1245579"/>
        <n v="1245581"/>
        <n v="1245582"/>
        <n v="1245583"/>
        <n v="1245585"/>
        <n v="1245586"/>
        <n v="1245587"/>
        <n v="1245588"/>
        <n v="1245589"/>
        <n v="1245590"/>
        <n v="1245591"/>
        <n v="1245592"/>
        <n v="1245593"/>
        <n v="1245594"/>
        <n v="1245595"/>
        <n v="1245596"/>
        <n v="1245597"/>
        <n v="1245598"/>
        <n v="1245599"/>
        <n v="1245600"/>
        <n v="1245601"/>
        <n v="1245602"/>
        <n v="1245603"/>
        <n v="1245604"/>
        <n v="1245608"/>
        <n v="1245609"/>
        <n v="1245610"/>
        <n v="1245611"/>
        <n v="1245612"/>
        <n v="1245613"/>
        <n v="1245614"/>
        <n v="1245615"/>
        <n v="1245617"/>
        <n v="1245618"/>
        <n v="1245619"/>
        <n v="1245620"/>
        <n v="1245621"/>
        <n v="1245622"/>
        <n v="1245623"/>
        <n v="1245624"/>
        <n v="1245625"/>
        <n v="1245626"/>
        <n v="1245627"/>
        <n v="1245629"/>
        <n v="1245630"/>
        <n v="1245632"/>
        <n v="1245633"/>
        <n v="1245634"/>
        <n v="1245635"/>
        <n v="1245636"/>
        <n v="1245637"/>
        <n v="1245639"/>
        <n v="1245640"/>
        <n v="1245642"/>
        <n v="1245644"/>
        <n v="1245645"/>
        <n v="1245646"/>
        <n v="1245647"/>
        <n v="1245648"/>
        <n v="1245649"/>
        <n v="1245650"/>
        <n v="1245653"/>
        <n v="1245654"/>
        <n v="1245655"/>
        <n v="1245656"/>
        <n v="1245657"/>
        <n v="1245658"/>
        <n v="1245660"/>
        <n v="1245661"/>
        <n v="1245662"/>
        <n v="1245663"/>
        <n v="1245664"/>
        <n v="1245665"/>
        <n v="1245666"/>
        <n v="1245668"/>
        <n v="1245669"/>
        <n v="1245673"/>
        <n v="1245674"/>
        <n v="1245675"/>
        <n v="1245676"/>
        <n v="1245677"/>
        <n v="1245678"/>
        <n v="1245680"/>
        <n v="1245681"/>
        <n v="1245682"/>
        <n v="1245683"/>
        <n v="1245684"/>
        <n v="1245685"/>
        <n v="1245686"/>
        <n v="1245687"/>
        <n v="1245689"/>
        <n v="1245690"/>
        <n v="1245691"/>
        <n v="1245692"/>
        <n v="1245693"/>
        <n v="1245694"/>
        <n v="1245695"/>
        <n v="1245696"/>
        <n v="1245697"/>
        <n v="1245698"/>
        <n v="1245699"/>
        <n v="1245700"/>
        <n v="1245701"/>
        <n v="1245702"/>
        <n v="1245704"/>
        <n v="1245705"/>
        <n v="1245706"/>
        <n v="1245707"/>
        <n v="1245708"/>
        <n v="1245709"/>
        <n v="1245710"/>
        <n v="1245711"/>
        <n v="1245712"/>
        <n v="1245713"/>
        <n v="1245714"/>
        <n v="1245715"/>
        <n v="1245717"/>
        <n v="1245718"/>
        <n v="1245720"/>
        <n v="1245722"/>
        <n v="1245723"/>
        <n v="1245724"/>
        <n v="1245725"/>
        <n v="1245726"/>
        <n v="1245727"/>
        <n v="1245728"/>
        <n v="1245729"/>
        <n v="1245730"/>
        <n v="1245731"/>
        <n v="1245732"/>
        <n v="1245733"/>
        <n v="1245735"/>
        <n v="1245736"/>
        <n v="1245737"/>
        <n v="1245738"/>
        <n v="1245739"/>
        <n v="1245740"/>
        <n v="1245741"/>
        <n v="1245742"/>
        <n v="1245743"/>
        <n v="1245744"/>
        <n v="1245745"/>
        <n v="1245746"/>
        <n v="1245747"/>
        <n v="1245748"/>
        <n v="1245749"/>
        <n v="1245750"/>
        <n v="1245751"/>
        <n v="1245752"/>
        <n v="1245753"/>
        <n v="1245754"/>
        <n v="1245755"/>
        <n v="1245756"/>
        <n v="1245757"/>
        <n v="1245758"/>
        <n v="1245759"/>
        <n v="1245760"/>
        <n v="1245761"/>
        <n v="1245762"/>
        <n v="1245763"/>
        <n v="1245764"/>
        <n v="1245766"/>
        <n v="1245767"/>
        <n v="1245769"/>
        <n v="1245770"/>
        <n v="1245771"/>
        <n v="1245772"/>
        <n v="1245773"/>
        <n v="1245774"/>
        <n v="1245775"/>
        <n v="1245776"/>
        <n v="1245777"/>
        <n v="1245778"/>
        <n v="1245779"/>
        <n v="1245780"/>
        <n v="1245781"/>
        <n v="1245782"/>
        <n v="1245783"/>
        <n v="1245784"/>
        <n v="1245785"/>
        <n v="1245786"/>
        <n v="1245787"/>
        <n v="1245788"/>
        <n v="1245789"/>
        <n v="1245790"/>
        <n v="1245791"/>
        <n v="1245792"/>
        <n v="1245793"/>
        <n v="1245795"/>
        <n v="1245796"/>
        <n v="1245797"/>
        <n v="1245798"/>
        <n v="1245799"/>
        <n v="1245800"/>
        <n v="1245801"/>
        <n v="1245802"/>
        <n v="1245803"/>
        <n v="1245804"/>
        <n v="1245805"/>
        <n v="1245806"/>
        <n v="1245807"/>
        <n v="1245808"/>
        <n v="1245809"/>
        <n v="1245810"/>
        <n v="1245811"/>
        <n v="1245812"/>
        <n v="1245813"/>
        <n v="1245814"/>
        <n v="1245816"/>
        <n v="1245817"/>
        <n v="1245818"/>
        <n v="1245819"/>
        <n v="1245820"/>
        <n v="1245821"/>
        <n v="1245822"/>
        <n v="1245823"/>
        <n v="1245824"/>
        <n v="1245826"/>
        <n v="1245827"/>
        <n v="1245828"/>
        <n v="1245830"/>
        <n v="1245831"/>
        <n v="1245832"/>
        <n v="1245833"/>
        <n v="1245834"/>
        <n v="1245835"/>
        <n v="1245836"/>
        <n v="1245837"/>
        <n v="1245838"/>
        <n v="1245839"/>
        <n v="1245840"/>
        <n v="1245841"/>
        <n v="1245842"/>
        <n v="1245843"/>
        <n v="1245844"/>
        <n v="1245845"/>
        <n v="1245848"/>
        <n v="1245849"/>
        <n v="1245851"/>
        <n v="1245852"/>
        <n v="1245853"/>
        <n v="1245854"/>
        <n v="1245856"/>
        <n v="1245857"/>
        <n v="1245858"/>
        <n v="1245859"/>
        <n v="1245860"/>
        <n v="1245861"/>
        <n v="1245862"/>
        <n v="1245863"/>
        <n v="1245864"/>
        <n v="1245865"/>
        <n v="1245866"/>
        <n v="1245867"/>
        <n v="1245868"/>
        <n v="1245869"/>
        <n v="1245870"/>
        <n v="1245871"/>
        <n v="1245872"/>
        <n v="1245873"/>
        <n v="1245874"/>
        <n v="1245875"/>
        <n v="1245876"/>
        <n v="1245877"/>
        <n v="1245878"/>
        <n v="1245879"/>
        <n v="1245880"/>
        <n v="1245881"/>
        <n v="1245882"/>
        <n v="1245883"/>
        <n v="1245884"/>
        <n v="1245885"/>
        <n v="1245886"/>
        <n v="1245887"/>
        <n v="1245888"/>
        <n v="1245889"/>
        <n v="1245891"/>
        <n v="1245892"/>
        <n v="1245893"/>
        <n v="1245894"/>
        <n v="1245895"/>
        <n v="1245897"/>
        <n v="1245898"/>
        <n v="1245899"/>
        <n v="1245900"/>
        <n v="1245903"/>
        <n v="1245904"/>
        <n v="1245905"/>
        <n v="1245907"/>
        <n v="1245909"/>
        <n v="1245911"/>
        <n v="1245913"/>
        <n v="1245914"/>
        <n v="1245915"/>
        <n v="1245916"/>
        <n v="1245918"/>
        <n v="1245920"/>
        <n v="1245921"/>
        <n v="1245922"/>
        <n v="1245923"/>
        <n v="1245924"/>
        <n v="1245925"/>
        <n v="1245926"/>
        <n v="1245927"/>
        <n v="1245928"/>
        <n v="1245930"/>
        <n v="1245931"/>
        <n v="1245932"/>
        <n v="1245933"/>
        <n v="1245934"/>
        <n v="1245936"/>
        <n v="1245937"/>
        <n v="1245939"/>
        <n v="1245940"/>
        <n v="1245941"/>
        <n v="1245942"/>
        <n v="1245943"/>
        <n v="1245944"/>
        <n v="1245945"/>
        <n v="1245946"/>
        <n v="1245947"/>
        <n v="1245948"/>
        <n v="1245949"/>
        <n v="1245950"/>
        <n v="1245951"/>
        <n v="1245952"/>
        <n v="1245953"/>
        <n v="1245954"/>
        <n v="1245955"/>
        <n v="1245956"/>
        <n v="1245958"/>
        <n v="1245959"/>
        <n v="1245960"/>
        <n v="1245961"/>
        <n v="1245962"/>
        <n v="1245966"/>
        <n v="1245967"/>
        <n v="1245968"/>
        <n v="1245969"/>
        <n v="1245970"/>
        <n v="1245971"/>
        <n v="1245972"/>
        <n v="1245973"/>
        <n v="1245974"/>
        <n v="1245975"/>
        <n v="1245976"/>
        <n v="1245977"/>
        <n v="1245978"/>
        <n v="1245979"/>
        <n v="1245980"/>
        <n v="1245981"/>
        <n v="1245982"/>
        <n v="1245984"/>
        <n v="1245985"/>
        <n v="1245986"/>
        <n v="1245987"/>
        <n v="1245988"/>
        <n v="1245989"/>
        <n v="1245990"/>
        <n v="1245991"/>
        <n v="1245992"/>
        <n v="1245993"/>
        <n v="1245994"/>
        <n v="1245995"/>
        <n v="1245996"/>
        <n v="1245997"/>
        <n v="1245998"/>
        <n v="1246000"/>
        <n v="1246001"/>
        <n v="1246002"/>
        <n v="1246003"/>
        <n v="1246004"/>
        <n v="1246005"/>
        <n v="1246006"/>
        <n v="1246008"/>
        <n v="1246009"/>
        <n v="1246010"/>
        <n v="1246012"/>
        <n v="1246013"/>
        <n v="1246014"/>
        <n v="1246015"/>
        <n v="1246016"/>
        <n v="1246017"/>
        <n v="1246018"/>
        <n v="1246019"/>
        <n v="1246020"/>
        <n v="1246021"/>
        <n v="1246022"/>
        <n v="1246023"/>
        <n v="1246025"/>
        <n v="1246026"/>
        <n v="1246027"/>
        <n v="1246029"/>
        <n v="1246030"/>
        <n v="1246033"/>
        <n v="1246034"/>
        <n v="1246035"/>
        <n v="1246036"/>
        <n v="1246037"/>
        <n v="1246038"/>
        <n v="1246039"/>
        <n v="1246040"/>
        <n v="1246041"/>
        <n v="1246042"/>
        <n v="1246043"/>
        <n v="1246044"/>
        <n v="1246045"/>
        <n v="1246046"/>
        <n v="1246047"/>
        <n v="1246048"/>
        <n v="1246050"/>
        <n v="1246051"/>
        <n v="1246052"/>
        <n v="1246053"/>
        <n v="1246054"/>
        <n v="1246055"/>
        <n v="1246056"/>
        <n v="1246057"/>
        <n v="1246059"/>
        <n v="1246060"/>
        <n v="1246061"/>
        <n v="1246062"/>
        <n v="1246064"/>
        <n v="1246065"/>
        <n v="1246066"/>
        <n v="1246067"/>
        <n v="1246069"/>
        <n v="1246070"/>
        <n v="1246072"/>
        <n v="1246073"/>
        <n v="1246075"/>
        <n v="1246076"/>
        <n v="1246077"/>
        <n v="1246078"/>
        <n v="1246079"/>
        <n v="1246080"/>
        <n v="1246081"/>
        <n v="1246083"/>
        <n v="1246084"/>
        <n v="1246087"/>
        <n v="1246088"/>
        <n v="1246090"/>
        <n v="1246091"/>
        <n v="1246092"/>
        <n v="1246093"/>
        <n v="1246094"/>
        <n v="1246095"/>
        <n v="1246096"/>
        <n v="1246097"/>
        <n v="1246098"/>
        <n v="1246099"/>
        <n v="1246100"/>
        <n v="1246101"/>
        <n v="1246102"/>
        <n v="1246103"/>
        <n v="1246104"/>
        <n v="1246106"/>
        <n v="1246107"/>
        <n v="1246108"/>
        <n v="1246109"/>
        <n v="1246110"/>
        <n v="1246111"/>
        <n v="1246112"/>
        <n v="1246113"/>
        <n v="1246114"/>
        <n v="1246115"/>
        <n v="1246119"/>
        <n v="1246120"/>
        <n v="1246121"/>
        <n v="1246122"/>
        <n v="1246123"/>
        <n v="1246124"/>
        <n v="1246125"/>
        <n v="1246126"/>
        <n v="1246127"/>
        <n v="1246128"/>
        <n v="1246129"/>
        <n v="1246130"/>
        <n v="1246131"/>
        <n v="1246132"/>
        <n v="1246133"/>
        <n v="1246134"/>
        <n v="1246135"/>
        <n v="1246136"/>
        <n v="1246138"/>
        <n v="1246139"/>
        <n v="1246140"/>
        <n v="1246141"/>
        <n v="1246142"/>
        <n v="1246143"/>
        <n v="1246144"/>
        <n v="1246145"/>
        <n v="1246146"/>
        <n v="1246147"/>
        <n v="1246148"/>
        <n v="1246149"/>
        <n v="1246151"/>
        <n v="1246152"/>
        <n v="1246153"/>
        <n v="1246154"/>
        <n v="1246155"/>
        <n v="1246156"/>
        <n v="1246157"/>
        <n v="1246158"/>
        <n v="1246159"/>
        <n v="1246160"/>
        <n v="1246161"/>
        <n v="1246162"/>
        <n v="1246163"/>
        <n v="1246164"/>
        <n v="1246165"/>
        <n v="1246166"/>
        <n v="1246167"/>
        <n v="1246168"/>
        <n v="1246169"/>
        <n v="1246170"/>
        <n v="1246172"/>
        <n v="1246173"/>
        <n v="1246174"/>
        <n v="1246175"/>
        <n v="1246176"/>
        <n v="1246177"/>
        <n v="1246178"/>
        <n v="1246179"/>
        <n v="1246180"/>
        <n v="1246181"/>
        <n v="1246182"/>
        <n v="1246183"/>
        <n v="1246185"/>
        <n v="1246186"/>
        <n v="1246188"/>
        <n v="1246189"/>
        <n v="1246190"/>
        <n v="1246191"/>
        <n v="1246192"/>
        <n v="1246193"/>
        <n v="1246194"/>
        <n v="1246195"/>
        <n v="1246196"/>
        <n v="1246198"/>
        <n v="1246199"/>
        <n v="1246200"/>
        <n v="1246201"/>
        <n v="1246202"/>
        <n v="1246204"/>
        <n v="1246205"/>
        <n v="1246206"/>
        <n v="1246207"/>
        <n v="1246208"/>
        <n v="1246209"/>
        <n v="1246210"/>
        <n v="1246211"/>
        <n v="1246212"/>
        <n v="1246213"/>
        <n v="1246215"/>
        <n v="1246216"/>
        <n v="1246217"/>
        <n v="1246219"/>
        <n v="1246220"/>
        <n v="1246221"/>
        <n v="1246222"/>
        <n v="1246223"/>
        <n v="1246224"/>
        <n v="1246226"/>
        <n v="1246227"/>
        <n v="1246228"/>
        <n v="1246229"/>
        <n v="1246230"/>
        <n v="1246231"/>
        <n v="1246232"/>
        <n v="1246233"/>
        <n v="1246234"/>
        <n v="1246235"/>
        <n v="1246237"/>
        <n v="1246238"/>
        <n v="1246240"/>
        <n v="1246241"/>
        <n v="1246242"/>
        <n v="1246243"/>
        <n v="1246245"/>
        <n v="1246246"/>
        <n v="1246247"/>
        <n v="1246248"/>
        <n v="1246250"/>
        <n v="1246251"/>
        <n v="1246253"/>
        <n v="1246254"/>
        <n v="1246255"/>
        <n v="1246257"/>
        <n v="1246258"/>
        <n v="1246259"/>
        <n v="1246260"/>
        <n v="1246261"/>
        <n v="1246262"/>
        <n v="1246263"/>
        <n v="1246264"/>
        <n v="1246265"/>
        <n v="1246266"/>
        <n v="1246269"/>
        <n v="1246271"/>
        <n v="1246272"/>
        <n v="1246273"/>
        <n v="1246274"/>
        <n v="1246275"/>
        <n v="1246276"/>
        <n v="1246277"/>
        <n v="1246278"/>
        <n v="1246279"/>
        <n v="1246280"/>
        <n v="1246281"/>
        <n v="1246282"/>
        <n v="1246283"/>
        <n v="1246284"/>
        <n v="1246285"/>
        <n v="1246286"/>
        <n v="1246287"/>
        <n v="1246288"/>
        <n v="1246289"/>
        <n v="1246292"/>
        <n v="1246293"/>
        <n v="1246294"/>
        <n v="1246295"/>
        <n v="1246296"/>
        <n v="1246297"/>
        <n v="1246298"/>
        <n v="1246299"/>
        <n v="1246300"/>
        <n v="1246301"/>
        <n v="1246302"/>
        <n v="1246305"/>
        <n v="1246306"/>
        <n v="1246308"/>
        <n v="1246309"/>
        <n v="1246310"/>
        <n v="1246311"/>
        <n v="1246312"/>
        <n v="1246313"/>
        <n v="1246314"/>
        <n v="1246315"/>
        <n v="1246316"/>
        <n v="1246318"/>
        <n v="1246319"/>
        <n v="1246320"/>
        <n v="1246321"/>
        <n v="1246322"/>
        <n v="1246324"/>
        <n v="1246325"/>
        <n v="1246326"/>
        <n v="1246327"/>
        <n v="1246328"/>
        <n v="1246329"/>
        <n v="1246331"/>
        <n v="1246332"/>
        <n v="1246333"/>
        <n v="1246334"/>
        <n v="1246336"/>
        <n v="1246337"/>
        <n v="1246339"/>
        <n v="1246340"/>
        <n v="1246341"/>
        <n v="1246342"/>
        <n v="1246343"/>
        <n v="1246344"/>
        <n v="1246345"/>
        <n v="1246346"/>
        <n v="1246347"/>
        <n v="1246348"/>
        <n v="1246349"/>
        <n v="1246350"/>
        <n v="1246351"/>
        <n v="1246352"/>
        <n v="1246353"/>
        <n v="1246355"/>
        <n v="1246356"/>
        <n v="1246357"/>
        <n v="1246358"/>
        <n v="1246359"/>
        <n v="1246360"/>
        <n v="1246361"/>
        <n v="1246362"/>
        <n v="1246363"/>
        <n v="1246364"/>
        <n v="1246365"/>
        <n v="1246366"/>
        <n v="1246368"/>
        <n v="1246369"/>
        <n v="1246370"/>
        <n v="1246371"/>
        <n v="1246372"/>
        <n v="1246373"/>
        <n v="1246374"/>
        <n v="1246375"/>
        <n v="1246376"/>
        <n v="1246377"/>
        <n v="1246378"/>
        <n v="1246379"/>
        <n v="1246380"/>
        <n v="1246381"/>
        <n v="1246382"/>
        <n v="1246384"/>
        <n v="1246386"/>
        <n v="1246387"/>
        <n v="1246388"/>
        <n v="1246389"/>
        <n v="1246390"/>
        <n v="1246391"/>
        <n v="1246392"/>
        <n v="1246393"/>
        <n v="1246394"/>
        <n v="1246395"/>
        <n v="1246396"/>
        <n v="1246397"/>
        <n v="1246398"/>
        <n v="1246399"/>
        <n v="1246401"/>
        <n v="1246402"/>
        <n v="1246404"/>
        <n v="1246405"/>
        <n v="1246406"/>
        <n v="1246407"/>
        <n v="1246408"/>
        <n v="1246409"/>
        <n v="1246411"/>
        <n v="1246412"/>
        <n v="1246413"/>
        <n v="1246414"/>
        <n v="1246415"/>
        <n v="1246417"/>
        <n v="1246418"/>
        <n v="1246420"/>
        <n v="1246421"/>
        <n v="1246422"/>
        <n v="1246423"/>
        <n v="1246425"/>
        <n v="1246426"/>
        <n v="1246427"/>
        <n v="1246429"/>
        <n v="1246430"/>
        <n v="1246431"/>
        <n v="1246432"/>
        <n v="1246433"/>
        <n v="1246434"/>
        <n v="1246435"/>
        <n v="1246437"/>
        <n v="1246438"/>
        <n v="1246439"/>
        <n v="1246440"/>
        <n v="1246441"/>
        <n v="1246442"/>
        <n v="1246443"/>
        <n v="1246444"/>
        <n v="1246445"/>
        <n v="1246446"/>
        <n v="1246447"/>
        <n v="1246448"/>
        <n v="1246450"/>
        <n v="1246451"/>
        <n v="1246453"/>
        <n v="1246454"/>
        <n v="1246455"/>
        <n v="1246457"/>
        <n v="1246458"/>
        <n v="1246459"/>
        <n v="1246460"/>
        <n v="1246461"/>
        <n v="1246462"/>
        <n v="1246463"/>
        <n v="1246466"/>
        <n v="1246467"/>
        <n v="1246468"/>
        <n v="1246469"/>
        <n v="1246470"/>
        <n v="1246471"/>
        <n v="1246472"/>
        <n v="1246474"/>
        <n v="1246475"/>
        <n v="1246477"/>
        <n v="1246478"/>
        <n v="1246479"/>
        <n v="1246480"/>
        <n v="1246481"/>
        <n v="1246482"/>
        <n v="1246483"/>
        <n v="1246485"/>
        <n v="1246486"/>
        <n v="1246487"/>
        <n v="1246488"/>
        <n v="1246489"/>
        <n v="1246490"/>
        <n v="1246491"/>
        <n v="1246492"/>
        <n v="1246493"/>
        <n v="1246494"/>
        <n v="1246495"/>
        <n v="1246496"/>
        <n v="1246497"/>
        <n v="1246498"/>
        <n v="1246500"/>
        <n v="1246501"/>
        <n v="1246502"/>
        <n v="1246503"/>
        <n v="1246504"/>
        <n v="1246505"/>
        <n v="1246506"/>
        <n v="1246507"/>
        <n v="1246508"/>
        <n v="1246509"/>
        <n v="1246510"/>
        <n v="1246511"/>
        <n v="1246512"/>
        <n v="1246513"/>
        <n v="1246514"/>
        <n v="1246515"/>
        <n v="1246516"/>
        <n v="1246517"/>
        <n v="1246518"/>
        <n v="1246519"/>
        <n v="1246520"/>
        <n v="1246521"/>
        <n v="1246522"/>
        <n v="1246523"/>
        <n v="1246524"/>
        <n v="1246525"/>
        <n v="1246526"/>
        <n v="1246527"/>
        <n v="1246528"/>
        <n v="1246529"/>
        <n v="1246530"/>
        <n v="1246531"/>
        <n v="1246532"/>
        <n v="1246533"/>
        <n v="1246534"/>
        <n v="1246535"/>
        <n v="1246536"/>
        <n v="1246537"/>
        <n v="1246538"/>
        <n v="1246539"/>
        <n v="1246540"/>
        <n v="1246541"/>
        <n v="1246542"/>
        <n v="1246543"/>
        <n v="1246544"/>
        <n v="1246545"/>
        <n v="1246547"/>
        <n v="1246548"/>
        <n v="1246550"/>
        <n v="1246551"/>
        <n v="1246552"/>
        <n v="1246553"/>
        <n v="1246554"/>
        <n v="1246555"/>
        <n v="1246556"/>
        <n v="1246557"/>
        <n v="1246558"/>
        <n v="1246559"/>
        <n v="1246560"/>
        <n v="1246561"/>
        <n v="1246562"/>
        <n v="1246563"/>
        <n v="1246564"/>
        <n v="1246565"/>
        <n v="1246566"/>
        <n v="1246567"/>
        <n v="1246570"/>
        <n v="1246571"/>
        <n v="1246572"/>
        <n v="1246573"/>
        <n v="1246574"/>
        <n v="1246575"/>
        <n v="1246576"/>
        <n v="1246577"/>
        <n v="1246578"/>
        <n v="1246579"/>
        <n v="1246580"/>
        <n v="1246581"/>
        <n v="1246582"/>
        <n v="1246584"/>
        <n v="1246585"/>
        <n v="1246586"/>
        <n v="1246587"/>
        <n v="1246588"/>
        <n v="1246589"/>
        <n v="1246590"/>
        <n v="1246591"/>
        <n v="1246592"/>
        <n v="1246593"/>
        <n v="1246594"/>
        <n v="1246595"/>
        <n v="1246596"/>
        <n v="1246599"/>
        <n v="1246600"/>
        <n v="1246601"/>
        <n v="1246602"/>
        <n v="1246603"/>
        <n v="1246604"/>
        <n v="1246605"/>
        <n v="1246606"/>
        <n v="1246608"/>
        <n v="1246609"/>
        <n v="1246610"/>
        <n v="1246611"/>
        <n v="1246612"/>
        <n v="1246613"/>
        <n v="1246616"/>
        <n v="1246618"/>
        <n v="1246619"/>
        <n v="1246620"/>
        <n v="1246621"/>
        <n v="1246622"/>
        <n v="1246623"/>
        <n v="1246626"/>
        <n v="1246627"/>
        <n v="1246628"/>
        <n v="1246629"/>
        <n v="1246630"/>
        <n v="1246631"/>
        <n v="1246632"/>
        <n v="1246633"/>
        <n v="1246634"/>
        <n v="1246635"/>
        <n v="1246636"/>
        <n v="1246637"/>
        <n v="1246638"/>
        <n v="1246639"/>
        <n v="1246640"/>
        <n v="1246641"/>
        <n v="1246642"/>
        <n v="1246643"/>
        <n v="1246644"/>
        <n v="1246646"/>
        <n v="1246647"/>
        <n v="1246648"/>
        <n v="1246649"/>
        <n v="1246650"/>
        <n v="1246651"/>
        <n v="1246652"/>
        <n v="1246653"/>
        <n v="1246656"/>
        <n v="1246657"/>
        <n v="1246659"/>
        <n v="1246660"/>
        <n v="1246661"/>
        <n v="1246662"/>
        <n v="1246663"/>
        <n v="1246664"/>
        <n v="1246665"/>
        <n v="1246666"/>
        <n v="1246667"/>
        <n v="1246668"/>
        <n v="1246669"/>
        <n v="1246670"/>
        <n v="1246671"/>
        <n v="1246672"/>
        <n v="1246673"/>
        <n v="1246674"/>
        <n v="1246675"/>
        <n v="1246676"/>
        <n v="1246677"/>
        <n v="1246678"/>
        <n v="1246679"/>
        <n v="1246680"/>
        <n v="1246681"/>
        <n v="1246682"/>
        <n v="1246683"/>
        <n v="1246686"/>
        <n v="1246687"/>
        <n v="1246688"/>
        <n v="1246689"/>
        <n v="1246690"/>
        <n v="1246691"/>
        <n v="1246692"/>
        <n v="1246693"/>
        <n v="1246694"/>
        <n v="1246695"/>
        <n v="1246696"/>
        <n v="1246697"/>
        <n v="1246698"/>
        <n v="1246699"/>
        <n v="1246700"/>
        <n v="1246701"/>
        <n v="1246702"/>
        <n v="1246703"/>
        <n v="1246706"/>
        <n v="1246707"/>
        <n v="1246708"/>
        <n v="1246709"/>
        <n v="1246710"/>
        <n v="1246712"/>
        <n v="1246713"/>
        <n v="1246714"/>
        <n v="1246715"/>
        <n v="1246716"/>
        <n v="1246717"/>
        <n v="1246718"/>
        <n v="1246719"/>
        <n v="1246720"/>
        <n v="1246721"/>
        <n v="1246722"/>
        <n v="1246723"/>
        <n v="1246724"/>
        <n v="1246725"/>
        <n v="1246726"/>
        <n v="1246727"/>
        <n v="1246728"/>
        <n v="1246729"/>
        <n v="1246730"/>
        <n v="1246731"/>
        <n v="1246732"/>
        <n v="1246733"/>
        <n v="1246734"/>
        <n v="1246735"/>
        <n v="1246736"/>
        <n v="1246737"/>
        <n v="1246738"/>
        <n v="1246739"/>
        <n v="1246740"/>
        <n v="1246741"/>
        <n v="1246742"/>
        <n v="1246743"/>
        <n v="1246744"/>
        <n v="1246745"/>
        <n v="1246746"/>
        <n v="1246747"/>
        <n v="1246748"/>
        <n v="1246749"/>
        <n v="1246750"/>
        <n v="1246752"/>
        <n v="1246753"/>
        <n v="1246754"/>
        <n v="1246756"/>
        <n v="1246757"/>
        <n v="1246758"/>
        <n v="1246759"/>
        <n v="1246760"/>
        <n v="1246761"/>
        <n v="1246762"/>
        <n v="1246763"/>
        <n v="1246764"/>
        <n v="1246765"/>
        <n v="1246766"/>
        <n v="1246767"/>
        <n v="1246768"/>
        <n v="1246769"/>
        <n v="1246770"/>
        <n v="1246771"/>
        <n v="1246772"/>
        <n v="1246773"/>
        <n v="1246774"/>
        <n v="1246775"/>
        <n v="1246776"/>
        <n v="1246777"/>
        <n v="1246778"/>
        <n v="1246779"/>
        <n v="1246780"/>
        <n v="1246782"/>
        <n v="1246783"/>
        <n v="1246784"/>
        <n v="1246785"/>
        <n v="1246786"/>
        <n v="1246787"/>
        <n v="1246788"/>
        <n v="1246789"/>
        <n v="1246790"/>
        <n v="1246791"/>
        <n v="1246792"/>
        <n v="1246793"/>
        <n v="1246795"/>
        <n v="1246796"/>
        <n v="1246797"/>
        <n v="1246798"/>
        <n v="1246799"/>
        <n v="1246800"/>
        <n v="1246801"/>
        <n v="1246802"/>
        <n v="1246803"/>
        <n v="1246804"/>
        <n v="1246806"/>
        <n v="1246807"/>
        <n v="1246808"/>
        <n v="1246809"/>
        <n v="1246810"/>
        <n v="1246812"/>
        <n v="1246813"/>
        <n v="1246814"/>
        <n v="1246815"/>
        <n v="1246816"/>
        <n v="1246817"/>
        <n v="1246818"/>
        <n v="1246819"/>
        <n v="1246820"/>
        <n v="1246821"/>
        <n v="1246822"/>
        <n v="1246823"/>
        <n v="1246824"/>
        <n v="1246825"/>
        <n v="1246826"/>
        <n v="1246827"/>
        <n v="1246828"/>
        <n v="1246830"/>
        <n v="1246831"/>
        <n v="1246832"/>
        <n v="1246833"/>
        <n v="1246834"/>
        <n v="1246835"/>
        <n v="1246836"/>
        <n v="1246837"/>
        <n v="1246838"/>
        <n v="1246840"/>
        <n v="1246841"/>
        <n v="1246842"/>
        <n v="1246843"/>
        <n v="1246844"/>
        <n v="1246845"/>
        <n v="1246847"/>
        <n v="1246849"/>
        <n v="1246850"/>
        <n v="1246851"/>
        <n v="1246852"/>
        <n v="1246853"/>
        <n v="1246854"/>
        <n v="1246855"/>
        <n v="1246856"/>
        <n v="1246857"/>
        <n v="1246859"/>
        <n v="1246860"/>
        <n v="1246861"/>
        <n v="1246862"/>
        <n v="1246864"/>
        <n v="1246865"/>
        <n v="1246866"/>
        <n v="1246867"/>
        <n v="1246868"/>
        <n v="1246869"/>
        <n v="1246870"/>
        <n v="1246871"/>
        <n v="1246872"/>
        <n v="1246873"/>
        <n v="1246874"/>
        <n v="1246875"/>
        <n v="1246876"/>
        <n v="1246877"/>
        <n v="1246878"/>
        <n v="1246880"/>
        <n v="1246881"/>
        <n v="1246882"/>
        <n v="1246883"/>
        <n v="1246884"/>
        <n v="1246885"/>
        <n v="1246886"/>
        <n v="1246887"/>
        <n v="1246889"/>
        <n v="1246890"/>
        <n v="1246891"/>
        <n v="1246892"/>
        <n v="1246894"/>
        <n v="1246895"/>
        <n v="1246897"/>
        <n v="1246898"/>
        <n v="1246899"/>
        <n v="1246901"/>
        <n v="1246902"/>
        <n v="1246903"/>
        <n v="1246905"/>
        <n v="1246906"/>
        <n v="1246907"/>
        <n v="1246908"/>
        <n v="1246909"/>
        <n v="1246910"/>
        <n v="1246911"/>
        <n v="1246912"/>
        <n v="1246913"/>
        <n v="1246915"/>
        <n v="1246916"/>
        <n v="1246917"/>
        <n v="1246918"/>
        <n v="1246919"/>
        <n v="1246920"/>
        <n v="1246921"/>
        <n v="1246923"/>
        <n v="1246924"/>
        <n v="1246925"/>
        <n v="1246926"/>
        <n v="1246927"/>
        <n v="1246928"/>
        <n v="1246929"/>
        <n v="1246930"/>
        <n v="1246931"/>
        <n v="1246932"/>
        <n v="1246933"/>
        <n v="1246934"/>
        <n v="1246935"/>
        <n v="1246936"/>
        <n v="1246937"/>
        <n v="1246938"/>
        <n v="1246939"/>
        <n v="1246940"/>
        <n v="1246941"/>
        <n v="1246942"/>
        <n v="1246943"/>
        <n v="1246944"/>
        <n v="1246945"/>
        <n v="1246948"/>
        <n v="1246949"/>
        <n v="1246950"/>
        <n v="1246951"/>
        <n v="1246952"/>
        <n v="1246953"/>
        <n v="1246956"/>
        <n v="1246957"/>
        <n v="1246958"/>
        <n v="1246959"/>
        <n v="1246960"/>
        <n v="1246961"/>
        <n v="1246962"/>
        <n v="1246963"/>
        <n v="1246964"/>
        <n v="1246966"/>
        <n v="1246967"/>
        <n v="1246968"/>
        <n v="1246969"/>
        <n v="1246971"/>
        <n v="1246972"/>
        <n v="1246973"/>
        <n v="1246974"/>
        <n v="1246975"/>
        <n v="1246976"/>
        <n v="1246977"/>
        <n v="1246979"/>
        <n v="1246980"/>
        <n v="1246981"/>
        <n v="1246982"/>
        <n v="1246983"/>
        <n v="1246985"/>
        <n v="1246986"/>
        <n v="1246987"/>
        <n v="1246988"/>
        <n v="1246989"/>
        <n v="1246991"/>
        <n v="1246992"/>
        <n v="1246993"/>
        <n v="1246995"/>
        <n v="1246996"/>
        <n v="1246997"/>
        <n v="1246998"/>
        <n v="1246999"/>
        <n v="1247000"/>
        <n v="1247001"/>
        <n v="1247003"/>
        <n v="1247004"/>
        <n v="1247005"/>
        <n v="1247006"/>
        <n v="1247007"/>
        <n v="1247008"/>
        <n v="1247010"/>
        <n v="1247011"/>
        <n v="1247012"/>
        <n v="1247013"/>
        <n v="1247014"/>
        <n v="1247015"/>
        <n v="1247017"/>
        <n v="1247018"/>
        <n v="1247019"/>
        <n v="1247020"/>
        <n v="1247021"/>
        <n v="1247022"/>
        <n v="1247023"/>
        <n v="1247024"/>
        <n v="1247027"/>
        <n v="1247028"/>
        <n v="1247029"/>
        <n v="1247030"/>
        <n v="1247032"/>
        <n v="1247033"/>
        <n v="1247034"/>
        <n v="1247035"/>
        <n v="1247036"/>
        <n v="1247037"/>
        <n v="1247038"/>
        <n v="1247039"/>
        <n v="1247040"/>
        <n v="1247041"/>
        <n v="1247042"/>
        <n v="1247043"/>
        <n v="1247044"/>
        <n v="1247045"/>
        <n v="1247046"/>
        <n v="1247047"/>
        <n v="1247048"/>
        <n v="1247049"/>
        <n v="1247050"/>
        <n v="1247051"/>
        <n v="1247052"/>
        <n v="1247053"/>
        <n v="1247054"/>
        <n v="1247055"/>
        <n v="1247056"/>
        <n v="1247057"/>
        <n v="1247058"/>
        <n v="1247059"/>
        <n v="1247060"/>
        <n v="1247061"/>
        <n v="1247063"/>
        <n v="1247064"/>
        <n v="1247065"/>
        <n v="1247066"/>
        <n v="1247067"/>
        <n v="1247069"/>
        <n v="1247070"/>
        <n v="1247071"/>
        <n v="1247072"/>
        <n v="1247074"/>
        <n v="1247075"/>
        <n v="1247077"/>
        <n v="1247078"/>
        <n v="1247079"/>
        <n v="1247080"/>
        <n v="1247081"/>
        <n v="1247083"/>
        <n v="1247084"/>
        <n v="1247085"/>
        <n v="1247086"/>
        <n v="1247087"/>
        <n v="1247088"/>
        <n v="1247089"/>
        <n v="1247090"/>
        <n v="1247091"/>
        <n v="1247092"/>
        <n v="1247093"/>
        <n v="1247094"/>
        <n v="1247095"/>
        <n v="1247096"/>
        <n v="1247097"/>
        <n v="1247098"/>
        <n v="1247099"/>
        <n v="1247100"/>
        <n v="1247101"/>
        <n v="1247102"/>
        <n v="1247104"/>
        <n v="1247105"/>
        <n v="1247106"/>
        <n v="1247107"/>
        <n v="1247108"/>
        <n v="1247109"/>
        <n v="1247110"/>
        <n v="1247112"/>
        <n v="1247113"/>
        <n v="1247114"/>
        <n v="1247115"/>
        <n v="1247117"/>
        <n v="1247118"/>
        <n v="1247119"/>
        <n v="1247120"/>
        <n v="1247121"/>
        <n v="1247122"/>
        <n v="1247123"/>
        <n v="1247124"/>
        <n v="1247125"/>
        <n v="1247126"/>
        <n v="1247127"/>
        <n v="1247128"/>
        <n v="1247129"/>
        <n v="1247130"/>
        <n v="1247132"/>
        <n v="1247133"/>
        <n v="1247135"/>
        <n v="1247136"/>
        <n v="1247137"/>
        <n v="1247138"/>
        <n v="1247139"/>
        <n v="1247140"/>
        <n v="1247142"/>
        <n v="1247143"/>
        <n v="1247144"/>
        <n v="1247146"/>
        <n v="1247147"/>
        <n v="1247148"/>
        <n v="1247149"/>
        <n v="1247150"/>
        <n v="1247151"/>
        <n v="1247152"/>
        <n v="1247153"/>
        <n v="1247154"/>
        <n v="1247155"/>
        <n v="1247156"/>
        <n v="1247157"/>
        <n v="1247158"/>
        <n v="1247159"/>
        <n v="1247160"/>
        <n v="1247161"/>
        <n v="1247162"/>
        <n v="1247163"/>
        <n v="1247164"/>
        <n v="1247165"/>
        <n v="1247166"/>
        <n v="1247168"/>
        <n v="1247169"/>
        <n v="1247170"/>
        <n v="1247171"/>
        <n v="1247172"/>
        <n v="1247173"/>
        <n v="1247174"/>
        <n v="1247175"/>
        <n v="1247176"/>
        <n v="1247177"/>
        <n v="1247178"/>
        <n v="1247179"/>
        <n v="1247180"/>
        <n v="1247181"/>
        <n v="1247182"/>
        <n v="1247183"/>
        <n v="1247184"/>
        <n v="1247185"/>
        <n v="1247186"/>
        <n v="1247187"/>
        <n v="1247188"/>
        <n v="1247189"/>
        <n v="1247190"/>
        <n v="1247191"/>
        <n v="1247192"/>
        <n v="1247193"/>
        <n v="1247194"/>
        <n v="1247195"/>
        <n v="1247196"/>
        <n v="1247197"/>
        <n v="1247198"/>
        <n v="1247200"/>
        <n v="1247201"/>
        <n v="1247202"/>
        <n v="1247203"/>
        <n v="1247204"/>
        <n v="1247205"/>
        <n v="1247206"/>
        <n v="1247207"/>
        <n v="1247208"/>
        <n v="1247209"/>
        <n v="1247210"/>
        <n v="1247211"/>
        <n v="1247212"/>
        <n v="1247213"/>
        <n v="1247214"/>
        <n v="1247215"/>
        <n v="1247216"/>
        <n v="1247217"/>
        <n v="1247220"/>
        <n v="1247221"/>
        <n v="1247223"/>
        <n v="1247224"/>
        <n v="1247225"/>
        <n v="1247226"/>
        <n v="1247229"/>
        <n v="1247230"/>
        <n v="1247231"/>
        <n v="1247232"/>
        <n v="1247235"/>
        <n v="1247236"/>
        <n v="1247237"/>
        <n v="1247238"/>
        <n v="1247239"/>
        <n v="1247240"/>
        <n v="1247241"/>
        <n v="1247242"/>
        <n v="1247243"/>
        <n v="1247244"/>
        <n v="1247245"/>
        <n v="1247246"/>
        <n v="1247247"/>
        <n v="1247248"/>
        <n v="1247249"/>
        <n v="1247251"/>
        <n v="1247252"/>
        <n v="1247253"/>
        <n v="1247254"/>
        <n v="1247255"/>
        <n v="1247256"/>
        <n v="1247257"/>
        <n v="1247258"/>
        <n v="1247259"/>
        <n v="1247260"/>
        <n v="1247261"/>
        <n v="1247262"/>
        <n v="1247263"/>
        <n v="1247264"/>
        <n v="1247265"/>
        <n v="1247266"/>
        <n v="1247267"/>
        <n v="1247268"/>
        <n v="1247269"/>
        <n v="1247270"/>
        <n v="1247271"/>
        <n v="1247272"/>
        <n v="1247273"/>
        <n v="1247275"/>
        <n v="1247276"/>
        <n v="1247277"/>
        <n v="1247278"/>
        <n v="1247279"/>
        <n v="1247281"/>
        <n v="1247282"/>
        <n v="1247283"/>
        <n v="1247284"/>
        <n v="1247285"/>
        <n v="1247286"/>
        <n v="1247287"/>
        <n v="1247288"/>
        <n v="1247289"/>
        <n v="1247290"/>
        <n v="1247291"/>
        <n v="1247292"/>
        <n v="1247293"/>
        <n v="1247294"/>
        <n v="1247295"/>
        <n v="1247296"/>
        <n v="1247297"/>
        <n v="1247298"/>
        <n v="1247299"/>
        <n v="1247302"/>
        <n v="1247303"/>
        <n v="1247304"/>
        <n v="1247305"/>
        <n v="1247306"/>
        <n v="1247307"/>
        <n v="1247308"/>
        <n v="1247310"/>
        <n v="1247311"/>
        <n v="1247312"/>
        <n v="1247313"/>
        <n v="1247314"/>
        <n v="1247315"/>
        <n v="1247316"/>
        <n v="1247317"/>
        <n v="1247318"/>
        <n v="1247319"/>
        <n v="1247320"/>
        <n v="1247321"/>
        <n v="1247322"/>
        <n v="1247323"/>
        <n v="1247324"/>
        <n v="1247325"/>
        <n v="1247326"/>
        <n v="1247327"/>
        <n v="1247329"/>
        <n v="1247330"/>
        <n v="1247331"/>
        <n v="1247332"/>
        <n v="1247333"/>
        <n v="1247334"/>
        <n v="1247335"/>
        <n v="1247336"/>
        <n v="1247337"/>
        <n v="1247338"/>
        <n v="1247339"/>
        <n v="1247340"/>
        <n v="1247341"/>
        <n v="1247342"/>
        <n v="1247343"/>
        <n v="1247344"/>
        <n v="1247345"/>
        <n v="1247346"/>
        <n v="1247347"/>
        <n v="1247348"/>
        <n v="1247349"/>
        <n v="1247350"/>
        <n v="1247351"/>
        <n v="1247352"/>
        <n v="1247353"/>
        <n v="1247354"/>
        <n v="1247355"/>
        <n v="1247356"/>
        <n v="1247357"/>
        <n v="1247358"/>
        <n v="1247359"/>
        <n v="1247360"/>
        <n v="1247361"/>
        <n v="1247362"/>
        <n v="1247363"/>
        <n v="1247364"/>
        <n v="1247365"/>
        <n v="1247366"/>
        <n v="1247367"/>
        <n v="1247368"/>
        <n v="1247369"/>
        <n v="1247370"/>
        <n v="1247371"/>
        <n v="1247372"/>
        <n v="1247373"/>
        <n v="1247374"/>
        <n v="1247375"/>
        <n v="1247376"/>
        <n v="1247377"/>
        <n v="1247378"/>
        <n v="1247379"/>
        <n v="1247380"/>
        <n v="1247382"/>
        <n v="1247383"/>
        <n v="1247384"/>
        <n v="1247385"/>
        <n v="1247386"/>
        <n v="1247387"/>
        <n v="1247388"/>
        <n v="1247390"/>
        <n v="1247391"/>
        <n v="1247392"/>
        <n v="1247393"/>
        <n v="1247394"/>
        <n v="1247395"/>
        <n v="1247396"/>
        <n v="1247397"/>
        <n v="1247398"/>
        <n v="1247399"/>
        <n v="1247400"/>
        <n v="1247401"/>
        <n v="1247402"/>
        <n v="1247403"/>
        <n v="1247404"/>
        <n v="1247405"/>
        <n v="1247406"/>
        <n v="1247407"/>
        <n v="1247408"/>
        <n v="1247409"/>
        <n v="1247411"/>
        <n v="1247412"/>
        <n v="1247413"/>
        <n v="1247414"/>
        <n v="1247416"/>
        <n v="1247417"/>
        <n v="1247418"/>
        <n v="1247419"/>
        <n v="1247420"/>
        <n v="1247422"/>
        <n v="1247423"/>
        <n v="1247424"/>
        <n v="1247425"/>
        <n v="1247427"/>
        <n v="1247428"/>
        <n v="1247429"/>
        <n v="1247430"/>
        <n v="1247431"/>
        <n v="1247432"/>
        <n v="1247433"/>
        <n v="1247435"/>
        <n v="1247436"/>
        <n v="1247437"/>
        <n v="1247438"/>
        <n v="1247439"/>
        <n v="1247440"/>
        <n v="1247441"/>
        <n v="1247442"/>
        <n v="1247443"/>
        <n v="1247444"/>
        <n v="1247446"/>
        <n v="1247447"/>
        <n v="1247448"/>
        <n v="1247450"/>
        <n v="1247451"/>
        <n v="1247452"/>
        <n v="1247455"/>
        <n v="1247456"/>
        <n v="1247458"/>
        <n v="1247459"/>
        <n v="1247460"/>
        <n v="1247461"/>
        <n v="1247463"/>
        <n v="1247464"/>
        <n v="1247465"/>
        <n v="1247467"/>
        <n v="1247468"/>
        <n v="1247469"/>
        <n v="1247471"/>
        <n v="1247472"/>
        <n v="1247473"/>
        <n v="1247474"/>
        <n v="1247475"/>
        <n v="1247476"/>
        <n v="1247477"/>
        <n v="1247478"/>
        <n v="1247481"/>
        <n v="1247483"/>
        <n v="1247484"/>
        <n v="1247485"/>
        <n v="1247486"/>
        <n v="1247487"/>
        <n v="1247488"/>
        <n v="1247489"/>
        <n v="1247491"/>
        <n v="1247492"/>
        <n v="1247494"/>
        <n v="1247495"/>
        <n v="1247496"/>
        <n v="1247497"/>
        <n v="1247498"/>
        <n v="1247499"/>
        <n v="1247500"/>
        <n v="1247501"/>
        <n v="1247504"/>
        <n v="1247505"/>
        <n v="1247506"/>
        <n v="1247507"/>
        <n v="1247508"/>
        <n v="1247509"/>
        <n v="1247510"/>
        <n v="1247512"/>
        <n v="1247513"/>
        <n v="1247514"/>
        <n v="1247515"/>
        <n v="1247516"/>
        <n v="1247517"/>
        <n v="1247518"/>
        <n v="1247519"/>
        <n v="1247521"/>
        <n v="1247522"/>
        <n v="1247523"/>
        <n v="1247524"/>
        <n v="1247525"/>
        <n v="1247526"/>
        <n v="1247528"/>
        <n v="1247529"/>
        <n v="1247530"/>
        <n v="1247531"/>
        <n v="1247532"/>
        <n v="1247534"/>
        <n v="1247535"/>
        <n v="1247536"/>
        <n v="1247537"/>
        <n v="1247539"/>
        <n v="1247540"/>
        <n v="1247542"/>
        <n v="1247543"/>
        <n v="1247544"/>
        <n v="1247545"/>
        <n v="1247546"/>
        <n v="1247547"/>
        <n v="1247548"/>
        <n v="1247549"/>
        <n v="1247550"/>
        <n v="1247551"/>
        <n v="1247552"/>
        <n v="1247553"/>
        <n v="1247554"/>
        <n v="1247555"/>
        <n v="1247556"/>
        <n v="1247557"/>
        <n v="1247558"/>
        <n v="1247560"/>
        <n v="1247561"/>
        <n v="1247562"/>
        <n v="1247563"/>
        <n v="1247564"/>
        <n v="1247565"/>
        <n v="1247566"/>
        <n v="1247567"/>
        <n v="1247568"/>
        <n v="1247569"/>
        <n v="1247571"/>
        <n v="1247573"/>
        <n v="1247574"/>
        <n v="1247575"/>
        <n v="1247577"/>
        <n v="1247578"/>
        <n v="1247579"/>
        <n v="1247580"/>
        <n v="1247582"/>
        <n v="1247583"/>
        <n v="1247584"/>
        <n v="1247585"/>
        <n v="1247586"/>
        <n v="1247587"/>
        <n v="1247588"/>
        <n v="1247589"/>
        <n v="1247590"/>
        <n v="1247591"/>
        <n v="1247592"/>
        <n v="1247593"/>
        <n v="1247594"/>
        <n v="1247595"/>
        <n v="1247596"/>
        <n v="1247597"/>
        <n v="1247598"/>
        <n v="1247599"/>
        <n v="1247600"/>
        <n v="1247601"/>
        <n v="1247602"/>
        <n v="1247603"/>
        <n v="1247604"/>
        <n v="1247605"/>
        <n v="1247606"/>
        <n v="1247607"/>
        <n v="1247608"/>
        <n v="1247609"/>
        <n v="1247610"/>
        <n v="1247612"/>
        <n v="1247613"/>
        <n v="1247615"/>
        <n v="1247616"/>
        <n v="1247619"/>
        <n v="1247620"/>
        <n v="1247621"/>
        <n v="1247622"/>
        <n v="1247623"/>
        <n v="1247624"/>
        <n v="1247625"/>
        <n v="1247626"/>
        <n v="1247627"/>
        <n v="1247628"/>
        <n v="1247630"/>
        <n v="1247631"/>
        <n v="1247632"/>
        <n v="1247633"/>
        <n v="1247634"/>
        <n v="1247635"/>
        <n v="1247636"/>
        <n v="1247637"/>
        <n v="1247640"/>
        <n v="1247642"/>
        <n v="1247643"/>
        <n v="1247644"/>
        <n v="1247645"/>
        <n v="1247647"/>
        <n v="1247649"/>
        <n v="1247650"/>
        <n v="1247652"/>
        <n v="1247654"/>
        <n v="1247655"/>
        <n v="1247656"/>
        <n v="1247657"/>
        <n v="1247658"/>
        <n v="1247659"/>
        <n v="1247661"/>
        <n v="1247662"/>
        <n v="1247663"/>
        <n v="1247664"/>
        <n v="1247665"/>
        <n v="1247666"/>
        <n v="1247667"/>
        <n v="1247668"/>
        <n v="1247669"/>
        <n v="1247670"/>
        <n v="1247671"/>
        <n v="1247672"/>
        <n v="1247673"/>
        <n v="1247674"/>
        <n v="1247675"/>
        <n v="1247676"/>
        <n v="1247678"/>
        <n v="1247679"/>
        <n v="1247681"/>
        <n v="1247682"/>
        <n v="1247683"/>
        <n v="1247684"/>
        <n v="1247685"/>
        <n v="1247686"/>
        <n v="1247687"/>
        <n v="1247688"/>
        <n v="1247689"/>
        <n v="1247690"/>
        <n v="1247691"/>
        <n v="1247692"/>
        <n v="1247693"/>
        <n v="1247694"/>
        <n v="1247695"/>
        <n v="1247696"/>
        <n v="1247697"/>
        <n v="1247698"/>
        <n v="1247699"/>
        <n v="1247700"/>
        <n v="1247701"/>
        <n v="1247702"/>
        <n v="1247703"/>
        <n v="1247704"/>
        <n v="1247705"/>
        <n v="1247706"/>
        <n v="1247709"/>
        <n v="1247710"/>
        <n v="1247711"/>
        <n v="1247712"/>
        <n v="1247714"/>
        <n v="1247715"/>
        <n v="1247716"/>
        <n v="1247718"/>
        <n v="1247719"/>
        <n v="1247720"/>
        <n v="1247721"/>
        <n v="1247722"/>
        <n v="1247723"/>
        <n v="1247724"/>
        <n v="1247725"/>
        <n v="1247726"/>
        <n v="1247727"/>
        <n v="1247728"/>
        <n v="1247729"/>
        <n v="1247730"/>
        <n v="1247731"/>
        <n v="1247732"/>
        <n v="1247733"/>
        <n v="1247734"/>
        <n v="1247735"/>
        <n v="1247736"/>
        <n v="1247737"/>
        <n v="1247738"/>
        <n v="1247739"/>
        <n v="1247740"/>
        <n v="1247741"/>
        <n v="1247742"/>
        <n v="1247743"/>
        <n v="1247744"/>
        <n v="1247745"/>
        <n v="1247746"/>
        <n v="1247747"/>
        <n v="1247748"/>
        <n v="1247749"/>
        <n v="1247750"/>
        <n v="1247751"/>
        <n v="1247752"/>
        <n v="1247753"/>
        <n v="1247754"/>
        <n v="1247755"/>
        <n v="1247756"/>
        <n v="1247758"/>
        <n v="1247759"/>
        <n v="1247760"/>
        <n v="1247761"/>
        <n v="1247762"/>
        <n v="1247763"/>
        <n v="1247764"/>
        <n v="1247765"/>
        <n v="1247766"/>
        <n v="1247767"/>
        <n v="1247768"/>
        <n v="1247769"/>
        <n v="1247770"/>
        <n v="1247771"/>
        <n v="1247772"/>
        <n v="1247773"/>
        <n v="1247774"/>
        <n v="1247776"/>
        <n v="1247777"/>
        <n v="1247778"/>
        <n v="1247779"/>
        <n v="1247780"/>
        <n v="1247781"/>
        <n v="1247782"/>
        <n v="1247783"/>
        <n v="1247784"/>
        <n v="1247785"/>
        <n v="1247786"/>
        <n v="1247787"/>
        <n v="1247788"/>
        <n v="1247789"/>
        <n v="1247791"/>
        <n v="1247792"/>
        <n v="1247793"/>
        <n v="1247794"/>
        <n v="1247795"/>
        <n v="1247796"/>
        <n v="1247797"/>
        <n v="1247799"/>
        <n v="1247800"/>
        <n v="1247803"/>
        <n v="1247805"/>
        <n v="1247806"/>
        <n v="1247807"/>
        <n v="1247808"/>
        <n v="1247809"/>
        <n v="1247810"/>
        <n v="1247811"/>
        <n v="1247812"/>
        <n v="1247813"/>
        <n v="1247814"/>
        <n v="1247815"/>
        <n v="1247816"/>
        <n v="1247817"/>
        <n v="1247818"/>
        <n v="1247819"/>
        <n v="1247820"/>
        <n v="1247822"/>
        <n v="1247823"/>
        <n v="1247825"/>
        <n v="1247826"/>
        <n v="1247827"/>
        <n v="1247828"/>
        <n v="1247829"/>
        <n v="1247830"/>
        <n v="1247831"/>
        <n v="1247832"/>
        <n v="1247833"/>
        <n v="1247834"/>
        <n v="1247835"/>
        <n v="1247837"/>
        <n v="1247838"/>
        <n v="1247839"/>
        <n v="1247840"/>
        <n v="1247841"/>
        <n v="1247842"/>
        <n v="1247844"/>
        <n v="1247846"/>
        <n v="1247847"/>
        <n v="1247848"/>
        <n v="1247849"/>
        <n v="1247850"/>
        <n v="1247851"/>
        <n v="1247852"/>
        <n v="1247853"/>
        <n v="1247854"/>
        <n v="1247855"/>
        <n v="1247856"/>
        <n v="1247857"/>
        <n v="1247858"/>
        <n v="1247859"/>
        <n v="1247861"/>
        <n v="1247862"/>
        <n v="1247863"/>
        <n v="1247864"/>
        <n v="1247865"/>
        <n v="1247866"/>
        <n v="1247867"/>
        <n v="1247868"/>
        <n v="1247869"/>
        <n v="1247870"/>
        <n v="1247871"/>
        <n v="1247872"/>
        <n v="1247873"/>
        <n v="1247874"/>
        <n v="1247875"/>
        <n v="1247876"/>
        <n v="1247879"/>
        <n v="1247880"/>
        <n v="1247882"/>
        <n v="1247883"/>
        <n v="1247884"/>
        <n v="1247885"/>
        <n v="1247886"/>
        <n v="1247887"/>
        <n v="1247888"/>
        <n v="1247891"/>
        <n v="1247892"/>
        <n v="1247893"/>
        <n v="1247894"/>
        <n v="1247895"/>
        <n v="1247896"/>
        <n v="1247897"/>
        <n v="1247898"/>
        <n v="1247899"/>
        <n v="1247900"/>
        <n v="1247901"/>
        <n v="1247902"/>
        <n v="1247903"/>
        <n v="1247904"/>
        <n v="1247905"/>
        <n v="1247906"/>
        <n v="1247907"/>
        <n v="1247908"/>
        <n v="1247909"/>
        <n v="1247910"/>
        <n v="1247911"/>
        <n v="1247912"/>
        <n v="1247913"/>
        <n v="1247914"/>
        <n v="1247916"/>
        <n v="1247917"/>
        <n v="1247918"/>
        <n v="1247919"/>
        <n v="1247920"/>
        <n v="1247921"/>
        <n v="1247922"/>
        <n v="1247923"/>
        <n v="1247924"/>
        <n v="1247925"/>
        <n v="1247926"/>
        <n v="1247928"/>
        <n v="1247929"/>
        <n v="1247930"/>
        <n v="1247931"/>
        <n v="1247932"/>
        <n v="1247937"/>
        <n v="1247939"/>
        <n v="1247940"/>
        <n v="1247941"/>
        <n v="1247942"/>
        <n v="1247943"/>
        <n v="1247944"/>
        <n v="1247945"/>
        <n v="1247946"/>
        <n v="1247947"/>
        <n v="1247950"/>
        <n v="1247952"/>
        <n v="1247953"/>
        <n v="1247954"/>
        <n v="1247955"/>
        <n v="1247956"/>
        <n v="1247957"/>
        <n v="1247958"/>
        <n v="1247959"/>
        <n v="1247960"/>
        <n v="1247961"/>
        <n v="1247962"/>
        <n v="1247963"/>
        <n v="1247964"/>
        <n v="1247965"/>
        <n v="1247966"/>
        <n v="1247967"/>
        <n v="1247968"/>
        <n v="1247969"/>
        <n v="1247970"/>
        <n v="1247971"/>
        <n v="1247972"/>
        <n v="1247973"/>
        <n v="1247974"/>
        <n v="1247975"/>
        <n v="1247977"/>
        <n v="1247978"/>
        <n v="1247979"/>
        <n v="1247980"/>
        <n v="1247981"/>
        <n v="1247982"/>
        <n v="1247983"/>
        <n v="1247985"/>
        <n v="1247987"/>
        <n v="1247988"/>
        <n v="1247989"/>
        <n v="1247990"/>
        <n v="1247991"/>
        <n v="1247992"/>
        <n v="1247993"/>
        <n v="1247994"/>
        <n v="1247995"/>
        <n v="1247996"/>
        <n v="1247997"/>
        <n v="1247998"/>
        <n v="1247999"/>
        <n v="1248000"/>
        <n v="1248001"/>
        <n v="1248002"/>
        <n v="1248003"/>
        <n v="1248004"/>
        <n v="1248005"/>
        <n v="1248006"/>
        <n v="1248007"/>
        <n v="1248008"/>
        <n v="1248009"/>
        <n v="1248010"/>
        <n v="1248011"/>
        <n v="1248012"/>
        <n v="1248013"/>
        <n v="1248014"/>
        <n v="1248016"/>
        <n v="1248017"/>
        <n v="1248018"/>
        <n v="1248020"/>
        <n v="1248021"/>
        <n v="1248022"/>
        <n v="1248023"/>
        <n v="1248024"/>
        <n v="1248025"/>
        <n v="1248026"/>
        <n v="1248028"/>
        <n v="1248030"/>
        <n v="1248031"/>
        <n v="1248032"/>
        <n v="1248034"/>
        <n v="1248035"/>
        <n v="1248036"/>
        <n v="1248037"/>
        <n v="1248038"/>
        <n v="1248039"/>
        <n v="1248041"/>
        <n v="1248042"/>
        <n v="1248043"/>
        <n v="1248044"/>
        <n v="1248045"/>
        <n v="1248046"/>
        <n v="1248047"/>
        <n v="1248048"/>
        <n v="1248049"/>
        <n v="1248050"/>
        <n v="1248051"/>
        <n v="1248052"/>
        <n v="1248053"/>
        <n v="1248054"/>
        <n v="1248055"/>
        <n v="1248056"/>
        <n v="1248057"/>
        <n v="1248058"/>
        <n v="1248061"/>
        <n v="1248062"/>
        <n v="1248063"/>
        <n v="1248064"/>
        <n v="1248065"/>
        <n v="1248066"/>
        <n v="1248067"/>
        <n v="1248068"/>
        <n v="1248069"/>
        <n v="1248070"/>
        <n v="1248071"/>
        <n v="1248072"/>
        <n v="1248073"/>
        <n v="1248074"/>
        <n v="1248075"/>
        <n v="1248076"/>
        <n v="1248077"/>
        <n v="1248078"/>
        <n v="1248079"/>
        <n v="1248081"/>
        <n v="1248084"/>
        <n v="1248085"/>
        <n v="1248086"/>
        <n v="1248087"/>
        <n v="1248089"/>
        <n v="1248090"/>
        <n v="1248091"/>
        <n v="1248092"/>
        <n v="1248094"/>
        <n v="1248095"/>
        <n v="1248096"/>
        <n v="1248097"/>
        <n v="1248098"/>
        <n v="1248099"/>
        <n v="1248100"/>
        <n v="1248101"/>
        <n v="1248102"/>
        <n v="1248103"/>
        <n v="1248104"/>
        <n v="1248106"/>
        <n v="1248107"/>
        <n v="1248108"/>
        <n v="1248109"/>
        <n v="1248110"/>
        <n v="1248111"/>
        <n v="1248115"/>
        <n v="1248116"/>
        <n v="1248117"/>
        <n v="1248118"/>
        <n v="1248119"/>
        <n v="1248120"/>
        <n v="1248122"/>
        <n v="1248123"/>
        <n v="1248124"/>
        <n v="1248125"/>
        <n v="1248126"/>
        <n v="1248128"/>
        <n v="1248129"/>
        <n v="1248130"/>
        <n v="1248131"/>
        <n v="1248132"/>
        <n v="1248133"/>
        <n v="1248134"/>
        <n v="1248135"/>
        <n v="1248136"/>
        <n v="1248137"/>
        <n v="1248138"/>
        <n v="1248140"/>
        <n v="1248143"/>
        <n v="1248145"/>
        <n v="1248146"/>
        <n v="1248147"/>
        <n v="1248148"/>
        <n v="1248149"/>
        <n v="1248150"/>
        <n v="1248151"/>
        <n v="1248152"/>
        <n v="1248153"/>
        <n v="1248154"/>
        <n v="1248155"/>
        <n v="1248156"/>
        <n v="1248157"/>
        <n v="1248159"/>
        <n v="1248162"/>
        <n v="1248163"/>
        <n v="1248164"/>
        <n v="1248165"/>
        <n v="1248166"/>
        <n v="1248168"/>
        <n v="1248169"/>
        <n v="1248170"/>
        <n v="1248171"/>
        <n v="1248172"/>
        <n v="1248173"/>
        <n v="1248174"/>
        <n v="1248175"/>
        <n v="1248176"/>
        <n v="1248178"/>
        <n v="1248179"/>
        <n v="1248180"/>
        <n v="1248181"/>
        <n v="1248184"/>
        <n v="1248185"/>
        <n v="1248186"/>
        <n v="1248187"/>
        <n v="1248188"/>
        <n v="1248189"/>
        <n v="1248190"/>
        <n v="1248191"/>
        <n v="1248192"/>
        <n v="1248193"/>
        <n v="1248194"/>
        <n v="1248195"/>
        <n v="1248196"/>
        <n v="1248197"/>
        <n v="1248198"/>
        <n v="1248199"/>
        <n v="1248201"/>
        <n v="1248202"/>
        <n v="1248204"/>
        <n v="1248205"/>
        <n v="1248206"/>
        <n v="1248207"/>
        <n v="1248208"/>
        <n v="1248209"/>
        <n v="1248210"/>
        <n v="1248211"/>
        <n v="1248212"/>
        <n v="1248214"/>
        <n v="1248215"/>
        <n v="1248216"/>
        <n v="1248217"/>
        <n v="1248218"/>
        <n v="1248219"/>
        <n v="1248221"/>
        <n v="1248222"/>
        <n v="1248223"/>
        <n v="1248224"/>
        <n v="1248226"/>
        <n v="1248227"/>
        <n v="1248228"/>
        <n v="1248229"/>
        <n v="1248231"/>
        <n v="1248232"/>
        <n v="1248233"/>
        <n v="1248234"/>
        <n v="1248235"/>
        <n v="1248236"/>
        <n v="1248237"/>
        <n v="1248238"/>
        <n v="1248239"/>
        <n v="1248240"/>
        <n v="1248241"/>
        <n v="1248245"/>
        <n v="1248246"/>
        <n v="1248247"/>
        <n v="1248248"/>
        <n v="1248249"/>
        <n v="1248250"/>
        <n v="1248251"/>
        <n v="1248253"/>
        <n v="1248254"/>
        <n v="1248255"/>
        <n v="1248256"/>
        <n v="1248257"/>
        <n v="1248258"/>
        <n v="1248259"/>
        <n v="1248260"/>
        <n v="1248261"/>
        <n v="1248262"/>
        <n v="1248263"/>
        <n v="1248264"/>
        <n v="1248265"/>
        <n v="1248266"/>
        <n v="1248267"/>
        <n v="1248268"/>
        <n v="1248269"/>
        <n v="1248270"/>
        <n v="1248271"/>
        <n v="1248272"/>
        <n v="1248273"/>
        <n v="1248274"/>
        <n v="1248275"/>
        <n v="1248276"/>
        <n v="1248277"/>
        <n v="1248278"/>
        <n v="1248279"/>
        <n v="1248280"/>
        <n v="1248281"/>
        <n v="1248282"/>
        <n v="1248284"/>
        <n v="1248285"/>
        <n v="1248286"/>
        <n v="1248287"/>
        <n v="1248288"/>
        <n v="1248290"/>
        <n v="1248291"/>
        <n v="1248293"/>
        <n v="1248295"/>
        <n v="1248296"/>
        <n v="1248297"/>
        <n v="1248298"/>
        <n v="1248300"/>
        <n v="1248301"/>
        <n v="1248302"/>
        <n v="1248303"/>
        <n v="1248304"/>
        <n v="1248305"/>
        <n v="1248306"/>
        <n v="1248308"/>
        <n v="1248309"/>
        <n v="1248310"/>
        <n v="1248311"/>
        <n v="1248312"/>
        <n v="1248313"/>
        <n v="1248314"/>
        <n v="1248315"/>
        <n v="1248316"/>
        <n v="1248317"/>
        <n v="1248318"/>
        <n v="1248319"/>
        <n v="1248320"/>
        <n v="1248321"/>
        <n v="1248322"/>
        <n v="1248324"/>
        <n v="1248325"/>
        <n v="1248326"/>
        <n v="1248327"/>
        <n v="1248328"/>
        <n v="1248329"/>
        <n v="1248330"/>
        <n v="1248331"/>
        <n v="1248332"/>
        <n v="1248333"/>
        <n v="1248334"/>
        <n v="1248335"/>
        <n v="1248336"/>
        <n v="1248340"/>
        <n v="1248342"/>
        <n v="1248343"/>
        <n v="1248345"/>
        <n v="1248346"/>
        <n v="1248347"/>
        <n v="1248348"/>
        <n v="1248349"/>
        <n v="1248350"/>
        <n v="1248351"/>
        <n v="1248352"/>
        <n v="1248353"/>
        <n v="1248354"/>
        <n v="1248355"/>
        <n v="1248357"/>
        <n v="1248359"/>
        <n v="1248360"/>
        <n v="1248361"/>
        <n v="1248362"/>
        <n v="1248363"/>
        <n v="1248364"/>
        <n v="1248365"/>
        <n v="1248366"/>
        <n v="1248367"/>
        <n v="1248368"/>
        <n v="1248369"/>
        <n v="1248370"/>
        <n v="1248371"/>
        <n v="1248372"/>
        <n v="1248373"/>
        <n v="1248374"/>
        <n v="1248375"/>
        <n v="1248376"/>
        <n v="1248377"/>
        <n v="1248378"/>
        <n v="1248379"/>
        <n v="1248381"/>
        <n v="1248382"/>
        <n v="1248383"/>
        <n v="1248384"/>
        <n v="1248385"/>
        <n v="1248386"/>
        <n v="1248387"/>
        <n v="1248388"/>
        <n v="1248389"/>
        <n v="1248390"/>
        <n v="1248391"/>
        <n v="1248392"/>
        <n v="1248393"/>
        <n v="1248394"/>
        <n v="1248395"/>
        <n v="1248396"/>
        <n v="1248397"/>
        <n v="1248398"/>
        <n v="1248399"/>
        <n v="1248400"/>
        <n v="1248401"/>
        <n v="1248402"/>
        <n v="1248403"/>
        <n v="1248404"/>
        <n v="1248405"/>
        <n v="1248406"/>
        <n v="1248408"/>
        <n v="1248409"/>
        <n v="1248410"/>
        <n v="1248411"/>
        <n v="1248412"/>
        <n v="1248413"/>
        <n v="1248414"/>
        <n v="1248415"/>
        <n v="1248416"/>
        <n v="1248417"/>
        <n v="1248422"/>
        <n v="1248424"/>
        <n v="1248425"/>
        <n v="1248426"/>
        <n v="1248427"/>
        <n v="1248430"/>
        <n v="1248432"/>
        <n v="1248434"/>
        <n v="1248435"/>
        <n v="1248436"/>
        <n v="1248437"/>
        <n v="1248438"/>
        <n v="1248439"/>
        <n v="1248440"/>
        <n v="1248441"/>
        <n v="1248443"/>
        <n v="1248444"/>
        <n v="1248445"/>
        <n v="1248446"/>
        <n v="1248447"/>
        <n v="1248448"/>
        <n v="1248449"/>
        <n v="1248450"/>
        <n v="1248451"/>
        <n v="1248452"/>
        <n v="1248453"/>
        <n v="1248454"/>
        <n v="1248455"/>
        <n v="1248456"/>
        <n v="1248457"/>
        <n v="1248459"/>
        <n v="1248461"/>
        <n v="1248462"/>
        <n v="1248464"/>
        <n v="1248465"/>
        <n v="1248466"/>
        <n v="1248469"/>
        <n v="1248472"/>
        <n v="1248474"/>
        <n v="1248476"/>
        <n v="1248477"/>
        <n v="1248478"/>
        <n v="1248479"/>
        <n v="1248480"/>
        <n v="1248481"/>
        <n v="1248482"/>
        <n v="1248483"/>
        <n v="1248484"/>
        <n v="1248485"/>
        <n v="1248486"/>
        <n v="1248488"/>
        <n v="1248493"/>
        <n v="1248494"/>
        <n v="1248495"/>
        <n v="1248496"/>
        <n v="1248497"/>
        <n v="1248498"/>
        <n v="1248499"/>
        <n v="1248500"/>
        <n v="1248502"/>
        <n v="1248504"/>
        <n v="1248506"/>
        <n v="1248507"/>
        <n v="1248508"/>
        <n v="1248509"/>
        <n v="1248510"/>
        <n v="1248511"/>
        <n v="1248512"/>
        <n v="1248513"/>
        <n v="1248514"/>
        <n v="1248515"/>
        <n v="1248516"/>
        <n v="1248517"/>
        <n v="1248518"/>
        <n v="1248519"/>
        <n v="1248520"/>
        <n v="1248521"/>
        <n v="1248522"/>
        <n v="1248523"/>
        <n v="1248524"/>
        <n v="1248525"/>
        <n v="1248526"/>
        <n v="1248527"/>
        <n v="1248528"/>
        <n v="1248530"/>
        <n v="1248531"/>
        <n v="1248532"/>
        <n v="1248533"/>
        <n v="1248534"/>
        <n v="1248535"/>
        <n v="1248536"/>
        <n v="1248538"/>
        <n v="1248539"/>
        <n v="1248540"/>
        <n v="1248541"/>
        <n v="1248542"/>
        <n v="1248543"/>
        <n v="1248546"/>
        <n v="1248547"/>
        <n v="1248549"/>
        <n v="1248552"/>
        <n v="1248555"/>
        <n v="1248556"/>
        <n v="1248557"/>
        <n v="1248558"/>
        <n v="1248559"/>
        <n v="1248560"/>
        <n v="1248561"/>
        <n v="1248562"/>
        <n v="1248563"/>
        <n v="1248567"/>
        <n v="1248569"/>
        <n v="1248572"/>
        <n v="1248574"/>
        <n v="1248575"/>
        <n v="1248577"/>
        <n v="1248579"/>
        <n v="1248580"/>
        <n v="1248582"/>
        <n v="1248583"/>
        <n v="1248584"/>
        <n v="1248585"/>
        <n v="1248587"/>
        <n v="1248589"/>
        <n v="1248590"/>
        <n v="1248592"/>
        <n v="1248593"/>
        <n v="1248594"/>
        <n v="1248596"/>
        <n v="1248598"/>
        <n v="1248599"/>
        <n v="1248602"/>
        <n v="1248603"/>
        <n v="1248604"/>
        <n v="1248605"/>
        <n v="1248607"/>
        <n v="1248608"/>
        <n v="1248609"/>
        <n v="1248610"/>
        <n v="1248611"/>
        <n v="1248612"/>
        <n v="1248613"/>
        <n v="1248615"/>
        <n v="1248618"/>
        <n v="1248619"/>
        <n v="1248620"/>
        <n v="1248623"/>
        <n v="1248624"/>
        <n v="1248625"/>
        <n v="1248626"/>
        <n v="1248627"/>
        <n v="1248628"/>
        <n v="1248630"/>
        <n v="1248631"/>
        <n v="1248632"/>
        <n v="1248633"/>
        <n v="1248634"/>
        <n v="1248635"/>
        <n v="1248636"/>
        <n v="1248637"/>
        <n v="1248638"/>
        <n v="1248640"/>
        <n v="1248641"/>
        <n v="1248642"/>
        <n v="1248645"/>
        <n v="1248648"/>
        <n v="1248649"/>
        <n v="1248650"/>
        <n v="1248652"/>
        <n v="1248654"/>
        <n v="1248655"/>
        <n v="1248656"/>
        <n v="1248657"/>
        <n v="1248658"/>
        <n v="1248659"/>
        <n v="1248660"/>
        <n v="1248663"/>
        <n v="1248664"/>
        <n v="1248669"/>
        <n v="1248671"/>
        <n v="1248674"/>
        <n v="1248675"/>
        <n v="1248677"/>
        <n v="1248680"/>
        <n v="1248682"/>
        <n v="1248683"/>
        <n v="1248688"/>
        <n v="1248689"/>
        <n v="1248691"/>
        <n v="1248694"/>
        <n v="1248695"/>
        <n v="1248696"/>
        <n v="1248698"/>
        <n v="1248699"/>
        <n v="1248700"/>
        <n v="1248701"/>
        <n v="1248703"/>
        <n v="1248705"/>
        <n v="1248707"/>
        <n v="1248711"/>
        <n v="1248712"/>
        <n v="1248713"/>
        <n v="1248717"/>
        <n v="1248718"/>
        <n v="1248719"/>
        <n v="1248720"/>
        <n v="1248721"/>
        <n v="1248722"/>
        <n v="1248723"/>
        <n v="1248725"/>
        <n v="1248728"/>
        <n v="1248730"/>
        <n v="1248732"/>
        <n v="1248733"/>
        <n v="1248735"/>
        <n v="1248737"/>
        <n v="1248738"/>
        <n v="1248741"/>
        <n v="1248742"/>
        <n v="1248743"/>
        <n v="1248744"/>
        <n v="1248746"/>
        <n v="1248747"/>
        <n v="1248749"/>
        <n v="1248750"/>
        <n v="1248751"/>
        <n v="1248754"/>
        <n v="1248755"/>
        <n v="1248756"/>
        <n v="1248758"/>
        <n v="1248759"/>
        <n v="1248760"/>
        <n v="1248761"/>
        <n v="1248762"/>
        <n v="1248763"/>
        <n v="1248765"/>
        <n v="1248768"/>
        <n v="1248771"/>
        <n v="1248772"/>
        <n v="1248775"/>
        <n v="1248776"/>
        <n v="1248777"/>
        <n v="1248778"/>
        <n v="1248779"/>
        <n v="1248780"/>
        <n v="1248783"/>
        <n v="1248784"/>
        <n v="1248785"/>
        <n v="1248786"/>
        <n v="1248788"/>
        <n v="1248789"/>
        <n v="1248790"/>
        <n v="1248791"/>
        <n v="1248793"/>
        <n v="1248795"/>
        <n v="1248796"/>
        <n v="1248797"/>
        <n v="1248799"/>
        <n v="1248800"/>
        <n v="1248801"/>
        <n v="1248802"/>
        <n v="1248803"/>
        <n v="1248805"/>
        <n v="1248806"/>
        <n v="1248807"/>
        <n v="1248808"/>
        <n v="1248809"/>
        <n v="1248812"/>
        <n v="1248813"/>
        <n v="1248814"/>
        <n v="1248816"/>
        <n v="1248817"/>
        <n v="1248818"/>
        <n v="1248819"/>
        <n v="1248821"/>
        <n v="1248822"/>
        <n v="1248823"/>
        <n v="1248824"/>
        <n v="1248825"/>
        <n v="1248826"/>
        <n v="1248827"/>
        <n v="1248828"/>
        <n v="1248829"/>
        <n v="1248830"/>
        <n v="1248834"/>
        <n v="1248835"/>
        <n v="1248837"/>
        <n v="1248838"/>
        <n v="1248840"/>
        <n v="1248841"/>
        <n v="1248842"/>
        <n v="1248843"/>
        <n v="1248844"/>
        <n v="1248845"/>
        <n v="1248846"/>
        <n v="1248847"/>
        <n v="1248849"/>
        <n v="1248850"/>
        <n v="1248851"/>
        <n v="1248852"/>
        <n v="1248853"/>
        <n v="1248854"/>
        <n v="1248855"/>
        <n v="1248856"/>
        <n v="1248857"/>
        <n v="1248858"/>
        <n v="1248859"/>
        <n v="1248861"/>
        <n v="1248864"/>
        <n v="1248865"/>
        <n v="1248866"/>
        <n v="1248867"/>
        <n v="1248869"/>
        <n v="1248870"/>
        <n v="1248871"/>
        <n v="1248872"/>
        <n v="1248873"/>
        <n v="1248874"/>
        <n v="1248875"/>
        <n v="1248876"/>
        <n v="1248877"/>
        <n v="1248878"/>
        <n v="1248879"/>
        <n v="1248880"/>
        <n v="1248881"/>
        <n v="1248882"/>
        <n v="1248883"/>
        <n v="1248885"/>
        <n v="1248886"/>
        <n v="1248887"/>
        <n v="1248889"/>
        <n v="1248890"/>
        <n v="1248891"/>
        <n v="1248892"/>
        <n v="1248893"/>
        <n v="1248895"/>
        <n v="1248897"/>
        <n v="1248898"/>
        <n v="1248899"/>
        <n v="1248900"/>
        <n v="1248901"/>
        <n v="1248902"/>
        <n v="1248903"/>
        <n v="1248904"/>
        <n v="1248905"/>
        <n v="1248907"/>
        <n v="1248908"/>
        <n v="1248911"/>
        <n v="1248912"/>
        <n v="1248913"/>
        <n v="1248914"/>
        <n v="1248915"/>
        <n v="1248916"/>
        <n v="1248917"/>
        <n v="1248918"/>
        <n v="1248921"/>
        <n v="1248922"/>
        <n v="1248923"/>
        <n v="1248927"/>
        <n v="1248928"/>
        <n v="1248929"/>
        <n v="1248931"/>
        <n v="1248932"/>
        <n v="1248933"/>
        <n v="1248934"/>
        <n v="1248935"/>
        <n v="1248936"/>
        <n v="1248937"/>
        <n v="1248938"/>
        <n v="1248939"/>
        <n v="1248942"/>
        <n v="1248946"/>
        <n v="1248948"/>
        <n v="1248950"/>
        <n v="1248953"/>
        <n v="1248954"/>
        <n v="1248955"/>
        <n v="1248956"/>
        <n v="1248957"/>
        <n v="1248958"/>
        <n v="1248959"/>
        <n v="1248960"/>
        <n v="1248962"/>
        <n v="1248964"/>
        <n v="1248965"/>
        <n v="1248966"/>
        <n v="1248967"/>
        <n v="1248968"/>
        <n v="1248969"/>
        <n v="1248970"/>
        <n v="1248971"/>
        <n v="1248972"/>
        <n v="1248973"/>
        <n v="1248974"/>
        <n v="1248977"/>
        <n v="1248978"/>
        <n v="1248979"/>
        <n v="1248980"/>
        <n v="1248981"/>
        <n v="1248982"/>
        <n v="1248983"/>
        <n v="1248984"/>
        <n v="1248986"/>
        <n v="1248988"/>
        <n v="1248989"/>
        <n v="1248993"/>
        <n v="1248994"/>
        <n v="1248995"/>
        <n v="1248996"/>
        <n v="1248997"/>
        <n v="1248998"/>
        <n v="1248999"/>
        <n v="1249002"/>
        <n v="1249003"/>
        <n v="1249005"/>
        <n v="1249006"/>
        <n v="1249007"/>
        <n v="1249008"/>
        <n v="1249009"/>
        <n v="1249010"/>
        <n v="1249013"/>
        <n v="1249014"/>
        <n v="1249016"/>
        <n v="1249017"/>
        <n v="1249018"/>
        <n v="1249019"/>
        <n v="1249020"/>
        <n v="1249022"/>
        <n v="1249023"/>
        <n v="1249024"/>
        <n v="1249025"/>
        <n v="1249026"/>
        <n v="1249028"/>
        <n v="1249029"/>
        <n v="1249030"/>
        <n v="1249031"/>
        <n v="1249033"/>
        <n v="1249035"/>
        <n v="1249036"/>
        <n v="1249037"/>
        <n v="1249038"/>
        <n v="1249040"/>
        <n v="1249041"/>
        <n v="1249046"/>
        <n v="1249047"/>
        <n v="1249049"/>
        <n v="1249050"/>
        <n v="1249051"/>
        <n v="1249052"/>
        <n v="1249054"/>
        <n v="1249055"/>
        <n v="1249056"/>
        <n v="1249057"/>
        <n v="1249058"/>
        <n v="1249060"/>
        <n v="1249061"/>
        <n v="1249062"/>
        <n v="1249064"/>
        <n v="1249067"/>
        <n v="1249068"/>
        <n v="1249069"/>
        <n v="1249070"/>
        <n v="1249073"/>
        <n v="1249074"/>
        <n v="1249075"/>
        <n v="1249078"/>
        <n v="1249079"/>
        <n v="1249080"/>
        <n v="1249081"/>
        <n v="1249082"/>
        <n v="1249083"/>
        <n v="1249085"/>
        <n v="1249087"/>
        <n v="1249090"/>
        <n v="1249091"/>
        <n v="1249092"/>
        <n v="1249093"/>
        <n v="1249094"/>
        <n v="1249095"/>
        <n v="1249097"/>
        <n v="1249098"/>
        <n v="1249099"/>
        <n v="1249100"/>
        <n v="1249103"/>
        <n v="1249105"/>
        <n v="1249106"/>
        <n v="1249108"/>
        <n v="1249111"/>
        <n v="1249113"/>
        <n v="1249115"/>
        <n v="1249116"/>
        <n v="1249117"/>
        <n v="1249118"/>
        <n v="1249120"/>
        <n v="1249121"/>
        <n v="1249122"/>
        <n v="1249123"/>
        <n v="1249124"/>
        <n v="1249126"/>
        <n v="1249127"/>
        <n v="1249129"/>
        <n v="1249130"/>
        <n v="1249131"/>
        <n v="1249132"/>
        <n v="1249136"/>
        <n v="1249137"/>
        <n v="1249140"/>
        <n v="1249141"/>
        <n v="1249143"/>
        <n v="1249144"/>
        <n v="1249145"/>
        <n v="1249146"/>
        <n v="1249148"/>
        <n v="1249149"/>
        <n v="1249150"/>
        <n v="1249151"/>
        <n v="1249152"/>
        <n v="1249153"/>
        <n v="1249154"/>
        <n v="1249155"/>
        <n v="1249158"/>
        <n v="1249160"/>
        <n v="1249164"/>
        <n v="1249166"/>
        <n v="1249169"/>
        <n v="1249170"/>
        <n v="1249172"/>
        <n v="1249173"/>
        <n v="1249178"/>
        <n v="1249179"/>
        <n v="1249181"/>
        <n v="1249182"/>
        <n v="1249188"/>
        <n v="1249189"/>
        <n v="1249191"/>
        <n v="1249192"/>
        <n v="1249193"/>
        <n v="1249195"/>
        <n v="1249197"/>
        <n v="1249201"/>
        <n v="1249208"/>
        <n v="1249209"/>
        <n v="1249210"/>
        <n v="1249212"/>
        <n v="1249213"/>
        <n v="1249214"/>
        <n v="1249215"/>
        <n v="1249217"/>
        <n v="1249219"/>
        <n v="1249220"/>
        <n v="1249221"/>
        <n v="1249222"/>
        <n v="1249223"/>
        <n v="1249224"/>
        <n v="1249225"/>
        <n v="1249229"/>
        <n v="1249231"/>
        <n v="1249233"/>
        <n v="1249235"/>
        <n v="1249236"/>
        <n v="1249237"/>
        <n v="1249240"/>
        <n v="1249241"/>
        <n v="1249252"/>
        <n v="1249254"/>
        <n v="1249255"/>
        <n v="1249256"/>
        <n v="1249258"/>
        <n v="1249259"/>
        <n v="1249260"/>
        <n v="1249263"/>
        <n v="1249264"/>
        <n v="1249265"/>
        <n v="1249266"/>
        <n v="1249267"/>
        <n v="1249268"/>
        <n v="1249270"/>
        <n v="1249271"/>
        <n v="1249272"/>
        <n v="1249274"/>
        <n v="1249276"/>
        <n v="1249277"/>
        <n v="1249279"/>
        <n v="1249281"/>
        <n v="1249283"/>
        <n v="1249291"/>
        <n v="1249292"/>
        <n v="1249293"/>
        <n v="1249294"/>
        <n v="1249295"/>
        <n v="1249296"/>
        <n v="1249297"/>
        <n v="1249298"/>
        <n v="1249299"/>
        <n v="1249300"/>
        <n v="1249301"/>
        <n v="1249302"/>
        <n v="1249304"/>
        <n v="1249306"/>
        <n v="1249307"/>
        <n v="1249310"/>
        <n v="1249311"/>
        <n v="1249312"/>
        <n v="1249313"/>
        <n v="1249315"/>
        <n v="1249316"/>
        <n v="1249318"/>
        <n v="1249319"/>
        <n v="1249322"/>
        <n v="1249323"/>
        <n v="1249324"/>
        <n v="1249325"/>
        <n v="1249327"/>
        <n v="1249329"/>
        <n v="1249330"/>
        <n v="1249331"/>
        <n v="1249333"/>
        <n v="1249339"/>
        <n v="1249340"/>
        <n v="1249341"/>
        <n v="1249342"/>
        <n v="1249345"/>
        <n v="1249346"/>
        <n v="1249347"/>
        <n v="1249348"/>
        <n v="1249349"/>
        <n v="1249353"/>
        <n v="1249354"/>
        <n v="1249355"/>
        <n v="1249356"/>
        <n v="1249357"/>
        <n v="1249358"/>
        <n v="1249359"/>
        <n v="1249360"/>
        <n v="1249361"/>
        <n v="1249363"/>
        <n v="1249366"/>
        <n v="1249370"/>
        <n v="1249376"/>
        <n v="1249377"/>
        <n v="1249379"/>
        <n v="1249381"/>
        <n v="1249382"/>
        <n v="1249384"/>
        <n v="1249386"/>
        <n v="1249389"/>
        <n v="1249391"/>
        <n v="1249393"/>
        <n v="1249394"/>
        <n v="1249396"/>
        <n v="1249399"/>
        <n v="1249400"/>
        <n v="1249401"/>
        <n v="1249403"/>
        <n v="1249404"/>
        <n v="1249405"/>
        <n v="1249406"/>
        <n v="1249407"/>
        <n v="1249408"/>
        <n v="1249409"/>
        <n v="1249410"/>
        <n v="1249411"/>
        <n v="1249412"/>
        <n v="1249413"/>
        <n v="1249414"/>
        <n v="1249415"/>
        <n v="1249418"/>
        <n v="1249419"/>
        <n v="1249420"/>
        <n v="1249421"/>
        <n v="1249423"/>
        <n v="1249425"/>
        <n v="1249426"/>
        <n v="1249428"/>
        <n v="1249429"/>
        <n v="1249430"/>
        <n v="1249431"/>
        <n v="1249432"/>
        <n v="1249433"/>
        <n v="1249435"/>
        <n v="1249436"/>
        <n v="1249438"/>
        <n v="1249439"/>
        <n v="1249440"/>
        <n v="1249441"/>
        <n v="1249442"/>
        <n v="1249443"/>
        <n v="1249444"/>
        <n v="1249447"/>
        <n v="1249448"/>
        <n v="1249449"/>
        <n v="1249450"/>
        <n v="1249451"/>
        <n v="1249453"/>
        <n v="1249454"/>
        <n v="1249455"/>
        <n v="1249456"/>
        <n v="1249457"/>
        <n v="1249458"/>
        <n v="1249460"/>
        <n v="1249461"/>
        <n v="1249463"/>
        <n v="1249466"/>
        <n v="1249468"/>
        <n v="1249469"/>
        <n v="1249470"/>
        <n v="1249472"/>
        <n v="1249474"/>
        <n v="1249476"/>
        <n v="1249477"/>
        <n v="1249478"/>
        <n v="1249480"/>
        <n v="1249481"/>
        <n v="1249482"/>
        <n v="1249483"/>
        <n v="1249484"/>
        <n v="1249486"/>
        <n v="1249488"/>
        <n v="1249491"/>
        <n v="1249494"/>
        <n v="1249496"/>
        <n v="1249498"/>
        <n v="1249499"/>
        <n v="1249500"/>
        <n v="1249501"/>
        <n v="1249502"/>
        <n v="1249503"/>
        <n v="1249504"/>
        <n v="1249505"/>
        <n v="1249507"/>
        <n v="1249509"/>
        <n v="1249510"/>
        <n v="1249511"/>
        <n v="1249512"/>
        <n v="1249513"/>
        <n v="1249516"/>
        <n v="1249517"/>
        <n v="1249518"/>
        <n v="1249519"/>
        <n v="1249522"/>
        <n v="1249523"/>
        <n v="1249524"/>
        <n v="1249525"/>
        <n v="1249526"/>
        <n v="1249528"/>
        <n v="1249530"/>
        <n v="1249531"/>
        <n v="1249532"/>
        <n v="1249533"/>
        <n v="1249536"/>
        <n v="1249537"/>
        <n v="1249538"/>
        <n v="1249540"/>
        <n v="1249542"/>
        <n v="1249543"/>
        <n v="1249547"/>
        <n v="1249548"/>
        <n v="1249550"/>
        <n v="1249551"/>
        <n v="1249552"/>
        <n v="1249553"/>
        <n v="1249555"/>
        <n v="1249556"/>
        <n v="1249558"/>
        <n v="1249559"/>
        <n v="1249561"/>
        <n v="1249562"/>
        <n v="1249563"/>
        <n v="1249565"/>
        <n v="1249567"/>
        <n v="1249568"/>
        <n v="1249569"/>
        <n v="1249570"/>
        <n v="1249571"/>
        <n v="1249573"/>
        <n v="1249574"/>
        <n v="1249575"/>
        <n v="1249576"/>
        <n v="1249577"/>
        <n v="1249578"/>
        <n v="1249580"/>
        <n v="1249581"/>
        <n v="1249582"/>
        <n v="1249583"/>
        <n v="1249584"/>
        <n v="1249586"/>
        <n v="1249588"/>
        <n v="1249591"/>
        <n v="1249592"/>
        <n v="1249593"/>
        <n v="1249594"/>
        <n v="1249595"/>
        <n v="1249597"/>
        <n v="1249598"/>
        <n v="1249599"/>
        <n v="1249601"/>
        <n v="1249602"/>
        <n v="1249603"/>
        <n v="1249604"/>
        <n v="1249605"/>
        <n v="1249606"/>
        <n v="1249607"/>
        <n v="1249609"/>
        <n v="1249612"/>
        <n v="1249613"/>
        <n v="1249614"/>
        <n v="1249615"/>
        <n v="1249616"/>
        <n v="1249618"/>
        <n v="1249619"/>
        <n v="1249623"/>
        <n v="1249625"/>
        <n v="1249626"/>
        <n v="1249628"/>
        <n v="1249629"/>
        <n v="1249632"/>
        <n v="1249634"/>
        <n v="1249635"/>
        <n v="1249636"/>
        <n v="1249637"/>
        <n v="1249638"/>
        <n v="1249639"/>
        <n v="1249641"/>
        <n v="1249643"/>
        <n v="1249644"/>
        <n v="1249648"/>
        <n v="1249649"/>
        <n v="1249650"/>
        <n v="1249653"/>
        <n v="1249654"/>
        <n v="1249655"/>
        <n v="1249656"/>
        <n v="1249660"/>
        <n v="1249661"/>
        <n v="1249662"/>
        <n v="1249663"/>
        <n v="1249664"/>
        <n v="1249665"/>
        <n v="1249666"/>
        <n v="1249667"/>
        <n v="1249668"/>
        <n v="1249671"/>
        <n v="1249678"/>
        <n v="1249679"/>
        <n v="1249680"/>
        <n v="1249681"/>
        <n v="1249683"/>
        <n v="1249684"/>
        <n v="1249685"/>
        <n v="1249687"/>
        <n v="1249690"/>
        <n v="1249691"/>
        <n v="1249692"/>
        <n v="1249693"/>
        <n v="1249694"/>
        <n v="1249695"/>
        <n v="1249696"/>
        <n v="1249698"/>
        <n v="1249700"/>
        <n v="1249701"/>
        <n v="1249702"/>
        <n v="1249703"/>
        <n v="1249704"/>
        <n v="1249705"/>
        <n v="1249706"/>
        <n v="1249707"/>
        <n v="1249708"/>
        <n v="1249710"/>
        <n v="1249711"/>
        <n v="1249712"/>
        <n v="1249713"/>
        <n v="1249714"/>
        <n v="1249715"/>
        <n v="1249716"/>
        <n v="1249717"/>
        <n v="1249718"/>
        <n v="1249719"/>
        <n v="1249720"/>
        <n v="1249721"/>
        <n v="1249722"/>
        <n v="1249723"/>
        <n v="1249724"/>
        <n v="1249725"/>
        <n v="1249726"/>
        <n v="1249727"/>
        <n v="1249728"/>
        <n v="1249729"/>
        <n v="1249731"/>
        <n v="1249735"/>
        <n v="1249736"/>
        <n v="1249738"/>
        <n v="1249739"/>
        <n v="1249740"/>
        <n v="1249741"/>
        <n v="1249742"/>
        <n v="1249743"/>
        <n v="1249744"/>
        <n v="1249745"/>
        <n v="1249747"/>
        <n v="1249748"/>
        <n v="1249749"/>
        <n v="1249751"/>
        <n v="1249752"/>
        <n v="1249754"/>
        <n v="1249756"/>
        <n v="1249757"/>
        <n v="1249758"/>
        <n v="1249759"/>
        <n v="1249761"/>
        <n v="1249763"/>
        <n v="1249764"/>
        <n v="1249765"/>
        <n v="1249766"/>
        <n v="1249769"/>
        <n v="1249771"/>
        <n v="1249772"/>
        <n v="1249774"/>
        <n v="1249775"/>
        <n v="1249776"/>
        <n v="1249777"/>
        <n v="1249778"/>
        <n v="1249779"/>
        <n v="1249780"/>
        <n v="1249783"/>
        <n v="1249786"/>
        <n v="1249787"/>
        <n v="1249789"/>
        <n v="1249790"/>
        <n v="1249792"/>
        <n v="1249794"/>
        <n v="1249795"/>
        <n v="1249796"/>
        <n v="1249797"/>
        <n v="1249799"/>
        <n v="1249800"/>
        <n v="1249801"/>
        <n v="1249803"/>
        <n v="1249805"/>
        <n v="1249806"/>
        <n v="1249807"/>
        <n v="1249808"/>
        <n v="1249809"/>
        <n v="1249810"/>
        <n v="1249811"/>
        <n v="1249812"/>
        <n v="1249813"/>
        <n v="1249816"/>
        <n v="1249817"/>
        <n v="1249818"/>
        <n v="1249819"/>
        <n v="1249820"/>
        <n v="1249822"/>
        <n v="1249823"/>
        <n v="1249824"/>
        <n v="1249825"/>
        <n v="1249826"/>
        <n v="1249828"/>
        <n v="1249829"/>
        <n v="1249831"/>
        <n v="1249832"/>
        <n v="1249833"/>
        <n v="1249835"/>
        <n v="1249837"/>
        <n v="1249838"/>
        <n v="1249839"/>
        <n v="1249840"/>
        <n v="1249841"/>
        <n v="1249842"/>
        <n v="1249843"/>
        <n v="1249845"/>
        <n v="1249846"/>
        <n v="1249847"/>
        <n v="1249848"/>
        <n v="1249849"/>
        <n v="1249853"/>
        <n v="1249854"/>
        <n v="1249856"/>
        <n v="1249857"/>
        <n v="1249858"/>
        <n v="1249860"/>
        <n v="1249861"/>
        <n v="1249862"/>
        <n v="1249863"/>
        <n v="1249864"/>
        <n v="1249865"/>
        <n v="1249866"/>
        <n v="1249867"/>
        <n v="1249868"/>
        <n v="1249869"/>
        <n v="1249870"/>
        <n v="1249871"/>
        <n v="1249872"/>
        <n v="1249874"/>
        <n v="1249875"/>
        <n v="1249876"/>
        <n v="1249877"/>
        <n v="1249878"/>
        <n v="1249879"/>
        <n v="1249881"/>
        <n v="1249882"/>
        <n v="1249883"/>
        <n v="1249884"/>
        <n v="1249887"/>
        <n v="1249888"/>
        <n v="1249889"/>
        <n v="1249890"/>
        <n v="1249891"/>
        <n v="1249892"/>
        <n v="1249893"/>
        <n v="1249898"/>
        <n v="1249899"/>
        <n v="1249900"/>
        <n v="1249901"/>
        <n v="1249902"/>
        <n v="1249903"/>
        <n v="1249904"/>
        <n v="1249905"/>
        <n v="1249906"/>
        <n v="1249907"/>
        <n v="1249908"/>
        <n v="1249909"/>
        <n v="1249910"/>
        <n v="1249913"/>
        <n v="1249916"/>
        <n v="1249919"/>
        <n v="1249920"/>
        <n v="1249921"/>
        <n v="1249922"/>
        <n v="1249923"/>
        <n v="1249925"/>
        <n v="1249927"/>
        <n v="1249928"/>
        <n v="1249932"/>
        <n v="1249933"/>
        <n v="1249934"/>
        <n v="1249936"/>
        <n v="1249937"/>
        <n v="1249939"/>
        <n v="1249942"/>
        <n v="1249944"/>
        <n v="1249945"/>
        <n v="1249946"/>
        <n v="1249948"/>
        <n v="1249949"/>
        <n v="1249950"/>
        <n v="1249951"/>
        <n v="1249952"/>
        <n v="1249954"/>
        <n v="1249955"/>
        <n v="1249957"/>
        <n v="1249959"/>
        <n v="1249962"/>
        <n v="1249963"/>
        <n v="1249965"/>
        <n v="1249966"/>
        <n v="1249967"/>
        <n v="1249968"/>
        <n v="1249969"/>
        <n v="1249970"/>
        <n v="1249975"/>
        <n v="1249976"/>
        <n v="1249978"/>
        <n v="1249979"/>
        <n v="1249980"/>
        <n v="1249981"/>
        <n v="1249983"/>
        <n v="1249985"/>
        <n v="1249986"/>
        <n v="1249987"/>
        <n v="1249988"/>
        <n v="1249989"/>
        <n v="1249990"/>
        <n v="1249991"/>
        <n v="1249996"/>
        <n v="1250002"/>
        <n v="1250003"/>
        <n v="1250004"/>
        <n v="1250005"/>
        <n v="1250007"/>
        <n v="1250008"/>
        <n v="1250009"/>
        <n v="1250010"/>
        <n v="1250011"/>
        <n v="1250012"/>
        <n v="1250013"/>
        <n v="1250018"/>
        <n v="1250019"/>
        <n v="1250020"/>
        <n v="1250021"/>
        <n v="1250025"/>
        <n v="1250030"/>
        <n v="1250031"/>
        <n v="1250032"/>
        <n v="1250033"/>
        <n v="1250035"/>
        <n v="1250036"/>
        <n v="1250041"/>
        <n v="1250047"/>
        <n v="1250048"/>
        <n v="1250052"/>
        <n v="1250053"/>
        <n v="1250054"/>
        <n v="1250055"/>
        <n v="1250056"/>
        <n v="1250057"/>
        <n v="1250058"/>
        <n v="1250063"/>
        <n v="1250064"/>
        <n v="1250065"/>
        <n v="1250066"/>
        <n v="1250067"/>
        <n v="1250068"/>
        <n v="1250069"/>
        <n v="1250071"/>
        <n v="1250074"/>
        <n v="1250075"/>
        <n v="1250076"/>
        <n v="1250078"/>
        <n v="1250079"/>
        <n v="1250086"/>
        <n v="1250087"/>
        <n v="1250088"/>
        <n v="1250089"/>
        <n v="1250090"/>
        <n v="1250092"/>
        <n v="1250095"/>
        <n v="1250096"/>
        <n v="1250098"/>
        <n v="1250099"/>
        <n v="1250100"/>
        <n v="1250104"/>
        <n v="1250105"/>
        <n v="1250106"/>
        <n v="1250107"/>
        <n v="1250108"/>
        <n v="1250109"/>
        <n v="1250110"/>
        <n v="1250111"/>
        <n v="1250114"/>
        <n v="1250115"/>
        <n v="1250118"/>
        <n v="1250120"/>
        <n v="1250121"/>
        <n v="1250122"/>
        <n v="1250123"/>
        <n v="1250124"/>
        <n v="1250125"/>
        <n v="1250127"/>
        <n v="1250129"/>
        <n v="1250130"/>
        <n v="1250131"/>
        <n v="1250133"/>
        <n v="1250136"/>
        <n v="1250137"/>
        <n v="1250138"/>
        <n v="1250141"/>
        <n v="1250142"/>
        <n v="1250143"/>
        <n v="1250144"/>
        <n v="1250145"/>
        <n v="1250146"/>
        <n v="1250147"/>
        <n v="1250148"/>
        <n v="1250149"/>
        <n v="1250151"/>
        <n v="1250152"/>
        <n v="1250153"/>
        <n v="1250154"/>
        <n v="1250155"/>
        <n v="1250158"/>
        <n v="1250159"/>
        <n v="1250160"/>
        <n v="1250162"/>
        <n v="1250163"/>
        <n v="1250164"/>
        <n v="1250166"/>
        <n v="1250169"/>
        <n v="1250171"/>
        <n v="1250172"/>
        <n v="1250179"/>
        <n v="1250181"/>
        <n v="1250184"/>
        <n v="1250186"/>
        <n v="1250189"/>
        <n v="1250190"/>
        <n v="1250191"/>
        <n v="1250192"/>
        <n v="1250193"/>
        <n v="1250194"/>
        <n v="1250195"/>
        <n v="1250196"/>
        <n v="1250198"/>
        <n v="1250199"/>
        <n v="1250200"/>
        <n v="1250201"/>
        <n v="1250204"/>
        <n v="1250206"/>
        <n v="1250213"/>
        <n v="1250214"/>
        <n v="1250216"/>
        <n v="1250217"/>
        <n v="1250218"/>
        <n v="1250219"/>
        <n v="1250223"/>
        <n v="1250224"/>
        <n v="1250225"/>
        <n v="1250226"/>
        <n v="1250227"/>
        <n v="1250231"/>
        <n v="1250232"/>
        <n v="1250233"/>
        <n v="1250234"/>
        <n v="1250237"/>
        <n v="1250238"/>
        <n v="1250239"/>
        <n v="1250240"/>
        <n v="1250243"/>
        <n v="1250244"/>
        <n v="1250245"/>
        <n v="1250246"/>
        <n v="1250247"/>
        <n v="1250249"/>
        <n v="1250250"/>
        <n v="1250251"/>
        <n v="1250252"/>
        <n v="1250253"/>
        <n v="1250254"/>
        <n v="1250255"/>
        <n v="1250257"/>
        <n v="1250258"/>
        <n v="1250259"/>
        <n v="1250260"/>
        <n v="1250261"/>
        <n v="1250262"/>
        <n v="1250263"/>
        <n v="1250264"/>
        <n v="1250265"/>
        <n v="1250267"/>
        <n v="1250271"/>
        <n v="1250272"/>
        <n v="1250273"/>
        <n v="1250274"/>
        <n v="1250275"/>
        <n v="1250276"/>
        <n v="1250277"/>
        <n v="1250279"/>
        <n v="1250281"/>
        <n v="1250282"/>
        <n v="1250283"/>
        <n v="1250284"/>
        <n v="1250285"/>
        <n v="1250288"/>
        <n v="1250290"/>
        <n v="1250291"/>
        <n v="1250292"/>
        <n v="1250293"/>
        <n v="1250294"/>
        <n v="1250295"/>
        <n v="1250297"/>
        <n v="1250299"/>
        <n v="1250300"/>
        <n v="1250301"/>
        <n v="1250302"/>
        <n v="1250303"/>
        <n v="1250304"/>
        <n v="1250306"/>
        <n v="1250307"/>
        <n v="1250308"/>
        <n v="1250311"/>
        <n v="1250312"/>
        <n v="1250313"/>
        <n v="1250314"/>
        <n v="1250319"/>
        <n v="1250321"/>
        <n v="1250326"/>
        <n v="1250327"/>
        <n v="1250328"/>
        <n v="1250329"/>
        <n v="1250330"/>
        <n v="1250331"/>
        <n v="1250333"/>
        <n v="1250334"/>
        <n v="1250336"/>
        <n v="1250338"/>
        <n v="1250340"/>
        <n v="1250342"/>
        <n v="1250343"/>
        <n v="1250344"/>
        <n v="1250346"/>
        <n v="1250348"/>
        <n v="1250350"/>
        <n v="1250351"/>
        <n v="1250352"/>
        <n v="1250353"/>
        <n v="1250354"/>
        <n v="1250356"/>
        <n v="1250357"/>
        <n v="1250358"/>
        <n v="1250359"/>
        <n v="1250360"/>
        <n v="1250361"/>
        <n v="1250362"/>
        <n v="1250363"/>
        <n v="1250364"/>
        <n v="1250365"/>
        <n v="1250366"/>
        <n v="1250367"/>
        <n v="1250369"/>
        <n v="1250372"/>
        <n v="1250373"/>
        <n v="1250374"/>
        <n v="1250376"/>
        <n v="1250378"/>
        <n v="1250380"/>
        <n v="1250381"/>
        <n v="1250382"/>
        <n v="1250383"/>
        <n v="1250385"/>
        <n v="1250387"/>
        <n v="1250388"/>
        <n v="1250389"/>
        <n v="1250390"/>
        <n v="1250391"/>
        <n v="1250392"/>
        <n v="1250393"/>
        <n v="1250394"/>
        <n v="1250395"/>
        <n v="1250396"/>
        <n v="1250397"/>
        <n v="1250398"/>
        <n v="1250399"/>
        <n v="1250400"/>
        <n v="1250401"/>
        <n v="1250402"/>
        <n v="1250403"/>
        <n v="1250404"/>
        <n v="1250405"/>
        <n v="1250406"/>
        <n v="1250407"/>
        <n v="1250408"/>
        <n v="1250409"/>
        <n v="1250411"/>
        <n v="1250412"/>
        <n v="1250414"/>
        <n v="1250415"/>
        <n v="1250416"/>
        <n v="1250417"/>
        <n v="1250418"/>
        <n v="1250421"/>
        <n v="1250422"/>
        <n v="1250423"/>
        <n v="1250424"/>
        <n v="1250425"/>
        <n v="1250426"/>
        <n v="1250427"/>
        <n v="1250429"/>
        <n v="1250433"/>
        <n v="1250435"/>
        <n v="1250436"/>
        <n v="1250438"/>
        <n v="1250439"/>
        <n v="1250440"/>
        <n v="1250442"/>
        <n v="1250444"/>
        <n v="1250445"/>
        <n v="1250446"/>
        <n v="1250449"/>
        <n v="1250450"/>
        <n v="1250451"/>
        <n v="1250452"/>
        <n v="1250453"/>
        <n v="1250454"/>
        <n v="1250455"/>
        <n v="1250458"/>
        <n v="1250459"/>
        <n v="1250460"/>
        <n v="1250461"/>
        <n v="1250462"/>
        <n v="1250463"/>
        <n v="1250465"/>
        <n v="1250467"/>
        <n v="1250469"/>
        <n v="1250471"/>
        <n v="1250472"/>
        <n v="1250473"/>
        <n v="1250474"/>
        <n v="1250475"/>
        <n v="1250477"/>
        <n v="1250478"/>
        <n v="1250480"/>
        <n v="1250481"/>
        <n v="1250482"/>
        <n v="1250487"/>
        <n v="1250489"/>
        <n v="1250490"/>
        <n v="1250491"/>
        <n v="1250493"/>
        <n v="1250494"/>
        <n v="1250495"/>
        <n v="1250497"/>
        <n v="1250498"/>
        <n v="1250499"/>
        <n v="1250500"/>
        <m/>
      </sharedItems>
    </cacheField>
    <cacheField name="Transaction Time" numFmtId="0">
      <sharedItems containsNonDate="0" containsDate="1" containsString="0" containsBlank="1" minDate="2001-05-14T20:19:27" maxDate="2001-05-15T18:46:09" count="4380">
        <d v="2001-05-14T20:19:27"/>
        <d v="2001-05-14T20:20:47"/>
        <d v="2001-05-15T00:26:25"/>
        <d v="2001-05-15T00:42:04"/>
        <d v="2001-05-15T00:48:32"/>
        <d v="2001-05-15T00:57:04"/>
        <d v="2001-05-15T01:01:08"/>
        <d v="2001-05-15T01:01:43"/>
        <d v="2001-05-15T01:01:54"/>
        <d v="2001-05-15T01:03:21"/>
        <d v="2001-05-15T01:03:22"/>
        <d v="2001-05-15T01:06:36"/>
        <d v="2001-05-15T01:06:40"/>
        <d v="2001-05-15T01:07:03"/>
        <d v="2001-05-15T01:08:01"/>
        <d v="2001-05-15T01:08:37"/>
        <d v="2001-05-15T01:08:40"/>
        <d v="2001-05-15T01:08:56"/>
        <d v="2001-05-15T01:09:02"/>
        <d v="2001-05-15T01:09:15"/>
        <d v="2001-05-15T01:09:21"/>
        <d v="2001-05-15T01:11:11"/>
        <d v="2001-05-15T01:11:41"/>
        <d v="2001-05-15T01:12:01"/>
        <d v="2001-05-15T01:12:54"/>
        <d v="2001-05-15T01:13:07"/>
        <d v="2001-05-15T01:13:10"/>
        <d v="2001-05-15T01:14:40"/>
        <d v="2001-05-15T01:14:41"/>
        <d v="2001-05-15T01:15:24"/>
        <d v="2001-05-15T01:15:49"/>
        <d v="2001-05-15T01:16:48"/>
        <d v="2001-05-15T01:17:17"/>
        <d v="2001-05-15T01:17:20"/>
        <d v="2001-05-15T01:18:23"/>
        <d v="2001-05-15T01:18:42"/>
        <d v="2001-05-15T01:20:06"/>
        <d v="2001-05-15T01:20:28"/>
        <d v="2001-05-15T01:20:34"/>
        <d v="2001-05-15T01:20:56"/>
        <d v="2001-05-15T01:20:59"/>
        <d v="2001-05-15T01:21:37"/>
        <d v="2001-05-15T01:21:39"/>
        <d v="2001-05-15T01:22:01"/>
        <d v="2001-05-15T01:22:05"/>
        <d v="2001-05-15T01:22:28"/>
        <d v="2001-05-15T01:22:34"/>
        <d v="2001-05-15T01:23:07"/>
        <d v="2001-05-15T01:23:20"/>
        <d v="2001-05-15T01:24:46"/>
        <d v="2001-05-15T01:27:13"/>
        <d v="2001-05-15T01:27:39"/>
        <d v="2001-05-15T01:29:02"/>
        <d v="2001-05-15T01:31:08"/>
        <d v="2001-05-15T01:31:24"/>
        <d v="2001-05-15T01:32:23"/>
        <d v="2001-05-15T01:32:50"/>
        <d v="2001-05-15T01:33:08"/>
        <d v="2001-05-15T01:33:26"/>
        <d v="2001-05-15T01:34:00"/>
        <d v="2001-05-15T01:39:28"/>
        <d v="2001-05-15T01:41:09"/>
        <d v="2001-05-15T01:41:11"/>
        <d v="2001-05-15T01:42:30"/>
        <d v="2001-05-15T01:45:25"/>
        <d v="2001-05-15T01:47:10"/>
        <d v="2001-05-15T01:48:18"/>
        <d v="2001-05-15T01:49:02"/>
        <d v="2001-05-15T01:49:09"/>
        <d v="2001-05-15T01:52:05"/>
        <d v="2001-05-15T01:56:55"/>
        <d v="2001-05-15T01:57:33"/>
        <d v="2001-05-15T01:58:47"/>
        <d v="2001-05-15T02:02:36"/>
        <d v="2001-05-15T02:03:08"/>
        <d v="2001-05-15T02:03:16"/>
        <d v="2001-05-15T02:03:53"/>
        <d v="2001-05-15T02:04:28"/>
        <d v="2001-05-15T02:04:33"/>
        <d v="2001-05-15T02:04:45"/>
        <d v="2001-05-15T02:06:29"/>
        <d v="2001-05-15T02:06:34"/>
        <d v="2001-05-15T02:07:02"/>
        <d v="2001-05-15T02:09:38"/>
        <d v="2001-05-15T02:11:08"/>
        <d v="2001-05-15T02:11:55"/>
        <d v="2001-05-15T02:12:10"/>
        <d v="2001-05-15T02:12:11"/>
        <d v="2001-05-15T02:12:18"/>
        <d v="2001-05-15T02:13:35"/>
        <d v="2001-05-15T02:14:00"/>
        <d v="2001-05-15T02:17:46"/>
        <d v="2001-05-15T02:18:47"/>
        <d v="2001-05-15T02:19:12"/>
        <d v="2001-05-15T02:19:27"/>
        <d v="2001-05-15T02:20:49"/>
        <d v="2001-05-15T02:21:42"/>
        <d v="2001-05-15T02:22:22"/>
        <d v="2001-05-15T02:23:57"/>
        <d v="2001-05-15T02:33:01"/>
        <d v="2001-05-15T02:33:03"/>
        <d v="2001-05-15T02:33:24"/>
        <d v="2001-05-15T02:33:35"/>
        <d v="2001-05-15T02:33:36"/>
        <d v="2001-05-15T02:33:41"/>
        <d v="2001-05-15T02:33:43"/>
        <d v="2001-05-15T02:34:00"/>
        <d v="2001-05-15T02:34:05"/>
        <d v="2001-05-15T02:34:11"/>
        <d v="2001-05-15T02:34:19"/>
        <d v="2001-05-15T02:34:35"/>
        <d v="2001-05-15T02:34:43"/>
        <d v="2001-05-15T02:35:13"/>
        <d v="2001-05-15T02:35:21"/>
        <d v="2001-05-15T02:35:41"/>
        <d v="2001-05-15T02:35:45"/>
        <d v="2001-05-15T02:36:01"/>
        <d v="2001-05-15T02:36:38"/>
        <d v="2001-05-15T02:36:45"/>
        <d v="2001-05-15T02:36:58"/>
        <d v="2001-05-15T02:37:40"/>
        <d v="2001-05-15T02:38:13"/>
        <d v="2001-05-15T02:38:32"/>
        <d v="2001-05-15T02:38:40"/>
        <d v="2001-05-15T02:39:14"/>
        <d v="2001-05-15T02:39:32"/>
        <d v="2001-05-15T02:39:35"/>
        <d v="2001-05-15T02:39:43"/>
        <d v="2001-05-15T02:39:44"/>
        <d v="2001-05-15T02:39:53"/>
        <d v="2001-05-15T02:39:54"/>
        <d v="2001-05-15T02:40:01"/>
        <d v="2001-05-15T02:40:13"/>
        <d v="2001-05-15T02:40:42"/>
        <d v="2001-05-15T02:40:46"/>
        <d v="2001-05-15T02:41:37"/>
        <d v="2001-05-15T02:41:52"/>
        <d v="2001-05-15T02:41:59"/>
        <d v="2001-05-15T02:42:09"/>
        <d v="2001-05-15T02:42:46"/>
        <d v="2001-05-15T02:43:11"/>
        <d v="2001-05-15T02:43:17"/>
        <d v="2001-05-15T02:43:41"/>
        <d v="2001-05-15T02:44:00"/>
        <d v="2001-05-15T02:44:01"/>
        <d v="2001-05-15T02:44:15"/>
        <d v="2001-05-15T02:44:19"/>
        <d v="2001-05-15T02:45:10"/>
        <d v="2001-05-15T02:47:22"/>
        <d v="2001-05-15T02:47:43"/>
        <d v="2001-05-15T02:48:07"/>
        <d v="2001-05-15T02:48:21"/>
        <d v="2001-05-15T02:52:58"/>
        <d v="2001-05-15T02:53:55"/>
        <d v="2001-05-15T02:55:03"/>
        <d v="2001-05-15T02:55:04"/>
        <d v="2001-05-15T02:56:12"/>
        <d v="2001-05-15T02:56:37"/>
        <d v="2001-05-15T02:56:43"/>
        <d v="2001-05-15T02:58:35"/>
        <d v="2001-05-15T03:00:00"/>
        <d v="2001-05-15T03:00:10"/>
        <d v="2001-05-15T03:00:16"/>
        <d v="2001-05-15T03:00:26"/>
        <d v="2001-05-15T03:00:33"/>
        <d v="2001-05-15T03:00:43"/>
        <d v="2001-05-15T03:01:08"/>
        <d v="2001-05-15T03:01:42"/>
        <d v="2001-05-15T03:02:16"/>
        <d v="2001-05-15T03:02:31"/>
        <d v="2001-05-15T03:02:34"/>
        <d v="2001-05-15T03:02:49"/>
        <d v="2001-05-15T03:02:57"/>
        <d v="2001-05-15T03:03:28"/>
        <d v="2001-05-15T03:04:07"/>
        <d v="2001-05-15T03:04:25"/>
        <d v="2001-05-15T03:04:35"/>
        <d v="2001-05-15T03:05:06"/>
        <d v="2001-05-15T03:05:20"/>
        <d v="2001-05-15T03:07:12"/>
        <d v="2001-05-15T03:07:27"/>
        <d v="2001-05-15T03:07:39"/>
        <d v="2001-05-15T03:08:07"/>
        <d v="2001-05-15T03:08:19"/>
        <d v="2001-05-15T03:08:37"/>
        <d v="2001-05-15T03:09:34"/>
        <d v="2001-05-15T03:09:47"/>
        <d v="2001-05-15T03:13:14"/>
        <d v="2001-05-15T03:13:29"/>
        <d v="2001-05-15T03:15:53"/>
        <d v="2001-05-15T03:17:06"/>
        <d v="2001-05-15T03:17:08"/>
        <d v="2001-05-15T03:17:34"/>
        <d v="2001-05-15T03:17:38"/>
        <d v="2001-05-15T03:17:46"/>
        <d v="2001-05-15T03:18:30"/>
        <d v="2001-05-15T03:18:35"/>
        <d v="2001-05-15T03:21:31"/>
        <d v="2001-05-15T03:21:51"/>
        <d v="2001-05-15T03:22:19"/>
        <d v="2001-05-15T03:24:11"/>
        <d v="2001-05-15T03:24:23"/>
        <d v="2001-05-15T03:26:22"/>
        <d v="2001-05-15T03:26:32"/>
        <d v="2001-05-15T03:27:30"/>
        <d v="2001-05-15T03:28:34"/>
        <d v="2001-05-15T03:28:45"/>
        <d v="2001-05-15T03:29:04"/>
        <d v="2001-05-15T03:29:56"/>
        <d v="2001-05-15T03:30:53"/>
        <d v="2001-05-15T03:31:02"/>
        <d v="2001-05-15T03:31:16"/>
        <d v="2001-05-15T03:33:14"/>
        <d v="2001-05-15T03:33:25"/>
        <d v="2001-05-15T03:34:42"/>
        <d v="2001-05-15T03:37:08"/>
        <d v="2001-05-15T03:37:31"/>
        <d v="2001-05-15T03:37:49"/>
        <d v="2001-05-15T03:38:25"/>
        <d v="2001-05-15T03:38:52"/>
        <d v="2001-05-15T03:38:58"/>
        <d v="2001-05-15T03:39:12"/>
        <d v="2001-05-15T03:39:31"/>
        <d v="2001-05-15T03:40:15"/>
        <d v="2001-05-15T03:40:33"/>
        <d v="2001-05-15T03:40:40"/>
        <d v="2001-05-15T03:41:04"/>
        <d v="2001-05-15T03:41:37"/>
        <d v="2001-05-15T03:43:05"/>
        <d v="2001-05-15T03:43:30"/>
        <d v="2001-05-15T03:44:39"/>
        <d v="2001-05-15T03:45:00"/>
        <d v="2001-05-15T03:45:48"/>
        <d v="2001-05-15T03:46:30"/>
        <d v="2001-05-15T03:47:33"/>
        <d v="2001-05-15T03:47:38"/>
        <d v="2001-05-15T03:47:44"/>
        <d v="2001-05-15T03:47:54"/>
        <d v="2001-05-15T03:47:56"/>
        <d v="2001-05-15T03:48:06"/>
        <d v="2001-05-15T03:48:11"/>
        <d v="2001-05-15T03:48:36"/>
        <d v="2001-05-15T03:48:37"/>
        <d v="2001-05-15T03:48:44"/>
        <d v="2001-05-15T03:48:46"/>
        <d v="2001-05-15T03:49:00"/>
        <d v="2001-05-15T03:49:04"/>
        <d v="2001-05-15T03:49:10"/>
        <d v="2001-05-15T03:49:27"/>
        <d v="2001-05-15T03:49:33"/>
        <d v="2001-05-15T03:50:08"/>
        <d v="2001-05-15T03:50:36"/>
        <d v="2001-05-15T03:50:39"/>
        <d v="2001-05-15T03:51:08"/>
        <d v="2001-05-15T03:51:09"/>
        <d v="2001-05-15T03:51:25"/>
        <d v="2001-05-15T03:51:43"/>
        <d v="2001-05-15T03:51:59"/>
        <d v="2001-05-15T03:52:14"/>
        <d v="2001-05-15T03:52:20"/>
        <d v="2001-05-15T03:52:28"/>
        <d v="2001-05-15T03:52:52"/>
        <d v="2001-05-15T03:53:05"/>
        <d v="2001-05-15T03:53:46"/>
        <d v="2001-05-15T03:54:55"/>
        <d v="2001-05-15T03:54:58"/>
        <d v="2001-05-15T03:55:03"/>
        <d v="2001-05-15T03:56:25"/>
        <d v="2001-05-15T03:57:03"/>
        <d v="2001-05-15T03:57:16"/>
        <d v="2001-05-15T03:57:39"/>
        <d v="2001-05-15T03:58:32"/>
        <d v="2001-05-15T03:58:47"/>
        <d v="2001-05-15T04:01:29"/>
        <d v="2001-05-15T04:02:26"/>
        <d v="2001-05-15T04:02:38"/>
        <d v="2001-05-15T04:02:48"/>
        <d v="2001-05-15T04:02:53"/>
        <d v="2001-05-15T04:03:31"/>
        <d v="2001-05-15T04:04:35"/>
        <d v="2001-05-15T04:08:21"/>
        <d v="2001-05-15T04:09:47"/>
        <d v="2001-05-15T04:10:00"/>
        <d v="2001-05-15T04:10:28"/>
        <d v="2001-05-15T04:10:57"/>
        <d v="2001-05-15T04:12:52"/>
        <d v="2001-05-15T04:14:44"/>
        <d v="2001-05-15T04:15:10"/>
        <d v="2001-05-15T04:16:57"/>
        <d v="2001-05-15T04:17:05"/>
        <d v="2001-05-15T04:17:21"/>
        <d v="2001-05-15T04:20:57"/>
        <d v="2001-05-15T04:21:19"/>
        <d v="2001-05-15T04:22:41"/>
        <d v="2001-05-15T04:23:19"/>
        <d v="2001-05-15T04:24:49"/>
        <d v="2001-05-15T04:25:15"/>
        <d v="2001-05-15T04:25:43"/>
        <d v="2001-05-15T04:26:49"/>
        <d v="2001-05-15T04:27:41"/>
        <d v="2001-05-15T04:27:44"/>
        <d v="2001-05-15T04:29:10"/>
        <d v="2001-05-15T04:30:54"/>
        <d v="2001-05-15T04:32:56"/>
        <d v="2001-05-15T04:36:20"/>
        <d v="2001-05-15T04:36:35"/>
        <d v="2001-05-15T04:38:23"/>
        <d v="2001-05-15T04:38:56"/>
        <d v="2001-05-15T04:40:23"/>
        <d v="2001-05-15T04:40:32"/>
        <d v="2001-05-15T04:41:37"/>
        <d v="2001-05-15T04:45:28"/>
        <d v="2001-05-15T04:45:35"/>
        <d v="2001-05-15T04:45:44"/>
        <d v="2001-05-15T04:45:49"/>
        <d v="2001-05-15T04:46:18"/>
        <d v="2001-05-15T04:47:18"/>
        <d v="2001-05-15T04:47:31"/>
        <d v="2001-05-15T04:49:27"/>
        <d v="2001-05-15T04:49:48"/>
        <d v="2001-05-15T04:51:18"/>
        <d v="2001-05-15T04:59:09"/>
        <d v="2001-05-15T05:01:12"/>
        <d v="2001-05-15T05:01:18"/>
        <d v="2001-05-15T05:01:41"/>
        <d v="2001-05-15T05:01:47"/>
        <d v="2001-05-15T05:01:48"/>
        <d v="2001-05-15T05:01:52"/>
        <d v="2001-05-15T05:02:02"/>
        <d v="2001-05-15T05:07:36"/>
        <d v="2001-05-15T05:09:41"/>
        <d v="2001-05-15T05:09:50"/>
        <d v="2001-05-15T05:11:33"/>
        <d v="2001-05-15T05:11:57"/>
        <d v="2001-05-15T05:19:57"/>
        <d v="2001-05-15T05:20:07"/>
        <d v="2001-05-15T05:20:58"/>
        <d v="2001-05-15T05:26:16"/>
        <d v="2001-05-15T05:30:52"/>
        <d v="2001-05-15T05:31:06"/>
        <d v="2001-05-15T05:33:05"/>
        <d v="2001-05-15T05:33:51"/>
        <d v="2001-05-15T05:34:53"/>
        <d v="2001-05-15T05:40:37"/>
        <d v="2001-05-15T05:44:54"/>
        <d v="2001-05-15T05:45:52"/>
        <d v="2001-05-15T05:50:20"/>
        <d v="2001-05-15T05:55:10"/>
        <d v="2001-05-15T05:56:35"/>
        <d v="2001-05-15T05:56:43"/>
        <d v="2001-05-15T05:56:50"/>
        <d v="2001-05-15T05:56:56"/>
        <d v="2001-05-15T05:57:23"/>
        <d v="2001-05-15T05:57:32"/>
        <d v="2001-05-15T05:58:37"/>
        <d v="2001-05-15T05:59:01"/>
        <d v="2001-05-15T05:59:08"/>
        <d v="2001-05-15T05:59:11"/>
        <d v="2001-05-15T05:59:20"/>
        <d v="2001-05-15T05:59:28"/>
        <d v="2001-05-15T05:59:46"/>
        <d v="2001-05-15T05:59:48"/>
        <d v="2001-05-15T06:00:00"/>
        <d v="2001-05-15T06:00:01"/>
        <d v="2001-05-15T06:00:33"/>
        <d v="2001-05-15T06:00:41"/>
        <d v="2001-05-15T06:00:42"/>
        <d v="2001-05-15T06:03:22"/>
        <d v="2001-05-15T06:03:46"/>
        <d v="2001-05-15T06:03:54"/>
        <d v="2001-05-15T06:04:43"/>
        <d v="2001-05-15T06:06:14"/>
        <d v="2001-05-15T06:06:30"/>
        <d v="2001-05-15T06:06:45"/>
        <d v="2001-05-15T06:07:05"/>
        <d v="2001-05-15T06:07:16"/>
        <d v="2001-05-15T06:07:58"/>
        <d v="2001-05-15T06:08:09"/>
        <d v="2001-05-15T06:08:24"/>
        <d v="2001-05-15T06:09:07"/>
        <d v="2001-05-15T06:10:12"/>
        <d v="2001-05-15T06:10:29"/>
        <d v="2001-05-15T06:10:44"/>
        <d v="2001-05-15T06:12:56"/>
        <d v="2001-05-15T06:13:01"/>
        <d v="2001-05-15T06:14:39"/>
        <d v="2001-05-15T06:16:01"/>
        <d v="2001-05-15T06:16:20"/>
        <d v="2001-05-15T06:17:00"/>
        <d v="2001-05-15T06:17:35"/>
        <d v="2001-05-15T06:18:26"/>
        <d v="2001-05-15T06:18:28"/>
        <d v="2001-05-15T06:18:34"/>
        <d v="2001-05-15T06:19:25"/>
        <d v="2001-05-15T06:19:26"/>
        <d v="2001-05-15T06:19:29"/>
        <d v="2001-05-15T06:21:13"/>
        <d v="2001-05-15T06:21:21"/>
        <d v="2001-05-15T06:24:18"/>
        <d v="2001-05-15T06:24:48"/>
        <d v="2001-05-15T06:25:23"/>
        <d v="2001-05-15T06:26:04"/>
        <d v="2001-05-15T06:26:25"/>
        <d v="2001-05-15T06:26:43"/>
        <d v="2001-05-15T06:26:56"/>
        <d v="2001-05-15T06:28:15"/>
        <d v="2001-05-15T06:28:30"/>
        <d v="2001-05-15T06:29:11"/>
        <d v="2001-05-15T06:29:34"/>
        <d v="2001-05-15T06:29:35"/>
        <d v="2001-05-15T06:29:39"/>
        <d v="2001-05-15T06:29:53"/>
        <d v="2001-05-15T06:29:54"/>
        <d v="2001-05-15T06:30:00"/>
        <d v="2001-05-15T06:30:01"/>
        <d v="2001-05-15T06:30:21"/>
        <d v="2001-05-15T06:30:22"/>
        <d v="2001-05-15T06:30:41"/>
        <d v="2001-05-15T06:30:59"/>
        <d v="2001-05-15T06:31:35"/>
        <d v="2001-05-15T06:31:44"/>
        <d v="2001-05-15T06:31:53"/>
        <d v="2001-05-15T06:32:01"/>
        <d v="2001-05-15T06:32:43"/>
        <d v="2001-05-15T06:32:45"/>
        <d v="2001-05-15T06:32:48"/>
        <d v="2001-05-15T06:32:50"/>
        <d v="2001-05-15T06:32:54"/>
        <d v="2001-05-15T06:32:57"/>
        <d v="2001-05-15T06:33:00"/>
        <d v="2001-05-15T06:33:05"/>
        <d v="2001-05-15T06:33:23"/>
        <d v="2001-05-15T06:33:26"/>
        <d v="2001-05-15T06:33:30"/>
        <d v="2001-05-15T06:33:35"/>
        <d v="2001-05-15T06:33:43"/>
        <d v="2001-05-15T06:33:53"/>
        <d v="2001-05-15T06:34:03"/>
        <d v="2001-05-15T06:34:10"/>
        <d v="2001-05-15T06:34:31"/>
        <d v="2001-05-15T06:34:45"/>
        <d v="2001-05-15T06:34:49"/>
        <d v="2001-05-15T06:34:55"/>
        <d v="2001-05-15T06:35:01"/>
        <d v="2001-05-15T06:35:02"/>
        <d v="2001-05-15T06:35:39"/>
        <d v="2001-05-15T06:35:48"/>
        <d v="2001-05-15T06:36:29"/>
        <d v="2001-05-15T06:36:32"/>
        <d v="2001-05-15T06:36:57"/>
        <d v="2001-05-15T06:37:01"/>
        <d v="2001-05-15T06:37:03"/>
        <d v="2001-05-15T06:37:20"/>
        <d v="2001-05-15T06:37:36"/>
        <d v="2001-05-15T06:37:39"/>
        <d v="2001-05-15T06:37:53"/>
        <d v="2001-05-15T06:38:06"/>
        <d v="2001-05-15T06:38:19"/>
        <d v="2001-05-15T06:38:54"/>
        <d v="2001-05-15T06:39:21"/>
        <d v="2001-05-15T06:39:57"/>
        <d v="2001-05-15T06:40:12"/>
        <d v="2001-05-15T06:40:19"/>
        <d v="2001-05-15T06:40:57"/>
        <d v="2001-05-15T06:41:13"/>
        <d v="2001-05-15T06:42:07"/>
        <d v="2001-05-15T06:42:08"/>
        <d v="2001-05-15T06:42:09"/>
        <d v="2001-05-15T06:42:23"/>
        <d v="2001-05-15T06:42:40"/>
        <d v="2001-05-15T06:42:55"/>
        <d v="2001-05-15T06:43:09"/>
        <d v="2001-05-15T06:43:31"/>
        <d v="2001-05-15T06:43:43"/>
        <d v="2001-05-15T06:43:59"/>
        <d v="2001-05-15T06:44:05"/>
        <d v="2001-05-15T06:44:06"/>
        <d v="2001-05-15T06:44:57"/>
        <d v="2001-05-15T06:45:01"/>
        <d v="2001-05-15T06:45:16"/>
        <d v="2001-05-15T06:45:23"/>
        <d v="2001-05-15T06:45:30"/>
        <d v="2001-05-15T06:45:42"/>
        <d v="2001-05-15T06:45:49"/>
        <d v="2001-05-15T06:45:52"/>
        <d v="2001-05-15T06:46:22"/>
        <d v="2001-05-15T06:47:58"/>
        <d v="2001-05-15T06:47:59"/>
        <d v="2001-05-15T06:48:23"/>
        <d v="2001-05-15T06:48:24"/>
        <d v="2001-05-15T06:48:28"/>
        <d v="2001-05-15T06:49:07"/>
        <d v="2001-05-15T06:49:14"/>
        <d v="2001-05-15T06:49:20"/>
        <d v="2001-05-15T06:49:27"/>
        <d v="2001-05-15T06:49:41"/>
        <d v="2001-05-15T06:50:05"/>
        <d v="2001-05-15T06:50:27"/>
        <d v="2001-05-15T06:50:38"/>
        <d v="2001-05-15T06:51:01"/>
        <d v="2001-05-15T06:51:16"/>
        <d v="2001-05-15T06:51:23"/>
        <d v="2001-05-15T06:51:35"/>
        <d v="2001-05-15T06:52:13"/>
        <d v="2001-05-15T06:52:24"/>
        <d v="2001-05-15T06:52:39"/>
        <d v="2001-05-15T06:52:58"/>
        <d v="2001-05-15T06:54:58"/>
        <d v="2001-05-15T06:56:34"/>
        <d v="2001-05-15T06:56:52"/>
        <d v="2001-05-15T06:57:09"/>
        <d v="2001-05-15T06:57:22"/>
        <d v="2001-05-15T06:58:08"/>
        <d v="2001-05-15T06:58:30"/>
        <d v="2001-05-15T06:58:33"/>
        <d v="2001-05-15T06:58:57"/>
        <d v="2001-05-15T06:59:27"/>
        <d v="2001-05-15T06:59:54"/>
        <d v="2001-05-15T07:00:01"/>
        <d v="2001-05-15T07:00:09"/>
        <d v="2001-05-15T07:00:52"/>
        <d v="2001-05-15T07:01:17"/>
        <d v="2001-05-15T07:01:24"/>
        <d v="2001-05-15T07:02:40"/>
        <d v="2001-05-15T07:02:41"/>
        <d v="2001-05-15T07:02:50"/>
        <d v="2001-05-15T07:03:06"/>
        <d v="2001-05-15T07:03:14"/>
        <d v="2001-05-15T07:03:20"/>
        <d v="2001-05-15T07:03:35"/>
        <d v="2001-05-15T07:05:00"/>
        <d v="2001-05-15T07:05:37"/>
        <d v="2001-05-15T07:05:49"/>
        <d v="2001-05-15T07:06:33"/>
        <d v="2001-05-15T07:06:42"/>
        <d v="2001-05-15T07:07:23"/>
        <d v="2001-05-15T07:07:46"/>
        <d v="2001-05-15T07:08:12"/>
        <d v="2001-05-15T07:08:26"/>
        <d v="2001-05-15T07:08:44"/>
        <d v="2001-05-15T07:09:04"/>
        <d v="2001-05-15T07:09:14"/>
        <d v="2001-05-15T07:10:37"/>
        <d v="2001-05-15T07:10:45"/>
        <d v="2001-05-15T07:10:54"/>
        <d v="2001-05-15T07:10:58"/>
        <d v="2001-05-15T07:11:00"/>
        <d v="2001-05-15T07:11:14"/>
        <d v="2001-05-15T07:11:16"/>
        <d v="2001-05-15T07:11:18"/>
        <d v="2001-05-15T07:11:28"/>
        <d v="2001-05-15T07:11:32"/>
        <d v="2001-05-15T07:11:35"/>
        <d v="2001-05-15T07:11:38"/>
        <d v="2001-05-15T07:11:41"/>
        <d v="2001-05-15T07:11:44"/>
        <d v="2001-05-15T07:11:56"/>
        <d v="2001-05-15T07:12:13"/>
        <d v="2001-05-15T07:12:16"/>
        <d v="2001-05-15T07:12:17"/>
        <d v="2001-05-15T07:12:27"/>
        <d v="2001-05-15T07:12:30"/>
        <d v="2001-05-15T07:12:36"/>
        <d v="2001-05-15T07:12:37"/>
        <d v="2001-05-15T07:12:58"/>
        <d v="2001-05-15T07:13:07"/>
        <d v="2001-05-15T07:13:48"/>
        <d v="2001-05-15T07:14:08"/>
        <d v="2001-05-15T07:14:13"/>
        <d v="2001-05-15T07:14:24"/>
        <d v="2001-05-15T07:14:52"/>
        <d v="2001-05-15T07:15:01"/>
        <d v="2001-05-15T07:15:03"/>
        <d v="2001-05-15T07:15:19"/>
        <d v="2001-05-15T07:15:22"/>
        <d v="2001-05-15T07:15:34"/>
        <d v="2001-05-15T07:15:36"/>
        <d v="2001-05-15T07:15:39"/>
        <d v="2001-05-15T07:18:13"/>
        <d v="2001-05-15T07:18:14"/>
        <d v="2001-05-15T07:18:22"/>
        <d v="2001-05-15T07:18:41"/>
        <d v="2001-05-15T07:20:15"/>
        <d v="2001-05-15T07:20:20"/>
        <d v="2001-05-15T07:20:35"/>
        <d v="2001-05-15T07:20:48"/>
        <d v="2001-05-15T07:20:49"/>
        <d v="2001-05-15T07:20:55"/>
        <d v="2001-05-15T07:21:14"/>
        <d v="2001-05-15T07:21:33"/>
        <d v="2001-05-15T07:21:34"/>
        <d v="2001-05-15T07:21:35"/>
        <d v="2001-05-15T07:21:52"/>
        <d v="2001-05-15T07:21:59"/>
        <d v="2001-05-15T07:22:04"/>
        <d v="2001-05-15T07:22:21"/>
        <d v="2001-05-15T07:22:26"/>
        <d v="2001-05-15T07:23:06"/>
        <d v="2001-05-15T07:23:34"/>
        <d v="2001-05-15T07:23:38"/>
        <d v="2001-05-15T07:23:42"/>
        <d v="2001-05-15T07:23:45"/>
        <d v="2001-05-15T07:23:47"/>
        <d v="2001-05-15T07:23:48"/>
        <d v="2001-05-15T07:23:52"/>
        <d v="2001-05-15T07:23:54"/>
        <d v="2001-05-15T07:24:01"/>
        <d v="2001-05-15T07:24:02"/>
        <d v="2001-05-15T07:24:18"/>
        <d v="2001-05-15T07:24:45"/>
        <d v="2001-05-15T07:25:00"/>
        <d v="2001-05-15T07:25:08"/>
        <d v="2001-05-15T07:25:16"/>
        <d v="2001-05-15T07:25:25"/>
        <d v="2001-05-15T07:26:32"/>
        <d v="2001-05-15T07:26:35"/>
        <d v="2001-05-15T07:26:36"/>
        <d v="2001-05-15T07:26:46"/>
        <d v="2001-05-15T07:26:50"/>
        <d v="2001-05-15T07:26:56"/>
        <d v="2001-05-15T07:27:02"/>
        <d v="2001-05-15T07:27:11"/>
        <d v="2001-05-15T07:27:14"/>
        <d v="2001-05-15T07:27:15"/>
        <d v="2001-05-15T07:27:17"/>
        <d v="2001-05-15T07:27:21"/>
        <d v="2001-05-15T07:27:22"/>
        <d v="2001-05-15T07:27:24"/>
        <d v="2001-05-15T07:27:25"/>
        <d v="2001-05-15T07:27:31"/>
        <d v="2001-05-15T07:27:35"/>
        <d v="2001-05-15T07:27:40"/>
        <d v="2001-05-15T07:27:45"/>
        <d v="2001-05-15T07:27:51"/>
        <d v="2001-05-15T07:27:58"/>
        <d v="2001-05-15T07:28:01"/>
        <d v="2001-05-15T07:28:02"/>
        <d v="2001-05-15T07:28:06"/>
        <d v="2001-05-15T07:28:34"/>
        <d v="2001-05-15T07:29:01"/>
        <d v="2001-05-15T07:29:04"/>
        <d v="2001-05-15T07:29:40"/>
        <d v="2001-05-15T07:29:46"/>
        <d v="2001-05-15T07:29:54"/>
        <d v="2001-05-15T07:29:55"/>
        <d v="2001-05-15T07:30:13"/>
        <d v="2001-05-15T07:30:14"/>
        <d v="2001-05-15T07:30:16"/>
        <d v="2001-05-15T07:30:22"/>
        <d v="2001-05-15T07:30:43"/>
        <d v="2001-05-15T07:30:45"/>
        <d v="2001-05-15T07:30:46"/>
        <d v="2001-05-15T07:30:50"/>
        <d v="2001-05-15T07:30:52"/>
        <d v="2001-05-15T07:30:56"/>
        <d v="2001-05-15T07:31:03"/>
        <d v="2001-05-15T07:31:44"/>
        <d v="2001-05-15T07:32:03"/>
        <d v="2001-05-15T07:32:13"/>
        <d v="2001-05-15T07:32:28"/>
        <d v="2001-05-15T07:33:02"/>
        <d v="2001-05-15T07:33:03"/>
        <d v="2001-05-15T07:33:15"/>
        <d v="2001-05-15T07:33:26"/>
        <d v="2001-05-15T07:33:28"/>
        <d v="2001-05-15T07:33:50"/>
        <d v="2001-05-15T07:34:11"/>
        <d v="2001-05-15T07:34:32"/>
        <d v="2001-05-15T07:34:42"/>
        <d v="2001-05-15T07:34:51"/>
        <d v="2001-05-15T07:35:21"/>
        <d v="2001-05-15T07:36:56"/>
        <d v="2001-05-15T07:37:03"/>
        <d v="2001-05-15T07:37:05"/>
        <d v="2001-05-15T07:37:07"/>
        <d v="2001-05-15T07:37:12"/>
        <d v="2001-05-15T07:37:22"/>
        <d v="2001-05-15T07:37:30"/>
        <d v="2001-05-15T07:37:31"/>
        <d v="2001-05-15T07:37:32"/>
        <d v="2001-05-15T07:37:33"/>
        <d v="2001-05-15T07:38:00"/>
        <d v="2001-05-15T07:38:35"/>
        <d v="2001-05-15T07:38:45"/>
        <d v="2001-05-15T07:38:48"/>
        <d v="2001-05-15T07:38:50"/>
        <d v="2001-05-15T07:39:04"/>
        <d v="2001-05-15T07:39:14"/>
        <d v="2001-05-15T07:39:15"/>
        <d v="2001-05-15T07:39:17"/>
        <d v="2001-05-15T07:39:19"/>
        <d v="2001-05-15T07:39:24"/>
        <d v="2001-05-15T07:39:27"/>
        <d v="2001-05-15T07:39:29"/>
        <d v="2001-05-15T07:39:40"/>
        <d v="2001-05-15T07:39:42"/>
        <d v="2001-05-15T07:40:01"/>
        <d v="2001-05-15T07:40:04"/>
        <d v="2001-05-15T07:40:05"/>
        <d v="2001-05-15T07:40:10"/>
        <d v="2001-05-15T07:40:17"/>
        <d v="2001-05-15T07:40:18"/>
        <d v="2001-05-15T07:40:20"/>
        <d v="2001-05-15T07:40:23"/>
        <d v="2001-05-15T07:40:24"/>
        <d v="2001-05-15T07:40:27"/>
        <d v="2001-05-15T07:40:28"/>
        <d v="2001-05-15T07:40:31"/>
        <d v="2001-05-15T07:40:37"/>
        <d v="2001-05-15T07:40:41"/>
        <d v="2001-05-15T07:40:43"/>
        <d v="2001-05-15T07:40:49"/>
        <d v="2001-05-15T07:40:50"/>
        <d v="2001-05-15T07:40:52"/>
        <d v="2001-05-15T07:40:56"/>
        <d v="2001-05-15T07:41:02"/>
        <d v="2001-05-15T07:41:04"/>
        <d v="2001-05-15T07:41:08"/>
        <d v="2001-05-15T07:41:09"/>
        <d v="2001-05-15T07:41:11"/>
        <d v="2001-05-15T07:41:18"/>
        <d v="2001-05-15T07:41:23"/>
        <d v="2001-05-15T07:41:31"/>
        <d v="2001-05-15T07:41:40"/>
        <d v="2001-05-15T07:41:44"/>
        <d v="2001-05-15T07:41:48"/>
        <d v="2001-05-15T07:42:00"/>
        <d v="2001-05-15T07:42:06"/>
        <d v="2001-05-15T07:42:08"/>
        <d v="2001-05-15T07:42:12"/>
        <d v="2001-05-15T07:42:21"/>
        <d v="2001-05-15T07:42:24"/>
        <d v="2001-05-15T07:42:28"/>
        <d v="2001-05-15T07:43:06"/>
        <d v="2001-05-15T07:43:12"/>
        <d v="2001-05-15T07:43:15"/>
        <d v="2001-05-15T07:43:19"/>
        <d v="2001-05-15T07:43:32"/>
        <d v="2001-05-15T07:43:33"/>
        <d v="2001-05-15T07:43:35"/>
        <d v="2001-05-15T07:43:40"/>
        <d v="2001-05-15T07:43:42"/>
        <d v="2001-05-15T07:43:51"/>
        <d v="2001-05-15T07:43:55"/>
        <d v="2001-05-15T07:43:57"/>
        <d v="2001-05-15T07:43:58"/>
        <d v="2001-05-15T07:44:01"/>
        <d v="2001-05-15T07:44:04"/>
        <d v="2001-05-15T07:44:07"/>
        <d v="2001-05-15T07:44:18"/>
        <d v="2001-05-15T07:44:19"/>
        <d v="2001-05-15T07:44:20"/>
        <d v="2001-05-15T07:44:24"/>
        <d v="2001-05-15T07:44:33"/>
        <d v="2001-05-15T07:44:34"/>
        <d v="2001-05-15T07:44:35"/>
        <d v="2001-05-15T07:44:39"/>
        <d v="2001-05-15T07:44:46"/>
        <d v="2001-05-15T07:44:51"/>
        <d v="2001-05-15T07:44:52"/>
        <d v="2001-05-15T07:44:57"/>
        <d v="2001-05-15T07:44:58"/>
        <d v="2001-05-15T07:45:03"/>
        <d v="2001-05-15T07:45:11"/>
        <d v="2001-05-15T07:45:13"/>
        <d v="2001-05-15T07:45:15"/>
        <d v="2001-05-15T07:45:18"/>
        <d v="2001-05-15T07:45:23"/>
        <d v="2001-05-15T07:45:26"/>
        <d v="2001-05-15T07:45:27"/>
        <d v="2001-05-15T07:45:29"/>
        <d v="2001-05-15T07:45:32"/>
        <d v="2001-05-15T07:45:34"/>
        <d v="2001-05-15T07:45:39"/>
        <d v="2001-05-15T07:45:46"/>
        <d v="2001-05-15T07:45:58"/>
        <d v="2001-05-15T07:46:02"/>
        <d v="2001-05-15T07:46:10"/>
        <d v="2001-05-15T07:46:17"/>
        <d v="2001-05-15T07:46:22"/>
        <d v="2001-05-15T07:46:33"/>
        <d v="2001-05-15T07:46:35"/>
        <d v="2001-05-15T07:46:46"/>
        <d v="2001-05-15T07:46:52"/>
        <d v="2001-05-15T07:46:53"/>
        <d v="2001-05-15T07:46:56"/>
        <d v="2001-05-15T07:46:57"/>
        <d v="2001-05-15T07:47:08"/>
        <d v="2001-05-15T07:47:10"/>
        <d v="2001-05-15T07:47:18"/>
        <d v="2001-05-15T07:47:19"/>
        <d v="2001-05-15T07:47:20"/>
        <d v="2001-05-15T07:47:21"/>
        <d v="2001-05-15T07:47:24"/>
        <d v="2001-05-15T07:47:25"/>
        <d v="2001-05-15T07:47:26"/>
        <d v="2001-05-15T07:47:31"/>
        <d v="2001-05-15T07:47:32"/>
        <d v="2001-05-15T07:47:35"/>
        <d v="2001-05-15T07:47:39"/>
        <d v="2001-05-15T07:47:41"/>
        <d v="2001-05-15T07:47:45"/>
        <d v="2001-05-15T07:47:46"/>
        <d v="2001-05-15T07:47:54"/>
        <d v="2001-05-15T07:48:06"/>
        <d v="2001-05-15T07:48:20"/>
        <d v="2001-05-15T07:48:25"/>
        <d v="2001-05-15T07:49:07"/>
        <d v="2001-05-15T07:49:11"/>
        <d v="2001-05-15T07:49:13"/>
        <d v="2001-05-15T07:49:14"/>
        <d v="2001-05-15T07:49:17"/>
        <d v="2001-05-15T07:49:18"/>
        <d v="2001-05-15T07:49:25"/>
        <d v="2001-05-15T07:49:28"/>
        <d v="2001-05-15T07:49:33"/>
        <d v="2001-05-15T07:49:35"/>
        <d v="2001-05-15T07:49:43"/>
        <d v="2001-05-15T07:49:47"/>
        <d v="2001-05-15T07:49:55"/>
        <d v="2001-05-15T07:50:12"/>
        <d v="2001-05-15T07:50:15"/>
        <d v="2001-05-15T07:50:18"/>
        <d v="2001-05-15T07:50:58"/>
        <d v="2001-05-15T07:50:59"/>
        <d v="2001-05-15T07:51:07"/>
        <d v="2001-05-15T07:51:16"/>
        <d v="2001-05-15T07:51:26"/>
        <d v="2001-05-15T07:51:47"/>
        <d v="2001-05-15T07:52:34"/>
        <d v="2001-05-15T07:52:42"/>
        <d v="2001-05-15T07:52:52"/>
        <d v="2001-05-15T07:53:09"/>
        <d v="2001-05-15T07:53:25"/>
        <d v="2001-05-15T07:53:44"/>
        <d v="2001-05-15T07:53:46"/>
        <d v="2001-05-15T07:53:49"/>
        <d v="2001-05-15T07:53:56"/>
        <d v="2001-05-15T07:54:00"/>
        <d v="2001-05-15T07:54:08"/>
        <d v="2001-05-15T07:54:09"/>
        <d v="2001-05-15T07:54:13"/>
        <d v="2001-05-15T07:54:16"/>
        <d v="2001-05-15T07:54:27"/>
        <d v="2001-05-15T07:54:29"/>
        <d v="2001-05-15T07:54:39"/>
        <d v="2001-05-15T07:54:58"/>
        <d v="2001-05-15T07:55:09"/>
        <d v="2001-05-15T07:55:14"/>
        <d v="2001-05-15T07:55:31"/>
        <d v="2001-05-15T07:55:38"/>
        <d v="2001-05-15T07:55:46"/>
        <d v="2001-05-15T07:56:21"/>
        <d v="2001-05-15T07:56:29"/>
        <d v="2001-05-15T07:56:30"/>
        <d v="2001-05-15T07:56:32"/>
        <d v="2001-05-15T07:56:36"/>
        <d v="2001-05-15T07:56:43"/>
        <d v="2001-05-15T07:56:46"/>
        <d v="2001-05-15T07:56:47"/>
        <d v="2001-05-15T07:56:48"/>
        <d v="2001-05-15T07:56:51"/>
        <d v="2001-05-15T07:57:00"/>
        <d v="2001-05-15T07:57:05"/>
        <d v="2001-05-15T07:57:15"/>
        <d v="2001-05-15T07:57:25"/>
        <d v="2001-05-15T07:57:27"/>
        <d v="2001-05-15T07:57:28"/>
        <d v="2001-05-15T07:57:31"/>
        <d v="2001-05-15T07:57:38"/>
        <d v="2001-05-15T07:57:40"/>
        <d v="2001-05-15T07:57:42"/>
        <d v="2001-05-15T07:57:46"/>
        <d v="2001-05-15T07:57:48"/>
        <d v="2001-05-15T07:57:49"/>
        <d v="2001-05-15T07:57:53"/>
        <d v="2001-05-15T07:57:59"/>
        <d v="2001-05-15T07:58:10"/>
        <d v="2001-05-15T07:58:11"/>
        <d v="2001-05-15T07:58:18"/>
        <d v="2001-05-15T07:58:20"/>
        <d v="2001-05-15T07:58:21"/>
        <d v="2001-05-15T07:58:31"/>
        <d v="2001-05-15T07:58:32"/>
        <d v="2001-05-15T07:59:02"/>
        <d v="2001-05-15T07:59:14"/>
        <d v="2001-05-15T07:59:28"/>
        <d v="2001-05-15T07:59:30"/>
        <d v="2001-05-15T07:59:43"/>
        <d v="2001-05-15T08:00:12"/>
        <d v="2001-05-15T08:00:14"/>
        <d v="2001-05-15T08:00:15"/>
        <d v="2001-05-15T08:00:20"/>
        <d v="2001-05-15T08:00:23"/>
        <d v="2001-05-15T08:00:25"/>
        <d v="2001-05-15T08:00:26"/>
        <d v="2001-05-15T08:00:30"/>
        <d v="2001-05-15T08:00:34"/>
        <d v="2001-05-15T08:00:37"/>
        <d v="2001-05-15T08:00:40"/>
        <d v="2001-05-15T08:00:41"/>
        <d v="2001-05-15T08:00:43"/>
        <d v="2001-05-15T08:00:44"/>
        <d v="2001-05-15T08:00:46"/>
        <d v="2001-05-15T08:00:52"/>
        <d v="2001-05-15T08:00:59"/>
        <d v="2001-05-15T08:01:01"/>
        <d v="2001-05-15T08:01:07"/>
        <d v="2001-05-15T08:01:09"/>
        <d v="2001-05-15T08:01:12"/>
        <d v="2001-05-15T08:01:13"/>
        <d v="2001-05-15T08:01:18"/>
        <d v="2001-05-15T08:01:21"/>
        <d v="2001-05-15T08:01:23"/>
        <d v="2001-05-15T08:01:25"/>
        <d v="2001-05-15T08:01:27"/>
        <d v="2001-05-15T08:01:32"/>
        <d v="2001-05-15T08:01:36"/>
        <d v="2001-05-15T08:01:38"/>
        <d v="2001-05-15T08:01:40"/>
        <d v="2001-05-15T08:01:43"/>
        <d v="2001-05-15T08:01:44"/>
        <d v="2001-05-15T08:01:46"/>
        <d v="2001-05-15T08:01:48"/>
        <d v="2001-05-15T08:01:50"/>
        <d v="2001-05-15T08:01:52"/>
        <d v="2001-05-15T08:01:53"/>
        <d v="2001-05-15T08:01:58"/>
        <d v="2001-05-15T08:02:02"/>
        <d v="2001-05-15T08:02:07"/>
        <d v="2001-05-15T08:02:10"/>
        <d v="2001-05-15T08:02:21"/>
        <d v="2001-05-15T08:02:25"/>
        <d v="2001-05-15T08:02:26"/>
        <d v="2001-05-15T08:02:31"/>
        <d v="2001-05-15T08:02:33"/>
        <d v="2001-05-15T08:02:40"/>
        <d v="2001-05-15T08:02:41"/>
        <d v="2001-05-15T08:02:43"/>
        <d v="2001-05-15T08:02:44"/>
        <d v="2001-05-15T08:02:49"/>
        <d v="2001-05-15T08:02:51"/>
        <d v="2001-05-15T08:02:52"/>
        <d v="2001-05-15T08:03:02"/>
        <d v="2001-05-15T08:03:04"/>
        <d v="2001-05-15T08:03:05"/>
        <d v="2001-05-15T08:03:06"/>
        <d v="2001-05-15T08:03:09"/>
        <d v="2001-05-15T08:03:10"/>
        <d v="2001-05-15T08:03:18"/>
        <d v="2001-05-15T08:03:23"/>
        <d v="2001-05-15T08:03:26"/>
        <d v="2001-05-15T08:03:28"/>
        <d v="2001-05-15T08:03:38"/>
        <d v="2001-05-15T08:03:40"/>
        <d v="2001-05-15T08:03:42"/>
        <d v="2001-05-15T08:03:48"/>
        <d v="2001-05-15T08:03:54"/>
        <d v="2001-05-15T08:03:56"/>
        <d v="2001-05-15T08:04:00"/>
        <d v="2001-05-15T08:04:05"/>
        <d v="2001-05-15T08:04:13"/>
        <d v="2001-05-15T08:04:14"/>
        <d v="2001-05-15T08:04:15"/>
        <d v="2001-05-15T08:04:19"/>
        <d v="2001-05-15T08:04:21"/>
        <d v="2001-05-15T08:04:22"/>
        <d v="2001-05-15T08:04:23"/>
        <d v="2001-05-15T08:04:31"/>
        <d v="2001-05-15T08:04:33"/>
        <d v="2001-05-15T08:04:34"/>
        <d v="2001-05-15T08:04:49"/>
        <d v="2001-05-15T08:04:50"/>
        <d v="2001-05-15T08:04:51"/>
        <d v="2001-05-15T08:04:53"/>
        <d v="2001-05-15T08:04:56"/>
        <d v="2001-05-15T08:05:09"/>
        <d v="2001-05-15T08:05:10"/>
        <d v="2001-05-15T08:05:17"/>
        <d v="2001-05-15T08:05:19"/>
        <d v="2001-05-15T08:05:21"/>
        <d v="2001-05-15T08:05:23"/>
        <d v="2001-05-15T08:05:28"/>
        <d v="2001-05-15T08:05:30"/>
        <d v="2001-05-15T08:05:31"/>
        <d v="2001-05-15T08:05:36"/>
        <d v="2001-05-15T08:05:39"/>
        <d v="2001-05-15T08:05:47"/>
        <d v="2001-05-15T08:05:49"/>
        <d v="2001-05-15T08:05:53"/>
        <d v="2001-05-15T08:05:57"/>
        <d v="2001-05-15T08:06:00"/>
        <d v="2001-05-15T08:06:03"/>
        <d v="2001-05-15T08:06:06"/>
        <d v="2001-05-15T08:06:13"/>
        <d v="2001-05-15T08:06:15"/>
        <d v="2001-05-15T08:06:23"/>
        <d v="2001-05-15T08:06:24"/>
        <d v="2001-05-15T08:06:32"/>
        <d v="2001-05-15T08:06:33"/>
        <d v="2001-05-15T08:06:37"/>
        <d v="2001-05-15T08:06:47"/>
        <d v="2001-05-15T08:06:51"/>
        <d v="2001-05-15T08:06:54"/>
        <d v="2001-05-15T08:06:55"/>
        <d v="2001-05-15T08:06:57"/>
        <d v="2001-05-15T08:07:01"/>
        <d v="2001-05-15T08:07:03"/>
        <d v="2001-05-15T08:07:06"/>
        <d v="2001-05-15T08:07:08"/>
        <d v="2001-05-15T08:07:09"/>
        <d v="2001-05-15T08:07:14"/>
        <d v="2001-05-15T08:07:22"/>
        <d v="2001-05-15T08:07:25"/>
        <d v="2001-05-15T08:07:29"/>
        <d v="2001-05-15T08:07:33"/>
        <d v="2001-05-15T08:07:41"/>
        <d v="2001-05-15T08:07:42"/>
        <d v="2001-05-15T08:07:44"/>
        <d v="2001-05-15T08:07:48"/>
        <d v="2001-05-15T08:07:49"/>
        <d v="2001-05-15T08:07:56"/>
        <d v="2001-05-15T08:08:02"/>
        <d v="2001-05-15T08:08:10"/>
        <d v="2001-05-15T08:08:13"/>
        <d v="2001-05-15T08:08:18"/>
        <d v="2001-05-15T08:08:19"/>
        <d v="2001-05-15T08:08:22"/>
        <d v="2001-05-15T08:08:25"/>
        <d v="2001-05-15T08:08:37"/>
        <d v="2001-05-15T08:08:40"/>
        <d v="2001-05-15T08:08:45"/>
        <d v="2001-05-15T08:08:48"/>
        <d v="2001-05-15T08:08:50"/>
        <d v="2001-05-15T08:08:52"/>
        <d v="2001-05-15T08:08:55"/>
        <d v="2001-05-15T08:08:57"/>
        <d v="2001-05-15T08:09:01"/>
        <d v="2001-05-15T08:09:10"/>
        <d v="2001-05-15T08:09:11"/>
        <d v="2001-05-15T08:09:12"/>
        <d v="2001-05-15T08:09:13"/>
        <d v="2001-05-15T08:09:21"/>
        <d v="2001-05-15T08:09:25"/>
        <d v="2001-05-15T08:09:30"/>
        <d v="2001-05-15T08:09:33"/>
        <d v="2001-05-15T08:09:37"/>
        <d v="2001-05-15T08:09:39"/>
        <d v="2001-05-15T08:09:40"/>
        <d v="2001-05-15T08:09:44"/>
        <d v="2001-05-15T08:09:47"/>
        <d v="2001-05-15T08:09:51"/>
        <d v="2001-05-15T08:09:52"/>
        <d v="2001-05-15T08:09:57"/>
        <d v="2001-05-15T08:09:58"/>
        <d v="2001-05-15T08:10:04"/>
        <d v="2001-05-15T08:10:14"/>
        <d v="2001-05-15T08:10:19"/>
        <d v="2001-05-15T08:10:20"/>
        <d v="2001-05-15T08:10:25"/>
        <d v="2001-05-15T08:10:29"/>
        <d v="2001-05-15T08:10:31"/>
        <d v="2001-05-15T08:10:32"/>
        <d v="2001-05-15T08:10:40"/>
        <d v="2001-05-15T08:10:42"/>
        <d v="2001-05-15T08:10:45"/>
        <d v="2001-05-15T08:10:59"/>
        <d v="2001-05-15T08:11:04"/>
        <d v="2001-05-15T08:11:05"/>
        <d v="2001-05-15T08:11:12"/>
        <d v="2001-05-15T08:11:25"/>
        <d v="2001-05-15T08:11:28"/>
        <d v="2001-05-15T08:11:35"/>
        <d v="2001-05-15T08:11:47"/>
        <d v="2001-05-15T08:11:49"/>
        <d v="2001-05-15T08:11:54"/>
        <d v="2001-05-15T08:12:01"/>
        <d v="2001-05-15T08:12:02"/>
        <d v="2001-05-15T08:12:12"/>
        <d v="2001-05-15T08:12:24"/>
        <d v="2001-05-15T08:12:25"/>
        <d v="2001-05-15T08:12:31"/>
        <d v="2001-05-15T08:12:36"/>
        <d v="2001-05-15T08:12:37"/>
        <d v="2001-05-15T08:12:38"/>
        <d v="2001-05-15T08:12:39"/>
        <d v="2001-05-15T08:12:43"/>
        <d v="2001-05-15T08:12:44"/>
        <d v="2001-05-15T08:12:48"/>
        <d v="2001-05-15T08:12:56"/>
        <d v="2001-05-15T08:12:58"/>
        <d v="2001-05-15T08:13:05"/>
        <d v="2001-05-15T08:13:09"/>
        <d v="2001-05-15T08:13:15"/>
        <d v="2001-05-15T08:13:16"/>
        <d v="2001-05-15T08:13:21"/>
        <d v="2001-05-15T08:13:30"/>
        <d v="2001-05-15T08:13:34"/>
        <d v="2001-05-15T08:13:35"/>
        <d v="2001-05-15T08:13:37"/>
        <d v="2001-05-15T08:13:38"/>
        <d v="2001-05-15T08:13:45"/>
        <d v="2001-05-15T08:13:46"/>
        <d v="2001-05-15T08:13:48"/>
        <d v="2001-05-15T08:13:50"/>
        <d v="2001-05-15T08:13:51"/>
        <d v="2001-05-15T08:13:55"/>
        <d v="2001-05-15T08:13:56"/>
        <d v="2001-05-15T08:14:03"/>
        <d v="2001-05-15T08:14:06"/>
        <d v="2001-05-15T08:14:11"/>
        <d v="2001-05-15T08:14:16"/>
        <d v="2001-05-15T08:14:19"/>
        <d v="2001-05-15T08:14:23"/>
        <d v="2001-05-15T08:14:27"/>
        <d v="2001-05-15T08:14:28"/>
        <d v="2001-05-15T08:14:32"/>
        <d v="2001-05-15T08:14:40"/>
        <d v="2001-05-15T08:14:44"/>
        <d v="2001-05-15T08:14:49"/>
        <d v="2001-05-15T08:14:56"/>
        <d v="2001-05-15T08:14:58"/>
        <d v="2001-05-15T08:15:06"/>
        <d v="2001-05-15T08:15:08"/>
        <d v="2001-05-15T08:15:10"/>
        <d v="2001-05-15T08:15:11"/>
        <d v="2001-05-15T08:15:15"/>
        <d v="2001-05-15T08:15:19"/>
        <d v="2001-05-15T08:15:20"/>
        <d v="2001-05-15T08:15:21"/>
        <d v="2001-05-15T08:15:24"/>
        <d v="2001-05-15T08:15:25"/>
        <d v="2001-05-15T08:15:27"/>
        <d v="2001-05-15T08:15:31"/>
        <d v="2001-05-15T08:15:32"/>
        <d v="2001-05-15T08:15:35"/>
        <d v="2001-05-15T08:15:40"/>
        <d v="2001-05-15T08:15:46"/>
        <d v="2001-05-15T08:15:48"/>
        <d v="2001-05-15T08:15:51"/>
        <d v="2001-05-15T08:15:53"/>
        <d v="2001-05-15T08:15:54"/>
        <d v="2001-05-15T08:15:59"/>
        <d v="2001-05-15T08:16:00"/>
        <d v="2001-05-15T08:16:02"/>
        <d v="2001-05-15T08:16:04"/>
        <d v="2001-05-15T08:16:10"/>
        <d v="2001-05-15T08:16:11"/>
        <d v="2001-05-15T08:16:15"/>
        <d v="2001-05-15T08:16:16"/>
        <d v="2001-05-15T08:16:17"/>
        <d v="2001-05-15T08:16:21"/>
        <d v="2001-05-15T08:16:23"/>
        <d v="2001-05-15T08:16:25"/>
        <d v="2001-05-15T08:16:26"/>
        <d v="2001-05-15T08:16:31"/>
        <d v="2001-05-15T08:16:32"/>
        <d v="2001-05-15T08:16:55"/>
        <d v="2001-05-15T08:16:56"/>
        <d v="2001-05-15T08:16:59"/>
        <d v="2001-05-15T08:17:05"/>
        <d v="2001-05-15T08:17:08"/>
        <d v="2001-05-15T08:17:17"/>
        <d v="2001-05-15T08:17:21"/>
        <d v="2001-05-15T08:17:22"/>
        <d v="2001-05-15T08:17:23"/>
        <d v="2001-05-15T08:17:25"/>
        <d v="2001-05-15T08:17:26"/>
        <d v="2001-05-15T08:17:27"/>
        <d v="2001-05-15T08:17:30"/>
        <d v="2001-05-15T08:17:37"/>
        <d v="2001-05-15T08:17:43"/>
        <d v="2001-05-15T08:17:44"/>
        <d v="2001-05-15T08:17:45"/>
        <d v="2001-05-15T08:17:52"/>
        <d v="2001-05-15T08:17:54"/>
        <d v="2001-05-15T08:17:59"/>
        <d v="2001-05-15T08:18:06"/>
        <d v="2001-05-15T08:18:07"/>
        <d v="2001-05-15T08:18:09"/>
        <d v="2001-05-15T08:18:10"/>
        <d v="2001-05-15T08:18:13"/>
        <d v="2001-05-15T08:18:14"/>
        <d v="2001-05-15T08:18:25"/>
        <d v="2001-05-15T08:18:36"/>
        <d v="2001-05-15T08:18:37"/>
        <d v="2001-05-15T08:18:38"/>
        <d v="2001-05-15T08:18:42"/>
        <d v="2001-05-15T08:18:47"/>
        <d v="2001-05-15T08:18:49"/>
        <d v="2001-05-15T08:18:51"/>
        <d v="2001-05-15T08:18:54"/>
        <d v="2001-05-15T08:18:56"/>
        <d v="2001-05-15T08:19:12"/>
        <d v="2001-05-15T08:19:23"/>
        <d v="2001-05-15T08:19:31"/>
        <d v="2001-05-15T08:19:32"/>
        <d v="2001-05-15T08:19:33"/>
        <d v="2001-05-15T08:19:38"/>
        <d v="2001-05-15T08:19:42"/>
        <d v="2001-05-15T08:19:43"/>
        <d v="2001-05-15T08:19:44"/>
        <d v="2001-05-15T08:19:52"/>
        <d v="2001-05-15T08:19:53"/>
        <d v="2001-05-15T08:19:57"/>
        <d v="2001-05-15T08:20:00"/>
        <d v="2001-05-15T08:20:02"/>
        <d v="2001-05-15T08:20:07"/>
        <d v="2001-05-15T08:20:10"/>
        <d v="2001-05-15T08:20:11"/>
        <d v="2001-05-15T08:20:15"/>
        <d v="2001-05-15T08:20:16"/>
        <d v="2001-05-15T08:20:23"/>
        <d v="2001-05-15T08:20:25"/>
        <d v="2001-05-15T08:20:28"/>
        <d v="2001-05-15T08:20:29"/>
        <d v="2001-05-15T08:20:31"/>
        <d v="2001-05-15T08:20:35"/>
        <d v="2001-05-15T08:20:39"/>
        <d v="2001-05-15T08:20:45"/>
        <d v="2001-05-15T08:20:48"/>
        <d v="2001-05-15T08:21:05"/>
        <d v="2001-05-15T08:21:07"/>
        <d v="2001-05-15T08:21:10"/>
        <d v="2001-05-15T08:21:21"/>
        <d v="2001-05-15T08:21:26"/>
        <d v="2001-05-15T08:21:30"/>
        <d v="2001-05-15T08:21:34"/>
        <d v="2001-05-15T08:21:42"/>
        <d v="2001-05-15T08:21:46"/>
        <d v="2001-05-15T08:21:50"/>
        <d v="2001-05-15T08:21:51"/>
        <d v="2001-05-15T08:22:07"/>
        <d v="2001-05-15T08:22:12"/>
        <d v="2001-05-15T08:22:16"/>
        <d v="2001-05-15T08:22:18"/>
        <d v="2001-05-15T08:22:20"/>
        <d v="2001-05-15T08:22:27"/>
        <d v="2001-05-15T08:22:32"/>
        <d v="2001-05-15T08:22:39"/>
        <d v="2001-05-15T08:22:41"/>
        <d v="2001-05-15T08:22:43"/>
        <d v="2001-05-15T08:22:51"/>
        <d v="2001-05-15T08:22:54"/>
        <d v="2001-05-15T08:23:00"/>
        <d v="2001-05-15T08:23:01"/>
        <d v="2001-05-15T08:23:02"/>
        <d v="2001-05-15T08:23:08"/>
        <d v="2001-05-15T08:23:14"/>
        <d v="2001-05-15T08:23:15"/>
        <d v="2001-05-15T08:23:19"/>
        <d v="2001-05-15T08:23:27"/>
        <d v="2001-05-15T08:23:30"/>
        <d v="2001-05-15T08:23:31"/>
        <d v="2001-05-15T08:23:40"/>
        <d v="2001-05-15T08:23:57"/>
        <d v="2001-05-15T08:23:59"/>
        <d v="2001-05-15T08:24:01"/>
        <d v="2001-05-15T08:24:05"/>
        <d v="2001-05-15T08:24:07"/>
        <d v="2001-05-15T08:24:08"/>
        <d v="2001-05-15T08:24:22"/>
        <d v="2001-05-15T08:24:28"/>
        <d v="2001-05-15T08:24:39"/>
        <d v="2001-05-15T08:24:40"/>
        <d v="2001-05-15T08:24:43"/>
        <d v="2001-05-15T08:24:50"/>
        <d v="2001-05-15T08:25:04"/>
        <d v="2001-05-15T08:25:15"/>
        <d v="2001-05-15T08:25:31"/>
        <d v="2001-05-15T08:25:34"/>
        <d v="2001-05-15T08:25:35"/>
        <d v="2001-05-15T08:25:36"/>
        <d v="2001-05-15T08:25:39"/>
        <d v="2001-05-15T08:25:43"/>
        <d v="2001-05-15T08:25:53"/>
        <d v="2001-05-15T08:26:01"/>
        <d v="2001-05-15T08:26:10"/>
        <d v="2001-05-15T08:26:22"/>
        <d v="2001-05-15T08:26:23"/>
        <d v="2001-05-15T08:26:27"/>
        <d v="2001-05-15T08:26:31"/>
        <d v="2001-05-15T08:26:32"/>
        <d v="2001-05-15T08:26:42"/>
        <d v="2001-05-15T08:26:44"/>
        <d v="2001-05-15T08:26:45"/>
        <d v="2001-05-15T08:26:47"/>
        <d v="2001-05-15T08:26:48"/>
        <d v="2001-05-15T08:26:53"/>
        <d v="2001-05-15T08:26:57"/>
        <d v="2001-05-15T08:26:58"/>
        <d v="2001-05-15T08:26:59"/>
        <d v="2001-05-15T08:27:02"/>
        <d v="2001-05-15T08:27:07"/>
        <d v="2001-05-15T08:27:10"/>
        <d v="2001-05-15T08:27:11"/>
        <d v="2001-05-15T08:27:13"/>
        <d v="2001-05-15T08:27:16"/>
        <d v="2001-05-15T08:27:19"/>
        <d v="2001-05-15T08:27:21"/>
        <d v="2001-05-15T08:27:24"/>
        <d v="2001-05-15T08:27:25"/>
        <d v="2001-05-15T08:27:32"/>
        <d v="2001-05-15T08:27:37"/>
        <d v="2001-05-15T08:27:40"/>
        <d v="2001-05-15T08:27:42"/>
        <d v="2001-05-15T08:27:44"/>
        <d v="2001-05-15T08:27:46"/>
        <d v="2001-05-15T08:28:02"/>
        <d v="2001-05-15T08:28:03"/>
        <d v="2001-05-15T08:28:15"/>
        <d v="2001-05-15T08:28:16"/>
        <d v="2001-05-15T08:28:22"/>
        <d v="2001-05-15T08:28:24"/>
        <d v="2001-05-15T08:28:34"/>
        <d v="2001-05-15T08:28:53"/>
        <d v="2001-05-15T08:29:09"/>
        <d v="2001-05-15T08:29:22"/>
        <d v="2001-05-15T08:29:25"/>
        <d v="2001-05-15T08:29:28"/>
        <d v="2001-05-15T08:29:31"/>
        <d v="2001-05-15T08:29:35"/>
        <d v="2001-05-15T08:29:37"/>
        <d v="2001-05-15T08:29:39"/>
        <d v="2001-05-15T08:29:40"/>
        <d v="2001-05-15T08:29:42"/>
        <d v="2001-05-15T08:29:49"/>
        <d v="2001-05-15T08:30:00"/>
        <d v="2001-05-15T08:30:01"/>
        <d v="2001-05-15T08:30:04"/>
        <d v="2001-05-15T08:30:09"/>
        <d v="2001-05-15T08:30:13"/>
        <d v="2001-05-15T08:30:17"/>
        <d v="2001-05-15T08:30:24"/>
        <d v="2001-05-15T08:30:32"/>
        <d v="2001-05-15T08:30:33"/>
        <d v="2001-05-15T08:30:35"/>
        <d v="2001-05-15T08:30:37"/>
        <d v="2001-05-15T08:30:40"/>
        <d v="2001-05-15T08:30:47"/>
        <d v="2001-05-15T08:30:56"/>
        <d v="2001-05-15T08:30:57"/>
        <d v="2001-05-15T08:31:01"/>
        <d v="2001-05-15T08:31:05"/>
        <d v="2001-05-15T08:31:09"/>
        <d v="2001-05-15T08:31:12"/>
        <d v="2001-05-15T08:31:17"/>
        <d v="2001-05-15T08:31:23"/>
        <d v="2001-05-15T08:31:29"/>
        <d v="2001-05-15T08:31:32"/>
        <d v="2001-05-15T08:31:38"/>
        <d v="2001-05-15T08:31:39"/>
        <d v="2001-05-15T08:31:43"/>
        <d v="2001-05-15T08:31:44"/>
        <d v="2001-05-15T08:31:50"/>
        <d v="2001-05-15T08:31:52"/>
        <d v="2001-05-15T08:32:04"/>
        <d v="2001-05-15T08:32:05"/>
        <d v="2001-05-15T08:32:10"/>
        <d v="2001-05-15T08:32:11"/>
        <d v="2001-05-15T08:32:15"/>
        <d v="2001-05-15T08:32:16"/>
        <d v="2001-05-15T08:32:43"/>
        <d v="2001-05-15T08:32:54"/>
        <d v="2001-05-15T08:32:58"/>
        <d v="2001-05-15T08:33:02"/>
        <d v="2001-05-15T08:33:07"/>
        <d v="2001-05-15T08:33:08"/>
        <d v="2001-05-15T08:33:16"/>
        <d v="2001-05-15T08:33:20"/>
        <d v="2001-05-15T08:33:25"/>
        <d v="2001-05-15T08:33:26"/>
        <d v="2001-05-15T08:33:33"/>
        <d v="2001-05-15T08:33:34"/>
        <d v="2001-05-15T08:33:36"/>
        <d v="2001-05-15T08:33:37"/>
        <d v="2001-05-15T08:33:41"/>
        <d v="2001-05-15T08:33:42"/>
        <d v="2001-05-15T08:33:46"/>
        <d v="2001-05-15T08:33:47"/>
        <d v="2001-05-15T08:33:50"/>
        <d v="2001-05-15T08:33:56"/>
        <d v="2001-05-15T08:33:58"/>
        <d v="2001-05-15T08:34:02"/>
        <d v="2001-05-15T08:34:14"/>
        <d v="2001-05-15T08:34:15"/>
        <d v="2001-05-15T08:34:21"/>
        <d v="2001-05-15T08:34:29"/>
        <d v="2001-05-15T08:34:34"/>
        <d v="2001-05-15T08:34:35"/>
        <d v="2001-05-15T08:34:37"/>
        <d v="2001-05-15T08:34:41"/>
        <d v="2001-05-15T08:34:43"/>
        <d v="2001-05-15T08:34:44"/>
        <d v="2001-05-15T08:34:49"/>
        <d v="2001-05-15T08:34:53"/>
        <d v="2001-05-15T08:34:55"/>
        <d v="2001-05-15T08:34:56"/>
        <d v="2001-05-15T08:34:59"/>
        <d v="2001-05-15T08:35:02"/>
        <d v="2001-05-15T08:35:05"/>
        <d v="2001-05-15T08:35:08"/>
        <d v="2001-05-15T08:35:11"/>
        <d v="2001-05-15T08:35:14"/>
        <d v="2001-05-15T08:35:17"/>
        <d v="2001-05-15T08:35:21"/>
        <d v="2001-05-15T08:35:22"/>
        <d v="2001-05-15T08:35:27"/>
        <d v="2001-05-15T08:35:31"/>
        <d v="2001-05-15T08:35:39"/>
        <d v="2001-05-15T08:35:41"/>
        <d v="2001-05-15T08:35:45"/>
        <d v="2001-05-15T08:35:46"/>
        <d v="2001-05-15T08:35:48"/>
        <d v="2001-05-15T08:35:49"/>
        <d v="2001-05-15T08:35:50"/>
        <d v="2001-05-15T08:35:54"/>
        <d v="2001-05-15T08:36:05"/>
        <d v="2001-05-15T08:36:09"/>
        <d v="2001-05-15T08:36:17"/>
        <d v="2001-05-15T08:36:22"/>
        <d v="2001-05-15T08:36:37"/>
        <d v="2001-05-15T08:36:39"/>
        <d v="2001-05-15T08:36:42"/>
        <d v="2001-05-15T08:36:45"/>
        <d v="2001-05-15T08:36:50"/>
        <d v="2001-05-15T08:36:58"/>
        <d v="2001-05-15T08:36:59"/>
        <d v="2001-05-15T08:37:05"/>
        <d v="2001-05-15T08:37:06"/>
        <d v="2001-05-15T08:37:13"/>
        <d v="2001-05-15T08:37:15"/>
        <d v="2001-05-15T08:37:19"/>
        <d v="2001-05-15T08:37:21"/>
        <d v="2001-05-15T08:37:26"/>
        <d v="2001-05-15T08:37:28"/>
        <d v="2001-05-15T08:37:29"/>
        <d v="2001-05-15T08:37:36"/>
        <d v="2001-05-15T08:37:37"/>
        <d v="2001-05-15T08:37:39"/>
        <d v="2001-05-15T08:37:41"/>
        <d v="2001-05-15T08:37:50"/>
        <d v="2001-05-15T08:37:51"/>
        <d v="2001-05-15T08:38:08"/>
        <d v="2001-05-15T08:38:10"/>
        <d v="2001-05-15T08:38:13"/>
        <d v="2001-05-15T08:38:14"/>
        <d v="2001-05-15T08:38:15"/>
        <d v="2001-05-15T08:38:18"/>
        <d v="2001-05-15T08:38:19"/>
        <d v="2001-05-15T08:38:21"/>
        <d v="2001-05-15T08:38:22"/>
        <d v="2001-05-15T08:38:24"/>
        <d v="2001-05-15T08:38:25"/>
        <d v="2001-05-15T08:38:30"/>
        <d v="2001-05-15T08:38:34"/>
        <d v="2001-05-15T08:38:35"/>
        <d v="2001-05-15T08:38:46"/>
        <d v="2001-05-15T08:38:47"/>
        <d v="2001-05-15T08:38:53"/>
        <d v="2001-05-15T08:38:54"/>
        <d v="2001-05-15T08:38:55"/>
        <d v="2001-05-15T08:38:58"/>
        <d v="2001-05-15T08:39:14"/>
        <d v="2001-05-15T08:39:15"/>
        <d v="2001-05-15T08:39:23"/>
        <d v="2001-05-15T08:39:25"/>
        <d v="2001-05-15T08:39:26"/>
        <d v="2001-05-15T08:39:27"/>
        <d v="2001-05-15T08:39:33"/>
        <d v="2001-05-15T08:39:35"/>
        <d v="2001-05-15T08:39:46"/>
        <d v="2001-05-15T08:39:49"/>
        <d v="2001-05-15T08:39:52"/>
        <d v="2001-05-15T08:39:55"/>
        <d v="2001-05-15T08:39:59"/>
        <d v="2001-05-15T08:40:02"/>
        <d v="2001-05-15T08:40:05"/>
        <d v="2001-05-15T08:40:07"/>
        <d v="2001-05-15T08:40:09"/>
        <d v="2001-05-15T08:40:10"/>
        <d v="2001-05-15T08:40:12"/>
        <d v="2001-05-15T08:40:16"/>
        <d v="2001-05-15T08:40:18"/>
        <d v="2001-05-15T08:40:21"/>
        <d v="2001-05-15T08:40:27"/>
        <d v="2001-05-15T08:40:30"/>
        <d v="2001-05-15T08:40:31"/>
        <d v="2001-05-15T08:40:32"/>
        <d v="2001-05-15T08:40:35"/>
        <d v="2001-05-15T08:40:42"/>
        <d v="2001-05-15T08:40:43"/>
        <d v="2001-05-15T08:40:44"/>
        <d v="2001-05-15T08:40:45"/>
        <d v="2001-05-15T08:40:47"/>
        <d v="2001-05-15T08:40:48"/>
        <d v="2001-05-15T08:40:50"/>
        <d v="2001-05-15T08:40:52"/>
        <d v="2001-05-15T08:40:54"/>
        <d v="2001-05-15T08:40:59"/>
        <d v="2001-05-15T08:41:00"/>
        <d v="2001-05-15T08:41:04"/>
        <d v="2001-05-15T08:41:05"/>
        <d v="2001-05-15T08:41:08"/>
        <d v="2001-05-15T08:41:11"/>
        <d v="2001-05-15T08:41:12"/>
        <d v="2001-05-15T08:41:15"/>
        <d v="2001-05-15T08:41:18"/>
        <d v="2001-05-15T08:41:20"/>
        <d v="2001-05-15T08:41:22"/>
        <d v="2001-05-15T08:41:23"/>
        <d v="2001-05-15T08:41:25"/>
        <d v="2001-05-15T08:41:27"/>
        <d v="2001-05-15T08:41:29"/>
        <d v="2001-05-15T08:41:30"/>
        <d v="2001-05-15T08:41:32"/>
        <d v="2001-05-15T08:41:35"/>
        <d v="2001-05-15T08:41:39"/>
        <d v="2001-05-15T08:41:40"/>
        <d v="2001-05-15T08:41:41"/>
        <d v="2001-05-15T08:41:53"/>
        <d v="2001-05-15T08:41:57"/>
        <d v="2001-05-15T08:41:58"/>
        <d v="2001-05-15T08:42:01"/>
        <d v="2001-05-15T08:42:02"/>
        <d v="2001-05-15T08:42:07"/>
        <d v="2001-05-15T08:42:15"/>
        <d v="2001-05-15T08:42:16"/>
        <d v="2001-05-15T08:42:19"/>
        <d v="2001-05-15T08:42:20"/>
        <d v="2001-05-15T08:42:23"/>
        <d v="2001-05-15T08:42:25"/>
        <d v="2001-05-15T08:42:30"/>
        <d v="2001-05-15T08:42:32"/>
        <d v="2001-05-15T08:42:35"/>
        <d v="2001-05-15T08:42:36"/>
        <d v="2001-05-15T08:42:42"/>
        <d v="2001-05-15T08:42:44"/>
        <d v="2001-05-15T08:42:45"/>
        <d v="2001-05-15T08:42:47"/>
        <d v="2001-05-15T08:42:48"/>
        <d v="2001-05-15T08:42:51"/>
        <d v="2001-05-15T08:42:52"/>
        <d v="2001-05-15T08:42:53"/>
        <d v="2001-05-15T08:42:55"/>
        <d v="2001-05-15T08:42:57"/>
        <d v="2001-05-15T08:43:00"/>
        <d v="2001-05-15T08:43:02"/>
        <d v="2001-05-15T08:43:04"/>
        <d v="2001-05-15T08:43:06"/>
        <d v="2001-05-15T08:43:09"/>
        <d v="2001-05-15T08:43:12"/>
        <d v="2001-05-15T08:43:13"/>
        <d v="2001-05-15T08:43:17"/>
        <d v="2001-05-15T08:43:20"/>
        <d v="2001-05-15T08:43:21"/>
        <d v="2001-05-15T08:43:27"/>
        <d v="2001-05-15T08:43:28"/>
        <d v="2001-05-15T08:43:30"/>
        <d v="2001-05-15T08:43:34"/>
        <d v="2001-05-15T08:43:35"/>
        <d v="2001-05-15T08:43:37"/>
        <d v="2001-05-15T08:43:42"/>
        <d v="2001-05-15T08:43:43"/>
        <d v="2001-05-15T08:43:44"/>
        <d v="2001-05-15T08:43:46"/>
        <d v="2001-05-15T08:43:47"/>
        <d v="2001-05-15T08:43:48"/>
        <d v="2001-05-15T08:43:49"/>
        <d v="2001-05-15T08:43:51"/>
        <d v="2001-05-15T08:43:54"/>
        <d v="2001-05-15T08:43:55"/>
        <d v="2001-05-15T08:43:56"/>
        <d v="2001-05-15T08:43:58"/>
        <d v="2001-05-15T08:44:02"/>
        <d v="2001-05-15T08:44:06"/>
        <d v="2001-05-15T08:44:11"/>
        <d v="2001-05-15T08:44:14"/>
        <d v="2001-05-15T08:44:17"/>
        <d v="2001-05-15T08:44:18"/>
        <d v="2001-05-15T08:44:19"/>
        <d v="2001-05-15T08:44:21"/>
        <d v="2001-05-15T08:44:24"/>
        <d v="2001-05-15T08:44:30"/>
        <d v="2001-05-15T08:44:33"/>
        <d v="2001-05-15T08:44:35"/>
        <d v="2001-05-15T08:44:42"/>
        <d v="2001-05-15T08:44:57"/>
        <d v="2001-05-15T08:44:59"/>
        <d v="2001-05-15T08:45:00"/>
        <d v="2001-05-15T08:45:02"/>
        <d v="2001-05-15T08:45:05"/>
        <d v="2001-05-15T08:45:06"/>
        <d v="2001-05-15T08:45:07"/>
        <d v="2001-05-15T08:45:08"/>
        <d v="2001-05-15T08:45:10"/>
        <d v="2001-05-15T08:45:13"/>
        <d v="2001-05-15T08:45:18"/>
        <d v="2001-05-15T08:45:22"/>
        <d v="2001-05-15T08:45:25"/>
        <d v="2001-05-15T08:45:30"/>
        <d v="2001-05-15T08:45:31"/>
        <d v="2001-05-15T08:45:33"/>
        <d v="2001-05-15T08:45:34"/>
        <d v="2001-05-15T08:45:37"/>
        <d v="2001-05-15T08:45:39"/>
        <d v="2001-05-15T08:45:41"/>
        <d v="2001-05-15T08:45:48"/>
        <d v="2001-05-15T08:45:51"/>
        <d v="2001-05-15T08:45:53"/>
        <d v="2001-05-15T08:45:54"/>
        <d v="2001-05-15T08:45:58"/>
        <d v="2001-05-15T08:45:59"/>
        <d v="2001-05-15T08:46:00"/>
        <d v="2001-05-15T08:46:02"/>
        <d v="2001-05-15T08:46:06"/>
        <d v="2001-05-15T08:46:08"/>
        <d v="2001-05-15T08:46:12"/>
        <d v="2001-05-15T08:46:14"/>
        <d v="2001-05-15T08:46:18"/>
        <d v="2001-05-15T08:46:24"/>
        <d v="2001-05-15T08:46:26"/>
        <d v="2001-05-15T08:46:30"/>
        <d v="2001-05-15T08:46:31"/>
        <d v="2001-05-15T08:46:32"/>
        <d v="2001-05-15T08:46:35"/>
        <d v="2001-05-15T08:46:37"/>
        <d v="2001-05-15T08:46:40"/>
        <d v="2001-05-15T08:46:43"/>
        <d v="2001-05-15T08:46:45"/>
        <d v="2001-05-15T08:46:46"/>
        <d v="2001-05-15T08:46:48"/>
        <d v="2001-05-15T08:46:51"/>
        <d v="2001-05-15T08:46:52"/>
        <d v="2001-05-15T08:46:55"/>
        <d v="2001-05-15T08:46:56"/>
        <d v="2001-05-15T08:46:57"/>
        <d v="2001-05-15T08:46:58"/>
        <d v="2001-05-15T08:47:00"/>
        <d v="2001-05-15T08:47:04"/>
        <d v="2001-05-15T08:47:06"/>
        <d v="2001-05-15T08:47:10"/>
        <d v="2001-05-15T08:47:11"/>
        <d v="2001-05-15T08:47:12"/>
        <d v="2001-05-15T08:47:14"/>
        <d v="2001-05-15T08:47:19"/>
        <d v="2001-05-15T08:47:22"/>
        <d v="2001-05-15T08:47:25"/>
        <d v="2001-05-15T08:47:27"/>
        <d v="2001-05-15T08:47:30"/>
        <d v="2001-05-15T08:47:33"/>
        <d v="2001-05-15T08:47:35"/>
        <d v="2001-05-15T08:47:39"/>
        <d v="2001-05-15T08:47:40"/>
        <d v="2001-05-15T08:47:42"/>
        <d v="2001-05-15T08:47:43"/>
        <d v="2001-05-15T08:47:44"/>
        <d v="2001-05-15T08:47:46"/>
        <d v="2001-05-15T08:47:48"/>
        <d v="2001-05-15T08:47:51"/>
        <d v="2001-05-15T08:47:52"/>
        <d v="2001-05-15T08:47:54"/>
        <d v="2001-05-15T08:47:56"/>
        <d v="2001-05-15T08:47:59"/>
        <d v="2001-05-15T08:48:00"/>
        <d v="2001-05-15T08:48:02"/>
        <d v="2001-05-15T08:48:03"/>
        <d v="2001-05-15T08:48:08"/>
        <d v="2001-05-15T08:48:15"/>
        <d v="2001-05-15T08:48:18"/>
        <d v="2001-05-15T08:48:21"/>
        <d v="2001-05-15T08:48:26"/>
        <d v="2001-05-15T08:48:27"/>
        <d v="2001-05-15T08:48:29"/>
        <d v="2001-05-15T08:48:31"/>
        <d v="2001-05-15T08:48:37"/>
        <d v="2001-05-15T08:48:39"/>
        <d v="2001-05-15T08:48:41"/>
        <d v="2001-05-15T08:48:43"/>
        <d v="2001-05-15T08:48:44"/>
        <d v="2001-05-15T08:48:45"/>
        <d v="2001-05-15T08:48:47"/>
        <d v="2001-05-15T08:48:50"/>
        <d v="2001-05-15T08:48:52"/>
        <d v="2001-05-15T08:48:54"/>
        <d v="2001-05-15T08:48:58"/>
        <d v="2001-05-15T08:48:59"/>
        <d v="2001-05-15T08:49:00"/>
        <d v="2001-05-15T08:49:03"/>
        <d v="2001-05-15T08:49:04"/>
        <d v="2001-05-15T08:49:06"/>
        <d v="2001-05-15T08:49:14"/>
        <d v="2001-05-15T08:49:15"/>
        <d v="2001-05-15T08:49:17"/>
        <d v="2001-05-15T08:49:19"/>
        <d v="2001-05-15T08:49:20"/>
        <d v="2001-05-15T08:49:22"/>
        <d v="2001-05-15T08:49:23"/>
        <d v="2001-05-15T08:49:24"/>
        <d v="2001-05-15T08:49:26"/>
        <d v="2001-05-15T08:49:27"/>
        <d v="2001-05-15T08:49:30"/>
        <d v="2001-05-15T08:49:31"/>
        <d v="2001-05-15T08:49:33"/>
        <d v="2001-05-15T08:49:34"/>
        <d v="2001-05-15T08:49:35"/>
        <d v="2001-05-15T08:49:37"/>
        <d v="2001-05-15T08:49:40"/>
        <d v="2001-05-15T08:49:44"/>
        <d v="2001-05-15T08:49:45"/>
        <d v="2001-05-15T08:49:46"/>
        <d v="2001-05-15T08:49:48"/>
        <d v="2001-05-15T08:49:49"/>
        <d v="2001-05-15T08:49:51"/>
        <d v="2001-05-15T08:49:52"/>
        <d v="2001-05-15T08:49:53"/>
        <d v="2001-05-15T08:49:56"/>
        <d v="2001-05-15T08:49:58"/>
        <d v="2001-05-15T08:49:59"/>
        <d v="2001-05-15T08:50:00"/>
        <d v="2001-05-15T08:50:06"/>
        <d v="2001-05-15T08:50:07"/>
        <d v="2001-05-15T08:50:10"/>
        <d v="2001-05-15T08:50:12"/>
        <d v="2001-05-15T08:50:15"/>
        <d v="2001-05-15T08:50:16"/>
        <d v="2001-05-15T08:50:18"/>
        <d v="2001-05-15T08:50:20"/>
        <d v="2001-05-15T08:50:25"/>
        <d v="2001-05-15T08:50:26"/>
        <d v="2001-05-15T08:50:34"/>
        <d v="2001-05-15T08:50:35"/>
        <d v="2001-05-15T08:50:39"/>
        <d v="2001-05-15T08:50:43"/>
        <d v="2001-05-15T08:50:45"/>
        <d v="2001-05-15T08:50:47"/>
        <d v="2001-05-15T08:50:48"/>
        <d v="2001-05-15T08:50:52"/>
        <d v="2001-05-15T08:50:53"/>
        <d v="2001-05-15T08:50:54"/>
        <d v="2001-05-15T08:50:57"/>
        <d v="2001-05-15T08:50:58"/>
        <d v="2001-05-15T08:50:59"/>
        <d v="2001-05-15T08:51:03"/>
        <d v="2001-05-15T08:51:04"/>
        <d v="2001-05-15T08:51:05"/>
        <d v="2001-05-15T08:51:07"/>
        <d v="2001-05-15T08:51:10"/>
        <d v="2001-05-15T08:51:13"/>
        <d v="2001-05-15T08:51:14"/>
        <d v="2001-05-15T08:51:19"/>
        <d v="2001-05-15T08:51:20"/>
        <d v="2001-05-15T08:51:23"/>
        <d v="2001-05-15T08:51:26"/>
        <d v="2001-05-15T08:51:27"/>
        <d v="2001-05-15T08:51:32"/>
        <d v="2001-05-15T08:51:34"/>
        <d v="2001-05-15T08:51:37"/>
        <d v="2001-05-15T08:51:43"/>
        <d v="2001-05-15T08:51:44"/>
        <d v="2001-05-15T08:51:45"/>
        <d v="2001-05-15T08:51:46"/>
        <d v="2001-05-15T08:51:47"/>
        <d v="2001-05-15T08:51:53"/>
        <d v="2001-05-15T08:51:55"/>
        <d v="2001-05-15T08:51:56"/>
        <d v="2001-05-15T08:51:57"/>
        <d v="2001-05-15T08:52:02"/>
        <d v="2001-05-15T08:52:05"/>
        <d v="2001-05-15T08:52:08"/>
        <d v="2001-05-15T08:52:10"/>
        <d v="2001-05-15T08:52:14"/>
        <d v="2001-05-15T08:52:17"/>
        <d v="2001-05-15T08:52:18"/>
        <d v="2001-05-15T08:52:19"/>
        <d v="2001-05-15T08:52:21"/>
        <d v="2001-05-15T08:52:24"/>
        <d v="2001-05-15T08:52:25"/>
        <d v="2001-05-15T08:52:27"/>
        <d v="2001-05-15T08:52:29"/>
        <d v="2001-05-15T08:52:30"/>
        <d v="2001-05-15T08:52:31"/>
        <d v="2001-05-15T08:52:33"/>
        <d v="2001-05-15T08:52:34"/>
        <d v="2001-05-15T08:52:38"/>
        <d v="2001-05-15T08:52:40"/>
        <d v="2001-05-15T08:52:42"/>
        <d v="2001-05-15T08:52:44"/>
        <d v="2001-05-15T08:52:46"/>
        <d v="2001-05-15T08:52:47"/>
        <d v="2001-05-15T08:52:48"/>
        <d v="2001-05-15T08:52:51"/>
        <d v="2001-05-15T08:52:52"/>
        <d v="2001-05-15T08:52:53"/>
        <d v="2001-05-15T08:52:56"/>
        <d v="2001-05-15T08:52:57"/>
        <d v="2001-05-15T08:52:58"/>
        <d v="2001-05-15T08:52:59"/>
        <d v="2001-05-15T08:53:00"/>
        <d v="2001-05-15T08:53:02"/>
        <d v="2001-05-15T08:53:03"/>
        <d v="2001-05-15T08:53:05"/>
        <d v="2001-05-15T08:53:11"/>
        <d v="2001-05-15T08:53:12"/>
        <d v="2001-05-15T08:53:14"/>
        <d v="2001-05-15T08:53:15"/>
        <d v="2001-05-15T08:53:16"/>
        <d v="2001-05-15T08:53:19"/>
        <d v="2001-05-15T08:53:20"/>
        <d v="2001-05-15T08:53:21"/>
        <d v="2001-05-15T08:53:22"/>
        <d v="2001-05-15T08:53:25"/>
        <d v="2001-05-15T08:53:26"/>
        <d v="2001-05-15T08:53:30"/>
        <d v="2001-05-15T08:53:34"/>
        <d v="2001-05-15T08:53:36"/>
        <d v="2001-05-15T08:53:37"/>
        <d v="2001-05-15T08:53:43"/>
        <d v="2001-05-15T08:53:47"/>
        <d v="2001-05-15T08:53:48"/>
        <d v="2001-05-15T08:53:49"/>
        <d v="2001-05-15T08:53:50"/>
        <d v="2001-05-15T08:53:51"/>
        <d v="2001-05-15T08:53:54"/>
        <d v="2001-05-15T08:53:55"/>
        <d v="2001-05-15T08:53:59"/>
        <d v="2001-05-15T08:54:00"/>
        <d v="2001-05-15T08:54:01"/>
        <d v="2001-05-15T08:54:03"/>
        <d v="2001-05-15T08:54:04"/>
        <d v="2001-05-15T08:54:06"/>
        <d v="2001-05-15T08:54:07"/>
        <d v="2001-05-15T08:54:11"/>
        <d v="2001-05-15T08:54:14"/>
        <d v="2001-05-15T08:54:15"/>
        <d v="2001-05-15T08:54:16"/>
        <d v="2001-05-15T08:54:26"/>
        <d v="2001-05-15T08:54:29"/>
        <d v="2001-05-15T08:54:31"/>
        <d v="2001-05-15T08:54:32"/>
        <d v="2001-05-15T08:54:33"/>
        <d v="2001-05-15T08:54:36"/>
        <d v="2001-05-15T08:54:40"/>
        <d v="2001-05-15T08:54:44"/>
        <d v="2001-05-15T08:54:46"/>
        <d v="2001-05-15T08:54:47"/>
        <d v="2001-05-15T08:54:48"/>
        <d v="2001-05-15T08:54:50"/>
        <d v="2001-05-15T08:54:55"/>
        <d v="2001-05-15T08:54:57"/>
        <d v="2001-05-15T08:55:01"/>
        <d v="2001-05-15T08:55:05"/>
        <d v="2001-05-15T08:55:07"/>
        <d v="2001-05-15T08:55:08"/>
        <d v="2001-05-15T08:55:09"/>
        <d v="2001-05-15T08:55:11"/>
        <d v="2001-05-15T08:55:12"/>
        <d v="2001-05-15T08:55:14"/>
        <d v="2001-05-15T08:55:19"/>
        <d v="2001-05-15T08:55:22"/>
        <d v="2001-05-15T08:55:25"/>
        <d v="2001-05-15T08:55:27"/>
        <d v="2001-05-15T08:55:34"/>
        <d v="2001-05-15T08:55:38"/>
        <d v="2001-05-15T08:55:39"/>
        <d v="2001-05-15T08:55:41"/>
        <d v="2001-05-15T08:55:46"/>
        <d v="2001-05-15T08:55:51"/>
        <d v="2001-05-15T08:55:52"/>
        <d v="2001-05-15T08:56:00"/>
        <d v="2001-05-15T08:56:03"/>
        <d v="2001-05-15T08:56:05"/>
        <d v="2001-05-15T08:56:06"/>
        <d v="2001-05-15T08:56:08"/>
        <d v="2001-05-15T08:56:10"/>
        <d v="2001-05-15T08:56:11"/>
        <d v="2001-05-15T08:56:15"/>
        <d v="2001-05-15T08:56:16"/>
        <d v="2001-05-15T08:56:17"/>
        <d v="2001-05-15T08:56:18"/>
        <d v="2001-05-15T08:56:20"/>
        <d v="2001-05-15T08:56:21"/>
        <d v="2001-05-15T08:56:24"/>
        <d v="2001-05-15T08:56:27"/>
        <d v="2001-05-15T08:56:28"/>
        <d v="2001-05-15T08:56:34"/>
        <d v="2001-05-15T08:56:42"/>
        <d v="2001-05-15T08:56:45"/>
        <d v="2001-05-15T08:56:49"/>
        <d v="2001-05-15T08:56:50"/>
        <d v="2001-05-15T08:56:53"/>
        <d v="2001-05-15T08:56:55"/>
        <d v="2001-05-15T08:56:59"/>
        <d v="2001-05-15T08:57:02"/>
        <d v="2001-05-15T08:57:04"/>
        <d v="2001-05-15T08:57:05"/>
        <d v="2001-05-15T08:57:08"/>
        <d v="2001-05-15T08:57:09"/>
        <d v="2001-05-15T08:57:12"/>
        <d v="2001-05-15T08:57:19"/>
        <d v="2001-05-15T08:57:21"/>
        <d v="2001-05-15T08:57:22"/>
        <d v="2001-05-15T08:57:24"/>
        <d v="2001-05-15T08:57:29"/>
        <d v="2001-05-15T08:57:30"/>
        <d v="2001-05-15T08:57:31"/>
        <d v="2001-05-15T08:57:32"/>
        <d v="2001-05-15T08:57:33"/>
        <d v="2001-05-15T08:57:34"/>
        <d v="2001-05-15T08:57:35"/>
        <d v="2001-05-15T08:57:36"/>
        <d v="2001-05-15T08:57:38"/>
        <d v="2001-05-15T08:57:41"/>
        <d v="2001-05-15T08:57:42"/>
        <d v="2001-05-15T08:57:44"/>
        <d v="2001-05-15T08:57:45"/>
        <d v="2001-05-15T08:57:47"/>
        <d v="2001-05-15T08:57:49"/>
        <d v="2001-05-15T08:57:51"/>
        <d v="2001-05-15T08:57:53"/>
        <d v="2001-05-15T08:57:54"/>
        <d v="2001-05-15T08:57:55"/>
        <d v="2001-05-15T08:57:57"/>
        <d v="2001-05-15T08:57:59"/>
        <d v="2001-05-15T08:58:01"/>
        <d v="2001-05-15T08:58:05"/>
        <d v="2001-05-15T08:58:08"/>
        <d v="2001-05-15T08:58:10"/>
        <d v="2001-05-15T08:58:11"/>
        <d v="2001-05-15T08:58:12"/>
        <d v="2001-05-15T08:58:13"/>
        <d v="2001-05-15T08:58:18"/>
        <d v="2001-05-15T08:58:19"/>
        <d v="2001-05-15T08:58:21"/>
        <d v="2001-05-15T08:58:22"/>
        <d v="2001-05-15T08:58:23"/>
        <d v="2001-05-15T08:58:25"/>
        <d v="2001-05-15T08:58:30"/>
        <d v="2001-05-15T08:58:31"/>
        <d v="2001-05-15T08:58:32"/>
        <d v="2001-05-15T08:58:37"/>
        <d v="2001-05-15T08:58:39"/>
        <d v="2001-05-15T08:58:40"/>
        <d v="2001-05-15T08:58:46"/>
        <d v="2001-05-15T08:58:48"/>
        <d v="2001-05-15T08:58:49"/>
        <d v="2001-05-15T08:58:50"/>
        <d v="2001-05-15T08:59:00"/>
        <d v="2001-05-15T08:59:04"/>
        <d v="2001-05-15T08:59:07"/>
        <d v="2001-05-15T08:59:08"/>
        <d v="2001-05-15T08:59:12"/>
        <d v="2001-05-15T08:59:13"/>
        <d v="2001-05-15T08:59:16"/>
        <d v="2001-05-15T08:59:23"/>
        <d v="2001-05-15T08:59:24"/>
        <d v="2001-05-15T08:59:25"/>
        <d v="2001-05-15T08:59:27"/>
        <d v="2001-05-15T08:59:36"/>
        <d v="2001-05-15T08:59:37"/>
        <d v="2001-05-15T08:59:38"/>
        <d v="2001-05-15T08:59:40"/>
        <d v="2001-05-15T08:59:41"/>
        <d v="2001-05-15T08:59:43"/>
        <d v="2001-05-15T08:59:44"/>
        <d v="2001-05-15T08:59:46"/>
        <d v="2001-05-15T08:59:48"/>
        <d v="2001-05-15T08:59:50"/>
        <d v="2001-05-15T08:59:52"/>
        <d v="2001-05-15T08:59:53"/>
        <d v="2001-05-15T08:59:57"/>
        <d v="2001-05-15T08:59:58"/>
        <d v="2001-05-15T08:59:59"/>
        <d v="2001-05-15T09:00:00"/>
        <d v="2001-05-15T09:00:09"/>
        <d v="2001-05-15T09:00:10"/>
        <d v="2001-05-15T09:00:12"/>
        <d v="2001-05-15T09:00:15"/>
        <d v="2001-05-15T09:00:17"/>
        <d v="2001-05-15T09:00:18"/>
        <d v="2001-05-15T09:00:19"/>
        <d v="2001-05-15T09:00:21"/>
        <d v="2001-05-15T09:00:23"/>
        <d v="2001-05-15T09:00:24"/>
        <d v="2001-05-15T09:00:25"/>
        <d v="2001-05-15T09:00:26"/>
        <d v="2001-05-15T09:00:37"/>
        <d v="2001-05-15T09:00:40"/>
        <d v="2001-05-15T09:00:41"/>
        <d v="2001-05-15T09:00:48"/>
        <d v="2001-05-15T09:00:49"/>
        <d v="2001-05-15T09:00:50"/>
        <d v="2001-05-15T09:00:53"/>
        <d v="2001-05-15T09:00:54"/>
        <d v="2001-05-15T09:00:55"/>
        <d v="2001-05-15T09:01:02"/>
        <d v="2001-05-15T09:01:03"/>
        <d v="2001-05-15T09:01:04"/>
        <d v="2001-05-15T09:01:06"/>
        <d v="2001-05-15T09:01:08"/>
        <d v="2001-05-15T09:01:12"/>
        <d v="2001-05-15T09:01:16"/>
        <d v="2001-05-15T09:01:17"/>
        <d v="2001-05-15T09:01:20"/>
        <d v="2001-05-15T09:01:21"/>
        <d v="2001-05-15T09:01:24"/>
        <d v="2001-05-15T09:01:26"/>
        <d v="2001-05-15T09:01:27"/>
        <d v="2001-05-15T09:01:35"/>
        <d v="2001-05-15T09:01:37"/>
        <d v="2001-05-15T09:01:38"/>
        <d v="2001-05-15T09:01:39"/>
        <d v="2001-05-15T09:01:40"/>
        <d v="2001-05-15T09:01:44"/>
        <d v="2001-05-15T09:01:45"/>
        <d v="2001-05-15T09:01:46"/>
        <d v="2001-05-15T09:01:47"/>
        <d v="2001-05-15T09:01:50"/>
        <d v="2001-05-15T09:01:51"/>
        <d v="2001-05-15T09:01:52"/>
        <d v="2001-05-15T09:01:55"/>
        <d v="2001-05-15T09:01:56"/>
        <d v="2001-05-15T09:01:59"/>
        <d v="2001-05-15T09:02:00"/>
        <d v="2001-05-15T09:02:01"/>
        <d v="2001-05-15T09:02:04"/>
        <d v="2001-05-15T09:02:05"/>
        <d v="2001-05-15T09:02:07"/>
        <d v="2001-05-15T09:02:10"/>
        <d v="2001-05-15T09:02:12"/>
        <d v="2001-05-15T09:02:16"/>
        <d v="2001-05-15T09:02:17"/>
        <d v="2001-05-15T09:02:18"/>
        <d v="2001-05-15T09:02:19"/>
        <d v="2001-05-15T09:02:21"/>
        <d v="2001-05-15T09:02:22"/>
        <d v="2001-05-15T09:02:24"/>
        <d v="2001-05-15T09:02:27"/>
        <d v="2001-05-15T09:02:29"/>
        <d v="2001-05-15T09:02:31"/>
        <d v="2001-05-15T09:02:32"/>
        <d v="2001-05-15T09:02:36"/>
        <d v="2001-05-15T09:02:37"/>
        <d v="2001-05-15T09:02:38"/>
        <d v="2001-05-15T09:02:39"/>
        <d v="2001-05-15T09:02:42"/>
        <d v="2001-05-15T09:02:43"/>
        <d v="2001-05-15T09:02:52"/>
        <d v="2001-05-15T09:02:53"/>
        <d v="2001-05-15T09:02:54"/>
        <d v="2001-05-15T09:02:59"/>
        <d v="2001-05-15T09:03:05"/>
        <d v="2001-05-15T09:03:08"/>
        <d v="2001-05-15T09:03:11"/>
        <d v="2001-05-15T09:03:15"/>
        <d v="2001-05-15T09:03:16"/>
        <d v="2001-05-15T09:03:17"/>
        <d v="2001-05-15T09:03:20"/>
        <d v="2001-05-15T09:03:23"/>
        <d v="2001-05-15T09:03:24"/>
        <d v="2001-05-15T09:03:27"/>
        <d v="2001-05-15T09:03:28"/>
        <d v="2001-05-15T09:03:31"/>
        <d v="2001-05-15T09:03:33"/>
        <d v="2001-05-15T09:03:34"/>
        <d v="2001-05-15T09:03:36"/>
        <d v="2001-05-15T09:03:39"/>
        <d v="2001-05-15T09:03:40"/>
        <d v="2001-05-15T09:03:42"/>
        <d v="2001-05-15T09:04:10"/>
        <d v="2001-05-15T09:04:11"/>
        <d v="2001-05-15T09:04:13"/>
        <d v="2001-05-15T09:04:17"/>
        <d v="2001-05-15T09:04:20"/>
        <d v="2001-05-15T09:04:21"/>
        <d v="2001-05-15T09:04:28"/>
        <d v="2001-05-15T09:04:29"/>
        <d v="2001-05-15T09:04:30"/>
        <d v="2001-05-15T09:04:31"/>
        <d v="2001-05-15T09:04:36"/>
        <d v="2001-05-15T09:04:44"/>
        <d v="2001-05-15T09:04:52"/>
        <d v="2001-05-15T09:04:58"/>
        <d v="2001-05-15T09:05:00"/>
        <d v="2001-05-15T09:05:03"/>
        <d v="2001-05-15T09:05:04"/>
        <d v="2001-05-15T09:05:11"/>
        <d v="2001-05-15T09:05:12"/>
        <d v="2001-05-15T09:05:13"/>
        <d v="2001-05-15T09:05:19"/>
        <d v="2001-05-15T09:05:21"/>
        <d v="2001-05-15T09:05:23"/>
        <d v="2001-05-15T09:05:28"/>
        <d v="2001-05-15T09:05:30"/>
        <d v="2001-05-15T09:05:32"/>
        <d v="2001-05-15T09:05:34"/>
        <d v="2001-05-15T09:05:37"/>
        <d v="2001-05-15T09:05:41"/>
        <d v="2001-05-15T09:05:42"/>
        <d v="2001-05-15T09:05:46"/>
        <d v="2001-05-15T09:05:48"/>
        <d v="2001-05-15T09:05:49"/>
        <d v="2001-05-15T09:05:51"/>
        <d v="2001-05-15T09:05:52"/>
        <d v="2001-05-15T09:05:59"/>
        <d v="2001-05-15T09:06:02"/>
        <d v="2001-05-15T09:06:04"/>
        <d v="2001-05-15T09:06:06"/>
        <d v="2001-05-15T09:06:11"/>
        <d v="2001-05-15T09:06:13"/>
        <d v="2001-05-15T09:06:15"/>
        <d v="2001-05-15T09:06:18"/>
        <d v="2001-05-15T09:06:20"/>
        <d v="2001-05-15T09:06:23"/>
        <d v="2001-05-15T09:06:24"/>
        <d v="2001-05-15T09:06:28"/>
        <d v="2001-05-15T09:06:29"/>
        <d v="2001-05-15T09:06:30"/>
        <d v="2001-05-15T09:06:31"/>
        <d v="2001-05-15T09:06:34"/>
        <d v="2001-05-15T09:06:36"/>
        <d v="2001-05-15T09:06:37"/>
        <d v="2001-05-15T09:06:38"/>
        <d v="2001-05-15T09:06:40"/>
        <d v="2001-05-15T09:06:41"/>
        <d v="2001-05-15T09:06:42"/>
        <d v="2001-05-15T09:06:44"/>
        <d v="2001-05-15T09:06:47"/>
        <d v="2001-05-15T09:06:50"/>
        <d v="2001-05-15T09:06:51"/>
        <d v="2001-05-15T09:06:53"/>
        <d v="2001-05-15T09:06:54"/>
        <d v="2001-05-15T09:06:56"/>
        <d v="2001-05-15T09:06:57"/>
        <d v="2001-05-15T09:07:02"/>
        <d v="2001-05-15T09:07:04"/>
        <d v="2001-05-15T09:07:05"/>
        <d v="2001-05-15T09:07:11"/>
        <d v="2001-05-15T09:07:12"/>
        <d v="2001-05-15T09:07:13"/>
        <d v="2001-05-15T09:07:19"/>
        <d v="2001-05-15T09:07:21"/>
        <d v="2001-05-15T09:07:22"/>
        <d v="2001-05-15T09:07:24"/>
        <d v="2001-05-15T09:07:25"/>
        <d v="2001-05-15T09:07:27"/>
        <d v="2001-05-15T09:07:32"/>
        <d v="2001-05-15T09:07:35"/>
        <d v="2001-05-15T09:07:37"/>
        <d v="2001-05-15T09:07:38"/>
        <d v="2001-05-15T09:07:40"/>
        <d v="2001-05-15T09:07:45"/>
        <d v="2001-05-15T09:07:51"/>
        <d v="2001-05-15T09:07:52"/>
        <d v="2001-05-15T09:07:57"/>
        <d v="2001-05-15T09:07:59"/>
        <d v="2001-05-15T09:08:00"/>
        <d v="2001-05-15T09:08:04"/>
        <d v="2001-05-15T09:08:05"/>
        <d v="2001-05-15T09:08:09"/>
        <d v="2001-05-15T09:08:10"/>
        <d v="2001-05-15T09:08:11"/>
        <d v="2001-05-15T09:08:14"/>
        <d v="2001-05-15T09:08:18"/>
        <d v="2001-05-15T09:08:19"/>
        <d v="2001-05-15T09:08:26"/>
        <d v="2001-05-15T09:08:27"/>
        <d v="2001-05-15T09:08:29"/>
        <d v="2001-05-15T09:08:33"/>
        <d v="2001-05-15T09:08:34"/>
        <d v="2001-05-15T09:08:38"/>
        <d v="2001-05-15T09:08:42"/>
        <d v="2001-05-15T09:08:47"/>
        <d v="2001-05-15T09:08:48"/>
        <d v="2001-05-15T09:08:49"/>
        <d v="2001-05-15T09:08:50"/>
        <d v="2001-05-15T09:08:52"/>
        <d v="2001-05-15T09:08:54"/>
        <d v="2001-05-15T09:08:55"/>
        <d v="2001-05-15T09:08:59"/>
        <d v="2001-05-15T09:09:00"/>
        <d v="2001-05-15T09:09:03"/>
        <d v="2001-05-15T09:09:05"/>
        <d v="2001-05-15T09:09:06"/>
        <d v="2001-05-15T09:09:08"/>
        <d v="2001-05-15T09:09:10"/>
        <d v="2001-05-15T09:09:12"/>
        <d v="2001-05-15T09:09:14"/>
        <d v="2001-05-15T09:09:19"/>
        <d v="2001-05-15T09:09:22"/>
        <d v="2001-05-15T09:09:23"/>
        <d v="2001-05-15T09:09:27"/>
        <d v="2001-05-15T09:09:28"/>
        <d v="2001-05-15T09:09:29"/>
        <d v="2001-05-15T09:09:33"/>
        <d v="2001-05-15T09:09:34"/>
        <d v="2001-05-15T09:09:35"/>
        <d v="2001-05-15T09:09:36"/>
        <d v="2001-05-15T09:09:38"/>
        <d v="2001-05-15T09:09:39"/>
        <d v="2001-05-15T09:09:41"/>
        <d v="2001-05-15T09:09:44"/>
        <d v="2001-05-15T09:09:45"/>
        <d v="2001-05-15T09:09:46"/>
        <d v="2001-05-15T09:09:47"/>
        <d v="2001-05-15T09:09:55"/>
        <d v="2001-05-15T09:09:57"/>
        <d v="2001-05-15T09:10:03"/>
        <d v="2001-05-15T09:10:07"/>
        <d v="2001-05-15T09:10:09"/>
        <d v="2001-05-15T09:10:16"/>
        <d v="2001-05-15T09:10:18"/>
        <d v="2001-05-15T09:10:22"/>
        <d v="2001-05-15T09:10:26"/>
        <d v="2001-05-15T09:10:27"/>
        <d v="2001-05-15T09:10:30"/>
        <d v="2001-05-15T09:10:32"/>
        <d v="2001-05-15T09:10:35"/>
        <d v="2001-05-15T09:10:38"/>
        <d v="2001-05-15T09:10:39"/>
        <d v="2001-05-15T09:10:41"/>
        <d v="2001-05-15T09:10:42"/>
        <d v="2001-05-15T09:10:46"/>
        <d v="2001-05-15T09:10:50"/>
        <d v="2001-05-15T09:10:53"/>
        <d v="2001-05-15T09:10:55"/>
        <d v="2001-05-15T09:11:00"/>
        <d v="2001-05-15T09:11:01"/>
        <d v="2001-05-15T09:11:10"/>
        <d v="2001-05-15T09:11:11"/>
        <d v="2001-05-15T09:11:13"/>
        <d v="2001-05-15T09:11:19"/>
        <d v="2001-05-15T09:11:22"/>
        <d v="2001-05-15T09:11:24"/>
        <d v="2001-05-15T09:11:25"/>
        <d v="2001-05-15T09:11:28"/>
        <d v="2001-05-15T09:11:30"/>
        <d v="2001-05-15T09:11:32"/>
        <d v="2001-05-15T09:11:33"/>
        <d v="2001-05-15T09:11:36"/>
        <d v="2001-05-15T09:11:51"/>
        <d v="2001-05-15T09:11:59"/>
        <d v="2001-05-15T09:12:00"/>
        <d v="2001-05-15T09:12:06"/>
        <d v="2001-05-15T09:12:07"/>
        <d v="2001-05-15T09:12:13"/>
        <d v="2001-05-15T09:12:14"/>
        <d v="2001-05-15T09:12:16"/>
        <d v="2001-05-15T09:12:20"/>
        <d v="2001-05-15T09:12:22"/>
        <d v="2001-05-15T09:12:24"/>
        <d v="2001-05-15T09:12:27"/>
        <d v="2001-05-15T09:12:28"/>
        <d v="2001-05-15T09:12:30"/>
        <d v="2001-05-15T09:12:33"/>
        <d v="2001-05-15T09:12:38"/>
        <d v="2001-05-15T09:12:39"/>
        <d v="2001-05-15T09:12:40"/>
        <d v="2001-05-15T09:12:41"/>
        <d v="2001-05-15T09:12:49"/>
        <d v="2001-05-15T09:12:50"/>
        <d v="2001-05-15T09:12:53"/>
        <d v="2001-05-15T09:12:54"/>
        <d v="2001-05-15T09:12:55"/>
        <d v="2001-05-15T09:12:56"/>
        <d v="2001-05-15T09:12:59"/>
        <d v="2001-05-15T09:13:00"/>
        <d v="2001-05-15T09:13:01"/>
        <d v="2001-05-15T09:13:09"/>
        <d v="2001-05-15T09:13:12"/>
        <d v="2001-05-15T09:13:13"/>
        <d v="2001-05-15T09:13:16"/>
        <d v="2001-05-15T09:13:17"/>
        <d v="2001-05-15T09:13:22"/>
        <d v="2001-05-15T09:13:26"/>
        <d v="2001-05-15T09:13:39"/>
        <d v="2001-05-15T09:13:40"/>
        <d v="2001-05-15T09:13:42"/>
        <d v="2001-05-15T09:13:45"/>
        <d v="2001-05-15T09:13:46"/>
        <d v="2001-05-15T09:13:50"/>
        <d v="2001-05-15T09:13:52"/>
        <d v="2001-05-15T09:13:53"/>
        <d v="2001-05-15T09:13:54"/>
        <d v="2001-05-15T09:13:55"/>
        <d v="2001-05-15T09:13:57"/>
        <d v="2001-05-15T09:14:05"/>
        <d v="2001-05-15T09:14:16"/>
        <d v="2001-05-15T09:14:17"/>
        <d v="2001-05-15T09:14:21"/>
        <d v="2001-05-15T09:14:30"/>
        <d v="2001-05-15T09:14:33"/>
        <d v="2001-05-15T09:14:35"/>
        <d v="2001-05-15T09:14:39"/>
        <d v="2001-05-15T09:14:40"/>
        <d v="2001-05-15T09:14:41"/>
        <d v="2001-05-15T09:14:55"/>
        <d v="2001-05-15T09:14:57"/>
        <d v="2001-05-15T09:15:02"/>
        <d v="2001-05-15T09:15:04"/>
        <d v="2001-05-15T09:15:09"/>
        <d v="2001-05-15T09:15:10"/>
        <d v="2001-05-15T09:15:13"/>
        <d v="2001-05-15T09:15:16"/>
        <d v="2001-05-15T09:15:17"/>
        <d v="2001-05-15T09:15:18"/>
        <d v="2001-05-15T09:15:20"/>
        <d v="2001-05-15T09:15:24"/>
        <d v="2001-05-15T09:15:25"/>
        <d v="2001-05-15T09:15:27"/>
        <d v="2001-05-15T09:15:29"/>
        <d v="2001-05-15T09:15:32"/>
        <d v="2001-05-15T09:15:36"/>
        <d v="2001-05-15T09:15:38"/>
        <d v="2001-05-15T09:15:41"/>
        <d v="2001-05-15T09:15:44"/>
        <d v="2001-05-15T09:15:48"/>
        <d v="2001-05-15T09:15:52"/>
        <d v="2001-05-15T09:15:53"/>
        <d v="2001-05-15T09:15:57"/>
        <d v="2001-05-15T09:15:58"/>
        <d v="2001-05-15T09:16:01"/>
        <d v="2001-05-15T09:16:05"/>
        <d v="2001-05-15T09:16:08"/>
        <d v="2001-05-15T09:16:09"/>
        <d v="2001-05-15T09:16:11"/>
        <d v="2001-05-15T09:16:15"/>
        <d v="2001-05-15T09:16:17"/>
        <d v="2001-05-15T09:16:19"/>
        <d v="2001-05-15T09:16:21"/>
        <d v="2001-05-15T09:16:24"/>
        <d v="2001-05-15T09:16:25"/>
        <d v="2001-05-15T09:16:33"/>
        <d v="2001-05-15T09:16:38"/>
        <d v="2001-05-15T09:16:41"/>
        <d v="2001-05-15T09:16:47"/>
        <d v="2001-05-15T09:16:57"/>
        <d v="2001-05-15T09:16:59"/>
        <d v="2001-05-15T09:17:00"/>
        <d v="2001-05-15T09:17:01"/>
        <d v="2001-05-15T09:17:02"/>
        <d v="2001-05-15T09:17:03"/>
        <d v="2001-05-15T09:17:06"/>
        <d v="2001-05-15T09:17:07"/>
        <d v="2001-05-15T09:17:11"/>
        <d v="2001-05-15T09:17:17"/>
        <d v="2001-05-15T09:17:19"/>
        <d v="2001-05-15T09:17:25"/>
        <d v="2001-05-15T09:17:27"/>
        <d v="2001-05-15T09:17:30"/>
        <d v="2001-05-15T09:17:32"/>
        <d v="2001-05-15T09:17:33"/>
        <d v="2001-05-15T09:17:36"/>
        <d v="2001-05-15T09:17:39"/>
        <d v="2001-05-15T09:17:40"/>
        <d v="2001-05-15T09:17:42"/>
        <d v="2001-05-15T09:17:46"/>
        <d v="2001-05-15T09:17:47"/>
        <d v="2001-05-15T09:17:49"/>
        <d v="2001-05-15T09:17:53"/>
        <d v="2001-05-15T09:17:54"/>
        <d v="2001-05-15T09:17:56"/>
        <d v="2001-05-15T09:17:57"/>
        <d v="2001-05-15T09:17:58"/>
        <d v="2001-05-15T09:17:59"/>
        <d v="2001-05-15T09:18:03"/>
        <d v="2001-05-15T09:18:12"/>
        <d v="2001-05-15T09:18:17"/>
        <d v="2001-05-15T09:18:20"/>
        <d v="2001-05-15T09:18:26"/>
        <d v="2001-05-15T09:18:28"/>
        <d v="2001-05-15T09:18:35"/>
        <d v="2001-05-15T09:18:36"/>
        <d v="2001-05-15T09:18:37"/>
        <d v="2001-05-15T09:18:38"/>
        <d v="2001-05-15T09:18:39"/>
        <d v="2001-05-15T09:18:42"/>
        <d v="2001-05-15T09:18:44"/>
        <d v="2001-05-15T09:18:46"/>
        <d v="2001-05-15T09:18:50"/>
        <d v="2001-05-15T09:18:54"/>
        <d v="2001-05-15T09:18:56"/>
        <d v="2001-05-15T09:19:01"/>
        <d v="2001-05-15T09:19:12"/>
        <d v="2001-05-15T09:19:15"/>
        <d v="2001-05-15T09:19:18"/>
        <d v="2001-05-15T09:19:20"/>
        <d v="2001-05-15T09:19:24"/>
        <d v="2001-05-15T09:19:29"/>
        <d v="2001-05-15T09:19:33"/>
        <d v="2001-05-15T09:19:36"/>
        <d v="2001-05-15T09:19:38"/>
        <d v="2001-05-15T09:19:40"/>
        <d v="2001-05-15T09:19:44"/>
        <d v="2001-05-15T09:19:53"/>
        <d v="2001-05-15T09:19:56"/>
        <d v="2001-05-15T09:20:06"/>
        <d v="2001-05-15T09:20:08"/>
        <d v="2001-05-15T09:20:11"/>
        <d v="2001-05-15T09:20:12"/>
        <d v="2001-05-15T09:20:15"/>
        <d v="2001-05-15T09:20:21"/>
        <d v="2001-05-15T09:20:22"/>
        <d v="2001-05-15T09:20:24"/>
        <d v="2001-05-15T09:20:26"/>
        <d v="2001-05-15T09:20:28"/>
        <d v="2001-05-15T09:20:30"/>
        <d v="2001-05-15T09:20:31"/>
        <d v="2001-05-15T09:20:32"/>
        <d v="2001-05-15T09:20:36"/>
        <d v="2001-05-15T09:20:51"/>
        <d v="2001-05-15T09:20:52"/>
        <d v="2001-05-15T09:20:54"/>
        <d v="2001-05-15T09:20:55"/>
        <d v="2001-05-15T09:20:56"/>
        <d v="2001-05-15T09:20:58"/>
        <d v="2001-05-15T09:20:59"/>
        <d v="2001-05-15T09:21:00"/>
        <d v="2001-05-15T09:21:01"/>
        <d v="2001-05-15T09:21:02"/>
        <d v="2001-05-15T09:21:07"/>
        <d v="2001-05-15T09:21:21"/>
        <d v="2001-05-15T09:21:23"/>
        <d v="2001-05-15T09:21:28"/>
        <d v="2001-05-15T09:21:34"/>
        <d v="2001-05-15T09:21:35"/>
        <d v="2001-05-15T09:21:36"/>
        <d v="2001-05-15T09:21:38"/>
        <d v="2001-05-15T09:21:42"/>
        <d v="2001-05-15T09:21:43"/>
        <d v="2001-05-15T09:21:52"/>
        <d v="2001-05-15T09:21:53"/>
        <d v="2001-05-15T09:22:00"/>
        <d v="2001-05-15T09:22:02"/>
        <d v="2001-05-15T09:22:03"/>
        <d v="2001-05-15T09:22:04"/>
        <d v="2001-05-15T09:22:06"/>
        <d v="2001-05-15T09:22:08"/>
        <d v="2001-05-15T09:22:11"/>
        <d v="2001-05-15T09:22:14"/>
        <d v="2001-05-15T09:22:20"/>
        <d v="2001-05-15T09:22:28"/>
        <d v="2001-05-15T09:22:29"/>
        <d v="2001-05-15T09:22:31"/>
        <d v="2001-05-15T09:22:33"/>
        <d v="2001-05-15T09:22:34"/>
        <d v="2001-05-15T09:22:37"/>
        <d v="2001-05-15T09:22:42"/>
        <d v="2001-05-15T09:22:49"/>
        <d v="2001-05-15T09:22:54"/>
        <d v="2001-05-15T09:22:57"/>
        <d v="2001-05-15T09:22:59"/>
        <d v="2001-05-15T09:23:00"/>
        <d v="2001-05-15T09:23:02"/>
        <d v="2001-05-15T09:23:05"/>
        <d v="2001-05-15T09:23:18"/>
        <d v="2001-05-15T09:23:22"/>
        <d v="2001-05-15T09:23:28"/>
        <d v="2001-05-15T09:23:30"/>
        <d v="2001-05-15T09:23:31"/>
        <d v="2001-05-15T09:23:36"/>
        <d v="2001-05-15T09:23:38"/>
        <d v="2001-05-15T09:23:40"/>
        <d v="2001-05-15T09:23:41"/>
        <d v="2001-05-15T09:23:43"/>
        <d v="2001-05-15T09:23:45"/>
        <d v="2001-05-15T09:23:47"/>
        <d v="2001-05-15T09:23:49"/>
        <d v="2001-05-15T09:23:50"/>
        <d v="2001-05-15T09:23:52"/>
        <d v="2001-05-15T09:23:55"/>
        <d v="2001-05-15T09:23:56"/>
        <d v="2001-05-15T09:23:59"/>
        <d v="2001-05-15T09:24:03"/>
        <d v="2001-05-15T09:24:09"/>
        <d v="2001-05-15T09:24:11"/>
        <d v="2001-05-15T09:24:15"/>
        <d v="2001-05-15T09:24:18"/>
        <d v="2001-05-15T09:24:19"/>
        <d v="2001-05-15T09:24:21"/>
        <d v="2001-05-15T09:24:22"/>
        <d v="2001-05-15T09:24:24"/>
        <d v="2001-05-15T09:24:25"/>
        <d v="2001-05-15T09:24:28"/>
        <d v="2001-05-15T09:24:30"/>
        <d v="2001-05-15T09:24:33"/>
        <d v="2001-05-15T09:24:34"/>
        <d v="2001-05-15T09:24:36"/>
        <d v="2001-05-15T09:24:42"/>
        <d v="2001-05-15T09:24:44"/>
        <d v="2001-05-15T09:24:45"/>
        <d v="2001-05-15T09:24:49"/>
        <d v="2001-05-15T09:24:56"/>
        <d v="2001-05-15T09:24:57"/>
        <d v="2001-05-15T09:24:59"/>
        <d v="2001-05-15T09:25:04"/>
        <d v="2001-05-15T09:25:06"/>
        <d v="2001-05-15T09:25:07"/>
        <d v="2001-05-15T09:25:15"/>
        <d v="2001-05-15T09:25:17"/>
        <d v="2001-05-15T09:25:28"/>
        <d v="2001-05-15T09:25:30"/>
        <d v="2001-05-15T09:25:36"/>
        <d v="2001-05-15T09:25:44"/>
        <d v="2001-05-15T09:25:45"/>
        <d v="2001-05-15T09:26:03"/>
        <d v="2001-05-15T09:26:04"/>
        <d v="2001-05-15T09:26:08"/>
        <d v="2001-05-15T09:26:09"/>
        <d v="2001-05-15T09:26:11"/>
        <d v="2001-05-15T09:26:15"/>
        <d v="2001-05-15T09:26:16"/>
        <d v="2001-05-15T09:26:22"/>
        <d v="2001-05-15T09:26:26"/>
        <d v="2001-05-15T09:26:27"/>
        <d v="2001-05-15T09:26:28"/>
        <d v="2001-05-15T09:26:30"/>
        <d v="2001-05-15T09:26:36"/>
        <d v="2001-05-15T09:26:37"/>
        <d v="2001-05-15T09:26:38"/>
        <d v="2001-05-15T09:26:41"/>
        <d v="2001-05-15T09:26:42"/>
        <d v="2001-05-15T09:26:48"/>
        <d v="2001-05-15T09:26:54"/>
        <d v="2001-05-15T09:26:59"/>
        <d v="2001-05-15T09:27:04"/>
        <d v="2001-05-15T09:27:05"/>
        <d v="2001-05-15T09:27:06"/>
        <d v="2001-05-15T09:27:11"/>
        <d v="2001-05-15T09:27:13"/>
        <d v="2001-05-15T09:27:14"/>
        <d v="2001-05-15T09:27:16"/>
        <d v="2001-05-15T09:27:17"/>
        <d v="2001-05-15T09:27:19"/>
        <d v="2001-05-15T09:27:20"/>
        <d v="2001-05-15T09:27:25"/>
        <d v="2001-05-15T09:27:32"/>
        <d v="2001-05-15T09:27:33"/>
        <d v="2001-05-15T09:27:39"/>
        <d v="2001-05-15T09:27:44"/>
        <d v="2001-05-15T09:27:46"/>
        <d v="2001-05-15T09:27:47"/>
        <d v="2001-05-15T09:27:49"/>
        <d v="2001-05-15T09:27:50"/>
        <d v="2001-05-15T09:28:01"/>
        <d v="2001-05-15T09:28:04"/>
        <d v="2001-05-15T09:28:07"/>
        <d v="2001-05-15T09:28:08"/>
        <d v="2001-05-15T09:28:15"/>
        <d v="2001-05-15T09:28:16"/>
        <d v="2001-05-15T09:28:19"/>
        <d v="2001-05-15T09:28:21"/>
        <d v="2001-05-15T09:28:25"/>
        <d v="2001-05-15T09:28:26"/>
        <d v="2001-05-15T09:28:35"/>
        <d v="2001-05-15T09:28:37"/>
        <d v="2001-05-15T09:28:42"/>
        <d v="2001-05-15T09:28:44"/>
        <d v="2001-05-15T09:28:45"/>
        <d v="2001-05-15T09:28:51"/>
        <d v="2001-05-15T09:28:57"/>
        <d v="2001-05-15T09:28:59"/>
        <d v="2001-05-15T09:29:04"/>
        <d v="2001-05-15T09:29:06"/>
        <d v="2001-05-15T09:29:07"/>
        <d v="2001-05-15T09:29:08"/>
        <d v="2001-05-15T09:29:16"/>
        <d v="2001-05-15T09:29:18"/>
        <d v="2001-05-15T09:29:20"/>
        <d v="2001-05-15T09:29:24"/>
        <d v="2001-05-15T09:29:27"/>
        <d v="2001-05-15T09:29:30"/>
        <d v="2001-05-15T09:29:33"/>
        <d v="2001-05-15T09:29:47"/>
        <d v="2001-05-15T09:29:51"/>
        <d v="2001-05-15T09:30:01"/>
        <d v="2001-05-15T09:30:03"/>
        <d v="2001-05-15T09:30:19"/>
        <d v="2001-05-15T09:30:21"/>
        <d v="2001-05-15T09:30:22"/>
        <d v="2001-05-15T09:30:28"/>
        <d v="2001-05-15T09:30:37"/>
        <d v="2001-05-15T09:30:38"/>
        <d v="2001-05-15T09:30:48"/>
        <d v="2001-05-15T09:30:55"/>
        <d v="2001-05-15T09:30:57"/>
        <d v="2001-05-15T09:30:59"/>
        <d v="2001-05-15T09:31:07"/>
        <d v="2001-05-15T09:31:10"/>
        <d v="2001-05-15T09:31:16"/>
        <d v="2001-05-15T09:31:29"/>
        <d v="2001-05-15T09:31:37"/>
        <d v="2001-05-15T09:31:38"/>
        <d v="2001-05-15T09:31:41"/>
        <d v="2001-05-15T09:31:42"/>
        <d v="2001-05-15T09:31:47"/>
        <d v="2001-05-15T09:31:48"/>
        <d v="2001-05-15T09:31:49"/>
        <d v="2001-05-15T09:31:51"/>
        <d v="2001-05-15T09:31:53"/>
        <d v="2001-05-15T09:31:54"/>
        <d v="2001-05-15T09:31:56"/>
        <d v="2001-05-15T09:31:59"/>
        <d v="2001-05-15T09:32:00"/>
        <d v="2001-05-15T09:32:13"/>
        <d v="2001-05-15T09:32:15"/>
        <d v="2001-05-15T09:32:27"/>
        <d v="2001-05-15T09:32:30"/>
        <d v="2001-05-15T09:32:35"/>
        <d v="2001-05-15T09:32:36"/>
        <d v="2001-05-15T09:32:49"/>
        <d v="2001-05-15T09:32:54"/>
        <d v="2001-05-15T09:32:56"/>
        <d v="2001-05-15T09:33:04"/>
        <d v="2001-05-15T09:33:10"/>
        <d v="2001-05-15T09:33:14"/>
        <d v="2001-05-15T09:33:15"/>
        <d v="2001-05-15T09:33:22"/>
        <d v="2001-05-15T09:33:23"/>
        <d v="2001-05-15T09:33:24"/>
        <d v="2001-05-15T09:33:45"/>
        <d v="2001-05-15T09:33:48"/>
        <d v="2001-05-15T09:33:49"/>
        <d v="2001-05-15T09:33:50"/>
        <d v="2001-05-15T09:33:51"/>
        <d v="2001-05-15T09:33:53"/>
        <d v="2001-05-15T09:33:54"/>
        <d v="2001-05-15T09:33:56"/>
        <d v="2001-05-15T09:34:01"/>
        <d v="2001-05-15T09:34:02"/>
        <d v="2001-05-15T09:34:05"/>
        <d v="2001-05-15T09:34:06"/>
        <d v="2001-05-15T09:34:09"/>
        <d v="2001-05-15T09:34:11"/>
        <d v="2001-05-15T09:34:12"/>
        <d v="2001-05-15T09:34:22"/>
        <d v="2001-05-15T09:34:27"/>
        <d v="2001-05-15T09:34:28"/>
        <d v="2001-05-15T09:34:35"/>
        <d v="2001-05-15T09:34:41"/>
        <d v="2001-05-15T09:34:43"/>
        <d v="2001-05-15T09:34:44"/>
        <d v="2001-05-15T09:34:48"/>
        <d v="2001-05-15T09:34:56"/>
        <d v="2001-05-15T09:34:58"/>
        <d v="2001-05-15T09:35:01"/>
        <d v="2001-05-15T09:35:03"/>
        <d v="2001-05-15T09:35:04"/>
        <d v="2001-05-15T09:35:07"/>
        <d v="2001-05-15T09:35:12"/>
        <d v="2001-05-15T09:35:21"/>
        <d v="2001-05-15T09:35:23"/>
        <d v="2001-05-15T09:35:25"/>
        <d v="2001-05-15T09:35:29"/>
        <d v="2001-05-15T09:35:30"/>
        <d v="2001-05-15T09:35:32"/>
        <d v="2001-05-15T09:35:36"/>
        <d v="2001-05-15T09:35:39"/>
        <d v="2001-05-15T09:35:40"/>
        <d v="2001-05-15T09:35:43"/>
        <d v="2001-05-15T09:35:49"/>
        <d v="2001-05-15T09:35:53"/>
        <d v="2001-05-15T09:35:54"/>
        <d v="2001-05-15T09:35:58"/>
        <d v="2001-05-15T09:36:00"/>
        <d v="2001-05-15T09:36:02"/>
        <d v="2001-05-15T09:36:05"/>
        <d v="2001-05-15T09:36:07"/>
        <d v="2001-05-15T09:36:08"/>
        <d v="2001-05-15T09:36:10"/>
        <d v="2001-05-15T09:36:11"/>
        <d v="2001-05-15T09:36:16"/>
        <d v="2001-05-15T09:36:19"/>
        <d v="2001-05-15T09:36:21"/>
        <d v="2001-05-15T09:36:32"/>
        <d v="2001-05-15T09:36:37"/>
        <d v="2001-05-15T09:36:41"/>
        <d v="2001-05-15T09:37:04"/>
        <d v="2001-05-15T09:37:08"/>
        <d v="2001-05-15T09:37:11"/>
        <d v="2001-05-15T09:37:15"/>
        <d v="2001-05-15T09:37:16"/>
        <d v="2001-05-15T09:37:21"/>
        <d v="2001-05-15T09:37:24"/>
        <d v="2001-05-15T09:37:28"/>
        <d v="2001-05-15T09:37:33"/>
        <d v="2001-05-15T09:37:34"/>
        <d v="2001-05-15T09:37:47"/>
        <d v="2001-05-15T09:37:52"/>
        <d v="2001-05-15T09:37:58"/>
        <d v="2001-05-15T09:38:01"/>
        <d v="2001-05-15T09:38:03"/>
        <d v="2001-05-15T09:38:04"/>
        <d v="2001-05-15T09:38:11"/>
        <d v="2001-05-15T09:38:19"/>
        <d v="2001-05-15T09:38:20"/>
        <d v="2001-05-15T09:38:36"/>
        <d v="2001-05-15T09:38:38"/>
        <d v="2001-05-15T09:38:43"/>
        <d v="2001-05-15T09:38:47"/>
        <d v="2001-05-15T09:38:48"/>
        <d v="2001-05-15T09:38:52"/>
        <d v="2001-05-15T09:39:02"/>
        <d v="2001-05-15T09:39:04"/>
        <d v="2001-05-15T09:39:05"/>
        <d v="2001-05-15T09:39:06"/>
        <d v="2001-05-15T09:39:08"/>
        <d v="2001-05-15T09:39:11"/>
        <d v="2001-05-15T09:39:16"/>
        <d v="2001-05-15T09:39:20"/>
        <d v="2001-05-15T09:39:22"/>
        <d v="2001-05-15T09:39:26"/>
        <d v="2001-05-15T09:39:33"/>
        <d v="2001-05-15T09:39:37"/>
        <d v="2001-05-15T09:39:39"/>
        <d v="2001-05-15T09:39:41"/>
        <d v="2001-05-15T09:39:45"/>
        <d v="2001-05-15T09:39:50"/>
        <d v="2001-05-15T09:39:56"/>
        <d v="2001-05-15T09:39:58"/>
        <d v="2001-05-15T09:39:59"/>
        <d v="2001-05-15T09:40:01"/>
        <d v="2001-05-15T09:40:03"/>
        <d v="2001-05-15T09:40:04"/>
        <d v="2001-05-15T09:40:05"/>
        <d v="2001-05-15T09:40:06"/>
        <d v="2001-05-15T09:40:07"/>
        <d v="2001-05-15T09:40:09"/>
        <d v="2001-05-15T09:40:10"/>
        <d v="2001-05-15T09:40:21"/>
        <d v="2001-05-15T09:40:24"/>
        <d v="2001-05-15T09:40:26"/>
        <d v="2001-05-15T09:40:31"/>
        <d v="2001-05-15T09:40:35"/>
        <d v="2001-05-15T09:40:39"/>
        <d v="2001-05-15T09:40:41"/>
        <d v="2001-05-15T09:40:44"/>
        <d v="2001-05-15T09:41:08"/>
        <d v="2001-05-15T09:41:15"/>
        <d v="2001-05-15T09:41:26"/>
        <d v="2001-05-15T09:41:28"/>
        <d v="2001-05-15T09:41:29"/>
        <d v="2001-05-15T09:41:30"/>
        <d v="2001-05-15T09:41:34"/>
        <d v="2001-05-15T09:41:40"/>
        <d v="2001-05-15T09:41:58"/>
        <d v="2001-05-15T09:41:59"/>
        <d v="2001-05-15T09:42:02"/>
        <d v="2001-05-15T09:42:10"/>
        <d v="2001-05-15T09:42:17"/>
        <d v="2001-05-15T09:42:20"/>
        <d v="2001-05-15T09:42:23"/>
        <d v="2001-05-15T09:42:25"/>
        <d v="2001-05-15T09:42:26"/>
        <d v="2001-05-15T09:42:33"/>
        <d v="2001-05-15T09:42:34"/>
        <d v="2001-05-15T09:42:49"/>
        <d v="2001-05-15T09:42:50"/>
        <d v="2001-05-15T09:43:06"/>
        <d v="2001-05-15T09:43:10"/>
        <d v="2001-05-15T09:43:13"/>
        <d v="2001-05-15T09:43:27"/>
        <d v="2001-05-15T09:43:28"/>
        <d v="2001-05-15T09:43:31"/>
        <d v="2001-05-15T09:43:32"/>
        <d v="2001-05-15T09:43:46"/>
        <d v="2001-05-15T09:43:50"/>
        <d v="2001-05-15T09:44:09"/>
        <d v="2001-05-15T09:44:32"/>
        <d v="2001-05-15T09:44:49"/>
        <d v="2001-05-15T09:44:50"/>
        <d v="2001-05-15T09:45:01"/>
        <d v="2001-05-15T09:45:04"/>
        <d v="2001-05-15T09:45:05"/>
        <d v="2001-05-15T09:45:10"/>
        <d v="2001-05-15T09:45:11"/>
        <d v="2001-05-15T09:45:14"/>
        <d v="2001-05-15T09:45:27"/>
        <d v="2001-05-15T09:45:28"/>
        <d v="2001-05-15T09:45:31"/>
        <d v="2001-05-15T09:45:38"/>
        <d v="2001-05-15T09:45:39"/>
        <d v="2001-05-15T09:45:41"/>
        <d v="2001-05-15T09:45:51"/>
        <d v="2001-05-15T09:45:54"/>
        <d v="2001-05-15T09:45:55"/>
        <d v="2001-05-15T09:46:01"/>
        <d v="2001-05-15T09:46:02"/>
        <d v="2001-05-15T09:46:12"/>
        <d v="2001-05-15T09:46:13"/>
        <d v="2001-05-15T09:46:15"/>
        <d v="2001-05-15T09:46:16"/>
        <d v="2001-05-15T09:46:20"/>
        <d v="2001-05-15T09:46:28"/>
        <d v="2001-05-15T09:46:29"/>
        <d v="2001-05-15T09:46:30"/>
        <d v="2001-05-15T09:46:33"/>
        <d v="2001-05-15T09:46:34"/>
        <d v="2001-05-15T09:46:35"/>
        <d v="2001-05-15T09:46:42"/>
        <d v="2001-05-15T09:46:44"/>
        <d v="2001-05-15T09:46:47"/>
        <d v="2001-05-15T09:46:51"/>
        <d v="2001-05-15T09:46:56"/>
        <d v="2001-05-15T09:46:58"/>
        <d v="2001-05-15T09:46:59"/>
        <d v="2001-05-15T09:47:06"/>
        <d v="2001-05-15T09:47:09"/>
        <d v="2001-05-15T09:47:10"/>
        <d v="2001-05-15T09:47:12"/>
        <d v="2001-05-15T09:47:13"/>
        <d v="2001-05-15T09:47:16"/>
        <d v="2001-05-15T09:47:17"/>
        <d v="2001-05-15T09:47:23"/>
        <d v="2001-05-15T09:47:29"/>
        <d v="2001-05-15T09:47:30"/>
        <d v="2001-05-15T09:47:31"/>
        <d v="2001-05-15T09:47:35"/>
        <d v="2001-05-15T09:47:40"/>
        <d v="2001-05-15T09:47:44"/>
        <d v="2001-05-15T09:47:51"/>
        <d v="2001-05-15T09:47:55"/>
        <d v="2001-05-15T09:47:59"/>
        <d v="2001-05-15T09:48:07"/>
        <d v="2001-05-15T09:48:10"/>
        <d v="2001-05-15T09:48:21"/>
        <d v="2001-05-15T09:48:25"/>
        <d v="2001-05-15T09:48:32"/>
        <d v="2001-05-15T09:48:33"/>
        <d v="2001-05-15T09:48:34"/>
        <d v="2001-05-15T09:48:37"/>
        <d v="2001-05-15T09:48:40"/>
        <d v="2001-05-15T09:48:44"/>
        <d v="2001-05-15T09:48:50"/>
        <d v="2001-05-15T09:49:30"/>
        <d v="2001-05-15T09:49:33"/>
        <d v="2001-05-15T09:49:34"/>
        <d v="2001-05-15T09:49:35"/>
        <d v="2001-05-15T09:49:39"/>
        <d v="2001-05-15T09:49:46"/>
        <d v="2001-05-15T09:49:58"/>
        <d v="2001-05-15T09:50:31"/>
        <d v="2001-05-15T09:50:32"/>
        <d v="2001-05-15T09:50:37"/>
        <d v="2001-05-15T09:50:38"/>
        <d v="2001-05-15T09:50:40"/>
        <d v="2001-05-15T09:50:43"/>
        <d v="2001-05-15T09:50:52"/>
        <d v="2001-05-15T09:50:55"/>
        <d v="2001-05-15T09:51:00"/>
        <d v="2001-05-15T09:51:04"/>
        <d v="2001-05-15T09:51:06"/>
        <d v="2001-05-15T09:51:07"/>
        <d v="2001-05-15T09:51:09"/>
        <d v="2001-05-15T09:51:17"/>
        <d v="2001-05-15T09:51:19"/>
        <d v="2001-05-15T09:51:25"/>
        <d v="2001-05-15T09:51:27"/>
        <d v="2001-05-15T09:51:28"/>
        <d v="2001-05-15T09:51:38"/>
        <d v="2001-05-15T09:51:41"/>
        <d v="2001-05-15T09:51:57"/>
        <d v="2001-05-15T09:51:58"/>
        <d v="2001-05-15T09:52:00"/>
        <d v="2001-05-15T09:52:03"/>
        <d v="2001-05-15T09:52:10"/>
        <d v="2001-05-15T09:52:14"/>
        <d v="2001-05-15T09:52:15"/>
        <d v="2001-05-15T09:52:18"/>
        <d v="2001-05-15T09:52:20"/>
        <d v="2001-05-15T09:52:22"/>
        <d v="2001-05-15T09:52:24"/>
        <d v="2001-05-15T09:52:26"/>
        <d v="2001-05-15T09:52:34"/>
        <d v="2001-05-15T09:52:38"/>
        <d v="2001-05-15T09:52:39"/>
        <d v="2001-05-15T09:52:41"/>
        <d v="2001-05-15T09:52:44"/>
        <d v="2001-05-15T09:52:47"/>
        <d v="2001-05-15T09:52:51"/>
        <d v="2001-05-15T09:52:53"/>
        <d v="2001-05-15T09:52:54"/>
        <d v="2001-05-15T09:52:57"/>
        <d v="2001-05-15T09:53:01"/>
        <d v="2001-05-15T09:53:07"/>
        <d v="2001-05-15T09:53:10"/>
        <d v="2001-05-15T09:53:12"/>
        <d v="2001-05-15T09:53:13"/>
        <d v="2001-05-15T09:53:15"/>
        <d v="2001-05-15T09:53:20"/>
        <d v="2001-05-15T09:53:27"/>
        <d v="2001-05-15T09:53:30"/>
        <d v="2001-05-15T09:53:35"/>
        <d v="2001-05-15T09:53:36"/>
        <d v="2001-05-15T09:53:41"/>
        <d v="2001-05-15T09:53:44"/>
        <d v="2001-05-15T09:53:46"/>
        <d v="2001-05-15T09:53:48"/>
        <d v="2001-05-15T09:53:59"/>
        <d v="2001-05-15T09:54:05"/>
        <d v="2001-05-15T09:54:09"/>
        <d v="2001-05-15T09:54:10"/>
        <d v="2001-05-15T09:54:13"/>
        <d v="2001-05-15T09:54:17"/>
        <d v="2001-05-15T09:54:19"/>
        <d v="2001-05-15T09:54:27"/>
        <d v="2001-05-15T09:54:28"/>
        <d v="2001-05-15T09:54:31"/>
        <d v="2001-05-15T09:54:32"/>
        <d v="2001-05-15T09:54:34"/>
        <d v="2001-05-15T09:54:35"/>
        <d v="2001-05-15T09:55:05"/>
        <d v="2001-05-15T09:55:08"/>
        <d v="2001-05-15T09:55:09"/>
        <d v="2001-05-15T09:55:13"/>
        <d v="2001-05-15T09:55:20"/>
        <d v="2001-05-15T09:55:38"/>
        <d v="2001-05-15T09:55:40"/>
        <d v="2001-05-15T09:55:45"/>
        <d v="2001-05-15T09:55:47"/>
        <d v="2001-05-15T09:55:52"/>
        <d v="2001-05-15T09:55:54"/>
        <d v="2001-05-15T09:55:57"/>
        <d v="2001-05-15T09:56:00"/>
        <d v="2001-05-15T09:56:01"/>
        <d v="2001-05-15T09:56:24"/>
        <d v="2001-05-15T09:56:39"/>
        <d v="2001-05-15T09:56:50"/>
        <d v="2001-05-15T09:56:51"/>
        <d v="2001-05-15T09:56:54"/>
        <d v="2001-05-15T09:56:55"/>
        <d v="2001-05-15T09:56:57"/>
        <d v="2001-05-15T09:57:22"/>
        <d v="2001-05-15T09:57:30"/>
        <d v="2001-05-15T09:57:34"/>
        <d v="2001-05-15T09:57:41"/>
        <d v="2001-05-15T09:57:42"/>
        <d v="2001-05-15T09:57:44"/>
        <d v="2001-05-15T09:57:48"/>
        <d v="2001-05-15T09:57:49"/>
        <d v="2001-05-15T09:57:55"/>
        <d v="2001-05-15T09:57:56"/>
        <d v="2001-05-15T09:58:14"/>
        <d v="2001-05-15T09:58:16"/>
        <d v="2001-05-15T09:58:20"/>
        <d v="2001-05-15T09:58:22"/>
        <d v="2001-05-15T09:58:24"/>
        <d v="2001-05-15T09:58:29"/>
        <d v="2001-05-15T09:58:34"/>
        <d v="2001-05-15T09:58:38"/>
        <d v="2001-05-15T09:58:44"/>
        <d v="2001-05-15T09:58:45"/>
        <d v="2001-05-15T09:58:52"/>
        <d v="2001-05-15T09:58:57"/>
        <d v="2001-05-15T09:59:05"/>
        <d v="2001-05-15T09:59:06"/>
        <d v="2001-05-15T09:59:07"/>
        <d v="2001-05-15T09:59:10"/>
        <d v="2001-05-15T09:59:14"/>
        <d v="2001-05-15T09:59:15"/>
        <d v="2001-05-15T09:59:18"/>
        <d v="2001-05-15T09:59:23"/>
        <d v="2001-05-15T09:59:24"/>
        <d v="2001-05-15T09:59:41"/>
        <d v="2001-05-15T09:59:45"/>
        <d v="2001-05-15T09:59:49"/>
        <d v="2001-05-15T10:00:01"/>
        <d v="2001-05-15T10:00:12"/>
        <d v="2001-05-15T10:00:13"/>
        <d v="2001-05-15T10:00:15"/>
        <d v="2001-05-15T10:00:23"/>
        <d v="2001-05-15T10:00:26"/>
        <d v="2001-05-15T10:00:29"/>
        <d v="2001-05-15T10:00:41"/>
        <d v="2001-05-15T10:00:42"/>
        <d v="2001-05-15T10:00:46"/>
        <d v="2001-05-15T10:01:00"/>
        <d v="2001-05-15T10:01:04"/>
        <d v="2001-05-15T10:01:11"/>
        <d v="2001-05-15T10:01:15"/>
        <d v="2001-05-15T10:01:19"/>
        <d v="2001-05-15T10:01:22"/>
        <d v="2001-05-15T10:01:44"/>
        <d v="2001-05-15T10:02:06"/>
        <d v="2001-05-15T10:02:07"/>
        <d v="2001-05-15T10:02:17"/>
        <d v="2001-05-15T10:02:40"/>
        <d v="2001-05-15T10:02:52"/>
        <d v="2001-05-15T10:02:58"/>
        <d v="2001-05-15T10:03:09"/>
        <d v="2001-05-15T10:03:27"/>
        <d v="2001-05-15T10:03:52"/>
        <d v="2001-05-15T10:04:03"/>
        <d v="2001-05-15T10:04:17"/>
        <d v="2001-05-15T10:04:23"/>
        <d v="2001-05-15T10:04:24"/>
        <d v="2001-05-15T10:04:33"/>
        <d v="2001-05-15T10:04:36"/>
        <d v="2001-05-15T10:04:42"/>
        <d v="2001-05-15T10:04:51"/>
        <d v="2001-05-15T10:05:17"/>
        <d v="2001-05-15T10:05:38"/>
        <d v="2001-05-15T10:05:46"/>
        <d v="2001-05-15T10:05:57"/>
        <d v="2001-05-15T10:05:59"/>
        <d v="2001-05-15T10:06:21"/>
        <d v="2001-05-15T10:06:24"/>
        <d v="2001-05-15T10:06:32"/>
        <d v="2001-05-15T10:06:35"/>
        <d v="2001-05-15T10:06:41"/>
        <d v="2001-05-15T10:06:55"/>
        <d v="2001-05-15T10:06:56"/>
        <d v="2001-05-15T10:06:57"/>
        <d v="2001-05-15T10:07:05"/>
        <d v="2001-05-15T10:07:16"/>
        <d v="2001-05-15T10:07:20"/>
        <d v="2001-05-15T10:07:22"/>
        <d v="2001-05-15T10:07:25"/>
        <d v="2001-05-15T10:07:41"/>
        <d v="2001-05-15T10:07:42"/>
        <d v="2001-05-15T10:07:51"/>
        <d v="2001-05-15T10:07:52"/>
        <d v="2001-05-15T10:08:11"/>
        <d v="2001-05-15T10:08:19"/>
        <d v="2001-05-15T10:08:34"/>
        <d v="2001-05-15T10:08:49"/>
        <d v="2001-05-15T10:09:03"/>
        <d v="2001-05-15T10:09:29"/>
        <d v="2001-05-15T10:09:48"/>
        <d v="2001-05-15T10:09:51"/>
        <d v="2001-05-15T10:10:47"/>
        <d v="2001-05-15T10:11:05"/>
        <d v="2001-05-15T10:11:24"/>
        <d v="2001-05-15T10:11:28"/>
        <d v="2001-05-15T10:11:36"/>
        <d v="2001-05-15T10:11:38"/>
        <d v="2001-05-15T10:11:59"/>
        <d v="2001-05-15T10:12:22"/>
        <d v="2001-05-15T10:12:33"/>
        <d v="2001-05-15T10:12:41"/>
        <d v="2001-05-15T10:12:59"/>
        <d v="2001-05-15T10:13:05"/>
        <d v="2001-05-15T10:13:11"/>
        <d v="2001-05-15T10:13:25"/>
        <d v="2001-05-15T10:13:34"/>
        <d v="2001-05-15T10:13:45"/>
        <d v="2001-05-15T10:13:47"/>
        <d v="2001-05-15T10:13:51"/>
        <d v="2001-05-15T10:13:52"/>
        <d v="2001-05-15T10:13:58"/>
        <d v="2001-05-15T10:14:19"/>
        <d v="2001-05-15T10:14:22"/>
        <d v="2001-05-15T10:14:23"/>
        <d v="2001-05-15T10:14:27"/>
        <d v="2001-05-15T10:14:50"/>
        <d v="2001-05-15T10:15:03"/>
        <d v="2001-05-15T10:15:05"/>
        <d v="2001-05-15T10:15:10"/>
        <d v="2001-05-15T10:15:26"/>
        <d v="2001-05-15T10:15:34"/>
        <d v="2001-05-15T10:15:44"/>
        <d v="2001-05-15T10:15:52"/>
        <d v="2001-05-15T10:16:00"/>
        <d v="2001-05-15T10:16:12"/>
        <d v="2001-05-15T10:16:28"/>
        <d v="2001-05-15T10:16:30"/>
        <d v="2001-05-15T10:16:36"/>
        <d v="2001-05-15T10:16:44"/>
        <d v="2001-05-15T10:16:45"/>
        <d v="2001-05-15T10:17:03"/>
        <d v="2001-05-15T10:17:04"/>
        <d v="2001-05-15T10:17:09"/>
        <d v="2001-05-15T10:17:16"/>
        <d v="2001-05-15T10:17:20"/>
        <d v="2001-05-15T10:17:24"/>
        <d v="2001-05-15T10:17:27"/>
        <d v="2001-05-15T10:17:34"/>
        <d v="2001-05-15T10:17:39"/>
        <d v="2001-05-15T10:17:40"/>
        <d v="2001-05-15T10:17:48"/>
        <d v="2001-05-15T10:17:51"/>
        <d v="2001-05-15T10:17:54"/>
        <d v="2001-05-15T10:17:58"/>
        <d v="2001-05-15T10:17:59"/>
        <d v="2001-05-15T10:18:03"/>
        <d v="2001-05-15T10:18:13"/>
        <d v="2001-05-15T10:18:15"/>
        <d v="2001-05-15T10:18:20"/>
        <d v="2001-05-15T10:18:22"/>
        <d v="2001-05-15T10:18:26"/>
        <d v="2001-05-15T10:18:31"/>
        <d v="2001-05-15T10:18:37"/>
        <d v="2001-05-15T10:18:43"/>
        <d v="2001-05-15T10:18:45"/>
        <d v="2001-05-15T10:18:47"/>
        <d v="2001-05-15T10:18:50"/>
        <d v="2001-05-15T10:18:54"/>
        <d v="2001-05-15T10:18:55"/>
        <d v="2001-05-15T10:19:02"/>
        <d v="2001-05-15T10:19:04"/>
        <d v="2001-05-15T10:19:06"/>
        <d v="2001-05-15T10:19:08"/>
        <d v="2001-05-15T10:19:10"/>
        <d v="2001-05-15T10:19:11"/>
        <d v="2001-05-15T10:19:14"/>
        <d v="2001-05-15T10:19:15"/>
        <d v="2001-05-15T10:19:23"/>
        <d v="2001-05-15T10:19:24"/>
        <d v="2001-05-15T10:19:31"/>
        <d v="2001-05-15T10:19:33"/>
        <d v="2001-05-15T10:19:38"/>
        <d v="2001-05-15T10:19:39"/>
        <d v="2001-05-15T10:19:46"/>
        <d v="2001-05-15T10:19:55"/>
        <d v="2001-05-15T10:19:58"/>
        <d v="2001-05-15T10:20:03"/>
        <d v="2001-05-15T10:20:04"/>
        <d v="2001-05-15T10:20:06"/>
        <d v="2001-05-15T10:20:08"/>
        <d v="2001-05-15T10:20:09"/>
        <d v="2001-05-15T10:20:14"/>
        <d v="2001-05-15T10:20:19"/>
        <d v="2001-05-15T10:20:20"/>
        <d v="2001-05-15T10:20:33"/>
        <d v="2001-05-15T10:20:36"/>
        <d v="2001-05-15T10:21:11"/>
        <d v="2001-05-15T10:21:12"/>
        <d v="2001-05-15T10:21:15"/>
        <d v="2001-05-15T10:21:18"/>
        <d v="2001-05-15T10:21:30"/>
        <d v="2001-05-15T10:21:40"/>
        <d v="2001-05-15T10:21:52"/>
        <d v="2001-05-15T10:21:55"/>
        <d v="2001-05-15T10:22:07"/>
        <d v="2001-05-15T10:22:25"/>
        <d v="2001-05-15T10:22:29"/>
        <d v="2001-05-15T10:22:33"/>
        <d v="2001-05-15T10:22:36"/>
        <d v="2001-05-15T10:22:43"/>
        <d v="2001-05-15T10:22:49"/>
        <d v="2001-05-15T10:22:50"/>
        <d v="2001-05-15T10:22:54"/>
        <d v="2001-05-15T10:23:09"/>
        <d v="2001-05-15T10:23:22"/>
        <d v="2001-05-15T10:23:25"/>
        <d v="2001-05-15T10:23:37"/>
        <d v="2001-05-15T10:23:41"/>
        <d v="2001-05-15T10:23:49"/>
        <d v="2001-05-15T10:23:51"/>
        <d v="2001-05-15T10:23:58"/>
        <d v="2001-05-15T10:24:02"/>
        <d v="2001-05-15T10:24:10"/>
        <d v="2001-05-15T10:24:19"/>
        <d v="2001-05-15T10:24:28"/>
        <d v="2001-05-15T10:24:47"/>
        <d v="2001-05-15T10:25:01"/>
        <d v="2001-05-15T10:25:09"/>
        <d v="2001-05-15T10:25:13"/>
        <d v="2001-05-15T10:25:31"/>
        <d v="2001-05-15T10:25:42"/>
        <d v="2001-05-15T10:25:49"/>
        <d v="2001-05-15T10:25:52"/>
        <d v="2001-05-15T10:25:58"/>
        <d v="2001-05-15T10:26:00"/>
        <d v="2001-05-15T10:26:03"/>
        <d v="2001-05-15T10:26:41"/>
        <d v="2001-05-15T10:26:42"/>
        <d v="2001-05-15T10:26:45"/>
        <d v="2001-05-15T10:26:57"/>
        <d v="2001-05-15T10:27:01"/>
        <d v="2001-05-15T10:27:03"/>
        <d v="2001-05-15T10:27:10"/>
        <d v="2001-05-15T10:27:14"/>
        <d v="2001-05-15T10:27:15"/>
        <d v="2001-05-15T10:27:17"/>
        <d v="2001-05-15T10:27:19"/>
        <d v="2001-05-15T10:27:20"/>
        <d v="2001-05-15T10:27:27"/>
        <d v="2001-05-15T10:27:31"/>
        <d v="2001-05-15T10:27:32"/>
        <d v="2001-05-15T10:27:39"/>
        <d v="2001-05-15T10:27:46"/>
        <d v="2001-05-15T10:28:02"/>
        <d v="2001-05-15T10:28:03"/>
        <d v="2001-05-15T10:28:11"/>
        <d v="2001-05-15T10:28:14"/>
        <d v="2001-05-15T10:28:24"/>
        <d v="2001-05-15T10:28:29"/>
        <d v="2001-05-15T10:28:35"/>
        <d v="2001-05-15T10:28:40"/>
        <d v="2001-05-15T10:28:48"/>
        <d v="2001-05-15T10:28:51"/>
        <d v="2001-05-15T10:28:53"/>
        <d v="2001-05-15T10:28:57"/>
        <d v="2001-05-15T10:28:59"/>
        <d v="2001-05-15T10:29:00"/>
        <d v="2001-05-15T10:29:03"/>
        <d v="2001-05-15T10:29:06"/>
        <d v="2001-05-15T10:29:11"/>
        <d v="2001-05-15T10:29:12"/>
        <d v="2001-05-15T10:29:14"/>
        <d v="2001-05-15T10:29:21"/>
        <d v="2001-05-15T10:29:25"/>
        <d v="2001-05-15T10:29:35"/>
        <d v="2001-05-15T10:29:36"/>
        <d v="2001-05-15T10:29:43"/>
        <d v="2001-05-15T10:29:44"/>
        <d v="2001-05-15T10:29:48"/>
        <d v="2001-05-15T10:29:49"/>
        <d v="2001-05-15T10:29:52"/>
        <d v="2001-05-15T10:29:53"/>
        <d v="2001-05-15T10:30:04"/>
        <d v="2001-05-15T10:30:05"/>
        <d v="2001-05-15T10:30:16"/>
        <d v="2001-05-15T10:30:22"/>
        <d v="2001-05-15T10:30:34"/>
        <d v="2001-05-15T10:30:36"/>
        <d v="2001-05-15T10:30:50"/>
        <d v="2001-05-15T10:30:55"/>
        <d v="2001-05-15T10:31:01"/>
        <d v="2001-05-15T10:31:22"/>
        <d v="2001-05-15T10:31:35"/>
        <d v="2001-05-15T10:31:45"/>
        <d v="2001-05-15T10:32:08"/>
        <d v="2001-05-15T10:32:10"/>
        <d v="2001-05-15T10:32:13"/>
        <d v="2001-05-15T10:32:22"/>
        <d v="2001-05-15T10:33:09"/>
        <d v="2001-05-15T10:33:10"/>
        <d v="2001-05-15T10:33:40"/>
        <d v="2001-05-15T10:33:50"/>
        <d v="2001-05-15T10:34:19"/>
        <d v="2001-05-15T10:34:26"/>
        <d v="2001-05-15T10:34:49"/>
        <d v="2001-05-15T10:34:56"/>
        <d v="2001-05-15T10:35:01"/>
        <d v="2001-05-15T10:35:10"/>
        <d v="2001-05-15T10:35:19"/>
        <d v="2001-05-15T10:35:25"/>
        <d v="2001-05-15T10:35:49"/>
        <d v="2001-05-15T10:35:54"/>
        <d v="2001-05-15T10:35:58"/>
        <d v="2001-05-15T10:36:02"/>
        <d v="2001-05-15T10:36:07"/>
        <d v="2001-05-15T10:36:11"/>
        <d v="2001-05-15T10:36:13"/>
        <d v="2001-05-15T10:36:19"/>
        <d v="2001-05-15T10:36:22"/>
        <d v="2001-05-15T10:36:31"/>
        <d v="2001-05-15T10:36:35"/>
        <d v="2001-05-15T10:36:36"/>
        <d v="2001-05-15T10:36:42"/>
        <d v="2001-05-15T10:36:44"/>
        <d v="2001-05-15T10:36:56"/>
        <d v="2001-05-15T10:37:03"/>
        <d v="2001-05-15T10:37:10"/>
        <d v="2001-05-15T10:37:13"/>
        <d v="2001-05-15T10:37:18"/>
        <d v="2001-05-15T10:37:20"/>
        <d v="2001-05-15T10:37:27"/>
        <d v="2001-05-15T10:37:29"/>
        <d v="2001-05-15T10:37:35"/>
        <d v="2001-05-15T10:37:36"/>
        <d v="2001-05-15T10:37:40"/>
        <d v="2001-05-15T10:37:41"/>
        <d v="2001-05-15T10:37:42"/>
        <d v="2001-05-15T10:37:43"/>
        <d v="2001-05-15T10:37:45"/>
        <d v="2001-05-15T10:37:49"/>
        <d v="2001-05-15T10:37:56"/>
        <d v="2001-05-15T10:38:01"/>
        <d v="2001-05-15T10:38:06"/>
        <d v="2001-05-15T10:38:08"/>
        <d v="2001-05-15T10:38:11"/>
        <d v="2001-05-15T10:38:15"/>
        <d v="2001-05-15T10:38:20"/>
        <d v="2001-05-15T10:38:32"/>
        <d v="2001-05-15T10:38:33"/>
        <d v="2001-05-15T10:38:37"/>
        <d v="2001-05-15T10:38:38"/>
        <d v="2001-05-15T10:38:40"/>
        <d v="2001-05-15T10:38:42"/>
        <d v="2001-05-15T10:38:46"/>
        <d v="2001-05-15T10:38:52"/>
        <d v="2001-05-15T10:38:55"/>
        <d v="2001-05-15T10:38:56"/>
        <d v="2001-05-15T10:39:00"/>
        <d v="2001-05-15T10:39:04"/>
        <d v="2001-05-15T10:39:06"/>
        <d v="2001-05-15T10:39:08"/>
        <d v="2001-05-15T10:39:11"/>
        <d v="2001-05-15T10:39:14"/>
        <d v="2001-05-15T10:39:20"/>
        <d v="2001-05-15T10:39:22"/>
        <d v="2001-05-15T10:39:24"/>
        <d v="2001-05-15T10:39:28"/>
        <d v="2001-05-15T10:39:34"/>
        <d v="2001-05-15T10:39:41"/>
        <d v="2001-05-15T10:39:42"/>
        <d v="2001-05-15T10:39:43"/>
        <d v="2001-05-15T10:39:50"/>
        <d v="2001-05-15T10:39:51"/>
        <d v="2001-05-15T10:39:52"/>
        <d v="2001-05-15T10:40:02"/>
        <d v="2001-05-15T10:40:03"/>
        <d v="2001-05-15T10:40:04"/>
        <d v="2001-05-15T10:40:05"/>
        <d v="2001-05-15T10:40:07"/>
        <d v="2001-05-15T10:40:08"/>
        <d v="2001-05-15T10:40:09"/>
        <d v="2001-05-15T10:40:10"/>
        <d v="2001-05-15T10:40:13"/>
        <d v="2001-05-15T10:40:14"/>
        <d v="2001-05-15T10:40:27"/>
        <d v="2001-05-15T10:40:35"/>
        <d v="2001-05-15T10:40:36"/>
        <d v="2001-05-15T10:40:43"/>
        <d v="2001-05-15T10:40:44"/>
        <d v="2001-05-15T10:40:46"/>
        <d v="2001-05-15T10:40:53"/>
        <d v="2001-05-15T10:40:59"/>
        <d v="2001-05-15T10:41:02"/>
        <d v="2001-05-15T10:41:06"/>
        <d v="2001-05-15T10:41:11"/>
        <d v="2001-05-15T10:41:18"/>
        <d v="2001-05-15T10:41:22"/>
        <d v="2001-05-15T10:41:26"/>
        <d v="2001-05-15T10:41:29"/>
        <d v="2001-05-15T10:41:30"/>
        <d v="2001-05-15T10:41:33"/>
        <d v="2001-05-15T10:41:39"/>
        <d v="2001-05-15T10:41:40"/>
        <d v="2001-05-15T10:41:49"/>
        <d v="2001-05-15T10:41:52"/>
        <d v="2001-05-15T10:41:59"/>
        <d v="2001-05-15T10:42:09"/>
        <d v="2001-05-15T10:42:13"/>
        <d v="2001-05-15T10:42:14"/>
        <d v="2001-05-15T10:42:16"/>
        <d v="2001-05-15T10:42:17"/>
        <d v="2001-05-15T10:42:18"/>
        <d v="2001-05-15T10:42:23"/>
        <d v="2001-05-15T10:42:29"/>
        <d v="2001-05-15T10:42:39"/>
        <d v="2001-05-15T10:42:40"/>
        <d v="2001-05-15T10:42:53"/>
        <d v="2001-05-15T10:42:56"/>
        <d v="2001-05-15T10:42:57"/>
        <d v="2001-05-15T10:42:59"/>
        <d v="2001-05-15T10:43:07"/>
        <d v="2001-05-15T10:43:24"/>
        <d v="2001-05-15T10:43:32"/>
        <d v="2001-05-15T10:43:40"/>
        <d v="2001-05-15T10:43:49"/>
        <d v="2001-05-15T10:43:51"/>
        <d v="2001-05-15T10:43:55"/>
        <d v="2001-05-15T10:43:58"/>
        <d v="2001-05-15T10:44:24"/>
        <d v="2001-05-15T10:44:57"/>
        <d v="2001-05-15T10:45:09"/>
        <d v="2001-05-15T10:45:12"/>
        <d v="2001-05-15T10:45:21"/>
        <d v="2001-05-15T10:45:22"/>
        <d v="2001-05-15T10:45:24"/>
        <d v="2001-05-15T10:45:26"/>
        <d v="2001-05-15T10:45:27"/>
        <d v="2001-05-15T10:45:52"/>
        <d v="2001-05-15T10:46:10"/>
        <d v="2001-05-15T10:46:33"/>
        <d v="2001-05-15T10:46:40"/>
        <d v="2001-05-15T10:46:42"/>
        <d v="2001-05-15T10:46:52"/>
        <d v="2001-05-15T10:46:59"/>
        <d v="2001-05-15T10:47:00"/>
        <d v="2001-05-15T10:47:08"/>
        <d v="2001-05-15T10:47:17"/>
        <d v="2001-05-15T10:47:25"/>
        <d v="2001-05-15T10:47:38"/>
        <d v="2001-05-15T10:47:52"/>
        <d v="2001-05-15T10:48:22"/>
        <d v="2001-05-15T10:48:23"/>
        <d v="2001-05-15T10:48:27"/>
        <d v="2001-05-15T10:48:31"/>
        <d v="2001-05-15T10:49:02"/>
        <d v="2001-05-15T10:49:06"/>
        <d v="2001-05-15T10:49:10"/>
        <d v="2001-05-15T10:49:16"/>
        <d v="2001-05-15T10:49:40"/>
        <d v="2001-05-15T10:50:09"/>
        <d v="2001-05-15T10:50:21"/>
        <d v="2001-05-15T10:50:25"/>
        <d v="2001-05-15T10:50:43"/>
        <d v="2001-05-15T10:50:55"/>
        <d v="2001-05-15T10:51:04"/>
        <d v="2001-05-15T10:51:19"/>
        <d v="2001-05-15T10:51:40"/>
        <d v="2001-05-15T10:51:47"/>
        <d v="2001-05-15T10:51:55"/>
        <d v="2001-05-15T10:52:09"/>
        <d v="2001-05-15T10:52:20"/>
        <d v="2001-05-15T10:52:32"/>
        <d v="2001-05-15T10:52:48"/>
        <d v="2001-05-15T10:52:58"/>
        <d v="2001-05-15T10:53:00"/>
        <d v="2001-05-15T10:53:08"/>
        <d v="2001-05-15T10:53:55"/>
        <d v="2001-05-15T10:53:57"/>
        <d v="2001-05-15T10:54:07"/>
        <d v="2001-05-15T10:54:12"/>
        <d v="2001-05-15T10:54:33"/>
        <d v="2001-05-15T10:54:57"/>
        <d v="2001-05-15T10:55:03"/>
        <d v="2001-05-15T10:55:04"/>
        <d v="2001-05-15T10:55:10"/>
        <d v="2001-05-15T10:55:12"/>
        <d v="2001-05-15T10:55:25"/>
        <d v="2001-05-15T10:55:30"/>
        <d v="2001-05-15T10:55:34"/>
        <d v="2001-05-15T10:55:45"/>
        <d v="2001-05-15T10:55:49"/>
        <d v="2001-05-15T10:55:54"/>
        <d v="2001-05-15T10:56:02"/>
        <d v="2001-05-15T10:56:03"/>
        <d v="2001-05-15T10:56:08"/>
        <d v="2001-05-15T10:56:14"/>
        <d v="2001-05-15T10:56:21"/>
        <d v="2001-05-15T10:56:25"/>
        <d v="2001-05-15T10:56:34"/>
        <d v="2001-05-15T10:56:39"/>
        <d v="2001-05-15T10:56:53"/>
        <d v="2001-05-15T10:56:58"/>
        <d v="2001-05-15T10:57:32"/>
        <d v="2001-05-15T10:57:37"/>
        <d v="2001-05-15T10:57:45"/>
        <d v="2001-05-15T10:58:38"/>
        <d v="2001-05-15T10:58:48"/>
        <d v="2001-05-15T10:58:55"/>
        <d v="2001-05-15T10:59:03"/>
        <d v="2001-05-15T10:59:14"/>
        <d v="2001-05-15T10:59:27"/>
        <d v="2001-05-15T10:59:35"/>
        <d v="2001-05-15T10:59:40"/>
        <d v="2001-05-15T10:59:57"/>
        <d v="2001-05-15T11:00:02"/>
        <d v="2001-05-15T11:00:03"/>
        <d v="2001-05-15T11:00:06"/>
        <d v="2001-05-15T11:00:08"/>
        <d v="2001-05-15T11:00:16"/>
        <d v="2001-05-15T11:00:24"/>
        <d v="2001-05-15T11:00:29"/>
        <d v="2001-05-15T11:00:42"/>
        <d v="2001-05-15T11:00:48"/>
        <d v="2001-05-15T11:00:49"/>
        <d v="2001-05-15T11:00:53"/>
        <d v="2001-05-15T11:00:54"/>
        <d v="2001-05-15T11:00:55"/>
        <d v="2001-05-15T11:01:13"/>
        <d v="2001-05-15T11:01:17"/>
        <d v="2001-05-15T11:01:38"/>
        <d v="2001-05-15T11:01:55"/>
        <d v="2001-05-15T11:02:20"/>
        <d v="2001-05-15T11:02:22"/>
        <d v="2001-05-15T11:02:25"/>
        <d v="2001-05-15T11:02:27"/>
        <d v="2001-05-15T11:02:32"/>
        <d v="2001-05-15T11:02:36"/>
        <d v="2001-05-15T11:02:43"/>
        <d v="2001-05-15T11:02:46"/>
        <d v="2001-05-15T11:02:47"/>
        <d v="2001-05-15T11:03:00"/>
        <d v="2001-05-15T11:03:02"/>
        <d v="2001-05-15T11:03:05"/>
        <d v="2001-05-15T11:03:16"/>
        <d v="2001-05-15T11:03:23"/>
        <d v="2001-05-15T11:03:25"/>
        <d v="2001-05-15T11:03:31"/>
        <d v="2001-05-15T11:03:32"/>
        <d v="2001-05-15T11:03:42"/>
        <d v="2001-05-15T11:03:51"/>
        <d v="2001-05-15T11:03:56"/>
        <d v="2001-05-15T11:04:01"/>
        <d v="2001-05-15T11:04:05"/>
        <d v="2001-05-15T11:04:12"/>
        <d v="2001-05-15T11:04:16"/>
        <d v="2001-05-15T11:04:21"/>
        <d v="2001-05-15T11:04:28"/>
        <d v="2001-05-15T11:04:37"/>
        <d v="2001-05-15T11:04:51"/>
        <d v="2001-05-15T11:04:52"/>
        <d v="2001-05-15T11:04:53"/>
        <d v="2001-05-15T11:05:00"/>
        <d v="2001-05-15T11:05:04"/>
        <d v="2001-05-15T11:05:05"/>
        <d v="2001-05-15T11:05:06"/>
        <d v="2001-05-15T11:05:09"/>
        <d v="2001-05-15T11:05:19"/>
        <d v="2001-05-15T11:05:24"/>
        <d v="2001-05-15T11:05:29"/>
        <d v="2001-05-15T11:05:45"/>
        <d v="2001-05-15T11:06:03"/>
        <d v="2001-05-15T11:06:08"/>
        <d v="2001-05-15T11:06:15"/>
        <d v="2001-05-15T11:06:17"/>
        <d v="2001-05-15T11:06:27"/>
        <d v="2001-05-15T11:06:33"/>
        <d v="2001-05-15T11:06:36"/>
        <d v="2001-05-15T11:06:37"/>
        <d v="2001-05-15T11:06:40"/>
        <d v="2001-05-15T11:06:41"/>
        <d v="2001-05-15T11:06:52"/>
        <d v="2001-05-15T11:07:07"/>
        <d v="2001-05-15T11:07:10"/>
        <d v="2001-05-15T11:07:13"/>
        <d v="2001-05-15T11:07:14"/>
        <d v="2001-05-15T11:07:17"/>
        <d v="2001-05-15T11:07:21"/>
        <d v="2001-05-15T11:07:38"/>
        <d v="2001-05-15T11:07:39"/>
        <d v="2001-05-15T11:07:48"/>
        <d v="2001-05-15T11:07:55"/>
        <d v="2001-05-15T11:08:06"/>
        <d v="2001-05-15T11:08:30"/>
        <d v="2001-05-15T11:08:48"/>
        <d v="2001-05-15T11:08:53"/>
        <d v="2001-05-15T11:09:09"/>
        <d v="2001-05-15T11:09:11"/>
        <d v="2001-05-15T11:09:12"/>
        <d v="2001-05-15T11:09:22"/>
        <d v="2001-05-15T11:09:26"/>
        <d v="2001-05-15T11:09:27"/>
        <d v="2001-05-15T11:09:31"/>
        <d v="2001-05-15T11:09:41"/>
        <d v="2001-05-15T11:09:49"/>
        <d v="2001-05-15T11:09:53"/>
        <d v="2001-05-15T11:09:57"/>
        <d v="2001-05-15T11:10:08"/>
        <d v="2001-05-15T11:10:10"/>
        <d v="2001-05-15T11:10:12"/>
        <d v="2001-05-15T11:10:17"/>
        <d v="2001-05-15T11:10:35"/>
        <d v="2001-05-15T11:10:50"/>
        <d v="2001-05-15T11:10:59"/>
        <d v="2001-05-15T11:11:23"/>
        <d v="2001-05-15T11:11:26"/>
        <d v="2001-05-15T11:11:41"/>
        <d v="2001-05-15T11:11:56"/>
        <d v="2001-05-15T11:11:58"/>
        <d v="2001-05-15T11:12:13"/>
        <d v="2001-05-15T11:12:27"/>
        <d v="2001-05-15T11:12:40"/>
        <d v="2001-05-15T11:13:08"/>
        <d v="2001-05-15T11:13:13"/>
        <d v="2001-05-15T11:13:15"/>
        <d v="2001-05-15T11:13:29"/>
        <d v="2001-05-15T11:13:40"/>
        <d v="2001-05-15T11:13:55"/>
        <d v="2001-05-15T11:14:10"/>
        <d v="2001-05-15T11:14:32"/>
        <d v="2001-05-15T11:14:41"/>
        <d v="2001-05-15T11:15:17"/>
        <d v="2001-05-15T11:15:18"/>
        <d v="2001-05-15T11:15:22"/>
        <d v="2001-05-15T11:15:25"/>
        <d v="2001-05-15T11:15:55"/>
        <d v="2001-05-15T11:16:02"/>
        <d v="2001-05-15T11:16:12"/>
        <d v="2001-05-15T11:16:30"/>
        <d v="2001-05-15T11:16:31"/>
        <d v="2001-05-15T11:16:32"/>
        <d v="2001-05-15T11:16:54"/>
        <d v="2001-05-15T11:17:51"/>
        <d v="2001-05-15T11:17:54"/>
        <d v="2001-05-15T11:17:56"/>
        <d v="2001-05-15T11:17:59"/>
        <d v="2001-05-15T11:18:40"/>
        <d v="2001-05-15T11:18:45"/>
        <d v="2001-05-15T11:19:06"/>
        <d v="2001-05-15T11:19:11"/>
        <d v="2001-05-15T11:19:28"/>
        <d v="2001-05-15T11:19:38"/>
        <d v="2001-05-15T11:19:42"/>
        <d v="2001-05-15T11:19:56"/>
        <d v="2001-05-15T11:19:59"/>
        <d v="2001-05-15T11:20:00"/>
        <d v="2001-05-15T11:20:03"/>
        <d v="2001-05-15T11:20:06"/>
        <d v="2001-05-15T11:20:18"/>
        <d v="2001-05-15T11:20:50"/>
        <d v="2001-05-15T11:20:58"/>
        <d v="2001-05-15T11:21:14"/>
        <d v="2001-05-15T11:21:40"/>
        <d v="2001-05-15T11:22:29"/>
        <d v="2001-05-15T11:23:20"/>
        <d v="2001-05-15T11:23:24"/>
        <d v="2001-05-15T11:24:03"/>
        <d v="2001-05-15T11:25:14"/>
        <d v="2001-05-15T11:25:30"/>
        <d v="2001-05-15T11:25:59"/>
        <d v="2001-05-15T11:26:06"/>
        <d v="2001-05-15T11:26:10"/>
        <d v="2001-05-15T11:26:54"/>
        <d v="2001-05-15T11:27:07"/>
        <d v="2001-05-15T11:27:12"/>
        <d v="2001-05-15T11:27:18"/>
        <d v="2001-05-15T11:27:32"/>
        <d v="2001-05-15T11:28:02"/>
        <d v="2001-05-15T11:28:05"/>
        <d v="2001-05-15T11:28:14"/>
        <d v="2001-05-15T11:28:32"/>
        <d v="2001-05-15T11:28:44"/>
        <d v="2001-05-15T11:28:47"/>
        <d v="2001-05-15T11:28:51"/>
        <d v="2001-05-15T11:28:55"/>
        <d v="2001-05-15T11:29:02"/>
        <d v="2001-05-15T11:29:04"/>
        <d v="2001-05-15T11:29:06"/>
        <d v="2001-05-15T11:29:18"/>
        <d v="2001-05-15T11:29:33"/>
        <d v="2001-05-15T11:29:41"/>
        <d v="2001-05-15T11:29:58"/>
        <d v="2001-05-15T11:30:37"/>
        <d v="2001-05-15T11:30:41"/>
        <d v="2001-05-15T11:30:43"/>
        <d v="2001-05-15T11:31:46"/>
        <d v="2001-05-15T11:31:55"/>
        <d v="2001-05-15T11:32:05"/>
        <d v="2001-05-15T11:32:10"/>
        <d v="2001-05-15T11:32:14"/>
        <d v="2001-05-15T11:32:24"/>
        <d v="2001-05-15T11:32:26"/>
        <d v="2001-05-15T11:32:41"/>
        <d v="2001-05-15T11:32:42"/>
        <d v="2001-05-15T11:32:48"/>
        <d v="2001-05-15T11:33:10"/>
        <d v="2001-05-15T11:33:13"/>
        <d v="2001-05-15T11:33:15"/>
        <d v="2001-05-15T11:33:38"/>
        <d v="2001-05-15T11:34:06"/>
        <d v="2001-05-15T11:34:28"/>
        <d v="2001-05-15T11:34:49"/>
        <d v="2001-05-15T11:35:16"/>
        <d v="2001-05-15T11:35:50"/>
        <d v="2001-05-15T11:36:01"/>
        <d v="2001-05-15T11:36:20"/>
        <d v="2001-05-15T11:36:28"/>
        <d v="2001-05-15T11:36:34"/>
        <d v="2001-05-15T11:36:40"/>
        <d v="2001-05-15T11:36:50"/>
        <d v="2001-05-15T11:36:54"/>
        <d v="2001-05-15T11:37:00"/>
        <d v="2001-05-15T11:37:16"/>
        <d v="2001-05-15T11:40:46"/>
        <d v="2001-05-15T11:40:55"/>
        <d v="2001-05-15T11:41:11"/>
        <d v="2001-05-15T11:41:38"/>
        <d v="2001-05-15T11:41:58"/>
        <d v="2001-05-15T11:42:34"/>
        <d v="2001-05-15T11:42:39"/>
        <d v="2001-05-15T11:43:11"/>
        <d v="2001-05-15T11:43:46"/>
        <d v="2001-05-15T11:43:53"/>
        <d v="2001-05-15T11:44:27"/>
        <d v="2001-05-15T11:45:21"/>
        <d v="2001-05-15T11:45:28"/>
        <d v="2001-05-15T11:45:40"/>
        <d v="2001-05-15T11:45:48"/>
        <d v="2001-05-15T11:45:58"/>
        <d v="2001-05-15T11:46:57"/>
        <d v="2001-05-15T11:46:59"/>
        <d v="2001-05-15T11:47:13"/>
        <d v="2001-05-15T11:48:39"/>
        <d v="2001-05-15T11:49:00"/>
        <d v="2001-05-15T11:51:21"/>
        <d v="2001-05-15T11:51:31"/>
        <d v="2001-05-15T11:54:12"/>
        <d v="2001-05-15T11:54:19"/>
        <d v="2001-05-15T11:54:46"/>
        <d v="2001-05-15T11:55:15"/>
        <d v="2001-05-15T11:55:39"/>
        <d v="2001-05-15T11:55:49"/>
        <d v="2001-05-15T11:57:27"/>
        <d v="2001-05-15T11:57:37"/>
        <d v="2001-05-15T11:58:01"/>
        <d v="2001-05-15T11:58:19"/>
        <d v="2001-05-15T11:58:25"/>
        <d v="2001-05-15T11:58:30"/>
        <d v="2001-05-15T11:58:42"/>
        <d v="2001-05-15T11:59:20"/>
        <d v="2001-05-15T12:00:03"/>
        <d v="2001-05-15T12:01:48"/>
        <d v="2001-05-15T12:01:54"/>
        <d v="2001-05-15T12:02:40"/>
        <d v="2001-05-15T12:02:57"/>
        <d v="2001-05-15T12:03:03"/>
        <d v="2001-05-15T12:03:14"/>
        <d v="2001-05-15T12:03:30"/>
        <d v="2001-05-15T12:03:37"/>
        <d v="2001-05-15T12:03:45"/>
        <d v="2001-05-15T12:03:59"/>
        <d v="2001-05-15T12:04:06"/>
        <d v="2001-05-15T12:04:34"/>
        <d v="2001-05-15T12:04:47"/>
        <d v="2001-05-15T12:04:54"/>
        <d v="2001-05-15T12:05:15"/>
        <d v="2001-05-15T12:05:28"/>
        <d v="2001-05-15T12:05:42"/>
        <d v="2001-05-15T12:05:54"/>
        <d v="2001-05-15T12:06:12"/>
        <d v="2001-05-15T12:06:44"/>
        <d v="2001-05-15T12:06:51"/>
        <d v="2001-05-15T12:06:56"/>
        <d v="2001-05-15T12:07:20"/>
        <d v="2001-05-15T12:07:32"/>
        <d v="2001-05-15T12:07:38"/>
        <d v="2001-05-15T12:07:40"/>
        <d v="2001-05-15T12:07:46"/>
        <d v="2001-05-15T12:07:55"/>
        <d v="2001-05-15T12:08:01"/>
        <d v="2001-05-15T12:08:25"/>
        <d v="2001-05-15T12:08:38"/>
        <d v="2001-05-15T12:09:05"/>
        <d v="2001-05-15T12:09:07"/>
        <d v="2001-05-15T12:09:17"/>
        <d v="2001-05-15T12:09:26"/>
        <d v="2001-05-15T12:09:44"/>
        <d v="2001-05-15T12:09:51"/>
        <d v="2001-05-15T12:09:52"/>
        <d v="2001-05-15T12:10:03"/>
        <d v="2001-05-15T12:10:09"/>
        <d v="2001-05-15T12:10:11"/>
        <d v="2001-05-15T12:10:31"/>
        <d v="2001-05-15T12:10:32"/>
        <d v="2001-05-15T12:10:37"/>
        <d v="2001-05-15T12:10:46"/>
        <d v="2001-05-15T12:10:48"/>
        <d v="2001-05-15T12:11:03"/>
        <d v="2001-05-15T12:11:54"/>
        <d v="2001-05-15T12:12:22"/>
        <d v="2001-05-15T12:12:31"/>
        <d v="2001-05-15T12:12:37"/>
        <d v="2001-05-15T12:12:38"/>
        <d v="2001-05-15T12:12:57"/>
        <d v="2001-05-15T12:13:15"/>
        <d v="2001-05-15T12:13:20"/>
        <d v="2001-05-15T12:13:29"/>
        <d v="2001-05-15T12:13:30"/>
        <d v="2001-05-15T12:13:33"/>
        <d v="2001-05-15T12:13:34"/>
        <d v="2001-05-15T12:13:49"/>
        <d v="2001-05-15T12:13:53"/>
        <d v="2001-05-15T12:14:37"/>
        <d v="2001-05-15T12:15:05"/>
        <d v="2001-05-15T12:15:17"/>
        <d v="2001-05-15T12:15:56"/>
        <d v="2001-05-15T12:16:13"/>
        <d v="2001-05-15T12:16:21"/>
        <d v="2001-05-15T12:16:30"/>
        <d v="2001-05-15T12:16:41"/>
        <d v="2001-05-15T12:17:24"/>
        <d v="2001-05-15T12:17:40"/>
        <d v="2001-05-15T12:18:19"/>
        <d v="2001-05-15T12:18:42"/>
        <d v="2001-05-15T12:19:28"/>
        <d v="2001-05-15T12:19:36"/>
        <d v="2001-05-15T12:19:40"/>
        <d v="2001-05-15T12:20:03"/>
        <d v="2001-05-15T12:20:08"/>
        <d v="2001-05-15T12:20:11"/>
        <d v="2001-05-15T12:20:31"/>
        <d v="2001-05-15T12:20:35"/>
        <d v="2001-05-15T12:21:09"/>
        <d v="2001-05-15T12:21:18"/>
        <d v="2001-05-15T12:21:24"/>
        <d v="2001-05-15T12:21:29"/>
        <d v="2001-05-15T12:21:57"/>
        <d v="2001-05-15T12:22:00"/>
        <d v="2001-05-15T12:22:57"/>
        <d v="2001-05-15T12:24:25"/>
        <d v="2001-05-15T12:24:54"/>
        <d v="2001-05-15T12:25:15"/>
        <d v="2001-05-15T12:25:39"/>
        <d v="2001-05-15T12:26:14"/>
        <d v="2001-05-15T12:28:59"/>
        <d v="2001-05-15T12:30:09"/>
        <d v="2001-05-15T12:30:11"/>
        <d v="2001-05-15T12:30:25"/>
        <d v="2001-05-15T12:30:48"/>
        <d v="2001-05-15T12:30:53"/>
        <d v="2001-05-15T12:30:58"/>
        <d v="2001-05-15T12:31:00"/>
        <d v="2001-05-15T12:31:17"/>
        <d v="2001-05-15T12:31:29"/>
        <d v="2001-05-15T12:31:52"/>
        <d v="2001-05-15T12:32:01"/>
        <d v="2001-05-15T12:32:07"/>
        <d v="2001-05-15T12:32:30"/>
        <d v="2001-05-15T12:32:36"/>
        <d v="2001-05-15T12:33:14"/>
        <d v="2001-05-15T12:33:36"/>
        <d v="2001-05-15T12:35:08"/>
        <d v="2001-05-15T12:35:44"/>
        <d v="2001-05-15T12:35:48"/>
        <d v="2001-05-15T12:35:51"/>
        <d v="2001-05-15T12:36:07"/>
        <d v="2001-05-15T12:36:09"/>
        <d v="2001-05-15T12:36:23"/>
        <d v="2001-05-15T12:36:41"/>
        <d v="2001-05-15T12:36:56"/>
        <d v="2001-05-15T12:37:17"/>
        <d v="2001-05-15T12:37:31"/>
        <d v="2001-05-15T12:38:16"/>
        <d v="2001-05-15T12:40:20"/>
        <d v="2001-05-15T12:40:25"/>
        <d v="2001-05-15T12:40:28"/>
        <d v="2001-05-15T12:40:57"/>
        <d v="2001-05-15T12:41:20"/>
        <d v="2001-05-15T12:41:30"/>
        <d v="2001-05-15T12:42:12"/>
        <d v="2001-05-15T12:42:19"/>
        <d v="2001-05-15T12:42:22"/>
        <d v="2001-05-15T12:43:22"/>
        <d v="2001-05-15T12:43:24"/>
        <d v="2001-05-15T12:43:48"/>
        <d v="2001-05-15T12:43:56"/>
        <d v="2001-05-15T12:44:03"/>
        <d v="2001-05-15T12:44:07"/>
        <d v="2001-05-15T12:44:26"/>
        <d v="2001-05-15T12:44:50"/>
        <d v="2001-05-15T12:45:03"/>
        <d v="2001-05-15T12:45:09"/>
        <d v="2001-05-15T12:45:35"/>
        <d v="2001-05-15T12:45:51"/>
        <d v="2001-05-15T12:46:08"/>
        <d v="2001-05-15T12:46:12"/>
        <d v="2001-05-15T12:46:39"/>
        <d v="2001-05-15T12:46:41"/>
        <d v="2001-05-15T12:47:35"/>
        <d v="2001-05-15T12:48:16"/>
        <d v="2001-05-15T12:48:43"/>
        <d v="2001-05-15T12:48:47"/>
        <d v="2001-05-15T12:48:49"/>
        <d v="2001-05-15T12:49:36"/>
        <d v="2001-05-15T12:49:41"/>
        <d v="2001-05-15T12:49:45"/>
        <d v="2001-05-15T12:50:05"/>
        <d v="2001-05-15T12:50:44"/>
        <d v="2001-05-15T12:50:45"/>
        <d v="2001-05-15T12:51:03"/>
        <d v="2001-05-15T12:51:15"/>
        <d v="2001-05-15T12:51:35"/>
        <d v="2001-05-15T12:52:14"/>
        <d v="2001-05-15T12:53:50"/>
        <d v="2001-05-15T12:53:57"/>
        <d v="2001-05-15T12:54:20"/>
        <d v="2001-05-15T12:54:28"/>
        <d v="2001-05-15T12:54:42"/>
        <d v="2001-05-15T12:54:55"/>
        <d v="2001-05-15T12:55:01"/>
        <d v="2001-05-15T12:56:03"/>
        <d v="2001-05-15T12:56:20"/>
        <d v="2001-05-15T12:56:29"/>
        <d v="2001-05-15T12:56:32"/>
        <d v="2001-05-15T12:57:03"/>
        <d v="2001-05-15T12:57:28"/>
        <d v="2001-05-15T12:57:37"/>
        <d v="2001-05-15T12:57:40"/>
        <d v="2001-05-15T12:58:08"/>
        <d v="2001-05-15T12:58:23"/>
        <d v="2001-05-15T12:58:25"/>
        <d v="2001-05-15T12:58:32"/>
        <d v="2001-05-15T12:58:41"/>
        <d v="2001-05-15T12:59:37"/>
        <d v="2001-05-15T12:59:47"/>
        <d v="2001-05-15T13:00:19"/>
        <d v="2001-05-15T13:01:13"/>
        <d v="2001-05-15T13:01:24"/>
        <d v="2001-05-15T13:02:22"/>
        <d v="2001-05-15T13:02:31"/>
        <d v="2001-05-15T13:02:37"/>
        <d v="2001-05-15T13:02:48"/>
        <d v="2001-05-15T13:02:53"/>
        <d v="2001-05-15T13:02:56"/>
        <d v="2001-05-15T13:04:51"/>
        <d v="2001-05-15T13:05:06"/>
        <d v="2001-05-15T13:05:29"/>
        <d v="2001-05-15T13:05:58"/>
        <d v="2001-05-15T13:06:05"/>
        <d v="2001-05-15T13:06:09"/>
        <d v="2001-05-15T13:06:41"/>
        <d v="2001-05-15T13:06:44"/>
        <d v="2001-05-15T13:07:04"/>
        <d v="2001-05-15T13:07:06"/>
        <d v="2001-05-15T13:07:10"/>
        <d v="2001-05-15T13:07:20"/>
        <d v="2001-05-15T13:07:45"/>
        <d v="2001-05-15T13:08:12"/>
        <d v="2001-05-15T13:08:44"/>
        <d v="2001-05-15T13:09:01"/>
        <d v="2001-05-15T13:09:07"/>
        <d v="2001-05-15T13:09:26"/>
        <d v="2001-05-15T13:09:35"/>
        <d v="2001-05-15T13:09:39"/>
        <d v="2001-05-15T13:09:48"/>
        <d v="2001-05-15T13:10:17"/>
        <d v="2001-05-15T13:10:41"/>
        <d v="2001-05-15T13:11:21"/>
        <d v="2001-05-15T13:11:23"/>
        <d v="2001-05-15T13:11:58"/>
        <d v="2001-05-15T13:12:17"/>
        <d v="2001-05-15T13:12:23"/>
        <d v="2001-05-15T13:12:32"/>
        <d v="2001-05-15T13:12:34"/>
        <d v="2001-05-15T13:12:37"/>
        <d v="2001-05-15T13:12:47"/>
        <d v="2001-05-15T13:12:58"/>
        <d v="2001-05-15T13:13:00"/>
        <d v="2001-05-15T13:13:15"/>
        <d v="2001-05-15T13:13:27"/>
        <d v="2001-05-15T13:13:45"/>
        <d v="2001-05-15T13:13:47"/>
        <d v="2001-05-15T13:14:07"/>
        <d v="2001-05-15T13:14:24"/>
        <d v="2001-05-15T13:14:25"/>
        <d v="2001-05-15T13:14:35"/>
        <d v="2001-05-15T13:14:48"/>
        <d v="2001-05-15T13:15:05"/>
        <d v="2001-05-15T13:15:16"/>
        <d v="2001-05-15T13:15:37"/>
        <d v="2001-05-15T13:16:04"/>
        <d v="2001-05-15T13:16:09"/>
        <d v="2001-05-15T13:16:44"/>
        <d v="2001-05-15T13:17:01"/>
        <d v="2001-05-15T13:17:12"/>
        <d v="2001-05-15T13:17:25"/>
        <d v="2001-05-15T13:17:51"/>
        <d v="2001-05-15T13:17:57"/>
        <d v="2001-05-15T13:18:06"/>
        <d v="2001-05-15T13:18:18"/>
        <d v="2001-05-15T13:18:51"/>
        <d v="2001-05-15T13:18:52"/>
        <d v="2001-05-15T13:19:00"/>
        <d v="2001-05-15T13:19:01"/>
        <d v="2001-05-15T13:19:23"/>
        <d v="2001-05-15T13:19:33"/>
        <d v="2001-05-15T13:19:48"/>
        <d v="2001-05-15T13:19:52"/>
        <d v="2001-05-15T13:20:04"/>
        <d v="2001-05-15T13:20:06"/>
        <d v="2001-05-15T13:20:16"/>
        <d v="2001-05-15T13:20:28"/>
        <d v="2001-05-15T13:20:34"/>
        <d v="2001-05-15T13:20:44"/>
        <d v="2001-05-15T13:20:55"/>
        <d v="2001-05-15T13:21:04"/>
        <d v="2001-05-15T13:21:08"/>
        <d v="2001-05-15T13:21:14"/>
        <d v="2001-05-15T13:21:15"/>
        <d v="2001-05-15T13:21:18"/>
        <d v="2001-05-15T13:21:27"/>
        <d v="2001-05-15T13:21:30"/>
        <d v="2001-05-15T13:21:33"/>
        <d v="2001-05-15T13:21:45"/>
        <d v="2001-05-15T13:21:46"/>
        <d v="2001-05-15T13:21:51"/>
        <d v="2001-05-15T13:22:23"/>
        <d v="2001-05-15T13:23:17"/>
        <d v="2001-05-15T13:23:51"/>
        <d v="2001-05-15T13:23:55"/>
        <d v="2001-05-15T13:23:58"/>
        <d v="2001-05-15T13:24:08"/>
        <d v="2001-05-15T13:24:14"/>
        <d v="2001-05-15T13:24:18"/>
        <d v="2001-05-15T13:25:25"/>
        <d v="2001-05-15T13:25:46"/>
        <d v="2001-05-15T13:25:52"/>
        <d v="2001-05-15T13:26:36"/>
        <d v="2001-05-15T13:26:59"/>
        <d v="2001-05-15T13:27:37"/>
        <d v="2001-05-15T13:27:49"/>
        <d v="2001-05-15T13:28:20"/>
        <d v="2001-05-15T13:28:42"/>
        <d v="2001-05-15T13:28:45"/>
        <d v="2001-05-15T13:29:46"/>
        <d v="2001-05-15T13:29:54"/>
        <d v="2001-05-15T13:30:04"/>
        <d v="2001-05-15T13:30:11"/>
        <d v="2001-05-15T13:30:22"/>
        <d v="2001-05-15T13:30:30"/>
        <d v="2001-05-15T13:30:45"/>
        <d v="2001-05-15T13:31:13"/>
        <d v="2001-05-15T13:31:25"/>
        <d v="2001-05-15T13:32:06"/>
        <d v="2001-05-15T13:32:54"/>
        <d v="2001-05-15T13:33:28"/>
        <d v="2001-05-15T13:33:31"/>
        <d v="2001-05-15T13:34:09"/>
        <d v="2001-05-15T13:34:14"/>
        <d v="2001-05-15T13:34:25"/>
        <d v="2001-05-15T13:35:42"/>
        <d v="2001-05-15T13:35:43"/>
        <d v="2001-05-15T13:35:46"/>
        <d v="2001-05-15T13:35:47"/>
        <d v="2001-05-15T13:36:14"/>
        <d v="2001-05-15T13:36:38"/>
        <d v="2001-05-15T13:37:04"/>
        <d v="2001-05-15T13:37:18"/>
        <d v="2001-05-15T13:37:36"/>
        <d v="2001-05-15T13:37:54"/>
        <d v="2001-05-15T13:39:01"/>
        <d v="2001-05-15T13:39:04"/>
        <d v="2001-05-15T13:39:17"/>
        <d v="2001-05-15T13:39:22"/>
        <d v="2001-05-15T13:39:39"/>
        <d v="2001-05-15T13:39:40"/>
        <d v="2001-05-15T13:39:58"/>
        <d v="2001-05-15T13:40:02"/>
        <d v="2001-05-15T13:40:04"/>
        <d v="2001-05-15T13:40:20"/>
        <d v="2001-05-15T13:40:35"/>
        <d v="2001-05-15T13:40:49"/>
        <d v="2001-05-15T13:41:12"/>
        <d v="2001-05-15T13:41:13"/>
        <d v="2001-05-15T13:41:14"/>
        <d v="2001-05-15T13:41:18"/>
        <d v="2001-05-15T13:41:35"/>
        <d v="2001-05-15T13:41:38"/>
        <d v="2001-05-15T13:41:44"/>
        <d v="2001-05-15T13:42:02"/>
        <d v="2001-05-15T13:42:05"/>
        <d v="2001-05-15T13:42:07"/>
        <d v="2001-05-15T13:42:18"/>
        <d v="2001-05-15T13:42:20"/>
        <d v="2001-05-15T13:42:28"/>
        <d v="2001-05-15T13:42:40"/>
        <d v="2001-05-15T13:42:50"/>
        <d v="2001-05-15T13:43:10"/>
        <d v="2001-05-15T13:43:16"/>
        <d v="2001-05-15T13:43:17"/>
        <d v="2001-05-15T13:43:18"/>
        <d v="2001-05-15T13:43:39"/>
        <d v="2001-05-15T13:43:48"/>
        <d v="2001-05-15T13:43:52"/>
        <d v="2001-05-15T13:44:03"/>
        <d v="2001-05-15T13:44:19"/>
        <d v="2001-05-15T13:44:27"/>
        <d v="2001-05-15T13:44:42"/>
        <d v="2001-05-15T13:45:07"/>
        <d v="2001-05-15T13:46:10"/>
        <d v="2001-05-15T13:46:12"/>
        <d v="2001-05-15T13:46:22"/>
        <d v="2001-05-15T13:46:24"/>
        <d v="2001-05-15T13:46:29"/>
        <d v="2001-05-15T13:46:42"/>
        <d v="2001-05-15T13:46:59"/>
        <d v="2001-05-15T13:47:25"/>
        <d v="2001-05-15T13:47:47"/>
        <d v="2001-05-15T13:47:48"/>
        <d v="2001-05-15T13:47:56"/>
        <d v="2001-05-15T13:48:19"/>
        <d v="2001-05-15T13:48:24"/>
        <d v="2001-05-15T13:48:37"/>
        <d v="2001-05-15T13:49:58"/>
        <d v="2001-05-15T13:50:33"/>
        <d v="2001-05-15T13:50:37"/>
        <d v="2001-05-15T13:50:51"/>
        <d v="2001-05-15T13:51:11"/>
        <d v="2001-05-15T13:51:14"/>
        <d v="2001-05-15T13:51:15"/>
        <d v="2001-05-15T13:51:18"/>
        <d v="2001-05-15T13:51:43"/>
        <d v="2001-05-15T13:51:50"/>
        <d v="2001-05-15T13:51:54"/>
        <d v="2001-05-15T13:52:03"/>
        <d v="2001-05-15T13:52:07"/>
        <d v="2001-05-15T13:52:17"/>
        <d v="2001-05-15T13:52:29"/>
        <d v="2001-05-15T13:52:43"/>
        <d v="2001-05-15T13:52:58"/>
        <d v="2001-05-15T13:53:01"/>
        <d v="2001-05-15T13:53:07"/>
        <d v="2001-05-15T13:53:33"/>
        <d v="2001-05-15T13:54:25"/>
        <d v="2001-05-15T13:55:11"/>
        <d v="2001-05-15T13:55:28"/>
        <d v="2001-05-15T13:55:31"/>
        <d v="2001-05-15T13:55:33"/>
        <d v="2001-05-15T13:55:35"/>
        <d v="2001-05-15T13:55:40"/>
        <d v="2001-05-15T13:55:43"/>
        <d v="2001-05-15T13:55:45"/>
        <d v="2001-05-15T13:55:57"/>
        <d v="2001-05-15T13:56:14"/>
        <d v="2001-05-15T13:56:46"/>
        <d v="2001-05-15T13:56:50"/>
        <d v="2001-05-15T13:57:09"/>
        <d v="2001-05-15T13:57:44"/>
        <d v="2001-05-15T13:57:49"/>
        <d v="2001-05-15T13:58:00"/>
        <d v="2001-05-15T13:58:57"/>
        <d v="2001-05-15T13:59:12"/>
        <d v="2001-05-15T13:59:43"/>
        <d v="2001-05-15T13:59:45"/>
        <d v="2001-05-15T13:59:47"/>
        <d v="2001-05-15T14:01:14"/>
        <d v="2001-05-15T14:02:19"/>
        <d v="2001-05-15T14:03:20"/>
        <d v="2001-05-15T14:03:24"/>
        <d v="2001-05-15T14:03:30"/>
        <d v="2001-05-15T14:03:47"/>
        <d v="2001-05-15T14:03:51"/>
        <d v="2001-05-15T14:04:09"/>
        <d v="2001-05-15T14:04:11"/>
        <d v="2001-05-15T14:04:20"/>
        <d v="2001-05-15T14:04:26"/>
        <d v="2001-05-15T14:04:27"/>
        <d v="2001-05-15T14:04:36"/>
        <d v="2001-05-15T14:05:39"/>
        <d v="2001-05-15T14:05:58"/>
        <d v="2001-05-15T14:06:09"/>
        <d v="2001-05-15T14:06:13"/>
        <d v="2001-05-15T14:06:18"/>
        <d v="2001-05-15T14:06:27"/>
        <d v="2001-05-15T14:06:50"/>
        <d v="2001-05-15T14:07:06"/>
        <d v="2001-05-15T14:07:19"/>
        <d v="2001-05-15T14:07:20"/>
        <d v="2001-05-15T14:07:30"/>
        <d v="2001-05-15T14:07:36"/>
        <d v="2001-05-15T14:07:39"/>
        <d v="2001-05-15T14:07:47"/>
        <d v="2001-05-15T14:07:48"/>
        <d v="2001-05-15T14:08:11"/>
        <d v="2001-05-15T14:08:24"/>
        <d v="2001-05-15T14:08:46"/>
        <d v="2001-05-15T14:08:54"/>
        <d v="2001-05-15T14:09:10"/>
        <d v="2001-05-15T14:09:14"/>
        <d v="2001-05-15T14:09:21"/>
        <d v="2001-05-15T14:09:23"/>
        <d v="2001-05-15T14:09:32"/>
        <d v="2001-05-15T14:09:35"/>
        <d v="2001-05-15T14:09:37"/>
        <d v="2001-05-15T14:09:38"/>
        <d v="2001-05-15T14:09:41"/>
        <d v="2001-05-15T14:09:44"/>
        <d v="2001-05-15T14:09:47"/>
        <d v="2001-05-15T14:09:50"/>
        <d v="2001-05-15T14:09:52"/>
        <d v="2001-05-15T14:09:53"/>
        <d v="2001-05-15T14:10:00"/>
        <d v="2001-05-15T14:10:11"/>
        <d v="2001-05-15T14:10:12"/>
        <d v="2001-05-15T14:10:38"/>
        <d v="2001-05-15T14:10:43"/>
        <d v="2001-05-15T14:10:48"/>
        <d v="2001-05-15T14:11:22"/>
        <d v="2001-05-15T14:11:58"/>
        <d v="2001-05-15T14:12:24"/>
        <d v="2001-05-15T14:12:51"/>
        <d v="2001-05-15T14:13:05"/>
        <d v="2001-05-15T14:15:05"/>
        <d v="2001-05-15T14:15:28"/>
        <d v="2001-05-15T14:15:41"/>
        <d v="2001-05-15T14:15:53"/>
        <d v="2001-05-15T14:16:04"/>
        <d v="2001-05-15T14:16:08"/>
        <d v="2001-05-15T14:16:10"/>
        <d v="2001-05-15T14:16:11"/>
        <d v="2001-05-15T14:16:30"/>
        <d v="2001-05-15T14:17:19"/>
        <d v="2001-05-15T14:17:31"/>
        <d v="2001-05-15T14:17:38"/>
        <d v="2001-05-15T14:19:20"/>
        <d v="2001-05-15T14:20:40"/>
        <d v="2001-05-15T14:20:54"/>
        <d v="2001-05-15T14:23:30"/>
        <d v="2001-05-15T14:23:59"/>
        <d v="2001-05-15T14:25:56"/>
        <d v="2001-05-15T14:26:09"/>
        <d v="2001-05-15T14:26:39"/>
        <d v="2001-05-15T14:27:09"/>
        <d v="2001-05-15T14:27:19"/>
        <d v="2001-05-15T14:27:49"/>
        <d v="2001-05-15T14:29:13"/>
        <d v="2001-05-15T14:29:24"/>
        <d v="2001-05-15T14:30:16"/>
        <d v="2001-05-15T14:30:30"/>
        <d v="2001-05-15T14:32:12"/>
        <d v="2001-05-15T14:32:53"/>
        <d v="2001-05-15T14:32:58"/>
        <d v="2001-05-15T14:33:35"/>
        <d v="2001-05-15T14:34:04"/>
        <d v="2001-05-15T14:35:42"/>
        <d v="2001-05-15T14:35:43"/>
        <d v="2001-05-15T14:35:50"/>
        <d v="2001-05-15T14:36:01"/>
        <d v="2001-05-15T14:36:33"/>
        <d v="2001-05-15T14:37:51"/>
        <d v="2001-05-15T14:38:28"/>
        <d v="2001-05-15T14:38:54"/>
        <d v="2001-05-15T14:39:58"/>
        <d v="2001-05-15T14:40:18"/>
        <d v="2001-05-15T14:41:50"/>
        <d v="2001-05-15T14:42:59"/>
        <d v="2001-05-15T14:43:25"/>
        <d v="2001-05-15T14:43:31"/>
        <d v="2001-05-15T14:44:21"/>
        <d v="2001-05-15T14:45:20"/>
        <d v="2001-05-15T14:45:23"/>
        <d v="2001-05-15T14:45:26"/>
        <d v="2001-05-15T14:45:28"/>
        <d v="2001-05-15T14:45:31"/>
        <d v="2001-05-15T14:45:33"/>
        <d v="2001-05-15T14:45:58"/>
        <d v="2001-05-15T14:48:01"/>
        <d v="2001-05-15T14:48:12"/>
        <d v="2001-05-15T14:49:32"/>
        <d v="2001-05-15T14:50:19"/>
        <d v="2001-05-15T14:50:34"/>
        <d v="2001-05-15T14:51:13"/>
        <d v="2001-05-15T14:51:18"/>
        <d v="2001-05-15T14:51:32"/>
        <d v="2001-05-15T14:51:52"/>
        <d v="2001-05-15T14:54:43"/>
        <d v="2001-05-15T14:55:00"/>
        <d v="2001-05-15T14:55:04"/>
        <d v="2001-05-15T14:55:26"/>
        <d v="2001-05-15T14:55:45"/>
        <d v="2001-05-15T14:56:09"/>
        <d v="2001-05-15T14:57:18"/>
        <d v="2001-05-15T14:58:51"/>
        <d v="2001-05-15T14:59:29"/>
        <d v="2001-05-15T15:00:12"/>
        <d v="2001-05-15T15:00:20"/>
        <d v="2001-05-15T15:01:08"/>
        <d v="2001-05-15T15:01:19"/>
        <d v="2001-05-15T15:01:20"/>
        <d v="2001-05-15T15:01:25"/>
        <d v="2001-05-15T15:01:35"/>
        <d v="2001-05-15T15:02:18"/>
        <d v="2001-05-15T15:02:22"/>
        <d v="2001-05-15T15:04:45"/>
        <d v="2001-05-15T15:05:11"/>
        <d v="2001-05-15T15:05:38"/>
        <d v="2001-05-15T15:06:37"/>
        <d v="2001-05-15T15:06:52"/>
        <d v="2001-05-15T15:07:12"/>
        <d v="2001-05-15T15:07:37"/>
        <d v="2001-05-15T15:08:06"/>
        <d v="2001-05-15T15:08:15"/>
        <d v="2001-05-15T15:08:24"/>
        <d v="2001-05-15T15:13:44"/>
        <d v="2001-05-15T15:16:41"/>
        <d v="2001-05-15T15:20:39"/>
        <d v="2001-05-15T15:20:48"/>
        <d v="2001-05-15T15:20:50"/>
        <d v="2001-05-15T15:21:24"/>
        <d v="2001-05-15T15:21:31"/>
        <d v="2001-05-15T15:21:43"/>
        <d v="2001-05-15T15:23:03"/>
        <d v="2001-05-15T15:23:23"/>
        <d v="2001-05-15T15:23:39"/>
        <d v="2001-05-15T15:24:30"/>
        <d v="2001-05-15T15:24:48"/>
        <d v="2001-05-15T15:25:00"/>
        <d v="2001-05-15T15:25:04"/>
        <d v="2001-05-15T15:26:03"/>
        <d v="2001-05-15T15:27:03"/>
        <d v="2001-05-15T15:28:49"/>
        <d v="2001-05-15T15:29:35"/>
        <d v="2001-05-15T15:30:42"/>
        <d v="2001-05-15T15:30:43"/>
        <d v="2001-05-15T15:31:53"/>
        <d v="2001-05-15T15:36:06"/>
        <d v="2001-05-15T15:37:25"/>
        <d v="2001-05-15T15:37:36"/>
        <d v="2001-05-15T15:37:43"/>
        <d v="2001-05-15T15:40:08"/>
        <d v="2001-05-15T15:41:05"/>
        <d v="2001-05-15T15:41:27"/>
        <d v="2001-05-15T15:41:31"/>
        <d v="2001-05-15T15:43:04"/>
        <d v="2001-05-15T15:43:08"/>
        <d v="2001-05-15T15:43:10"/>
        <d v="2001-05-15T15:43:14"/>
        <d v="2001-05-15T15:43:17"/>
        <d v="2001-05-15T15:43:24"/>
        <d v="2001-05-15T15:43:32"/>
        <d v="2001-05-15T15:43:38"/>
        <d v="2001-05-15T15:43:42"/>
        <d v="2001-05-15T15:43:45"/>
        <d v="2001-05-15T15:43:56"/>
        <d v="2001-05-15T15:43:59"/>
        <d v="2001-05-15T15:44:00"/>
        <d v="2001-05-15T15:44:03"/>
        <d v="2001-05-15T15:44:05"/>
        <d v="2001-05-15T15:44:16"/>
        <d v="2001-05-15T15:44:47"/>
        <d v="2001-05-15T15:45:01"/>
        <d v="2001-05-15T15:45:09"/>
        <d v="2001-05-15T15:45:11"/>
        <d v="2001-05-15T15:45:17"/>
        <d v="2001-05-15T15:45:25"/>
        <d v="2001-05-15T15:45:27"/>
        <d v="2001-05-15T15:45:34"/>
        <d v="2001-05-15T15:45:36"/>
        <d v="2001-05-15T15:45:55"/>
        <d v="2001-05-15T15:45:59"/>
        <d v="2001-05-15T15:46:07"/>
        <d v="2001-05-15T15:46:08"/>
        <d v="2001-05-15T15:46:10"/>
        <d v="2001-05-15T15:46:31"/>
        <d v="2001-05-15T15:46:42"/>
        <d v="2001-05-15T15:46:46"/>
        <d v="2001-05-15T15:46:51"/>
        <d v="2001-05-15T15:47:05"/>
        <d v="2001-05-15T15:47:31"/>
        <d v="2001-05-15T15:48:32"/>
        <d v="2001-05-15T15:48:36"/>
        <d v="2001-05-15T15:49:04"/>
        <d v="2001-05-15T15:49:16"/>
        <d v="2001-05-15T15:49:17"/>
        <d v="2001-05-15T15:49:24"/>
        <d v="2001-05-15T15:49:34"/>
        <d v="2001-05-15T15:50:50"/>
        <d v="2001-05-15T15:50:52"/>
        <d v="2001-05-15T15:51:14"/>
        <d v="2001-05-15T15:51:18"/>
        <d v="2001-05-15T15:51:35"/>
        <d v="2001-05-15T15:51:58"/>
        <d v="2001-05-15T15:52:10"/>
        <d v="2001-05-15T15:53:22"/>
        <d v="2001-05-15T15:54:23"/>
        <d v="2001-05-15T15:55:17"/>
        <d v="2001-05-15T15:55:25"/>
        <d v="2001-05-15T15:57:34"/>
        <d v="2001-05-15T15:57:36"/>
        <d v="2001-05-15T15:57:42"/>
        <d v="2001-05-15T15:58:46"/>
        <d v="2001-05-15T15:59:53"/>
        <d v="2001-05-15T16:00:04"/>
        <d v="2001-05-15T16:00:28"/>
        <d v="2001-05-15T16:04:09"/>
        <d v="2001-05-15T16:04:19"/>
        <d v="2001-05-15T16:05:17"/>
        <d v="2001-05-15T16:05:18"/>
        <d v="2001-05-15T16:06:33"/>
        <d v="2001-05-15T16:07:26"/>
        <d v="2001-05-15T16:07:31"/>
        <d v="2001-05-15T16:08:59"/>
        <d v="2001-05-15T16:12:15"/>
        <d v="2001-05-15T16:14:17"/>
        <d v="2001-05-15T16:16:24"/>
        <d v="2001-05-15T16:17:29"/>
        <d v="2001-05-15T16:19:50"/>
        <d v="2001-05-15T16:20:07"/>
        <d v="2001-05-15T16:20:16"/>
        <d v="2001-05-15T16:20:26"/>
        <d v="2001-05-15T16:20:33"/>
        <d v="2001-05-15T16:20:40"/>
        <d v="2001-05-15T16:20:50"/>
        <d v="2001-05-15T16:25:33"/>
        <d v="2001-05-15T16:25:50"/>
        <d v="2001-05-15T16:26:13"/>
        <d v="2001-05-15T16:30:42"/>
        <d v="2001-05-15T16:36:27"/>
        <d v="2001-05-15T16:37:04"/>
        <d v="2001-05-15T16:43:51"/>
        <d v="2001-05-15T16:48:21"/>
        <d v="2001-05-15T16:50:25"/>
        <d v="2001-05-15T16:50:30"/>
        <d v="2001-05-15T16:50:41"/>
        <d v="2001-05-15T16:52:51"/>
        <d v="2001-05-15T16:53:29"/>
        <d v="2001-05-15T17:00:43"/>
        <d v="2001-05-15T17:07:30"/>
        <d v="2001-05-15T17:43:50"/>
        <d v="2001-05-15T17:57:00"/>
        <d v="2001-05-15T18:46:09"/>
        <m/>
      </sharedItems>
    </cacheField>
    <cacheField name="Counterparty Name" numFmtId="0">
      <sharedItems containsBlank="1" count="304">
        <s v="Aare-Tessin AG fur Elektrizitat"/>
        <s v="ABB Treasury Center (Sweden) AB"/>
        <s v="ABN AMRO Futures Limited"/>
        <s v="Accord Energy Ltd."/>
        <s v="Adams Resources Marketing, Ltd."/>
        <s v="ADM Investor Services International Limited"/>
        <s v="AEP Energy Services Ltd"/>
        <s v="AEP Energy Services, Inc."/>
        <s v="AES NewEnergy, Inc."/>
        <s v="Agip (UK) Limited"/>
        <s v="AIG Energy Trading Inc."/>
        <s v="AIG International Limited"/>
        <s v="Alfa Kraft AB"/>
        <s v="Allegheny Energy Supply Company, LLC"/>
        <s v="Alliance Gas Limited"/>
        <s v="Alliant Energy Corporate Services, Inc., as authorized agent"/>
        <s v="Amalgamated Metal Trading Limited"/>
        <s v="Amerada Hess Corporation"/>
        <s v="Ameren Energy, Inc., as agent"/>
        <s v="American Electric Power Service Corporation"/>
        <s v="Anadarko Canada Corporation"/>
        <s v="Anadarko Energy Services Company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y Europe Limited"/>
        <s v="Axia Energy, LP"/>
        <s v="Azienda Elettrica Ticinese"/>
        <s v="Bank of America, National Association"/>
        <s v="Bank of Montreal"/>
        <s v="Bankers Trust Company"/>
        <s v="Barclays Bank PLC"/>
        <s v="Barrett Resources Corporation"/>
        <s v="BC Gas Utility Ltd."/>
        <s v="Bewag AG"/>
        <s v="BG International Limited"/>
        <s v="BGML - IM Bridgeline"/>
        <s v="Billiton Marketing AG"/>
        <s v="BKW-FMB Energie AG"/>
        <s v="BNP Paribas"/>
        <s v="Bocimar NV"/>
        <s v="BP Amoco Corporation"/>
        <s v="BP Energy Company"/>
        <s v="BP Gas Marketing Limited"/>
        <s v="BP Oil Supply Company"/>
        <s v="Burlington Resources Canada Energy Ltd."/>
        <s v="Calpine Energy Services, L.P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r Futures, Inc"/>
        <s v="Castle Power LLC"/>
        <s v="CBF Energimegling AS"/>
        <s v="Chase Manhattan International Limited"/>
        <s v="Chevron Canada Resources"/>
        <s v="Cinergy Global Trading Limited"/>
        <s v="Cinergy Marketing &amp; Trading, LLC"/>
        <s v="Cinergy Services, Inc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lonial Energy Inc."/>
        <s v="ConAgra Energy Services, Inc."/>
        <s v="Conectiv Energy Supply, Inc."/>
        <s v="Conoco (UK) Limited"/>
        <s v="Conoco Inc."/>
        <s v="Consolidated Edison Energy,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Deutsche Bank AG"/>
        <s v="Dixie Plywood &amp; Lumber Company of Houston"/>
        <s v="Dominion Field Services, Inc."/>
        <s v="DTE Energy Trading, Inc."/>
        <s v="Duke Energy Marketing Limited Partnership"/>
        <s v="Duke Energy Merchants LLC"/>
        <s v="Duke Energy Trading and Marketing, L.L.C."/>
        <s v="Dynegy Canada Inc.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lement Re Capital Products Inc., as agent for XL Trading Partners Ltd."/>
        <s v="Elkem ASA Energi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Gas Company"/>
        <s v="Essent Energy Trading B.V."/>
        <s v="Euromin SA"/>
        <s v="Firm Trade Bridgeline Gas Marketing LLC"/>
        <s v="Firm Trading Bridgeline Gas Marketing"/>
        <s v="FirstEnergy Services Corp."/>
        <s v="Florida Power Corporation"/>
        <s v="Fortum Gas Ltd."/>
        <s v="Gas Alberta Inc."/>
        <s v="GEN SYS Energy"/>
        <s v="Genesis Crude Oil, L.P."/>
        <s v="Gerald Metals Inc."/>
        <s v="GGEW Gruppen Gas und Elektrizitaetswerk Bergstarsse AG"/>
        <s v="Glencore Ltd."/>
        <s v="GNI Limited"/>
        <s v="Hafslund Delta AS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unter Douglas NV"/>
        <s v="Hydro Aluminium AS"/>
        <s v="Idacorp Energy Solutions, L.P."/>
        <s v="Idaho Power Company, dba IDACORP Energy"/>
        <s v="IFX Limited"/>
        <s v="IGI Resources, Inc."/>
        <s v="Infinite Energy, Inc."/>
        <s v="Innogy PLC"/>
        <s v="Interkraft Trading ASA"/>
        <s v="Interstate Power Company"/>
        <s v="Investec Bank (UK) Limited"/>
        <s v="J. Aron &amp; Company"/>
        <s v="Kaztex Energy Management Inc."/>
        <s v="KELAG - Kaertner Elektrizitaets-Aktiengesellschaft"/>
        <s v="Kinder Morgan, Inc."/>
        <s v="Koch Metals as Agent and on behalf of Koch Hydrocarbons  Co."/>
        <s v="Koch Metals Trading Limited"/>
        <s v="Koch Midstream Services Company"/>
        <s v="Koch Petroleum Group, L.P."/>
        <s v="Kom-Strom AG"/>
        <s v="Kraftuebertragungswerke Rheinfelden AG"/>
        <s v="Lenmore Inc"/>
        <s v="London Electricity plc"/>
        <s v="Los Angeles Dept. of Water &amp; Power"/>
        <s v="Louis Dreyfus Corporation"/>
        <s v="Louis Dreyfus Plastics LLC"/>
        <s v="Macquarie Bank Ltd"/>
        <s v="Manro Haydan Trading"/>
        <s v="Marathon Oil Company"/>
        <s v="Marc Rich Investment Ltd"/>
        <s v="Miami Valley Resources Inc."/>
        <s v="MidAmerican Energy Company"/>
        <s v="Midcoast Marketing, Inc."/>
        <s v="Mirant Americas Energy Marketing Canada, Ltd."/>
        <s v="Mirant Americas Energy Marketing, L.P."/>
        <s v="Mirant Europe BV"/>
        <s v="Mitchell Gas Services L.P."/>
        <s v="Mitsui &amp; Co., Ltd."/>
        <s v="Modesto Irrigation District"/>
        <s v="Morgan Stanley Capital Group, Inc."/>
        <s v="Murphy Oil Company Ltd."/>
        <s v="MVV Energie AG"/>
        <s v="N M Rothschild &amp; Sons Limited"/>
        <s v="Navitas Nordic Trading AS"/>
        <s v="New Jersey Natural Gas Company"/>
        <s v="Newco AG"/>
        <s v="Nexen Marketing"/>
        <s v="NGTS LLC"/>
        <s v="Niagara Mohawk Energy Marketing, Inc."/>
        <s v="Nicor Enerchange, LLC"/>
        <s v="Nicor Gas Company"/>
        <s v="NJR Energy Services Company"/>
        <s v="Noble Gas Marketing Inc."/>
        <s v="Northern California Power Agenc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rreichische Elektrizitats Wirtschaft AG"/>
        <s v="Pacific Forest Resources, Inc."/>
        <s v="Pacificorp"/>
        <s v="PacifiCorp Power Marketing, Inc."/>
        <s v="PanCanadian Energy Services Inc."/>
        <s v="Peco Energy Company"/>
        <s v="Penn West Petroleum"/>
        <s v="Pepco Gas Services, Inc.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efco Investments Services Pte Ltd"/>
        <s v="Refco Overseas Ltd"/>
        <s v="Reliant Energy HL&amp;P"/>
        <s v="Reliant Energy Services, Inc."/>
        <s v="Reliant Energy Trading &amp; Marketing B.V."/>
        <s v="RWE Trading GmbH"/>
        <s v="Salt River Project Agricultural Improvement and Power District"/>
        <s v="Scana Energy Marketing, Inc."/>
        <s v="Schweizerische Bundesbahnen SBB AG"/>
        <s v="Scottish Power UK plc"/>
        <s v="Select Energy, Inc."/>
        <s v="Sempra Energy Europe Ltd"/>
        <s v="Sempra Energy Trading Corp."/>
        <s v="Sempra Oil Trading Sarl"/>
        <s v="Sierra Pacific Power Company"/>
        <s v="Societe Generale"/>
        <s v="Sogemin Metals Ltd."/>
        <s v="Southern Indiana Gas &amp; Electric Company"/>
        <s v="Sprague Energy Corp."/>
        <s v="Stadtwerke Leipzig GmbH"/>
        <s v="Standard Bank London Limited"/>
        <s v="Statkraft Energy Deutschland GmbH"/>
        <s v="Sucden (UK) Ltd."/>
        <s v="Sumitomo Corp."/>
        <s v="Summit Natural Gas, LLP"/>
        <s v="Talisman Energy Inc."/>
        <s v="Tenaska Marketing Ventures"/>
        <s v="Tenaska Power Services Co."/>
        <s v="Texaco Canada Petroleum  Inc."/>
        <s v="Texaco Natural Gas Inc."/>
        <s v="Texex Energy Partners Ltd."/>
        <s v="Texla Energy Management Inc."/>
        <s v="The Bank of Nova Scotia"/>
        <s v="The Chase Manhattan Bank"/>
        <s v="The City of Azusa"/>
        <s v="The New Power Company"/>
        <s v="TIWAG - Tiroler Wasserkraftwerke Aktiengesellschaft"/>
        <s v="Torch Energy Marketing Inc."/>
        <s v="TotalFinaElf Gas &amp; Power North America, Inc."/>
        <s v="TotalFinaElf Gas and Power Limited"/>
        <s v="Toyota Tsusho Metals Limited"/>
        <s v="Tractebel Energy Marketing, Inc."/>
        <s v="Trammochem, a Division of Transammonia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ocal Canada Limited"/>
        <s v="Unocal Energy Trading, Inc."/>
        <s v="USGT/Aquila, L.P."/>
        <s v="Virginia Electric and Power Company"/>
        <s v="Virginia Power Energy Marketing, Inc."/>
        <s v="Vitol S.A."/>
        <s v="Vitol S.A. Inc."/>
        <s v="Vorarlberger Kraftwerke AG"/>
        <s v="Wabash Valley Power Association Inc."/>
        <s v="Washington Gas Energy Services,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9">
        <s v="Amerex Natural Gas I,gy, L.P."/>
        <s v="APB Energy, Inc."/>
        <s v="ClickPaper.com, L.L.Cces, Inc."/>
        <s v="ClickPaper.com, L.L.Cr Company of Houston"/>
        <s v="Firm Trading Bridgeliorp."/>
        <s v="Natsource LLC"/>
        <s v="Power Merchants GroupInc."/>
        <s v="Power Merchants Groupting &amp; Trading Company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66" maxValue="167" count="3">
        <n v="166"/>
        <n v="167"/>
        <m/>
      </sharedItems>
    </cacheField>
    <cacheField name="Commodity Group" numFmtId="0">
      <sharedItems containsBlank="1" count="14">
        <s v="Aluminum"/>
        <s v="Coal"/>
        <s v="Crude"/>
        <s v="Gas Pipeline Capacity"/>
        <s v="LPG"/>
        <s v="Lumber"/>
        <s v="Metals"/>
        <s v="Natural Gas"/>
        <s v="Oil Products"/>
        <s v="Paper"/>
        <s v="Power"/>
        <s v="Sea Freight"/>
        <s v="Weather"/>
        <m/>
      </sharedItems>
    </cacheField>
    <cacheField name="Product Type" numFmtId="0">
      <sharedItems containsBlank="1" count="63">
        <s v="Alum Alloy LME Registered Contract"/>
        <s v="Aluminum LME Registered Contract"/>
        <s v="AUT Power Phy Fwd Firm"/>
        <s v="BEL Gas Phy Fwd Zee HUB"/>
        <s v="CAN Gas Fin BasSwap"/>
        <s v="CAN Gas Fin BasSwap East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AN Gas Straddle Option"/>
        <s v="CAN Power Fin Swap"/>
        <s v="CH Power Phy Fwd Firm"/>
        <s v="Copper LME Registered Contract"/>
        <s v="EUR Coal Phy Fwd"/>
        <s v="GER Power Phy Fwd Ffrm"/>
        <s v="IPE Gasoil Crack Fin Spd"/>
        <s v="Jpn Alum Phy Index CIF Main"/>
        <s v="Lead LME Registered Contract"/>
        <s v="Nickel LME Registered Contract"/>
        <s v="Nordic Power Financial Swap"/>
        <s v="Propane CIF Fin Swap"/>
        <s v="Sea Freight Fin Swap BCI 4"/>
        <s v="SG Dubai Swap"/>
        <s v="SG HSFO-Dub Crk"/>
        <s v="Tin LME Registered Contract"/>
        <s v="UK Dtd Brent vs. IPE Frontline"/>
        <s v="UK Gas Phy Fwd NBP"/>
        <s v="UK IPE Gasoil Swap"/>
        <s v="UK Power Phy Sch 5 Exc"/>
        <s v="US Crude Fin Opt Call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Gas Phy Index Firm non-TX &gt;1Mo&lt;1Yr"/>
        <s v="US HeatingOil2 Fin Spread"/>
        <s v="US Jet Kero Fin Spread"/>
        <s v="US MTBE Fin Swap"/>
        <s v="US Pipeline Capacity NNG (Firm)"/>
        <s v="US Propane Fin Swap "/>
        <s v="US Propane FOB Phy Fwd "/>
        <s v="US PurityEthane Fin Swap"/>
        <s v="US Recycled OCC Phy"/>
        <s v="US Residual Fuel Oil 1% Fin Swap"/>
        <s v="US SYP Lumber Phy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74">
        <s v="Al Alloy LME Reg Contract                3 Month         USD/mt-L"/>
        <s v="Al LME Reg.      Contract                17May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UT Pwr Phy FF   AUT 00-06 HV            16May01         EUR/MWh"/>
        <s v="AUT Pwr Phy FF   AUT BASE HV             16May01         EUR/MWh"/>
        <s v="AUT Pwr Phy FF   AUT BASE HV             21-27May01      EUR/MWh"/>
        <s v="AUT Pwr Phy FF   AUT WDPK HV             16May01         EUR/MWh"/>
        <s v="AUT Pwr Phy FF   AUT WDPK HV             17May01         EUR/MWh"/>
        <s v="AUT Pwr Phy FF   AUT WDPK HV             21-25May01      EUR/MWh"/>
        <s v="BEL Gas Phy      ZEE HUB                 16May01         p/th"/>
        <s v="BEL Gas Phy      ZEE HUB                 21-25May01      p/th"/>
        <s v="BEL Gas Phy      ZEE HUB                 Jan-Mar02       p/th"/>
        <s v="CAN Gas Basis    AECO                    Jul-Oct01       USD/MM"/>
        <s v="CAN Gas Basis    AECO                    Jul01           USD/MM"/>
        <s v="CAN Gas Basis    AECO                    Nov01-Mar02     USD/MM"/>
        <s v="CAN Gas Basis    GD/D Dawn               Jun-Oct01       USD/MM"/>
        <s v="CAN Gas Basis    GD/D Dawn               Jun01           USD/MM"/>
        <s v="CAN Gas Basis    Sumas                   Jun01           USD/MM"/>
        <s v="CAN Gas Phy      Dawn                    16May01         USD/MM"/>
        <s v="CAN Gas Phy      Hntgdn                  16May01         USD/MM"/>
        <s v="CAN Gas Phy      Niagara, TCPL           16May01         USD/MM"/>
        <s v="CAN Gas Phy      NIT                     15May01         CAD/GJ"/>
        <s v="CAN Gas Phy      NIT                     16-31May01      CAD/GJ"/>
        <s v="CAN Gas Phy      NIT                     16May01         CAD/GJ"/>
        <s v="CAN Gas Phy      NIT                     Jun01           CAD/GJ"/>
        <s v="CAN Gas Phy      Parkway                 16May01         USD/MM"/>
        <s v="CAN Gas Phy      Station 2               16May01         CAD/GJ"/>
        <s v="CAN Gas Phy      Sumas                   16May01         USD/MM"/>
        <s v="CAN Gas PhyBasis Dawn                    Jun-Oct01       USD/MM"/>
        <s v="CAN Gas PhyBasis Dawn                    Jun01           USD/MM"/>
        <s v="CAN Gas PhyIndex NIT Monthly             Jul01           CAD/GJ"/>
        <s v="CAN NG Stdle Opt NIT Monthly ES6.3       Jul01           CAD/GJ"/>
        <s v="CAN Pwr Swap     PPoA Flat               16May01         CAD/MWh"/>
        <s v="CAN Pwr Swap     PPoA Peak               17-31May01      CAD/MWh"/>
        <s v="CH Pwr Phy FF    NAT 00-06 HV            16May01         EUR/MWh"/>
        <s v="CH Pwr Phy FF    NAT BASE HV             16May01         EUR/MWh"/>
        <s v="CH Pwr Phy FF    NAT BASE HV             19-20May01      EUR/MWh"/>
        <s v="CH Pwr Phy FF    NAT BASE HV             21-27May01      EUR/MWh"/>
        <s v="CH Pwr Phy FF    NAT WDPK HV             16May01         EUR/MWh"/>
        <s v="Cu LME Reg.      Contract                17May01         USD/mt-L"/>
        <s v="Cu LME Reg.      Contract                18Jul01         USD/mt-L"/>
        <s v="Cu LME Reg.      Contract                3 Month         USD/mt-L"/>
        <s v="DTD Brent vs.    IPE Frontline           Jul01           USD/bbl"/>
        <s v="DTD Brent vs.    IPE Frontline           Jun01           USD/bbl"/>
        <s v="EUR Coal         FOB ARA                 Jul-Sep01       USD/mt"/>
        <s v="Gasoil Crk SPD   IPE                     Jul-Sep01       USD/bl/m"/>
        <s v="GER Pwr Phy FF   Ger Grd BASE HV         16May01         EUR/MWh"/>
        <s v="GER Pwr Phy FF   Ger Grd BASE HV         17May01         EUR/MWh"/>
        <s v="GER Pwr Phy FF   Ger Grd BASE HV         19-20May01      EUR/MWh"/>
        <s v="GER Pwr Phy FF   Ger Grd BASE HV         21-27May01      EUR/MWh"/>
        <s v="GER Pwr Phy FF   Ger Grd BASE HV         Jan-Dec02       EUR/MWh"/>
        <s v="GER Pwr Phy FF   Ger Grd BASE HV         Jun01           EUR/MWh"/>
        <s v="GER Pwr Phy FF   Ger Grd BASE HV         Oct-Dec01       EUR/MWh"/>
        <s v="GER Pwr Phy FF   Ger Grd WDPK HV         16May01         EUR/MWh"/>
        <s v="GER Pwr Phy FF   Ger Grd WDPK HV         17May01         EUR/MWh"/>
        <s v="GER Pwr Phy FF   Ger Grd WDPK HV         21-25May01      EUR/MWh"/>
        <s v="GER Pwr Phy FF   Ger Grd WDPK HV         Jul-Sep01       EUR/MWh"/>
        <s v="GER Pwr Phy FF   Ger Grd WDPK HV         Jul01           EUR/MWh"/>
        <s v="GER Pwr Phy FF   Ger Grd WDPK HV         Jun01           EUR/MWh"/>
        <s v="GER Pwr Phy FF   Ger Grd WDPK HV         Oct-Dec01       EUR/MWh"/>
        <s v="GER Pwr Phy FF   Ger Grd WDPK HV         Sep01           EUR/MWh"/>
        <s v="Jpn Al Phy Index CIF Main Port           Jul-Sep01       USD/mt-L"/>
        <s v="Lead LME Reg.    Contract                3 Month         USD/mt-L"/>
        <s v="Ni LME Reg.      Contract                3 Month         USD/mt-L"/>
        <s v="Nordic Pwr Swap  SYS BASE                GB10 2001       NOK/MWh"/>
        <s v="Nordic Pwr Swap  SYS BASE                GB11 2001       NOK/MWh"/>
        <s v="Nordic Pwr Swap  SYS BASE                GU21 2001       NOK/MWh"/>
        <s v="Nordic Pwr Swap  SYS BASE                GU22 2001       NOK/MWh"/>
        <s v="Nordic Pwr Swap  SYS BASE                GU24 2001       NOK/MWh"/>
        <s v="Nordic Pwr Swap  SYS BASE                Win1 02         NOK/MWh"/>
        <s v="Nordic Pwr Swap  SYS BASE                Win1 03         NOK/MWh"/>
        <s v="Nordic Pwr Swap  SYS BASE                Win2 01         NOK/MWh"/>
        <s v="Nordic Pwr Swap  SYS BASE                Year 02         NOK/MWh"/>
        <s v="Propane CIF Swap Argus ARA (lg)          Jul01           USD/mt"/>
        <s v="Propane CIF Swap Argus ARA (lg)          Jun01           USD/mt"/>
        <s v="Sea Freight Swap BCI 4                   Jan02           USD/mt"/>
        <s v="SG Dubai Swap    Platts                  Jul01           USD/bbl"/>
        <s v="SG HSFO-Dub Crk  Platts                  Jun01           USD/bbl"/>
        <s v="Tin LME Reg.     Contract                3 Month         USD/mt-L"/>
        <s v="UK Gas Phy       NBP                     15May01         p/th"/>
        <s v="UK Gas Phy       NBP                     16-18May01      p/th"/>
        <s v="UK Gas Phy       NBP                     16May01         p/th"/>
        <s v="UK Gas Phy       NBP                     17-31May01      p/th"/>
        <s v="UK Gas Phy       NBP                     19-20May01      p/th"/>
        <s v="UK Gas Phy       NBP                     21-25May01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                    Oct-Dec03       p/th"/>
        <s v="UK Gasoil Swap   IPE PEN                 Jun01           USD/mt"/>
        <s v="UK Pwr Phy       445 Trans Inc BASE      Dec01           GBP/MWh"/>
        <s v="UK Pwr Phy       445 Trans Inc BASE      Feb02           GBP/MWh"/>
        <s v="UK Pwr Phy       445 Trans Inc BASE      Jan02           GBP/MWh"/>
        <s v="UK Pwr Phy       445 Trans Inc BASE      Jul01           GBP/MWh"/>
        <s v="UK Pwr Phy       445 Trans Inc BASE      Jun01           GBP/MWh"/>
        <s v="UK Pwr Phy       445 Trans Inc BASE      Mar02           GBP/MWh"/>
        <s v="UK Pwr Phy       445 Trans Inc BASE      Nov01           GBP/MWh"/>
        <s v="UK Pwr Phy       445 Trans Inc BASE      Oct01           GBP/MWh"/>
        <s v="UK Pwr Phy       445 Trans Inc BASE      Sum 02          GBP/MWh"/>
        <s v="UK Pwr Phy       445 Trans Inc BASE      Win 01          GBP/MWh"/>
        <s v="US Crude Fin Opt NYMEX WTI    EC29.0     Jun01           USD/bl/m"/>
        <s v="US Gas Basis     ColGulf LA              Jun01           USD/MM"/>
        <s v="US Gas Basis     Dom APP                 Jun01           USD/MM"/>
        <s v="US Gas Basis     Dom APP                 Nov01-Mar02     USD/MM"/>
        <s v="US Gas Basis     EP Permian              Apr-Oct02       USD/MM"/>
        <s v="US Gas Basis     EP Permian              Jun01           USD/MM"/>
        <s v="US Gas Basis     EP SanJuan              Jun01           USD/MM"/>
        <s v="US Gas Basis     EP SanJuan              Nov01-Mar02     USD/MM"/>
        <s v="US Gas Basis     EP SanJuan              Sep01           USD/MM"/>
        <s v="US Gas Basis     GD/D Demrc-HHub         16-31May01      USD/MM"/>
        <s v="US Gas Basis     GD/D TZ6NY-HHub         16-31May01      USD/MM"/>
        <s v="US Gas Basis     GD/M Mich Con           Jun-Oct01       USD/MM"/>
        <s v="US Gas Basis     GD/M Mich Con           Nov01-Mar02     USD/MM"/>
        <s v="US Gas Basis     HSC                     Jun-Oct01       USD/MM"/>
        <s v="US Gas Basis     HSC                     Jun01           USD/MM"/>
        <s v="US Gas Basis     HSC                     Nov01-Mar02     USD/MM"/>
        <s v="US Gas Basis     NGI Chicago             Jun-Oct01       USD/MM"/>
        <s v="US Gas Basis     NGI Chicago             Jun01           USD/MM"/>
        <s v="US Gas Basis     NGI Chicago             Nov01-Mar02     USD/MM"/>
        <s v="US Gas Basis     NGI Malin               Nov01-Mar02     USD/MM"/>
        <s v="US Gas Basis     NGI PGE CtyGate         Jun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n-Oct01       USD/MM"/>
        <s v="US Gas Basis     NGPL LA                 Jun01           USD/MM"/>
        <s v="US Gas Basis     NGPL Midcont            Jul-Oct01       USD/MM"/>
        <s v="US Gas Basis     NGPL TXOK               Jun-Oct01       USD/MM"/>
        <s v="US Gas Basis     NGPL TXOK               Jun01           USD/MM"/>
        <s v="US Gas Basis     NGPL TXOK               Nov01-Mar02     USD/MM"/>
        <s v="US Gas Basis     NNG Demarc              Jun01           USD/MM"/>
        <s v="US Gas Basis     NNG Ventura             Jul-Oct01       USD/MM"/>
        <s v="US Gas Basis     NNG Ventura             Jun01           USD/MM"/>
        <s v="US Gas Basis     NWPL RkyMtn             Aug01           USD/MM"/>
        <s v="US Gas Basis     NWPL RkyMtn             Jul01      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NWPL RkyMtn             Sep01           USD/MM"/>
        <s v="US Gas Basis     PEPL                    Jun01           USD/MM"/>
        <s v="US Gas Basis     SONAT LA                Jun-Oct01       USD/MM"/>
        <s v="US Gas Basis     TCO Pool                Jun01           USD/MM"/>
        <s v="US Gas Basis     TENN TX                 Jun-Oct01       USD/MM"/>
        <s v="US Gas Basis     TENN TX                 Jun01           USD/MM"/>
        <s v="US Gas Basis     TENN TX                 Nov01-Mar02     USD/MM"/>
        <s v="US Gas Basis     TETCO M3                Jun01           USD/MM"/>
        <s v="US Gas Basis     TETCO STX               Jun-Oct01       USD/MM"/>
        <s v="US Gas Basis     TETCO STX               Jun01           USD/MM"/>
        <s v="US Gas Basis     TGT Z-SL                Jun01           USD/MM"/>
        <s v="US Gas Basis     TGT Z-SL                Nov01-Mar02     USD/MM"/>
        <s v="US Gas Basis     Transco St.65           Jun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Transco Z6 NY           Oct01           USD/MM"/>
        <s v="US Gas Basis     Trunk/LA                Apr-Oct02       USD/MM"/>
        <s v="US Gas Basis     Trunk/LA                Nov01-Mar02     USD/MM"/>
        <s v="US Gas Basis     Waha                    Apr-Oct02       USD/MM"/>
        <s v="US Gas Basis     Waha                    Jun01           USD/MM"/>
        <s v="US Gas Daily     Cheyenne Hub            16-31May01      USD/MM"/>
        <s v="US Gas Daily     Chicago                 16-31May01      USD/MM"/>
        <s v="US Gas Daily     Chicago                 17-31May01      USD/MM"/>
        <s v="US Gas Daily     CIG(N.syst)             16-31May01      USD/MM"/>
        <s v="US Gas Daily     EP SanJuan              16-31May01      USD/MM"/>
        <s v="US Gas Daily     FGT Z2                  16-31May01      USD/MM"/>
        <s v="US Gas Daily     HHub                    16-31May01      USD/MM"/>
        <s v="US Gas Daily     HHub                    17-31May01      USD/MM"/>
        <s v="US Gas Daily     HHub                    Jun01           USD/MM"/>
        <s v="US Gas Daily     HSC                     16-31May01      USD/MM"/>
        <s v="US Gas Daily     HSC                     17-31May01      USD/MM"/>
        <s v="US Gas Daily     IF GD/D ANR LA          Jun01           USD/MM"/>
        <s v="US Gas Daily     IF GD/D TexOk E         Jun01           USD/MM"/>
        <s v="US Gas Daily     IF GD/D Waha            Jun01           USD/MM"/>
        <s v="US Gas Daily     Malin                   16-31May01      USD/MM"/>
        <s v="US Gas Daily     Mich Con                16-31May01      USD/MM"/>
        <s v="US Gas Daily     NNG Demarc              16-31May01      USD/MM"/>
        <s v="US Gas Daily     NNG Ventura             16-31May01      USD/MM"/>
        <s v="US Gas Daily     NNG Ventura             17-31May01      USD/MM"/>
        <s v="US Gas Daily     PEPL                    16-31May01      USD/MM"/>
        <s v="US Gas Daily     SoCal                   17-31May01      USD/MM"/>
        <s v="US Gas Daily     TENN 500                16-31May01      USD/MM"/>
        <s v="US Gas Daily     TENN 800                16-31May01      USD/MM"/>
        <s v="US Gas Daily     Transco Z6 NY           16-31May01      USD/MM"/>
        <s v="US Gas Daily     Transco Z6 NY           Jun01           USD/MM"/>
        <s v="US Gas Daily     Trunkline ELA           17-31May01      USD/MM"/>
        <s v="US Gas Daily     Waha                    16-31May01      USD/MM"/>
        <s v="US Gas Daily     Waha                    17-31May01      USD/MM"/>
        <s v="US Gas Daily Opt GD/D HHub - IF HHub EC  Nov01-Mar02     USD/MM"/>
        <s v="US Gas Fin Opt   NYMEX        EC4.6      Jun01           USD/MM-L"/>
        <s v="US Gas Fin Opt   NYMEX        EC4.65     Jun01           USD/MM-L"/>
        <s v="US Gas Fin Opt   NYMEX        EC4.75     Jun01           USD/MM-L"/>
        <s v="US Gas Fin Opt   NYMEX        EC5.0      Jun01           USD/MM-L"/>
        <s v="US Gas Fin Opt   NYMEX        EC5.25     Jul01           USD/MM-L"/>
        <s v="US Gas Fin Opt   NYMEX        EC6.0      Aug01           USD/MM-L"/>
        <s v="US Gas Fin Opt   NYMEX        EP3.5      Jul01           USD/MM-L"/>
        <s v="US Gas Fin Opt   NYMEX        EP4.0      Jul01           USD/MM-L"/>
        <s v="US Gas Fin Opt   NYMEX        EP4.0      Jun01           USD/MM-L"/>
        <s v="US Gas Fin Opt   NYMEX        EP4.25     Jul01           USD/MM-L"/>
        <s v="US Gas Fin Opt   NYMEX        EP4.25     Jun01           USD/MM-L"/>
        <s v="US Gas Fin Opt   NYMEX        EP4.3      Jun01           USD/MM-L"/>
        <s v="US Gas Fin Opt   NYMEX        EP4.45     Jun01           USD/MM-L"/>
        <s v="US Gas Fin Opt   NYMEX        EP4.5      Jun01           USD/MM-L"/>
        <s v="US Gas Phy       ANR SE Gath             16May01         USD/MM"/>
        <s v="US Gas Phy       ANR SE Trans            16May01         USD/MM"/>
        <s v="US Gas Phy       ANR SW Pool             16May01         USD/MM"/>
        <s v="US Gas Phy       APC/ANR WillCo          16May01         USD/MM"/>
        <s v="US Gas Phy       Cheyenne Hub            16May01         USD/MM"/>
        <s v="US Gas Phy       Chi Peoples             16May01         USD/MM"/>
        <s v="US Gas Phy       CIG Mainline            16May01         USD/MM"/>
        <s v="US Gas Phy       COL Onshore             16-31May01      USD/MM"/>
        <s v="US Gas Phy       COL Onshore             16May01         USD/MM"/>
        <s v="US Gas Phy       COL Onshore             17May01         USD/MM"/>
        <s v="US Gas Phy       COL Onshore             Jun01           USD/MM"/>
        <s v="US Gas Phy       Consumers Pwr           16May01         USD/MM"/>
        <s v="US Gas Phy       Dom SP TT               16-31May01      USD/MM"/>
        <s v="US Gas Phy       Dom SP TT               16May01         USD/MM"/>
        <s v="US Gas Phy       Dom SP TT               17May01         USD/MM"/>
        <s v="US Gas Phy       EP Blanco Avg           16May01         USD/MM"/>
        <s v="US Gas Phy       EPNG Keystone           16May01         USD/MM"/>
        <s v="US Gas Phy       EPNG SoCal Topk         16May01         USD/MM"/>
        <s v="US Gas Phy       Exxon Katy              16May01         USD/MM"/>
        <s v="US Gas Phy       FGT Z2                  16May01         USD/MM"/>
        <s v="US Gas Phy       FGT Z2                  17-31May01      USD/MM"/>
        <s v="US Gas Phy       FGT Z2                  17May01         USD/MM"/>
        <s v="US Gas Phy       Harper                  16May01         USD/MM"/>
        <s v="US Gas Phy       HeHub                   16May01         USD/MM"/>
        <s v="US Gas Phy       HeHub                   17-31May01      USD/MM"/>
        <s v="US Gas Phy       HeHub                   17May01         USD/MM"/>
        <s v="US Gas Phy       HPL/AguaD               16May01         USD/MM"/>
        <s v="US Gas Phy       Mich Con                16May01         USD/MM"/>
        <s v="US Gas Phy       NBPL/ANR WillCo         16May01         USD/MM"/>
        <s v="US Gas Phy       NBPL/Nicor              16May01         USD/MM"/>
        <s v="US Gas Phy       NGPL LA Pool            16May01         USD/MM"/>
        <s v="US Gas Phy       NGPL Midcont            16May01         USD/MM"/>
        <s v="US Gas Phy       NGPL NICOR              16May01         USD/MM"/>
        <s v="US Gas Phy       NGPL NIPSCO             16May01         USD/MM"/>
        <s v="US Gas Phy       NGPL STX                16May01         USD/MM"/>
        <s v="US Gas Phy       NGPL TxOkGCPool         16May01         USD/MM"/>
        <s v="US Gas Phy       NNG Demarc              16May01         USD/MM"/>
        <s v="US Gas Phy       NNG Ventura             16May01         USD/MM"/>
        <s v="US Gas Phy       OGT                     16May01         USD/MM"/>
        <s v="US Gas Phy       Opal                    16May01         USD/MM"/>
        <s v="US Gas Phy       PEPL Pool               16-31May01      USD/MM"/>
        <s v="US Gas Phy       PEPL Pool               16May01         USD/MM"/>
        <s v="US Gas Phy       PG&amp;E CtyGte             16May01         USD/MM"/>
        <s v="US Gas Phy       PG&amp;E Topock             16May01         USD/MM"/>
        <s v="US Gas Phy       PGT Malin               16May01         USD/MM"/>
        <s v="US Gas Phy       SoCal EHR               16May01         USD/MM"/>
        <s v="US Gas Phy       TCO Pool                16-31May01      USD/MM"/>
        <s v="US Gas Phy       TCO Pool                16May01         USD/MM"/>
        <s v="US Gas Phy       TCO Pool                17May01         USD/MM"/>
        <s v="US Gas Phy       TCO Pool                Jun01           USD/MM"/>
        <s v="US Gas Phy       TENN 500                16May01         USD/MM"/>
        <s v="US Gas Phy       TENN 500                17-31May01      USD/MM"/>
        <s v="US Gas Phy       TENN 500                17May01         USD/MM"/>
        <s v="US Gas Phy       TENN 800                16-31May01      USD/MM"/>
        <s v="US Gas Phy       TENN 800                16May01         USD/MM"/>
        <s v="US Gas Phy       TENN 800                17-31May01      USD/MM"/>
        <s v="US Gas Phy       TENN Z-0                16May01         USD/MM"/>
        <s v="US Gas Phy       TENN Z-0                17May01         USD/MM"/>
        <s v="US Gas Phy       TETCO ELA               16May01         USD/MM"/>
        <s v="US Gas Phy       TETCO ELA               17May01         USD/MM"/>
        <s v="US Gas Phy       TETCO M3                16May01         USD/MM"/>
        <s v="US Gas Phy       TETCO WLA               16May01         USD/MM"/>
        <s v="US Gas Phy       TETCO WLA               17May01         USD/MM"/>
        <s v="US Gas Phy       TGT Z-SL                16May01         USD/MM"/>
        <s v="US Gas Phy       Transco St.65           16May01         USD/MM"/>
        <s v="US Gas Phy       Transco St.65           17May01         USD/MM"/>
        <s v="US Gas Phy       Transco Z6 NY           16May01         USD/MM"/>
        <s v="US Gas Phy       Transco Z6 NY           17-31May01      USD/MM"/>
        <s v="US Gas Phy       TranscoZ6NNY            16May01         USD/MM"/>
        <s v="US Gas Phy       TranscoZ6NNY            17-31May01      USD/MM"/>
        <s v="US Gas Phy       TranscoZ6NNY            Jun01           USD/MM"/>
        <s v="US Gas Phy       Trunkline ELA           16-31May01      USD/MM"/>
        <s v="US Gas Phy       Trunkline ELA           16May01         USD/MM"/>
        <s v="US Gas Phy       Trunkline WLA           16May01         USD/MM"/>
        <s v="US Gas Phy       Waha                    16May01         USD/MM"/>
        <s v="US Gas Phy       WIC                     16May01         USD/MM"/>
        <s v="US Gas Phy Index Consumers NL1           Apr-Oct02       USD/MM"/>
        <s v="US Gas Phy Index GD/D Dom South          16May01         USD/MM"/>
        <s v="US Gas Phy Index GD/D Dom South          17May01         USD/MM"/>
        <s v="US Gas Phy Index GD/D TCO Pool           16May01         USD/MM"/>
        <s v="US Gas Phy Index GD/D TrnscoZ6NY         Jun01           USD/MM"/>
        <s v="US Gas Phy Index GD/D TrunkSTX           16May01         USD/MM"/>
        <s v="US Gas Phy Index IF TENN Z-0             Jun01           USD/MM"/>
        <s v="US Gas Phy Index IF Ventura              Jun01           USD/MM"/>
        <s v="US Gas Swap      Nymex                   Aug01           USD/MM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GC Crack Spread         CAL 2003        USD/bl/m"/>
        <s v="US HeatOil2 Swap GC vs Nymex HO          Q4 2001         c/Gl-b"/>
        <s v="US Jet Kero Swap GC vs NYMEX HO          Q3 2001         c/Gl-b"/>
        <s v="US MTBE Swap     Platts GC WB            Jun01           USD/Gl-b"/>
        <s v="US PLCapNNG Frm  Demarc29-EDubq R+C      16May01         USD/MM"/>
        <s v="US PLCapNNG Frm  Demarc29-Jnsvl R+C      16May01         USD/MM"/>
        <s v="US Prop FOB Phy  Bushton                 May01           c/Gl-b"/>
        <s v="US Prop FOB Phy  CONWY                   May01           c/Gl-b"/>
        <s v="US Prop Swap     OPIS MB TET             Jun01           c/Gl-b"/>
        <s v="US PuEthane Swap OPIS MB PurEth          Jun01           c/Gl-b"/>
        <s v="US Pwr Fin Swap  Cin MWD Peak            21-25May01      USD/MWh"/>
        <s v="US Pwr Fin Swap  Cin MWD Peak            Jul-Aug01       USD/MWh"/>
        <s v="US Pwr Fin Swap  Cin MWD Peak            Jun01           USD/MWh"/>
        <s v="US Pwr Fin Swap  Ent MWD Peak            17-31May01      USD/MWh"/>
        <s v="US Pwr Fin Swap  ISO NE HE09-23 EPT      15May01         USD/MWh"/>
        <s v="US Pwr Fin Swap  ISO NE HE10-23 EPT      15May01         USD/MWh"/>
        <s v="US Pwr Fin Swap  ISO NE Peak             Jul-Aug01       USD/MWh"/>
        <s v="US Pwr Fin Swap  ISO NY Z-A Peak         16May01         USD/MWh"/>
        <s v="US Pwr Fin Swap  ISO NY Z-A Peak         17-18May01      USD/MWh"/>
        <s v="US Pwr Fin Swap  ISO NY Z-A Peak         21-25May01      USD/MWh"/>
        <s v="US Pwr Fin Swap  ISO NY Z-G Peak         16May01         USD/MWh"/>
        <s v="US Pwr Fin Swap  ISO NY Z-G Peak         17-18May01      USD/MWh"/>
        <s v="US Pwr Fin Swap  ISO NY Z-G Peak         21-25May01      USD/MWh"/>
        <s v="US Pwr Fin Swap  ISO NY Z-J Peak         16May01         USD/MWh"/>
        <s v="US Pwr Fin Swap  ISO NY Z-J Peak         17-18May01      USD/MWh"/>
        <s v="US Pwr Fin Swap  ISO NY Z-J Peak         21-31May01      USD/MWh"/>
        <s v="US Pwr Fin Swap  ISO NY Z-J Peak         Sep01           USD/MWh"/>
        <s v="US Pwr Fin Swap  PJM W IntC HE09-23 EPT  15May01         USD/MWh"/>
        <s v="US Pwr Fin Swap  PJM W IntC HE10-23 EPT  15May01         USD/MWh"/>
        <s v="US Pwr Fin Swap  PJM W IntC HE11-23 EPT  15May01         USD/MWh"/>
        <s v="US Pwr Fin Swap  PJM W IntC HE12-23 EPT  15May01         USD/MWh"/>
        <s v="US Pwr Fin Swap  PJM W IntC HE13-23 EPT  15May01         USD/MWh"/>
        <s v="US Pwr Fin Swap  PJM W IntC HE14-23 EPT  15May01         USD/MWh"/>
        <s v="US Pwr Fin Swap  PJM W IntC HE15-23 EPT  15May01         USD/MWh"/>
        <s v="US Pwr Fin Swap  PJM W IntC HE16-23 EPT  15May01         USD/MWh"/>
        <s v="US Pwr Fin Swap  PJM W IntC HE17-23 EPT  15May01         USD/MWh"/>
        <s v="US Pwr Fin Swap  PJM W IntC Peak         16May01         USD/MWh"/>
        <s v="US Pwr Fin Swap  PJM W IntC Peak         17-18May01      USD/MWh"/>
        <s v="US Pwr Phy CAISO NP15 OffPk              16May01         USD/MWh"/>
        <s v="US Pwr Phy CAISO NP15 OffPk              17-31May01      USD/MWh"/>
        <s v="US Pwr Phy CAISO NP15 OffPk              Jun01           USD/MWh"/>
        <s v="US Pwr Phy CAISO NP15 Peak               16May01         USD/MWh"/>
        <s v="US Pwr Phy CAISO NP15 Peak               17-31May01      USD/MWh"/>
        <s v="US Pwr Phy CAISO NP15 Peak               Aug01           USD/MWh"/>
        <s v="US Pwr Phy CAISO NP15 Peak               Jul01           USD/MWh"/>
        <s v="US Pwr Phy CAISO NP15 Peak               Oct-Dec01       USD/MWh"/>
        <s v="US Pwr Phy CAISO NP15 Peak               Sep01           USD/MWh"/>
        <s v="US Pwr Phy CAISO NP15 Peak odd-lot       16May01         USD/MWh"/>
        <s v="US Pwr Phy CAISO SP15 OffPk              16May01         USD/MWh"/>
        <s v="US Pwr Phy CAISO SP15 OffPk              17-31May01      USD/MWh"/>
        <s v="US Pwr Phy CAISO SP15 OffPk odd-lot      16May01         USD/MWh"/>
        <s v="US Pwr Phy CAISO SP15 Peak               16May01         USD/MWh"/>
        <s v="US Pwr Phy CAISO SP15 Peak               17-31May01      USD/MWh"/>
        <s v="US Pwr Phy CAISO SP15 Peak               Apr-Jun02       USD/MWh"/>
        <s v="US Pwr Phy CAISO SP15 Peak               Jun01           USD/MWh"/>
        <s v="US Pwr Phy CAISO SP15 Peak               Oct-Dec01       USD/MWh"/>
        <s v="US Pwr Phy CAISO SP15 Peak odd-lot       16May01         USD/MWh"/>
        <s v="US Pwr Phy Firm  Cinergy OffPk           16May01         USD/MWh"/>
        <s v="US Pwr Phy Firm  Cinergy OffPk           Jan-Dec02       USD/MWh"/>
        <s v="US Pwr Phy Firm  Cinergy OffPk           Jun01           USD/MWh"/>
        <s v="US Pwr Phy Firm  Cinergy Peak            16May01         USD/MWh"/>
        <s v="US Pwr Phy Firm  Cinergy Peak            17-18May01      USD/MWh"/>
        <s v="US Pwr Phy Firm  Cinergy Peak            21-25May01      USD/MWh"/>
        <s v="US Pwr Phy Firm  Cinergy Peak            Jan-Feb02       USD/MWh"/>
        <s v="US Pwr Phy Firm  Cinergy Peak            Jul-Aug01       USD/MWh"/>
        <s v="US Pwr Phy Firm  Cinergy Peak            Jun01           USD/MWh"/>
        <s v="US Pwr Phy Firm  Cinergy Peak            Jun02           USD/MWh"/>
        <s v="US Pwr Phy Firm  Cinergy Peak            Mar-Apr02       USD/MWh"/>
        <s v="US Pwr Phy Firm  Cinergy Peak            May02           USD/MWh"/>
        <s v="US Pwr Phy Firm  Cinergy Peak            Oct-Dec01       USD/MWh"/>
        <s v="US Pwr Phy Firm  Cinergy Peak            Oct-Dec02       USD/MWh"/>
        <s v="US Pwr Phy Firm  Cinergy Peak            Sep01           USD/MWh"/>
        <s v="US Pwr Phy Firm  Cinergy Peak            Sep02           USD/MWh"/>
        <s v="US Pwr Phy Firm  COB N/S OffPk           16May01         USD/MWh"/>
        <s v="US Pwr Phy Firm  COB N/S Peak            16May01         USD/MWh"/>
        <s v="US Pwr Phy Firm  COB N/S Peak            Jul-Sep01       USD/MWh"/>
        <s v="US Pwr Phy Firm  COMED Off-Peak          16May01         USD/MWh"/>
        <s v="US Pwr Phy Firm  COMED Peak              16May01         USD/MWh"/>
        <s v="US Pwr Phy Firm  COMED Peak              21-25May01      USD/MWh"/>
        <s v="US Pwr Phy Firm  COMED Peak              Jan-Feb02       USD/MWh"/>
        <s v="US Pwr Phy Firm  COMED Peak              Jun01           USD/MWh"/>
        <s v="US Pwr Phy Firm  COMED Peak              Sep01           USD/MWh"/>
        <s v="US Pwr Phy Firm  Entergy OffPk           16May01         USD/MWh"/>
        <s v="US Pwr Phy Firm  Entergy Peak            16May01         USD/MWh"/>
        <s v="US Pwr Phy Firm  Entergy Peak            17-18May01      USD/MWh"/>
        <s v="US Pwr Phy Firm  Entergy Peak            Jan-Feb02       USD/MWh"/>
        <s v="US Pwr Phy Firm  Entergy Peak            Jul-Aug01       USD/MWh"/>
        <s v="US Pwr Phy Firm  Entergy Peak            Jun01           USD/MWh"/>
        <s v="US Pwr Phy Firm  Entergy Peak            Jun02    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Mead 230 OffPk          17-31May01      USD/MWh"/>
        <s v="US Pwr Phy Firm  Mid-C OffPk             16May01         USD/MWh"/>
        <s v="US Pwr Phy Firm  Mid-C Peak              16May01         USD/MWh"/>
        <s v="US Pwr Phy Firm  Mid-C Peak              Dec01           USD/MWh"/>
        <s v="US Pwr Phy Firm  Mid-C Peak              Jul-Sep01       USD/MWh"/>
        <s v="US Pwr Phy Firm  Mid-C Peak              Jul01           USD/MWh"/>
        <s v="US Pwr Phy Firm  Mid-C Peak              Jun01           USD/MWh"/>
        <s v="US Pwr Phy Firm  NEPOOL Peak             16May01         USD/MWh"/>
        <s v="US Pwr Phy Firm  NEPOOL Peak             17-18May01      USD/MWh"/>
        <s v="US Pwr Phy Firm  NEPOOL Peak             21-25May01      USD/MWh"/>
        <s v="US Pwr Phy Firm  NEPOOL Peak             Jul-Aug01       USD/MWh"/>
        <s v="US Pwr Phy Firm  NEPOOL Peak             Jun01           USD/MWh"/>
        <s v="US Pwr Phy Firm  NEPOOL Peak             Oct-Dec01       USD/MWh"/>
        <s v="US Pwr Phy Firm  NEPOOL Peak             Sep01           USD/MWh"/>
        <s v="US Pwr Phy Firm  PALVE OffPk             16May01         USD/MWh"/>
        <s v="US Pwr Phy Firm  PALVE OffPk             17-31May01      USD/MWh"/>
        <s v="US Pwr Phy Firm  PALVE Peak              16May01         USD/MWh"/>
        <s v="US Pwr Phy Firm  PALVE Peak              17-31May01      USD/MWh"/>
        <s v="US Pwr Phy Firm  PALVE Peak              Aug01           USD/MWh"/>
        <s v="US Pwr Phy Firm  PALVE Peak              Jan-Dec03       USD/MWh"/>
        <s v="US Pwr Phy Firm  PALVE Peak              Jul01           USD/MWh"/>
        <s v="US Pwr Phy Firm  PALVE Peak              Jun01           USD/MWh"/>
        <s v="US Pwr Phy Firm  PALVE Peak              Oct-Dec01       USD/MWh"/>
        <s v="US Pwr Phy Firm  PALVE Peak              Oct-Dec02       USD/MWh"/>
        <s v="US Pwr Phy Firm  PALVE Peak              Sep01           USD/MWh"/>
        <s v="US Pwr Phy Firm  PJM-W OffPk             16May01         USD/MWh"/>
        <s v="US Pwr Phy Firm  PJM-W Peak              16May01         USD/MWh"/>
        <s v="US Pwr Phy Firm  PJM-W Peak              17-18May01      USD/MWh"/>
        <s v="US Pwr Phy Firm  PJM-W Peak              17-31May01      USD/MWh"/>
        <s v="US Pwr Phy Firm  PJM-W Peak              21-25May01      USD/MWh"/>
        <s v="US Pwr Phy Firm  PJM-W Peak              21-31May01      USD/MWh"/>
        <s v="US Pwr Phy Firm  PJM-W Peak              29-31May01      USD/MWh"/>
        <s v="US Pwr Phy Firm  PJM-W Peak              Jan-Feb02       USD/MWh"/>
        <s v="US Pwr Phy Firm  PJM-W Peak              Jul-Aug01       USD/MWh"/>
        <s v="US Pwr Phy Firm  PJM-W Peak              Jun01           USD/MWh"/>
        <s v="US Pwr Phy Firm  PJM-W Peak              Oct-Dec01       USD/MWh"/>
        <s v="US Pwr Phy Firm  PJM-W Peak              Sep01           USD/MWh"/>
        <s v="US Pwr Phy Firm  PJM-W Peak              Sep02           USD/MWh"/>
        <s v="US Pwr Phy Firm  TVA Peak                16May01         USD/MWh"/>
        <s v="US Pwr Phy Firm  TVA Peak                17-18May01      USD/MWh"/>
        <s v="US Pwr Phy Firm  TVA Peak                17-31May01      USD/MWh"/>
        <s v="US Pwr Phy Firm  TVA Peak                Jul-Aug01       USD/MWh"/>
        <s v="US Pwr Phy Firm  TVA Peak                Jun02           USD/MWh"/>
        <s v="US Pwr Phy Firm  TVA Peak                May02           USD/MWh"/>
        <s v="US Pwr Phy Firm  TVA Peak                Sep01           USD/MWh"/>
        <s v="US Pwr Phy Unp B ERCOT Peak              16May01         USD/MWh"/>
        <s v="US Pwr Phy Unp B ERCOT Peak              17-18May01      USD/MWh"/>
        <s v="US Pwr Phy Unp B ERCOT Peak              21-31May01      USD/MWh"/>
        <s v="US Pwr Phy Unp B ERCOT Peak              Jan-Feb02       USD/MWh"/>
        <s v="US Pwr Phy Unp B ERCOT Peak              Jul-Aug01       USD/MWh"/>
        <s v="US Pwr Phy Unp B ERCOT Peak              Jun01           USD/MWh"/>
        <s v="US Pwr Phy Unp B ERCOT Peak              Sep01           USD/MWh"/>
        <s v="US Recyc OCC Phy #11 FAS Port Eliz       15May01         USD/ST"/>
        <s v="US ResidOil Swap Platts No 6 NYH 1%      Jul-Sep01       USD/bl/m"/>
        <s v="US SYP Phy       2x6 #3 HOU Truck        15May01         USD/MBF"/>
        <s v="US UNL Gasoline  Nymex NX2               Jun01           c/Gl-b"/>
        <s v="US UNL Gasoline  Platts GC               Jul01           c/Gl-b"/>
        <s v="US Wthr CDD Swap DSM 100/20K             Jul01           USD/CDD"/>
        <s v="US Wthr CDD Swap IAH 100/20K             Jun01           USD/CDD"/>
        <s v="US Wthr CDD Swap SAC 100/20K             21-25May01      USD/CDD"/>
        <s v="US Wthr CDD Swap SAC 100/20K             May01           USD/CDD"/>
        <s v="US WTI Cal Swap  Spread NX2              Jul-Aug 01      USD/bbl"/>
        <s v="US WTI Cal Swap  Spread NX2              Jun-Jul 01      USD/bbl"/>
        <s v="US WTI Index     Calendar                Jul01           USD/bl/d"/>
        <s v="US WTI Index     Calendar                Jun01           USD/bl/d"/>
        <s v="US WTI Index     KOCH P+                 Jul01           USD/bl/d"/>
        <s v="US WTI Index     KOCH P+                 Jun01           USD/bl/d"/>
        <s v="US WTI Swap      Nymex                   Jan-Dec02       USD/bl/m"/>
        <s v="US WTI Swap      Nymex LD                Jun01           USD/bl/m"/>
        <s v="US WTI Swap      Nymex PEN               Jun01           USD/bl/m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183">
        <n v="1"/>
        <n v="2"/>
        <n v="3"/>
        <n v="4"/>
        <n v="5"/>
        <n v="6"/>
        <n v="7"/>
        <n v="9"/>
        <n v="10"/>
        <n v="11"/>
        <n v="12"/>
        <n v="13"/>
        <n v="15"/>
        <n v="17"/>
        <n v="18"/>
        <n v="19"/>
        <n v="20"/>
        <n v="24"/>
        <n v="25"/>
        <n v="30"/>
        <n v="47"/>
        <n v="50"/>
        <n v="66"/>
        <n v="100"/>
        <n v="120"/>
        <n v="137"/>
        <n v="140"/>
        <n v="150"/>
        <n v="180"/>
        <n v="198"/>
        <n v="200"/>
        <n v="211"/>
        <n v="220"/>
        <n v="300"/>
        <n v="308"/>
        <n v="333"/>
        <n v="346"/>
        <n v="400"/>
        <n v="417"/>
        <n v="449"/>
        <n v="497"/>
        <n v="500"/>
        <n v="600"/>
        <n v="602"/>
        <n v="611"/>
        <n v="626"/>
        <n v="634"/>
        <n v="680"/>
        <n v="705"/>
        <n v="750"/>
        <n v="789"/>
        <n v="800"/>
        <n v="915"/>
        <n v="947"/>
        <n v="950"/>
        <n v="984"/>
        <n v="1000"/>
        <n v="1013"/>
        <n v="1030"/>
        <n v="1100"/>
        <n v="1127"/>
        <n v="1129"/>
        <n v="1192"/>
        <n v="1200"/>
        <n v="1223"/>
        <n v="1276"/>
        <n v="1302"/>
        <n v="1486"/>
        <n v="1500"/>
        <n v="1667"/>
        <n v="1674"/>
        <n v="1780"/>
        <n v="1800"/>
        <n v="1841"/>
        <n v="1854"/>
        <n v="1870"/>
        <n v="1900"/>
        <n v="1905"/>
        <n v="2000"/>
        <n v="2082"/>
        <n v="2100"/>
        <n v="2250"/>
        <n v="2299"/>
        <n v="2339"/>
        <n v="2342"/>
        <n v="2351"/>
        <n v="2389"/>
        <n v="2400"/>
        <n v="2436"/>
        <n v="2463"/>
        <n v="2500"/>
        <n v="2517"/>
        <n v="2530"/>
        <n v="2585"/>
        <n v="2656"/>
        <n v="2658"/>
        <n v="2662"/>
        <n v="2800"/>
        <n v="2828"/>
        <n v="2930"/>
        <n v="2990"/>
        <n v="3000"/>
        <n v="3128"/>
        <n v="3166"/>
        <n v="3191"/>
        <n v="3200"/>
        <n v="3211"/>
        <n v="3313"/>
        <n v="3326"/>
        <n v="3383"/>
        <n v="3500"/>
        <n v="3630"/>
        <n v="3743"/>
        <n v="3817"/>
        <n v="4000"/>
        <n v="4016"/>
        <n v="4037"/>
        <n v="4085"/>
        <n v="4121"/>
        <n v="4268"/>
        <n v="4293"/>
        <n v="4331"/>
        <n v="4338"/>
        <n v="4359"/>
        <n v="4434"/>
        <n v="4500"/>
        <n v="4503"/>
        <n v="4507"/>
        <n v="4600"/>
        <n v="4709"/>
        <n v="4750"/>
        <n v="4761"/>
        <n v="4778"/>
        <n v="4800"/>
        <n v="4839"/>
        <n v="4900"/>
        <n v="4923"/>
        <n v="4931"/>
        <n v="4995"/>
        <n v="5000"/>
        <n v="5200"/>
        <n v="5545"/>
        <n v="5600"/>
        <n v="5700"/>
        <n v="5732"/>
        <n v="5834"/>
        <n v="5856"/>
        <n v="5984"/>
        <n v="6000"/>
        <n v="6068"/>
        <n v="6172"/>
        <n v="6232"/>
        <n v="6487"/>
        <n v="6500"/>
        <n v="6789"/>
        <n v="6872"/>
        <n v="7000"/>
        <n v="7281"/>
        <n v="7300"/>
        <n v="7338"/>
        <n v="7500"/>
        <n v="8000"/>
        <n v="8500"/>
        <n v="8590"/>
        <n v="8698"/>
        <n v="9000"/>
        <n v="9016"/>
        <n v="9200"/>
        <n v="9480"/>
        <n v="9780"/>
        <n v="10000"/>
        <n v="12500"/>
        <n v="13900"/>
        <n v="14484"/>
        <n v="15000"/>
        <n v="17500"/>
        <n v="20000"/>
        <n v="20669"/>
        <n v="25000"/>
        <n v="30000"/>
        <n v="50000"/>
        <n v="100000"/>
        <m/>
      </sharedItems>
    </cacheField>
    <cacheField name="Sell Volume" numFmtId="0">
      <sharedItems containsString="0" containsBlank="1" containsNumber="1" containsInteger="1" minValue="1" maxValue="100000" count="185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n v="17"/>
        <n v="18"/>
        <n v="19"/>
        <n v="20"/>
        <n v="25"/>
        <n v="26"/>
        <n v="30"/>
        <n v="45"/>
        <n v="47"/>
        <n v="50"/>
        <n v="65"/>
        <n v="70"/>
        <n v="100"/>
        <n v="168"/>
        <n v="175"/>
        <n v="200"/>
        <n v="216"/>
        <n v="247"/>
        <n v="288"/>
        <n v="300"/>
        <n v="324"/>
        <n v="336"/>
        <n v="350"/>
        <n v="395"/>
        <n v="410"/>
        <n v="421"/>
        <n v="435"/>
        <n v="449"/>
        <n v="450"/>
        <n v="500"/>
        <n v="543"/>
        <n v="550"/>
        <n v="600"/>
        <n v="608"/>
        <n v="638"/>
        <n v="650"/>
        <n v="664"/>
        <n v="670"/>
        <n v="700"/>
        <n v="723"/>
        <n v="729"/>
        <n v="743"/>
        <n v="756"/>
        <n v="867"/>
        <n v="896"/>
        <n v="900"/>
        <n v="937"/>
        <n v="969"/>
        <n v="999"/>
        <n v="1000"/>
        <n v="1100"/>
        <n v="1200"/>
        <n v="1219"/>
        <n v="1281"/>
        <n v="1300"/>
        <n v="1345"/>
        <n v="1348"/>
        <n v="1350"/>
        <n v="1390"/>
        <n v="1483"/>
        <n v="1487"/>
        <n v="1500"/>
        <n v="1600"/>
        <n v="1755"/>
        <n v="1800"/>
        <n v="1824"/>
        <n v="1831"/>
        <n v="1885"/>
        <n v="1888"/>
        <n v="2000"/>
        <n v="2076"/>
        <n v="2100"/>
        <n v="2113"/>
        <n v="2143"/>
        <n v="2199"/>
        <n v="2200"/>
        <n v="2232"/>
        <n v="2288"/>
        <n v="2300"/>
        <n v="2467"/>
        <n v="2500"/>
        <n v="2600"/>
        <n v="2700"/>
        <n v="2706"/>
        <n v="2712"/>
        <n v="2800"/>
        <n v="2816"/>
        <n v="2870"/>
        <n v="2901"/>
        <n v="3000"/>
        <n v="3013"/>
        <n v="3028"/>
        <n v="3169"/>
        <n v="3254"/>
        <n v="3318"/>
        <n v="3371"/>
        <n v="3400"/>
        <n v="3500"/>
        <n v="3519"/>
        <n v="3652"/>
        <n v="3698"/>
        <n v="3837"/>
        <n v="3975"/>
        <n v="3998"/>
        <n v="4000"/>
        <n v="4082"/>
        <n v="4168"/>
        <n v="4200"/>
        <n v="4252"/>
        <n v="4254"/>
        <n v="4277"/>
        <n v="4300"/>
        <n v="4331"/>
        <n v="4362"/>
        <n v="4380"/>
        <n v="4450"/>
        <n v="4500"/>
        <n v="4589"/>
        <n v="4599"/>
        <n v="4620"/>
        <n v="4685"/>
        <n v="4774"/>
        <n v="4800"/>
        <n v="4810"/>
        <n v="4867"/>
        <n v="4966"/>
        <n v="4993"/>
        <n v="5000"/>
        <n v="5129"/>
        <n v="5226"/>
        <n v="5427"/>
        <n v="6000"/>
        <n v="6163"/>
        <n v="6400"/>
        <n v="6500"/>
        <n v="6792"/>
        <n v="6800"/>
        <n v="7189"/>
        <n v="7200"/>
        <n v="7211"/>
        <n v="7217"/>
        <n v="7367"/>
        <n v="7500"/>
        <n v="7665"/>
        <n v="7851"/>
        <n v="7929"/>
        <n v="7991"/>
        <n v="8051"/>
        <n v="8059"/>
        <n v="8700"/>
        <n v="8769"/>
        <n v="8959"/>
        <n v="9000"/>
        <n v="9113"/>
        <n v="9475"/>
        <n v="9500"/>
        <n v="9729"/>
        <n v="9955"/>
        <n v="10000"/>
        <n v="12500"/>
        <n v="13402"/>
        <n v="15000"/>
        <n v="20000"/>
        <n v="25000"/>
        <n v="30000"/>
        <n v="33000"/>
        <n v="45000"/>
        <n v="50000"/>
        <n v="100000"/>
        <m/>
      </sharedItems>
    </cacheField>
    <cacheField name="Option Delta" numFmtId="0">
      <sharedItems containsString="0" containsBlank="1" containsNumber="1" containsInteger="1" minValue="0" maxValue="0" count="2">
        <n v="0"/>
        <m/>
      </sharedItems>
    </cacheField>
    <cacheField name="Units" numFmtId="0">
      <sharedItems containsBlank="1" count="23">
        <s v="Barrel"/>
        <s v="Barrel per day"/>
        <s v="Barrel per month"/>
        <s v="Cooling Degree Day"/>
        <s v="Gallon"/>
        <s v="GJ"/>
        <s v="IPE mt"/>
        <s v="Jpn Alum Phy 250 mt Lot"/>
        <s v="LME Registered 20 mt LOT"/>
        <s v="LME Registered 25 mt Lot"/>
        <s v="LME Registered 5 mt LOT"/>
        <s v="LME Registered 6 mt Lot"/>
        <s v="MMBtu"/>
        <s v="MMBtu/Lots (Options)"/>
        <s v="mt"/>
        <s v="MWh"/>
        <s v="MWh (Canada)"/>
        <s v="Sea Freight Lots"/>
        <s v="SECA Contract - Metric Tonnes"/>
        <s v="Short Tons (+/- 5%)"/>
        <s v="therm"/>
        <s v="Thousand Board Feet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3.9" maxValue="7320" count="1104">
        <n v="-3.9"/>
        <n v="-2.45"/>
        <n v="-2.4"/>
        <n v="-1.385"/>
        <n v="-1.38"/>
        <n v="-1.33"/>
        <n v="-1.325"/>
        <n v="-1.3"/>
        <n v="-1.29"/>
        <n v="-1.2"/>
        <n v="-1.195"/>
        <n v="-1.17"/>
        <n v="-1.14"/>
        <n v="-1.135"/>
        <n v="-1.13"/>
        <n v="-1.125"/>
        <n v="-1.115"/>
        <n v="-1.085"/>
        <n v="-0.91"/>
        <n v="-0.9"/>
        <n v="-0.82"/>
        <n v="-0.81"/>
        <n v="-0.805"/>
        <n v="-0.8"/>
        <n v="-0.795"/>
        <n v="-0.79"/>
        <n v="-0.785"/>
        <n v="-0.77"/>
        <n v="-0.755"/>
        <n v="-0.74"/>
        <n v="-0.72"/>
        <n v="-0.43"/>
        <n v="-0.39"/>
        <n v="-0.38"/>
        <n v="-0.37"/>
        <n v="-0.36"/>
        <n v="-0.35"/>
        <n v="-0.325"/>
        <n v="-0.32"/>
        <n v="-0.29"/>
        <n v="-0.27"/>
        <n v="-0.15"/>
        <n v="-0.1375"/>
        <n v="-0.135"/>
        <n v="-0.1225"/>
        <n v="-0.12"/>
        <n v="-0.115"/>
        <n v="-0.11"/>
        <n v="-0.1025"/>
        <n v="-0.1"/>
        <n v="-0.09"/>
        <n v="-0.085"/>
        <n v="-0.08"/>
        <n v="-0.0775"/>
        <n v="-0.0675"/>
        <n v="-0.065"/>
        <n v="-0.0625"/>
        <n v="-0.06"/>
        <n v="-0.055"/>
        <n v="-0.0325"/>
        <n v="-0.03"/>
        <n v="-0.02"/>
        <n v="-0.0175"/>
        <n v="-0.0125"/>
        <n v="-0.01"/>
        <n v="-0.005"/>
        <n v="-0.0025"/>
        <n v="0"/>
        <n v="0.005"/>
        <n v="0.01"/>
        <n v="0.015"/>
        <n v="0.0175"/>
        <n v="0.02"/>
        <n v="0.0225"/>
        <n v="0.0275"/>
        <n v="0.03"/>
        <n v="0.0325"/>
        <n v="0.035"/>
        <n v="0.04"/>
        <n v="0.0475"/>
        <n v="0.05"/>
        <n v="0.055"/>
        <n v="0.0575"/>
        <n v="0.06"/>
        <n v="0.0625"/>
        <n v="0.065"/>
        <n v="0.0675"/>
        <n v="0.07"/>
        <n v="0.0725"/>
        <n v="0.075"/>
        <n v="0.0775"/>
        <n v="0.08"/>
        <n v="0.0825"/>
        <n v="0.095"/>
        <n v="0.0975"/>
        <n v="0.1"/>
        <n v="0.1025"/>
        <n v="0.105"/>
        <n v="0.1075"/>
        <n v="0.11"/>
        <n v="0.1125"/>
        <n v="0.115"/>
        <n v="0.1175"/>
        <n v="0.1225"/>
        <n v="0.125"/>
        <n v="0.1275"/>
        <n v="0.13"/>
        <n v="0.14"/>
        <n v="0.145"/>
        <n v="0.15"/>
        <n v="0.1525"/>
        <n v="0.1575"/>
        <n v="0.16"/>
        <n v="0.1625"/>
        <n v="0.165"/>
        <n v="0.17"/>
        <n v="0.1775"/>
        <n v="0.18"/>
        <n v="0.185"/>
        <n v="0.19"/>
        <n v="0.21"/>
        <n v="0.2175"/>
        <n v="0.22"/>
        <n v="0.2225"/>
        <n v="0.225"/>
        <n v="0.265"/>
        <n v="0.32"/>
        <n v="0.3775"/>
        <n v="0.39"/>
        <n v="0.405"/>
        <n v="0.4225"/>
        <n v="0.485"/>
        <n v="0.4875"/>
        <n v="0.49"/>
        <n v="0.515"/>
        <n v="0.5225"/>
        <n v="0.525"/>
        <n v="0.57"/>
        <n v="0.5725"/>
        <n v="0.85"/>
        <n v="1.5"/>
        <n v="1.51"/>
        <n v="1.55"/>
        <n v="1.625"/>
        <n v="1.63"/>
        <n v="1.635"/>
        <n v="1.64"/>
        <n v="2.55"/>
        <n v="2.7"/>
        <n v="2.76"/>
        <n v="2.77"/>
        <n v="2.79"/>
        <n v="2.95"/>
        <n v="3"/>
        <n v="3.01"/>
        <n v="3.02"/>
        <n v="3.025"/>
        <n v="3.03"/>
        <n v="3.035"/>
        <n v="3.04"/>
        <n v="3.045"/>
        <n v="3.05"/>
        <n v="3.055"/>
        <n v="3.06"/>
        <n v="3.065"/>
        <n v="3.07"/>
        <n v="3.075"/>
        <n v="3.08"/>
        <n v="3.09"/>
        <n v="3.095"/>
        <n v="3.1"/>
        <n v="3.105"/>
        <n v="3.11"/>
        <n v="3.115"/>
        <n v="3.12"/>
        <n v="3.125"/>
        <n v="3.13"/>
        <n v="3.14"/>
        <n v="3.15"/>
        <n v="3.155"/>
        <n v="3.16"/>
        <n v="3.17"/>
        <n v="3.185"/>
        <n v="3.2"/>
        <n v="3.21"/>
        <n v="3.22"/>
        <n v="3.23"/>
        <n v="3.235"/>
        <n v="3.24"/>
        <n v="3.245"/>
        <n v="3.26"/>
        <n v="3.27"/>
        <n v="3.275"/>
        <n v="3.29"/>
        <n v="3.3"/>
        <n v="3.305"/>
        <n v="3.32"/>
        <n v="3.335"/>
        <n v="3.35"/>
        <n v="3.395"/>
        <n v="3.4"/>
        <n v="3.405"/>
        <n v="3.41"/>
        <n v="3.42"/>
        <n v="3.435"/>
        <n v="3.45"/>
        <n v="3.49"/>
        <n v="3.5"/>
        <n v="3.51"/>
        <n v="3.55"/>
        <n v="3.6"/>
        <n v="3.86"/>
        <n v="3.87"/>
        <n v="3.88"/>
        <n v="3.89"/>
        <n v="3.9"/>
        <n v="4.1"/>
        <n v="4.18"/>
        <n v="4.25"/>
        <n v="4.265"/>
        <n v="4.27"/>
        <n v="4.275"/>
        <n v="4.28"/>
        <n v="4.285"/>
        <n v="4.29"/>
        <n v="4.295"/>
        <n v="4.3"/>
        <n v="4.305"/>
        <n v="4.31"/>
        <n v="4.315"/>
        <n v="4.32"/>
        <n v="4.325"/>
        <n v="4.3275"/>
        <n v="4.33"/>
        <n v="4.3325"/>
        <n v="4.335"/>
        <n v="4.34"/>
        <n v="4.3425"/>
        <n v="4.345"/>
        <n v="4.35"/>
        <n v="4.35125"/>
        <n v="4.3525"/>
        <n v="4.355"/>
        <n v="4.3575"/>
        <n v="4.36"/>
        <n v="4.3625"/>
        <n v="4.365"/>
        <n v="4.37"/>
        <n v="4.375"/>
        <n v="4.38"/>
        <n v="4.3825"/>
        <n v="4.385"/>
        <n v="4.39"/>
        <n v="4.395"/>
        <n v="4.39875"/>
        <n v="4.4"/>
        <n v="4.405"/>
        <n v="4.41"/>
        <n v="4.415"/>
        <n v="4.42"/>
        <n v="4.4225"/>
        <n v="4.425"/>
        <n v="4.43"/>
        <n v="4.4325"/>
        <n v="4.435"/>
        <n v="4.4375"/>
        <n v="4.44"/>
        <n v="4.445"/>
        <n v="4.4475"/>
        <n v="4.45"/>
        <n v="4.455"/>
        <n v="4.46"/>
        <n v="4.465"/>
        <n v="4.47"/>
        <n v="4.475"/>
        <n v="4.4763"/>
        <n v="4.48"/>
        <n v="4.485"/>
        <n v="4.49"/>
        <n v="4.495"/>
        <n v="4.5"/>
        <n v="4.505"/>
        <n v="4.51"/>
        <n v="4.515"/>
        <n v="4.5188"/>
        <n v="4.52"/>
        <n v="4.5212"/>
        <n v="4.5213"/>
        <n v="4.5225"/>
        <n v="4.5237"/>
        <n v="4.5238"/>
        <n v="4.525"/>
        <n v="4.5263"/>
        <n v="4.5275"/>
        <n v="4.5287"/>
        <n v="4.5288"/>
        <n v="4.53"/>
        <n v="4.5313"/>
        <n v="4.5325"/>
        <n v="4.5337"/>
        <n v="4.5338"/>
        <n v="4.535"/>
        <n v="4.5362"/>
        <n v="4.5363"/>
        <n v="4.5375"/>
        <n v="4.5387"/>
        <n v="4.54"/>
        <n v="4.5413"/>
        <n v="4.5425"/>
        <n v="4.5438"/>
        <n v="4.545"/>
        <n v="4.5463"/>
        <n v="4.5475"/>
        <n v="4.5488"/>
        <n v="4.55"/>
        <n v="4.5512"/>
        <n v="4.5513"/>
        <n v="4.5525"/>
        <n v="4.5538"/>
        <n v="4.555"/>
        <n v="4.556"/>
        <n v="4.5562"/>
        <n v="4.5563"/>
        <n v="4.5575"/>
        <n v="4.5588"/>
        <n v="4.559"/>
        <n v="4.56"/>
        <n v="4.5612"/>
        <n v="4.5613"/>
        <n v="4.5625"/>
        <n v="4.5638"/>
        <n v="4.565"/>
        <n v="4.5663"/>
        <n v="4.5675"/>
        <n v="4.5688"/>
        <n v="4.57"/>
        <n v="4.5712"/>
        <n v="4.5713"/>
        <n v="4.5725"/>
        <n v="4.5737"/>
        <n v="4.575"/>
        <n v="4.5762"/>
        <n v="4.5763"/>
        <n v="4.5775"/>
        <n v="4.5787"/>
        <n v="4.58"/>
        <n v="4.5825"/>
        <n v="4.585"/>
        <n v="4.5875"/>
        <n v="4.59"/>
        <n v="4.5925"/>
        <n v="4.595"/>
        <n v="4.6"/>
        <n v="4.6025"/>
        <n v="4.605"/>
        <n v="4.6075"/>
        <n v="4.61"/>
        <n v="4.615"/>
        <n v="4.62"/>
        <n v="4.625"/>
        <n v="4.63"/>
        <n v="4.6325"/>
        <n v="4.635"/>
        <n v="4.6375"/>
        <n v="4.64"/>
        <n v="4.645"/>
        <n v="4.65"/>
        <n v="4.655"/>
        <n v="4.66"/>
        <n v="4.6625"/>
        <n v="4.665"/>
        <n v="4.67"/>
        <n v="4.675"/>
        <n v="4.6775"/>
        <n v="4.68"/>
        <n v="4.6825"/>
        <n v="4.685"/>
        <n v="4.69"/>
        <n v="4.6925"/>
        <n v="4.695"/>
        <n v="4.6975"/>
        <n v="4.7"/>
        <n v="4.705"/>
        <n v="4.7075"/>
        <n v="4.71"/>
        <n v="4.715"/>
        <n v="4.7175"/>
        <n v="4.72"/>
        <n v="4.725"/>
        <n v="4.73"/>
        <n v="4.735"/>
        <n v="4.7375"/>
        <n v="4.74"/>
        <n v="4.745"/>
        <n v="4.75"/>
        <n v="4.755"/>
        <n v="4.76"/>
        <n v="4.765"/>
        <n v="4.77"/>
        <n v="4.775"/>
        <n v="4.78"/>
        <n v="4.785"/>
        <n v="4.79"/>
        <n v="4.7925"/>
        <n v="4.795"/>
        <n v="4.8"/>
        <n v="4.8025"/>
        <n v="4.805"/>
        <n v="4.81"/>
        <n v="4.815"/>
        <n v="4.82"/>
        <n v="4.8225"/>
        <n v="4.825"/>
        <n v="4.83"/>
        <n v="4.835"/>
        <n v="4.84"/>
        <n v="4.845"/>
        <n v="4.85"/>
        <n v="4.855"/>
        <n v="4.86"/>
        <n v="4.865"/>
        <n v="4.875"/>
        <n v="4.88"/>
        <n v="4.885"/>
        <n v="4.89"/>
        <n v="4.895"/>
        <n v="4.9"/>
        <n v="4.905"/>
        <n v="4.91"/>
        <n v="4.915"/>
        <n v="4.92"/>
        <n v="4.925"/>
        <n v="4.93"/>
        <n v="4.935"/>
        <n v="4.94"/>
        <n v="4.945"/>
        <n v="4.95"/>
        <n v="4.955"/>
        <n v="4.96"/>
        <n v="4.965"/>
        <n v="4.975"/>
        <n v="4.98"/>
        <n v="4.985"/>
        <n v="4.99"/>
        <n v="4.995"/>
        <n v="5"/>
        <n v="5.005"/>
        <n v="5.01"/>
        <n v="5.015"/>
        <n v="5.02"/>
        <n v="5.025"/>
        <n v="5.03"/>
        <n v="5.035"/>
        <n v="5.04"/>
        <n v="5.045"/>
        <n v="5.05"/>
        <n v="5.055"/>
        <n v="5.065"/>
        <n v="5.075"/>
        <n v="5.095"/>
        <n v="5.1"/>
        <n v="5.2"/>
        <n v="5.24"/>
        <n v="5.3"/>
        <n v="5.32"/>
        <n v="5.34"/>
        <n v="5.38"/>
        <n v="5.45"/>
        <n v="5.5"/>
        <n v="5.55"/>
        <n v="5.6"/>
        <n v="5.65"/>
        <n v="5.75"/>
        <n v="5.8"/>
        <n v="5.85"/>
        <n v="5.9"/>
        <n v="5.95"/>
        <n v="6"/>
        <n v="6.01"/>
        <n v="6.02"/>
        <n v="6.025"/>
        <n v="6.03"/>
        <n v="6.035"/>
        <n v="6.04"/>
        <n v="6.045"/>
        <n v="6.05"/>
        <n v="6.055"/>
        <n v="6.06"/>
        <n v="6.065"/>
        <n v="6.07"/>
        <n v="6.075"/>
        <n v="6.08"/>
        <n v="6.085"/>
        <n v="6.09"/>
        <n v="6.095"/>
        <n v="6.1"/>
        <n v="6.105"/>
        <n v="6.115"/>
        <n v="6.12"/>
        <n v="6.13"/>
        <n v="6.135"/>
        <n v="6.14"/>
        <n v="6.145"/>
        <n v="6.15"/>
        <n v="6.16"/>
        <n v="6.175"/>
        <n v="6.18"/>
        <n v="6.185"/>
        <n v="6.19"/>
        <n v="6.195"/>
        <n v="6.2"/>
        <n v="6.205"/>
        <n v="6.21"/>
        <n v="6.215"/>
        <n v="6.22"/>
        <n v="6.235"/>
        <n v="6.24"/>
        <n v="6.245"/>
        <n v="6.25"/>
        <n v="6.26"/>
        <n v="6.27"/>
        <n v="6.275"/>
        <n v="6.28"/>
        <n v="6.285"/>
        <n v="6.29"/>
        <n v="6.295"/>
        <n v="6.3"/>
        <n v="6.31"/>
        <n v="6.32"/>
        <n v="6.33"/>
        <n v="6.335"/>
        <n v="6.34"/>
        <n v="6.345"/>
        <n v="6.35"/>
        <n v="6.37"/>
        <n v="6.39"/>
        <n v="6.42"/>
        <n v="6.43"/>
        <n v="6.44"/>
        <n v="6.5"/>
        <n v="6.6"/>
        <n v="6.65"/>
        <n v="6.68"/>
        <n v="7.9"/>
        <n v="10.575"/>
        <n v="10.7"/>
        <n v="10.825"/>
        <n v="10.95"/>
        <n v="11.075"/>
        <n v="11.3"/>
        <n v="11.6"/>
        <n v="12.75"/>
        <n v="13"/>
        <n v="14"/>
        <n v="14.1"/>
        <n v="14.3"/>
        <n v="14.4"/>
        <n v="14.6"/>
        <n v="14.7"/>
        <n v="14.75"/>
        <n v="15.45"/>
        <n v="15.5"/>
        <n v="15.6"/>
        <n v="15.7"/>
        <n v="17"/>
        <n v="17.5"/>
        <n v="18.35"/>
        <n v="18.5"/>
        <n v="18.55"/>
        <n v="18.8"/>
        <n v="19"/>
        <n v="19.1"/>
        <n v="19.2"/>
        <n v="19.3"/>
        <n v="19.35"/>
        <n v="19.5"/>
        <n v="19.55"/>
        <n v="19.6"/>
        <n v="19.65"/>
        <n v="19.7"/>
        <n v="19.8"/>
        <n v="19.85"/>
        <n v="19.95"/>
        <n v="20"/>
        <n v="20.05"/>
        <n v="20.25"/>
        <n v="20.35"/>
        <n v="20.7"/>
        <n v="20.75"/>
        <n v="21"/>
        <n v="21.1"/>
        <n v="21.15"/>
        <n v="21.2"/>
        <n v="21.25"/>
        <n v="21.3"/>
        <n v="21.35"/>
        <n v="21.4"/>
        <n v="21.45"/>
        <n v="21.47"/>
        <n v="21.5"/>
        <n v="21.55"/>
        <n v="21.6"/>
        <n v="21.65"/>
        <n v="21.675"/>
        <n v="21.7"/>
        <n v="21.725"/>
        <n v="21.75"/>
        <n v="21.8"/>
        <n v="21.9"/>
        <n v="22"/>
        <n v="22.1"/>
        <n v="22.15"/>
        <n v="22.2"/>
        <n v="22.35"/>
        <n v="22.4"/>
        <n v="22.45"/>
        <n v="22.5"/>
        <n v="22.6"/>
        <n v="22.7"/>
        <n v="22.75"/>
        <n v="22.8"/>
        <n v="22.85"/>
        <n v="22.9"/>
        <n v="22.95"/>
        <n v="23"/>
        <n v="23.1"/>
        <n v="23.15"/>
        <n v="23.25"/>
        <n v="23.45"/>
        <n v="23.5"/>
        <n v="23.6"/>
        <n v="23.7"/>
        <n v="23.95"/>
        <n v="24"/>
        <n v="24.05"/>
        <n v="24.15"/>
        <n v="24.7"/>
        <n v="24.75"/>
        <n v="24.8"/>
        <n v="24.85"/>
        <n v="24.9"/>
        <n v="25.1"/>
        <n v="25.2"/>
        <n v="25.25"/>
        <n v="25.3"/>
        <n v="25.4"/>
        <n v="25.5"/>
        <n v="25.51"/>
        <n v="25.7"/>
        <n v="25.8"/>
        <n v="25.9"/>
        <n v="25.95"/>
        <n v="26"/>
        <n v="26.1"/>
        <n v="26.25"/>
        <n v="26.3"/>
        <n v="26.35"/>
        <n v="26.4"/>
        <n v="26.45"/>
        <n v="27"/>
        <n v="27.3"/>
        <n v="27.5"/>
        <n v="27.55"/>
        <n v="27.6"/>
        <n v="27.8"/>
        <n v="28.15"/>
        <n v="28.2"/>
        <n v="28.6"/>
        <n v="28.62"/>
        <n v="28.64"/>
        <n v="28.66"/>
        <n v="28.68"/>
        <n v="28.7"/>
        <n v="28.72"/>
        <n v="28.74"/>
        <n v="28.75"/>
        <n v="28.76"/>
        <n v="28.78"/>
        <n v="28.8"/>
        <n v="28.82"/>
        <n v="28.84"/>
        <n v="28.86"/>
        <n v="28.88"/>
        <n v="28.9"/>
        <n v="28.92"/>
        <n v="28.94"/>
        <n v="28.96"/>
        <n v="28.98"/>
        <n v="29"/>
        <n v="29.02"/>
        <n v="29.04"/>
        <n v="29.05"/>
        <n v="29.06"/>
        <n v="29.08"/>
        <n v="29.1"/>
        <n v="29.2"/>
        <n v="29.25"/>
        <n v="29.3"/>
        <n v="29.4"/>
        <n v="29.5"/>
        <n v="29.75"/>
        <n v="29.8"/>
        <n v="29.9"/>
        <n v="29.95"/>
        <n v="30"/>
        <n v="30.25"/>
        <n v="32"/>
        <n v="32.55"/>
        <n v="33"/>
        <n v="35"/>
        <n v="35.5"/>
        <n v="35.75"/>
        <n v="36"/>
        <n v="36.5"/>
        <n v="36.75"/>
        <n v="37"/>
        <n v="37.2"/>
        <n v="37.25"/>
        <n v="37.5"/>
        <n v="37.75"/>
        <n v="38"/>
        <n v="38.25"/>
        <n v="38.5"/>
        <n v="38.65"/>
        <n v="38.75"/>
        <n v="38.95"/>
        <n v="39"/>
        <n v="39.15"/>
        <n v="39.25"/>
        <n v="39.5"/>
        <n v="39.65"/>
        <n v="39.7"/>
        <n v="39.75"/>
        <n v="39.8"/>
        <n v="39.9"/>
        <n v="39.95"/>
        <n v="40"/>
        <n v="40.05"/>
        <n v="40.1"/>
        <n v="40.15"/>
        <n v="40.25"/>
        <n v="40.5"/>
        <n v="40.75"/>
        <n v="41"/>
        <n v="41.2"/>
        <n v="41.5"/>
        <n v="41.65"/>
        <n v="41.75"/>
        <n v="41.9"/>
        <n v="42"/>
        <n v="42.5"/>
        <n v="42.75"/>
        <n v="43"/>
        <n v="43.25"/>
        <n v="43.5"/>
        <n v="43.75"/>
        <n v="44"/>
        <n v="44.5"/>
        <n v="44.75"/>
        <n v="45"/>
        <n v="45.25"/>
        <n v="45.5"/>
        <n v="46"/>
        <n v="46.05"/>
        <n v="46.2"/>
        <n v="46.25"/>
        <n v="46.3"/>
        <n v="46.35"/>
        <n v="46.45"/>
        <n v="46.5"/>
        <n v="46.55"/>
        <n v="46.6"/>
        <n v="46.7"/>
        <n v="46.75"/>
        <n v="46.8"/>
        <n v="46.85"/>
        <n v="47"/>
        <n v="47.25"/>
        <n v="47.5"/>
        <n v="47.75"/>
        <n v="48"/>
        <n v="48.25"/>
        <n v="48.5"/>
        <n v="48.75"/>
        <n v="49"/>
        <n v="49.5"/>
        <n v="50"/>
        <n v="50.25"/>
        <n v="50.5"/>
        <n v="50.75"/>
        <n v="51"/>
        <n v="51.5"/>
        <n v="51.6"/>
        <n v="51.75"/>
        <n v="52"/>
        <n v="52.25"/>
        <n v="52.375"/>
        <n v="52.5"/>
        <n v="52.55"/>
        <n v="52.75"/>
        <n v="53"/>
        <n v="53.25"/>
        <n v="53.5"/>
        <n v="54.5"/>
        <n v="55"/>
        <n v="55.5"/>
        <n v="55.75"/>
        <n v="56"/>
        <n v="56.35"/>
        <n v="56.5"/>
        <n v="57"/>
        <n v="57.25"/>
        <n v="57.5"/>
        <n v="57.75"/>
        <n v="58"/>
        <n v="58.5"/>
        <n v="59"/>
        <n v="59.25"/>
        <n v="59.5"/>
        <n v="60"/>
        <n v="60.5"/>
        <n v="60.75"/>
        <n v="61"/>
        <n v="61.25"/>
        <n v="63.25"/>
        <n v="64"/>
        <n v="64.35"/>
        <n v="65"/>
        <n v="65.25"/>
        <n v="65.35"/>
        <n v="65.5"/>
        <n v="65.55"/>
        <n v="65.6"/>
        <n v="65.75"/>
        <n v="66"/>
        <n v="66.05"/>
        <n v="66.1"/>
        <n v="66.2"/>
        <n v="66.25"/>
        <n v="66.35"/>
        <n v="66.5"/>
        <n v="67"/>
        <n v="68"/>
        <n v="69"/>
        <n v="69.25"/>
        <n v="70"/>
        <n v="70.5"/>
        <n v="71"/>
        <n v="72"/>
        <n v="72.75"/>
        <n v="73.5"/>
        <n v="73.75"/>
        <n v="74"/>
        <n v="74.25"/>
        <n v="75"/>
        <n v="77.5"/>
        <n v="78"/>
        <n v="79.4"/>
        <n v="80"/>
        <n v="85"/>
        <n v="85.5"/>
        <n v="85.75"/>
        <n v="86"/>
        <n v="86.5"/>
        <n v="87"/>
        <n v="89"/>
        <n v="89.5"/>
        <n v="90"/>
        <n v="91"/>
        <n v="92"/>
        <n v="93"/>
        <n v="94"/>
        <n v="95"/>
        <n v="96"/>
        <n v="96.75"/>
        <n v="97"/>
        <n v="97.75"/>
        <n v="98"/>
        <n v="99"/>
        <n v="99.3"/>
        <n v="99.35"/>
        <n v="99.4"/>
        <n v="99.45"/>
        <n v="99.5"/>
        <n v="99.55"/>
        <n v="99.7"/>
        <n v="99.8"/>
        <n v="100"/>
        <n v="100.1"/>
        <n v="100.15"/>
        <n v="100.2"/>
        <n v="100.25"/>
        <n v="100.4"/>
        <n v="100.5"/>
        <n v="100.55"/>
        <n v="100.6"/>
        <n v="100.65"/>
        <n v="101"/>
        <n v="102"/>
        <n v="104.25"/>
        <n v="108.5"/>
        <n v="109"/>
        <n v="110"/>
        <n v="138"/>
        <n v="139"/>
        <n v="145"/>
        <n v="145.5"/>
        <n v="146"/>
        <n v="148"/>
        <n v="150"/>
        <n v="153"/>
        <n v="155"/>
        <n v="164"/>
        <n v="185.5"/>
        <n v="187"/>
        <n v="189"/>
        <n v="189.75"/>
        <n v="193"/>
        <n v="197.5"/>
        <n v="200"/>
        <n v="202"/>
        <n v="204"/>
        <n v="205"/>
        <n v="206"/>
        <n v="207"/>
        <n v="208"/>
        <n v="209.5"/>
        <n v="210"/>
        <n v="210.5"/>
        <n v="211"/>
        <n v="212"/>
        <n v="212.5"/>
        <n v="213"/>
        <n v="215"/>
        <n v="216"/>
        <n v="216.5"/>
        <n v="217"/>
        <n v="217.5"/>
        <n v="220"/>
        <n v="222"/>
        <n v="222.5"/>
        <n v="224"/>
        <n v="225"/>
        <n v="227"/>
        <n v="227.5"/>
        <n v="228"/>
        <n v="228.5"/>
        <n v="228.75"/>
        <n v="229.25"/>
        <n v="229.5"/>
        <n v="229.75"/>
        <n v="230"/>
        <n v="230.5"/>
        <n v="230.75"/>
        <n v="232.5"/>
        <n v="235"/>
        <n v="237"/>
        <n v="237.5"/>
        <n v="238"/>
        <n v="240"/>
        <n v="242"/>
        <n v="243"/>
        <n v="245"/>
        <n v="250"/>
        <n v="255"/>
        <n v="258"/>
        <n v="260"/>
        <n v="264"/>
        <n v="266"/>
        <n v="267"/>
        <n v="272"/>
        <n v="298"/>
        <n v="305"/>
        <n v="310"/>
        <n v="312"/>
        <n v="314"/>
        <n v="315"/>
        <n v="320"/>
        <n v="327"/>
        <n v="335"/>
        <n v="340"/>
        <n v="342"/>
        <n v="344"/>
        <n v="345"/>
        <n v="353.5"/>
        <n v="355"/>
        <n v="357.5"/>
        <n v="360"/>
        <n v="363.5"/>
        <n v="460"/>
        <n v="473"/>
        <n v="474"/>
        <n v="475"/>
        <n v="476"/>
        <n v="519"/>
        <n v="941"/>
        <n v="942"/>
        <n v="942.5"/>
        <n v="950.5"/>
        <n v="953"/>
        <n v="953.5"/>
        <n v="954"/>
        <n v="954.5"/>
        <n v="955"/>
        <n v="955.5"/>
        <n v="956"/>
        <n v="956.5"/>
        <n v="957"/>
        <n v="957.5"/>
        <n v="958"/>
        <n v="958.5"/>
        <n v="1254"/>
        <n v="1255"/>
        <n v="1257"/>
        <n v="1258"/>
        <n v="1259"/>
        <n v="1260"/>
        <n v="1261"/>
        <n v="1263"/>
        <n v="1502"/>
        <n v="1502.75"/>
        <n v="1503"/>
        <n v="1504"/>
        <n v="1505"/>
        <n v="1506"/>
        <n v="1506.25"/>
        <n v="1507"/>
        <n v="1508"/>
        <n v="1509"/>
        <n v="1509.5"/>
        <n v="1510"/>
        <n v="1511"/>
        <n v="1511.5"/>
        <n v="1512"/>
        <n v="1512.5"/>
        <n v="1513"/>
        <n v="1514"/>
        <n v="1514.5"/>
        <n v="1515"/>
        <n v="1516"/>
        <n v="1517.5"/>
        <n v="1526.5"/>
        <n v="1528"/>
        <n v="1531"/>
        <n v="1531.5"/>
        <n v="1532.5"/>
        <n v="1534"/>
        <n v="1644"/>
        <n v="1659"/>
        <n v="1660"/>
        <n v="1661"/>
        <n v="1662"/>
        <n v="1662.75"/>
        <n v="1663"/>
        <n v="1664"/>
        <n v="1665"/>
        <n v="1665.5"/>
        <n v="1666"/>
        <n v="1666.5"/>
        <n v="1667"/>
        <n v="1667.5"/>
        <n v="1668"/>
        <n v="1668.5"/>
        <n v="1669"/>
        <n v="1670"/>
        <n v="1671"/>
        <n v="1671.5"/>
        <n v="1672"/>
        <n v="1673"/>
        <n v="1674"/>
        <n v="1674.5"/>
        <n v="1675"/>
        <n v="1676"/>
        <n v="1677"/>
        <n v="1678"/>
        <n v="5020"/>
        <n v="5035"/>
        <n v="7110"/>
        <n v="7115"/>
        <n v="7120"/>
        <n v="7130"/>
        <n v="7135"/>
        <n v="7140"/>
        <n v="7145"/>
        <n v="7155"/>
        <n v="7180"/>
        <n v="7205"/>
        <n v="7210"/>
        <n v="7220"/>
        <n v="7225"/>
        <n v="7230"/>
        <n v="7240"/>
        <n v="7255"/>
        <n v="7270"/>
        <n v="7280"/>
        <n v="7285"/>
        <n v="7290"/>
        <n v="7295"/>
        <n v="7300"/>
        <n v="7305"/>
        <n v="7310"/>
        <n v="7315"/>
        <n v="7320"/>
        <m/>
      </sharedItems>
    </cacheField>
    <cacheField name="External User ID" numFmtId="0">
      <sharedItems containsBlank="1" containsMixedTypes="1" containsNumber="1" containsInteger="1" minValue="10041965" maxValue="19691994" count="1031">
        <n v="10041965"/>
        <n v="19691994"/>
        <s v="149594kb"/>
        <s v="24hrdesk2"/>
        <s v="AA3366990"/>
        <s v="aarongiles"/>
        <s v="adamlewis"/>
        <s v="ADM00101"/>
        <s v="ADM00359"/>
        <s v="ADM01791"/>
        <s v="ADM01803"/>
        <s v="ADM02151"/>
        <s v="ADM02409"/>
        <s v="ADM04634"/>
        <s v="ADM05645"/>
        <s v="ADM05933"/>
        <s v="ADM06610"/>
        <s v="ADM07229"/>
        <s v="ADM07644"/>
        <s v="ADM07776"/>
        <s v="ADM08578"/>
        <s v="ADM08839"/>
        <s v="ADM12529"/>
        <s v="ADM12552"/>
        <s v="ADM12984"/>
        <s v="ADM13739"/>
        <s v="ADM16156"/>
        <s v="ADM17640"/>
        <s v="ADM17647"/>
        <s v="ADM18276"/>
        <s v="ADM18948"/>
        <s v="ADM20438"/>
        <s v="ADM24744"/>
        <s v="ADM26133"/>
        <s v="ADM26578"/>
        <s v="ADM26674"/>
        <s v="ADM28948"/>
        <s v="ADM29516"/>
        <s v="ADM30236"/>
        <s v="ADM31465"/>
        <s v="ADM32054"/>
        <s v="ADM33962"/>
        <s v="ADM34123"/>
        <s v="ADM34514"/>
        <s v="ADM35416"/>
        <s v="ADM35983"/>
        <s v="ADM36334"/>
        <s v="ADM38409"/>
        <s v="ADM38449"/>
        <s v="ADM39033"/>
        <s v="ADM39110"/>
        <s v="ADM40684"/>
        <s v="ADM42088"/>
        <s v="ADM42855"/>
        <s v="ADM44050"/>
        <s v="ADM44077"/>
        <s v="ADM45135"/>
        <s v="ADM45427"/>
        <s v="ADM48084"/>
        <s v="ADM48146"/>
        <s v="ADM48147"/>
        <s v="ADM48210"/>
        <s v="ADM49438"/>
        <s v="ADM51397"/>
        <s v="ADM52358"/>
        <s v="ADM52993"/>
        <s v="ADM53337"/>
        <s v="ADM54361"/>
        <s v="ADM55282"/>
        <s v="ADM55677"/>
        <s v="ADM56370"/>
        <s v="ADM59084"/>
        <s v="ADM59980"/>
        <s v="ADM60929"/>
        <s v="ADM61366"/>
        <s v="ADM61910"/>
        <s v="ADM62411"/>
        <s v="ADM63308"/>
        <s v="ADM63720"/>
        <s v="ADM66046"/>
        <s v="ADM66058"/>
        <s v="ADM67150"/>
        <s v="ADM67446"/>
        <s v="ADM68727"/>
        <s v="ADM68959"/>
        <s v="ADM70675"/>
        <s v="ADM72305"/>
        <s v="ADM73094"/>
        <s v="ADM73289"/>
        <s v="ADM73836"/>
        <s v="ADM74235"/>
        <s v="ADM74404"/>
        <s v="ADM74761"/>
        <s v="ADM74935"/>
        <s v="ADM75252"/>
        <s v="ADM78685"/>
        <s v="ADM79905"/>
        <s v="ADM80098"/>
        <s v="ADM81953"/>
        <s v="ADM82741"/>
        <s v="ADM83303"/>
        <s v="ADM84149"/>
        <s v="ADM84566"/>
        <s v="ADM84845"/>
        <s v="ADM849225"/>
        <s v="ADM85241"/>
        <s v="ADM86284"/>
        <s v="ADM86965"/>
        <s v="ADM88678"/>
        <s v="ADM88717"/>
        <s v="ADM88806"/>
        <s v="ADM89359"/>
        <s v="ADM90030"/>
        <s v="ADM90670"/>
        <s v="ADM90884"/>
        <s v="ADM91068"/>
        <s v="ADM92358"/>
        <s v="ADM94436"/>
        <s v="ADM96017"/>
        <s v="ADM97213"/>
        <s v="ADM97524"/>
        <s v="ADM98493"/>
        <s v="ADM98993"/>
        <s v="ADM99482"/>
        <s v="aepes201"/>
        <s v="aepes202"/>
        <s v="aepes203"/>
        <s v="aepes204"/>
        <s v="aepes206"/>
        <s v="aepes208"/>
        <s v="aepes210"/>
        <s v="aepes213"/>
        <s v="aepes214"/>
        <s v="aepes215"/>
        <s v="aepes216"/>
        <s v="aepes217"/>
        <s v="aepes218"/>
        <s v="aepes220"/>
        <s v="aepes222"/>
        <s v="aepes224"/>
        <s v="aepes225"/>
        <s v="aepsvc121"/>
        <s v="aepsvc124"/>
        <s v="aepsvc127"/>
        <s v="aepsvc128"/>
        <s v="aepsvc129"/>
        <s v="aepsvc130"/>
        <s v="aepsvc132"/>
        <s v="aepsvc133"/>
        <s v="aepsvc134"/>
        <s v="aepsvc136"/>
        <s v="aepsvc137"/>
        <s v="aepsvc138"/>
        <s v="aforgion"/>
        <s v="ahamby0001"/>
        <s v="ahhavvas"/>
        <s v="aizenstark"/>
        <s v="ALANZIEPE"/>
        <s v="alexfeuer2"/>
        <s v="alexstant"/>
        <s v="alfsalti"/>
        <s v="amandahol1"/>
        <s v="AMANDAMA"/>
        <s v="amdizona"/>
        <s v="amitgupta"/>
        <s v="Amlingst"/>
        <s v="amontgomer"/>
        <s v="andrewk5"/>
        <s v="andygard"/>
        <s v="ANDYMARSH"/>
        <s v="AndyMurr"/>
        <s v="anilshah"/>
        <s v="ANNBURKE"/>
        <s v="annesley"/>
        <s v="ANOVOTNY"/>
        <s v="antebewag"/>
        <s v="AQUILA1000"/>
        <s v="AQUILA1001"/>
        <s v="AQUILA1002"/>
        <s v="AQUILA1003"/>
        <s v="AQUILA1004"/>
        <s v="AQUILA1005"/>
        <s v="AQUILA1012"/>
        <s v="AQUILA1015"/>
        <s v="AQUILA1017"/>
        <s v="AQUILA1029"/>
        <s v="AQUILA1033"/>
        <s v="AQUILA1037"/>
        <s v="AQUILA1038"/>
        <s v="AQUILA1060"/>
        <s v="AQUILA1074"/>
        <s v="AQUILA1075"/>
        <s v="AQUILA1080"/>
        <s v="ARON1203"/>
        <s v="artleyjim"/>
        <s v="ASANCHEZ1"/>
        <s v="AUSTIN4874"/>
        <s v="avenette"/>
        <s v="AZ2244668"/>
        <s v="backhouse"/>
        <s v="bahram11"/>
        <s v="Bakerrob"/>
        <s v="BANKYBRAD"/>
        <s v="BARBEE10"/>
        <s v="BARHAMCPS"/>
        <s v="barmstrong"/>
        <s v="BARRETT6"/>
        <s v="BARRON01"/>
        <s v="BARRYGERSH"/>
        <s v="barthjones"/>
        <s v="Basskevin"/>
        <s v="basspro1"/>
        <s v="bbrent01"/>
        <s v="bchrumka"/>
        <s v="bcollins"/>
        <s v="beckettmel"/>
        <s v="beckster"/>
        <s v="bekkering"/>
        <s v="benborgen"/>
        <s v="bengreen"/>
        <s v="benharner"/>
        <s v="benninger"/>
        <s v="benpratt1"/>
        <s v="berginpat2"/>
        <s v="bernbroph"/>
        <s v="BERRYJOE1"/>
        <s v="bf162233"/>
        <s v="bgrigsby"/>
        <s v="bguderian"/>
        <s v="BIGBRADLY"/>
        <s v="BIGDADDY"/>
        <s v="Biglertim"/>
        <s v="BILLBALSA"/>
        <s v="billbryce"/>
        <s v="billtaylor"/>
        <s v="BISHOP00"/>
        <s v="Bitsky123"/>
        <s v="bkeefer001"/>
        <s v="blacina1"/>
        <s v="blicejeff"/>
        <s v="bobharp2"/>
        <s v="bobsteele"/>
        <s v="borislibma"/>
        <s v="boulanbr"/>
        <s v="bowris1x"/>
        <s v="bperkins1"/>
        <s v="bpollard"/>
        <s v="bradhoese2"/>
        <s v="bradjacobs"/>
        <s v="bradkibbe"/>
        <s v="bradking1"/>
        <s v="braunsdor1"/>
        <s v="brendahy"/>
        <s v="brendanc"/>
        <s v="brentcap"/>
        <s v="brentrookp"/>
        <s v="BRESEE00"/>
        <s v="BRETJONES"/>
        <s v="BRHUNTER"/>
        <s v="brianagre"/>
        <s v="briangrant"/>
        <s v="brianhurst"/>
        <s v="BRIANKELLY"/>
        <s v="briankrall"/>
        <s v="brotherton"/>
        <s v="BRROWE01"/>
        <s v="brucelarue"/>
        <s v="btamplen"/>
        <s v="bungeywj"/>
        <s v="bxbz7372"/>
        <s v="BYASSEEL"/>
        <s v="CA2244668"/>
        <s v="CADILLAC"/>
        <s v="callahan"/>
        <s v="CALLINAN"/>
        <s v="CAMERONC"/>
        <s v="CAMTHOR02"/>
        <s v="canadanw1"/>
        <s v="CARASPICER"/>
        <s v="CARMSTRO"/>
        <s v="CCHAMBER"/>
        <s v="ccubbison"/>
        <s v="CDANG123"/>
        <s v="CECILPARK"/>
        <s v="ceweyman"/>
        <s v="cgorman1"/>
        <s v="CHADDMOORE"/>
        <s v="chadfaces"/>
        <s v="CHADWALLS"/>
        <s v="CHARLIE1"/>
        <s v="chashastie"/>
        <s v="chichan2"/>
        <s v="chrispower"/>
        <s v="christoph"/>
        <s v="CHRISW001"/>
        <s v="CHRYARROW"/>
        <s v="cindybisho"/>
        <s v="cingersoll"/>
        <s v="CJCREGAR"/>
        <s v="CLINTDAVIS"/>
        <s v="cmcnally"/>
        <s v="CMSTCT4940"/>
        <s v="Collinscin"/>
        <s v="coopertr"/>
        <s v="cordimoore"/>
        <s v="cortmcmeel"/>
        <s v="COWELLRON"/>
        <s v="Cozartta"/>
        <s v="cprovenzan"/>
        <s v="cpurshouse"/>
        <s v="CRABTREE"/>
        <s v="CRAIGDUKE"/>
        <s v="craigwest"/>
        <s v="crudebuyer"/>
        <s v="csaponaro"/>
        <s v="cschaffer"/>
        <s v="cscharton"/>
        <s v="CSPRINGER"/>
        <s v="CSTANLEY"/>
        <s v="ctm00001"/>
        <s v="CUPCAKE1"/>
        <s v="curtisday"/>
        <s v="damian41"/>
        <s v="danabrown"/>
        <s v="dancook1"/>
        <s v="dandukes"/>
        <s v="DANIELCOWL"/>
        <s v="danielgeo"/>
        <s v="DANMURPHY"/>
        <s v="DANNAYLOR"/>
        <s v="danogrady"/>
        <s v="DAROOKIE"/>
        <s v="DARREN10"/>
        <s v="DARRENL01"/>
        <s v="darylbrown"/>
        <s v="DAVEGRAHAM"/>
        <s v="DAVEMORGAN"/>
        <s v="daveoz1974"/>
        <s v="DaveWilson"/>
        <s v="daveyell"/>
        <s v="DAVIDFRE"/>
        <s v="davidlake"/>
        <s v="DAVIDSET"/>
        <s v="davidwest"/>
        <s v="DAVSMITH"/>
        <s v="DCC68320"/>
        <s v="ddunnavant"/>
        <s v="dealjunkie"/>
        <s v="DEATHERAG1"/>
        <s v="debbrooks"/>
        <s v="DEBRATUR"/>
        <s v="delsing01"/>
        <s v="DEMETRIOS"/>
        <s v="DEMZIGPA"/>
        <s v="dengmann"/>
        <s v="depillo1"/>
        <s v="det00001"/>
        <s v="dfulghum"/>
        <s v="dhendrick"/>
        <s v="diclementi"/>
        <s v="DIGITDEEP"/>
        <s v="DILLABOUGH"/>
        <s v="dkt00001"/>
        <s v="DLPECL02"/>
        <s v="dlposton"/>
        <s v="dmccairns"/>
        <s v="DMCPHERSON"/>
        <s v="dnixon01"/>
        <s v="dogturds"/>
        <s v="DOMESTIC"/>
        <s v="DOMESTIC1"/>
        <s v="DOMESTIC2"/>
        <s v="dougsmith1"/>
        <s v="dread2000"/>
        <s v="DREWCLUFF"/>
        <s v="DSTHOMAS1"/>
        <s v="duanelaw"/>
        <s v="DUDLEY22"/>
        <s v="DUNC1206"/>
        <s v="dutchdav"/>
        <s v="dvjohnson1"/>
        <s v="DWILKINS"/>
        <s v="DWS19640"/>
        <s v="DYNLIQUIDS"/>
        <s v="EASTDESK"/>
        <s v="EASTDESK5"/>
        <s v="EASTDESK6"/>
        <s v="EASTDESK7"/>
        <s v="edgarsmith"/>
        <s v="eglasgow"/>
        <s v="egoodner"/>
        <s v="EHENRICK2"/>
        <s v="ekaes123"/>
        <s v="elizabeth"/>
        <s v="ENRONCAT"/>
        <s v="EOLBILLY"/>
        <s v="eontrdneu"/>
        <s v="EPIER006"/>
        <s v="EPMELPbag"/>
        <s v="EPMELPbp"/>
        <s v="EPMELPcjs"/>
        <s v="EPMELPcmb"/>
        <s v="EPMELPctk"/>
        <s v="EPMELPddd"/>
        <s v="EPMELPgc"/>
        <s v="EPMELPgs"/>
        <s v="EPMELPjck"/>
        <s v="EPMELPjmg"/>
        <s v="EPMELPjrc"/>
        <s v="EPMELPkac"/>
        <s v="EPMELPmh"/>
        <s v="EPMELPmw"/>
        <s v="EPMELPmwf"/>
        <s v="EPMELPrdm"/>
        <s v="EPMELPrj"/>
        <s v="EPMELPrr2"/>
        <s v="EPMELPsj"/>
        <s v="EPMELPwlh"/>
        <s v="epmepJXC"/>
        <s v="epmepNLA"/>
        <s v="EPowerJC"/>
        <s v="EPowerML"/>
        <s v="EPRIME23"/>
        <s v="EPRIME26"/>
        <s v="EPRIME28"/>
        <s v="EPRIME29"/>
        <s v="eracer00"/>
        <s v="ericgraffp"/>
        <s v="ericmooney"/>
        <s v="ERICYAO2"/>
        <s v="eriksaaa"/>
        <s v="esansing"/>
        <s v="EUTrading2"/>
        <s v="EUTrading5"/>
        <s v="EvanRich"/>
        <s v="farshid2"/>
        <s v="FCONTR12"/>
        <s v="fdimaria1"/>
        <s v="flight123"/>
        <s v="FLOYDS14"/>
        <s v="FMORGAN1"/>
        <s v="fouqueta01"/>
        <s v="FRANCISA"/>
        <s v="FRANWAUT"/>
        <s v="FROSTYCT"/>
        <s v="FUELSDESK6"/>
        <s v="fzerilli"/>
        <s v="GABRUCE1"/>
        <s v="garrison"/>
        <s v="gbricker"/>
        <s v="gcojalbert"/>
        <s v="GEBALBOA"/>
        <s v="georgede"/>
        <s v="georgerada"/>
        <s v="geridanc"/>
        <s v="gfilomena"/>
        <s v="gfischer"/>
        <s v="gilleanb"/>
        <s v="GILLHGILL"/>
        <s v="Gistbill"/>
        <s v="gjohnson"/>
        <s v="glawrence"/>
        <s v="GLOVERBJ"/>
        <s v="GLOVERJOHN"/>
        <s v="GMOLNAR1"/>
        <s v="GRABINSG01"/>
        <s v="GRADYNIGI"/>
        <s v="GREGH002"/>
        <s v="gregoire"/>
        <s v="GREGORMCD"/>
        <s v="GREGORYG"/>
        <s v="gregshea"/>
        <s v="gregt00001"/>
        <s v="GREGTYSON"/>
        <s v="GT3366990"/>
        <s v="gturnbul"/>
        <s v="Hallbrian1"/>
        <s v="Hallbrianf"/>
        <s v="HARA01234"/>
        <s v="harriganw"/>
        <s v="HART1201"/>
        <s v="HawkinsD"/>
        <s v="HDESTEFA"/>
        <s v="HECTORMI"/>
        <s v="HELLENEK"/>
        <s v="heneriks"/>
        <s v="herbpetr"/>
        <s v="HERNDON1"/>
        <s v="HEVREGAS1"/>
        <s v="hillblak"/>
        <s v="holcombe"/>
        <s v="hossmich"/>
        <s v="hotelmotel"/>
        <s v="howardte"/>
        <s v="hydro2001"/>
        <s v="ipca08239"/>
        <s v="jackmanp"/>
        <s v="jaelee14"/>
        <s v="JALTILIO"/>
        <s v="JAMBEEBL"/>
        <s v="jamesgtine"/>
        <s v="jameskent"/>
        <s v="JAMESTOMO"/>
        <s v="jamieclark"/>
        <s v="jayknobl"/>
        <s v="JAYMUNSIE"/>
        <s v="JBIERMAN"/>
        <s v="JBULRICH"/>
        <s v="JCARROLL"/>
        <s v="jcl00001"/>
        <s v="jdbsempra"/>
        <s v="Jeanjaqu"/>
        <s v="JEFFAVERY"/>
        <s v="JEFFFOX1"/>
        <s v="jefffrenza"/>
        <s v="JEFFREYONG"/>
        <s v="jeffstone"/>
        <s v="JENNCLAYO"/>
        <s v="JERDAVIS"/>
        <s v="jerryfutch"/>
        <s v="JERVASTI"/>
        <s v="jfcordero"/>
        <s v="jfh00001"/>
        <s v="JFieber01"/>
        <s v="jfortune"/>
        <s v="JFuller99"/>
        <s v="jgoodman"/>
        <s v="jgriffiths"/>
        <s v="jh1825ps"/>
        <s v="jheinecke1"/>
        <s v="JHHANSEY"/>
        <s v="jhollman1"/>
        <s v="JHTRAMEL"/>
        <s v="jhughesjr"/>
        <s v="JIMBARKER"/>
        <s v="jimboland"/>
        <s v="jimgoetz"/>
        <s v="JIMMCGHEE"/>
        <s v="jimmchugh1"/>
        <s v="jkippels01"/>
        <s v="JKPECL02"/>
        <s v="JLIPMAN1"/>
        <s v="jmaes123"/>
        <s v="JMAUMONT"/>
        <s v="jmpepper"/>
        <s v="Jnesser1"/>
        <s v="joe12345"/>
        <s v="JOEGRAHAM"/>
        <s v="joekennedy"/>
        <s v="JOELWOOD"/>
        <s v="JOHNBOYLE"/>
        <s v="johncasey1"/>
        <s v="johndarm"/>
        <s v="JOHNKNOWS"/>
        <s v="johnlewis"/>
        <s v="JOHNM123"/>
        <s v="johnmanfld"/>
        <s v="JOHNNELSON"/>
        <s v="JOHNNYMAC"/>
        <s v="johnrosai"/>
        <s v="johnswatek"/>
        <s v="johnwest"/>
        <s v="JORDAN01"/>
        <s v="JOSEPHHE"/>
        <s v="joshthomas"/>
        <s v="JPASTORE"/>
        <s v="jpeace01"/>
        <s v="jpellegrin"/>
        <s v="JRHEARNE"/>
        <s v="jrobertson"/>
        <s v="jromita73"/>
        <s v="JRTHOMAS"/>
        <s v="js735105"/>
        <s v="jsampler"/>
        <s v="JSCH1234"/>
        <s v="JSJ14000"/>
        <s v="jstebbins"/>
        <s v="jtaylor1"/>
        <s v="jthommen"/>
        <s v="jtompkins"/>
        <s v="JTREADWAY"/>
        <s v="JUBRANEES"/>
        <s v="jurggilgen"/>
        <s v="JWALSH02"/>
        <s v="jwheatley1"/>
        <s v="jwhitnah"/>
        <s v="kaadmire"/>
        <s v="kamelcan"/>
        <s v="KAPLANFRED"/>
        <s v="kayjason"/>
        <s v="kbennett1"/>
        <s v="kdiamond"/>
        <s v="Kearbyka"/>
        <s v="KELLYADAM"/>
        <s v="Kellybry"/>
        <s v="kempjones"/>
        <s v="kendalleas"/>
        <s v="KENNYMAN"/>
        <s v="KENSIMMS"/>
        <s v="kentpower"/>
        <s v="KENTRADES1"/>
        <s v="KENWHITE"/>
        <s v="kenyewell"/>
        <s v="KEVINGRADY"/>
        <s v="KEVINLEGG"/>
        <s v="kevinmil"/>
        <s v="kevintuohy"/>
        <s v="KEVMASEK"/>
        <s v="KFINICLE"/>
        <s v="KFLOVELESS"/>
        <s v="kiethbourg"/>
        <s v="kimery00"/>
        <s v="kimnorman"/>
        <s v="KINZY123"/>
        <s v="KKETTLER"/>
        <s v="klambert"/>
        <s v="kleinpat"/>
        <s v="KMZIOBER"/>
        <s v="knablmanfr"/>
        <s v="knuppway"/>
        <s v="Koestenb"/>
        <s v="kollmaninc"/>
        <s v="KREMERTODD"/>
        <s v="krnelson"/>
        <s v="kschwartz"/>
        <s v="ksharbert"/>
        <s v="KURTISWOOD"/>
        <s v="kwapisze"/>
        <s v="kwgeiger"/>
        <s v="kzanaboni"/>
        <s v="Lamoreal"/>
        <s v="LANCEMCW"/>
        <s v="LAURABATES"/>
        <s v="LEEMDRAGE"/>
        <s v="LESLIE01"/>
        <s v="lesliehyne"/>
        <s v="Lewellyn"/>
        <s v="lewislee"/>
        <s v="LITTLEJOE"/>
        <s v="LMEDESK1"/>
        <s v="LONDON2001"/>
        <s v="LONGERLL"/>
        <s v="LORIPIGI"/>
        <s v="LREICHEL02"/>
        <s v="luchetti"/>
        <s v="MACDONAJ"/>
        <s v="MADDENPF"/>
        <s v="MALINOWSKI"/>
        <s v="marissa2"/>
        <s v="marknunn1"/>
        <s v="Martinjan"/>
        <s v="MARYROSE"/>
        <s v="marytuttle"/>
        <s v="MATHIASM"/>
        <s v="matskinder"/>
        <s v="mattdagst"/>
        <s v="mattern1"/>
        <s v="MATTGILLIE"/>
        <s v="MATTGRAVEL"/>
        <s v="mattmanley"/>
        <s v="mattmann"/>
        <s v="mattreed"/>
        <s v="MAXFIELD"/>
        <s v="mcalhoun"/>
        <s v="mccallto"/>
        <s v="MCCARTHY"/>
        <s v="MCGAUGHEY1"/>
        <s v="mckennas"/>
        <s v="mcmane00"/>
        <s v="MCMULLAN"/>
        <s v="mdehaven"/>
        <s v="mdoconnor"/>
        <s v="MELISA94"/>
        <s v="MELISSA1"/>
        <s v="MERISONG"/>
        <s v="MESPOSITO"/>
        <s v="mgbrooks"/>
        <s v="mhenderson"/>
        <s v="MHOMESTEAD"/>
        <s v="mhorowitz"/>
        <s v="MHUGGINS"/>
        <s v="MICGUIDO"/>
        <s v="MICHAELO"/>
        <s v="MICKELSON1"/>
        <s v="MICWHITE"/>
        <s v="MIDCONT1"/>
        <s v="MIDCONT4"/>
        <s v="midmark5"/>
        <s v="mikeflores"/>
        <s v="mikekeen"/>
        <s v="MIKELARSEN"/>
        <s v="miken123"/>
        <s v="Mikepavo"/>
        <s v="mikepowers"/>
        <s v="MIKETRADES"/>
        <s v="millerbi"/>
        <s v="mitchellj"/>
        <s v="miwilges"/>
        <s v="mjrembury"/>
        <s v="mkprime1"/>
        <s v="MLEONARD"/>
        <s v="MMCGARVEY"/>
        <s v="MMETTERS"/>
        <s v="MORGAN7633"/>
        <s v="mrallison"/>
        <s v="mrsmith32"/>
        <s v="MSIECKHAUS"/>
        <s v="msquires"/>
        <s v="mstegall"/>
        <s v="mstimson"/>
        <s v="mtherrell"/>
        <s v="mustang1"/>
        <s v="MVVTRADER7"/>
        <s v="MVVTRADER8"/>
        <s v="mwestbro"/>
        <s v="mwhitfield"/>
        <s v="N587JK00"/>
        <s v="NADEAUBRAD"/>
        <s v="NALEAF11"/>
        <s v="NAMHO123"/>
        <s v="NATHANDAY"/>
        <s v="natricher"/>
        <s v="NedCosman"/>
        <s v="NGC12345"/>
        <s v="ngeerds01"/>
        <s v="nickvan2"/>
        <s v="nielsjen2"/>
        <s v="nikkigoode"/>
        <s v="NJARENTZ"/>
        <s v="NMENEN01"/>
        <s v="Norbert131"/>
        <s v="nordicel"/>
        <s v="nordiceyk"/>
        <s v="NORTHTRA"/>
        <s v="NOVERO777"/>
        <s v="NUIEBJOP"/>
        <s v="NUIMCCABE"/>
        <s v="NUITBOHREN"/>
        <s v="OBANNONR"/>
        <s v="ochanini"/>
        <s v="OGEBASIS"/>
        <s v="oslotrad01"/>
        <s v="OTCDESK4"/>
        <s v="OTCDESK5"/>
        <s v="OTCDESK7"/>
        <s v="owenwest"/>
        <s v="PALLANCY"/>
        <s v="pandersen"/>
        <s v="PANNONE12"/>
        <s v="PATGRIMES"/>
        <s v="PATRICK22"/>
        <s v="PATRICKH"/>
        <s v="paulbach"/>
        <s v="paulcoode"/>
        <s v="PAULDODGE"/>
        <s v="paulk2001"/>
        <s v="PAULZAND"/>
        <s v="paulzhan"/>
        <s v="pces5051"/>
        <s v="pces5054"/>
        <s v="pces5095"/>
        <s v="pces5126"/>
        <s v="pces5155"/>
        <s v="pcesrick"/>
        <s v="PEGGIALL"/>
        <s v="peglerjo"/>
        <s v="PEON1959"/>
        <s v="perryperg"/>
        <s v="petverma"/>
        <s v="pfreyre1"/>
        <s v="phank00001"/>
        <s v="PHAROAHP"/>
        <s v="phillips"/>
        <s v="PHILLIPSM"/>
        <s v="PIMARINA"/>
        <s v="PKETTLER"/>
        <s v="pmjacobs"/>
        <s v="pornstar"/>
        <s v="POSEJPALI2"/>
        <s v="POWELLCO"/>
        <s v="PowerBCK"/>
        <s v="POWEREX5"/>
        <s v="powerfunk"/>
        <s v="PowerGLW"/>
        <s v="PowerJXM"/>
        <s v="powermax"/>
        <s v="PowerMCP"/>
        <s v="PowerSXD"/>
        <s v="ppa00001"/>
        <s v="pplhourly1"/>
        <s v="psaes123"/>
        <s v="psheffield"/>
        <s v="pstrange"/>
        <s v="pvaes123"/>
        <s v="pxs64040"/>
        <s v="quantum3"/>
        <s v="Quekchin"/>
        <s v="RAAUCOIN"/>
        <s v="raclark1"/>
        <s v="rajsharma"/>
        <s v="ramcharger"/>
        <s v="randerson"/>
        <s v="RANSLEMDV"/>
        <s v="rapini0001"/>
        <s v="RAYPRADO"/>
        <s v="RBartlow99"/>
        <s v="rbordeleau"/>
        <s v="RCAUTHEN1"/>
        <s v="RCHAHAL1"/>
        <s v="rdl00001"/>
        <s v="rdm00001"/>
        <s v="rdyoung1"/>
        <s v="REAVISMAN"/>
        <s v="REDRAIDER"/>
        <s v="redwood1"/>
        <s v="refmetal"/>
        <s v="REYNOLDS"/>
        <s v="REYNOLDSR"/>
        <s v="RG3366990"/>
        <s v="RGULHATI"/>
        <s v="rhoughton"/>
        <s v="RHUGGINS"/>
        <s v="RICHARDR"/>
        <s v="RICHARDW"/>
        <s v="RICHEASON"/>
        <s v="RICHPUGH"/>
        <s v="RICKERSB"/>
        <s v="rickmcconn"/>
        <s v="RICKNEITZ"/>
        <s v="ritanagle"/>
        <s v="rjvandam"/>
        <s v="rjvandamp"/>
        <s v="rkc00001"/>
        <s v="RLFELSKE"/>
        <s v="rmessmer"/>
        <s v="ROALVAREZ"/>
        <s v="Robbinsk"/>
        <s v="robdecard"/>
        <s v="ROBEROSE"/>
        <s v="ROBINLONG"/>
        <s v="robmacinc"/>
        <s v="robmoore"/>
        <s v="robpitts"/>
        <s v="ROBPLATT"/>
        <s v="ROBWALKER"/>
        <s v="RODRIGUEZ"/>
        <s v="roncampb"/>
        <s v="RPREVATT"/>
        <s v="rrm00001"/>
        <s v="rsavocch"/>
        <s v="rsrsrsrs"/>
        <s v="sammurray"/>
        <s v="SANDBERG"/>
        <s v="SANTUCCI1"/>
        <s v="SAULLOPEZ"/>
        <s v="scallender"/>
        <s v="schmerler"/>
        <s v="schneider"/>
        <s v="schottbt"/>
        <s v="SCHRIMSHER"/>
        <s v="schwalbach"/>
        <s v="SCISORCHAN"/>
        <s v="scochrane"/>
        <s v="sconn00001"/>
        <s v="SCOTTBISK"/>
        <s v="SCOTTWIR"/>
        <s v="scunning"/>
        <s v="sdunnski"/>
        <s v="seanoneal"/>
        <s v="SEMIMICHOF"/>
        <s v="semprakuo"/>
        <s v="SETHMAN1"/>
        <s v="sgrimbly"/>
        <s v="shane2001"/>
        <s v="shanelee"/>
        <s v="sharibri"/>
        <s v="sharmafa"/>
        <s v="SHAWNHILL"/>
        <s v="shawnmaz"/>
        <s v="shduster"/>
        <s v="SHEPPAR1"/>
        <s v="Sherrera"/>
        <s v="SHIMAITIS"/>
        <s v="shipmanp"/>
        <s v="SHIREMAN"/>
        <s v="shourihan2"/>
        <s v="sjamison"/>
        <s v="sjt00001"/>
        <s v="SKAER0501"/>
        <s v="skilpat1"/>
        <s v="slattery"/>
        <s v="smallfitz"/>
        <s v="smarland"/>
        <s v="SMITHJAY"/>
        <s v="SMOTHERMON"/>
        <s v="Speightsjp"/>
        <s v="SPJOHRDE"/>
        <s v="SRPTRADE"/>
        <s v="sstewart01"/>
        <s v="sstrick9"/>
        <s v="Standsse"/>
        <s v="STANHORTON"/>
        <s v="stanleyf"/>
        <s v="stefbewag"/>
        <s v="STEPHENSJE"/>
        <s v="STEVEBUT"/>
        <s v="STEVEHANCE"/>
        <s v="stevemason"/>
        <s v="stevemcgin"/>
        <s v="steven12"/>
        <s v="STEVESTE"/>
        <s v="STEVESTEVE"/>
        <s v="STEVEWAUGH"/>
        <s v="stharper"/>
        <s v="sthevenot1"/>
        <s v="stinkypaw"/>
        <s v="STROPPINI"/>
        <s v="stsingas"/>
        <s v="STVDIXON"/>
        <s v="SUMFAKAS"/>
        <s v="SUNGDORA"/>
        <s v="SUNSHINE"/>
        <s v="SWAINROB"/>
        <s v="sweetpea1"/>
        <s v="swifteast"/>
        <s v="T8RADER8"/>
        <s v="talderfer"/>
        <s v="taylorcps"/>
        <s v="tbeggans"/>
        <s v="TC1RSTEED"/>
        <s v="TC2SHANDY"/>
        <s v="TC3KEENAN"/>
        <s v="terryl00"/>
        <s v="terwilson"/>
        <s v="texexener"/>
        <s v="tgrueneich"/>
        <s v="tharringto"/>
        <s v="THERESAC"/>
        <s v="TimBarth"/>
        <s v="TIMLARRY"/>
        <s v="TIMLOHRENZ"/>
        <s v="TIMMING1"/>
        <s v="TIMMYSMALL"/>
        <s v="timnhanna"/>
        <s v="timothym"/>
        <s v="timriordan"/>
        <s v="tiwtrade06"/>
        <s v="tjturney"/>
        <s v="TLEONARD"/>
        <s v="tmeyers1"/>
        <s v="TMVCKF01"/>
        <s v="TMVDEC02"/>
        <s v="TMVJDG01"/>
        <s v="TMVKES01"/>
        <s v="TMVTMD02"/>
        <s v="TMVTML01"/>
        <s v="TMVWTC01"/>
        <s v="tocoletti"/>
        <s v="toddbandy"/>
        <s v="toddbrown"/>
        <s v="TODJANIA"/>
        <s v="tombrown"/>
        <s v="tomdickey"/>
        <s v="TOMEARL1"/>
        <s v="tomkurtz"/>
        <s v="tommacal"/>
        <s v="TOMMESANDY"/>
        <s v="TOMSAX01"/>
        <s v="TONYT003"/>
        <s v="torchrech"/>
        <s v="tracyschwa"/>
        <s v="TRAVERSE99"/>
        <s v="TRD01017"/>
        <s v="TRD01018"/>
        <s v="TRD11003"/>
        <s v="TRD11005"/>
        <s v="trevorh1"/>
        <s v="TROYBROE"/>
        <s v="TROYKELLY"/>
        <s v="tsamaska"/>
        <s v="TSPURLIN"/>
        <s v="ttw00001"/>
        <s v="tukechar"/>
        <s v="txuetcch"/>
        <s v="txuetcdc"/>
        <s v="txuetcje"/>
        <s v="txuetclj"/>
        <s v="txuetcpat"/>
        <s v="UETINGAS01"/>
        <s v="UETINGAS02"/>
        <s v="UETINGAS04"/>
        <s v="UGTC2424"/>
        <s v="urveshko"/>
        <s v="vab12345"/>
        <s v="VABLAISE"/>
        <s v="VALENCIA"/>
        <s v="VANDESBO"/>
        <s v="VANOIRSCHO"/>
        <s v="vanrietst"/>
        <s v="Velasquez"/>
        <s v="VEPCOJOE"/>
        <s v="vfaes123"/>
        <s v="vincent01"/>
        <s v="VINNYSCALI"/>
        <s v="vkwhandel"/>
        <s v="waggonerva"/>
        <s v="WAHFAGGOT"/>
        <s v="Wanglawr"/>
        <s v="WARNERTODD"/>
        <s v="WATTS002"/>
        <s v="WAYNE123"/>
        <s v="wayneellis"/>
        <s v="WAYNEPIVEC"/>
        <s v="wbaes123"/>
        <s v="WEBBORN1"/>
        <s v="wenarchukj"/>
        <s v="WESTDESK1"/>
        <s v="WESTPOWER"/>
        <s v="WHALENMIKE"/>
        <s v="WHITEWATER"/>
        <s v="WICKLUND"/>
        <s v="WILLIDEA"/>
        <s v="WILSHUSEN"/>
        <s v="winyahay"/>
        <s v="wpla08239"/>
        <s v="wwarburton"/>
        <s v="YJACKSON"/>
        <s v="ZACHA007"/>
        <s v="ZHWF0S01"/>
        <s v="ZUBEL001"/>
        <m/>
      </sharedItems>
    </cacheField>
    <cacheField name="Trader ID" numFmtId="0">
      <sharedItems containsBlank="1" count="106">
        <s v="AFAIRLE"/>
        <s v="AHAUSER"/>
        <s v="AJAMES"/>
        <s v="ALEWIS"/>
        <s v="AMANCEBO"/>
        <s v="ARING"/>
        <s v="ATURNER"/>
        <s v="BGREENI"/>
        <s v="BMARCHAN"/>
        <s v="BMCKAY"/>
        <s v="BWHITE"/>
        <s v="CCLARK5"/>
        <s v="CDORLAN"/>
        <s v="CGLAAS"/>
        <s v="CMAHONE"/>
        <s v="CMALLOR"/>
        <s v="CSOUTH"/>
        <s v="CSTORY"/>
        <s v="CWOOLGAR"/>
        <s v="DDAVIS"/>
        <s v="DFURNER"/>
        <s v="DLOOSLEY"/>
        <s v="DSCHOLT"/>
        <s v="DSMITH3"/>
        <s v="EBASS"/>
        <s v="EHOKMARK"/>
        <s v="EOLSMGR"/>
        <s v="ESEIDEL"/>
        <s v="EVILLAR"/>
        <s v="FERMIS"/>
        <s v="FFROSE"/>
        <s v="FSTURM"/>
        <s v="GGUPTA"/>
        <s v="GRANKINE"/>
        <s v="GSTOREY"/>
        <s v="GTUHY"/>
        <s v="GWHALLE"/>
        <s v="HWONG"/>
        <s v="JARNOLD"/>
        <s v="JDISTUR"/>
        <s v="JFORNEY"/>
        <s v="JGORDON1"/>
        <s v="JHODGE2"/>
        <s v="JJACOBS"/>
        <s v="JKING6"/>
        <s v="JMCKAY"/>
        <s v="JMORRIS4"/>
        <s v="JNIELSE"/>
        <s v="JPARKS"/>
        <s v="JQUENET"/>
        <s v="JREITME"/>
        <s v="JSTEPENO"/>
        <s v="JTHOLT"/>
        <s v="JWILLI13"/>
        <s v="KGWOZDZ"/>
        <s v="KHOLST"/>
        <s v="KPRESTO"/>
        <s v="KRUSCIT"/>
        <s v="KSTEVEN"/>
        <s v="LJACKSO"/>
        <s v="LMAY2"/>
        <s v="LMENA"/>
        <s v="MCARSON2"/>
        <s v="MCOWAN"/>
        <s v="MCUILLA"/>
        <s v="MFISCHE2"/>
        <s v="MHELLERM"/>
        <s v="MLENHAR"/>
        <s v="MLORENZ"/>
        <s v="MMAGGI"/>
        <s v="MMOTLEY"/>
        <s v="MNICHOLA"/>
        <s v="MSANCH2"/>
        <s v="MSWERZB"/>
        <s v="NJACKSON"/>
        <s v="PBRADLEY"/>
        <s v="PBRODER"/>
        <s v="PKEAVEY"/>
        <s v="PMIMS"/>
        <s v="PPLATTE"/>
        <s v="PZADORO"/>
        <s v="RBADEER"/>
        <s v="RBALLATO"/>
        <s v="RBENSON"/>
        <s v="RFULLER"/>
        <s v="RGAY"/>
        <s v="RSAHA"/>
        <s v="RSLOVENS"/>
        <s v="RWATT"/>
        <s v="SBRAWNE"/>
        <s v="SCRANDA"/>
        <s v="SHENDRI"/>
        <s v="SMULHOL"/>
        <s v="SNEAL"/>
        <s v="SPEREIR"/>
        <s v="SRAY2"/>
        <s v="SSCOTT5"/>
        <s v="SSOUTH"/>
        <s v="SUPOT"/>
        <s v="TALONSO"/>
        <s v="TCHENG"/>
        <s v="TDONOHO"/>
        <s v="TKUYKEN"/>
        <s v="TWALLAC"/>
        <s v="VPIMENOV"/>
        <m/>
      </sharedItems>
    </cacheField>
    <cacheField name="Risk Book" numFmtId="0">
      <sharedItems containsBlank="1" count="93">
        <s v="Blnd-Hu-Hdg"/>
        <s v="C2"/>
        <s v="C3"/>
        <s v="Continental Gas Book"/>
        <s v="EAST-NEW YORK"/>
        <s v="EC - IM Canada BC"/>
        <s v="EC-IM Canada West"/>
        <s v="ECTWEADES"/>
        <s v="EGLI-C3MW"/>
        <s v="ENA - IM Central Gulf"/>
        <s v="ENA - IM Denver"/>
        <s v="ENA - IM MKT Central CG"/>
        <s v="ENA - IM Mkt Central MICH"/>
        <s v="ENA - IM Ontario"/>
        <s v="ENA - IM West"/>
        <s v="ENA-IM ME CNG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E- Nordic Power Book"/>
        <s v="Enron Metals Trading System"/>
        <s v="EPMI-HRLY-NE"/>
        <s v="EPMI-Midwest"/>
        <s v="EPMI-Southeast"/>
        <s v="Firm Trading Central"/>
        <s v="FT - Denver"/>
        <s v="FT - North West"/>
        <s v="FT-CAND-EGSC"/>
        <s v="FT-CAND-EGSC-OP"/>
        <s v="FT-East"/>
        <s v="FT-NY"/>
        <s v="FT-ONTARIO"/>
        <s v="FT-Texas"/>
        <s v="FT-West"/>
        <s v="G-DAILY-EST"/>
        <s v="GD-CENTRAL"/>
        <s v="GD-New-Jr"/>
        <s v="HO"/>
        <s v="HPLC - IM HPLC"/>
        <s v="INTRA-CAND-BC"/>
        <s v="KERO"/>
        <s v="LT-CA"/>
        <s v="LT-ECAR"/>
        <s v="LT-ERCOT"/>
        <s v="LT-New England"/>
        <s v="LT-NW"/>
        <s v="LT-PJM"/>
        <s v="LT-SERC"/>
        <s v="LT-SPP"/>
        <s v="Lumber-Spot"/>
        <s v="MTBE"/>
        <s v="NG EXOTIC"/>
        <s v="NG-Price"/>
        <s v="Non Affiliate Gas Book"/>
        <s v="NONE"/>
        <s v="Oil - Price"/>
        <s v="Oil-Price-3"/>
        <s v="OPTIONS-GDOPT"/>
        <s v="PAPER-CONSOL"/>
        <s v="PHYOIL - Price"/>
        <s v="Phyoil-Index"/>
        <s v="RESID-FIN-1%"/>
        <s v="Singapore - European Resid 3%"/>
        <s v="Singapore Dubai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Brent"/>
        <s v="UK - ECTRIC - Lite Gasoil"/>
        <s v="UK - ECTRL - Continental Power Book"/>
        <s v="UK - European Propane"/>
        <s v="UK-ECS-COAL-EOL"/>
        <s v="UK-ECTRIC-COAL-FRT-EOL"/>
        <s v="UK-Power-Phy-Term-ECTRL-Production"/>
        <s v="West-Perm"/>
        <s v="West-SJ"/>
        <s v="WTI-GW-NXC1"/>
        <s v="WTI-GW-NXC2"/>
        <s v="ZZZ (ARCHIVED)ENA-IM Central Gulf"/>
        <m/>
      </sharedItems>
    </cacheField>
    <cacheField name="Bridge" numFmtId="0">
      <sharedItems containsBlank="1" count="11"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5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Coal Services Limited"/>
        <s v="Enron Gas Liquids, Inc.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0958" maxValue="2130951" count="4896">
        <n v="40958"/>
        <n v="40959"/>
        <n v="40963"/>
        <n v="101992.1"/>
        <n v="101993.1"/>
        <n v="101994.1"/>
        <n v="101995.1"/>
        <n v="101996.1"/>
        <n v="101997.1"/>
        <n v="101998.1"/>
        <n v="101999.1"/>
        <n v="102000.1"/>
        <n v="102001.1"/>
        <n v="102002.1"/>
        <n v="102003.1"/>
        <n v="102004.1"/>
        <n v="102005.1"/>
        <n v="102006.1"/>
        <n v="102007.1"/>
        <n v="102008.1"/>
        <n v="102009.1"/>
        <n v="102010.1"/>
        <n v="102011.1"/>
        <n v="102012.1"/>
        <n v="102013.1"/>
        <n v="102014.1"/>
        <n v="102015.1"/>
        <n v="102016.1"/>
        <n v="102017.1"/>
        <n v="102018.1"/>
        <n v="102019.1"/>
        <n v="102020.1"/>
        <n v="102021.1"/>
        <n v="102022.1"/>
        <n v="102023.1"/>
        <n v="102024.1"/>
        <n v="102025.1"/>
        <n v="102026.1"/>
        <n v="102027.1"/>
        <n v="102028.1"/>
        <n v="102029.1"/>
        <n v="102030.1"/>
        <n v="102031.1"/>
        <n v="102032.1"/>
        <n v="102033.1"/>
        <n v="102035.1"/>
        <n v="102038.1"/>
        <n v="102039.1"/>
        <n v="102040.1"/>
        <n v="102041.1"/>
        <n v="102042.1"/>
        <n v="102043.1"/>
        <n v="102047.1"/>
        <n v="102048.1"/>
        <n v="102049.1"/>
        <n v="102050.1"/>
        <n v="102051.1"/>
        <n v="102052.1"/>
        <n v="102054.1"/>
        <n v="102055.1"/>
        <n v="102056.1"/>
        <n v="102057.1"/>
        <n v="102058.1"/>
        <n v="102064.1"/>
        <n v="102066.1"/>
        <n v="102068.1"/>
        <n v="102071.1"/>
        <n v="102072.1"/>
        <n v="102075.1"/>
        <n v="102078.1"/>
        <n v="102079.1"/>
        <n v="102087.1"/>
        <n v="102088.1"/>
        <n v="102106.1"/>
        <n v="102108.1"/>
        <n v="102114.1"/>
        <n v="102128.1"/>
        <n v="102132.1"/>
        <n v="102143.1"/>
        <n v="102150.1"/>
        <n v="102190.1"/>
        <n v="102192.1"/>
        <n v="102193.1"/>
        <n v="102200.1"/>
        <n v="102218.1"/>
        <n v="102221.1"/>
        <n v="102222.1"/>
        <n v="102225.1"/>
        <n v="102226.1"/>
        <n v="102227.1"/>
        <n v="102232.1"/>
        <n v="102234.1"/>
        <n v="102235.1"/>
        <n v="102251.1"/>
        <n v="102252.1"/>
        <n v="102312.1"/>
        <n v="102316.1"/>
        <n v="102317.1"/>
        <n v="102341.1"/>
        <n v="102344.1"/>
        <n v="102345.1"/>
        <n v="102351.1"/>
        <n v="102352.1"/>
        <n v="102354.1"/>
        <n v="102355.1"/>
        <n v="102356.1"/>
        <n v="102358.1"/>
        <n v="102359.1"/>
        <n v="102360.1"/>
        <n v="102362.1"/>
        <n v="102363.1"/>
        <n v="102368.1"/>
        <n v="102369.1"/>
        <n v="102370.1"/>
        <n v="102386.1"/>
        <n v="102391.1"/>
        <n v="102392.1"/>
        <n v="102393.1"/>
        <n v="102398.1"/>
        <n v="102399.1"/>
        <n v="102401.1"/>
        <n v="102408.1"/>
        <n v="102409.1"/>
        <n v="102411.1"/>
        <n v="102412.1"/>
        <n v="102416.1"/>
        <n v="102420.1"/>
        <n v="102421.1"/>
        <n v="102422.1"/>
        <n v="102423.1"/>
        <n v="102424.1"/>
        <n v="102425.1"/>
        <n v="102427.1"/>
        <n v="102429.1"/>
        <n v="102430.1"/>
        <n v="102431.1"/>
        <n v="102432.1"/>
        <n v="102433.1"/>
        <n v="102434.1"/>
        <n v="102435.1"/>
        <n v="102436.1"/>
        <n v="102437.1"/>
        <n v="102443.1"/>
        <n v="102444.1"/>
        <n v="102472.1"/>
        <n v="102475.1"/>
        <n v="102478.1"/>
        <n v="102722"/>
        <n v="102723"/>
        <n v="102724"/>
        <n v="102725"/>
        <n v="102726"/>
        <n v="102727"/>
        <n v="102728"/>
        <n v="102729"/>
        <n v="102730"/>
        <n v="102731"/>
        <n v="102732"/>
        <n v="102733"/>
        <n v="102734"/>
        <n v="102735"/>
        <n v="102736"/>
        <n v="102737"/>
        <n v="102738"/>
        <n v="102746"/>
        <n v="102747"/>
        <n v="102748"/>
        <n v="102749"/>
        <n v="102750"/>
        <n v="102751"/>
        <n v="102752"/>
        <n v="102753"/>
        <n v="102754"/>
        <n v="102755"/>
        <n v="102761"/>
        <n v="102762"/>
        <n v="102763"/>
        <n v="102764"/>
        <n v="102765"/>
        <n v="102766"/>
        <n v="102767"/>
        <n v="102770"/>
        <n v="102771"/>
        <n v="102773"/>
        <n v="102774"/>
        <n v="102779"/>
        <n v="102782"/>
        <n v="102783"/>
        <n v="102784"/>
        <n v="102786"/>
        <n v="102787"/>
        <n v="102791"/>
        <n v="102793"/>
        <n v="102794"/>
        <n v="102796"/>
        <n v="102802"/>
        <n v="102805"/>
        <n v="102806"/>
        <n v="102810"/>
        <n v="102811"/>
        <n v="102812"/>
        <n v="102813"/>
        <n v="102814"/>
        <n v="102817"/>
        <n v="102825"/>
        <n v="102828"/>
        <n v="102829"/>
        <n v="102834"/>
        <n v="102835"/>
        <n v="102836"/>
        <n v="102837"/>
        <n v="102838"/>
        <n v="102852"/>
        <n v="102854"/>
        <n v="102862"/>
        <n v="102863"/>
        <n v="102864"/>
        <n v="102871"/>
        <n v="102886"/>
        <n v="102895"/>
        <n v="102903"/>
        <n v="102906"/>
        <n v="102907"/>
        <n v="102914"/>
        <n v="102915"/>
        <n v="102917"/>
        <n v="102919"/>
        <n v="102923"/>
        <n v="102924"/>
        <n v="102925"/>
        <n v="102926"/>
        <n v="102927"/>
        <n v="102928"/>
        <n v="102929"/>
        <n v="102931"/>
        <n v="102932"/>
        <n v="102933"/>
        <n v="102941"/>
        <n v="102945"/>
        <n v="102946"/>
        <n v="102954"/>
        <n v="102957"/>
        <n v="102958"/>
        <n v="102959"/>
        <n v="102960"/>
        <n v="102961"/>
        <n v="102963"/>
        <n v="102964"/>
        <n v="102965"/>
        <n v="102966"/>
        <n v="102967"/>
        <n v="102971"/>
        <n v="102972"/>
        <n v="102974"/>
        <n v="610682.1"/>
        <n v="610683.1"/>
        <n v="610684.1"/>
        <n v="610685.1"/>
        <n v="610687.1"/>
        <n v="610691.1"/>
        <n v="610692.1"/>
        <n v="610693.1"/>
        <n v="610694.1"/>
        <n v="610695.1"/>
        <n v="610696.1"/>
        <n v="610697.1"/>
        <n v="610699.1"/>
        <n v="610700.1"/>
        <n v="610701.1"/>
        <n v="610702.1"/>
        <n v="610703.1"/>
        <n v="610704.1"/>
        <n v="610705.1"/>
        <n v="610708.1"/>
        <n v="610709.1"/>
        <n v="610711.1"/>
        <n v="610712.1"/>
        <n v="610713.1"/>
        <n v="610714.1"/>
        <n v="610715.1"/>
        <n v="610716.1"/>
        <n v="610717.1"/>
        <n v="610718.1"/>
        <n v="610719.1"/>
        <n v="610720.1"/>
        <n v="610721.1"/>
        <n v="610724.1"/>
        <n v="610725.1"/>
        <n v="610726.1"/>
        <n v="610727.1"/>
        <n v="610728.1"/>
        <n v="610731.1"/>
        <n v="610732.1"/>
        <n v="610733.1"/>
        <n v="610734.1"/>
        <n v="610735.1"/>
        <n v="610736.1"/>
        <n v="610737.1"/>
        <n v="610738.1"/>
        <n v="610739.1"/>
        <n v="610740.1"/>
        <n v="610741.1"/>
        <n v="610742.1"/>
        <n v="610745.1"/>
        <n v="610746.1"/>
        <n v="610748.1"/>
        <n v="610749.1"/>
        <n v="610750.1"/>
        <n v="610751.1"/>
        <n v="610752.1"/>
        <n v="610753.1"/>
        <n v="610755.1"/>
        <n v="610756.1"/>
        <n v="610757.1"/>
        <n v="610758.1"/>
        <n v="610759.1"/>
        <n v="610760.1"/>
        <n v="610761.1"/>
        <n v="610763.1"/>
        <n v="610764.1"/>
        <n v="610765.1"/>
        <n v="610766.1"/>
        <n v="610767.1"/>
        <n v="610770.1"/>
        <n v="610772.1"/>
        <n v="610773.1"/>
        <n v="610774.1"/>
        <n v="610775.1"/>
        <n v="610776.1"/>
        <n v="610777.1"/>
        <n v="610778.1"/>
        <n v="610779.1"/>
        <n v="610781.1"/>
        <n v="610782.1"/>
        <n v="610783.1"/>
        <n v="610784.1"/>
        <n v="610785.1"/>
        <n v="610786.1"/>
        <n v="610787.1"/>
        <n v="610792.1"/>
        <n v="610793.1"/>
        <n v="610795.1"/>
        <n v="610796.1"/>
        <n v="610798.1"/>
        <n v="610799.1"/>
        <n v="610800.1"/>
        <n v="610801.1"/>
        <n v="610802.1"/>
        <n v="610803.1"/>
        <n v="610805.1"/>
        <n v="610806.1"/>
        <n v="610807.1"/>
        <n v="610809.1"/>
        <n v="610810.1"/>
        <n v="610811.1"/>
        <n v="610812.1"/>
        <n v="610813.1"/>
        <n v="610814.1"/>
        <n v="610818.1"/>
        <n v="610819.1"/>
        <n v="610820.1"/>
        <n v="610821.1"/>
        <n v="610823.1"/>
        <n v="610828.1"/>
        <n v="610829.1"/>
        <n v="610831.1"/>
        <n v="610832.1"/>
        <n v="610834.1"/>
        <n v="610835.1"/>
        <n v="610836.1"/>
        <n v="610837.1"/>
        <n v="610838.1"/>
        <n v="610840.1"/>
        <n v="610843.1"/>
        <n v="610845.1"/>
        <n v="610846.1"/>
        <n v="610847.1"/>
        <n v="610848.1"/>
        <n v="610849.1"/>
        <n v="610851.1"/>
        <n v="610853.1"/>
        <n v="610856.1"/>
        <n v="610857.1"/>
        <n v="610858.1"/>
        <n v="610860.1"/>
        <n v="610861.1"/>
        <n v="610862.1"/>
        <n v="610869.1"/>
        <n v="610871.1"/>
        <n v="610874.1"/>
        <n v="610878.1"/>
        <n v="610879.1"/>
        <n v="610881.1"/>
        <n v="610883.1"/>
        <n v="610884.1"/>
        <n v="610885.1"/>
        <n v="610889.1"/>
        <n v="610891.1"/>
        <n v="610892.1"/>
        <n v="610893.1"/>
        <n v="610896.1"/>
        <n v="610897.1"/>
        <n v="610898.1"/>
        <n v="610899.1"/>
        <n v="610900.1"/>
        <n v="610902.1"/>
        <n v="610903.1"/>
        <n v="610906.1"/>
        <n v="610908.1"/>
        <n v="610912.1"/>
        <n v="610913.1"/>
        <n v="610914.1"/>
        <n v="610916.1"/>
        <n v="610917.1"/>
        <n v="610918.1"/>
        <n v="610922.1"/>
        <n v="610923.1"/>
        <n v="610924.1"/>
        <n v="610925.1"/>
        <n v="610926.1"/>
        <n v="610927.1"/>
        <n v="610928.1"/>
        <n v="610929.1"/>
        <n v="610930.1"/>
        <n v="610931.1"/>
        <n v="610932.1"/>
        <n v="610933.1"/>
        <n v="610934.1"/>
        <n v="610935.1"/>
        <n v="610936.1"/>
        <n v="610937.1"/>
        <n v="610938.1"/>
        <n v="610939.1"/>
        <n v="610940.1"/>
        <n v="610941.1"/>
        <n v="610942.1"/>
        <n v="610943.1"/>
        <n v="610944.1"/>
        <n v="610945.1"/>
        <n v="610946.1"/>
        <n v="610947.1"/>
        <n v="610948.1"/>
        <n v="610949.1"/>
        <n v="610951.1"/>
        <n v="610952.1"/>
        <n v="610953.1"/>
        <n v="610955.1"/>
        <n v="610956.1"/>
        <n v="610957.1"/>
        <n v="610958.1"/>
        <n v="610959.1"/>
        <n v="610960.1"/>
        <n v="610962.1"/>
        <n v="610963.1"/>
        <n v="610965.1"/>
        <n v="610966.1"/>
        <n v="610967.1"/>
        <n v="610969.1"/>
        <n v="610970.1"/>
        <n v="610971.1"/>
        <n v="610972.1"/>
        <n v="610973.1"/>
        <n v="610974.1"/>
        <n v="610975.1"/>
        <n v="610978.1"/>
        <n v="610979.1"/>
        <n v="610980.1"/>
        <n v="610981.1"/>
        <n v="610982.1"/>
        <n v="610983.1"/>
        <n v="610984.1"/>
        <n v="610985.1"/>
        <n v="610986.1"/>
        <n v="610987.1"/>
        <n v="610988.1"/>
        <n v="610989.1"/>
        <n v="610990.1"/>
        <n v="610991.1"/>
        <n v="610992.1"/>
        <n v="610993.1"/>
        <n v="610994.1"/>
        <n v="610995.1"/>
        <n v="610996.1"/>
        <n v="610997.1"/>
        <n v="610998.1"/>
        <n v="610999.1"/>
        <n v="611000.1"/>
        <n v="611001.1"/>
        <n v="611002.1"/>
        <n v="611003.1"/>
        <n v="611004.1"/>
        <n v="611005.1"/>
        <n v="611006.1"/>
        <n v="611007.1"/>
        <n v="611008.1"/>
        <n v="611009.1"/>
        <n v="611010.1"/>
        <n v="611011.1"/>
        <n v="611012.1"/>
        <n v="611013.1"/>
        <n v="611014.1"/>
        <n v="611015.1"/>
        <n v="611016.1"/>
        <n v="611018.1"/>
        <n v="611019.1"/>
        <n v="611020.1"/>
        <n v="611022.1"/>
        <n v="611023.1"/>
        <n v="611024.1"/>
        <n v="611025.1"/>
        <n v="611026.1"/>
        <n v="611027.1"/>
        <n v="611028.1"/>
        <n v="611029.1"/>
        <n v="611030.1"/>
        <n v="611031.1"/>
        <n v="611032.1"/>
        <n v="611033.1"/>
        <n v="611034.1"/>
        <n v="611035.1"/>
        <n v="611037.1"/>
        <n v="611038.1"/>
        <n v="611039.1"/>
        <n v="611040.1"/>
        <n v="611041.1"/>
        <n v="611042.1"/>
        <n v="611043.1"/>
        <n v="611044.1"/>
        <n v="611045.1"/>
        <n v="611046.1"/>
        <n v="611048.1"/>
        <n v="611049.1"/>
        <n v="611050.1"/>
        <n v="611051.1"/>
        <n v="611052.1"/>
        <n v="611053.1"/>
        <n v="611056.1"/>
        <n v="611057.1"/>
        <n v="611058.1"/>
        <n v="611059.1"/>
        <n v="611065.1"/>
        <n v="611066.1"/>
        <n v="611068.1"/>
        <n v="611069.1"/>
        <n v="611071.1"/>
        <n v="611072.1"/>
        <n v="611074.1"/>
        <n v="611075.1"/>
        <n v="611076.1"/>
        <n v="611077.1"/>
        <n v="611079.1"/>
        <n v="611080.1"/>
        <n v="611081.1"/>
        <n v="611082.1"/>
        <n v="611083.1"/>
        <n v="611085.1"/>
        <n v="611086.1"/>
        <n v="611088.1"/>
        <n v="611089.1"/>
        <n v="611090.1"/>
        <n v="611091.1"/>
        <n v="611092.1"/>
        <n v="611093.1"/>
        <n v="611094.1"/>
        <n v="611095.1"/>
        <n v="611096.1"/>
        <n v="611097.1"/>
        <n v="611098.1"/>
        <n v="611099.1"/>
        <n v="611102.1"/>
        <n v="611103.1"/>
        <n v="611104.1"/>
        <n v="611105.1"/>
        <n v="611106.1"/>
        <n v="611107.1"/>
        <n v="611108.1"/>
        <n v="611110.1"/>
        <n v="611112.1"/>
        <n v="611114.1"/>
        <n v="611116.1"/>
        <n v="611117.1"/>
        <n v="611120.1"/>
        <n v="611121.1"/>
        <n v="611122.1"/>
        <n v="611124.1"/>
        <n v="611125.1"/>
        <n v="611126.1"/>
        <n v="611128.1"/>
        <n v="611131.1"/>
        <n v="611132.1"/>
        <n v="611133.1"/>
        <n v="611134.1"/>
        <n v="611136.1"/>
        <n v="611137.1"/>
        <n v="611139.1"/>
        <n v="611140.1"/>
        <n v="611142.1"/>
        <n v="611143.1"/>
        <n v="611144.1"/>
        <n v="611145.1"/>
        <n v="611147.1"/>
        <n v="611148.1"/>
        <n v="611150.1"/>
        <n v="611152.1"/>
        <n v="611154.1"/>
        <n v="611155.1"/>
        <n v="611156.1"/>
        <n v="611157.1"/>
        <n v="611158.1"/>
        <n v="611159.1"/>
        <n v="611160.1"/>
        <n v="611164.1"/>
        <n v="611165.1"/>
        <n v="611166.1"/>
        <n v="611167.1"/>
        <n v="611171.1"/>
        <n v="611173.1"/>
        <n v="611174.1"/>
        <n v="611175.1"/>
        <n v="611176.1"/>
        <n v="611178.1"/>
        <n v="611179.1"/>
        <n v="611180.1"/>
        <n v="611185.1"/>
        <n v="611207.1"/>
        <n v="611210.1"/>
        <n v="611217.1"/>
        <n v="611219.1"/>
        <n v="611222.1"/>
        <n v="611223.1"/>
        <n v="611224.1"/>
        <n v="611225.1"/>
        <n v="611230.1"/>
        <n v="611231.1"/>
        <n v="611232.1"/>
        <n v="611234.1"/>
        <n v="611237.1"/>
        <n v="611238.1"/>
        <n v="611239.1"/>
        <n v="611251.1"/>
        <n v="611253.1"/>
        <n v="611254.1"/>
        <n v="611259.1"/>
        <n v="611261.1"/>
        <n v="611262.1"/>
        <n v="611263.1"/>
        <n v="611264.1"/>
        <n v="611276.1"/>
        <n v="611277.1"/>
        <n v="611285.1"/>
        <n v="611290.1"/>
        <n v="611295.1"/>
        <n v="611297.1"/>
        <n v="611298.1"/>
        <n v="611299.1"/>
        <n v="611300.1"/>
        <n v="611302.1"/>
        <n v="611305.1"/>
        <n v="611307.1"/>
        <n v="611310.1"/>
        <n v="611311.1"/>
        <n v="611313.1"/>
        <n v="611314.1"/>
        <n v="611317.1"/>
        <n v="611323.1"/>
        <n v="611346.1"/>
        <n v="611347.1"/>
        <n v="611348.1"/>
        <n v="611358.1"/>
        <n v="611365.1"/>
        <n v="611374.1"/>
        <n v="611377.1"/>
        <n v="611378.1"/>
        <n v="611380.1"/>
        <n v="611381.1"/>
        <n v="611382.1"/>
        <n v="611384.1"/>
        <n v="611385.1"/>
        <n v="611387.1"/>
        <n v="611388.1"/>
        <n v="611389.1"/>
        <n v="611390.1"/>
        <n v="611391.1"/>
        <n v="611393.1"/>
        <n v="611394.1"/>
        <n v="611406.1"/>
        <n v="611407.1"/>
        <n v="611410.1"/>
        <n v="611411.1"/>
        <n v="611412.1"/>
        <n v="611415.1"/>
        <n v="611416.1"/>
        <n v="611424.1"/>
        <n v="611428.1"/>
        <n v="611429.1"/>
        <n v="611433.1"/>
        <n v="611434.1"/>
        <n v="611435.1"/>
        <n v="611436.1"/>
        <n v="611437.1"/>
        <n v="611438.1"/>
        <n v="611443.1"/>
        <n v="611454.1"/>
        <n v="611459.1"/>
        <n v="611461.1"/>
        <n v="611462.1"/>
        <n v="611464.1"/>
        <n v="611465.1"/>
        <n v="611466.1"/>
        <n v="611490.1"/>
        <n v="611491.1"/>
        <n v="611492.1"/>
        <n v="611493.1"/>
        <n v="611494.1"/>
        <n v="611497.1"/>
        <n v="611498.1"/>
        <n v="611499.1"/>
        <n v="611501.1"/>
        <n v="611503.1"/>
        <n v="611504.1"/>
        <n v="611505.1"/>
        <n v="611516.1"/>
        <n v="611517.1"/>
        <n v="611518.1"/>
        <n v="611520.1"/>
        <n v="611521.1"/>
        <n v="611522.1"/>
        <n v="611523.1"/>
        <n v="611525.1"/>
        <n v="611526.1"/>
        <n v="611528.1"/>
        <n v="611529.1"/>
        <n v="611531.1"/>
        <n v="611532.1"/>
        <n v="611545.1"/>
        <n v="611546.1"/>
        <n v="611547.1"/>
        <n v="611548.1"/>
        <n v="611549.1"/>
        <n v="611550.1"/>
        <n v="611551.1"/>
        <n v="611552.1"/>
        <n v="611553.1"/>
        <n v="611554.1"/>
        <n v="611555.1"/>
        <n v="611563.1"/>
        <n v="611568.1"/>
        <n v="611569.1"/>
        <n v="611570.1"/>
        <n v="611573.1"/>
        <n v="611576.1"/>
        <n v="611585.1"/>
        <n v="611586.1"/>
        <n v="611587.1"/>
        <n v="611592.1"/>
        <n v="611597.1"/>
        <n v="611598.1"/>
        <n v="611599.1"/>
        <n v="611601.1"/>
        <n v="611616.1"/>
        <n v="611617.1"/>
        <n v="611621.1"/>
        <n v="611622.1"/>
        <n v="611626.1"/>
        <n v="611627.1"/>
        <n v="611629.1"/>
        <n v="611630.1"/>
        <n v="611638.1"/>
        <n v="611641.1"/>
        <n v="611645.1"/>
        <n v="611650.1"/>
        <n v="611657.1"/>
        <n v="611675.1"/>
        <n v="611680.1"/>
        <n v="611681.1"/>
        <n v="611686.1"/>
        <n v="611687.1"/>
        <n v="611689.1"/>
        <n v="611690.1"/>
        <n v="611694.1"/>
        <n v="611702.1"/>
        <n v="611704.1"/>
        <n v="611706.1"/>
        <n v="611707.1"/>
        <n v="611713.1"/>
        <n v="611722.1"/>
        <n v="611734.1"/>
        <n v="611735.1"/>
        <n v="611755.1"/>
        <n v="611756.1"/>
        <n v="611757.1"/>
        <n v="611761.1"/>
        <n v="611770.1"/>
        <n v="611772.1"/>
        <n v="611773.1"/>
        <n v="611774.1"/>
        <n v="611776.1"/>
        <n v="611779.1"/>
        <n v="611781.1"/>
        <n v="611783.1"/>
        <n v="611816.1"/>
        <n v="611829.1"/>
        <n v="611833.1"/>
        <n v="611835.1"/>
        <n v="611837.1"/>
        <n v="611838.1"/>
        <n v="611839.1"/>
        <n v="611846.1"/>
        <n v="611848.1"/>
        <n v="611849.1"/>
        <n v="611870.1"/>
        <n v="611871.1"/>
        <n v="611875.1"/>
        <n v="611877.1"/>
        <n v="611878.1"/>
        <n v="611882.1"/>
        <n v="611894.1"/>
        <n v="611895.1"/>
        <n v="611902.1"/>
        <n v="611903.1"/>
        <n v="611904.1"/>
        <n v="611905.1"/>
        <n v="611907.1"/>
        <n v="611916.1"/>
        <n v="611921.1"/>
        <n v="611941.1"/>
        <n v="611955.1"/>
        <n v="611956.1"/>
        <n v="611958.1"/>
        <n v="611962.1"/>
        <n v="611964.1"/>
        <n v="611965.1"/>
        <n v="611967.1"/>
        <n v="611973.1"/>
        <n v="611974.1"/>
        <n v="611975.1"/>
        <n v="611976.1"/>
        <n v="611998.1"/>
        <n v="611999.1"/>
        <n v="788624"/>
        <n v="788625"/>
        <n v="788626"/>
        <n v="788627"/>
        <n v="788628"/>
        <n v="788629"/>
        <n v="788631"/>
        <n v="788632"/>
        <n v="788633"/>
        <n v="788634"/>
        <n v="788635"/>
        <n v="788636"/>
        <n v="788637"/>
        <n v="788638"/>
        <n v="788639"/>
        <n v="788640"/>
        <n v="788641"/>
        <n v="788642"/>
        <n v="788643"/>
        <n v="788644"/>
        <n v="788645"/>
        <n v="788646"/>
        <n v="788648"/>
        <n v="788649"/>
        <n v="788650"/>
        <n v="788651"/>
        <n v="788652"/>
        <n v="788653"/>
        <n v="788654"/>
        <n v="788655"/>
        <n v="788656"/>
        <n v="788657"/>
        <n v="788658"/>
        <n v="788659"/>
        <n v="788660"/>
        <n v="788661"/>
        <n v="788662"/>
        <n v="788663"/>
        <n v="788664"/>
        <n v="788665"/>
        <n v="788666"/>
        <n v="788667"/>
        <n v="788668"/>
        <n v="788669"/>
        <n v="788670"/>
        <n v="788671"/>
        <n v="788672"/>
        <n v="788673"/>
        <n v="788674"/>
        <n v="788675"/>
        <n v="788676"/>
        <n v="788678"/>
        <n v="788679"/>
        <n v="788680"/>
        <n v="788681"/>
        <n v="788682"/>
        <n v="788683"/>
        <n v="788684"/>
        <n v="788685"/>
        <n v="788686"/>
        <n v="788687"/>
        <n v="788688"/>
        <n v="788689"/>
        <n v="788690"/>
        <n v="788691"/>
        <n v="788692"/>
        <n v="788694"/>
        <n v="788695"/>
        <n v="788696"/>
        <n v="788697"/>
        <n v="788698"/>
        <n v="788699"/>
        <n v="788700"/>
        <n v="788701"/>
        <n v="788702"/>
        <n v="788703"/>
        <n v="788704"/>
        <n v="788705"/>
        <n v="788706"/>
        <n v="788707"/>
        <n v="788708"/>
        <n v="788709"/>
        <n v="788710"/>
        <n v="788711"/>
        <n v="788712"/>
        <n v="788713"/>
        <n v="788714"/>
        <n v="788715"/>
        <n v="788716"/>
        <n v="788717"/>
        <n v="788718"/>
        <n v="788719"/>
        <n v="788720"/>
        <n v="788721"/>
        <n v="788722"/>
        <n v="788723"/>
        <n v="788724"/>
        <n v="788725"/>
        <n v="788726"/>
        <n v="788727"/>
        <n v="788728"/>
        <n v="788729"/>
        <n v="788730"/>
        <n v="788731"/>
        <n v="788732"/>
        <n v="788733"/>
        <n v="788734"/>
        <n v="788735"/>
        <n v="788736"/>
        <n v="788737"/>
        <n v="788738"/>
        <n v="788739"/>
        <n v="788740"/>
        <n v="788741"/>
        <n v="788742"/>
        <n v="788743"/>
        <n v="788744"/>
        <n v="788745"/>
        <n v="788746"/>
        <n v="788747"/>
        <n v="788748"/>
        <n v="788749"/>
        <n v="788750"/>
        <n v="788751"/>
        <n v="788752"/>
        <n v="788753"/>
        <n v="788754"/>
        <n v="788755"/>
        <n v="788756"/>
        <n v="788757"/>
        <n v="788758"/>
        <n v="788759"/>
        <n v="788760"/>
        <n v="788761"/>
        <n v="788762"/>
        <n v="788763"/>
        <n v="788764"/>
        <n v="788765"/>
        <n v="788766"/>
        <n v="788767"/>
        <n v="788768"/>
        <n v="788769"/>
        <n v="788770"/>
        <n v="788771"/>
        <n v="788772"/>
        <n v="788773"/>
        <n v="788774"/>
        <n v="788775"/>
        <n v="788776"/>
        <n v="788777"/>
        <n v="788778"/>
        <n v="788779"/>
        <n v="788780"/>
        <n v="788781"/>
        <n v="788782"/>
        <n v="788783"/>
        <n v="788784"/>
        <n v="788785"/>
        <n v="788786"/>
        <n v="788787"/>
        <n v="788788"/>
        <n v="788789"/>
        <n v="788790"/>
        <n v="788791"/>
        <n v="788792"/>
        <n v="788793"/>
        <n v="788794"/>
        <n v="788795"/>
        <n v="788796"/>
        <n v="788797"/>
        <n v="788798"/>
        <n v="788799"/>
        <n v="788800"/>
        <n v="788802"/>
        <n v="788803"/>
        <n v="788804"/>
        <n v="788805"/>
        <n v="788806"/>
        <n v="788807"/>
        <n v="788808"/>
        <n v="788809"/>
        <n v="788811"/>
        <n v="788812"/>
        <n v="788813"/>
        <n v="788814"/>
        <n v="788815"/>
        <n v="788816"/>
        <n v="788817"/>
        <n v="788818"/>
        <n v="788819"/>
        <n v="788820"/>
        <n v="788821"/>
        <n v="788822"/>
        <n v="788823"/>
        <n v="788824"/>
        <n v="788825"/>
        <n v="788826"/>
        <n v="788827"/>
        <n v="788828"/>
        <n v="788829"/>
        <n v="788830"/>
        <n v="788831"/>
        <n v="788832"/>
        <n v="788833"/>
        <n v="788834"/>
        <n v="788835"/>
        <n v="788836"/>
        <n v="788837"/>
        <n v="788839"/>
        <n v="788840"/>
        <n v="788841"/>
        <n v="788842"/>
        <n v="788843"/>
        <n v="788844"/>
        <n v="788845"/>
        <n v="788846"/>
        <n v="788847"/>
        <n v="788848"/>
        <n v="788849"/>
        <n v="788850"/>
        <n v="788851"/>
        <n v="788852"/>
        <n v="788853"/>
        <n v="788854"/>
        <n v="788855"/>
        <n v="788856"/>
        <n v="788857"/>
        <n v="788858"/>
        <n v="788859"/>
        <n v="788861"/>
        <n v="788863"/>
        <n v="788864"/>
        <n v="788865"/>
        <n v="788866"/>
        <n v="788867"/>
        <n v="788868"/>
        <n v="788869"/>
        <n v="788870"/>
        <n v="788871"/>
        <n v="788872"/>
        <n v="788873"/>
        <n v="788874"/>
        <n v="788876"/>
        <n v="788878"/>
        <n v="788879"/>
        <n v="788880"/>
        <n v="788881"/>
        <n v="788882"/>
        <n v="788883"/>
        <n v="788884"/>
        <n v="788885"/>
        <n v="788886"/>
        <n v="788887"/>
        <n v="788888"/>
        <n v="788889"/>
        <n v="788890"/>
        <n v="788891"/>
        <n v="788892"/>
        <n v="788893"/>
        <n v="788894"/>
        <n v="788895"/>
        <n v="788896"/>
        <n v="788897"/>
        <n v="788898"/>
        <n v="788899"/>
        <n v="788900"/>
        <n v="788901"/>
        <n v="788902"/>
        <n v="788903"/>
        <n v="788904"/>
        <n v="788905"/>
        <n v="788906"/>
        <n v="788907"/>
        <n v="788908"/>
        <n v="788909"/>
        <n v="788910"/>
        <n v="788911"/>
        <n v="788912"/>
        <n v="788913"/>
        <n v="788914"/>
        <n v="788915"/>
        <n v="788916"/>
        <n v="788917"/>
        <n v="788918"/>
        <n v="788921"/>
        <n v="788922"/>
        <n v="788924"/>
        <n v="788925"/>
        <n v="788926"/>
        <n v="788927"/>
        <n v="788928"/>
        <n v="788929"/>
        <n v="788930"/>
        <n v="788931"/>
        <n v="788932"/>
        <n v="788933"/>
        <n v="788934"/>
        <n v="788935"/>
        <n v="788936"/>
        <n v="788937"/>
        <n v="788938"/>
        <n v="788939"/>
        <n v="788941"/>
        <n v="788942"/>
        <n v="788943"/>
        <n v="788944"/>
        <n v="788945"/>
        <n v="788946"/>
        <n v="788948"/>
        <n v="788949"/>
        <n v="788950"/>
        <n v="788951"/>
        <n v="788952"/>
        <n v="788953"/>
        <n v="788954"/>
        <n v="788955"/>
        <n v="788956"/>
        <n v="788957"/>
        <n v="788984"/>
        <n v="788985"/>
        <n v="788987"/>
        <n v="788988"/>
        <n v="788989"/>
        <n v="788990"/>
        <n v="788991"/>
        <n v="788992"/>
        <n v="788993"/>
        <n v="788994"/>
        <n v="788995"/>
        <n v="788996"/>
        <n v="788997"/>
        <n v="788998"/>
        <n v="788999"/>
        <n v="789000"/>
        <n v="789001"/>
        <n v="789002"/>
        <n v="789003"/>
        <n v="789004"/>
        <n v="789005"/>
        <n v="789006"/>
        <n v="789007"/>
        <n v="789008"/>
        <n v="789009"/>
        <n v="789010"/>
        <n v="789012"/>
        <n v="789013"/>
        <n v="789014"/>
        <n v="789015"/>
        <n v="789016"/>
        <n v="789017"/>
        <n v="789018"/>
        <n v="789019"/>
        <n v="789020"/>
        <n v="789021"/>
        <n v="789022"/>
        <n v="789023"/>
        <n v="789024"/>
        <n v="789025"/>
        <n v="789026"/>
        <n v="789027"/>
        <n v="789028"/>
        <n v="789029"/>
        <n v="789030"/>
        <n v="789031"/>
        <n v="789033"/>
        <n v="789034"/>
        <n v="789035"/>
        <n v="789036"/>
        <n v="789038"/>
        <n v="789039"/>
        <n v="789040"/>
        <n v="789041"/>
        <n v="789042"/>
        <n v="789043"/>
        <n v="789044"/>
        <n v="789045"/>
        <n v="789047"/>
        <n v="789048"/>
        <n v="789049"/>
        <n v="789050"/>
        <n v="789051"/>
        <n v="789052"/>
        <n v="789053"/>
        <n v="789054"/>
        <n v="789055"/>
        <n v="789056"/>
        <n v="789057"/>
        <n v="789058"/>
        <n v="789059"/>
        <n v="789060"/>
        <n v="789061"/>
        <n v="789062"/>
        <n v="789063"/>
        <n v="789065"/>
        <n v="789066"/>
        <n v="789067"/>
        <n v="789068"/>
        <n v="789069"/>
        <n v="789070"/>
        <n v="789071"/>
        <n v="789072"/>
        <n v="789073"/>
        <n v="789074"/>
        <n v="789075"/>
        <n v="789076"/>
        <n v="789078"/>
        <n v="789079"/>
        <n v="789080"/>
        <n v="789081"/>
        <n v="789082"/>
        <n v="789083"/>
        <n v="789084"/>
        <n v="789085"/>
        <n v="789086"/>
        <n v="789088"/>
        <n v="789089"/>
        <n v="789090"/>
        <n v="789092"/>
        <n v="789093"/>
        <n v="789094"/>
        <n v="789095"/>
        <n v="789096"/>
        <n v="789097"/>
        <n v="789098"/>
        <n v="789099"/>
        <n v="789100"/>
        <n v="789101"/>
        <n v="789102"/>
        <n v="789104"/>
        <n v="789105"/>
        <n v="789106"/>
        <n v="789107"/>
        <n v="789108"/>
        <n v="789109"/>
        <n v="789110"/>
        <n v="789111"/>
        <n v="789112"/>
        <n v="789113"/>
        <n v="789114"/>
        <n v="789115"/>
        <n v="789116"/>
        <n v="789118"/>
        <n v="789119"/>
        <n v="789120"/>
        <n v="789121"/>
        <n v="789122"/>
        <n v="789123"/>
        <n v="789124"/>
        <n v="789125"/>
        <n v="789126"/>
        <n v="789127"/>
        <n v="789128"/>
        <n v="789129"/>
        <n v="789131"/>
        <n v="789132"/>
        <n v="789133"/>
        <n v="789134"/>
        <n v="789136"/>
        <n v="789137"/>
        <n v="789138"/>
        <n v="789139"/>
        <n v="789140"/>
        <n v="789141"/>
        <n v="789143"/>
        <n v="789144"/>
        <n v="789145"/>
        <n v="789146"/>
        <n v="789147"/>
        <n v="789148"/>
        <n v="789149"/>
        <n v="789151"/>
        <n v="789152"/>
        <n v="789153"/>
        <n v="789154"/>
        <n v="789155"/>
        <n v="789156"/>
        <n v="789157"/>
        <n v="789158"/>
        <n v="789159"/>
        <n v="789160"/>
        <n v="789163"/>
        <n v="789164"/>
        <n v="789165"/>
        <n v="789166"/>
        <n v="789167"/>
        <n v="789168"/>
        <n v="789169"/>
        <n v="789170"/>
        <n v="789171"/>
        <n v="789172"/>
        <n v="789173"/>
        <n v="789174"/>
        <n v="789175"/>
        <n v="789176"/>
        <n v="789177"/>
        <n v="789178"/>
        <n v="789179"/>
        <n v="789180"/>
        <n v="789181"/>
        <n v="789182"/>
        <n v="789183"/>
        <n v="789184"/>
        <n v="789185"/>
        <n v="789186"/>
        <n v="789187"/>
        <n v="789188"/>
        <n v="789189"/>
        <n v="789190"/>
        <n v="789191"/>
        <n v="789193"/>
        <n v="789194"/>
        <n v="789195"/>
        <n v="789196"/>
        <n v="789197"/>
        <n v="789198"/>
        <n v="789199"/>
        <n v="789200"/>
        <n v="789201"/>
        <n v="789202"/>
        <n v="789203"/>
        <n v="789204"/>
        <n v="789205"/>
        <n v="789206"/>
        <n v="789207"/>
        <n v="789208"/>
        <n v="789209"/>
        <n v="789210"/>
        <n v="789211"/>
        <n v="789212"/>
        <n v="789213"/>
        <n v="789214"/>
        <n v="789215"/>
        <n v="789216"/>
        <n v="789217"/>
        <n v="789218"/>
        <n v="789219"/>
        <n v="789220"/>
        <n v="789221"/>
        <n v="789222"/>
        <n v="789223"/>
        <n v="789224"/>
        <n v="789225"/>
        <n v="789226"/>
        <n v="789227"/>
        <n v="789228"/>
        <n v="789229"/>
        <n v="789230"/>
        <n v="789231"/>
        <n v="789232"/>
        <n v="789233"/>
        <n v="789235"/>
        <n v="789236"/>
        <n v="789237"/>
        <n v="789238"/>
        <n v="789239"/>
        <n v="789240"/>
        <n v="789241"/>
        <n v="789242"/>
        <n v="789243"/>
        <n v="789244"/>
        <n v="789245"/>
        <n v="789246"/>
        <n v="789247"/>
        <n v="789248"/>
        <n v="789249"/>
        <n v="789250"/>
        <n v="789251"/>
        <n v="789252"/>
        <n v="789253"/>
        <n v="789254"/>
        <n v="789255"/>
        <n v="789256"/>
        <n v="789257"/>
        <n v="789258"/>
        <n v="789259"/>
        <n v="789260"/>
        <n v="789261"/>
        <n v="789262"/>
        <n v="789263"/>
        <n v="789264"/>
        <n v="789265"/>
        <n v="789266"/>
        <n v="789267"/>
        <n v="789268"/>
        <n v="789270"/>
        <n v="789271"/>
        <n v="789272"/>
        <n v="789273"/>
        <n v="789274"/>
        <n v="789275"/>
        <n v="789276"/>
        <n v="789277"/>
        <n v="789278"/>
        <n v="789279"/>
        <n v="789280"/>
        <n v="789281"/>
        <n v="789282"/>
        <n v="789283"/>
        <n v="789284"/>
        <n v="789285"/>
        <n v="789286"/>
        <n v="789287"/>
        <n v="789288"/>
        <n v="789289"/>
        <n v="789290"/>
        <n v="789291"/>
        <n v="789293"/>
        <n v="789294"/>
        <n v="789295"/>
        <n v="789296"/>
        <n v="789297"/>
        <n v="789298"/>
        <n v="789299"/>
        <n v="789300"/>
        <n v="789301"/>
        <n v="789302"/>
        <n v="789303"/>
        <n v="789304"/>
        <n v="789305"/>
        <n v="789306"/>
        <n v="789307"/>
        <n v="789308"/>
        <n v="789310"/>
        <n v="789311"/>
        <n v="789312"/>
        <n v="789313"/>
        <n v="789314"/>
        <n v="789315"/>
        <n v="789316"/>
        <n v="789319"/>
        <n v="789321"/>
        <n v="789322"/>
        <n v="789323"/>
        <n v="789324"/>
        <n v="789325"/>
        <n v="789326"/>
        <n v="789327"/>
        <n v="789329"/>
        <n v="789330"/>
        <n v="789331"/>
        <n v="789332"/>
        <n v="789333"/>
        <n v="789334"/>
        <n v="789335"/>
        <n v="789336"/>
        <n v="789337"/>
        <n v="789338"/>
        <n v="789341"/>
        <n v="789342"/>
        <n v="789343"/>
        <n v="789344"/>
        <n v="789345"/>
        <n v="789346"/>
        <n v="789347"/>
        <n v="789348"/>
        <n v="789349"/>
        <n v="789350"/>
        <n v="789351"/>
        <n v="789352"/>
        <n v="789353"/>
        <n v="789354"/>
        <n v="789356"/>
        <n v="789357"/>
        <n v="789358"/>
        <n v="789359"/>
        <n v="789360"/>
        <n v="789361"/>
        <n v="789362"/>
        <n v="789363"/>
        <n v="789364"/>
        <n v="789365"/>
        <n v="789366"/>
        <n v="789367"/>
        <n v="789368"/>
        <n v="789369"/>
        <n v="789370"/>
        <n v="789371"/>
        <n v="789372"/>
        <n v="789373"/>
        <n v="789374"/>
        <n v="789375"/>
        <n v="789376"/>
        <n v="789377"/>
        <n v="789378"/>
        <n v="789379"/>
        <n v="789380"/>
        <n v="789381"/>
        <n v="789382"/>
        <n v="789383"/>
        <n v="789384"/>
        <n v="789385"/>
        <n v="789387"/>
        <n v="789388"/>
        <n v="789390"/>
        <n v="789391"/>
        <n v="789392"/>
        <n v="789393"/>
        <n v="789394"/>
        <n v="789395"/>
        <n v="789396"/>
        <n v="789397"/>
        <n v="789398"/>
        <n v="789399"/>
        <n v="789400"/>
        <n v="789401"/>
        <n v="789402"/>
        <n v="789403"/>
        <n v="789404"/>
        <n v="789405"/>
        <n v="789406"/>
        <n v="789407"/>
        <n v="789408"/>
        <n v="789409"/>
        <n v="789410"/>
        <n v="789411"/>
        <n v="789413"/>
        <n v="789414"/>
        <n v="789415"/>
        <n v="789416"/>
        <n v="789417"/>
        <n v="789418"/>
        <n v="789419"/>
        <n v="789420"/>
        <n v="789421"/>
        <n v="789422"/>
        <n v="789423"/>
        <n v="789424"/>
        <n v="789425"/>
        <n v="789426"/>
        <n v="789427"/>
        <n v="789428"/>
        <n v="789429"/>
        <n v="789430"/>
        <n v="789431"/>
        <n v="789432"/>
        <n v="789433"/>
        <n v="789434"/>
        <n v="789435"/>
        <n v="789436"/>
        <n v="789437"/>
        <n v="789438"/>
        <n v="789439"/>
        <n v="789441"/>
        <n v="789443"/>
        <n v="789444"/>
        <n v="789445"/>
        <n v="789446"/>
        <n v="789447"/>
        <n v="789448"/>
        <n v="789449"/>
        <n v="789450"/>
        <n v="789451"/>
        <n v="789452"/>
        <n v="789453"/>
        <n v="789454"/>
        <n v="789455"/>
        <n v="789457"/>
        <n v="789458"/>
        <n v="789460"/>
        <n v="789461"/>
        <n v="789462"/>
        <n v="789463"/>
        <n v="789464"/>
        <n v="789465"/>
        <n v="789466"/>
        <n v="789467"/>
        <n v="789468"/>
        <n v="789469"/>
        <n v="789470"/>
        <n v="789471"/>
        <n v="789472"/>
        <n v="789473"/>
        <n v="789474"/>
        <n v="789475"/>
        <n v="789476"/>
        <n v="789477"/>
        <n v="789478"/>
        <n v="789479"/>
        <n v="789480"/>
        <n v="789482"/>
        <n v="789483"/>
        <n v="789484"/>
        <n v="789485"/>
        <n v="789486"/>
        <n v="789487"/>
        <n v="789488"/>
        <n v="789489"/>
        <n v="789490"/>
        <n v="789491"/>
        <n v="789492"/>
        <n v="789493"/>
        <n v="789494"/>
        <n v="789495"/>
        <n v="789496"/>
        <n v="789497"/>
        <n v="789498"/>
        <n v="789499"/>
        <n v="789500"/>
        <n v="789501"/>
        <n v="789502"/>
        <n v="789503"/>
        <n v="789504"/>
        <n v="789505"/>
        <n v="789506"/>
        <n v="789507"/>
        <n v="789509"/>
        <n v="789510"/>
        <n v="789512"/>
        <n v="789513"/>
        <n v="789514"/>
        <n v="789515"/>
        <n v="789516"/>
        <n v="789517"/>
        <n v="789519"/>
        <n v="789520"/>
        <n v="789521"/>
        <n v="789522"/>
        <n v="789523"/>
        <n v="789524"/>
        <n v="789525"/>
        <n v="789526"/>
        <n v="789527"/>
        <n v="789528"/>
        <n v="789529"/>
        <n v="789530"/>
        <n v="789531"/>
        <n v="789532"/>
        <n v="789533"/>
        <n v="789534"/>
        <n v="789535"/>
        <n v="789536"/>
        <n v="789537"/>
        <n v="789538"/>
        <n v="789539"/>
        <n v="789540"/>
        <n v="789541"/>
        <n v="789542"/>
        <n v="789543"/>
        <n v="789544"/>
        <n v="789545"/>
        <n v="789546"/>
        <n v="789547"/>
        <n v="789548"/>
        <n v="789549"/>
        <n v="789550"/>
        <n v="789551"/>
        <n v="789552"/>
        <n v="789553"/>
        <n v="789554"/>
        <n v="789555"/>
        <n v="789556"/>
        <n v="789557"/>
        <n v="789558"/>
        <n v="789559"/>
        <n v="789560"/>
        <n v="789561"/>
        <n v="789562"/>
        <n v="789563"/>
        <n v="789564"/>
        <n v="789565"/>
        <n v="789566"/>
        <n v="789567"/>
        <n v="789568"/>
        <n v="789569"/>
        <n v="789570"/>
        <n v="789571"/>
        <n v="789572"/>
        <n v="789573"/>
        <n v="789574"/>
        <n v="789575"/>
        <n v="789576"/>
        <n v="789577"/>
        <n v="789578"/>
        <n v="789579"/>
        <n v="789580"/>
        <n v="789581"/>
        <n v="789582"/>
        <n v="789583"/>
        <n v="789584"/>
        <n v="789585"/>
        <n v="789586"/>
        <n v="789587"/>
        <n v="789588"/>
        <n v="789590"/>
        <n v="789591"/>
        <n v="789592"/>
        <n v="789593"/>
        <n v="789594"/>
        <n v="789595"/>
        <n v="789596"/>
        <n v="789597"/>
        <n v="789598"/>
        <n v="789600"/>
        <n v="789601"/>
        <n v="789602"/>
        <n v="789603"/>
        <n v="789604"/>
        <n v="789605"/>
        <n v="789606"/>
        <n v="789607"/>
        <n v="789608"/>
        <n v="789610"/>
        <n v="789611"/>
        <n v="789612"/>
        <n v="789613"/>
        <n v="789614"/>
        <n v="789615"/>
        <n v="789616"/>
        <n v="789617"/>
        <n v="789618"/>
        <n v="789619"/>
        <n v="789620"/>
        <n v="789621"/>
        <n v="789622"/>
        <n v="789624"/>
        <n v="789626"/>
        <n v="789627"/>
        <n v="789628"/>
        <n v="789629"/>
        <n v="789631"/>
        <n v="789632"/>
        <n v="789633"/>
        <n v="789634"/>
        <n v="789635"/>
        <n v="789636"/>
        <n v="789637"/>
        <n v="789638"/>
        <n v="789639"/>
        <n v="789640"/>
        <n v="789641"/>
        <n v="789642"/>
        <n v="789643"/>
        <n v="789644"/>
        <n v="789645"/>
        <n v="789646"/>
        <n v="789647"/>
        <n v="789648"/>
        <n v="789649"/>
        <n v="789650"/>
        <n v="789651"/>
        <n v="789652"/>
        <n v="789653"/>
        <n v="789654"/>
        <n v="789655"/>
        <n v="789656"/>
        <n v="789657"/>
        <n v="789659"/>
        <n v="789660"/>
        <n v="789661"/>
        <n v="789662"/>
        <n v="789663"/>
        <n v="789664"/>
        <n v="789665"/>
        <n v="789666"/>
        <n v="789667"/>
        <n v="789668"/>
        <n v="789669"/>
        <n v="789670"/>
        <n v="789671"/>
        <n v="789672"/>
        <n v="789673"/>
        <n v="789674"/>
        <n v="789675"/>
        <n v="789676"/>
        <n v="789677"/>
        <n v="789678"/>
        <n v="789679"/>
        <n v="789680"/>
        <n v="789682"/>
        <n v="789683"/>
        <n v="789684"/>
        <n v="789685"/>
        <n v="789686"/>
        <n v="789687"/>
        <n v="789688"/>
        <n v="789689"/>
        <n v="789690"/>
        <n v="789691"/>
        <n v="789692"/>
        <n v="789693"/>
        <n v="789695"/>
        <n v="789696"/>
        <n v="789697"/>
        <n v="789698"/>
        <n v="789699"/>
        <n v="789700"/>
        <n v="789701"/>
        <n v="789702"/>
        <n v="789703"/>
        <n v="789704"/>
        <n v="789706"/>
        <n v="789707"/>
        <n v="789708"/>
        <n v="789709"/>
        <n v="789710"/>
        <n v="789711"/>
        <n v="789712"/>
        <n v="789713"/>
        <n v="789714"/>
        <n v="789715"/>
        <n v="789716"/>
        <n v="789717"/>
        <n v="789719"/>
        <n v="789720"/>
        <n v="789721"/>
        <n v="789722"/>
        <n v="789723"/>
        <n v="789724"/>
        <n v="789725"/>
        <n v="789726"/>
        <n v="789728"/>
        <n v="789729"/>
        <n v="789730"/>
        <n v="789731"/>
        <n v="789732"/>
        <n v="789733"/>
        <n v="789734"/>
        <n v="789735"/>
        <n v="789736"/>
        <n v="789738"/>
        <n v="789739"/>
        <n v="789740"/>
        <n v="789741"/>
        <n v="789742"/>
        <n v="789743"/>
        <n v="789744"/>
        <n v="789745"/>
        <n v="789746"/>
        <n v="789747"/>
        <n v="789748"/>
        <n v="789749"/>
        <n v="789750"/>
        <n v="789751"/>
        <n v="789752"/>
        <n v="789753"/>
        <n v="789754"/>
        <n v="789755"/>
        <n v="789756"/>
        <n v="789757"/>
        <n v="789758"/>
        <n v="789759"/>
        <n v="789760"/>
        <n v="789761"/>
        <n v="789762"/>
        <n v="789763"/>
        <n v="789764"/>
        <n v="789765"/>
        <n v="789766"/>
        <n v="789767"/>
        <n v="789768"/>
        <n v="789769"/>
        <n v="789770"/>
        <n v="789771"/>
        <n v="789772"/>
        <n v="789773"/>
        <n v="789774"/>
        <n v="789775"/>
        <n v="789776"/>
        <n v="789777"/>
        <n v="789778"/>
        <n v="789779"/>
        <n v="789780"/>
        <n v="789781"/>
        <n v="789782"/>
        <n v="789783"/>
        <n v="789784"/>
        <n v="789785"/>
        <n v="789786"/>
        <n v="789787"/>
        <n v="789789"/>
        <n v="789790"/>
        <n v="789791"/>
        <n v="789792"/>
        <n v="789793"/>
        <n v="789794"/>
        <n v="789795"/>
        <n v="789796"/>
        <n v="789797"/>
        <n v="789798"/>
        <n v="789800"/>
        <n v="789801"/>
        <n v="789802"/>
        <n v="789803"/>
        <n v="789804"/>
        <n v="789805"/>
        <n v="789806"/>
        <n v="789807"/>
        <n v="789808"/>
        <n v="789809"/>
        <n v="789810"/>
        <n v="789811"/>
        <n v="789813"/>
        <n v="789814"/>
        <n v="789815"/>
        <n v="789816"/>
        <n v="789817"/>
        <n v="789818"/>
        <n v="789819"/>
        <n v="789820"/>
        <n v="789821"/>
        <n v="789822"/>
        <n v="789823"/>
        <n v="789824"/>
        <n v="789825"/>
        <n v="789826"/>
        <n v="789827"/>
        <n v="789828"/>
        <n v="789829"/>
        <n v="789831"/>
        <n v="789832"/>
        <n v="789833"/>
        <n v="789834"/>
        <n v="789835"/>
        <n v="789836"/>
        <n v="789837"/>
        <n v="789838"/>
        <n v="789839"/>
        <n v="789840"/>
        <n v="789841"/>
        <n v="789842"/>
        <n v="789843"/>
        <n v="789844"/>
        <n v="789845"/>
        <n v="789846"/>
        <n v="789847"/>
        <n v="789848"/>
        <n v="789849"/>
        <n v="789850"/>
        <n v="789851"/>
        <n v="789852"/>
        <n v="789853"/>
        <n v="789854"/>
        <n v="789855"/>
        <n v="789856"/>
        <n v="789857"/>
        <n v="789858"/>
        <n v="789859"/>
        <n v="789860"/>
        <n v="789861"/>
        <n v="789862"/>
        <n v="789863"/>
        <n v="789864"/>
        <n v="789866"/>
        <n v="789867"/>
        <n v="789868"/>
        <n v="789869"/>
        <n v="789870"/>
        <n v="789873"/>
        <n v="789874"/>
        <n v="789875"/>
        <n v="789876"/>
        <n v="789877"/>
        <n v="789878"/>
        <n v="789880"/>
        <n v="789881"/>
        <n v="789882"/>
        <n v="789883"/>
        <n v="789884"/>
        <n v="789885"/>
        <n v="789886"/>
        <n v="789888"/>
        <n v="789889"/>
        <n v="789890"/>
        <n v="789892"/>
        <n v="789893"/>
        <n v="789895"/>
        <n v="789897"/>
        <n v="789898"/>
        <n v="789899"/>
        <n v="789900"/>
        <n v="789901"/>
        <n v="789902"/>
        <n v="789903"/>
        <n v="789904"/>
        <n v="789905"/>
        <n v="789907"/>
        <n v="789908"/>
        <n v="789909"/>
        <n v="789910"/>
        <n v="789911"/>
        <n v="789912"/>
        <n v="789913"/>
        <n v="789914"/>
        <n v="789915"/>
        <n v="789916"/>
        <n v="789917"/>
        <n v="789918"/>
        <n v="789919"/>
        <n v="789920"/>
        <n v="789921"/>
        <n v="789922"/>
        <n v="789923"/>
        <n v="789924"/>
        <n v="789925"/>
        <n v="789926"/>
        <n v="789927"/>
        <n v="789928"/>
        <n v="789929"/>
        <n v="789930"/>
        <n v="789931"/>
        <n v="789932"/>
        <n v="789933"/>
        <n v="789934"/>
        <n v="789935"/>
        <n v="789936"/>
        <n v="789937"/>
        <n v="789938"/>
        <n v="789939"/>
        <n v="789940"/>
        <n v="789941"/>
        <n v="789943"/>
        <n v="789944"/>
        <n v="789945"/>
        <n v="789946"/>
        <n v="789947"/>
        <n v="789948"/>
        <n v="789949"/>
        <n v="789951"/>
        <n v="789952"/>
        <n v="789953"/>
        <n v="789954"/>
        <n v="789955"/>
        <n v="789956"/>
        <n v="789957"/>
        <n v="789958"/>
        <n v="789959"/>
        <n v="789960"/>
        <n v="789961"/>
        <n v="789962"/>
        <n v="789963"/>
        <n v="789964"/>
        <n v="789965"/>
        <n v="789966"/>
        <n v="789967"/>
        <n v="789968"/>
        <n v="789969"/>
        <n v="789970"/>
        <n v="789971"/>
        <n v="789972"/>
        <n v="789973"/>
        <n v="789974"/>
        <n v="789975"/>
        <n v="789976"/>
        <n v="789977"/>
        <n v="789978"/>
        <n v="789979"/>
        <n v="789981"/>
        <n v="789982"/>
        <n v="789983"/>
        <n v="789984"/>
        <n v="789985"/>
        <n v="789986"/>
        <n v="789987"/>
        <n v="789988"/>
        <n v="789989"/>
        <n v="789990"/>
        <n v="789991"/>
        <n v="789992"/>
        <n v="789993"/>
        <n v="789994"/>
        <n v="789995"/>
        <n v="789996"/>
        <n v="789997"/>
        <n v="789998"/>
        <n v="789999"/>
        <n v="790000"/>
        <n v="790001"/>
        <n v="790002"/>
        <n v="790003"/>
        <n v="790004"/>
        <n v="790005"/>
        <n v="790006"/>
        <n v="790007"/>
        <n v="790008"/>
        <n v="790009"/>
        <n v="790010"/>
        <n v="790011"/>
        <n v="790012"/>
        <n v="790013"/>
        <n v="790014"/>
        <n v="790017"/>
        <n v="790018"/>
        <n v="790019"/>
        <n v="790020"/>
        <n v="790021"/>
        <n v="790022"/>
        <n v="790023"/>
        <n v="790024"/>
        <n v="790025"/>
        <n v="790027"/>
        <n v="790028"/>
        <n v="790030"/>
        <n v="790031"/>
        <n v="790032"/>
        <n v="790034"/>
        <n v="790035"/>
        <n v="790036"/>
        <n v="790037"/>
        <n v="790041"/>
        <n v="790042"/>
        <n v="790043"/>
        <n v="790044"/>
        <n v="790045"/>
        <n v="790046"/>
        <n v="790047"/>
        <n v="790048"/>
        <n v="790049"/>
        <n v="790050"/>
        <n v="790051"/>
        <n v="790052"/>
        <n v="790053"/>
        <n v="790054"/>
        <n v="790055"/>
        <n v="790057"/>
        <n v="790058"/>
        <n v="790059"/>
        <n v="790060"/>
        <n v="790061"/>
        <n v="790062"/>
        <n v="790063"/>
        <n v="790064"/>
        <n v="790065"/>
        <n v="790066"/>
        <n v="790067"/>
        <n v="790068"/>
        <n v="790069"/>
        <n v="790070"/>
        <n v="790071"/>
        <n v="790072"/>
        <n v="790073"/>
        <n v="790074"/>
        <n v="790075"/>
        <n v="790076"/>
        <n v="790077"/>
        <n v="790078"/>
        <n v="790080"/>
        <n v="790081"/>
        <n v="790082"/>
        <n v="790085"/>
        <n v="790086"/>
        <n v="790087"/>
        <n v="790088"/>
        <n v="790089"/>
        <n v="790090"/>
        <n v="790091"/>
        <n v="790092"/>
        <n v="790093"/>
        <n v="790094"/>
        <n v="790095"/>
        <n v="790096"/>
        <n v="790097"/>
        <n v="790098"/>
        <n v="790099"/>
        <n v="790100"/>
        <n v="790101"/>
        <n v="790102"/>
        <n v="790103"/>
        <n v="790104"/>
        <n v="790105"/>
        <n v="790106"/>
        <n v="790107"/>
        <n v="790108"/>
        <n v="790109"/>
        <n v="790110"/>
        <n v="790111"/>
        <n v="790112"/>
        <n v="790114"/>
        <n v="790115"/>
        <n v="790116"/>
        <n v="790117"/>
        <n v="790118"/>
        <n v="790119"/>
        <n v="790120"/>
        <n v="790121"/>
        <n v="790123"/>
        <n v="790124"/>
        <n v="790125"/>
        <n v="790126"/>
        <n v="790127"/>
        <n v="790128"/>
        <n v="790129"/>
        <n v="790130"/>
        <n v="790131"/>
        <n v="790132"/>
        <n v="790133"/>
        <n v="790134"/>
        <n v="790135"/>
        <n v="790136"/>
        <n v="790137"/>
        <n v="790139"/>
        <n v="790140"/>
        <n v="790141"/>
        <n v="790143"/>
        <n v="790144"/>
        <n v="790145"/>
        <n v="790146"/>
        <n v="790147"/>
        <n v="790148"/>
        <n v="790149"/>
        <n v="790150"/>
        <n v="790151"/>
        <n v="790152"/>
        <n v="790153"/>
        <n v="790154"/>
        <n v="790156"/>
        <n v="790157"/>
        <n v="790158"/>
        <n v="790159"/>
        <n v="790160"/>
        <n v="790161"/>
        <n v="790162"/>
        <n v="790163"/>
        <n v="790164"/>
        <n v="790165"/>
        <n v="790166"/>
        <n v="790167"/>
        <n v="790169"/>
        <n v="790170"/>
        <n v="790171"/>
        <n v="790172"/>
        <n v="790173"/>
        <n v="790174"/>
        <n v="790175"/>
        <n v="790176"/>
        <n v="790177"/>
        <n v="790178"/>
        <n v="790179"/>
        <n v="790180"/>
        <n v="790181"/>
        <n v="790182"/>
        <n v="790183"/>
        <n v="790184"/>
        <n v="790185"/>
        <n v="790186"/>
        <n v="790187"/>
        <n v="790188"/>
        <n v="790189"/>
        <n v="790190"/>
        <n v="790191"/>
        <n v="790193"/>
        <n v="790194"/>
        <n v="790195"/>
        <n v="790196"/>
        <n v="790197"/>
        <n v="790198"/>
        <n v="790200"/>
        <n v="790201"/>
        <n v="790203"/>
        <n v="790204"/>
        <n v="790205"/>
        <n v="790206"/>
        <n v="790207"/>
        <n v="790208"/>
        <n v="790209"/>
        <n v="790210"/>
        <n v="790211"/>
        <n v="790212"/>
        <n v="790213"/>
        <n v="790214"/>
        <n v="790215"/>
        <n v="790216"/>
        <n v="790217"/>
        <n v="790218"/>
        <n v="790219"/>
        <n v="790220"/>
        <n v="790222"/>
        <n v="790223"/>
        <n v="790224"/>
        <n v="790225"/>
        <n v="790226"/>
        <n v="790227"/>
        <n v="790228"/>
        <n v="790229"/>
        <n v="790230"/>
        <n v="790231"/>
        <n v="790232"/>
        <n v="790233"/>
        <n v="790234"/>
        <n v="790235"/>
        <n v="790236"/>
        <n v="790237"/>
        <n v="790238"/>
        <n v="790239"/>
        <n v="790240"/>
        <n v="790242"/>
        <n v="790243"/>
        <n v="790244"/>
        <n v="790245"/>
        <n v="790246"/>
        <n v="790247"/>
        <n v="790249"/>
        <n v="790250"/>
        <n v="790251"/>
        <n v="790252"/>
        <n v="790253"/>
        <n v="790254"/>
        <n v="790255"/>
        <n v="790256"/>
        <n v="790257"/>
        <n v="790258"/>
        <n v="790259"/>
        <n v="790260"/>
        <n v="790261"/>
        <n v="790262"/>
        <n v="790263"/>
        <n v="790264"/>
        <n v="790265"/>
        <n v="790266"/>
        <n v="790267"/>
        <n v="790268"/>
        <n v="790269"/>
        <n v="790270"/>
        <n v="790271"/>
        <n v="790272"/>
        <n v="790273"/>
        <n v="790274"/>
        <n v="790275"/>
        <n v="790276"/>
        <n v="790277"/>
        <n v="790278"/>
        <n v="790279"/>
        <n v="790280"/>
        <n v="790281"/>
        <n v="790282"/>
        <n v="790283"/>
        <n v="790284"/>
        <n v="790285"/>
        <n v="790286"/>
        <n v="790287"/>
        <n v="790288"/>
        <n v="790289"/>
        <n v="790290"/>
        <n v="790291"/>
        <n v="790292"/>
        <n v="790294"/>
        <n v="790295"/>
        <n v="790296"/>
        <n v="790297"/>
        <n v="790298"/>
        <n v="790299"/>
        <n v="790302"/>
        <n v="790303"/>
        <n v="790304"/>
        <n v="790305"/>
        <n v="790306"/>
        <n v="790307"/>
        <n v="790308"/>
        <n v="790310"/>
        <n v="790311"/>
        <n v="790312"/>
        <n v="790313"/>
        <n v="790314"/>
        <n v="790315"/>
        <n v="790316"/>
        <n v="790318"/>
        <n v="790319"/>
        <n v="790320"/>
        <n v="790321"/>
        <n v="790322"/>
        <n v="790323"/>
        <n v="790324"/>
        <n v="790325"/>
        <n v="790326"/>
        <n v="790327"/>
        <n v="790328"/>
        <n v="790329"/>
        <n v="790330"/>
        <n v="790331"/>
        <n v="790333"/>
        <n v="790334"/>
        <n v="790335"/>
        <n v="790336"/>
        <n v="790337"/>
        <n v="790338"/>
        <n v="790339"/>
        <n v="790341"/>
        <n v="790342"/>
        <n v="790343"/>
        <n v="790345"/>
        <n v="790346"/>
        <n v="790347"/>
        <n v="790348"/>
        <n v="790349"/>
        <n v="790350"/>
        <n v="790351"/>
        <n v="790352"/>
        <n v="790353"/>
        <n v="790354"/>
        <n v="790355"/>
        <n v="790356"/>
        <n v="790357"/>
        <n v="790358"/>
        <n v="790359"/>
        <n v="790360"/>
        <n v="790361"/>
        <n v="790362"/>
        <n v="790363"/>
        <n v="790364"/>
        <n v="790365"/>
        <n v="790366"/>
        <n v="790367"/>
        <n v="790368"/>
        <n v="790369"/>
        <n v="790370"/>
        <n v="790371"/>
        <n v="790372"/>
        <n v="790373"/>
        <n v="790374"/>
        <n v="790375"/>
        <n v="790376"/>
        <n v="790377"/>
        <n v="790378"/>
        <n v="790379"/>
        <n v="790380"/>
        <n v="790381"/>
        <n v="790382"/>
        <n v="790383"/>
        <n v="790384"/>
        <n v="790385"/>
        <n v="790386"/>
        <n v="790387"/>
        <n v="790390"/>
        <n v="790391"/>
        <n v="790392"/>
        <n v="790393"/>
        <n v="790394"/>
        <n v="790395"/>
        <n v="790396"/>
        <n v="790397"/>
        <n v="790398"/>
        <n v="790400"/>
        <n v="790401"/>
        <n v="790402"/>
        <n v="790403"/>
        <n v="790404"/>
        <n v="790405"/>
        <n v="790406"/>
        <n v="790407"/>
        <n v="790408"/>
        <n v="790409"/>
        <n v="790410"/>
        <n v="790411"/>
        <n v="790412"/>
        <n v="790413"/>
        <n v="790414"/>
        <n v="790415"/>
        <n v="790416"/>
        <n v="790417"/>
        <n v="790418"/>
        <n v="790419"/>
        <n v="790420"/>
        <n v="790421"/>
        <n v="790422"/>
        <n v="790423"/>
        <n v="790424"/>
        <n v="790425"/>
        <n v="790426"/>
        <n v="790427"/>
        <n v="790428"/>
        <n v="790429"/>
        <n v="790430"/>
        <n v="790431"/>
        <n v="790432"/>
        <n v="790433"/>
        <n v="790434"/>
        <n v="790435"/>
        <n v="790436"/>
        <n v="790437"/>
        <n v="790438"/>
        <n v="790439"/>
        <n v="790440"/>
        <n v="790441"/>
        <n v="790442"/>
        <n v="790443"/>
        <n v="790444"/>
        <n v="790446"/>
        <n v="790447"/>
        <n v="790448"/>
        <n v="790449"/>
        <n v="790450"/>
        <n v="790451"/>
        <n v="790452"/>
        <n v="790453"/>
        <n v="790454"/>
        <n v="790455"/>
        <n v="790456"/>
        <n v="790457"/>
        <n v="790458"/>
        <n v="790459"/>
        <n v="790460"/>
        <n v="790461"/>
        <n v="790462"/>
        <n v="790463"/>
        <n v="790464"/>
        <n v="790466"/>
        <n v="790467"/>
        <n v="790468"/>
        <n v="790469"/>
        <n v="790470"/>
        <n v="790471"/>
        <n v="790472"/>
        <n v="790473"/>
        <n v="790474"/>
        <n v="790477"/>
        <n v="790478"/>
        <n v="790479"/>
        <n v="790480"/>
        <n v="790481"/>
        <n v="790482"/>
        <n v="790484"/>
        <n v="790485"/>
        <n v="790487"/>
        <n v="790488"/>
        <n v="790489"/>
        <n v="790490"/>
        <n v="790491"/>
        <n v="790492"/>
        <n v="790493"/>
        <n v="790494"/>
        <n v="790495"/>
        <n v="790496"/>
        <n v="790498"/>
        <n v="790499"/>
        <n v="790500"/>
        <n v="790501"/>
        <n v="790503"/>
        <n v="790504"/>
        <n v="790506"/>
        <n v="790507"/>
        <n v="790508"/>
        <n v="790509"/>
        <n v="790510"/>
        <n v="790511"/>
        <n v="790513"/>
        <n v="790515"/>
        <n v="790516"/>
        <n v="790517"/>
        <n v="790518"/>
        <n v="790519"/>
        <n v="790520"/>
        <n v="790521"/>
        <n v="790523"/>
        <n v="790524"/>
        <n v="790525"/>
        <n v="790527"/>
        <n v="790528"/>
        <n v="790529"/>
        <n v="790530"/>
        <n v="790532"/>
        <n v="790533"/>
        <n v="790534"/>
        <n v="790535"/>
        <n v="790537"/>
        <n v="790538"/>
        <n v="790539"/>
        <n v="790540"/>
        <n v="790541"/>
        <n v="790542"/>
        <n v="790543"/>
        <n v="790544"/>
        <n v="790545"/>
        <n v="790546"/>
        <n v="790547"/>
        <n v="790548"/>
        <n v="790549"/>
        <n v="790550"/>
        <n v="790552"/>
        <n v="790553"/>
        <n v="790554"/>
        <n v="790555"/>
        <n v="790556"/>
        <n v="790557"/>
        <n v="790558"/>
        <n v="790559"/>
        <n v="790560"/>
        <n v="790562"/>
        <n v="790563"/>
        <n v="790564"/>
        <n v="790565"/>
        <n v="790568"/>
        <n v="790569"/>
        <n v="790570"/>
        <n v="790571"/>
        <n v="790572"/>
        <n v="790573"/>
        <n v="790574"/>
        <n v="790575"/>
        <n v="790576"/>
        <n v="790578"/>
        <n v="790579"/>
        <n v="790580"/>
        <n v="790581"/>
        <n v="790582"/>
        <n v="790585"/>
        <n v="790586"/>
        <n v="790587"/>
        <n v="790588"/>
        <n v="790589"/>
        <n v="790590"/>
        <n v="790591"/>
        <n v="790592"/>
        <n v="790593"/>
        <n v="790594"/>
        <n v="790595"/>
        <n v="790596"/>
        <n v="790597"/>
        <n v="790598"/>
        <n v="790599"/>
        <n v="790601"/>
        <n v="790602"/>
        <n v="790603"/>
        <n v="790604"/>
        <n v="790605"/>
        <n v="790606"/>
        <n v="790607"/>
        <n v="790608"/>
        <n v="790609"/>
        <n v="790610"/>
        <n v="790611"/>
        <n v="790612"/>
        <n v="790613"/>
        <n v="790614"/>
        <n v="790615"/>
        <n v="790616"/>
        <n v="790617"/>
        <n v="790618"/>
        <n v="790619"/>
        <n v="790620"/>
        <n v="790621"/>
        <n v="790622"/>
        <n v="790623"/>
        <n v="790624"/>
        <n v="790625"/>
        <n v="790627"/>
        <n v="790628"/>
        <n v="790629"/>
        <n v="790630"/>
        <n v="790632"/>
        <n v="790633"/>
        <n v="790634"/>
        <n v="790635"/>
        <n v="790636"/>
        <n v="790637"/>
        <n v="790642"/>
        <n v="790643"/>
        <n v="790645"/>
        <n v="790646"/>
        <n v="790647"/>
        <n v="790648"/>
        <n v="790649"/>
        <n v="790651"/>
        <n v="790652"/>
        <n v="790655"/>
        <n v="790657"/>
        <n v="790658"/>
        <n v="790659"/>
        <n v="790662"/>
        <n v="790663"/>
        <n v="790664"/>
        <n v="790665"/>
        <n v="790666"/>
        <n v="790667"/>
        <n v="790668"/>
        <n v="790669"/>
        <n v="790670"/>
        <n v="790671"/>
        <n v="790672"/>
        <n v="790674"/>
        <n v="790675"/>
        <n v="790676"/>
        <n v="790677"/>
        <n v="790678"/>
        <n v="790679"/>
        <n v="790680"/>
        <n v="790681"/>
        <n v="790682"/>
        <n v="790684"/>
        <n v="790685"/>
        <n v="790686"/>
        <n v="790687"/>
        <n v="790690"/>
        <n v="790691"/>
        <n v="790692"/>
        <n v="790695"/>
        <n v="790696"/>
        <n v="790697"/>
        <n v="790700"/>
        <n v="790703"/>
        <n v="790704"/>
        <n v="790705"/>
        <n v="790707"/>
        <n v="790708"/>
        <n v="790709"/>
        <n v="790710"/>
        <n v="790711"/>
        <n v="790712"/>
        <n v="790713"/>
        <n v="790716"/>
        <n v="790717"/>
        <n v="790718"/>
        <n v="790719"/>
        <n v="790721"/>
        <n v="790729"/>
        <n v="790730"/>
        <n v="790733"/>
        <n v="790735"/>
        <n v="790736"/>
        <n v="790745"/>
        <n v="790747"/>
        <n v="790784"/>
        <n v="790786"/>
        <n v="790789"/>
        <n v="790807"/>
        <n v="790819"/>
        <n v="790820"/>
        <n v="790827"/>
        <n v="790831"/>
        <n v="790844"/>
        <n v="790847"/>
        <n v="790850"/>
        <n v="790864"/>
        <n v="790868"/>
        <n v="790870"/>
        <n v="790872"/>
        <n v="790873"/>
        <n v="790875"/>
        <n v="790876"/>
        <n v="790878"/>
        <n v="790880"/>
        <n v="790881"/>
        <n v="790883"/>
        <n v="790886"/>
        <n v="790888"/>
        <n v="790897"/>
        <n v="790900"/>
        <n v="790901"/>
        <n v="790911"/>
        <n v="790912"/>
        <n v="790913"/>
        <n v="790914"/>
        <n v="790918"/>
        <n v="790919"/>
        <n v="790920"/>
        <n v="790921"/>
        <n v="790922"/>
        <n v="790923"/>
        <n v="790924"/>
        <n v="790925"/>
        <n v="790926"/>
        <n v="790927"/>
        <n v="790928"/>
        <n v="790929"/>
        <n v="790930"/>
        <n v="790931"/>
        <n v="790932"/>
        <n v="790933"/>
        <n v="790934"/>
        <n v="790935"/>
        <n v="790939"/>
        <n v="790940"/>
        <n v="790941"/>
        <n v="790942"/>
        <n v="790943"/>
        <n v="790944"/>
        <n v="790945"/>
        <n v="790946"/>
        <n v="790947"/>
        <n v="790949"/>
        <n v="790953"/>
        <n v="790954"/>
        <n v="790957"/>
        <n v="790960"/>
        <n v="790961"/>
        <n v="790962"/>
        <n v="790963"/>
        <n v="790964"/>
        <n v="790968"/>
        <n v="790970"/>
        <n v="790972"/>
        <n v="790973"/>
        <n v="790982"/>
        <n v="790986"/>
        <n v="790987"/>
        <n v="790989"/>
        <n v="790990"/>
        <n v="790991"/>
        <n v="790992"/>
        <n v="790993"/>
        <n v="790994"/>
        <n v="790995"/>
        <n v="790996"/>
        <n v="790997"/>
        <n v="790998"/>
        <n v="791005"/>
        <n v="791006"/>
        <n v="791008"/>
        <n v="791009"/>
        <n v="791028"/>
        <n v="791034"/>
        <n v="791044"/>
        <n v="791048"/>
        <n v="791056"/>
        <n v="791057"/>
        <n v="791058"/>
        <n v="791059"/>
        <n v="791060"/>
        <n v="791063"/>
        <n v="791071"/>
        <n v="791073"/>
        <n v="791074"/>
        <n v="791080"/>
        <n v="791082"/>
        <n v="791095"/>
        <n v="791096"/>
        <n v="791097"/>
        <n v="791100"/>
        <n v="791105"/>
        <n v="791112"/>
        <n v="1244337"/>
        <n v="1244338"/>
        <n v="1244339"/>
        <n v="1244340"/>
        <n v="1244376"/>
        <n v="1244465"/>
        <n v="1244586"/>
        <n v="1244599"/>
        <n v="1244710"/>
        <n v="1244733"/>
        <n v="1244740"/>
        <n v="1244946"/>
        <n v="1245956"/>
        <n v="1248569"/>
        <n v="1248602"/>
        <n v="1248615"/>
        <n v="1249650"/>
        <n v="2128318"/>
        <n v="2128324"/>
        <n v="2128326"/>
        <n v="2128328"/>
        <n v="2128356"/>
        <n v="2128361"/>
        <n v="2128376"/>
        <n v="2128378"/>
        <n v="2128380"/>
        <n v="2128382"/>
        <n v="2128384"/>
        <n v="2128388"/>
        <n v="2128390"/>
        <n v="2128392"/>
        <n v="2128394"/>
        <n v="2128396"/>
        <n v="2128398"/>
        <n v="2128400"/>
        <n v="2128402"/>
        <n v="2128404"/>
        <n v="2128406"/>
        <n v="2128410"/>
        <n v="2128414"/>
        <n v="2128416"/>
        <n v="2128418"/>
        <n v="2128420"/>
        <n v="2128422"/>
        <n v="2128426"/>
        <n v="2128428"/>
        <n v="2128430"/>
        <n v="2128432"/>
        <n v="2128436"/>
        <n v="2128440"/>
        <n v="2128442"/>
        <n v="2128444"/>
        <n v="2128446"/>
        <n v="2128448"/>
        <n v="2128452"/>
        <n v="2128454"/>
        <n v="2128456"/>
        <n v="2128458"/>
        <n v="2128460"/>
        <n v="2128464"/>
        <n v="2128466"/>
        <n v="2128470"/>
        <n v="2128474"/>
        <n v="2128478"/>
        <n v="2128480"/>
        <n v="2128488"/>
        <n v="2128496"/>
        <n v="2128510"/>
        <n v="2128518"/>
        <n v="2128520"/>
        <n v="2128524"/>
        <n v="2128530"/>
        <n v="2128532"/>
        <n v="2128534"/>
        <n v="2128536"/>
        <n v="2128540"/>
        <n v="2128546"/>
        <n v="2128550"/>
        <n v="2128556"/>
        <n v="2128558"/>
        <n v="2128562"/>
        <n v="2128572"/>
        <n v="2128574"/>
        <n v="2128576"/>
        <n v="2128584"/>
        <n v="2128586"/>
        <n v="2128596"/>
        <n v="2128598"/>
        <n v="2128613"/>
        <n v="2128633"/>
        <n v="2128635"/>
        <n v="2128637"/>
        <n v="2128665"/>
        <n v="2128675"/>
        <n v="2128685"/>
        <n v="2128694"/>
        <n v="2128708"/>
        <n v="2128734"/>
        <n v="2128739"/>
        <n v="2128741"/>
        <n v="2128744"/>
        <n v="2128747"/>
        <n v="2128751"/>
        <n v="2128754"/>
        <n v="2128756"/>
        <n v="2128758"/>
        <n v="2128768"/>
        <n v="2128770"/>
        <n v="2128772"/>
        <n v="2128780"/>
        <n v="2128782"/>
        <n v="2128784"/>
        <n v="2128788"/>
        <n v="2128792"/>
        <n v="2128796"/>
        <n v="2128798"/>
        <n v="2128802"/>
        <n v="2128804"/>
        <n v="2128806"/>
        <n v="2128808"/>
        <n v="2128810"/>
        <n v="2128812"/>
        <n v="2128814"/>
        <n v="2128816"/>
        <n v="2128818"/>
        <n v="2128820"/>
        <n v="2128822"/>
        <n v="2128824"/>
        <n v="2128826"/>
        <n v="2128828"/>
        <n v="2128832"/>
        <n v="2128834"/>
        <n v="2128839"/>
        <n v="2128842"/>
        <n v="2128846"/>
        <n v="2128851"/>
        <n v="2128855"/>
        <n v="2128863"/>
        <n v="2128869"/>
        <n v="2128873"/>
        <n v="2128877"/>
        <n v="2128885"/>
        <n v="2128903"/>
        <n v="2128905"/>
        <n v="2128913"/>
        <n v="2128933"/>
        <n v="2128935"/>
        <n v="2128937"/>
        <n v="2128939"/>
        <n v="2128941"/>
        <n v="2128943"/>
        <n v="2128947"/>
        <n v="2128949"/>
        <n v="2128951"/>
        <n v="2128953"/>
        <n v="2128955"/>
        <n v="2128957"/>
        <n v="2128961"/>
        <n v="2128964"/>
        <n v="2128968"/>
        <n v="2128975"/>
        <n v="2128978"/>
        <n v="2128985"/>
        <n v="2128987"/>
        <n v="2128993"/>
        <n v="2128996"/>
        <n v="2129002"/>
        <n v="2129005"/>
        <n v="2129007"/>
        <n v="2129009"/>
        <n v="2129011"/>
        <n v="2129035"/>
        <n v="2129037"/>
        <n v="2129045"/>
        <n v="2129049"/>
        <n v="2129052"/>
        <n v="2129054"/>
        <n v="2129062"/>
        <n v="2129064"/>
        <n v="2129066"/>
        <n v="2129068"/>
        <n v="2129070"/>
        <n v="2129074"/>
        <n v="2129076"/>
        <n v="2129100"/>
        <n v="2129102"/>
        <n v="2129106"/>
        <n v="2129110"/>
        <n v="2129116"/>
        <n v="2129146"/>
        <n v="2129148"/>
        <n v="2129150"/>
        <n v="2129238"/>
        <n v="2129252"/>
        <n v="2129264"/>
        <n v="2129266"/>
        <n v="2129268"/>
        <n v="2129270"/>
        <n v="2129272"/>
        <n v="2129274"/>
        <n v="2129276"/>
        <n v="2129278"/>
        <n v="2129280"/>
        <n v="2129282"/>
        <n v="2129284"/>
        <n v="2129286"/>
        <n v="2129288"/>
        <n v="2129290"/>
        <n v="2129292"/>
        <n v="2129296"/>
        <n v="2129300"/>
        <n v="2129302"/>
        <n v="2129304"/>
        <n v="2129306"/>
        <n v="2129308"/>
        <n v="2129310"/>
        <n v="2129312"/>
        <n v="2129314"/>
        <n v="2129316"/>
        <n v="2129320"/>
        <n v="2129322"/>
        <n v="2129325"/>
        <n v="2129328"/>
        <n v="2129338"/>
        <n v="2129340"/>
        <n v="2129344"/>
        <n v="2129348"/>
        <n v="2129350"/>
        <n v="2129352"/>
        <n v="2129354"/>
        <n v="2129356"/>
        <n v="2129358"/>
        <n v="2129360"/>
        <n v="2129362"/>
        <n v="2129364"/>
        <n v="2129366"/>
        <n v="2129368"/>
        <n v="2129372"/>
        <n v="2129376"/>
        <n v="2129378"/>
        <n v="2129380"/>
        <n v="2129382"/>
        <n v="2129384"/>
        <n v="2129386"/>
        <n v="2129390"/>
        <n v="2129392"/>
        <n v="2129396"/>
        <n v="2129398"/>
        <n v="2129400"/>
        <n v="2129402"/>
        <n v="2129404"/>
        <n v="2129410"/>
        <n v="2129418"/>
        <n v="2129422"/>
        <n v="2129424"/>
        <n v="2129426"/>
        <n v="2129430"/>
        <n v="2129432"/>
        <n v="2129440"/>
        <n v="2129447"/>
        <n v="2129451"/>
        <n v="2129478"/>
        <n v="2129488"/>
        <n v="2129491"/>
        <n v="2129508"/>
        <n v="2129515"/>
        <n v="2129522"/>
        <n v="2129524"/>
        <n v="2129528"/>
        <n v="2129534"/>
        <n v="2129537"/>
        <n v="2129540"/>
        <n v="2129542"/>
        <n v="2129555"/>
        <n v="2129557"/>
        <n v="2129567"/>
        <n v="2129569"/>
        <n v="2129578"/>
        <n v="2129580"/>
        <n v="2129598"/>
        <n v="2129616"/>
        <n v="2129634"/>
        <n v="2129638"/>
        <n v="2129643"/>
        <n v="2129646"/>
        <n v="2129658"/>
        <n v="2129665"/>
        <n v="2129669"/>
        <n v="2129679"/>
        <n v="2129682"/>
        <n v="2129685"/>
        <n v="2129692"/>
        <n v="2129700"/>
        <n v="2129706"/>
        <n v="2129733"/>
        <n v="2129740"/>
        <n v="2129769"/>
        <n v="2129780"/>
        <n v="2129789"/>
        <n v="2129791"/>
        <n v="2129795"/>
        <n v="2129811"/>
        <n v="2129830"/>
        <n v="2129832"/>
        <n v="2129840"/>
        <n v="2129850"/>
        <n v="2129852"/>
        <n v="2129854"/>
        <n v="2129856"/>
        <n v="2129904"/>
        <n v="2129912"/>
        <n v="2129916"/>
        <n v="2129946"/>
        <n v="2129960"/>
        <n v="2129971"/>
        <n v="2129995"/>
        <n v="2130002"/>
        <n v="2130004"/>
        <n v="2130006"/>
        <n v="2130008"/>
        <n v="2130010"/>
        <n v="2130012"/>
        <n v="2130014"/>
        <n v="2130016"/>
        <n v="2130018"/>
        <n v="2130020"/>
        <n v="2130022"/>
        <n v="2130024"/>
        <n v="2130026"/>
        <n v="2130028"/>
        <n v="2130030"/>
        <n v="2130032"/>
        <n v="2130034"/>
        <n v="2130036"/>
        <n v="2130042"/>
        <n v="2130046"/>
        <n v="2130048"/>
        <n v="2130052"/>
        <n v="2130056"/>
        <n v="2130058"/>
        <n v="2130062"/>
        <n v="2130066"/>
        <n v="2130068"/>
        <n v="2130072"/>
        <n v="2130074"/>
        <n v="2130078"/>
        <n v="2130082"/>
        <n v="2130086"/>
        <n v="2130093"/>
        <n v="2130099"/>
        <n v="2130101"/>
        <n v="2130105"/>
        <n v="2130107"/>
        <n v="2130111"/>
        <n v="2130116"/>
        <n v="2130124"/>
        <n v="2130130"/>
        <n v="2130132"/>
        <n v="2130134"/>
        <n v="2130144"/>
        <n v="2130146"/>
        <n v="2130148"/>
        <n v="2130150"/>
        <n v="2130152"/>
        <n v="2130154"/>
        <n v="2130156"/>
        <n v="2130158"/>
        <n v="2130160"/>
        <n v="2130168"/>
        <n v="2130170"/>
        <n v="2130172"/>
        <n v="2130174"/>
        <n v="2130176"/>
        <n v="2130178"/>
        <n v="2130180"/>
        <n v="2130184"/>
        <n v="2130186"/>
        <n v="2130188"/>
        <n v="2130190"/>
        <n v="2130194"/>
        <n v="2130204"/>
        <n v="2130210"/>
        <n v="2130212"/>
        <n v="2130214"/>
        <n v="2130216"/>
        <n v="2130218"/>
        <n v="2130220"/>
        <n v="2130222"/>
        <n v="2130224"/>
        <n v="2130226"/>
        <n v="2130228"/>
        <n v="2130236"/>
        <n v="2130240"/>
        <n v="2130242"/>
        <n v="2130244"/>
        <n v="2130248"/>
        <n v="2130254"/>
        <n v="2130260"/>
        <n v="2130268"/>
        <n v="2130278"/>
        <n v="2130284"/>
        <n v="2130288"/>
        <n v="2130292"/>
        <n v="2130298"/>
        <n v="2130300"/>
        <n v="2130304"/>
        <n v="2130308"/>
        <n v="2130310"/>
        <n v="2130313"/>
        <n v="2130317"/>
        <n v="2130322"/>
        <n v="2130325"/>
        <n v="2130328"/>
        <n v="2130331"/>
        <n v="2130334"/>
        <n v="2130339"/>
        <n v="2130348"/>
        <n v="2130352"/>
        <n v="2130367"/>
        <n v="2130369"/>
        <n v="2130371"/>
        <n v="2130376"/>
        <n v="2130378"/>
        <n v="2130380"/>
        <n v="2130383"/>
        <n v="2130385"/>
        <n v="2130388"/>
        <n v="2130390"/>
        <n v="2130394"/>
        <n v="2130397"/>
        <n v="2130399"/>
        <n v="2130402"/>
        <n v="2130407"/>
        <n v="2130825"/>
        <n v="2130827"/>
        <n v="2130829"/>
        <n v="2130831"/>
        <n v="2130833"/>
        <n v="2130835"/>
        <n v="2130837"/>
        <n v="2130839"/>
        <n v="2130841"/>
        <n v="2130843"/>
        <n v="2130845"/>
        <n v="2130847"/>
        <n v="2130849"/>
        <n v="2130851"/>
        <n v="2130853"/>
        <n v="2130855"/>
        <n v="2130857"/>
        <n v="2130859"/>
        <n v="2130861"/>
        <n v="2130863"/>
        <n v="2130865"/>
        <n v="2130867"/>
        <n v="2130869"/>
        <n v="2130873"/>
        <n v="2130875"/>
        <n v="2130877"/>
        <n v="2130879"/>
        <n v="2130881"/>
        <n v="2130883"/>
        <n v="2130885"/>
        <n v="2130887"/>
        <n v="2130889"/>
        <n v="2130891"/>
        <n v="2130893"/>
        <n v="2130895"/>
        <n v="2130897"/>
        <n v="2130899"/>
        <n v="2130901"/>
        <n v="2130903"/>
        <n v="2130905"/>
        <n v="2130907"/>
        <n v="2130909"/>
        <n v="2130911"/>
        <n v="2130913"/>
        <n v="2130915"/>
        <n v="2130917"/>
        <n v="2130919"/>
        <n v="2130921"/>
        <n v="2130923"/>
        <n v="2130927"/>
        <n v="2130931"/>
        <n v="2130935"/>
        <n v="2130939"/>
        <n v="2130941"/>
        <n v="2130945"/>
        <n v="2130947"/>
        <n v="2130949"/>
        <n v="2130951"/>
        <s v=" "/>
        <s v=" JJ-0351"/>
        <s v=" Physical Metal"/>
        <s v=" V97487"/>
        <s v=" V97510"/>
        <s v=" V97548"/>
        <s v="L1248408"/>
        <s v="V95799"/>
        <s v="V95800"/>
        <s v="V95802.1"/>
        <s v="V95805.1"/>
        <s v="V95806.1"/>
        <s v="V95807.1"/>
        <s v="V95831.1"/>
        <s v="V95835.1"/>
        <s v="V95837.1"/>
        <s v="V95842.1"/>
        <s v="V95846.1"/>
        <s v="V95849.1"/>
        <s v="V95850.1"/>
        <s v="V95855.1"/>
        <s v="V95856.1"/>
        <s v="V95857.1"/>
        <s v="V95859.1"/>
        <s v="V95860.1"/>
        <s v="V95861.1"/>
        <s v="V95862.1"/>
        <s v="V95863.1"/>
        <s v="V95875.1"/>
        <s v="V95876.1"/>
        <s v="V95877.1"/>
        <s v="V95881.1"/>
        <s v="V95882.1"/>
        <s v="V95884.1"/>
        <s v="V95885.1"/>
        <s v="V95886.1"/>
        <s v="V95888.1"/>
        <s v="V95889.1"/>
        <s v="V95891.1"/>
        <s v="V95893.1"/>
        <s v="V95896.1"/>
        <s v="V95898.1"/>
        <s v="V95900.1"/>
        <s v="V95901.1"/>
        <s v="V95902.1"/>
        <s v="V95903.1"/>
        <s v="V95906.1"/>
        <s v="V95907.1"/>
        <s v="V95908.1"/>
        <s v="V95909.1"/>
        <s v="V95910.1"/>
        <s v="V95913.1"/>
        <s v="V95914.1"/>
        <s v="V95915.1"/>
        <s v="V95916.1"/>
        <s v="V95917.1"/>
        <s v="V95918.1"/>
        <s v="V95920.1"/>
        <s v="V95922.1"/>
        <s v="V95923.1"/>
        <s v="V95925.1"/>
        <s v="V95926.1"/>
        <s v="V95927.1"/>
        <s v="V95928.1"/>
        <s v="V95929.1"/>
        <s v="V95930.1"/>
        <s v="V95931.1"/>
        <s v="V95933.1"/>
        <s v="V95934.1"/>
        <s v="V95936.1"/>
        <s v="V95939.1"/>
        <s v="V95940.1"/>
        <s v="V95942.1"/>
        <s v="V95943.1"/>
        <s v="V95945.1"/>
        <s v="V95946.1"/>
        <s v="V95948.1"/>
        <s v="V95949.1"/>
        <s v="V95950.1"/>
        <s v="V95951.1"/>
        <s v="V95952.1"/>
        <s v="V95954.1"/>
        <s v="V95955.1"/>
        <s v="V95956.1"/>
        <s v="V95958.1"/>
        <s v="V95959.1"/>
        <s v="V95961.1"/>
        <s v="V95962.1"/>
        <s v="V95963.1"/>
        <s v="V95964.1"/>
        <s v="V95966.1"/>
        <s v="V95967.1"/>
        <s v="V95968.1"/>
        <s v="V95969.1"/>
        <s v="V95971.1"/>
        <s v="V95972.1"/>
        <s v="V95975.1"/>
        <s v="V95977.1"/>
        <s v="V95979.1"/>
        <s v="V95990.1"/>
        <s v="V95991.1"/>
        <s v="V95994.1"/>
        <s v="V95995.1"/>
        <s v="V95999.1"/>
        <s v="V96001.1"/>
        <s v="V96003.1"/>
        <s v="V96012.1"/>
        <s v="V96013.1"/>
        <s v="V96015.1"/>
        <s v="V96017.1"/>
        <s v="V96019.1"/>
        <s v="V96020.1"/>
        <s v="V96021.1"/>
        <s v="V96023.1"/>
        <s v="V96025.1"/>
        <s v="V96026.1"/>
        <s v="V96029.1"/>
        <s v="V96030.1"/>
        <s v="V96031.1"/>
        <s v="V96032.1"/>
        <s v="V96033.1"/>
        <s v="V96035.1"/>
        <s v="V96038.1"/>
        <s v="V96039.1"/>
        <s v="V96040.1"/>
        <s v="V96041.1"/>
        <s v="V96042.1"/>
        <s v="V96043.1"/>
        <s v="V96044.1"/>
        <s v="V96046.1"/>
        <s v="V96047.1"/>
        <s v="V96048.1"/>
        <s v="V96049.1"/>
        <s v="V96051.1"/>
        <s v="V96052.1"/>
        <s v="V96053.1"/>
        <s v="V96054.1"/>
        <s v="V96055.1"/>
        <s v="V96057.1"/>
        <s v="V96058.1"/>
        <s v="V96059.1"/>
        <s v="V96060.1"/>
        <s v="V96061.1"/>
        <s v="V96062.1"/>
        <s v="V96063.1"/>
        <s v="V96064.1"/>
        <s v="V96065.1"/>
        <s v="V96066.1"/>
        <s v="V96067.1"/>
        <s v="V96068.1"/>
        <s v="V96070.1"/>
        <s v="V96071.1"/>
        <s v="V96072.1"/>
        <s v="V96073.1"/>
        <s v="V96074.1"/>
        <s v="V96075.1"/>
        <s v="V96078.1"/>
        <s v="V96080.1"/>
        <s v="V96084.1"/>
        <s v="V96086.1"/>
        <s v="V96088.1"/>
        <s v="V96089.1"/>
        <s v="V96090.1"/>
        <s v="V96091.1"/>
        <s v="V96094.1"/>
        <s v="V96096.1"/>
        <s v="V96097.1"/>
        <s v="V96098.1"/>
        <s v="V96099.1"/>
        <s v="V96100.1"/>
        <s v="V96103.1"/>
        <s v="V96104.1"/>
        <s v="V96105.1"/>
        <s v="V96107.1"/>
        <s v="V96111.1"/>
        <s v="V96114.1"/>
        <s v="V96116.1"/>
        <s v="V96122.1"/>
        <s v="V96123.1"/>
        <s v="V96125.1"/>
        <s v="V96127.1"/>
        <s v="V96128.1"/>
        <s v="V96130.1"/>
        <s v="V96131.1"/>
        <s v="V96133.1"/>
        <s v="V96135.1"/>
        <s v="V96136.1"/>
        <s v="V96137.1"/>
        <s v="V96138.1"/>
        <s v="V96139.1"/>
        <s v="V96140.1"/>
        <s v="V96141.1"/>
        <s v="V96142.1"/>
        <s v="V96143.1"/>
        <s v="V96145.1"/>
        <s v="V96146.1"/>
        <s v="V96147.1"/>
        <s v="V96151.1"/>
        <s v="V96152.1"/>
        <s v="V96155.1"/>
        <s v="V96156.1"/>
        <s v="V96157.1"/>
        <s v="V96159.1"/>
        <s v="V96160.1"/>
        <s v="V96161.1"/>
        <s v="V96162.1"/>
        <s v="V96166.1"/>
        <s v="V96167.1"/>
        <s v="V96168.1"/>
        <s v="V96169.1"/>
        <s v="V96171.1"/>
        <s v="V96173.1"/>
        <s v="V96177.1"/>
        <s v="V96178.1"/>
        <s v="V96179.1"/>
        <s v="V96185.1"/>
        <s v="V96188.1"/>
        <s v="V96189.1"/>
        <s v="V96190.1"/>
        <s v="V96191.1"/>
        <s v="V96193.1"/>
        <s v="V96194.1"/>
        <s v="V96195.1"/>
        <s v="V96199.1"/>
        <s v="V96201.1"/>
        <s v="V96202.1"/>
        <s v="V96205.1 / 789317"/>
        <s v="V96208.1"/>
        <s v="V96209.1"/>
        <s v="V96210.1"/>
        <s v="V96211.1"/>
        <s v="V96212.1"/>
        <s v="V96213.1"/>
        <s v="V96214.1 / 789339"/>
        <s v="V96215.1"/>
        <s v="V96216.1"/>
        <s v="V96218.1"/>
        <s v="V96219.1"/>
        <s v="V96221.1"/>
        <s v="V96222.1"/>
        <s v="V96223.1"/>
        <s v="V96224.1"/>
        <s v="V96227.1"/>
        <s v="V96231.1"/>
        <s v="V96233.1"/>
        <s v="V96234.1"/>
        <s v="V96235.1"/>
        <s v="V96236.1"/>
        <s v="V96238.1"/>
        <s v="V96239.1"/>
        <s v="V96240.1"/>
        <s v="V96243.1"/>
        <s v="V96245.1"/>
        <s v="V96246.1"/>
        <s v="V96248.1"/>
        <s v="V96249.1"/>
        <s v="V96252.1"/>
        <s v="V96253.1"/>
        <s v="V96255.1"/>
        <s v="V96256.1"/>
        <s v="V96257.1"/>
        <s v="V96259.1"/>
        <s v="V96260.1"/>
        <s v="V96261.1"/>
        <s v="V96263.1"/>
        <s v="V96264.1"/>
        <s v="V96266.1"/>
        <s v="V96267.1"/>
        <s v="V96268.1"/>
        <s v="V96271.1"/>
        <s v="V96272.1"/>
        <s v="V96273.1"/>
        <s v="V96274.1"/>
        <s v="V96275.1"/>
        <s v="V96276.1"/>
        <s v="V96277.1"/>
        <s v="V96278.1"/>
        <s v="V96279.1"/>
        <s v="V96281.1"/>
        <s v="V96282.1"/>
        <s v="V96283.1"/>
        <s v="V96284.1"/>
        <s v="V96286.1"/>
        <s v="V96288.1"/>
        <s v="V96289.1"/>
        <s v="V96290.1"/>
        <s v="V96291.1"/>
        <s v="V96293.1"/>
        <s v="V96296.1"/>
        <s v="V96297.1"/>
        <s v="V96298.1"/>
        <s v="V96300.1"/>
        <s v="V96302.1"/>
        <s v="V96303.1"/>
        <s v="V96304.1"/>
        <s v="V96305.1"/>
        <s v="V96306.1"/>
        <s v="V96307.1"/>
        <s v="V96308.1"/>
        <s v="V96310.1"/>
        <s v="V96311.1"/>
        <s v="V96313.1"/>
        <s v="V96314.1"/>
        <s v="V96315.1"/>
        <s v="V96318.1"/>
        <s v="V96319.1"/>
        <s v="V96320.1"/>
        <s v="V96321.1"/>
        <s v="V96322.1"/>
        <s v="V96323.1"/>
        <s v="V96325.1"/>
        <s v="V96329.1"/>
        <s v="V96332.1"/>
        <s v="V96334.1"/>
        <s v="V96335.1"/>
        <s v="V96338.1"/>
        <s v="V96339.1"/>
        <s v="V96340.1"/>
        <s v="V96341.1"/>
        <s v="V96342.1"/>
        <s v="V96343.1"/>
        <s v="V96344.1"/>
        <s v="V96345.1"/>
        <s v="V96346.1"/>
        <s v="V96347.1"/>
        <s v="V96348.1"/>
        <s v="V96350.1"/>
        <s v="V96352.1"/>
        <s v="V96353.1"/>
        <s v="V96354.1"/>
        <s v="V96355.1"/>
        <s v="V96356.1"/>
        <s v="V96357.1"/>
        <s v="V96358.1"/>
        <s v="V96360.1"/>
        <s v="V96361.1"/>
        <s v="V96362.1"/>
        <s v="V96363.1"/>
        <s v="V96364.1"/>
        <s v="V96365.1"/>
        <s v="V96368.1"/>
        <s v="V96369.1"/>
        <s v="V96371.1"/>
        <s v="V96372.1"/>
        <s v="V96373.1"/>
        <s v="V96374.1"/>
        <s v="V96378.1"/>
        <s v="V96379.1"/>
        <s v="V96381.1"/>
        <s v="V96382.1"/>
        <s v="V96384.1"/>
        <s v="V96386.1"/>
        <s v="V96387.1"/>
        <s v="V96389.1"/>
        <s v="V96390.1"/>
        <s v="V96391.1"/>
        <s v="V96393.1"/>
        <s v="V96394.1"/>
        <s v="V96397.1"/>
        <s v="V96399.1"/>
        <s v="V96400.1"/>
        <s v="V96401.1"/>
        <s v="V96402.1"/>
        <s v="V96404.1"/>
        <s v="V96405.1"/>
        <s v="V96406.1"/>
        <s v="V96409.1"/>
        <s v="V96410.1"/>
        <s v="V96411.1"/>
        <s v="V96413.1"/>
        <s v="V96414.1"/>
        <s v="V96415.1"/>
        <s v="V96417.1"/>
        <s v="V96418.1"/>
        <s v="V96419.1"/>
        <s v="V96421.1"/>
        <s v="V96422.1"/>
        <s v="V96426.1"/>
        <s v="V96427.1"/>
        <s v="V96429.1"/>
        <s v="V96432.1"/>
        <s v="V96434.1"/>
        <s v="V96435.1"/>
        <s v="V96440.1"/>
        <s v="V96445.1"/>
        <s v="V96446.1"/>
        <s v="V96447.1"/>
        <s v="V96448.1"/>
        <s v="V96449.1"/>
        <s v="V96450.1"/>
        <s v="V96452.1"/>
        <s v="V96453.1"/>
        <s v="V96454.1"/>
        <s v="V96455.1"/>
        <s v="V96456.1"/>
        <s v="V96458.1"/>
        <s v="V96459.1"/>
        <s v="V96461.1"/>
        <s v="V96462.1"/>
        <s v="V96463.1"/>
        <s v="V96464.1"/>
        <s v="V96465.1"/>
        <s v="V96468.1"/>
        <s v="V96469.1"/>
        <s v="V96470.1"/>
        <s v="V96471.1"/>
        <s v="V96476.1"/>
        <s v="V96478.1"/>
        <s v="V96479.1"/>
        <s v="V96480.1"/>
        <s v="V96482.1"/>
        <s v="V96483.1"/>
        <s v="V96484.1"/>
        <s v="V96485.1"/>
        <s v="V96486.1"/>
        <s v="V96487.1"/>
        <s v="V96488.1"/>
        <s v="V96489.1"/>
        <s v="V96490.1"/>
        <s v="V96493.1"/>
        <s v="V96496.1"/>
        <s v="V96498.1"/>
        <s v="V96499.1"/>
        <s v="V96501.1"/>
        <s v="V96502.1"/>
        <s v="V96503.1"/>
        <s v="V96506.1"/>
        <s v="V96507.1"/>
        <s v="V96508.1"/>
        <s v="V96510.1"/>
        <s v="V96511.1"/>
        <s v="V96512.1"/>
        <s v="V96513.1"/>
        <s v="V96515.1"/>
        <s v="V96516.1"/>
        <s v="V96534.1"/>
        <s v="V96535.1"/>
        <s v="V96536.1"/>
        <s v="V96538.1"/>
        <s v="V96540.1"/>
        <s v="V96541.1"/>
        <s v="V96542.1"/>
        <s v="V96543.1"/>
        <s v="V96544.1"/>
        <s v="V96545.1"/>
        <s v="V96546.1"/>
        <s v="V96547.1"/>
        <s v="V96549.1"/>
        <s v="V96550.1"/>
        <s v="V96551.1"/>
        <s v="V96553.1"/>
        <s v="V96555.1"/>
        <s v="V96557.1"/>
        <s v="V96558.1"/>
        <s v="V96559.1"/>
        <s v="V96560.1"/>
        <s v="V96561.1"/>
        <s v="V96563.1"/>
        <s v="V96566.1"/>
        <s v="V96572.1 / 790038"/>
        <s v="V96579.1"/>
        <s v="V96580.1"/>
        <s v="V96581.1"/>
        <s v="V96584.1"/>
        <s v="V96590.1"/>
        <s v="V96593.1"/>
        <s v="V96595.1"/>
        <s v="V96598.1"/>
        <s v="V96600.1"/>
        <s v="V96601.1"/>
        <s v="V96602.1"/>
        <s v="V96605.1"/>
        <s v="V96606.1"/>
        <s v="V96608.1"/>
        <s v="V96609.1"/>
        <s v="V96611.1"/>
        <s v="V96612.1"/>
        <s v="V96614.1"/>
        <s v="V96615.1"/>
        <s v="V96616.1"/>
        <s v="V96620.1"/>
        <s v="V96624.1"/>
        <s v="V96628.1"/>
        <s v="V96630.1"/>
        <s v="V96631.1"/>
        <s v="V96634.1"/>
        <s v="V96637.1"/>
        <s v="V96638.1"/>
        <s v="V96639.1"/>
        <s v="V96640.1"/>
        <s v="V96641.1"/>
        <s v="V96643.1"/>
        <s v="V96644.1"/>
        <s v="V96645.1"/>
        <s v="V96649.1"/>
        <s v="V96652.1"/>
        <s v="V96653.1"/>
        <s v="V96654.1"/>
        <s v="V96657.1"/>
        <s v="V96658.1"/>
        <s v="V96660.1"/>
        <s v="V96661.1"/>
        <s v="V96665.1"/>
        <s v="V96667.1"/>
        <s v="V96670.1"/>
        <s v="V96671.1"/>
        <s v="V96672.1"/>
        <s v="V96673.1"/>
        <s v="V96674.1"/>
        <s v="V96675.1"/>
        <s v="V96677.1"/>
        <s v="V96678.1"/>
        <s v="V96679.1"/>
        <s v="V96680.1"/>
        <s v="V96681.1"/>
        <s v="V96682.1"/>
        <s v="V96683.1"/>
        <s v="V96684.1"/>
        <s v="V96686.1"/>
        <s v="V96688.1"/>
        <s v="V96689.1"/>
        <s v="V96690.1"/>
        <s v="V96691.1"/>
        <s v="V96692.1"/>
        <s v="V96693.1"/>
        <s v="V96694.1"/>
        <s v="V96695.1"/>
        <s v="V96697.1"/>
        <s v="V96699.1"/>
        <s v="V96701.1"/>
        <s v="V96703.1"/>
        <s v="V96705.1"/>
        <s v="V96706.1"/>
        <s v="V96707.1"/>
        <s v="V96708.1"/>
        <s v="V96709.1"/>
        <s v="V96710.1"/>
        <s v="V96711.1"/>
        <s v="V96713.1"/>
        <s v="V96714.1"/>
        <s v="V96717.1"/>
        <s v="V96718.1"/>
        <s v="V96720.1"/>
        <s v="V96721.1"/>
        <s v="V96722.1"/>
        <s v="V96726.1"/>
        <s v="V96727.1"/>
        <s v="V96728.1"/>
        <s v="V96729.1"/>
        <s v="V96730.1"/>
        <s v="V96731.1"/>
        <s v="V96732.1"/>
        <s v="V96733.1"/>
        <s v="V96734.1"/>
        <s v="V96736.1"/>
        <s v="V96738.1"/>
        <s v="V96740.1"/>
        <s v="V96743.1"/>
        <s v="V96746.1"/>
        <s v="V96747.1"/>
        <s v="V96748.1"/>
        <s v="V96749.1"/>
        <s v="V96750.1"/>
        <s v="V96751.1"/>
        <s v="V96752.1"/>
        <s v="V96753.1"/>
        <s v="V96754.1"/>
        <s v="V96757.1"/>
        <s v="V96758.1"/>
        <s v="V96759.1"/>
        <s v="V96760.1"/>
        <s v="V96761.1"/>
        <s v="V96765.1"/>
        <s v="V96767.1"/>
        <s v="V96769.1"/>
        <s v="V96770.1"/>
        <s v="V96771.1"/>
        <s v="V96774.1"/>
        <s v="V96775.1"/>
        <s v="V96776.1"/>
        <s v="V96777.1"/>
        <s v="V96778.1"/>
        <s v="V96781.1"/>
        <s v="V96782.1"/>
        <s v="V96783.1"/>
        <s v="V96785.1"/>
        <s v="V96788.1"/>
        <s v="V96789.1"/>
        <s v="V96790.1"/>
        <s v="V96792.1"/>
        <s v="V96793.1"/>
        <s v="V96795.1"/>
        <s v="V96796.1"/>
        <s v="V96798.1"/>
        <s v="V96799.1"/>
        <s v="V96802.1"/>
        <s v="V96803.1"/>
        <s v="V96805.1"/>
        <s v="V96806.1"/>
        <s v="V96807.1"/>
        <s v="V96809.1"/>
        <s v="V96810.1"/>
        <s v="V96811.1"/>
        <s v="V96812.1"/>
        <s v="V96813.1"/>
        <s v="V96814.1"/>
        <s v="V96815.1"/>
        <s v="V96816.1"/>
        <s v="V96817.1"/>
        <s v="V96819.1"/>
        <s v="V96821.1"/>
        <s v="V96822.1"/>
        <s v="V96823.1"/>
        <s v="V96824.1"/>
        <s v="V96825.1"/>
        <s v="V96826.1"/>
        <s v="V96827.1"/>
        <s v="V96829.1"/>
        <s v="V96830.1"/>
        <s v="V96832.1"/>
        <s v="V96835.1"/>
        <s v="V96837.1"/>
        <s v="V96843.1"/>
        <s v="V96844.1"/>
        <s v="V96846.1"/>
        <s v="V96847.1"/>
        <s v="V96848.1"/>
        <s v="V96849.1"/>
        <s v="V96850.1"/>
        <s v="V96851.1"/>
        <s v="V96853.1"/>
        <s v="V96854.1"/>
        <s v="V96856.1"/>
        <s v="V96857.1"/>
        <s v="V96858.1"/>
        <s v="V96862.1"/>
        <s v="V96863.1"/>
        <s v="V96864.1"/>
        <s v="V96865.1"/>
        <s v="V96866.1"/>
        <s v="V96867.1"/>
        <s v="V96868.1"/>
        <s v="V96874.1"/>
        <s v="V96875.1"/>
        <s v="V96878.1"/>
        <s v="V96879.1"/>
        <s v="V96880.1"/>
        <s v="V96882.1"/>
        <s v="V96883.1"/>
        <s v="V96884.1"/>
        <s v="V96886.1"/>
        <s v="V96887.1"/>
        <s v="V96888.1"/>
        <s v="V96889.1"/>
        <s v="V96890.1"/>
        <s v="V96891.1"/>
        <s v="V96892.1"/>
        <s v="V96893.1"/>
        <s v="V96894.1"/>
        <s v="V96896.1"/>
        <s v="V96898.1"/>
        <s v="V96899.1"/>
        <s v="V96903.1"/>
        <s v="V96904.1"/>
        <s v="V96907.1"/>
        <s v="V96908.1"/>
        <s v="V96909.1"/>
        <s v="V96910.1"/>
        <s v="V96911.1"/>
        <s v="V96914.1"/>
        <s v="V96915.1"/>
        <s v="V96916.1"/>
        <s v="V96918.1"/>
        <s v="V96919.1"/>
        <s v="V96920.1"/>
        <s v="V96921.1"/>
        <s v="V96922.1"/>
        <s v="V96923.1"/>
        <s v="V96924.1"/>
        <s v="V96925.1"/>
        <s v="V96926.1"/>
        <s v="V96927.1"/>
        <s v="V96928.1"/>
        <s v="V96929.1"/>
        <s v="V96930.1"/>
        <s v="V96931.1"/>
        <s v="V96932.1"/>
        <s v="V96933.1"/>
        <s v="V96934.1"/>
        <s v="V96935.1"/>
        <s v="V96936.1"/>
        <s v="V96938.1"/>
        <s v="V96939.1"/>
        <s v="V96941.1"/>
        <s v="V96942.1"/>
        <s v="V96943.1"/>
        <s v="V96944.1"/>
        <s v="V96945.1"/>
        <s v="V96946.1"/>
        <s v="V96947.1"/>
        <s v="V96948.1"/>
        <s v="V96949.1"/>
        <s v="V96951.1"/>
        <s v="V96952.1"/>
        <s v="V96953.1"/>
        <s v="V96956.1"/>
        <s v="V96957.1"/>
        <s v="V96958.1"/>
        <s v="V96960.1"/>
        <s v="V96962.1"/>
        <s v="V96964.1"/>
        <s v="V96965.1"/>
        <s v="V96966.1"/>
        <s v="V96968.1"/>
        <s v="V96969.1"/>
        <s v="V96970.1"/>
        <s v="V96973.1"/>
        <s v="V96974.1"/>
        <s v="V96976.1"/>
        <s v="V96977.1"/>
        <s v="V96978.1"/>
        <s v="V96981.1"/>
        <s v="V96982.1"/>
        <s v="V96983.1"/>
        <s v="V96985.1"/>
        <s v="V96986.1"/>
        <s v="V96987.1"/>
        <s v="V96988.1"/>
        <s v="V96990.1"/>
        <s v="V96991.1"/>
        <s v="V96992.1"/>
        <s v="V96993.1"/>
        <s v="V96994.1"/>
        <s v="V96995.1"/>
        <s v="V97000.1"/>
        <s v="V97001.1"/>
        <s v="V97002.1"/>
        <s v="V97003.1"/>
        <s v="V97005.1"/>
        <s v="V97006.1"/>
        <s v="V97008.1"/>
        <s v="V97009.1"/>
        <s v="V97010.1"/>
        <s v="V97012.1"/>
        <s v="V97015.1"/>
        <s v="V97016.1"/>
        <s v="V97017.1"/>
        <s v="V97019.1"/>
        <s v="V97026.1"/>
        <s v="V97028.1"/>
        <s v="V97030.1"/>
        <s v="V97035.1"/>
        <s v="V97038.1"/>
        <s v="V97040.1"/>
        <s v="V97041.1"/>
        <s v="V97043.1"/>
        <s v="V97045.1"/>
        <s v="V97046.1"/>
        <s v="V97050.1"/>
        <s v="V97051.1"/>
        <s v="V97053.1"/>
        <s v="V97054.1"/>
        <s v="V97059.1"/>
        <s v="V97060.1"/>
        <s v="V97061.1"/>
        <s v="V97062.1"/>
        <s v="V97063.1"/>
        <s v="V97067.1"/>
        <s v="V97069.1"/>
        <s v="V97071.1"/>
        <s v="V97073.1"/>
        <s v="V97074.1"/>
        <s v="V97076.1"/>
        <s v="V97078.1"/>
        <s v="V97081.1"/>
        <s v="V97082.1"/>
        <s v="V97084.1"/>
        <s v="V97085.1"/>
        <s v="V97086.1"/>
        <s v="V97088.1"/>
        <s v="V97089.1"/>
        <s v="V97092.1"/>
        <s v="V97093.1"/>
        <s v="V97094.1"/>
        <s v="V97095.1"/>
        <s v="V97096.1"/>
        <s v="V97097.1"/>
        <s v="V97098.1"/>
        <s v="V97100.1"/>
        <s v="V97101.1"/>
        <s v="V97104.1"/>
        <s v="V97105.1"/>
        <s v="V97106.1"/>
        <s v="V97109.1"/>
        <s v="V97110.1"/>
        <s v="V97111.1"/>
        <s v="V97112.1"/>
        <s v="V97113.1"/>
        <s v="V97115.1"/>
        <s v="V97116.1"/>
        <s v="V97117.1"/>
        <s v="V97119.1"/>
        <s v="V97121.1"/>
        <s v="V97122.1"/>
        <s v="V97126.1"/>
        <s v="V97127.1"/>
        <s v="V97128.1 / 790714"/>
        <s v="V97129.1"/>
        <s v="V97131.1"/>
        <s v="V97132.1"/>
        <s v="V97133.1"/>
        <s v="V97134.1"/>
        <s v="V97135.1"/>
        <s v="V97136.1"/>
        <s v="V97138.1"/>
        <s v="V97139.1"/>
        <s v="V97140.1"/>
        <s v="V97142.1"/>
        <s v="V97143.1"/>
        <s v="V97145.1"/>
        <s v="V97146.1"/>
        <s v="V97148.1"/>
        <s v="V97150.1"/>
        <s v="V97151.1"/>
        <s v="V97153.1"/>
        <s v="V97156.1"/>
        <s v="V97157.1"/>
        <s v="V97158.1"/>
        <s v="V97159.1"/>
        <s v="V97160.1"/>
        <s v="V97162.1"/>
        <s v="V97163.1"/>
        <s v="V97164.1"/>
        <s v="V97165.1"/>
        <s v="V97166.1"/>
        <s v="V97167.1"/>
        <s v="V97168.1"/>
        <s v="V97169.1"/>
        <s v="V97170.1"/>
        <s v="V97173.1"/>
        <s v="V97174.1"/>
        <s v="V97176.1"/>
        <s v="V97177.1"/>
        <s v="V97178.1"/>
        <s v="V97179.1"/>
        <s v="V97180.1"/>
        <s v="V97181.1"/>
        <s v="V97182.1"/>
        <s v="V97183.1"/>
        <s v="V97184.1"/>
        <s v="V97185.1"/>
        <s v="V97187.1"/>
        <s v="V97188.1"/>
        <s v="V97190.1"/>
        <s v="V97191.1"/>
        <s v="V97192.1"/>
        <s v="V97196.1"/>
        <s v="V97197.1"/>
        <s v="V97198.1"/>
        <s v="V97199.1"/>
        <s v="V97200.1"/>
        <s v="V97202.1"/>
        <s v="V97205.1"/>
        <s v="V97206.1"/>
        <s v="V97207.1"/>
        <s v="V97208.1"/>
        <s v="V97209.1"/>
        <s v="V97210.1"/>
        <s v="V97213.1"/>
        <s v="V97214.1"/>
        <s v="V97215.1"/>
        <s v="V97221.1"/>
        <s v="V97223.1"/>
        <s v="V97224.1"/>
        <s v="V97225.1"/>
        <s v="V97227.1"/>
        <s v="V97228.1"/>
        <s v="V97230.1"/>
        <s v="V97231.1"/>
        <s v="V97233.1"/>
        <s v="V97241.1"/>
        <s v="V97242.1"/>
        <s v="V97247.1"/>
        <s v="V97248.1"/>
        <s v="V97249.1"/>
        <s v="V97256.1"/>
        <s v="V97258.1"/>
        <s v="V97259.1"/>
        <s v="V97260.1"/>
        <s v="V97261.1"/>
        <s v="V97262.1"/>
        <s v="V97263.1"/>
        <s v="V97264.1"/>
        <s v="V97265.1"/>
        <s v="V97266.1"/>
        <s v="V97268.1"/>
        <s v="V97272.1"/>
        <s v="V97273.1"/>
        <s v="V97277.1"/>
        <s v="V97278.1"/>
        <s v="V97279.1"/>
        <s v="V97280.1"/>
        <s v="V97283.1"/>
        <s v="V97290.1"/>
        <s v="V97293.1"/>
        <s v="V97294.1"/>
        <s v="V97295.1"/>
        <s v="V97296.1"/>
        <s v="V97298.1"/>
        <s v="V97300.1"/>
        <s v="V97301.1"/>
        <s v="V97302.1"/>
        <s v="V97303.1"/>
        <s v="V97306.1"/>
        <s v="V97307.1"/>
        <s v="V97308.1"/>
        <s v="V97309.1"/>
        <s v="V97312.1"/>
        <s v="V97316.1"/>
        <s v="V97317.1"/>
        <s v="V97318.1"/>
        <s v="V97319.1"/>
        <s v="V97321.1"/>
        <s v="V97322.1"/>
        <s v="V97323.1"/>
        <s v="V97324.1"/>
        <s v="V97325.1"/>
        <s v="V97326.1"/>
        <s v="V97328.1"/>
        <s v="V97329.1"/>
        <s v="V97330.1"/>
        <s v="V97331.1"/>
        <s v="V97332.1"/>
        <s v="V97334.1"/>
        <s v="V97335.1"/>
        <s v="V97336.1"/>
        <s v="V97338.1"/>
        <s v="V97340.1"/>
        <s v="V97341.1"/>
        <s v="V97342.1"/>
        <s v="V97344.1"/>
        <s v="V97345.1"/>
        <s v="V97346.1"/>
        <s v="V97347.1"/>
        <s v="V97350.1"/>
        <s v="V97351.1"/>
        <s v="V97352.1"/>
        <s v="V97353.1"/>
        <s v="V97354.1"/>
        <s v="V97359.1"/>
        <s v="V97360.1"/>
        <s v="V97361.1"/>
        <s v="V97363.1"/>
        <s v="V97368.1"/>
        <s v="V97369.1"/>
        <s v="V97370.1 / 790794"/>
        <s v="V97372.1"/>
        <s v="V97373.1"/>
        <s v="V97374.1"/>
        <s v="V97375.1"/>
        <s v="V97376.1"/>
        <s v="V97377.1"/>
        <s v="V97378.1"/>
        <s v="V97380.1"/>
        <s v="V97382.1"/>
        <s v="V97383.1"/>
        <s v="V97384.1"/>
        <s v="V97385.1"/>
        <s v="V97389.1"/>
        <s v="V97392.1"/>
        <s v="V97393.1"/>
        <s v="V97394.1"/>
        <s v="V97395.1"/>
        <s v="V97397.1 / 790803"/>
        <s v="V97398.1"/>
        <s v="V97399.1"/>
        <s v="V97400.1"/>
        <s v="V97401.1"/>
        <s v="V97402.1"/>
        <s v="V97403.1"/>
        <s v="V97407.1"/>
        <s v="V97412.1"/>
        <s v="V97413.1"/>
        <s v="V97414.1"/>
        <s v="V97415.1"/>
        <s v="V97420.1"/>
        <s v="V97421.1"/>
        <s v="V97424.1"/>
        <s v="V97425.1"/>
        <s v="V97430.1"/>
        <s v="V97432.1"/>
        <s v="V97433.1"/>
        <s v="V97434.1"/>
        <s v="V97439.1"/>
        <s v="V97447.1"/>
        <s v="V97449.1"/>
        <s v="V97450.1"/>
        <s v="V97451.1"/>
        <s v="V97453.1"/>
        <s v="V97454.1"/>
        <s v="V97456.1"/>
        <s v="V97457.1"/>
        <s v="V97458.1 / 790821"/>
        <s v="V97459.1"/>
        <s v="V97463.1"/>
        <s v="V97465.1"/>
        <s v="V97467.1"/>
        <s v="V97469.1"/>
        <s v="V97470.1"/>
        <s v="V97471.1"/>
        <s v="V97479.1"/>
        <s v="V97481.1"/>
        <s v="V97483.1"/>
        <s v="V97484.1"/>
        <s v="V97488.1"/>
        <s v="V97489.1"/>
        <s v="V97490.1"/>
        <s v="V97491.1"/>
        <s v="V97492.1"/>
        <s v="V97494.1"/>
        <s v="V97496.1"/>
        <s v="V97497.1"/>
        <s v="V97498.1"/>
        <s v="V97499.1"/>
        <s v="V97501.1 / 790838"/>
        <s v="V97505.1"/>
        <s v="V97507.1"/>
        <s v="V97515.1"/>
        <s v="V97516.1"/>
        <s v="V97517.1"/>
        <s v="V97520.1"/>
        <s v="V97527.1"/>
        <s v="V97528"/>
        <s v="V97529.1"/>
        <s v="V97530.1"/>
        <s v="V97531.1"/>
        <s v="V97533.1"/>
        <s v="V97535.1"/>
        <s v="V97538.1"/>
        <s v="V97539.1"/>
        <s v="V97541.1"/>
        <s v="V97543.1"/>
        <s v="V97544.1"/>
        <s v="V97546.1"/>
        <s v="V97547.1"/>
        <s v="V97550.1"/>
        <s v="V97551.1"/>
        <s v="V97552.1"/>
        <s v="V97555.1"/>
        <s v="V97559.1"/>
        <s v="V97560.1"/>
        <s v="V97563.1"/>
        <s v="V97564.1"/>
        <s v="V97565.1"/>
        <s v="V97566.1"/>
        <s v="V97567.1"/>
        <s v="V97568.1"/>
        <s v="V97570.1"/>
        <s v="V97573.1"/>
        <s v="V97577.1"/>
        <s v="V97578.1"/>
        <s v="V97581.1"/>
        <s v="V97582.1"/>
        <s v="V97583.1"/>
        <s v="V97585.1"/>
        <s v="V97586.1 / 790856"/>
        <s v="V97588.1"/>
        <s v="V97590.1"/>
        <s v="V97592.1"/>
        <s v="V97594.1"/>
        <s v="V97596.1"/>
        <s v="V97599.1"/>
        <s v="V97600.1"/>
        <s v="V97601.1"/>
        <s v="V97602.1"/>
        <s v="V97603.1"/>
        <s v="V97607.1"/>
        <s v="V97608.1"/>
        <s v="V97610.1"/>
        <s v="V97613.1"/>
        <s v="V97614.1"/>
        <s v="V97625.1"/>
        <s v="V97628.1"/>
        <s v="V97630.1"/>
        <s v="V97631.1"/>
        <s v="V97633.1"/>
        <s v="V97634.1"/>
        <s v="V97638.1"/>
        <s v="V97639.1"/>
        <s v="V97640.1"/>
        <s v="V97641.1"/>
        <s v="V97642.1"/>
        <s v="V97643.1"/>
        <s v="V97646.1"/>
        <s v="V97647.1"/>
        <s v="V97648.1"/>
        <s v="V97650.1"/>
        <s v="V97652.1"/>
        <s v="V97653.1"/>
        <s v="V97654.1"/>
        <s v="V97655.1"/>
        <s v="V97657.1"/>
        <s v="V97659.1"/>
        <s v="V97660.1"/>
        <s v="V97661.1"/>
        <s v="V97664.1"/>
        <s v="V97665.1"/>
        <s v="V97667.1"/>
        <s v="V97668.1"/>
        <s v="V97669.1"/>
        <s v="V97670.1"/>
        <s v="V97671.1"/>
        <s v="V97672.1"/>
        <s v="V97675.1"/>
        <s v="V97676.1"/>
        <s v="V97677.1 / 790884"/>
        <s v="V97679.1"/>
        <s v="V97681.1"/>
        <s v="V97682.1 / 790889"/>
        <s v="V97684.1"/>
        <s v="V97692.1"/>
        <s v="V97694.1"/>
        <s v="V97695.1"/>
        <s v="V97696.1"/>
        <s v="V97697.1"/>
        <s v="V97699.1"/>
        <s v="V97701.1"/>
        <s v="V97702.1"/>
        <s v="V97706.1"/>
        <s v="V97710.1"/>
        <s v="V97711.1"/>
        <s v="V97712.1"/>
        <s v="V97714.1"/>
        <s v="V97715.1"/>
        <s v="V97716.1"/>
        <s v="V97717.1"/>
        <s v="V97718.1"/>
        <s v="V97720.1"/>
        <s v="V97721.1"/>
        <s v="V97723.1"/>
        <s v="V97726.1"/>
        <s v="V97727.1"/>
        <s v="V97728.1"/>
        <s v="V97729.1"/>
        <s v="V97732.1"/>
        <s v="V97735.1"/>
        <s v="V97740.1"/>
        <s v="V97743.1"/>
        <s v="V97746.1"/>
        <s v="V97748.1"/>
        <s v="V97749.1"/>
        <s v="V97751.1"/>
        <s v="V97753.1"/>
        <s v="V97757.1"/>
        <s v="V97758.1"/>
        <s v="V97759.1"/>
        <s v="V97761.1"/>
        <s v="V97763.1"/>
        <s v="V97764.1"/>
        <s v="V97766.1"/>
        <s v="V97767.1"/>
        <s v="V97772.1"/>
        <s v="V97773.1"/>
        <s v="V97774.1"/>
        <s v="V97775.1"/>
        <s v="V97776.1"/>
        <s v="V97778.1"/>
        <s v="V97780.1"/>
        <s v="V97781.1"/>
        <s v="V97784.1"/>
        <s v="V97785.1"/>
        <s v="V97786.1"/>
        <s v="V97787.1"/>
        <s v="V97790.1"/>
        <s v="V97795.1"/>
        <s v="V97801.1"/>
        <s v="V97803.1"/>
        <s v="V97804.1"/>
        <s v="V97806.1"/>
        <s v="V97811.1"/>
        <s v="V97812.1"/>
        <s v="V97813.1"/>
        <s v="V97815.1"/>
        <s v="V97817.1"/>
        <s v="V97819.1"/>
        <s v="V97820.1"/>
        <s v="V97822.1"/>
        <s v="V97824.1"/>
        <s v="V97826.1"/>
        <s v="V97827.1"/>
        <s v="V97828.1"/>
        <s v="V97834.1"/>
        <s v="V97837.1"/>
        <s v="V97839.1"/>
        <s v="V97840.1"/>
        <s v="V97842.1"/>
        <s v="V97843.1"/>
        <s v="V97844.1"/>
        <s v="V97848.1"/>
        <s v="V97850.1"/>
        <s v="V97851.1"/>
        <s v="V97852.1"/>
        <s v="V97853.1"/>
        <s v="V97854.1"/>
        <s v="V97859.1"/>
        <s v="V97860.1"/>
        <s v="V97862.1"/>
        <s v="V97864.1"/>
        <s v="V97865.1"/>
        <s v="V97866.1"/>
        <s v="V97868.1"/>
        <s v="V97870.1"/>
        <s v="V97871.1"/>
        <s v="V97873.1"/>
        <s v="V97878.1"/>
        <s v="V97879.1"/>
        <s v="V97880.1"/>
        <s v="V97882.1"/>
        <s v="V97883.1"/>
        <s v="V97884.1"/>
        <s v="V97885.1"/>
        <s v="V97886.1"/>
        <s v="V97888.1 / 790937"/>
        <s v="V97890.1"/>
        <s v="V97892.1"/>
        <s v="V97894.1"/>
        <s v="V97895.1"/>
        <s v="V97896.1"/>
        <s v="V97898.1"/>
        <s v="V97901.1"/>
        <s v="V97902.1"/>
        <s v="V97904.1"/>
        <s v="V97905.1"/>
        <s v="V97906.1"/>
        <s v="V97909.1"/>
        <s v="V97911.1"/>
        <s v="V97912.1"/>
        <s v="V97915.1"/>
        <s v="V97918.1"/>
        <s v="V97919.1"/>
        <s v="V97921.1"/>
        <s v="V97922.1"/>
        <s v="V97924.1"/>
        <s v="V97925.1"/>
        <s v="V97926.1"/>
        <s v="V97928.1"/>
        <s v="V97931.1"/>
        <s v="V97932.1"/>
        <s v="V97934.1"/>
        <s v="V97935.1"/>
        <s v="V97937.1"/>
        <s v="V97940.1"/>
        <s v="V97941.1"/>
        <s v="V97942.1"/>
        <s v="V97945.1"/>
        <s v="V97947.1"/>
        <s v="V97952.1"/>
        <s v="V97955.1"/>
        <s v="V97957.1"/>
        <s v="V97959.1"/>
        <s v="V97960.1"/>
        <s v="V97962.1"/>
        <s v="V97963.1"/>
        <s v="V97964.1"/>
        <s v="V97967.1"/>
        <s v="V97968.1"/>
        <s v="V97971.1"/>
        <s v="V97988.1"/>
        <s v="V97990.1"/>
        <s v="V97992.1"/>
        <s v="V97993.1"/>
        <s v="V97995.1"/>
        <s v="V97997.1"/>
        <s v="V98011.1"/>
        <s v="V98017.1"/>
        <s v="V98018.1"/>
        <s v="V98019.1"/>
        <s v="V98026.1"/>
        <s v="V98027.1"/>
        <s v="V98028.1"/>
        <s v="V98029.1"/>
        <s v="V98032.1"/>
        <s v="V98035.1"/>
        <s v="V98036.1"/>
        <s v="V98037.1"/>
        <s v="V98038.1"/>
        <s v="V98039.1"/>
        <s v="V98040.1"/>
        <s v="V98041.1"/>
        <s v="V98042.1"/>
        <s v="V98043.1"/>
        <s v="V98046.1"/>
        <s v="V98047.1"/>
        <s v="V98048.1"/>
        <s v="V98049.1"/>
        <s v="V98050.1"/>
        <s v="V98052.1"/>
        <s v="V98054.1"/>
        <s v="V98055.1"/>
        <s v="V98057.1"/>
        <s v="V98058.1"/>
        <s v="V98059.1"/>
        <s v="V98061.1"/>
        <s v="V98063.1"/>
        <s v="V98067.1"/>
        <s v="V98070.1"/>
        <s v="V98071.1"/>
        <s v="V98072.1"/>
        <s v="V98074.1"/>
        <s v="V98075.1"/>
        <s v="V98076.1"/>
        <s v="V98077.1"/>
        <s v="V98079.1"/>
        <s v="V98080.1"/>
        <s v="V98081.1"/>
        <s v="V98085.1"/>
        <s v="V98086.1"/>
        <s v="V98088.1"/>
        <s v="V98090.1"/>
        <s v="V98092.1"/>
        <s v="V98094.1"/>
        <s v="V98101.1"/>
        <s v="V98102.1"/>
        <s v="V98105.1"/>
        <s v="V98106.1"/>
        <s v="V98108.1"/>
        <s v="V98110.1"/>
        <s v="V98116.1"/>
        <s v="V98118.1"/>
        <s v="V98120.1"/>
        <s v="V98122.1"/>
        <s v="V98124.1"/>
        <s v="V98136.1"/>
        <s v="V98137.1"/>
        <s v="V98139.1"/>
        <s v="V98142.1"/>
        <s v="V98144.1"/>
        <s v="V98145.1"/>
        <s v="V98146.1"/>
        <s v="V98147.1"/>
        <s v="V98148.1"/>
        <s v="V98149.1"/>
        <s v="V98151.1"/>
        <s v="V98153.1"/>
        <s v="V98154.1"/>
        <s v="V98155.1"/>
        <s v="V98156.1"/>
        <s v="V98161.1"/>
        <s v="V98162.1"/>
        <s v="V98163.1"/>
        <s v="V98164.1"/>
        <s v="V98167.1"/>
        <s v="V98168.1"/>
        <s v="V98171.1"/>
        <s v="V98172.1"/>
        <s v="V98175.1"/>
        <s v="V98176.1"/>
        <s v="V98177.1"/>
        <s v="V98178.1"/>
        <s v="V98179.1"/>
        <s v="V98181.1 / 790977"/>
        <s v="V98182.1"/>
        <s v="V98183.1"/>
        <s v="V98186.1"/>
        <s v="V98187.1"/>
        <s v="V98188.1"/>
        <s v="V98189.1"/>
        <s v="V98190.1"/>
        <s v="V98193.1"/>
        <s v="V98195.1"/>
        <s v="V98197.1"/>
        <s v="V98198.1"/>
        <s v="V98200.1"/>
        <s v="V98203.1"/>
        <s v="V98204.1"/>
        <s v="V98205.1"/>
        <s v="V98206.1"/>
        <s v="V98208.1"/>
        <s v="V98210.1"/>
        <s v="V98212.1"/>
        <s v="V98213.1"/>
        <s v="V98217.1"/>
        <s v="V98218.1"/>
        <s v="V98219.1"/>
        <s v="V98220.1"/>
        <s v="V98221.1"/>
        <s v="V98222.1"/>
        <s v="V98223.1"/>
        <s v="V98224.1"/>
        <s v="V98226.1"/>
        <s v="V98227.1"/>
        <s v="V98230.1"/>
        <s v="V98232.1"/>
        <s v="V98233.1"/>
        <s v="V98235.1"/>
        <s v="V98237.1"/>
        <s v="V98239.1"/>
        <s v="V98240.1"/>
        <s v="V98241.1"/>
        <s v="V98244.1"/>
        <s v="V98245.1"/>
        <s v="V98246.1"/>
        <s v="V98250.1"/>
        <s v="V98251.1"/>
        <s v="V98252.1"/>
        <s v="V98253.1"/>
        <s v="V98255.1"/>
        <s v="V98257.1"/>
        <s v="V98258.1"/>
        <s v="V98260.1"/>
        <s v="V98261.1"/>
        <s v="V98263.1"/>
        <s v="V98268.1"/>
        <s v="V98275.1"/>
        <s v="V98277.1"/>
        <s v="V98290.1"/>
        <s v="V98292.1"/>
        <s v="V98293.1 / 791002"/>
        <s v="V98297.1"/>
        <s v="V98299.1"/>
        <s v="V98300.1"/>
        <s v="V98304.1"/>
        <s v="V98315.1"/>
        <s v="V98323.1"/>
        <s v="V98324.1"/>
        <s v="V98325.1"/>
        <s v="V98329.1"/>
        <s v="V98340.1"/>
        <s v="V98343.1 / 791030"/>
        <s v="V98346.1"/>
        <s v="V98353.1"/>
        <s v="V98361.1"/>
        <s v="V98375.1"/>
        <s v="V98378.1"/>
        <s v="V98387.1"/>
        <s v="V98395.1"/>
        <s v="V98399.1"/>
        <s v="V98409.1"/>
        <s v="V98428.1"/>
        <s v="V98448.1"/>
        <s v="V98475.1"/>
        <s v="V98478.1"/>
        <s v="V98499.1"/>
        <s v="V98502.1"/>
        <s v="V98528.1"/>
        <s v="V98531.1"/>
        <s v="V98534.1"/>
        <s v="V98539.1"/>
        <s v="V98540.1"/>
        <s v="V98546.1"/>
        <s v="V98547.1"/>
        <s v="V98564.1"/>
        <s v="V98571.1"/>
        <s v="V98597.1"/>
        <s v="V98599.1"/>
        <s v="V98600.1"/>
        <s v="V98604.1"/>
        <s v="V98609.1"/>
        <s v="V98613.1"/>
        <s v="V98614.1"/>
        <s v="V98615.1"/>
        <s v="V98617.1"/>
        <s v="V98619.1"/>
        <s v="V98620.1"/>
        <s v="V98621.1"/>
        <s v="V98623.1"/>
        <s v="V98642.1"/>
        <s v="V98646.1"/>
        <s v="V98648.1"/>
        <s v="V98649.1"/>
        <s v="V98651.1"/>
        <s v="V98652.1"/>
        <s v="V98654.1"/>
        <s v="V98774.1"/>
        <s v="V98788.1"/>
        <s v="V98789.1"/>
        <s v="V98795.1"/>
        <s v="V98796.1"/>
        <s v="V98799.1"/>
        <s v="V98804.1 / 791084"/>
        <s v="V98814.1"/>
        <s v="V98815.1"/>
        <s v="V98817.1"/>
        <s v="V98818.1"/>
        <s v="V98820.1"/>
        <s v="V98825.1"/>
        <s v="V98827.1"/>
        <s v="V98829.1"/>
        <s v="V98830.1"/>
        <s v="V98834.1"/>
        <s v="V98835.1"/>
        <s v="V98837.1"/>
        <s v="V98838.1"/>
        <s v="V98839.1"/>
        <s v="V98840.1"/>
        <s v="V98841.1"/>
        <s v="V98842.1"/>
        <s v="V98843.1"/>
        <s v="V98856.1"/>
        <s v="V98857.1"/>
        <s v="V98858.1"/>
        <s v="V98859.1"/>
        <s v="V98860.1"/>
        <s v="V98861.1"/>
        <s v="V98862.1"/>
        <s v="V98863.1"/>
        <s v="V98864.1"/>
        <s v="V98867.1"/>
        <s v="V98868.1"/>
        <s v="V98869.1"/>
        <s v="V98872.1"/>
        <s v="V98874.1"/>
        <s v="V98878.1"/>
        <s v="V98880.1"/>
        <s v="V98882.1"/>
        <s v="V98883.1"/>
        <s v="V98884.1"/>
        <s v="V98888.1"/>
        <s v="V98896.1"/>
        <s v="V99097.1"/>
        <s v="V99099.1"/>
        <s v="V99100.1"/>
        <s v="V99101.1"/>
        <s v="V99102.1"/>
        <s v="V99103.1"/>
        <s v="V99107.1"/>
        <s v="V99108.1"/>
        <s v="V99109.1"/>
        <s v="V99110.1"/>
        <s v="V99111.1"/>
        <s v="V99112.1"/>
        <s v="V99113.1"/>
        <s v="V99114.1"/>
        <s v="V99116.1"/>
        <s v="V99117.1"/>
        <s v="V99118.1"/>
        <s v="V99120.1"/>
        <s v="V99121.1"/>
        <s v="V99124.1"/>
        <s v="V99125.1"/>
        <s v="V99126.1"/>
        <s v="V99127.1"/>
        <s v="V99128.1"/>
        <s v="V99129.1"/>
        <s v="V99130.1"/>
        <s v="V99132.1"/>
        <s v="V99133.1"/>
        <m/>
      </sharedItems>
    </cacheField>
    <cacheField name="Begin Date" numFmtId="0">
      <sharedItems containsNonDate="0" containsDate="1" containsString="0" containsBlank="1" minDate="2001-05-01T21:00:00" maxDate="2004-01-01T00:00:00" count="86">
        <d v="2001-05-01T21:00:00"/>
        <d v="2001-05-01T21:59:00"/>
        <d v="2001-05-15T21:00:00"/>
        <d v="2001-05-16T21:00:00"/>
        <d v="2001-05-17T21:00:00"/>
        <d v="2001-05-19T21:00:00"/>
        <d v="2001-05-21T00:00:00"/>
        <d v="2001-05-21T20:59:00"/>
        <d v="2001-05-21T21:00:00"/>
        <d v="2001-05-28T00:00:00"/>
        <d v="2001-05-29T21:00:00"/>
        <d v="2001-06-01T00:00:00"/>
        <d v="2001-06-01T14:05:00"/>
        <d v="2001-06-01T14:12:00"/>
        <d v="2001-06-01T14:16:00"/>
        <d v="2001-06-01T15:35:00"/>
        <d v="2001-06-01T17:03:00"/>
        <d v="2001-06-01T17:11:00"/>
        <d v="2001-06-01T21:00:00"/>
        <d v="2001-06-01T21:59:00"/>
        <d v="2001-06-11T00:00:00"/>
        <d v="2001-06-20T00:00:00"/>
        <d v="2001-06-20T21:00:00"/>
        <d v="2001-07-01T00:00:00"/>
        <d v="2001-07-01T14:05:00"/>
        <d v="2001-07-01T14:12:00"/>
        <d v="2001-07-01T14:16:00"/>
        <d v="2001-07-01T14:25:00"/>
        <d v="2001-07-01T16:50:00"/>
        <d v="2001-07-01T17:11:00"/>
        <d v="2001-07-01T21:00:00"/>
        <d v="2001-07-01T21:59:00"/>
        <d v="2001-07-02T00:00:00"/>
        <d v="2001-07-18T00:00:00"/>
        <d v="2001-07-18T15:32:00"/>
        <d v="2001-07-18T21:00:00"/>
        <d v="2001-08-01T00:00:00"/>
        <d v="2001-08-01T21:00:00"/>
        <d v="2001-09-01T00:00:00"/>
        <d v="2001-09-01T14:12:00"/>
        <d v="2001-09-01T14:16:00"/>
        <d v="2001-09-01T14:25:00"/>
        <d v="2001-09-01T17:03:00"/>
        <d v="2001-09-01T17:11:00"/>
        <d v="2001-09-01T21:00:00"/>
        <d v="2001-09-10T00:00:00"/>
        <d v="2001-10-01T00:00:00"/>
        <d v="2001-10-01T13:33:00"/>
        <d v="2001-10-01T14:12:00"/>
        <d v="2001-10-01T14:16:00"/>
        <d v="2001-10-01T17:11:00"/>
        <d v="2001-10-01T21:59:00"/>
        <d v="2001-10-08T00:00:00"/>
        <d v="2001-10-29T00:00:00"/>
        <d v="2001-11-01T00:00:00"/>
        <d v="2001-11-26T00:00:00"/>
        <d v="2001-12-01T13:33:00"/>
        <d v="2001-12-31T00:00:00"/>
        <d v="2002-01-01T00:00:00"/>
        <d v="2002-01-01T14:12:00"/>
        <d v="2002-01-01T14:16:00"/>
        <d v="2002-01-01T17:03:00"/>
        <d v="2002-01-01T17:11:00"/>
        <d v="2002-01-01T21:00:00"/>
        <d v="2002-01-28T00:00:00"/>
        <d v="2002-02-25T00:00:00"/>
        <d v="2002-03-01T14:25:00"/>
        <d v="2002-04-01T00:00:00"/>
        <d v="2002-04-01T21:00:00"/>
        <d v="2002-05-01T14:25:00"/>
        <d v="2002-05-01T17:11:00"/>
        <d v="2002-06-01T14:25:00"/>
        <d v="2002-06-01T17:11:00"/>
        <d v="2002-06-01T21:00:00"/>
        <d v="2002-09-01T14:12:00"/>
        <d v="2002-09-01T17:11:00"/>
        <d v="2002-10-01T00:00:00"/>
        <d v="2002-10-01T16:50:00"/>
        <d v="2002-10-01T17:11:00"/>
        <d v="2002-10-01T21:00:00"/>
        <d v="2003-01-01T00:00:00"/>
        <d v="2003-01-01T16:51:00"/>
        <d v="2003-04-01T00:00:00"/>
        <d v="2003-10-01T00:00:00"/>
        <d v="2004-01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x v="11"/>
    <x v="1"/>
    <x v="0"/>
    <x v="3"/>
    <x v="0"/>
    <x v="5"/>
    <x v="4"/>
    <x v="6"/>
    <x v="0"/>
    <x v="0"/>
    <x v="0"/>
    <x v="1"/>
    <x v="1"/>
    <x v="1"/>
    <x v="2"/>
    <x v="0"/>
    <x v="9"/>
    <x v="1"/>
    <x v="3"/>
  </r>
  <r>
    <x v="0"/>
    <x v="0"/>
    <x v="1"/>
    <x v="1"/>
    <x v="5"/>
    <x v="4"/>
    <x v="6"/>
    <x v="5"/>
    <x v="5"/>
    <x v="0"/>
    <x v="0"/>
    <x v="0"/>
    <x v="5"/>
    <x v="12"/>
    <x v="1"/>
    <x v="2"/>
    <x v="0"/>
    <x v="1"/>
    <x v="1"/>
    <x v="2"/>
  </r>
  <r>
    <x v="0"/>
    <x v="3"/>
    <x v="1"/>
    <x v="1"/>
    <x v="1"/>
    <x v="2"/>
    <x v="5"/>
    <x v="4"/>
    <x v="6"/>
    <x v="0"/>
    <x v="0"/>
    <x v="0"/>
    <x v="2"/>
    <x v="2"/>
    <x v="1"/>
    <x v="1"/>
    <x v="0"/>
    <x v="7"/>
    <x v="1"/>
    <x v="3"/>
  </r>
  <r>
    <x v="0"/>
    <x v="4"/>
    <x v="1"/>
    <x v="0"/>
    <x v="5"/>
    <x v="5"/>
    <x v="6"/>
    <x v="5"/>
    <x v="5"/>
    <x v="0"/>
    <x v="0"/>
    <x v="0"/>
    <x v="3"/>
    <x v="13"/>
    <x v="1"/>
    <x v="1"/>
    <x v="0"/>
    <x v="0"/>
    <x v="1"/>
    <x v="2"/>
  </r>
  <r>
    <x v="0"/>
    <x v="13"/>
    <x v="1"/>
    <x v="0"/>
    <x v="4"/>
    <x v="1"/>
    <x v="0"/>
    <x v="4"/>
    <x v="3"/>
    <x v="0"/>
    <x v="0"/>
    <x v="0"/>
    <x v="0"/>
    <x v="8"/>
    <x v="1"/>
    <x v="1"/>
    <x v="0"/>
    <x v="3"/>
    <x v="1"/>
    <x v="0"/>
  </r>
  <r>
    <x v="0"/>
    <x v="9"/>
    <x v="1"/>
    <x v="0"/>
    <x v="4"/>
    <x v="1"/>
    <x v="3"/>
    <x v="2"/>
    <x v="2"/>
    <x v="0"/>
    <x v="0"/>
    <x v="0"/>
    <x v="3"/>
    <x v="5"/>
    <x v="1"/>
    <x v="0"/>
    <x v="0"/>
    <x v="8"/>
    <x v="1"/>
    <x v="0"/>
  </r>
  <r>
    <x v="0"/>
    <x v="10"/>
    <x v="1"/>
    <x v="0"/>
    <x v="4"/>
    <x v="1"/>
    <x v="3"/>
    <x v="2"/>
    <x v="2"/>
    <x v="0"/>
    <x v="0"/>
    <x v="0"/>
    <x v="3"/>
    <x v="6"/>
    <x v="1"/>
    <x v="0"/>
    <x v="0"/>
    <x v="8"/>
    <x v="1"/>
    <x v="0"/>
  </r>
  <r>
    <x v="0"/>
    <x v="14"/>
    <x v="1"/>
    <x v="1"/>
    <x v="4"/>
    <x v="1"/>
    <x v="3"/>
    <x v="2"/>
    <x v="2"/>
    <x v="0"/>
    <x v="0"/>
    <x v="0"/>
    <x v="0"/>
    <x v="7"/>
    <x v="1"/>
    <x v="1"/>
    <x v="0"/>
    <x v="10"/>
    <x v="1"/>
    <x v="0"/>
  </r>
  <r>
    <x v="0"/>
    <x v="2"/>
    <x v="1"/>
    <x v="0"/>
    <x v="2"/>
    <x v="6"/>
    <x v="7"/>
    <x v="6"/>
    <x v="4"/>
    <x v="0"/>
    <x v="0"/>
    <x v="0"/>
    <x v="0"/>
    <x v="4"/>
    <x v="1"/>
    <x v="1"/>
    <x v="0"/>
    <x v="6"/>
    <x v="1"/>
    <x v="1"/>
  </r>
  <r>
    <x v="0"/>
    <x v="1"/>
    <x v="1"/>
    <x v="0"/>
    <x v="2"/>
    <x v="6"/>
    <x v="7"/>
    <x v="6"/>
    <x v="4"/>
    <x v="0"/>
    <x v="0"/>
    <x v="0"/>
    <x v="5"/>
    <x v="3"/>
    <x v="1"/>
    <x v="1"/>
    <x v="0"/>
    <x v="6"/>
    <x v="1"/>
    <x v="1"/>
  </r>
  <r>
    <x v="0"/>
    <x v="12"/>
    <x v="1"/>
    <x v="0"/>
    <x v="4"/>
    <x v="1"/>
    <x v="3"/>
    <x v="2"/>
    <x v="2"/>
    <x v="0"/>
    <x v="0"/>
    <x v="0"/>
    <x v="3"/>
    <x v="7"/>
    <x v="1"/>
    <x v="4"/>
    <x v="0"/>
    <x v="13"/>
    <x v="1"/>
    <x v="0"/>
  </r>
  <r>
    <x v="0"/>
    <x v="8"/>
    <x v="0"/>
    <x v="1"/>
    <x v="0"/>
    <x v="7"/>
    <x v="3"/>
    <x v="2"/>
    <x v="2"/>
    <x v="0"/>
    <x v="0"/>
    <x v="0"/>
    <x v="4"/>
    <x v="14"/>
    <x v="0"/>
    <x v="2"/>
    <x v="1"/>
    <x v="2"/>
    <x v="0"/>
    <x v="4"/>
  </r>
  <r>
    <x v="0"/>
    <x v="6"/>
    <x v="1"/>
    <x v="1"/>
    <x v="6"/>
    <x v="3"/>
    <x v="4"/>
    <x v="3"/>
    <x v="6"/>
    <x v="0"/>
    <x v="0"/>
    <x v="0"/>
    <x v="0"/>
    <x v="0"/>
    <x v="1"/>
    <x v="3"/>
    <x v="0"/>
    <x v="11"/>
    <x v="1"/>
    <x v="3"/>
  </r>
  <r>
    <x v="0"/>
    <x v="7"/>
    <x v="1"/>
    <x v="1"/>
    <x v="6"/>
    <x v="3"/>
    <x v="5"/>
    <x v="4"/>
    <x v="6"/>
    <x v="0"/>
    <x v="0"/>
    <x v="0"/>
    <x v="0"/>
    <x v="0"/>
    <x v="1"/>
    <x v="3"/>
    <x v="0"/>
    <x v="12"/>
    <x v="1"/>
    <x v="3"/>
  </r>
  <r>
    <x v="0"/>
    <x v="15"/>
    <x v="1"/>
    <x v="1"/>
    <x v="6"/>
    <x v="3"/>
    <x v="0"/>
    <x v="4"/>
    <x v="3"/>
    <x v="0"/>
    <x v="0"/>
    <x v="0"/>
    <x v="0"/>
    <x v="0"/>
    <x v="1"/>
    <x v="3"/>
    <x v="0"/>
    <x v="5"/>
    <x v="1"/>
    <x v="3"/>
  </r>
  <r>
    <x v="0"/>
    <x v="17"/>
    <x v="1"/>
    <x v="0"/>
    <x v="4"/>
    <x v="1"/>
    <x v="2"/>
    <x v="1"/>
    <x v="1"/>
    <x v="0"/>
    <x v="0"/>
    <x v="0"/>
    <x v="3"/>
    <x v="9"/>
    <x v="1"/>
    <x v="0"/>
    <x v="0"/>
    <x v="8"/>
    <x v="1"/>
    <x v="0"/>
  </r>
  <r>
    <x v="0"/>
    <x v="5"/>
    <x v="1"/>
    <x v="0"/>
    <x v="4"/>
    <x v="1"/>
    <x v="2"/>
    <x v="1"/>
    <x v="1"/>
    <x v="0"/>
    <x v="0"/>
    <x v="0"/>
    <x v="0"/>
    <x v="10"/>
    <x v="1"/>
    <x v="1"/>
    <x v="0"/>
    <x v="10"/>
    <x v="1"/>
    <x v="0"/>
  </r>
  <r>
    <x v="0"/>
    <x v="16"/>
    <x v="1"/>
    <x v="1"/>
    <x v="4"/>
    <x v="1"/>
    <x v="1"/>
    <x v="0"/>
    <x v="0"/>
    <x v="0"/>
    <x v="0"/>
    <x v="0"/>
    <x v="6"/>
    <x v="11"/>
    <x v="1"/>
    <x v="1"/>
    <x v="0"/>
    <x v="4"/>
    <x v="1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x v="0"/>
    <x v="11"/>
    <x v="2"/>
    <x v="0"/>
    <x v="0"/>
    <x v="0"/>
    <x v="0"/>
    <x v="1"/>
    <x v="1"/>
    <x v="0"/>
    <x v="0"/>
    <x v="0"/>
    <x v="3"/>
    <x v="8"/>
    <x v="0"/>
    <x v="1"/>
    <x v="0"/>
    <x v="3"/>
    <x v="0"/>
    <x v="1"/>
  </r>
  <r>
    <x v="0"/>
    <x v="6"/>
    <x v="0"/>
    <x v="0"/>
    <x v="0"/>
    <x v="2"/>
    <x v="0"/>
    <x v="1"/>
    <x v="1"/>
    <x v="0"/>
    <x v="0"/>
    <x v="0"/>
    <x v="2"/>
    <x v="9"/>
    <x v="0"/>
    <x v="1"/>
    <x v="0"/>
    <x v="3"/>
    <x v="0"/>
    <x v="0"/>
  </r>
  <r>
    <x v="0"/>
    <x v="8"/>
    <x v="2"/>
    <x v="1"/>
    <x v="0"/>
    <x v="2"/>
    <x v="4"/>
    <x v="2"/>
    <x v="2"/>
    <x v="0"/>
    <x v="0"/>
    <x v="0"/>
    <x v="0"/>
    <x v="2"/>
    <x v="0"/>
    <x v="1"/>
    <x v="0"/>
    <x v="0"/>
    <x v="0"/>
    <x v="0"/>
  </r>
  <r>
    <x v="0"/>
    <x v="3"/>
    <x v="2"/>
    <x v="1"/>
    <x v="0"/>
    <x v="2"/>
    <x v="2"/>
    <x v="3"/>
    <x v="3"/>
    <x v="0"/>
    <x v="0"/>
    <x v="0"/>
    <x v="4"/>
    <x v="3"/>
    <x v="0"/>
    <x v="1"/>
    <x v="0"/>
    <x v="1"/>
    <x v="0"/>
    <x v="0"/>
  </r>
  <r>
    <x v="0"/>
    <x v="7"/>
    <x v="2"/>
    <x v="1"/>
    <x v="0"/>
    <x v="0"/>
    <x v="0"/>
    <x v="1"/>
    <x v="1"/>
    <x v="0"/>
    <x v="0"/>
    <x v="0"/>
    <x v="0"/>
    <x v="6"/>
    <x v="0"/>
    <x v="1"/>
    <x v="0"/>
    <x v="3"/>
    <x v="0"/>
    <x v="1"/>
  </r>
  <r>
    <x v="0"/>
    <x v="5"/>
    <x v="2"/>
    <x v="1"/>
    <x v="0"/>
    <x v="0"/>
    <x v="4"/>
    <x v="2"/>
    <x v="2"/>
    <x v="0"/>
    <x v="0"/>
    <x v="0"/>
    <x v="0"/>
    <x v="0"/>
    <x v="0"/>
    <x v="1"/>
    <x v="0"/>
    <x v="0"/>
    <x v="0"/>
    <x v="1"/>
  </r>
  <r>
    <x v="0"/>
    <x v="1"/>
    <x v="2"/>
    <x v="0"/>
    <x v="0"/>
    <x v="0"/>
    <x v="3"/>
    <x v="0"/>
    <x v="0"/>
    <x v="0"/>
    <x v="0"/>
    <x v="0"/>
    <x v="0"/>
    <x v="10"/>
    <x v="0"/>
    <x v="1"/>
    <x v="0"/>
    <x v="4"/>
    <x v="0"/>
    <x v="3"/>
  </r>
  <r>
    <x v="0"/>
    <x v="0"/>
    <x v="2"/>
    <x v="0"/>
    <x v="0"/>
    <x v="4"/>
    <x v="1"/>
    <x v="3"/>
    <x v="4"/>
    <x v="0"/>
    <x v="0"/>
    <x v="0"/>
    <x v="5"/>
    <x v="11"/>
    <x v="0"/>
    <x v="0"/>
    <x v="0"/>
    <x v="2"/>
    <x v="0"/>
    <x v="2"/>
  </r>
  <r>
    <x v="0"/>
    <x v="9"/>
    <x v="2"/>
    <x v="1"/>
    <x v="0"/>
    <x v="5"/>
    <x v="2"/>
    <x v="3"/>
    <x v="3"/>
    <x v="0"/>
    <x v="0"/>
    <x v="0"/>
    <x v="7"/>
    <x v="1"/>
    <x v="0"/>
    <x v="1"/>
    <x v="0"/>
    <x v="1"/>
    <x v="0"/>
    <x v="4"/>
  </r>
  <r>
    <x v="0"/>
    <x v="2"/>
    <x v="2"/>
    <x v="1"/>
    <x v="0"/>
    <x v="3"/>
    <x v="2"/>
    <x v="3"/>
    <x v="3"/>
    <x v="0"/>
    <x v="0"/>
    <x v="0"/>
    <x v="5"/>
    <x v="4"/>
    <x v="0"/>
    <x v="1"/>
    <x v="0"/>
    <x v="1"/>
    <x v="0"/>
    <x v="3"/>
  </r>
  <r>
    <x v="0"/>
    <x v="10"/>
    <x v="1"/>
    <x v="0"/>
    <x v="0"/>
    <x v="1"/>
    <x v="0"/>
    <x v="1"/>
    <x v="1"/>
    <x v="0"/>
    <x v="0"/>
    <x v="0"/>
    <x v="6"/>
    <x v="5"/>
    <x v="0"/>
    <x v="1"/>
    <x v="0"/>
    <x v="3"/>
    <x v="0"/>
    <x v="1"/>
  </r>
  <r>
    <x v="0"/>
    <x v="4"/>
    <x v="2"/>
    <x v="1"/>
    <x v="0"/>
    <x v="0"/>
    <x v="0"/>
    <x v="1"/>
    <x v="1"/>
    <x v="0"/>
    <x v="0"/>
    <x v="0"/>
    <x v="1"/>
    <x v="7"/>
    <x v="0"/>
    <x v="1"/>
    <x v="0"/>
    <x v="3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">
  <r>
    <x v="0"/>
    <x v="0"/>
    <x v="1"/>
    <x v="1"/>
    <x v="2"/>
    <x v="0"/>
    <x v="0"/>
    <x v="0"/>
    <x v="0"/>
    <x v="1"/>
    <x v="0"/>
    <x v="0"/>
    <x v="0"/>
    <x v="1"/>
    <x v="0"/>
    <x v="0"/>
    <x v="0"/>
    <x v="1"/>
    <x v="1"/>
    <x v="0"/>
    <x v="0"/>
    <x v="0"/>
    <x v="0"/>
    <x v="1"/>
    <x v="0"/>
    <x v="2"/>
    <x v="2"/>
  </r>
  <r>
    <x v="1"/>
    <x v="0"/>
    <x v="1"/>
    <x v="1"/>
    <x v="1"/>
    <x v="0"/>
    <x v="0"/>
    <x v="0"/>
    <x v="1"/>
    <x v="0"/>
    <x v="0"/>
    <x v="0"/>
    <x v="0"/>
    <x v="0"/>
    <x v="0"/>
    <x v="0"/>
    <x v="0"/>
    <x v="1"/>
    <x v="1"/>
    <x v="0"/>
    <x v="0"/>
    <x v="0"/>
    <x v="3"/>
    <x v="0"/>
    <x v="0"/>
    <x v="0"/>
    <x v="1"/>
  </r>
  <r>
    <x v="1"/>
    <x v="0"/>
    <x v="2"/>
    <x v="2"/>
    <x v="3"/>
    <x v="0"/>
    <x v="0"/>
    <x v="0"/>
    <x v="1"/>
    <x v="0"/>
    <x v="0"/>
    <x v="0"/>
    <x v="0"/>
    <x v="0"/>
    <x v="0"/>
    <x v="0"/>
    <x v="1"/>
    <x v="2"/>
    <x v="2"/>
    <x v="0"/>
    <x v="0"/>
    <x v="0"/>
    <x v="1"/>
    <x v="1"/>
    <x v="0"/>
    <x v="1"/>
    <x v="3"/>
  </r>
  <r>
    <x v="1"/>
    <x v="0"/>
    <x v="0"/>
    <x v="0"/>
    <x v="0"/>
    <x v="0"/>
    <x v="0"/>
    <x v="0"/>
    <x v="1"/>
    <x v="0"/>
    <x v="0"/>
    <x v="0"/>
    <x v="0"/>
    <x v="0"/>
    <x v="0"/>
    <x v="0"/>
    <x v="2"/>
    <x v="0"/>
    <x v="0"/>
    <x v="0"/>
    <x v="0"/>
    <x v="0"/>
    <x v="2"/>
    <x v="0"/>
    <x v="0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4"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4"/>
    <x v="0"/>
    <x v="0"/>
    <x v="7"/>
    <x v="6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1"/>
    <x v="0"/>
    <x v="0"/>
    <x v="4"/>
    <x v="2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3"/>
    <x v="0"/>
    <x v="0"/>
    <x v="4"/>
    <x v="5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6"/>
    <x v="0"/>
    <x v="0"/>
    <x v="6"/>
    <x v="9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0"/>
    <x v="0"/>
    <x v="0"/>
    <x v="1"/>
    <x v="0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2"/>
    <x v="0"/>
    <x v="0"/>
    <x v="3"/>
    <x v="3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5"/>
    <x v="0"/>
    <x v="0"/>
    <x v="2"/>
    <x v="7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6"/>
    <x v="0"/>
    <x v="0"/>
    <x v="4"/>
    <x v="10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7"/>
    <x v="0"/>
    <x v="0"/>
    <x v="3"/>
    <x v="11"/>
  </r>
  <r>
    <x v="1"/>
    <x v="0"/>
    <x v="0"/>
    <x v="0"/>
    <x v="0"/>
    <x v="0"/>
    <x v="1"/>
    <x v="1"/>
    <x v="0"/>
    <x v="0"/>
    <x v="0"/>
    <x v="3"/>
    <x v="0"/>
    <x v="0"/>
    <x v="0"/>
    <x v="0"/>
    <x v="0"/>
    <x v="0"/>
    <x v="0"/>
    <x v="0"/>
    <x v="1"/>
    <x v="0"/>
    <x v="0"/>
    <x v="4"/>
    <x v="1"/>
  </r>
  <r>
    <x v="1"/>
    <x v="0"/>
    <x v="0"/>
    <x v="0"/>
    <x v="0"/>
    <x v="0"/>
    <x v="1"/>
    <x v="1"/>
    <x v="0"/>
    <x v="0"/>
    <x v="0"/>
    <x v="3"/>
    <x v="0"/>
    <x v="0"/>
    <x v="0"/>
    <x v="0"/>
    <x v="0"/>
    <x v="0"/>
    <x v="0"/>
    <x v="0"/>
    <x v="3"/>
    <x v="0"/>
    <x v="0"/>
    <x v="4"/>
    <x v="4"/>
  </r>
  <r>
    <x v="1"/>
    <x v="0"/>
    <x v="0"/>
    <x v="0"/>
    <x v="0"/>
    <x v="0"/>
    <x v="1"/>
    <x v="1"/>
    <x v="0"/>
    <x v="0"/>
    <x v="0"/>
    <x v="3"/>
    <x v="0"/>
    <x v="0"/>
    <x v="0"/>
    <x v="0"/>
    <x v="0"/>
    <x v="0"/>
    <x v="0"/>
    <x v="0"/>
    <x v="6"/>
    <x v="0"/>
    <x v="0"/>
    <x v="5"/>
    <x v="8"/>
  </r>
  <r>
    <x v="1"/>
    <x v="1"/>
    <x v="1"/>
    <x v="0"/>
    <x v="0"/>
    <x v="0"/>
    <x v="1"/>
    <x v="2"/>
    <x v="0"/>
    <x v="0"/>
    <x v="0"/>
    <x v="2"/>
    <x v="1"/>
    <x v="0"/>
    <x v="1"/>
    <x v="1"/>
    <x v="1"/>
    <x v="0"/>
    <x v="0"/>
    <x v="0"/>
    <x v="8"/>
    <x v="1"/>
    <x v="0"/>
    <x v="0"/>
    <x v="12"/>
  </r>
  <r>
    <x v="1"/>
    <x v="1"/>
    <x v="1"/>
    <x v="0"/>
    <x v="0"/>
    <x v="0"/>
    <x v="1"/>
    <x v="2"/>
    <x v="0"/>
    <x v="0"/>
    <x v="0"/>
    <x v="2"/>
    <x v="1"/>
    <x v="0"/>
    <x v="1"/>
    <x v="1"/>
    <x v="1"/>
    <x v="0"/>
    <x v="0"/>
    <x v="0"/>
    <x v="8"/>
    <x v="1"/>
    <x v="0"/>
    <x v="0"/>
    <x v="1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8">
  <r>
    <x v="0"/>
    <x v="0"/>
    <x v="1"/>
    <x v="1"/>
    <x v="2"/>
    <x v="0"/>
    <x v="0"/>
    <x v="0"/>
    <x v="0"/>
    <x v="1"/>
    <x v="0"/>
    <x v="0"/>
    <x v="0"/>
    <x v="1"/>
    <x v="0"/>
    <x v="0"/>
    <x v="0"/>
    <x v="1"/>
    <x v="1"/>
    <x v="0"/>
    <x v="0"/>
    <x v="0"/>
    <x v="0"/>
    <x v="1"/>
    <x v="0"/>
    <x v="2"/>
    <x v="2"/>
  </r>
  <r>
    <x v="1"/>
    <x v="0"/>
    <x v="1"/>
    <x v="1"/>
    <x v="1"/>
    <x v="0"/>
    <x v="0"/>
    <x v="0"/>
    <x v="1"/>
    <x v="0"/>
    <x v="0"/>
    <x v="0"/>
    <x v="0"/>
    <x v="0"/>
    <x v="0"/>
    <x v="0"/>
    <x v="0"/>
    <x v="1"/>
    <x v="1"/>
    <x v="0"/>
    <x v="0"/>
    <x v="0"/>
    <x v="3"/>
    <x v="0"/>
    <x v="0"/>
    <x v="0"/>
    <x v="1"/>
  </r>
  <r>
    <x v="1"/>
    <x v="0"/>
    <x v="2"/>
    <x v="2"/>
    <x v="3"/>
    <x v="0"/>
    <x v="0"/>
    <x v="0"/>
    <x v="1"/>
    <x v="0"/>
    <x v="0"/>
    <x v="0"/>
    <x v="0"/>
    <x v="0"/>
    <x v="0"/>
    <x v="0"/>
    <x v="1"/>
    <x v="2"/>
    <x v="2"/>
    <x v="0"/>
    <x v="0"/>
    <x v="0"/>
    <x v="1"/>
    <x v="1"/>
    <x v="0"/>
    <x v="1"/>
    <x v="3"/>
  </r>
  <r>
    <x v="1"/>
    <x v="0"/>
    <x v="0"/>
    <x v="0"/>
    <x v="0"/>
    <x v="0"/>
    <x v="0"/>
    <x v="0"/>
    <x v="1"/>
    <x v="0"/>
    <x v="0"/>
    <x v="0"/>
    <x v="0"/>
    <x v="0"/>
    <x v="0"/>
    <x v="0"/>
    <x v="2"/>
    <x v="0"/>
    <x v="0"/>
    <x v="0"/>
    <x v="0"/>
    <x v="0"/>
    <x v="2"/>
    <x v="0"/>
    <x v="0"/>
    <x v="0"/>
    <x v="0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  <r>
    <x v="2"/>
    <x v="1"/>
    <x v="0"/>
    <x v="3"/>
    <x v="4"/>
    <x v="1"/>
    <x v="1"/>
    <x v="1"/>
    <x v="2"/>
    <x v="2"/>
    <x v="1"/>
    <x v="1"/>
    <x v="1"/>
    <x v="2"/>
    <x v="1"/>
    <x v="0"/>
    <x v="3"/>
    <x v="3"/>
    <x v="3"/>
    <x v="1"/>
    <x v="0"/>
    <x v="1"/>
    <x v="4"/>
    <x v="2"/>
    <x v="1"/>
    <x v="3"/>
    <x v="4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928">
  <r>
    <x v="0"/>
    <x v="6"/>
    <x v="0"/>
    <x v="0"/>
    <x v="19"/>
    <x v="0"/>
    <x v="0"/>
    <x v="175"/>
    <x v="8"/>
    <x v="2"/>
    <x v="2"/>
    <x v="6"/>
    <x v="14"/>
    <x v="43"/>
    <x v="182"/>
    <x v="18"/>
    <x v="1"/>
    <x v="9"/>
    <x v="4"/>
    <x v="1055"/>
    <x v="10"/>
    <x v="100"/>
    <x v="25"/>
    <x v="2"/>
    <x v="7"/>
    <x v="2877"/>
    <x v="85"/>
  </r>
  <r>
    <x v="0"/>
    <x v="6"/>
    <x v="0"/>
    <x v="0"/>
    <x v="19"/>
    <x v="1"/>
    <x v="1"/>
    <x v="175"/>
    <x v="8"/>
    <x v="2"/>
    <x v="2"/>
    <x v="6"/>
    <x v="14"/>
    <x v="43"/>
    <x v="182"/>
    <x v="18"/>
    <x v="1"/>
    <x v="9"/>
    <x v="4"/>
    <x v="1058"/>
    <x v="10"/>
    <x v="100"/>
    <x v="25"/>
    <x v="2"/>
    <x v="7"/>
    <x v="2876"/>
    <x v="85"/>
  </r>
  <r>
    <x v="0"/>
    <x v="10"/>
    <x v="0"/>
    <x v="21"/>
    <x v="99"/>
    <x v="2"/>
    <x v="2"/>
    <x v="62"/>
    <x v="8"/>
    <x v="2"/>
    <x v="2"/>
    <x v="10"/>
    <x v="21"/>
    <x v="73"/>
    <x v="8"/>
    <x v="184"/>
    <x v="1"/>
    <x v="15"/>
    <x v="2"/>
    <x v="936"/>
    <x v="122"/>
    <x v="30"/>
    <x v="24"/>
    <x v="5"/>
    <x v="8"/>
    <x v="2857"/>
    <x v="46"/>
  </r>
  <r>
    <x v="0"/>
    <x v="10"/>
    <x v="0"/>
    <x v="21"/>
    <x v="99"/>
    <x v="3"/>
    <x v="3"/>
    <x v="62"/>
    <x v="8"/>
    <x v="2"/>
    <x v="2"/>
    <x v="10"/>
    <x v="21"/>
    <x v="73"/>
    <x v="8"/>
    <x v="184"/>
    <x v="1"/>
    <x v="15"/>
    <x v="2"/>
    <x v="935"/>
    <x v="122"/>
    <x v="30"/>
    <x v="24"/>
    <x v="5"/>
    <x v="8"/>
    <x v="2858"/>
    <x v="46"/>
  </r>
  <r>
    <x v="0"/>
    <x v="10"/>
    <x v="0"/>
    <x v="21"/>
    <x v="99"/>
    <x v="4"/>
    <x v="4"/>
    <x v="62"/>
    <x v="8"/>
    <x v="2"/>
    <x v="2"/>
    <x v="10"/>
    <x v="21"/>
    <x v="73"/>
    <x v="8"/>
    <x v="184"/>
    <x v="1"/>
    <x v="15"/>
    <x v="2"/>
    <x v="934"/>
    <x v="122"/>
    <x v="30"/>
    <x v="24"/>
    <x v="5"/>
    <x v="8"/>
    <x v="2859"/>
    <x v="46"/>
  </r>
  <r>
    <x v="0"/>
    <x v="10"/>
    <x v="0"/>
    <x v="5"/>
    <x v="61"/>
    <x v="5"/>
    <x v="5"/>
    <x v="114"/>
    <x v="8"/>
    <x v="2"/>
    <x v="2"/>
    <x v="10"/>
    <x v="21"/>
    <x v="68"/>
    <x v="21"/>
    <x v="184"/>
    <x v="1"/>
    <x v="15"/>
    <x v="2"/>
    <x v="915"/>
    <x v="119"/>
    <x v="27"/>
    <x v="24"/>
    <x v="5"/>
    <x v="8"/>
    <x v="2860"/>
    <x v="6"/>
  </r>
  <r>
    <x v="0"/>
    <x v="10"/>
    <x v="1"/>
    <x v="0"/>
    <x v="21"/>
    <x v="6"/>
    <x v="6"/>
    <x v="115"/>
    <x v="8"/>
    <x v="2"/>
    <x v="2"/>
    <x v="10"/>
    <x v="16"/>
    <x v="55"/>
    <x v="182"/>
    <x v="19"/>
    <x v="1"/>
    <x v="15"/>
    <x v="1"/>
    <x v="661"/>
    <x v="269"/>
    <x v="66"/>
    <x v="82"/>
    <x v="0"/>
    <x v="3"/>
    <x v="3"/>
    <x v="3"/>
  </r>
  <r>
    <x v="0"/>
    <x v="10"/>
    <x v="1"/>
    <x v="0"/>
    <x v="21"/>
    <x v="7"/>
    <x v="7"/>
    <x v="142"/>
    <x v="8"/>
    <x v="2"/>
    <x v="2"/>
    <x v="10"/>
    <x v="16"/>
    <x v="48"/>
    <x v="182"/>
    <x v="19"/>
    <x v="1"/>
    <x v="15"/>
    <x v="1"/>
    <x v="616"/>
    <x v="731"/>
    <x v="66"/>
    <x v="82"/>
    <x v="0"/>
    <x v="3"/>
    <x v="4"/>
    <x v="3"/>
  </r>
  <r>
    <x v="0"/>
    <x v="10"/>
    <x v="1"/>
    <x v="0"/>
    <x v="21"/>
    <x v="8"/>
    <x v="8"/>
    <x v="111"/>
    <x v="8"/>
    <x v="2"/>
    <x v="2"/>
    <x v="10"/>
    <x v="16"/>
    <x v="55"/>
    <x v="18"/>
    <x v="184"/>
    <x v="1"/>
    <x v="15"/>
    <x v="1"/>
    <x v="660"/>
    <x v="867"/>
    <x v="66"/>
    <x v="82"/>
    <x v="0"/>
    <x v="3"/>
    <x v="5"/>
    <x v="3"/>
  </r>
  <r>
    <x v="0"/>
    <x v="10"/>
    <x v="1"/>
    <x v="0"/>
    <x v="21"/>
    <x v="9"/>
    <x v="9"/>
    <x v="57"/>
    <x v="8"/>
    <x v="2"/>
    <x v="2"/>
    <x v="10"/>
    <x v="16"/>
    <x v="55"/>
    <x v="18"/>
    <x v="184"/>
    <x v="1"/>
    <x v="15"/>
    <x v="1"/>
    <x v="659"/>
    <x v="485"/>
    <x v="66"/>
    <x v="82"/>
    <x v="0"/>
    <x v="3"/>
    <x v="6"/>
    <x v="3"/>
  </r>
  <r>
    <x v="0"/>
    <x v="10"/>
    <x v="1"/>
    <x v="0"/>
    <x v="21"/>
    <x v="10"/>
    <x v="10"/>
    <x v="169"/>
    <x v="8"/>
    <x v="2"/>
    <x v="2"/>
    <x v="10"/>
    <x v="16"/>
    <x v="55"/>
    <x v="182"/>
    <x v="19"/>
    <x v="1"/>
    <x v="15"/>
    <x v="1"/>
    <x v="661"/>
    <x v="78"/>
    <x v="66"/>
    <x v="82"/>
    <x v="0"/>
    <x v="3"/>
    <x v="7"/>
    <x v="3"/>
  </r>
  <r>
    <x v="0"/>
    <x v="10"/>
    <x v="1"/>
    <x v="0"/>
    <x v="21"/>
    <x v="11"/>
    <x v="11"/>
    <x v="168"/>
    <x v="8"/>
    <x v="2"/>
    <x v="2"/>
    <x v="10"/>
    <x v="16"/>
    <x v="48"/>
    <x v="182"/>
    <x v="19"/>
    <x v="1"/>
    <x v="15"/>
    <x v="1"/>
    <x v="614"/>
    <x v="49"/>
    <x v="66"/>
    <x v="82"/>
    <x v="0"/>
    <x v="3"/>
    <x v="8"/>
    <x v="3"/>
  </r>
  <r>
    <x v="0"/>
    <x v="10"/>
    <x v="1"/>
    <x v="0"/>
    <x v="21"/>
    <x v="12"/>
    <x v="12"/>
    <x v="125"/>
    <x v="8"/>
    <x v="2"/>
    <x v="2"/>
    <x v="10"/>
    <x v="16"/>
    <x v="55"/>
    <x v="182"/>
    <x v="19"/>
    <x v="1"/>
    <x v="15"/>
    <x v="1"/>
    <x v="661"/>
    <x v="89"/>
    <x v="66"/>
    <x v="82"/>
    <x v="0"/>
    <x v="3"/>
    <x v="9"/>
    <x v="3"/>
  </r>
  <r>
    <x v="0"/>
    <x v="10"/>
    <x v="1"/>
    <x v="0"/>
    <x v="21"/>
    <x v="13"/>
    <x v="13"/>
    <x v="210"/>
    <x v="8"/>
    <x v="2"/>
    <x v="2"/>
    <x v="10"/>
    <x v="16"/>
    <x v="48"/>
    <x v="182"/>
    <x v="19"/>
    <x v="1"/>
    <x v="15"/>
    <x v="1"/>
    <x v="616"/>
    <x v="618"/>
    <x v="66"/>
    <x v="82"/>
    <x v="0"/>
    <x v="3"/>
    <x v="10"/>
    <x v="3"/>
  </r>
  <r>
    <x v="0"/>
    <x v="10"/>
    <x v="1"/>
    <x v="0"/>
    <x v="21"/>
    <x v="14"/>
    <x v="14"/>
    <x v="190"/>
    <x v="8"/>
    <x v="2"/>
    <x v="2"/>
    <x v="10"/>
    <x v="16"/>
    <x v="55"/>
    <x v="182"/>
    <x v="19"/>
    <x v="1"/>
    <x v="15"/>
    <x v="1"/>
    <x v="663"/>
    <x v="712"/>
    <x v="66"/>
    <x v="82"/>
    <x v="0"/>
    <x v="3"/>
    <x v="11"/>
    <x v="3"/>
  </r>
  <r>
    <x v="0"/>
    <x v="10"/>
    <x v="1"/>
    <x v="0"/>
    <x v="21"/>
    <x v="15"/>
    <x v="15"/>
    <x v="41"/>
    <x v="8"/>
    <x v="2"/>
    <x v="2"/>
    <x v="10"/>
    <x v="16"/>
    <x v="55"/>
    <x v="182"/>
    <x v="19"/>
    <x v="1"/>
    <x v="15"/>
    <x v="1"/>
    <x v="664"/>
    <x v="903"/>
    <x v="66"/>
    <x v="82"/>
    <x v="0"/>
    <x v="3"/>
    <x v="12"/>
    <x v="3"/>
  </r>
  <r>
    <x v="0"/>
    <x v="6"/>
    <x v="0"/>
    <x v="0"/>
    <x v="1"/>
    <x v="16"/>
    <x v="16"/>
    <x v="175"/>
    <x v="8"/>
    <x v="2"/>
    <x v="2"/>
    <x v="6"/>
    <x v="14"/>
    <x v="43"/>
    <x v="1"/>
    <x v="184"/>
    <x v="1"/>
    <x v="9"/>
    <x v="4"/>
    <x v="1057"/>
    <x v="10"/>
    <x v="8"/>
    <x v="25"/>
    <x v="2"/>
    <x v="7"/>
    <x v="2875"/>
    <x v="85"/>
  </r>
  <r>
    <x v="0"/>
    <x v="10"/>
    <x v="1"/>
    <x v="0"/>
    <x v="21"/>
    <x v="17"/>
    <x v="17"/>
    <x v="115"/>
    <x v="8"/>
    <x v="2"/>
    <x v="2"/>
    <x v="10"/>
    <x v="16"/>
    <x v="48"/>
    <x v="182"/>
    <x v="19"/>
    <x v="1"/>
    <x v="15"/>
    <x v="1"/>
    <x v="618"/>
    <x v="269"/>
    <x v="66"/>
    <x v="82"/>
    <x v="0"/>
    <x v="3"/>
    <x v="13"/>
    <x v="3"/>
  </r>
  <r>
    <x v="0"/>
    <x v="10"/>
    <x v="1"/>
    <x v="0"/>
    <x v="21"/>
    <x v="18"/>
    <x v="18"/>
    <x v="104"/>
    <x v="8"/>
    <x v="2"/>
    <x v="2"/>
    <x v="10"/>
    <x v="2"/>
    <x v="8"/>
    <x v="182"/>
    <x v="19"/>
    <x v="1"/>
    <x v="15"/>
    <x v="1"/>
    <x v="662"/>
    <x v="251"/>
    <x v="35"/>
    <x v="82"/>
    <x v="0"/>
    <x v="3"/>
    <x v="14"/>
    <x v="3"/>
  </r>
  <r>
    <x v="0"/>
    <x v="10"/>
    <x v="1"/>
    <x v="0"/>
    <x v="21"/>
    <x v="19"/>
    <x v="19"/>
    <x v="104"/>
    <x v="8"/>
    <x v="2"/>
    <x v="2"/>
    <x v="10"/>
    <x v="2"/>
    <x v="6"/>
    <x v="182"/>
    <x v="19"/>
    <x v="1"/>
    <x v="15"/>
    <x v="1"/>
    <x v="617"/>
    <x v="616"/>
    <x v="35"/>
    <x v="82"/>
    <x v="0"/>
    <x v="3"/>
    <x v="15"/>
    <x v="3"/>
  </r>
  <r>
    <x v="0"/>
    <x v="10"/>
    <x v="1"/>
    <x v="0"/>
    <x v="21"/>
    <x v="20"/>
    <x v="20"/>
    <x v="168"/>
    <x v="8"/>
    <x v="2"/>
    <x v="2"/>
    <x v="10"/>
    <x v="16"/>
    <x v="55"/>
    <x v="182"/>
    <x v="19"/>
    <x v="1"/>
    <x v="15"/>
    <x v="1"/>
    <x v="666"/>
    <x v="49"/>
    <x v="66"/>
    <x v="82"/>
    <x v="0"/>
    <x v="3"/>
    <x v="16"/>
    <x v="3"/>
  </r>
  <r>
    <x v="0"/>
    <x v="10"/>
    <x v="1"/>
    <x v="0"/>
    <x v="21"/>
    <x v="21"/>
    <x v="21"/>
    <x v="127"/>
    <x v="8"/>
    <x v="2"/>
    <x v="2"/>
    <x v="10"/>
    <x v="16"/>
    <x v="55"/>
    <x v="182"/>
    <x v="19"/>
    <x v="1"/>
    <x v="15"/>
    <x v="1"/>
    <x v="667"/>
    <x v="726"/>
    <x v="66"/>
    <x v="82"/>
    <x v="0"/>
    <x v="3"/>
    <x v="17"/>
    <x v="3"/>
  </r>
  <r>
    <x v="0"/>
    <x v="10"/>
    <x v="1"/>
    <x v="0"/>
    <x v="21"/>
    <x v="22"/>
    <x v="22"/>
    <x v="110"/>
    <x v="8"/>
    <x v="2"/>
    <x v="2"/>
    <x v="10"/>
    <x v="13"/>
    <x v="37"/>
    <x v="182"/>
    <x v="19"/>
    <x v="1"/>
    <x v="15"/>
    <x v="1"/>
    <x v="628"/>
    <x v="499"/>
    <x v="25"/>
    <x v="82"/>
    <x v="0"/>
    <x v="3"/>
    <x v="18"/>
    <x v="3"/>
  </r>
  <r>
    <x v="0"/>
    <x v="10"/>
    <x v="1"/>
    <x v="0"/>
    <x v="21"/>
    <x v="23"/>
    <x v="23"/>
    <x v="142"/>
    <x v="8"/>
    <x v="2"/>
    <x v="2"/>
    <x v="10"/>
    <x v="16"/>
    <x v="48"/>
    <x v="182"/>
    <x v="19"/>
    <x v="1"/>
    <x v="15"/>
    <x v="1"/>
    <x v="625"/>
    <x v="731"/>
    <x v="66"/>
    <x v="82"/>
    <x v="0"/>
    <x v="3"/>
    <x v="19"/>
    <x v="3"/>
  </r>
  <r>
    <x v="0"/>
    <x v="10"/>
    <x v="1"/>
    <x v="0"/>
    <x v="21"/>
    <x v="24"/>
    <x v="24"/>
    <x v="104"/>
    <x v="8"/>
    <x v="2"/>
    <x v="2"/>
    <x v="10"/>
    <x v="2"/>
    <x v="6"/>
    <x v="182"/>
    <x v="19"/>
    <x v="1"/>
    <x v="15"/>
    <x v="1"/>
    <x v="627"/>
    <x v="616"/>
    <x v="35"/>
    <x v="82"/>
    <x v="0"/>
    <x v="3"/>
    <x v="20"/>
    <x v="3"/>
  </r>
  <r>
    <x v="0"/>
    <x v="10"/>
    <x v="1"/>
    <x v="0"/>
    <x v="21"/>
    <x v="25"/>
    <x v="25"/>
    <x v="45"/>
    <x v="8"/>
    <x v="2"/>
    <x v="2"/>
    <x v="10"/>
    <x v="13"/>
    <x v="36"/>
    <x v="182"/>
    <x v="19"/>
    <x v="1"/>
    <x v="15"/>
    <x v="1"/>
    <x v="554"/>
    <x v="582"/>
    <x v="25"/>
    <x v="82"/>
    <x v="0"/>
    <x v="3"/>
    <x v="21"/>
    <x v="3"/>
  </r>
  <r>
    <x v="0"/>
    <x v="10"/>
    <x v="1"/>
    <x v="0"/>
    <x v="21"/>
    <x v="26"/>
    <x v="26"/>
    <x v="104"/>
    <x v="8"/>
    <x v="2"/>
    <x v="2"/>
    <x v="10"/>
    <x v="16"/>
    <x v="55"/>
    <x v="182"/>
    <x v="19"/>
    <x v="1"/>
    <x v="15"/>
    <x v="1"/>
    <x v="688"/>
    <x v="251"/>
    <x v="66"/>
    <x v="82"/>
    <x v="0"/>
    <x v="3"/>
    <x v="22"/>
    <x v="3"/>
  </r>
  <r>
    <x v="0"/>
    <x v="10"/>
    <x v="1"/>
    <x v="0"/>
    <x v="21"/>
    <x v="27"/>
    <x v="27"/>
    <x v="6"/>
    <x v="8"/>
    <x v="2"/>
    <x v="2"/>
    <x v="10"/>
    <x v="16"/>
    <x v="55"/>
    <x v="182"/>
    <x v="19"/>
    <x v="1"/>
    <x v="15"/>
    <x v="1"/>
    <x v="699"/>
    <x v="503"/>
    <x v="66"/>
    <x v="82"/>
    <x v="0"/>
    <x v="3"/>
    <x v="23"/>
    <x v="3"/>
  </r>
  <r>
    <x v="0"/>
    <x v="10"/>
    <x v="1"/>
    <x v="0"/>
    <x v="21"/>
    <x v="28"/>
    <x v="28"/>
    <x v="57"/>
    <x v="8"/>
    <x v="2"/>
    <x v="2"/>
    <x v="10"/>
    <x v="16"/>
    <x v="55"/>
    <x v="18"/>
    <x v="184"/>
    <x v="1"/>
    <x v="15"/>
    <x v="1"/>
    <x v="688"/>
    <x v="485"/>
    <x v="66"/>
    <x v="82"/>
    <x v="0"/>
    <x v="3"/>
    <x v="24"/>
    <x v="3"/>
  </r>
  <r>
    <x v="0"/>
    <x v="10"/>
    <x v="1"/>
    <x v="0"/>
    <x v="21"/>
    <x v="29"/>
    <x v="29"/>
    <x v="103"/>
    <x v="8"/>
    <x v="2"/>
    <x v="2"/>
    <x v="10"/>
    <x v="16"/>
    <x v="55"/>
    <x v="182"/>
    <x v="19"/>
    <x v="1"/>
    <x v="15"/>
    <x v="1"/>
    <x v="699"/>
    <x v="396"/>
    <x v="66"/>
    <x v="82"/>
    <x v="0"/>
    <x v="3"/>
    <x v="25"/>
    <x v="3"/>
  </r>
  <r>
    <x v="0"/>
    <x v="10"/>
    <x v="1"/>
    <x v="0"/>
    <x v="21"/>
    <x v="30"/>
    <x v="30"/>
    <x v="45"/>
    <x v="8"/>
    <x v="2"/>
    <x v="2"/>
    <x v="10"/>
    <x v="13"/>
    <x v="36"/>
    <x v="182"/>
    <x v="19"/>
    <x v="1"/>
    <x v="15"/>
    <x v="1"/>
    <x v="556"/>
    <x v="582"/>
    <x v="25"/>
    <x v="82"/>
    <x v="0"/>
    <x v="3"/>
    <x v="26"/>
    <x v="3"/>
  </r>
  <r>
    <x v="0"/>
    <x v="10"/>
    <x v="1"/>
    <x v="0"/>
    <x v="21"/>
    <x v="31"/>
    <x v="31"/>
    <x v="111"/>
    <x v="8"/>
    <x v="2"/>
    <x v="2"/>
    <x v="10"/>
    <x v="16"/>
    <x v="55"/>
    <x v="18"/>
    <x v="184"/>
    <x v="1"/>
    <x v="15"/>
    <x v="1"/>
    <x v="697"/>
    <x v="867"/>
    <x v="66"/>
    <x v="82"/>
    <x v="0"/>
    <x v="3"/>
    <x v="27"/>
    <x v="3"/>
  </r>
  <r>
    <x v="0"/>
    <x v="10"/>
    <x v="1"/>
    <x v="0"/>
    <x v="21"/>
    <x v="32"/>
    <x v="32"/>
    <x v="162"/>
    <x v="8"/>
    <x v="2"/>
    <x v="2"/>
    <x v="10"/>
    <x v="2"/>
    <x v="8"/>
    <x v="18"/>
    <x v="184"/>
    <x v="1"/>
    <x v="15"/>
    <x v="1"/>
    <x v="683"/>
    <x v="620"/>
    <x v="35"/>
    <x v="82"/>
    <x v="0"/>
    <x v="3"/>
    <x v="28"/>
    <x v="3"/>
  </r>
  <r>
    <x v="0"/>
    <x v="10"/>
    <x v="1"/>
    <x v="0"/>
    <x v="21"/>
    <x v="33"/>
    <x v="33"/>
    <x v="184"/>
    <x v="8"/>
    <x v="2"/>
    <x v="2"/>
    <x v="10"/>
    <x v="16"/>
    <x v="55"/>
    <x v="182"/>
    <x v="19"/>
    <x v="1"/>
    <x v="15"/>
    <x v="1"/>
    <x v="699"/>
    <x v="757"/>
    <x v="66"/>
    <x v="82"/>
    <x v="0"/>
    <x v="3"/>
    <x v="29"/>
    <x v="3"/>
  </r>
  <r>
    <x v="0"/>
    <x v="10"/>
    <x v="1"/>
    <x v="0"/>
    <x v="21"/>
    <x v="34"/>
    <x v="34"/>
    <x v="168"/>
    <x v="8"/>
    <x v="2"/>
    <x v="2"/>
    <x v="10"/>
    <x v="16"/>
    <x v="55"/>
    <x v="18"/>
    <x v="184"/>
    <x v="1"/>
    <x v="15"/>
    <x v="1"/>
    <x v="697"/>
    <x v="49"/>
    <x v="66"/>
    <x v="82"/>
    <x v="0"/>
    <x v="3"/>
    <x v="30"/>
    <x v="3"/>
  </r>
  <r>
    <x v="0"/>
    <x v="10"/>
    <x v="1"/>
    <x v="0"/>
    <x v="21"/>
    <x v="35"/>
    <x v="35"/>
    <x v="103"/>
    <x v="8"/>
    <x v="2"/>
    <x v="2"/>
    <x v="10"/>
    <x v="16"/>
    <x v="55"/>
    <x v="182"/>
    <x v="19"/>
    <x v="1"/>
    <x v="15"/>
    <x v="1"/>
    <x v="698"/>
    <x v="396"/>
    <x v="66"/>
    <x v="82"/>
    <x v="0"/>
    <x v="3"/>
    <x v="31"/>
    <x v="3"/>
  </r>
  <r>
    <x v="0"/>
    <x v="10"/>
    <x v="1"/>
    <x v="0"/>
    <x v="21"/>
    <x v="36"/>
    <x v="36"/>
    <x v="210"/>
    <x v="8"/>
    <x v="2"/>
    <x v="2"/>
    <x v="10"/>
    <x v="2"/>
    <x v="6"/>
    <x v="18"/>
    <x v="184"/>
    <x v="1"/>
    <x v="15"/>
    <x v="1"/>
    <x v="625"/>
    <x v="618"/>
    <x v="35"/>
    <x v="82"/>
    <x v="0"/>
    <x v="3"/>
    <x v="32"/>
    <x v="3"/>
  </r>
  <r>
    <x v="0"/>
    <x v="10"/>
    <x v="1"/>
    <x v="0"/>
    <x v="21"/>
    <x v="37"/>
    <x v="37"/>
    <x v="168"/>
    <x v="8"/>
    <x v="2"/>
    <x v="2"/>
    <x v="10"/>
    <x v="16"/>
    <x v="55"/>
    <x v="18"/>
    <x v="184"/>
    <x v="1"/>
    <x v="15"/>
    <x v="1"/>
    <x v="697"/>
    <x v="49"/>
    <x v="66"/>
    <x v="82"/>
    <x v="0"/>
    <x v="3"/>
    <x v="33"/>
    <x v="3"/>
  </r>
  <r>
    <x v="0"/>
    <x v="10"/>
    <x v="1"/>
    <x v="0"/>
    <x v="21"/>
    <x v="38"/>
    <x v="38"/>
    <x v="162"/>
    <x v="8"/>
    <x v="2"/>
    <x v="2"/>
    <x v="10"/>
    <x v="2"/>
    <x v="8"/>
    <x v="18"/>
    <x v="184"/>
    <x v="1"/>
    <x v="15"/>
    <x v="1"/>
    <x v="683"/>
    <x v="620"/>
    <x v="35"/>
    <x v="82"/>
    <x v="0"/>
    <x v="3"/>
    <x v="34"/>
    <x v="3"/>
  </r>
  <r>
    <x v="0"/>
    <x v="10"/>
    <x v="1"/>
    <x v="0"/>
    <x v="21"/>
    <x v="39"/>
    <x v="39"/>
    <x v="125"/>
    <x v="8"/>
    <x v="2"/>
    <x v="2"/>
    <x v="10"/>
    <x v="16"/>
    <x v="55"/>
    <x v="18"/>
    <x v="184"/>
    <x v="1"/>
    <x v="15"/>
    <x v="1"/>
    <x v="694"/>
    <x v="89"/>
    <x v="66"/>
    <x v="82"/>
    <x v="0"/>
    <x v="3"/>
    <x v="35"/>
    <x v="3"/>
  </r>
  <r>
    <x v="0"/>
    <x v="10"/>
    <x v="0"/>
    <x v="11"/>
    <x v="88"/>
    <x v="40"/>
    <x v="40"/>
    <x v="157"/>
    <x v="8"/>
    <x v="2"/>
    <x v="2"/>
    <x v="10"/>
    <x v="21"/>
    <x v="66"/>
    <x v="18"/>
    <x v="184"/>
    <x v="1"/>
    <x v="15"/>
    <x v="2"/>
    <x v="926"/>
    <x v="69"/>
    <x v="27"/>
    <x v="24"/>
    <x v="5"/>
    <x v="8"/>
    <x v="2861"/>
    <x v="45"/>
  </r>
  <r>
    <x v="0"/>
    <x v="10"/>
    <x v="1"/>
    <x v="0"/>
    <x v="21"/>
    <x v="41"/>
    <x v="41"/>
    <x v="0"/>
    <x v="8"/>
    <x v="2"/>
    <x v="2"/>
    <x v="10"/>
    <x v="16"/>
    <x v="55"/>
    <x v="18"/>
    <x v="184"/>
    <x v="1"/>
    <x v="15"/>
    <x v="1"/>
    <x v="683"/>
    <x v="916"/>
    <x v="66"/>
    <x v="82"/>
    <x v="0"/>
    <x v="3"/>
    <x v="36"/>
    <x v="3"/>
  </r>
  <r>
    <x v="0"/>
    <x v="10"/>
    <x v="1"/>
    <x v="0"/>
    <x v="21"/>
    <x v="42"/>
    <x v="42"/>
    <x v="116"/>
    <x v="8"/>
    <x v="2"/>
    <x v="2"/>
    <x v="10"/>
    <x v="13"/>
    <x v="37"/>
    <x v="18"/>
    <x v="184"/>
    <x v="1"/>
    <x v="15"/>
    <x v="1"/>
    <x v="623"/>
    <x v="730"/>
    <x v="25"/>
    <x v="82"/>
    <x v="0"/>
    <x v="3"/>
    <x v="37"/>
    <x v="3"/>
  </r>
  <r>
    <x v="0"/>
    <x v="10"/>
    <x v="1"/>
    <x v="0"/>
    <x v="21"/>
    <x v="43"/>
    <x v="43"/>
    <x v="41"/>
    <x v="8"/>
    <x v="2"/>
    <x v="2"/>
    <x v="10"/>
    <x v="16"/>
    <x v="55"/>
    <x v="182"/>
    <x v="19"/>
    <x v="1"/>
    <x v="15"/>
    <x v="1"/>
    <x v="688"/>
    <x v="175"/>
    <x v="66"/>
    <x v="82"/>
    <x v="0"/>
    <x v="3"/>
    <x v="38"/>
    <x v="3"/>
  </r>
  <r>
    <x v="0"/>
    <x v="10"/>
    <x v="1"/>
    <x v="0"/>
    <x v="21"/>
    <x v="44"/>
    <x v="44"/>
    <x v="210"/>
    <x v="8"/>
    <x v="2"/>
    <x v="2"/>
    <x v="10"/>
    <x v="2"/>
    <x v="6"/>
    <x v="18"/>
    <x v="184"/>
    <x v="1"/>
    <x v="15"/>
    <x v="1"/>
    <x v="624"/>
    <x v="618"/>
    <x v="35"/>
    <x v="82"/>
    <x v="0"/>
    <x v="3"/>
    <x v="39"/>
    <x v="3"/>
  </r>
  <r>
    <x v="0"/>
    <x v="10"/>
    <x v="1"/>
    <x v="0"/>
    <x v="21"/>
    <x v="45"/>
    <x v="45"/>
    <x v="184"/>
    <x v="8"/>
    <x v="2"/>
    <x v="2"/>
    <x v="10"/>
    <x v="16"/>
    <x v="55"/>
    <x v="182"/>
    <x v="19"/>
    <x v="1"/>
    <x v="15"/>
    <x v="1"/>
    <x v="695"/>
    <x v="757"/>
    <x v="66"/>
    <x v="82"/>
    <x v="0"/>
    <x v="3"/>
    <x v="40"/>
    <x v="3"/>
  </r>
  <r>
    <x v="0"/>
    <x v="10"/>
    <x v="1"/>
    <x v="0"/>
    <x v="21"/>
    <x v="46"/>
    <x v="46"/>
    <x v="240"/>
    <x v="8"/>
    <x v="2"/>
    <x v="2"/>
    <x v="10"/>
    <x v="16"/>
    <x v="48"/>
    <x v="182"/>
    <x v="19"/>
    <x v="1"/>
    <x v="15"/>
    <x v="1"/>
    <x v="624"/>
    <x v="775"/>
    <x v="66"/>
    <x v="82"/>
    <x v="0"/>
    <x v="3"/>
    <x v="41"/>
    <x v="3"/>
  </r>
  <r>
    <x v="0"/>
    <x v="10"/>
    <x v="1"/>
    <x v="0"/>
    <x v="21"/>
    <x v="47"/>
    <x v="47"/>
    <x v="103"/>
    <x v="8"/>
    <x v="2"/>
    <x v="2"/>
    <x v="10"/>
    <x v="16"/>
    <x v="55"/>
    <x v="182"/>
    <x v="19"/>
    <x v="1"/>
    <x v="15"/>
    <x v="1"/>
    <x v="698"/>
    <x v="396"/>
    <x v="66"/>
    <x v="82"/>
    <x v="0"/>
    <x v="3"/>
    <x v="42"/>
    <x v="3"/>
  </r>
  <r>
    <x v="0"/>
    <x v="10"/>
    <x v="1"/>
    <x v="0"/>
    <x v="21"/>
    <x v="48"/>
    <x v="48"/>
    <x v="104"/>
    <x v="8"/>
    <x v="2"/>
    <x v="2"/>
    <x v="10"/>
    <x v="2"/>
    <x v="8"/>
    <x v="182"/>
    <x v="19"/>
    <x v="1"/>
    <x v="15"/>
    <x v="1"/>
    <x v="691"/>
    <x v="251"/>
    <x v="35"/>
    <x v="82"/>
    <x v="0"/>
    <x v="3"/>
    <x v="43"/>
    <x v="3"/>
  </r>
  <r>
    <x v="0"/>
    <x v="10"/>
    <x v="1"/>
    <x v="0"/>
    <x v="21"/>
    <x v="49"/>
    <x v="49"/>
    <x v="162"/>
    <x v="8"/>
    <x v="2"/>
    <x v="2"/>
    <x v="10"/>
    <x v="2"/>
    <x v="8"/>
    <x v="18"/>
    <x v="184"/>
    <x v="1"/>
    <x v="15"/>
    <x v="1"/>
    <x v="675"/>
    <x v="620"/>
    <x v="35"/>
    <x v="82"/>
    <x v="0"/>
    <x v="3"/>
    <x v="44"/>
    <x v="3"/>
  </r>
  <r>
    <x v="0"/>
    <x v="10"/>
    <x v="1"/>
    <x v="0"/>
    <x v="9"/>
    <x v="50"/>
    <x v="50"/>
    <x v="112"/>
    <x v="8"/>
    <x v="2"/>
    <x v="2"/>
    <x v="10"/>
    <x v="13"/>
    <x v="37"/>
    <x v="8"/>
    <x v="184"/>
    <x v="1"/>
    <x v="15"/>
    <x v="1"/>
    <x v="616"/>
    <x v="107"/>
    <x v="25"/>
    <x v="82"/>
    <x v="0"/>
    <x v="3"/>
    <x v="45"/>
    <x v="3"/>
  </r>
  <r>
    <x v="0"/>
    <x v="10"/>
    <x v="1"/>
    <x v="0"/>
    <x v="21"/>
    <x v="51"/>
    <x v="51"/>
    <x v="41"/>
    <x v="8"/>
    <x v="2"/>
    <x v="2"/>
    <x v="10"/>
    <x v="16"/>
    <x v="48"/>
    <x v="182"/>
    <x v="19"/>
    <x v="1"/>
    <x v="15"/>
    <x v="1"/>
    <x v="618"/>
    <x v="175"/>
    <x v="66"/>
    <x v="82"/>
    <x v="0"/>
    <x v="3"/>
    <x v="46"/>
    <x v="3"/>
  </r>
  <r>
    <x v="0"/>
    <x v="10"/>
    <x v="1"/>
    <x v="0"/>
    <x v="21"/>
    <x v="52"/>
    <x v="52"/>
    <x v="41"/>
    <x v="8"/>
    <x v="2"/>
    <x v="2"/>
    <x v="10"/>
    <x v="16"/>
    <x v="48"/>
    <x v="182"/>
    <x v="19"/>
    <x v="1"/>
    <x v="15"/>
    <x v="1"/>
    <x v="619"/>
    <x v="175"/>
    <x v="66"/>
    <x v="82"/>
    <x v="0"/>
    <x v="3"/>
    <x v="47"/>
    <x v="3"/>
  </r>
  <r>
    <x v="0"/>
    <x v="10"/>
    <x v="1"/>
    <x v="0"/>
    <x v="21"/>
    <x v="53"/>
    <x v="53"/>
    <x v="111"/>
    <x v="8"/>
    <x v="2"/>
    <x v="2"/>
    <x v="10"/>
    <x v="13"/>
    <x v="36"/>
    <x v="18"/>
    <x v="184"/>
    <x v="1"/>
    <x v="15"/>
    <x v="1"/>
    <x v="553"/>
    <x v="867"/>
    <x v="25"/>
    <x v="82"/>
    <x v="0"/>
    <x v="3"/>
    <x v="48"/>
    <x v="3"/>
  </r>
  <r>
    <x v="0"/>
    <x v="10"/>
    <x v="1"/>
    <x v="0"/>
    <x v="21"/>
    <x v="54"/>
    <x v="54"/>
    <x v="294"/>
    <x v="8"/>
    <x v="2"/>
    <x v="2"/>
    <x v="10"/>
    <x v="2"/>
    <x v="5"/>
    <x v="182"/>
    <x v="19"/>
    <x v="1"/>
    <x v="15"/>
    <x v="1"/>
    <x v="555"/>
    <x v="1004"/>
    <x v="35"/>
    <x v="82"/>
    <x v="0"/>
    <x v="3"/>
    <x v="49"/>
    <x v="3"/>
  </r>
  <r>
    <x v="0"/>
    <x v="10"/>
    <x v="1"/>
    <x v="0"/>
    <x v="21"/>
    <x v="55"/>
    <x v="55"/>
    <x v="190"/>
    <x v="8"/>
    <x v="2"/>
    <x v="2"/>
    <x v="10"/>
    <x v="16"/>
    <x v="48"/>
    <x v="182"/>
    <x v="19"/>
    <x v="1"/>
    <x v="15"/>
    <x v="1"/>
    <x v="620"/>
    <x v="712"/>
    <x v="66"/>
    <x v="82"/>
    <x v="0"/>
    <x v="3"/>
    <x v="50"/>
    <x v="3"/>
  </r>
  <r>
    <x v="0"/>
    <x v="10"/>
    <x v="1"/>
    <x v="0"/>
    <x v="21"/>
    <x v="56"/>
    <x v="56"/>
    <x v="210"/>
    <x v="8"/>
    <x v="2"/>
    <x v="2"/>
    <x v="10"/>
    <x v="16"/>
    <x v="48"/>
    <x v="182"/>
    <x v="19"/>
    <x v="1"/>
    <x v="15"/>
    <x v="1"/>
    <x v="622"/>
    <x v="618"/>
    <x v="66"/>
    <x v="82"/>
    <x v="0"/>
    <x v="3"/>
    <x v="51"/>
    <x v="3"/>
  </r>
  <r>
    <x v="0"/>
    <x v="10"/>
    <x v="1"/>
    <x v="0"/>
    <x v="21"/>
    <x v="57"/>
    <x v="57"/>
    <x v="6"/>
    <x v="8"/>
    <x v="2"/>
    <x v="2"/>
    <x v="10"/>
    <x v="16"/>
    <x v="55"/>
    <x v="182"/>
    <x v="19"/>
    <x v="1"/>
    <x v="15"/>
    <x v="1"/>
    <x v="695"/>
    <x v="503"/>
    <x v="66"/>
    <x v="82"/>
    <x v="0"/>
    <x v="3"/>
    <x v="52"/>
    <x v="3"/>
  </r>
  <r>
    <x v="0"/>
    <x v="10"/>
    <x v="1"/>
    <x v="0"/>
    <x v="4"/>
    <x v="58"/>
    <x v="58"/>
    <x v="138"/>
    <x v="8"/>
    <x v="2"/>
    <x v="2"/>
    <x v="10"/>
    <x v="16"/>
    <x v="48"/>
    <x v="4"/>
    <x v="184"/>
    <x v="1"/>
    <x v="15"/>
    <x v="1"/>
    <x v="620"/>
    <x v="31"/>
    <x v="66"/>
    <x v="82"/>
    <x v="0"/>
    <x v="3"/>
    <x v="53"/>
    <x v="3"/>
  </r>
  <r>
    <x v="0"/>
    <x v="10"/>
    <x v="1"/>
    <x v="0"/>
    <x v="21"/>
    <x v="59"/>
    <x v="59"/>
    <x v="6"/>
    <x v="8"/>
    <x v="2"/>
    <x v="2"/>
    <x v="10"/>
    <x v="16"/>
    <x v="55"/>
    <x v="182"/>
    <x v="19"/>
    <x v="1"/>
    <x v="15"/>
    <x v="1"/>
    <x v="698"/>
    <x v="503"/>
    <x v="66"/>
    <x v="82"/>
    <x v="0"/>
    <x v="3"/>
    <x v="54"/>
    <x v="3"/>
  </r>
  <r>
    <x v="0"/>
    <x v="10"/>
    <x v="1"/>
    <x v="0"/>
    <x v="21"/>
    <x v="60"/>
    <x v="60"/>
    <x v="57"/>
    <x v="8"/>
    <x v="2"/>
    <x v="2"/>
    <x v="10"/>
    <x v="16"/>
    <x v="55"/>
    <x v="182"/>
    <x v="19"/>
    <x v="1"/>
    <x v="15"/>
    <x v="1"/>
    <x v="705"/>
    <x v="947"/>
    <x v="66"/>
    <x v="82"/>
    <x v="0"/>
    <x v="3"/>
    <x v="55"/>
    <x v="3"/>
  </r>
  <r>
    <x v="0"/>
    <x v="10"/>
    <x v="1"/>
    <x v="0"/>
    <x v="9"/>
    <x v="61"/>
    <x v="61"/>
    <x v="255"/>
    <x v="8"/>
    <x v="2"/>
    <x v="2"/>
    <x v="10"/>
    <x v="16"/>
    <x v="55"/>
    <x v="8"/>
    <x v="184"/>
    <x v="1"/>
    <x v="15"/>
    <x v="1"/>
    <x v="704"/>
    <x v="856"/>
    <x v="66"/>
    <x v="82"/>
    <x v="0"/>
    <x v="3"/>
    <x v="56"/>
    <x v="3"/>
  </r>
  <r>
    <x v="0"/>
    <x v="10"/>
    <x v="1"/>
    <x v="0"/>
    <x v="21"/>
    <x v="62"/>
    <x v="62"/>
    <x v="244"/>
    <x v="8"/>
    <x v="2"/>
    <x v="2"/>
    <x v="10"/>
    <x v="13"/>
    <x v="40"/>
    <x v="18"/>
    <x v="184"/>
    <x v="1"/>
    <x v="15"/>
    <x v="1"/>
    <x v="700"/>
    <x v="2"/>
    <x v="25"/>
    <x v="82"/>
    <x v="0"/>
    <x v="3"/>
    <x v="57"/>
    <x v="3"/>
  </r>
  <r>
    <x v="0"/>
    <x v="6"/>
    <x v="0"/>
    <x v="0"/>
    <x v="19"/>
    <x v="63"/>
    <x v="63"/>
    <x v="285"/>
    <x v="8"/>
    <x v="2"/>
    <x v="2"/>
    <x v="6"/>
    <x v="1"/>
    <x v="4"/>
    <x v="182"/>
    <x v="18"/>
    <x v="1"/>
    <x v="9"/>
    <x v="4"/>
    <x v="1039"/>
    <x v="16"/>
    <x v="8"/>
    <x v="25"/>
    <x v="2"/>
    <x v="7"/>
    <x v="2874"/>
    <x v="85"/>
  </r>
  <r>
    <x v="0"/>
    <x v="10"/>
    <x v="1"/>
    <x v="0"/>
    <x v="21"/>
    <x v="64"/>
    <x v="64"/>
    <x v="240"/>
    <x v="8"/>
    <x v="2"/>
    <x v="2"/>
    <x v="10"/>
    <x v="16"/>
    <x v="55"/>
    <x v="18"/>
    <x v="184"/>
    <x v="1"/>
    <x v="15"/>
    <x v="1"/>
    <x v="700"/>
    <x v="775"/>
    <x v="66"/>
    <x v="82"/>
    <x v="0"/>
    <x v="3"/>
    <x v="58"/>
    <x v="3"/>
  </r>
  <r>
    <x v="0"/>
    <x v="10"/>
    <x v="1"/>
    <x v="0"/>
    <x v="21"/>
    <x v="65"/>
    <x v="65"/>
    <x v="45"/>
    <x v="8"/>
    <x v="2"/>
    <x v="2"/>
    <x v="10"/>
    <x v="13"/>
    <x v="36"/>
    <x v="182"/>
    <x v="19"/>
    <x v="1"/>
    <x v="15"/>
    <x v="1"/>
    <x v="557"/>
    <x v="582"/>
    <x v="25"/>
    <x v="82"/>
    <x v="0"/>
    <x v="3"/>
    <x v="59"/>
    <x v="3"/>
  </r>
  <r>
    <x v="0"/>
    <x v="10"/>
    <x v="1"/>
    <x v="0"/>
    <x v="19"/>
    <x v="66"/>
    <x v="66"/>
    <x v="272"/>
    <x v="8"/>
    <x v="2"/>
    <x v="2"/>
    <x v="10"/>
    <x v="2"/>
    <x v="5"/>
    <x v="16"/>
    <x v="184"/>
    <x v="1"/>
    <x v="15"/>
    <x v="1"/>
    <x v="556"/>
    <x v="946"/>
    <x v="35"/>
    <x v="82"/>
    <x v="0"/>
    <x v="3"/>
    <x v="60"/>
    <x v="3"/>
  </r>
  <r>
    <x v="0"/>
    <x v="10"/>
    <x v="1"/>
    <x v="0"/>
    <x v="21"/>
    <x v="67"/>
    <x v="67"/>
    <x v="235"/>
    <x v="8"/>
    <x v="2"/>
    <x v="2"/>
    <x v="10"/>
    <x v="13"/>
    <x v="36"/>
    <x v="18"/>
    <x v="184"/>
    <x v="1"/>
    <x v="15"/>
    <x v="1"/>
    <x v="554"/>
    <x v="50"/>
    <x v="25"/>
    <x v="82"/>
    <x v="0"/>
    <x v="3"/>
    <x v="61"/>
    <x v="3"/>
  </r>
  <r>
    <x v="0"/>
    <x v="6"/>
    <x v="0"/>
    <x v="0"/>
    <x v="17"/>
    <x v="68"/>
    <x v="68"/>
    <x v="160"/>
    <x v="8"/>
    <x v="2"/>
    <x v="2"/>
    <x v="6"/>
    <x v="14"/>
    <x v="43"/>
    <x v="14"/>
    <x v="184"/>
    <x v="1"/>
    <x v="9"/>
    <x v="4"/>
    <x v="1057"/>
    <x v="21"/>
    <x v="8"/>
    <x v="25"/>
    <x v="2"/>
    <x v="7"/>
    <x v="2895"/>
    <x v="85"/>
  </r>
  <r>
    <x v="0"/>
    <x v="10"/>
    <x v="1"/>
    <x v="0"/>
    <x v="21"/>
    <x v="69"/>
    <x v="69"/>
    <x v="142"/>
    <x v="8"/>
    <x v="2"/>
    <x v="2"/>
    <x v="10"/>
    <x v="16"/>
    <x v="55"/>
    <x v="182"/>
    <x v="19"/>
    <x v="1"/>
    <x v="15"/>
    <x v="1"/>
    <x v="705"/>
    <x v="731"/>
    <x v="66"/>
    <x v="82"/>
    <x v="0"/>
    <x v="3"/>
    <x v="62"/>
    <x v="3"/>
  </r>
  <r>
    <x v="0"/>
    <x v="6"/>
    <x v="0"/>
    <x v="0"/>
    <x v="19"/>
    <x v="70"/>
    <x v="70"/>
    <x v="160"/>
    <x v="8"/>
    <x v="2"/>
    <x v="2"/>
    <x v="6"/>
    <x v="1"/>
    <x v="4"/>
    <x v="182"/>
    <x v="18"/>
    <x v="1"/>
    <x v="9"/>
    <x v="4"/>
    <x v="1039"/>
    <x v="996"/>
    <x v="8"/>
    <x v="25"/>
    <x v="2"/>
    <x v="7"/>
    <x v="2894"/>
    <x v="85"/>
  </r>
  <r>
    <x v="0"/>
    <x v="10"/>
    <x v="1"/>
    <x v="0"/>
    <x v="19"/>
    <x v="71"/>
    <x v="71"/>
    <x v="235"/>
    <x v="8"/>
    <x v="2"/>
    <x v="2"/>
    <x v="10"/>
    <x v="13"/>
    <x v="40"/>
    <x v="16"/>
    <x v="184"/>
    <x v="1"/>
    <x v="15"/>
    <x v="1"/>
    <x v="683"/>
    <x v="50"/>
    <x v="25"/>
    <x v="82"/>
    <x v="0"/>
    <x v="3"/>
    <x v="63"/>
    <x v="3"/>
  </r>
  <r>
    <x v="0"/>
    <x v="6"/>
    <x v="0"/>
    <x v="0"/>
    <x v="9"/>
    <x v="72"/>
    <x v="72"/>
    <x v="105"/>
    <x v="8"/>
    <x v="2"/>
    <x v="2"/>
    <x v="6"/>
    <x v="0"/>
    <x v="0"/>
    <x v="8"/>
    <x v="184"/>
    <x v="1"/>
    <x v="8"/>
    <x v="4"/>
    <x v="1018"/>
    <x v="290"/>
    <x v="41"/>
    <x v="25"/>
    <x v="2"/>
    <x v="7"/>
    <x v="2893"/>
    <x v="85"/>
  </r>
  <r>
    <x v="0"/>
    <x v="8"/>
    <x v="0"/>
    <x v="0"/>
    <x v="336"/>
    <x v="73"/>
    <x v="73"/>
    <x v="249"/>
    <x v="8"/>
    <x v="2"/>
    <x v="2"/>
    <x v="8"/>
    <x v="25"/>
    <x v="79"/>
    <x v="182"/>
    <x v="180"/>
    <x v="1"/>
    <x v="0"/>
    <x v="4"/>
    <x v="1"/>
    <x v="93"/>
    <x v="37"/>
    <x v="67"/>
    <x v="8"/>
    <x v="2"/>
    <x v="3355"/>
    <x v="18"/>
  </r>
  <r>
    <x v="0"/>
    <x v="6"/>
    <x v="0"/>
    <x v="0"/>
    <x v="19"/>
    <x v="74"/>
    <x v="74"/>
    <x v="105"/>
    <x v="8"/>
    <x v="2"/>
    <x v="2"/>
    <x v="6"/>
    <x v="1"/>
    <x v="4"/>
    <x v="16"/>
    <x v="184"/>
    <x v="1"/>
    <x v="9"/>
    <x v="4"/>
    <x v="1038"/>
    <x v="290"/>
    <x v="8"/>
    <x v="25"/>
    <x v="2"/>
    <x v="7"/>
    <x v="2878"/>
    <x v="85"/>
  </r>
  <r>
    <x v="0"/>
    <x v="6"/>
    <x v="0"/>
    <x v="0"/>
    <x v="19"/>
    <x v="75"/>
    <x v="75"/>
    <x v="237"/>
    <x v="8"/>
    <x v="2"/>
    <x v="2"/>
    <x v="6"/>
    <x v="1"/>
    <x v="4"/>
    <x v="182"/>
    <x v="18"/>
    <x v="1"/>
    <x v="9"/>
    <x v="4"/>
    <x v="1039"/>
    <x v="579"/>
    <x v="8"/>
    <x v="25"/>
    <x v="2"/>
    <x v="7"/>
    <x v="2879"/>
    <x v="85"/>
  </r>
  <r>
    <x v="0"/>
    <x v="6"/>
    <x v="0"/>
    <x v="0"/>
    <x v="19"/>
    <x v="76"/>
    <x v="76"/>
    <x v="11"/>
    <x v="8"/>
    <x v="2"/>
    <x v="2"/>
    <x v="6"/>
    <x v="1"/>
    <x v="4"/>
    <x v="16"/>
    <x v="184"/>
    <x v="1"/>
    <x v="9"/>
    <x v="4"/>
    <x v="1038"/>
    <x v="193"/>
    <x v="8"/>
    <x v="25"/>
    <x v="2"/>
    <x v="7"/>
    <x v="2880"/>
    <x v="85"/>
  </r>
  <r>
    <x v="0"/>
    <x v="6"/>
    <x v="0"/>
    <x v="0"/>
    <x v="19"/>
    <x v="77"/>
    <x v="77"/>
    <x v="160"/>
    <x v="8"/>
    <x v="2"/>
    <x v="2"/>
    <x v="6"/>
    <x v="1"/>
    <x v="4"/>
    <x v="182"/>
    <x v="18"/>
    <x v="1"/>
    <x v="9"/>
    <x v="4"/>
    <x v="1039"/>
    <x v="996"/>
    <x v="8"/>
    <x v="25"/>
    <x v="2"/>
    <x v="7"/>
    <x v="2881"/>
    <x v="85"/>
  </r>
  <r>
    <x v="0"/>
    <x v="6"/>
    <x v="0"/>
    <x v="0"/>
    <x v="19"/>
    <x v="78"/>
    <x v="78"/>
    <x v="105"/>
    <x v="8"/>
    <x v="2"/>
    <x v="2"/>
    <x v="6"/>
    <x v="1"/>
    <x v="4"/>
    <x v="16"/>
    <x v="184"/>
    <x v="1"/>
    <x v="9"/>
    <x v="4"/>
    <x v="1038"/>
    <x v="290"/>
    <x v="8"/>
    <x v="25"/>
    <x v="2"/>
    <x v="7"/>
    <x v="2882"/>
    <x v="85"/>
  </r>
  <r>
    <x v="0"/>
    <x v="10"/>
    <x v="1"/>
    <x v="20"/>
    <x v="158"/>
    <x v="79"/>
    <x v="79"/>
    <x v="240"/>
    <x v="8"/>
    <x v="2"/>
    <x v="2"/>
    <x v="10"/>
    <x v="16"/>
    <x v="54"/>
    <x v="182"/>
    <x v="19"/>
    <x v="1"/>
    <x v="15"/>
    <x v="1"/>
    <x v="639"/>
    <x v="19"/>
    <x v="4"/>
    <x v="82"/>
    <x v="0"/>
    <x v="3"/>
    <x v="64"/>
    <x v="46"/>
  </r>
  <r>
    <x v="0"/>
    <x v="6"/>
    <x v="0"/>
    <x v="0"/>
    <x v="8"/>
    <x v="80"/>
    <x v="80"/>
    <x v="285"/>
    <x v="8"/>
    <x v="2"/>
    <x v="2"/>
    <x v="6"/>
    <x v="1"/>
    <x v="4"/>
    <x v="182"/>
    <x v="8"/>
    <x v="1"/>
    <x v="9"/>
    <x v="4"/>
    <x v="1039"/>
    <x v="16"/>
    <x v="8"/>
    <x v="25"/>
    <x v="2"/>
    <x v="7"/>
    <x v="2883"/>
    <x v="85"/>
  </r>
  <r>
    <x v="0"/>
    <x v="6"/>
    <x v="0"/>
    <x v="0"/>
    <x v="10"/>
    <x v="81"/>
    <x v="81"/>
    <x v="160"/>
    <x v="8"/>
    <x v="2"/>
    <x v="2"/>
    <x v="6"/>
    <x v="1"/>
    <x v="4"/>
    <x v="182"/>
    <x v="10"/>
    <x v="1"/>
    <x v="9"/>
    <x v="4"/>
    <x v="1039"/>
    <x v="996"/>
    <x v="8"/>
    <x v="25"/>
    <x v="2"/>
    <x v="7"/>
    <x v="2884"/>
    <x v="85"/>
  </r>
  <r>
    <x v="0"/>
    <x v="10"/>
    <x v="1"/>
    <x v="0"/>
    <x v="9"/>
    <x v="82"/>
    <x v="82"/>
    <x v="294"/>
    <x v="8"/>
    <x v="2"/>
    <x v="2"/>
    <x v="10"/>
    <x v="2"/>
    <x v="5"/>
    <x v="182"/>
    <x v="9"/>
    <x v="1"/>
    <x v="15"/>
    <x v="1"/>
    <x v="559"/>
    <x v="1004"/>
    <x v="35"/>
    <x v="82"/>
    <x v="0"/>
    <x v="3"/>
    <x v="65"/>
    <x v="3"/>
  </r>
  <r>
    <x v="0"/>
    <x v="10"/>
    <x v="1"/>
    <x v="0"/>
    <x v="21"/>
    <x v="83"/>
    <x v="83"/>
    <x v="116"/>
    <x v="8"/>
    <x v="2"/>
    <x v="2"/>
    <x v="10"/>
    <x v="13"/>
    <x v="40"/>
    <x v="18"/>
    <x v="184"/>
    <x v="1"/>
    <x v="15"/>
    <x v="1"/>
    <x v="699"/>
    <x v="468"/>
    <x v="25"/>
    <x v="82"/>
    <x v="0"/>
    <x v="3"/>
    <x v="66"/>
    <x v="3"/>
  </r>
  <r>
    <x v="0"/>
    <x v="10"/>
    <x v="1"/>
    <x v="29"/>
    <x v="311"/>
    <x v="84"/>
    <x v="84"/>
    <x v="127"/>
    <x v="8"/>
    <x v="2"/>
    <x v="2"/>
    <x v="10"/>
    <x v="16"/>
    <x v="52"/>
    <x v="18"/>
    <x v="184"/>
    <x v="1"/>
    <x v="15"/>
    <x v="1"/>
    <x v="621"/>
    <x v="726"/>
    <x v="4"/>
    <x v="82"/>
    <x v="0"/>
    <x v="3"/>
    <x v="67"/>
    <x v="58"/>
  </r>
  <r>
    <x v="0"/>
    <x v="6"/>
    <x v="0"/>
    <x v="0"/>
    <x v="9"/>
    <x v="85"/>
    <x v="85"/>
    <x v="256"/>
    <x v="8"/>
    <x v="2"/>
    <x v="2"/>
    <x v="6"/>
    <x v="20"/>
    <x v="65"/>
    <x v="8"/>
    <x v="184"/>
    <x v="1"/>
    <x v="11"/>
    <x v="4"/>
    <x v="1081"/>
    <x v="645"/>
    <x v="6"/>
    <x v="25"/>
    <x v="2"/>
    <x v="7"/>
    <x v="2885"/>
    <x v="85"/>
  </r>
  <r>
    <x v="0"/>
    <x v="6"/>
    <x v="0"/>
    <x v="0"/>
    <x v="9"/>
    <x v="86"/>
    <x v="86"/>
    <x v="276"/>
    <x v="8"/>
    <x v="2"/>
    <x v="2"/>
    <x v="6"/>
    <x v="19"/>
    <x v="64"/>
    <x v="182"/>
    <x v="9"/>
    <x v="1"/>
    <x v="9"/>
    <x v="4"/>
    <x v="993"/>
    <x v="113"/>
    <x v="41"/>
    <x v="25"/>
    <x v="2"/>
    <x v="7"/>
    <x v="2886"/>
    <x v="85"/>
  </r>
  <r>
    <x v="0"/>
    <x v="6"/>
    <x v="0"/>
    <x v="0"/>
    <x v="9"/>
    <x v="87"/>
    <x v="87"/>
    <x v="256"/>
    <x v="8"/>
    <x v="2"/>
    <x v="2"/>
    <x v="6"/>
    <x v="20"/>
    <x v="65"/>
    <x v="8"/>
    <x v="184"/>
    <x v="1"/>
    <x v="11"/>
    <x v="4"/>
    <x v="1078"/>
    <x v="645"/>
    <x v="6"/>
    <x v="25"/>
    <x v="2"/>
    <x v="7"/>
    <x v="2887"/>
    <x v="85"/>
  </r>
  <r>
    <x v="0"/>
    <x v="6"/>
    <x v="0"/>
    <x v="0"/>
    <x v="9"/>
    <x v="88"/>
    <x v="88"/>
    <x v="105"/>
    <x v="8"/>
    <x v="2"/>
    <x v="2"/>
    <x v="6"/>
    <x v="20"/>
    <x v="65"/>
    <x v="182"/>
    <x v="9"/>
    <x v="1"/>
    <x v="11"/>
    <x v="4"/>
    <x v="1080"/>
    <x v="290"/>
    <x v="6"/>
    <x v="25"/>
    <x v="2"/>
    <x v="7"/>
    <x v="2888"/>
    <x v="85"/>
  </r>
  <r>
    <x v="0"/>
    <x v="6"/>
    <x v="0"/>
    <x v="0"/>
    <x v="0"/>
    <x v="89"/>
    <x v="89"/>
    <x v="2"/>
    <x v="8"/>
    <x v="2"/>
    <x v="2"/>
    <x v="6"/>
    <x v="20"/>
    <x v="65"/>
    <x v="182"/>
    <x v="0"/>
    <x v="1"/>
    <x v="11"/>
    <x v="4"/>
    <x v="1082"/>
    <x v="583"/>
    <x v="6"/>
    <x v="25"/>
    <x v="2"/>
    <x v="7"/>
    <x v="2889"/>
    <x v="85"/>
  </r>
  <r>
    <x v="0"/>
    <x v="6"/>
    <x v="0"/>
    <x v="0"/>
    <x v="9"/>
    <x v="90"/>
    <x v="90"/>
    <x v="5"/>
    <x v="8"/>
    <x v="2"/>
    <x v="2"/>
    <x v="6"/>
    <x v="19"/>
    <x v="64"/>
    <x v="182"/>
    <x v="9"/>
    <x v="1"/>
    <x v="9"/>
    <x v="4"/>
    <x v="993"/>
    <x v="329"/>
    <x v="41"/>
    <x v="25"/>
    <x v="2"/>
    <x v="7"/>
    <x v="2890"/>
    <x v="85"/>
  </r>
  <r>
    <x v="0"/>
    <x v="10"/>
    <x v="1"/>
    <x v="3"/>
    <x v="35"/>
    <x v="91"/>
    <x v="91"/>
    <x v="190"/>
    <x v="8"/>
    <x v="2"/>
    <x v="2"/>
    <x v="10"/>
    <x v="16"/>
    <x v="57"/>
    <x v="182"/>
    <x v="19"/>
    <x v="1"/>
    <x v="15"/>
    <x v="1"/>
    <x v="655"/>
    <x v="712"/>
    <x v="66"/>
    <x v="82"/>
    <x v="0"/>
    <x v="3"/>
    <x v="68"/>
    <x v="8"/>
  </r>
  <r>
    <x v="0"/>
    <x v="8"/>
    <x v="0"/>
    <x v="0"/>
    <x v="336"/>
    <x v="92"/>
    <x v="92"/>
    <x v="188"/>
    <x v="8"/>
    <x v="2"/>
    <x v="2"/>
    <x v="8"/>
    <x v="25"/>
    <x v="79"/>
    <x v="182"/>
    <x v="180"/>
    <x v="1"/>
    <x v="0"/>
    <x v="4"/>
    <x v="2"/>
    <x v="160"/>
    <x v="37"/>
    <x v="67"/>
    <x v="8"/>
    <x v="2"/>
    <x v="3356"/>
    <x v="18"/>
  </r>
  <r>
    <x v="0"/>
    <x v="10"/>
    <x v="1"/>
    <x v="0"/>
    <x v="21"/>
    <x v="93"/>
    <x v="93"/>
    <x v="235"/>
    <x v="8"/>
    <x v="2"/>
    <x v="2"/>
    <x v="10"/>
    <x v="13"/>
    <x v="36"/>
    <x v="18"/>
    <x v="184"/>
    <x v="1"/>
    <x v="15"/>
    <x v="1"/>
    <x v="554"/>
    <x v="50"/>
    <x v="25"/>
    <x v="82"/>
    <x v="0"/>
    <x v="3"/>
    <x v="69"/>
    <x v="3"/>
  </r>
  <r>
    <x v="0"/>
    <x v="10"/>
    <x v="1"/>
    <x v="20"/>
    <x v="158"/>
    <x v="94"/>
    <x v="94"/>
    <x v="240"/>
    <x v="8"/>
    <x v="2"/>
    <x v="2"/>
    <x v="10"/>
    <x v="16"/>
    <x v="58"/>
    <x v="182"/>
    <x v="19"/>
    <x v="1"/>
    <x v="15"/>
    <x v="1"/>
    <x v="652"/>
    <x v="19"/>
    <x v="4"/>
    <x v="82"/>
    <x v="0"/>
    <x v="3"/>
    <x v="70"/>
    <x v="23"/>
  </r>
  <r>
    <x v="0"/>
    <x v="10"/>
    <x v="1"/>
    <x v="0"/>
    <x v="21"/>
    <x v="95"/>
    <x v="95"/>
    <x v="206"/>
    <x v="8"/>
    <x v="2"/>
    <x v="2"/>
    <x v="10"/>
    <x v="16"/>
    <x v="48"/>
    <x v="18"/>
    <x v="184"/>
    <x v="1"/>
    <x v="15"/>
    <x v="1"/>
    <x v="629"/>
    <x v="1002"/>
    <x v="66"/>
    <x v="82"/>
    <x v="0"/>
    <x v="3"/>
    <x v="71"/>
    <x v="3"/>
  </r>
  <r>
    <x v="0"/>
    <x v="10"/>
    <x v="1"/>
    <x v="0"/>
    <x v="21"/>
    <x v="96"/>
    <x v="96"/>
    <x v="116"/>
    <x v="8"/>
    <x v="2"/>
    <x v="2"/>
    <x v="10"/>
    <x v="13"/>
    <x v="36"/>
    <x v="182"/>
    <x v="19"/>
    <x v="1"/>
    <x v="15"/>
    <x v="1"/>
    <x v="558"/>
    <x v="468"/>
    <x v="25"/>
    <x v="82"/>
    <x v="0"/>
    <x v="3"/>
    <x v="72"/>
    <x v="3"/>
  </r>
  <r>
    <x v="0"/>
    <x v="6"/>
    <x v="0"/>
    <x v="0"/>
    <x v="19"/>
    <x v="97"/>
    <x v="97"/>
    <x v="11"/>
    <x v="8"/>
    <x v="2"/>
    <x v="2"/>
    <x v="6"/>
    <x v="1"/>
    <x v="4"/>
    <x v="16"/>
    <x v="184"/>
    <x v="1"/>
    <x v="9"/>
    <x v="4"/>
    <x v="1039"/>
    <x v="480"/>
    <x v="8"/>
    <x v="25"/>
    <x v="2"/>
    <x v="7"/>
    <x v="2891"/>
    <x v="85"/>
  </r>
  <r>
    <x v="0"/>
    <x v="6"/>
    <x v="0"/>
    <x v="0"/>
    <x v="19"/>
    <x v="98"/>
    <x v="98"/>
    <x v="11"/>
    <x v="8"/>
    <x v="2"/>
    <x v="2"/>
    <x v="6"/>
    <x v="1"/>
    <x v="4"/>
    <x v="16"/>
    <x v="184"/>
    <x v="1"/>
    <x v="9"/>
    <x v="4"/>
    <x v="1038"/>
    <x v="193"/>
    <x v="8"/>
    <x v="25"/>
    <x v="2"/>
    <x v="7"/>
    <x v="2892"/>
    <x v="85"/>
  </r>
  <r>
    <x v="0"/>
    <x v="7"/>
    <x v="1"/>
    <x v="18"/>
    <x v="407"/>
    <x v="99"/>
    <x v="99"/>
    <x v="65"/>
    <x v="8"/>
    <x v="2"/>
    <x v="2"/>
    <x v="7"/>
    <x v="28"/>
    <x v="89"/>
    <x v="182"/>
    <x v="178"/>
    <x v="1"/>
    <x v="20"/>
    <x v="3"/>
    <x v="656"/>
    <x v="375"/>
    <x v="0"/>
    <x v="58"/>
    <x v="4"/>
    <x v="3"/>
    <x v="147"/>
    <x v="58"/>
  </r>
  <r>
    <x v="0"/>
    <x v="7"/>
    <x v="1"/>
    <x v="27"/>
    <x v="412"/>
    <x v="100"/>
    <x v="100"/>
    <x v="3"/>
    <x v="8"/>
    <x v="2"/>
    <x v="2"/>
    <x v="7"/>
    <x v="28"/>
    <x v="87"/>
    <x v="182"/>
    <x v="178"/>
    <x v="1"/>
    <x v="20"/>
    <x v="3"/>
    <x v="613"/>
    <x v="168"/>
    <x v="0"/>
    <x v="58"/>
    <x v="4"/>
    <x v="3"/>
    <x v="148"/>
    <x v="67"/>
  </r>
  <r>
    <x v="0"/>
    <x v="7"/>
    <x v="1"/>
    <x v="12"/>
    <x v="392"/>
    <x v="101"/>
    <x v="101"/>
    <x v="3"/>
    <x v="8"/>
    <x v="2"/>
    <x v="2"/>
    <x v="7"/>
    <x v="28"/>
    <x v="93"/>
    <x v="178"/>
    <x v="184"/>
    <x v="1"/>
    <x v="20"/>
    <x v="3"/>
    <x v="601"/>
    <x v="168"/>
    <x v="0"/>
    <x v="58"/>
    <x v="4"/>
    <x v="3"/>
    <x v="149"/>
    <x v="18"/>
  </r>
  <r>
    <x v="0"/>
    <x v="7"/>
    <x v="1"/>
    <x v="18"/>
    <x v="407"/>
    <x v="102"/>
    <x v="102"/>
    <x v="3"/>
    <x v="8"/>
    <x v="2"/>
    <x v="2"/>
    <x v="7"/>
    <x v="28"/>
    <x v="89"/>
    <x v="182"/>
    <x v="178"/>
    <x v="1"/>
    <x v="20"/>
    <x v="3"/>
    <x v="657"/>
    <x v="304"/>
    <x v="0"/>
    <x v="58"/>
    <x v="4"/>
    <x v="3"/>
    <x v="150"/>
    <x v="58"/>
  </r>
  <r>
    <x v="0"/>
    <x v="7"/>
    <x v="1"/>
    <x v="20"/>
    <x v="409"/>
    <x v="103"/>
    <x v="103"/>
    <x v="65"/>
    <x v="8"/>
    <x v="2"/>
    <x v="2"/>
    <x v="7"/>
    <x v="28"/>
    <x v="92"/>
    <x v="182"/>
    <x v="178"/>
    <x v="1"/>
    <x v="20"/>
    <x v="3"/>
    <x v="601"/>
    <x v="58"/>
    <x v="0"/>
    <x v="58"/>
    <x v="4"/>
    <x v="3"/>
    <x v="151"/>
    <x v="23"/>
  </r>
  <r>
    <x v="0"/>
    <x v="7"/>
    <x v="1"/>
    <x v="20"/>
    <x v="409"/>
    <x v="104"/>
    <x v="104"/>
    <x v="65"/>
    <x v="8"/>
    <x v="2"/>
    <x v="2"/>
    <x v="7"/>
    <x v="28"/>
    <x v="92"/>
    <x v="182"/>
    <x v="178"/>
    <x v="1"/>
    <x v="20"/>
    <x v="3"/>
    <x v="602"/>
    <x v="58"/>
    <x v="0"/>
    <x v="58"/>
    <x v="4"/>
    <x v="3"/>
    <x v="152"/>
    <x v="23"/>
  </r>
  <r>
    <x v="0"/>
    <x v="7"/>
    <x v="1"/>
    <x v="20"/>
    <x v="409"/>
    <x v="105"/>
    <x v="105"/>
    <x v="188"/>
    <x v="8"/>
    <x v="2"/>
    <x v="2"/>
    <x v="7"/>
    <x v="28"/>
    <x v="96"/>
    <x v="182"/>
    <x v="178"/>
    <x v="1"/>
    <x v="20"/>
    <x v="3"/>
    <x v="610"/>
    <x v="703"/>
    <x v="0"/>
    <x v="58"/>
    <x v="4"/>
    <x v="3"/>
    <x v="153"/>
    <x v="83"/>
  </r>
  <r>
    <x v="0"/>
    <x v="7"/>
    <x v="1"/>
    <x v="19"/>
    <x v="408"/>
    <x v="106"/>
    <x v="106"/>
    <x v="188"/>
    <x v="8"/>
    <x v="2"/>
    <x v="2"/>
    <x v="7"/>
    <x v="28"/>
    <x v="91"/>
    <x v="182"/>
    <x v="178"/>
    <x v="1"/>
    <x v="20"/>
    <x v="3"/>
    <x v="626"/>
    <x v="703"/>
    <x v="0"/>
    <x v="58"/>
    <x v="4"/>
    <x v="3"/>
    <x v="154"/>
    <x v="84"/>
  </r>
  <r>
    <x v="0"/>
    <x v="7"/>
    <x v="1"/>
    <x v="20"/>
    <x v="409"/>
    <x v="107"/>
    <x v="107"/>
    <x v="65"/>
    <x v="8"/>
    <x v="2"/>
    <x v="2"/>
    <x v="7"/>
    <x v="28"/>
    <x v="95"/>
    <x v="182"/>
    <x v="178"/>
    <x v="1"/>
    <x v="20"/>
    <x v="3"/>
    <x v="635"/>
    <x v="58"/>
    <x v="0"/>
    <x v="58"/>
    <x v="4"/>
    <x v="3"/>
    <x v="155"/>
    <x v="76"/>
  </r>
  <r>
    <x v="0"/>
    <x v="7"/>
    <x v="1"/>
    <x v="18"/>
    <x v="407"/>
    <x v="108"/>
    <x v="108"/>
    <x v="65"/>
    <x v="8"/>
    <x v="2"/>
    <x v="2"/>
    <x v="7"/>
    <x v="28"/>
    <x v="90"/>
    <x v="182"/>
    <x v="178"/>
    <x v="1"/>
    <x v="20"/>
    <x v="3"/>
    <x v="643"/>
    <x v="58"/>
    <x v="0"/>
    <x v="58"/>
    <x v="4"/>
    <x v="3"/>
    <x v="156"/>
    <x v="80"/>
  </r>
  <r>
    <x v="0"/>
    <x v="6"/>
    <x v="0"/>
    <x v="0"/>
    <x v="9"/>
    <x v="109"/>
    <x v="109"/>
    <x v="237"/>
    <x v="8"/>
    <x v="2"/>
    <x v="2"/>
    <x v="6"/>
    <x v="26"/>
    <x v="80"/>
    <x v="8"/>
    <x v="184"/>
    <x v="1"/>
    <x v="10"/>
    <x v="4"/>
    <x v="1076"/>
    <x v="264"/>
    <x v="41"/>
    <x v="25"/>
    <x v="2"/>
    <x v="7"/>
    <x v="2896"/>
    <x v="85"/>
  </r>
  <r>
    <x v="0"/>
    <x v="7"/>
    <x v="1"/>
    <x v="20"/>
    <x v="409"/>
    <x v="110"/>
    <x v="110"/>
    <x v="3"/>
    <x v="8"/>
    <x v="2"/>
    <x v="2"/>
    <x v="7"/>
    <x v="28"/>
    <x v="92"/>
    <x v="178"/>
    <x v="184"/>
    <x v="1"/>
    <x v="20"/>
    <x v="3"/>
    <x v="601"/>
    <x v="168"/>
    <x v="0"/>
    <x v="58"/>
    <x v="4"/>
    <x v="3"/>
    <x v="157"/>
    <x v="23"/>
  </r>
  <r>
    <x v="0"/>
    <x v="7"/>
    <x v="1"/>
    <x v="27"/>
    <x v="412"/>
    <x v="111"/>
    <x v="111"/>
    <x v="3"/>
    <x v="8"/>
    <x v="2"/>
    <x v="2"/>
    <x v="7"/>
    <x v="28"/>
    <x v="87"/>
    <x v="182"/>
    <x v="178"/>
    <x v="1"/>
    <x v="20"/>
    <x v="3"/>
    <x v="614"/>
    <x v="304"/>
    <x v="0"/>
    <x v="58"/>
    <x v="4"/>
    <x v="3"/>
    <x v="158"/>
    <x v="67"/>
  </r>
  <r>
    <x v="0"/>
    <x v="7"/>
    <x v="1"/>
    <x v="18"/>
    <x v="407"/>
    <x v="112"/>
    <x v="112"/>
    <x v="3"/>
    <x v="8"/>
    <x v="2"/>
    <x v="2"/>
    <x v="7"/>
    <x v="28"/>
    <x v="90"/>
    <x v="178"/>
    <x v="184"/>
    <x v="1"/>
    <x v="20"/>
    <x v="3"/>
    <x v="642"/>
    <x v="304"/>
    <x v="0"/>
    <x v="58"/>
    <x v="4"/>
    <x v="3"/>
    <x v="159"/>
    <x v="80"/>
  </r>
  <r>
    <x v="0"/>
    <x v="7"/>
    <x v="1"/>
    <x v="0"/>
    <x v="344"/>
    <x v="113"/>
    <x v="113"/>
    <x v="6"/>
    <x v="8"/>
    <x v="2"/>
    <x v="2"/>
    <x v="7"/>
    <x v="28"/>
    <x v="81"/>
    <x v="182"/>
    <x v="182"/>
    <x v="1"/>
    <x v="20"/>
    <x v="3"/>
    <x v="589"/>
    <x v="791"/>
    <x v="71"/>
    <x v="58"/>
    <x v="4"/>
    <x v="3"/>
    <x v="160"/>
    <x v="2"/>
  </r>
  <r>
    <x v="0"/>
    <x v="7"/>
    <x v="1"/>
    <x v="0"/>
    <x v="344"/>
    <x v="114"/>
    <x v="114"/>
    <x v="107"/>
    <x v="8"/>
    <x v="2"/>
    <x v="2"/>
    <x v="7"/>
    <x v="28"/>
    <x v="83"/>
    <x v="182"/>
    <x v="182"/>
    <x v="1"/>
    <x v="20"/>
    <x v="3"/>
    <x v="588"/>
    <x v="794"/>
    <x v="71"/>
    <x v="58"/>
    <x v="4"/>
    <x v="3"/>
    <x v="161"/>
    <x v="3"/>
  </r>
  <r>
    <x v="0"/>
    <x v="7"/>
    <x v="1"/>
    <x v="2"/>
    <x v="361"/>
    <x v="115"/>
    <x v="115"/>
    <x v="133"/>
    <x v="8"/>
    <x v="2"/>
    <x v="2"/>
    <x v="7"/>
    <x v="28"/>
    <x v="82"/>
    <x v="182"/>
    <x v="182"/>
    <x v="1"/>
    <x v="20"/>
    <x v="3"/>
    <x v="588"/>
    <x v="155"/>
    <x v="71"/>
    <x v="58"/>
    <x v="4"/>
    <x v="3"/>
    <x v="162"/>
    <x v="3"/>
  </r>
  <r>
    <x v="0"/>
    <x v="6"/>
    <x v="0"/>
    <x v="0"/>
    <x v="19"/>
    <x v="116"/>
    <x v="116"/>
    <x v="258"/>
    <x v="8"/>
    <x v="2"/>
    <x v="2"/>
    <x v="6"/>
    <x v="1"/>
    <x v="4"/>
    <x v="16"/>
    <x v="184"/>
    <x v="1"/>
    <x v="9"/>
    <x v="4"/>
    <x v="1036"/>
    <x v="639"/>
    <x v="8"/>
    <x v="25"/>
    <x v="2"/>
    <x v="7"/>
    <x v="2897"/>
    <x v="85"/>
  </r>
  <r>
    <x v="0"/>
    <x v="6"/>
    <x v="0"/>
    <x v="0"/>
    <x v="27"/>
    <x v="118"/>
    <x v="117"/>
    <x v="268"/>
    <x v="8"/>
    <x v="2"/>
    <x v="2"/>
    <x v="6"/>
    <x v="1"/>
    <x v="4"/>
    <x v="182"/>
    <x v="24"/>
    <x v="1"/>
    <x v="9"/>
    <x v="4"/>
    <x v="1039"/>
    <x v="360"/>
    <x v="33"/>
    <x v="25"/>
    <x v="2"/>
    <x v="7"/>
    <x v="2899"/>
    <x v="85"/>
  </r>
  <r>
    <x v="0"/>
    <x v="6"/>
    <x v="0"/>
    <x v="0"/>
    <x v="27"/>
    <x v="117"/>
    <x v="117"/>
    <x v="268"/>
    <x v="8"/>
    <x v="2"/>
    <x v="2"/>
    <x v="6"/>
    <x v="1"/>
    <x v="1"/>
    <x v="21"/>
    <x v="184"/>
    <x v="1"/>
    <x v="9"/>
    <x v="4"/>
    <x v="1043"/>
    <x v="360"/>
    <x v="33"/>
    <x v="25"/>
    <x v="2"/>
    <x v="7"/>
    <x v="2898"/>
    <x v="4"/>
  </r>
  <r>
    <x v="0"/>
    <x v="6"/>
    <x v="0"/>
    <x v="0"/>
    <x v="0"/>
    <x v="119"/>
    <x v="118"/>
    <x v="176"/>
    <x v="8"/>
    <x v="2"/>
    <x v="2"/>
    <x v="6"/>
    <x v="20"/>
    <x v="65"/>
    <x v="0"/>
    <x v="184"/>
    <x v="1"/>
    <x v="11"/>
    <x v="4"/>
    <x v="1077"/>
    <x v="720"/>
    <x v="6"/>
    <x v="25"/>
    <x v="2"/>
    <x v="7"/>
    <x v="2900"/>
    <x v="85"/>
  </r>
  <r>
    <x v="0"/>
    <x v="7"/>
    <x v="1"/>
    <x v="20"/>
    <x v="409"/>
    <x v="120"/>
    <x v="119"/>
    <x v="110"/>
    <x v="8"/>
    <x v="2"/>
    <x v="2"/>
    <x v="7"/>
    <x v="28"/>
    <x v="92"/>
    <x v="182"/>
    <x v="178"/>
    <x v="1"/>
    <x v="20"/>
    <x v="3"/>
    <x v="602"/>
    <x v="470"/>
    <x v="0"/>
    <x v="58"/>
    <x v="4"/>
    <x v="3"/>
    <x v="163"/>
    <x v="23"/>
  </r>
  <r>
    <x v="0"/>
    <x v="6"/>
    <x v="0"/>
    <x v="0"/>
    <x v="19"/>
    <x v="121"/>
    <x v="120"/>
    <x v="160"/>
    <x v="8"/>
    <x v="2"/>
    <x v="2"/>
    <x v="6"/>
    <x v="14"/>
    <x v="43"/>
    <x v="16"/>
    <x v="184"/>
    <x v="1"/>
    <x v="9"/>
    <x v="4"/>
    <x v="1055"/>
    <x v="21"/>
    <x v="8"/>
    <x v="25"/>
    <x v="2"/>
    <x v="7"/>
    <x v="2901"/>
    <x v="85"/>
  </r>
  <r>
    <x v="0"/>
    <x v="10"/>
    <x v="0"/>
    <x v="22"/>
    <x v="75"/>
    <x v="122"/>
    <x v="121"/>
    <x v="62"/>
    <x v="8"/>
    <x v="2"/>
    <x v="2"/>
    <x v="10"/>
    <x v="21"/>
    <x v="72"/>
    <x v="4"/>
    <x v="184"/>
    <x v="1"/>
    <x v="15"/>
    <x v="2"/>
    <x v="916"/>
    <x v="122"/>
    <x v="30"/>
    <x v="24"/>
    <x v="5"/>
    <x v="8"/>
    <x v="2862"/>
    <x v="80"/>
  </r>
  <r>
    <x v="0"/>
    <x v="6"/>
    <x v="0"/>
    <x v="0"/>
    <x v="2"/>
    <x v="123"/>
    <x v="122"/>
    <x v="105"/>
    <x v="8"/>
    <x v="2"/>
    <x v="2"/>
    <x v="6"/>
    <x v="1"/>
    <x v="4"/>
    <x v="2"/>
    <x v="184"/>
    <x v="1"/>
    <x v="9"/>
    <x v="4"/>
    <x v="1033"/>
    <x v="290"/>
    <x v="8"/>
    <x v="25"/>
    <x v="2"/>
    <x v="7"/>
    <x v="2902"/>
    <x v="85"/>
  </r>
  <r>
    <x v="0"/>
    <x v="6"/>
    <x v="0"/>
    <x v="0"/>
    <x v="16"/>
    <x v="124"/>
    <x v="123"/>
    <x v="11"/>
    <x v="8"/>
    <x v="2"/>
    <x v="2"/>
    <x v="6"/>
    <x v="1"/>
    <x v="4"/>
    <x v="13"/>
    <x v="184"/>
    <x v="1"/>
    <x v="9"/>
    <x v="4"/>
    <x v="1033"/>
    <x v="193"/>
    <x v="8"/>
    <x v="25"/>
    <x v="2"/>
    <x v="7"/>
    <x v="2903"/>
    <x v="85"/>
  </r>
  <r>
    <x v="0"/>
    <x v="6"/>
    <x v="0"/>
    <x v="0"/>
    <x v="19"/>
    <x v="125"/>
    <x v="124"/>
    <x v="252"/>
    <x v="8"/>
    <x v="2"/>
    <x v="2"/>
    <x v="6"/>
    <x v="1"/>
    <x v="4"/>
    <x v="16"/>
    <x v="184"/>
    <x v="1"/>
    <x v="9"/>
    <x v="4"/>
    <x v="1031"/>
    <x v="972"/>
    <x v="8"/>
    <x v="25"/>
    <x v="2"/>
    <x v="7"/>
    <x v="2904"/>
    <x v="85"/>
  </r>
  <r>
    <x v="0"/>
    <x v="6"/>
    <x v="0"/>
    <x v="0"/>
    <x v="19"/>
    <x v="127"/>
    <x v="125"/>
    <x v="105"/>
    <x v="8"/>
    <x v="2"/>
    <x v="2"/>
    <x v="6"/>
    <x v="14"/>
    <x v="43"/>
    <x v="16"/>
    <x v="184"/>
    <x v="1"/>
    <x v="9"/>
    <x v="4"/>
    <x v="1051"/>
    <x v="700"/>
    <x v="8"/>
    <x v="25"/>
    <x v="2"/>
    <x v="7"/>
    <x v="2906"/>
    <x v="85"/>
  </r>
  <r>
    <x v="0"/>
    <x v="6"/>
    <x v="0"/>
    <x v="0"/>
    <x v="9"/>
    <x v="126"/>
    <x v="125"/>
    <x v="160"/>
    <x v="8"/>
    <x v="2"/>
    <x v="2"/>
    <x v="6"/>
    <x v="1"/>
    <x v="4"/>
    <x v="182"/>
    <x v="9"/>
    <x v="1"/>
    <x v="9"/>
    <x v="4"/>
    <x v="1031"/>
    <x v="996"/>
    <x v="8"/>
    <x v="25"/>
    <x v="2"/>
    <x v="7"/>
    <x v="2905"/>
    <x v="85"/>
  </r>
  <r>
    <x v="0"/>
    <x v="6"/>
    <x v="0"/>
    <x v="0"/>
    <x v="9"/>
    <x v="128"/>
    <x v="126"/>
    <x v="237"/>
    <x v="8"/>
    <x v="2"/>
    <x v="2"/>
    <x v="6"/>
    <x v="0"/>
    <x v="0"/>
    <x v="8"/>
    <x v="184"/>
    <x v="1"/>
    <x v="8"/>
    <x v="4"/>
    <x v="1013"/>
    <x v="264"/>
    <x v="41"/>
    <x v="25"/>
    <x v="2"/>
    <x v="7"/>
    <x v="2907"/>
    <x v="85"/>
  </r>
  <r>
    <x v="0"/>
    <x v="6"/>
    <x v="0"/>
    <x v="0"/>
    <x v="19"/>
    <x v="129"/>
    <x v="127"/>
    <x v="268"/>
    <x v="8"/>
    <x v="2"/>
    <x v="2"/>
    <x v="6"/>
    <x v="1"/>
    <x v="1"/>
    <x v="16"/>
    <x v="184"/>
    <x v="1"/>
    <x v="9"/>
    <x v="4"/>
    <x v="1042"/>
    <x v="360"/>
    <x v="33"/>
    <x v="25"/>
    <x v="2"/>
    <x v="7"/>
    <x v="2908"/>
    <x v="4"/>
  </r>
  <r>
    <x v="0"/>
    <x v="6"/>
    <x v="0"/>
    <x v="0"/>
    <x v="19"/>
    <x v="130"/>
    <x v="128"/>
    <x v="268"/>
    <x v="8"/>
    <x v="2"/>
    <x v="2"/>
    <x v="6"/>
    <x v="1"/>
    <x v="3"/>
    <x v="182"/>
    <x v="18"/>
    <x v="1"/>
    <x v="9"/>
    <x v="4"/>
    <x v="1035"/>
    <x v="360"/>
    <x v="33"/>
    <x v="25"/>
    <x v="2"/>
    <x v="7"/>
    <x v="2909"/>
    <x v="21"/>
  </r>
  <r>
    <x v="0"/>
    <x v="6"/>
    <x v="0"/>
    <x v="0"/>
    <x v="19"/>
    <x v="131"/>
    <x v="129"/>
    <x v="58"/>
    <x v="8"/>
    <x v="2"/>
    <x v="2"/>
    <x v="6"/>
    <x v="1"/>
    <x v="4"/>
    <x v="182"/>
    <x v="18"/>
    <x v="1"/>
    <x v="9"/>
    <x v="4"/>
    <x v="1033"/>
    <x v="80"/>
    <x v="8"/>
    <x v="25"/>
    <x v="2"/>
    <x v="7"/>
    <x v="2910"/>
    <x v="85"/>
  </r>
  <r>
    <x v="0"/>
    <x v="6"/>
    <x v="0"/>
    <x v="0"/>
    <x v="19"/>
    <x v="132"/>
    <x v="130"/>
    <x v="252"/>
    <x v="8"/>
    <x v="2"/>
    <x v="2"/>
    <x v="6"/>
    <x v="19"/>
    <x v="64"/>
    <x v="16"/>
    <x v="184"/>
    <x v="1"/>
    <x v="9"/>
    <x v="4"/>
    <x v="992"/>
    <x v="973"/>
    <x v="41"/>
    <x v="25"/>
    <x v="2"/>
    <x v="7"/>
    <x v="2911"/>
    <x v="85"/>
  </r>
  <r>
    <x v="0"/>
    <x v="7"/>
    <x v="1"/>
    <x v="20"/>
    <x v="409"/>
    <x v="133"/>
    <x v="131"/>
    <x v="3"/>
    <x v="8"/>
    <x v="2"/>
    <x v="2"/>
    <x v="7"/>
    <x v="28"/>
    <x v="92"/>
    <x v="178"/>
    <x v="184"/>
    <x v="1"/>
    <x v="20"/>
    <x v="3"/>
    <x v="601"/>
    <x v="304"/>
    <x v="0"/>
    <x v="58"/>
    <x v="4"/>
    <x v="3"/>
    <x v="164"/>
    <x v="23"/>
  </r>
  <r>
    <x v="0"/>
    <x v="6"/>
    <x v="0"/>
    <x v="0"/>
    <x v="9"/>
    <x v="134"/>
    <x v="132"/>
    <x v="256"/>
    <x v="8"/>
    <x v="2"/>
    <x v="2"/>
    <x v="6"/>
    <x v="14"/>
    <x v="43"/>
    <x v="182"/>
    <x v="9"/>
    <x v="1"/>
    <x v="9"/>
    <x v="4"/>
    <x v="1053"/>
    <x v="773"/>
    <x v="8"/>
    <x v="25"/>
    <x v="2"/>
    <x v="7"/>
    <x v="2912"/>
    <x v="85"/>
  </r>
  <r>
    <x v="0"/>
    <x v="6"/>
    <x v="0"/>
    <x v="0"/>
    <x v="4"/>
    <x v="135"/>
    <x v="133"/>
    <x v="175"/>
    <x v="8"/>
    <x v="2"/>
    <x v="2"/>
    <x v="6"/>
    <x v="14"/>
    <x v="43"/>
    <x v="182"/>
    <x v="4"/>
    <x v="1"/>
    <x v="9"/>
    <x v="4"/>
    <x v="1054"/>
    <x v="10"/>
    <x v="8"/>
    <x v="25"/>
    <x v="2"/>
    <x v="7"/>
    <x v="2913"/>
    <x v="85"/>
  </r>
  <r>
    <x v="0"/>
    <x v="7"/>
    <x v="1"/>
    <x v="20"/>
    <x v="409"/>
    <x v="136"/>
    <x v="134"/>
    <x v="3"/>
    <x v="8"/>
    <x v="2"/>
    <x v="2"/>
    <x v="7"/>
    <x v="28"/>
    <x v="92"/>
    <x v="178"/>
    <x v="184"/>
    <x v="1"/>
    <x v="20"/>
    <x v="3"/>
    <x v="600"/>
    <x v="168"/>
    <x v="0"/>
    <x v="58"/>
    <x v="4"/>
    <x v="3"/>
    <x v="170"/>
    <x v="23"/>
  </r>
  <r>
    <x v="0"/>
    <x v="7"/>
    <x v="1"/>
    <x v="18"/>
    <x v="407"/>
    <x v="137"/>
    <x v="135"/>
    <x v="24"/>
    <x v="8"/>
    <x v="2"/>
    <x v="2"/>
    <x v="7"/>
    <x v="28"/>
    <x v="89"/>
    <x v="178"/>
    <x v="184"/>
    <x v="1"/>
    <x v="20"/>
    <x v="3"/>
    <x v="656"/>
    <x v="474"/>
    <x v="0"/>
    <x v="58"/>
    <x v="4"/>
    <x v="3"/>
    <x v="171"/>
    <x v="58"/>
  </r>
  <r>
    <x v="0"/>
    <x v="7"/>
    <x v="1"/>
    <x v="20"/>
    <x v="409"/>
    <x v="138"/>
    <x v="136"/>
    <x v="24"/>
    <x v="8"/>
    <x v="2"/>
    <x v="2"/>
    <x v="7"/>
    <x v="28"/>
    <x v="94"/>
    <x v="178"/>
    <x v="184"/>
    <x v="1"/>
    <x v="20"/>
    <x v="3"/>
    <x v="636"/>
    <x v="474"/>
    <x v="0"/>
    <x v="58"/>
    <x v="4"/>
    <x v="3"/>
    <x v="172"/>
    <x v="46"/>
  </r>
  <r>
    <x v="0"/>
    <x v="6"/>
    <x v="0"/>
    <x v="0"/>
    <x v="14"/>
    <x v="139"/>
    <x v="137"/>
    <x v="256"/>
    <x v="8"/>
    <x v="2"/>
    <x v="2"/>
    <x v="6"/>
    <x v="14"/>
    <x v="43"/>
    <x v="182"/>
    <x v="13"/>
    <x v="1"/>
    <x v="9"/>
    <x v="4"/>
    <x v="1054"/>
    <x v="773"/>
    <x v="8"/>
    <x v="25"/>
    <x v="2"/>
    <x v="7"/>
    <x v="2914"/>
    <x v="85"/>
  </r>
  <r>
    <x v="0"/>
    <x v="6"/>
    <x v="0"/>
    <x v="0"/>
    <x v="19"/>
    <x v="140"/>
    <x v="138"/>
    <x v="160"/>
    <x v="8"/>
    <x v="2"/>
    <x v="2"/>
    <x v="6"/>
    <x v="1"/>
    <x v="4"/>
    <x v="182"/>
    <x v="18"/>
    <x v="1"/>
    <x v="9"/>
    <x v="4"/>
    <x v="1035"/>
    <x v="996"/>
    <x v="8"/>
    <x v="25"/>
    <x v="2"/>
    <x v="7"/>
    <x v="2915"/>
    <x v="85"/>
  </r>
  <r>
    <x v="0"/>
    <x v="6"/>
    <x v="0"/>
    <x v="0"/>
    <x v="9"/>
    <x v="141"/>
    <x v="139"/>
    <x v="165"/>
    <x v="8"/>
    <x v="2"/>
    <x v="2"/>
    <x v="6"/>
    <x v="0"/>
    <x v="0"/>
    <x v="182"/>
    <x v="9"/>
    <x v="1"/>
    <x v="8"/>
    <x v="4"/>
    <x v="1014"/>
    <x v="96"/>
    <x v="41"/>
    <x v="25"/>
    <x v="2"/>
    <x v="7"/>
    <x v="2916"/>
    <x v="85"/>
  </r>
  <r>
    <x v="0"/>
    <x v="10"/>
    <x v="1"/>
    <x v="12"/>
    <x v="90"/>
    <x v="142"/>
    <x v="140"/>
    <x v="115"/>
    <x v="8"/>
    <x v="2"/>
    <x v="2"/>
    <x v="10"/>
    <x v="16"/>
    <x v="60"/>
    <x v="182"/>
    <x v="19"/>
    <x v="1"/>
    <x v="15"/>
    <x v="1"/>
    <x v="640"/>
    <x v="269"/>
    <x v="66"/>
    <x v="82"/>
    <x v="0"/>
    <x v="3"/>
    <x v="73"/>
    <x v="11"/>
  </r>
  <r>
    <x v="0"/>
    <x v="6"/>
    <x v="0"/>
    <x v="0"/>
    <x v="19"/>
    <x v="143"/>
    <x v="141"/>
    <x v="58"/>
    <x v="8"/>
    <x v="2"/>
    <x v="2"/>
    <x v="6"/>
    <x v="1"/>
    <x v="4"/>
    <x v="182"/>
    <x v="18"/>
    <x v="1"/>
    <x v="9"/>
    <x v="4"/>
    <x v="1035"/>
    <x v="80"/>
    <x v="8"/>
    <x v="25"/>
    <x v="2"/>
    <x v="7"/>
    <x v="2917"/>
    <x v="85"/>
  </r>
  <r>
    <x v="0"/>
    <x v="7"/>
    <x v="1"/>
    <x v="1"/>
    <x v="355"/>
    <x v="144"/>
    <x v="142"/>
    <x v="24"/>
    <x v="8"/>
    <x v="2"/>
    <x v="2"/>
    <x v="7"/>
    <x v="28"/>
    <x v="85"/>
    <x v="182"/>
    <x v="182"/>
    <x v="1"/>
    <x v="20"/>
    <x v="3"/>
    <x v="575"/>
    <x v="271"/>
    <x v="71"/>
    <x v="58"/>
    <x v="4"/>
    <x v="3"/>
    <x v="165"/>
    <x v="5"/>
  </r>
  <r>
    <x v="0"/>
    <x v="7"/>
    <x v="1"/>
    <x v="20"/>
    <x v="409"/>
    <x v="145"/>
    <x v="143"/>
    <x v="65"/>
    <x v="8"/>
    <x v="2"/>
    <x v="2"/>
    <x v="7"/>
    <x v="28"/>
    <x v="92"/>
    <x v="178"/>
    <x v="184"/>
    <x v="1"/>
    <x v="20"/>
    <x v="3"/>
    <x v="597"/>
    <x v="58"/>
    <x v="0"/>
    <x v="58"/>
    <x v="4"/>
    <x v="3"/>
    <x v="166"/>
    <x v="23"/>
  </r>
  <r>
    <x v="0"/>
    <x v="6"/>
    <x v="0"/>
    <x v="0"/>
    <x v="19"/>
    <x v="146"/>
    <x v="144"/>
    <x v="58"/>
    <x v="8"/>
    <x v="2"/>
    <x v="2"/>
    <x v="6"/>
    <x v="1"/>
    <x v="4"/>
    <x v="182"/>
    <x v="18"/>
    <x v="1"/>
    <x v="9"/>
    <x v="4"/>
    <x v="1035"/>
    <x v="80"/>
    <x v="8"/>
    <x v="25"/>
    <x v="2"/>
    <x v="7"/>
    <x v="2918"/>
    <x v="85"/>
  </r>
  <r>
    <x v="0"/>
    <x v="7"/>
    <x v="1"/>
    <x v="18"/>
    <x v="407"/>
    <x v="147"/>
    <x v="145"/>
    <x v="14"/>
    <x v="8"/>
    <x v="2"/>
    <x v="2"/>
    <x v="7"/>
    <x v="28"/>
    <x v="89"/>
    <x v="178"/>
    <x v="184"/>
    <x v="1"/>
    <x v="20"/>
    <x v="3"/>
    <x v="654"/>
    <x v="823"/>
    <x v="0"/>
    <x v="58"/>
    <x v="4"/>
    <x v="3"/>
    <x v="167"/>
    <x v="58"/>
  </r>
  <r>
    <x v="0"/>
    <x v="7"/>
    <x v="1"/>
    <x v="20"/>
    <x v="409"/>
    <x v="148"/>
    <x v="146"/>
    <x v="3"/>
    <x v="8"/>
    <x v="2"/>
    <x v="2"/>
    <x v="7"/>
    <x v="28"/>
    <x v="92"/>
    <x v="182"/>
    <x v="178"/>
    <x v="1"/>
    <x v="20"/>
    <x v="3"/>
    <x v="597"/>
    <x v="304"/>
    <x v="0"/>
    <x v="58"/>
    <x v="4"/>
    <x v="3"/>
    <x v="168"/>
    <x v="23"/>
  </r>
  <r>
    <x v="0"/>
    <x v="7"/>
    <x v="1"/>
    <x v="18"/>
    <x v="407"/>
    <x v="149"/>
    <x v="147"/>
    <x v="3"/>
    <x v="8"/>
    <x v="2"/>
    <x v="2"/>
    <x v="7"/>
    <x v="28"/>
    <x v="89"/>
    <x v="182"/>
    <x v="178"/>
    <x v="1"/>
    <x v="20"/>
    <x v="3"/>
    <x v="654"/>
    <x v="304"/>
    <x v="0"/>
    <x v="58"/>
    <x v="4"/>
    <x v="3"/>
    <x v="169"/>
    <x v="58"/>
  </r>
  <r>
    <x v="0"/>
    <x v="7"/>
    <x v="1"/>
    <x v="27"/>
    <x v="412"/>
    <x v="150"/>
    <x v="148"/>
    <x v="188"/>
    <x v="8"/>
    <x v="2"/>
    <x v="2"/>
    <x v="7"/>
    <x v="28"/>
    <x v="88"/>
    <x v="182"/>
    <x v="178"/>
    <x v="1"/>
    <x v="20"/>
    <x v="3"/>
    <x v="585"/>
    <x v="703"/>
    <x v="0"/>
    <x v="58"/>
    <x v="4"/>
    <x v="3"/>
    <x v="173"/>
    <x v="82"/>
  </r>
  <r>
    <x v="0"/>
    <x v="10"/>
    <x v="1"/>
    <x v="3"/>
    <x v="35"/>
    <x v="151"/>
    <x v="149"/>
    <x v="103"/>
    <x v="8"/>
    <x v="2"/>
    <x v="2"/>
    <x v="10"/>
    <x v="16"/>
    <x v="57"/>
    <x v="18"/>
    <x v="184"/>
    <x v="1"/>
    <x v="15"/>
    <x v="1"/>
    <x v="648"/>
    <x v="396"/>
    <x v="66"/>
    <x v="82"/>
    <x v="0"/>
    <x v="3"/>
    <x v="74"/>
    <x v="8"/>
  </r>
  <r>
    <x v="0"/>
    <x v="6"/>
    <x v="0"/>
    <x v="0"/>
    <x v="19"/>
    <x v="152"/>
    <x v="150"/>
    <x v="165"/>
    <x v="8"/>
    <x v="2"/>
    <x v="2"/>
    <x v="6"/>
    <x v="14"/>
    <x v="43"/>
    <x v="182"/>
    <x v="18"/>
    <x v="1"/>
    <x v="9"/>
    <x v="4"/>
    <x v="1054"/>
    <x v="777"/>
    <x v="8"/>
    <x v="25"/>
    <x v="2"/>
    <x v="7"/>
    <x v="2919"/>
    <x v="85"/>
  </r>
  <r>
    <x v="0"/>
    <x v="6"/>
    <x v="0"/>
    <x v="0"/>
    <x v="19"/>
    <x v="153"/>
    <x v="151"/>
    <x v="58"/>
    <x v="8"/>
    <x v="2"/>
    <x v="2"/>
    <x v="6"/>
    <x v="1"/>
    <x v="4"/>
    <x v="182"/>
    <x v="18"/>
    <x v="1"/>
    <x v="9"/>
    <x v="4"/>
    <x v="1035"/>
    <x v="80"/>
    <x v="8"/>
    <x v="25"/>
    <x v="2"/>
    <x v="7"/>
    <x v="2920"/>
    <x v="85"/>
  </r>
  <r>
    <x v="0"/>
    <x v="6"/>
    <x v="0"/>
    <x v="0"/>
    <x v="8"/>
    <x v="154"/>
    <x v="152"/>
    <x v="105"/>
    <x v="8"/>
    <x v="2"/>
    <x v="2"/>
    <x v="6"/>
    <x v="1"/>
    <x v="4"/>
    <x v="7"/>
    <x v="184"/>
    <x v="1"/>
    <x v="9"/>
    <x v="4"/>
    <x v="1033"/>
    <x v="290"/>
    <x v="8"/>
    <x v="25"/>
    <x v="2"/>
    <x v="7"/>
    <x v="2921"/>
    <x v="85"/>
  </r>
  <r>
    <x v="0"/>
    <x v="10"/>
    <x v="1"/>
    <x v="3"/>
    <x v="35"/>
    <x v="155"/>
    <x v="153"/>
    <x v="104"/>
    <x v="8"/>
    <x v="2"/>
    <x v="2"/>
    <x v="10"/>
    <x v="16"/>
    <x v="57"/>
    <x v="18"/>
    <x v="184"/>
    <x v="1"/>
    <x v="15"/>
    <x v="1"/>
    <x v="642"/>
    <x v="616"/>
    <x v="66"/>
    <x v="82"/>
    <x v="0"/>
    <x v="3"/>
    <x v="75"/>
    <x v="8"/>
  </r>
  <r>
    <x v="0"/>
    <x v="6"/>
    <x v="0"/>
    <x v="0"/>
    <x v="19"/>
    <x v="156"/>
    <x v="154"/>
    <x v="38"/>
    <x v="8"/>
    <x v="2"/>
    <x v="2"/>
    <x v="6"/>
    <x v="14"/>
    <x v="43"/>
    <x v="182"/>
    <x v="18"/>
    <x v="1"/>
    <x v="9"/>
    <x v="4"/>
    <x v="1054"/>
    <x v="327"/>
    <x v="8"/>
    <x v="25"/>
    <x v="2"/>
    <x v="7"/>
    <x v="2922"/>
    <x v="85"/>
  </r>
  <r>
    <x v="0"/>
    <x v="7"/>
    <x v="1"/>
    <x v="1"/>
    <x v="355"/>
    <x v="157"/>
    <x v="155"/>
    <x v="24"/>
    <x v="8"/>
    <x v="2"/>
    <x v="2"/>
    <x v="7"/>
    <x v="28"/>
    <x v="85"/>
    <x v="182"/>
    <x v="182"/>
    <x v="1"/>
    <x v="20"/>
    <x v="3"/>
    <x v="582"/>
    <x v="271"/>
    <x v="71"/>
    <x v="58"/>
    <x v="4"/>
    <x v="3"/>
    <x v="176"/>
    <x v="5"/>
  </r>
  <r>
    <x v="0"/>
    <x v="6"/>
    <x v="0"/>
    <x v="0"/>
    <x v="19"/>
    <x v="158"/>
    <x v="156"/>
    <x v="256"/>
    <x v="8"/>
    <x v="2"/>
    <x v="2"/>
    <x v="6"/>
    <x v="1"/>
    <x v="4"/>
    <x v="182"/>
    <x v="18"/>
    <x v="1"/>
    <x v="9"/>
    <x v="4"/>
    <x v="1035"/>
    <x v="922"/>
    <x v="8"/>
    <x v="25"/>
    <x v="2"/>
    <x v="7"/>
    <x v="2923"/>
    <x v="85"/>
  </r>
  <r>
    <x v="0"/>
    <x v="7"/>
    <x v="1"/>
    <x v="18"/>
    <x v="407"/>
    <x v="159"/>
    <x v="157"/>
    <x v="226"/>
    <x v="8"/>
    <x v="2"/>
    <x v="2"/>
    <x v="7"/>
    <x v="28"/>
    <x v="89"/>
    <x v="182"/>
    <x v="178"/>
    <x v="1"/>
    <x v="20"/>
    <x v="3"/>
    <x v="655"/>
    <x v="992"/>
    <x v="0"/>
    <x v="58"/>
    <x v="4"/>
    <x v="3"/>
    <x v="175"/>
    <x v="58"/>
  </r>
  <r>
    <x v="0"/>
    <x v="7"/>
    <x v="1"/>
    <x v="27"/>
    <x v="412"/>
    <x v="160"/>
    <x v="157"/>
    <x v="3"/>
    <x v="8"/>
    <x v="2"/>
    <x v="2"/>
    <x v="7"/>
    <x v="28"/>
    <x v="87"/>
    <x v="182"/>
    <x v="178"/>
    <x v="1"/>
    <x v="20"/>
    <x v="3"/>
    <x v="611"/>
    <x v="304"/>
    <x v="0"/>
    <x v="58"/>
    <x v="4"/>
    <x v="3"/>
    <x v="174"/>
    <x v="67"/>
  </r>
  <r>
    <x v="0"/>
    <x v="7"/>
    <x v="1"/>
    <x v="20"/>
    <x v="409"/>
    <x v="161"/>
    <x v="158"/>
    <x v="226"/>
    <x v="8"/>
    <x v="2"/>
    <x v="2"/>
    <x v="7"/>
    <x v="28"/>
    <x v="92"/>
    <x v="182"/>
    <x v="178"/>
    <x v="1"/>
    <x v="20"/>
    <x v="3"/>
    <x v="599"/>
    <x v="992"/>
    <x v="0"/>
    <x v="58"/>
    <x v="4"/>
    <x v="3"/>
    <x v="179"/>
    <x v="23"/>
  </r>
  <r>
    <x v="0"/>
    <x v="6"/>
    <x v="0"/>
    <x v="0"/>
    <x v="19"/>
    <x v="162"/>
    <x v="159"/>
    <x v="160"/>
    <x v="8"/>
    <x v="2"/>
    <x v="2"/>
    <x v="6"/>
    <x v="1"/>
    <x v="4"/>
    <x v="182"/>
    <x v="18"/>
    <x v="1"/>
    <x v="9"/>
    <x v="4"/>
    <x v="1036"/>
    <x v="996"/>
    <x v="8"/>
    <x v="25"/>
    <x v="2"/>
    <x v="7"/>
    <x v="2924"/>
    <x v="85"/>
  </r>
  <r>
    <x v="0"/>
    <x v="6"/>
    <x v="0"/>
    <x v="0"/>
    <x v="19"/>
    <x v="163"/>
    <x v="160"/>
    <x v="38"/>
    <x v="8"/>
    <x v="2"/>
    <x v="2"/>
    <x v="6"/>
    <x v="14"/>
    <x v="43"/>
    <x v="182"/>
    <x v="18"/>
    <x v="1"/>
    <x v="9"/>
    <x v="4"/>
    <x v="1054"/>
    <x v="327"/>
    <x v="8"/>
    <x v="25"/>
    <x v="2"/>
    <x v="7"/>
    <x v="2925"/>
    <x v="85"/>
  </r>
  <r>
    <x v="0"/>
    <x v="6"/>
    <x v="0"/>
    <x v="0"/>
    <x v="19"/>
    <x v="164"/>
    <x v="161"/>
    <x v="252"/>
    <x v="8"/>
    <x v="2"/>
    <x v="2"/>
    <x v="6"/>
    <x v="1"/>
    <x v="4"/>
    <x v="16"/>
    <x v="184"/>
    <x v="1"/>
    <x v="9"/>
    <x v="4"/>
    <x v="1033"/>
    <x v="972"/>
    <x v="8"/>
    <x v="25"/>
    <x v="2"/>
    <x v="7"/>
    <x v="2926"/>
    <x v="85"/>
  </r>
  <r>
    <x v="0"/>
    <x v="6"/>
    <x v="0"/>
    <x v="0"/>
    <x v="19"/>
    <x v="165"/>
    <x v="162"/>
    <x v="237"/>
    <x v="8"/>
    <x v="2"/>
    <x v="2"/>
    <x v="6"/>
    <x v="1"/>
    <x v="4"/>
    <x v="16"/>
    <x v="184"/>
    <x v="1"/>
    <x v="9"/>
    <x v="4"/>
    <x v="1031"/>
    <x v="649"/>
    <x v="8"/>
    <x v="25"/>
    <x v="2"/>
    <x v="7"/>
    <x v="2927"/>
    <x v="85"/>
  </r>
  <r>
    <x v="0"/>
    <x v="6"/>
    <x v="0"/>
    <x v="0"/>
    <x v="19"/>
    <x v="166"/>
    <x v="163"/>
    <x v="237"/>
    <x v="8"/>
    <x v="2"/>
    <x v="2"/>
    <x v="6"/>
    <x v="1"/>
    <x v="4"/>
    <x v="182"/>
    <x v="18"/>
    <x v="1"/>
    <x v="9"/>
    <x v="4"/>
    <x v="1030"/>
    <x v="579"/>
    <x v="8"/>
    <x v="25"/>
    <x v="2"/>
    <x v="7"/>
    <x v="2928"/>
    <x v="85"/>
  </r>
  <r>
    <x v="0"/>
    <x v="6"/>
    <x v="0"/>
    <x v="0"/>
    <x v="19"/>
    <x v="167"/>
    <x v="164"/>
    <x v="237"/>
    <x v="8"/>
    <x v="2"/>
    <x v="2"/>
    <x v="6"/>
    <x v="1"/>
    <x v="4"/>
    <x v="182"/>
    <x v="18"/>
    <x v="1"/>
    <x v="9"/>
    <x v="4"/>
    <x v="1031"/>
    <x v="579"/>
    <x v="8"/>
    <x v="25"/>
    <x v="2"/>
    <x v="7"/>
    <x v="2929"/>
    <x v="85"/>
  </r>
  <r>
    <x v="0"/>
    <x v="6"/>
    <x v="0"/>
    <x v="0"/>
    <x v="19"/>
    <x v="168"/>
    <x v="165"/>
    <x v="38"/>
    <x v="8"/>
    <x v="2"/>
    <x v="2"/>
    <x v="6"/>
    <x v="14"/>
    <x v="43"/>
    <x v="182"/>
    <x v="18"/>
    <x v="1"/>
    <x v="9"/>
    <x v="4"/>
    <x v="1053"/>
    <x v="327"/>
    <x v="8"/>
    <x v="25"/>
    <x v="2"/>
    <x v="7"/>
    <x v="2930"/>
    <x v="85"/>
  </r>
  <r>
    <x v="0"/>
    <x v="6"/>
    <x v="0"/>
    <x v="0"/>
    <x v="19"/>
    <x v="170"/>
    <x v="166"/>
    <x v="252"/>
    <x v="8"/>
    <x v="2"/>
    <x v="2"/>
    <x v="6"/>
    <x v="61"/>
    <x v="472"/>
    <x v="16"/>
    <x v="184"/>
    <x v="1"/>
    <x v="9"/>
    <x v="4"/>
    <x v="1006"/>
    <x v="973"/>
    <x v="6"/>
    <x v="25"/>
    <x v="2"/>
    <x v="7"/>
    <x v="2931"/>
    <x v="85"/>
  </r>
  <r>
    <x v="0"/>
    <x v="7"/>
    <x v="1"/>
    <x v="27"/>
    <x v="412"/>
    <x v="169"/>
    <x v="166"/>
    <x v="3"/>
    <x v="8"/>
    <x v="2"/>
    <x v="2"/>
    <x v="7"/>
    <x v="28"/>
    <x v="87"/>
    <x v="182"/>
    <x v="178"/>
    <x v="1"/>
    <x v="20"/>
    <x v="3"/>
    <x v="611"/>
    <x v="304"/>
    <x v="0"/>
    <x v="58"/>
    <x v="4"/>
    <x v="3"/>
    <x v="177"/>
    <x v="67"/>
  </r>
  <r>
    <x v="0"/>
    <x v="6"/>
    <x v="0"/>
    <x v="0"/>
    <x v="19"/>
    <x v="171"/>
    <x v="167"/>
    <x v="230"/>
    <x v="8"/>
    <x v="2"/>
    <x v="2"/>
    <x v="6"/>
    <x v="1"/>
    <x v="4"/>
    <x v="182"/>
    <x v="18"/>
    <x v="1"/>
    <x v="9"/>
    <x v="4"/>
    <x v="1031"/>
    <x v="336"/>
    <x v="8"/>
    <x v="25"/>
    <x v="2"/>
    <x v="7"/>
    <x v="2932"/>
    <x v="85"/>
  </r>
  <r>
    <x v="0"/>
    <x v="6"/>
    <x v="0"/>
    <x v="0"/>
    <x v="9"/>
    <x v="172"/>
    <x v="168"/>
    <x v="176"/>
    <x v="8"/>
    <x v="2"/>
    <x v="2"/>
    <x v="6"/>
    <x v="1"/>
    <x v="4"/>
    <x v="182"/>
    <x v="9"/>
    <x v="1"/>
    <x v="9"/>
    <x v="4"/>
    <x v="1031"/>
    <x v="63"/>
    <x v="8"/>
    <x v="25"/>
    <x v="2"/>
    <x v="7"/>
    <x v="2933"/>
    <x v="85"/>
  </r>
  <r>
    <x v="0"/>
    <x v="6"/>
    <x v="0"/>
    <x v="0"/>
    <x v="19"/>
    <x v="173"/>
    <x v="169"/>
    <x v="105"/>
    <x v="8"/>
    <x v="2"/>
    <x v="2"/>
    <x v="6"/>
    <x v="14"/>
    <x v="43"/>
    <x v="16"/>
    <x v="184"/>
    <x v="1"/>
    <x v="9"/>
    <x v="4"/>
    <x v="1050"/>
    <x v="700"/>
    <x v="8"/>
    <x v="25"/>
    <x v="2"/>
    <x v="7"/>
    <x v="2934"/>
    <x v="85"/>
  </r>
  <r>
    <x v="0"/>
    <x v="6"/>
    <x v="0"/>
    <x v="0"/>
    <x v="9"/>
    <x v="174"/>
    <x v="170"/>
    <x v="58"/>
    <x v="8"/>
    <x v="2"/>
    <x v="2"/>
    <x v="6"/>
    <x v="1"/>
    <x v="4"/>
    <x v="182"/>
    <x v="9"/>
    <x v="1"/>
    <x v="9"/>
    <x v="4"/>
    <x v="1031"/>
    <x v="80"/>
    <x v="8"/>
    <x v="25"/>
    <x v="2"/>
    <x v="7"/>
    <x v="2935"/>
    <x v="85"/>
  </r>
  <r>
    <x v="0"/>
    <x v="6"/>
    <x v="0"/>
    <x v="0"/>
    <x v="19"/>
    <x v="175"/>
    <x v="171"/>
    <x v="237"/>
    <x v="8"/>
    <x v="2"/>
    <x v="2"/>
    <x v="6"/>
    <x v="14"/>
    <x v="43"/>
    <x v="182"/>
    <x v="18"/>
    <x v="1"/>
    <x v="9"/>
    <x v="4"/>
    <x v="1051"/>
    <x v="461"/>
    <x v="8"/>
    <x v="25"/>
    <x v="2"/>
    <x v="7"/>
    <x v="2936"/>
    <x v="85"/>
  </r>
  <r>
    <x v="0"/>
    <x v="7"/>
    <x v="1"/>
    <x v="18"/>
    <x v="407"/>
    <x v="176"/>
    <x v="172"/>
    <x v="24"/>
    <x v="8"/>
    <x v="2"/>
    <x v="2"/>
    <x v="7"/>
    <x v="28"/>
    <x v="89"/>
    <x v="182"/>
    <x v="178"/>
    <x v="1"/>
    <x v="20"/>
    <x v="3"/>
    <x v="656"/>
    <x v="474"/>
    <x v="0"/>
    <x v="58"/>
    <x v="4"/>
    <x v="3"/>
    <x v="178"/>
    <x v="58"/>
  </r>
  <r>
    <x v="0"/>
    <x v="0"/>
    <x v="1"/>
    <x v="20"/>
    <x v="41"/>
    <x v="177"/>
    <x v="173"/>
    <x v="186"/>
    <x v="8"/>
    <x v="2"/>
    <x v="2"/>
    <x v="0"/>
    <x v="18"/>
    <x v="63"/>
    <x v="1"/>
    <x v="184"/>
    <x v="1"/>
    <x v="7"/>
    <x v="4"/>
    <x v="790"/>
    <x v="64"/>
    <x v="98"/>
    <x v="25"/>
    <x v="2"/>
    <x v="6"/>
    <x v="3350"/>
    <x v="23"/>
  </r>
  <r>
    <x v="0"/>
    <x v="7"/>
    <x v="1"/>
    <x v="0"/>
    <x v="344"/>
    <x v="178"/>
    <x v="174"/>
    <x v="50"/>
    <x v="8"/>
    <x v="2"/>
    <x v="2"/>
    <x v="7"/>
    <x v="28"/>
    <x v="81"/>
    <x v="182"/>
    <x v="182"/>
    <x v="1"/>
    <x v="20"/>
    <x v="3"/>
    <x v="616"/>
    <x v="771"/>
    <x v="71"/>
    <x v="58"/>
    <x v="4"/>
    <x v="3"/>
    <x v="180"/>
    <x v="2"/>
  </r>
  <r>
    <x v="0"/>
    <x v="6"/>
    <x v="0"/>
    <x v="0"/>
    <x v="19"/>
    <x v="179"/>
    <x v="175"/>
    <x v="159"/>
    <x v="8"/>
    <x v="2"/>
    <x v="2"/>
    <x v="6"/>
    <x v="1"/>
    <x v="4"/>
    <x v="16"/>
    <x v="184"/>
    <x v="1"/>
    <x v="9"/>
    <x v="4"/>
    <x v="1028"/>
    <x v="288"/>
    <x v="8"/>
    <x v="25"/>
    <x v="2"/>
    <x v="7"/>
    <x v="2937"/>
    <x v="85"/>
  </r>
  <r>
    <x v="0"/>
    <x v="6"/>
    <x v="0"/>
    <x v="0"/>
    <x v="4"/>
    <x v="180"/>
    <x v="176"/>
    <x v="237"/>
    <x v="8"/>
    <x v="2"/>
    <x v="2"/>
    <x v="6"/>
    <x v="1"/>
    <x v="4"/>
    <x v="182"/>
    <x v="4"/>
    <x v="1"/>
    <x v="9"/>
    <x v="4"/>
    <x v="1030"/>
    <x v="649"/>
    <x v="8"/>
    <x v="25"/>
    <x v="2"/>
    <x v="7"/>
    <x v="2938"/>
    <x v="85"/>
  </r>
  <r>
    <x v="0"/>
    <x v="6"/>
    <x v="0"/>
    <x v="0"/>
    <x v="14"/>
    <x v="181"/>
    <x v="177"/>
    <x v="237"/>
    <x v="8"/>
    <x v="2"/>
    <x v="2"/>
    <x v="6"/>
    <x v="1"/>
    <x v="4"/>
    <x v="182"/>
    <x v="13"/>
    <x v="1"/>
    <x v="9"/>
    <x v="4"/>
    <x v="1030"/>
    <x v="461"/>
    <x v="8"/>
    <x v="25"/>
    <x v="2"/>
    <x v="7"/>
    <x v="2939"/>
    <x v="85"/>
  </r>
  <r>
    <x v="0"/>
    <x v="6"/>
    <x v="0"/>
    <x v="0"/>
    <x v="19"/>
    <x v="182"/>
    <x v="178"/>
    <x v="38"/>
    <x v="8"/>
    <x v="2"/>
    <x v="2"/>
    <x v="6"/>
    <x v="61"/>
    <x v="472"/>
    <x v="182"/>
    <x v="18"/>
    <x v="1"/>
    <x v="9"/>
    <x v="4"/>
    <x v="1007"/>
    <x v="327"/>
    <x v="6"/>
    <x v="25"/>
    <x v="2"/>
    <x v="7"/>
    <x v="2940"/>
    <x v="85"/>
  </r>
  <r>
    <x v="0"/>
    <x v="6"/>
    <x v="0"/>
    <x v="0"/>
    <x v="16"/>
    <x v="183"/>
    <x v="179"/>
    <x v="268"/>
    <x v="8"/>
    <x v="2"/>
    <x v="2"/>
    <x v="6"/>
    <x v="1"/>
    <x v="4"/>
    <x v="182"/>
    <x v="15"/>
    <x v="1"/>
    <x v="9"/>
    <x v="4"/>
    <x v="1031"/>
    <x v="360"/>
    <x v="8"/>
    <x v="25"/>
    <x v="2"/>
    <x v="7"/>
    <x v="2941"/>
    <x v="85"/>
  </r>
  <r>
    <x v="0"/>
    <x v="6"/>
    <x v="0"/>
    <x v="0"/>
    <x v="19"/>
    <x v="184"/>
    <x v="180"/>
    <x v="160"/>
    <x v="8"/>
    <x v="2"/>
    <x v="2"/>
    <x v="6"/>
    <x v="14"/>
    <x v="43"/>
    <x v="182"/>
    <x v="18"/>
    <x v="1"/>
    <x v="9"/>
    <x v="4"/>
    <x v="1053"/>
    <x v="21"/>
    <x v="8"/>
    <x v="25"/>
    <x v="2"/>
    <x v="7"/>
    <x v="2942"/>
    <x v="85"/>
  </r>
  <r>
    <x v="0"/>
    <x v="7"/>
    <x v="1"/>
    <x v="20"/>
    <x v="409"/>
    <x v="185"/>
    <x v="181"/>
    <x v="107"/>
    <x v="8"/>
    <x v="2"/>
    <x v="2"/>
    <x v="7"/>
    <x v="28"/>
    <x v="94"/>
    <x v="182"/>
    <x v="178"/>
    <x v="1"/>
    <x v="20"/>
    <x v="3"/>
    <x v="637"/>
    <x v="794"/>
    <x v="0"/>
    <x v="58"/>
    <x v="4"/>
    <x v="3"/>
    <x v="181"/>
    <x v="46"/>
  </r>
  <r>
    <x v="0"/>
    <x v="7"/>
    <x v="1"/>
    <x v="0"/>
    <x v="344"/>
    <x v="186"/>
    <x v="182"/>
    <x v="133"/>
    <x v="8"/>
    <x v="2"/>
    <x v="2"/>
    <x v="7"/>
    <x v="28"/>
    <x v="81"/>
    <x v="182"/>
    <x v="182"/>
    <x v="1"/>
    <x v="20"/>
    <x v="3"/>
    <x v="618"/>
    <x v="155"/>
    <x v="71"/>
    <x v="58"/>
    <x v="4"/>
    <x v="3"/>
    <x v="182"/>
    <x v="2"/>
  </r>
  <r>
    <x v="0"/>
    <x v="6"/>
    <x v="0"/>
    <x v="0"/>
    <x v="19"/>
    <x v="187"/>
    <x v="183"/>
    <x v="38"/>
    <x v="8"/>
    <x v="2"/>
    <x v="2"/>
    <x v="6"/>
    <x v="61"/>
    <x v="472"/>
    <x v="182"/>
    <x v="18"/>
    <x v="1"/>
    <x v="9"/>
    <x v="4"/>
    <x v="1006"/>
    <x v="327"/>
    <x v="6"/>
    <x v="25"/>
    <x v="2"/>
    <x v="7"/>
    <x v="2943"/>
    <x v="85"/>
  </r>
  <r>
    <x v="0"/>
    <x v="7"/>
    <x v="1"/>
    <x v="20"/>
    <x v="409"/>
    <x v="188"/>
    <x v="184"/>
    <x v="160"/>
    <x v="8"/>
    <x v="2"/>
    <x v="2"/>
    <x v="7"/>
    <x v="28"/>
    <x v="92"/>
    <x v="182"/>
    <x v="178"/>
    <x v="1"/>
    <x v="20"/>
    <x v="3"/>
    <x v="600"/>
    <x v="998"/>
    <x v="0"/>
    <x v="58"/>
    <x v="4"/>
    <x v="3"/>
    <x v="183"/>
    <x v="23"/>
  </r>
  <r>
    <x v="0"/>
    <x v="7"/>
    <x v="1"/>
    <x v="8"/>
    <x v="392"/>
    <x v="189"/>
    <x v="185"/>
    <x v="247"/>
    <x v="8"/>
    <x v="2"/>
    <x v="2"/>
    <x v="7"/>
    <x v="28"/>
    <x v="84"/>
    <x v="180"/>
    <x v="184"/>
    <x v="1"/>
    <x v="20"/>
    <x v="3"/>
    <x v="610"/>
    <x v="219"/>
    <x v="71"/>
    <x v="58"/>
    <x v="4"/>
    <x v="3"/>
    <x v="184"/>
    <x v="4"/>
  </r>
  <r>
    <x v="0"/>
    <x v="6"/>
    <x v="0"/>
    <x v="0"/>
    <x v="2"/>
    <x v="190"/>
    <x v="186"/>
    <x v="16"/>
    <x v="8"/>
    <x v="2"/>
    <x v="2"/>
    <x v="6"/>
    <x v="1"/>
    <x v="4"/>
    <x v="182"/>
    <x v="2"/>
    <x v="1"/>
    <x v="9"/>
    <x v="4"/>
    <x v="1031"/>
    <x v="368"/>
    <x v="8"/>
    <x v="25"/>
    <x v="2"/>
    <x v="7"/>
    <x v="2944"/>
    <x v="85"/>
  </r>
  <r>
    <x v="0"/>
    <x v="7"/>
    <x v="1"/>
    <x v="8"/>
    <x v="392"/>
    <x v="191"/>
    <x v="187"/>
    <x v="6"/>
    <x v="8"/>
    <x v="2"/>
    <x v="2"/>
    <x v="7"/>
    <x v="28"/>
    <x v="84"/>
    <x v="180"/>
    <x v="184"/>
    <x v="1"/>
    <x v="20"/>
    <x v="3"/>
    <x v="610"/>
    <x v="791"/>
    <x v="71"/>
    <x v="58"/>
    <x v="4"/>
    <x v="3"/>
    <x v="185"/>
    <x v="4"/>
  </r>
  <r>
    <x v="0"/>
    <x v="6"/>
    <x v="0"/>
    <x v="0"/>
    <x v="19"/>
    <x v="192"/>
    <x v="188"/>
    <x v="237"/>
    <x v="8"/>
    <x v="2"/>
    <x v="2"/>
    <x v="6"/>
    <x v="1"/>
    <x v="4"/>
    <x v="182"/>
    <x v="18"/>
    <x v="1"/>
    <x v="9"/>
    <x v="4"/>
    <x v="1031"/>
    <x v="579"/>
    <x v="8"/>
    <x v="25"/>
    <x v="2"/>
    <x v="7"/>
    <x v="2945"/>
    <x v="85"/>
  </r>
  <r>
    <x v="0"/>
    <x v="7"/>
    <x v="1"/>
    <x v="0"/>
    <x v="344"/>
    <x v="193"/>
    <x v="189"/>
    <x v="107"/>
    <x v="8"/>
    <x v="2"/>
    <x v="2"/>
    <x v="7"/>
    <x v="28"/>
    <x v="81"/>
    <x v="180"/>
    <x v="184"/>
    <x v="1"/>
    <x v="20"/>
    <x v="3"/>
    <x v="616"/>
    <x v="794"/>
    <x v="71"/>
    <x v="58"/>
    <x v="4"/>
    <x v="3"/>
    <x v="186"/>
    <x v="2"/>
  </r>
  <r>
    <x v="0"/>
    <x v="7"/>
    <x v="1"/>
    <x v="1"/>
    <x v="355"/>
    <x v="194"/>
    <x v="190"/>
    <x v="6"/>
    <x v="8"/>
    <x v="2"/>
    <x v="2"/>
    <x v="7"/>
    <x v="28"/>
    <x v="85"/>
    <x v="180"/>
    <x v="184"/>
    <x v="1"/>
    <x v="20"/>
    <x v="3"/>
    <x v="584"/>
    <x v="791"/>
    <x v="71"/>
    <x v="58"/>
    <x v="4"/>
    <x v="3"/>
    <x v="187"/>
    <x v="5"/>
  </r>
  <r>
    <x v="0"/>
    <x v="7"/>
    <x v="1"/>
    <x v="0"/>
    <x v="344"/>
    <x v="195"/>
    <x v="191"/>
    <x v="14"/>
    <x v="8"/>
    <x v="2"/>
    <x v="2"/>
    <x v="7"/>
    <x v="28"/>
    <x v="81"/>
    <x v="180"/>
    <x v="184"/>
    <x v="1"/>
    <x v="20"/>
    <x v="3"/>
    <x v="612"/>
    <x v="162"/>
    <x v="71"/>
    <x v="58"/>
    <x v="4"/>
    <x v="3"/>
    <x v="188"/>
    <x v="2"/>
  </r>
  <r>
    <x v="0"/>
    <x v="7"/>
    <x v="1"/>
    <x v="8"/>
    <x v="392"/>
    <x v="196"/>
    <x v="192"/>
    <x v="133"/>
    <x v="8"/>
    <x v="2"/>
    <x v="2"/>
    <x v="7"/>
    <x v="28"/>
    <x v="84"/>
    <x v="180"/>
    <x v="184"/>
    <x v="1"/>
    <x v="20"/>
    <x v="3"/>
    <x v="610"/>
    <x v="155"/>
    <x v="71"/>
    <x v="58"/>
    <x v="4"/>
    <x v="3"/>
    <x v="189"/>
    <x v="4"/>
  </r>
  <r>
    <x v="0"/>
    <x v="7"/>
    <x v="1"/>
    <x v="2"/>
    <x v="361"/>
    <x v="197"/>
    <x v="193"/>
    <x v="133"/>
    <x v="8"/>
    <x v="2"/>
    <x v="2"/>
    <x v="7"/>
    <x v="28"/>
    <x v="82"/>
    <x v="180"/>
    <x v="184"/>
    <x v="1"/>
    <x v="20"/>
    <x v="3"/>
    <x v="609"/>
    <x v="155"/>
    <x v="71"/>
    <x v="58"/>
    <x v="4"/>
    <x v="3"/>
    <x v="190"/>
    <x v="3"/>
  </r>
  <r>
    <x v="0"/>
    <x v="6"/>
    <x v="0"/>
    <x v="0"/>
    <x v="19"/>
    <x v="198"/>
    <x v="194"/>
    <x v="268"/>
    <x v="8"/>
    <x v="2"/>
    <x v="2"/>
    <x v="6"/>
    <x v="1"/>
    <x v="4"/>
    <x v="182"/>
    <x v="18"/>
    <x v="1"/>
    <x v="9"/>
    <x v="4"/>
    <x v="1031"/>
    <x v="360"/>
    <x v="8"/>
    <x v="25"/>
    <x v="2"/>
    <x v="7"/>
    <x v="2946"/>
    <x v="85"/>
  </r>
  <r>
    <x v="0"/>
    <x v="6"/>
    <x v="0"/>
    <x v="0"/>
    <x v="19"/>
    <x v="199"/>
    <x v="195"/>
    <x v="237"/>
    <x v="8"/>
    <x v="2"/>
    <x v="2"/>
    <x v="6"/>
    <x v="1"/>
    <x v="4"/>
    <x v="182"/>
    <x v="18"/>
    <x v="1"/>
    <x v="9"/>
    <x v="4"/>
    <x v="1033"/>
    <x v="579"/>
    <x v="8"/>
    <x v="25"/>
    <x v="2"/>
    <x v="7"/>
    <x v="2947"/>
    <x v="85"/>
  </r>
  <r>
    <x v="0"/>
    <x v="6"/>
    <x v="0"/>
    <x v="0"/>
    <x v="9"/>
    <x v="200"/>
    <x v="196"/>
    <x v="38"/>
    <x v="8"/>
    <x v="2"/>
    <x v="2"/>
    <x v="6"/>
    <x v="14"/>
    <x v="43"/>
    <x v="182"/>
    <x v="9"/>
    <x v="1"/>
    <x v="9"/>
    <x v="4"/>
    <x v="1053"/>
    <x v="327"/>
    <x v="8"/>
    <x v="25"/>
    <x v="2"/>
    <x v="7"/>
    <x v="2948"/>
    <x v="85"/>
  </r>
  <r>
    <x v="0"/>
    <x v="7"/>
    <x v="1"/>
    <x v="0"/>
    <x v="344"/>
    <x v="201"/>
    <x v="197"/>
    <x v="107"/>
    <x v="8"/>
    <x v="2"/>
    <x v="2"/>
    <x v="7"/>
    <x v="28"/>
    <x v="83"/>
    <x v="180"/>
    <x v="184"/>
    <x v="1"/>
    <x v="20"/>
    <x v="3"/>
    <x v="606"/>
    <x v="794"/>
    <x v="71"/>
    <x v="58"/>
    <x v="4"/>
    <x v="3"/>
    <x v="191"/>
    <x v="3"/>
  </r>
  <r>
    <x v="0"/>
    <x v="7"/>
    <x v="1"/>
    <x v="0"/>
    <x v="344"/>
    <x v="202"/>
    <x v="198"/>
    <x v="24"/>
    <x v="8"/>
    <x v="2"/>
    <x v="2"/>
    <x v="7"/>
    <x v="28"/>
    <x v="81"/>
    <x v="180"/>
    <x v="184"/>
    <x v="1"/>
    <x v="20"/>
    <x v="3"/>
    <x v="609"/>
    <x v="271"/>
    <x v="71"/>
    <x v="58"/>
    <x v="4"/>
    <x v="3"/>
    <x v="192"/>
    <x v="2"/>
  </r>
  <r>
    <x v="0"/>
    <x v="7"/>
    <x v="1"/>
    <x v="8"/>
    <x v="392"/>
    <x v="203"/>
    <x v="199"/>
    <x v="133"/>
    <x v="8"/>
    <x v="2"/>
    <x v="2"/>
    <x v="7"/>
    <x v="28"/>
    <x v="84"/>
    <x v="180"/>
    <x v="184"/>
    <x v="1"/>
    <x v="20"/>
    <x v="3"/>
    <x v="609"/>
    <x v="155"/>
    <x v="71"/>
    <x v="58"/>
    <x v="4"/>
    <x v="3"/>
    <x v="193"/>
    <x v="4"/>
  </r>
  <r>
    <x v="0"/>
    <x v="7"/>
    <x v="1"/>
    <x v="2"/>
    <x v="361"/>
    <x v="204"/>
    <x v="200"/>
    <x v="24"/>
    <x v="8"/>
    <x v="2"/>
    <x v="2"/>
    <x v="7"/>
    <x v="28"/>
    <x v="82"/>
    <x v="180"/>
    <x v="184"/>
    <x v="1"/>
    <x v="20"/>
    <x v="3"/>
    <x v="606"/>
    <x v="271"/>
    <x v="71"/>
    <x v="58"/>
    <x v="4"/>
    <x v="3"/>
    <x v="194"/>
    <x v="3"/>
  </r>
  <r>
    <x v="0"/>
    <x v="6"/>
    <x v="0"/>
    <x v="0"/>
    <x v="8"/>
    <x v="205"/>
    <x v="201"/>
    <x v="63"/>
    <x v="8"/>
    <x v="2"/>
    <x v="2"/>
    <x v="6"/>
    <x v="20"/>
    <x v="65"/>
    <x v="182"/>
    <x v="8"/>
    <x v="1"/>
    <x v="11"/>
    <x v="4"/>
    <x v="1079"/>
    <x v="490"/>
    <x v="6"/>
    <x v="25"/>
    <x v="2"/>
    <x v="7"/>
    <x v="2949"/>
    <x v="85"/>
  </r>
  <r>
    <x v="0"/>
    <x v="6"/>
    <x v="0"/>
    <x v="0"/>
    <x v="6"/>
    <x v="206"/>
    <x v="202"/>
    <x v="105"/>
    <x v="8"/>
    <x v="2"/>
    <x v="2"/>
    <x v="6"/>
    <x v="14"/>
    <x v="43"/>
    <x v="6"/>
    <x v="184"/>
    <x v="1"/>
    <x v="9"/>
    <x v="4"/>
    <x v="1053"/>
    <x v="5"/>
    <x v="8"/>
    <x v="25"/>
    <x v="2"/>
    <x v="7"/>
    <x v="2950"/>
    <x v="85"/>
  </r>
  <r>
    <x v="0"/>
    <x v="10"/>
    <x v="1"/>
    <x v="26"/>
    <x v="207"/>
    <x v="207"/>
    <x v="203"/>
    <x v="156"/>
    <x v="8"/>
    <x v="2"/>
    <x v="2"/>
    <x v="10"/>
    <x v="30"/>
    <x v="107"/>
    <x v="182"/>
    <x v="18"/>
    <x v="1"/>
    <x v="15"/>
    <x v="3"/>
    <x v="598"/>
    <x v="244"/>
    <x v="74"/>
    <x v="86"/>
    <x v="6"/>
    <x v="1"/>
    <x v="76"/>
    <x v="46"/>
  </r>
  <r>
    <x v="0"/>
    <x v="6"/>
    <x v="0"/>
    <x v="0"/>
    <x v="9"/>
    <x v="208"/>
    <x v="204"/>
    <x v="236"/>
    <x v="8"/>
    <x v="2"/>
    <x v="2"/>
    <x v="6"/>
    <x v="1"/>
    <x v="4"/>
    <x v="8"/>
    <x v="184"/>
    <x v="1"/>
    <x v="9"/>
    <x v="4"/>
    <x v="1028"/>
    <x v="815"/>
    <x v="8"/>
    <x v="25"/>
    <x v="2"/>
    <x v="7"/>
    <x v="2951"/>
    <x v="85"/>
  </r>
  <r>
    <x v="0"/>
    <x v="10"/>
    <x v="1"/>
    <x v="10"/>
    <x v="72"/>
    <x v="209"/>
    <x v="205"/>
    <x v="226"/>
    <x v="8"/>
    <x v="2"/>
    <x v="2"/>
    <x v="10"/>
    <x v="30"/>
    <x v="105"/>
    <x v="182"/>
    <x v="18"/>
    <x v="1"/>
    <x v="15"/>
    <x v="3"/>
    <x v="586"/>
    <x v="161"/>
    <x v="74"/>
    <x v="86"/>
    <x v="6"/>
    <x v="1"/>
    <x v="77"/>
    <x v="46"/>
  </r>
  <r>
    <x v="0"/>
    <x v="7"/>
    <x v="1"/>
    <x v="3"/>
    <x v="372"/>
    <x v="210"/>
    <x v="206"/>
    <x v="3"/>
    <x v="8"/>
    <x v="2"/>
    <x v="2"/>
    <x v="7"/>
    <x v="3"/>
    <x v="12"/>
    <x v="180"/>
    <x v="184"/>
    <x v="1"/>
    <x v="20"/>
    <x v="3"/>
    <x v="622"/>
    <x v="965"/>
    <x v="20"/>
    <x v="3"/>
    <x v="4"/>
    <x v="3"/>
    <x v="195"/>
    <x v="8"/>
  </r>
  <r>
    <x v="0"/>
    <x v="6"/>
    <x v="0"/>
    <x v="0"/>
    <x v="2"/>
    <x v="211"/>
    <x v="207"/>
    <x v="153"/>
    <x v="8"/>
    <x v="2"/>
    <x v="2"/>
    <x v="6"/>
    <x v="14"/>
    <x v="43"/>
    <x v="2"/>
    <x v="184"/>
    <x v="1"/>
    <x v="9"/>
    <x v="4"/>
    <x v="1053"/>
    <x v="671"/>
    <x v="8"/>
    <x v="25"/>
    <x v="2"/>
    <x v="7"/>
    <x v="2952"/>
    <x v="85"/>
  </r>
  <r>
    <x v="0"/>
    <x v="7"/>
    <x v="1"/>
    <x v="0"/>
    <x v="344"/>
    <x v="213"/>
    <x v="208"/>
    <x v="24"/>
    <x v="8"/>
    <x v="2"/>
    <x v="2"/>
    <x v="7"/>
    <x v="28"/>
    <x v="81"/>
    <x v="180"/>
    <x v="184"/>
    <x v="1"/>
    <x v="20"/>
    <x v="3"/>
    <x v="599"/>
    <x v="818"/>
    <x v="71"/>
    <x v="58"/>
    <x v="4"/>
    <x v="3"/>
    <x v="197"/>
    <x v="2"/>
  </r>
  <r>
    <x v="0"/>
    <x v="7"/>
    <x v="1"/>
    <x v="2"/>
    <x v="361"/>
    <x v="212"/>
    <x v="208"/>
    <x v="24"/>
    <x v="8"/>
    <x v="2"/>
    <x v="2"/>
    <x v="7"/>
    <x v="28"/>
    <x v="82"/>
    <x v="180"/>
    <x v="184"/>
    <x v="1"/>
    <x v="20"/>
    <x v="3"/>
    <x v="594"/>
    <x v="271"/>
    <x v="71"/>
    <x v="58"/>
    <x v="4"/>
    <x v="3"/>
    <x v="196"/>
    <x v="3"/>
  </r>
  <r>
    <x v="0"/>
    <x v="7"/>
    <x v="1"/>
    <x v="20"/>
    <x v="409"/>
    <x v="214"/>
    <x v="209"/>
    <x v="46"/>
    <x v="8"/>
    <x v="2"/>
    <x v="2"/>
    <x v="7"/>
    <x v="28"/>
    <x v="92"/>
    <x v="178"/>
    <x v="184"/>
    <x v="1"/>
    <x v="20"/>
    <x v="3"/>
    <x v="599"/>
    <x v="333"/>
    <x v="0"/>
    <x v="58"/>
    <x v="4"/>
    <x v="3"/>
    <x v="198"/>
    <x v="23"/>
  </r>
  <r>
    <x v="0"/>
    <x v="7"/>
    <x v="1"/>
    <x v="1"/>
    <x v="355"/>
    <x v="215"/>
    <x v="210"/>
    <x v="6"/>
    <x v="8"/>
    <x v="2"/>
    <x v="2"/>
    <x v="7"/>
    <x v="28"/>
    <x v="85"/>
    <x v="180"/>
    <x v="184"/>
    <x v="1"/>
    <x v="20"/>
    <x v="3"/>
    <x v="580"/>
    <x v="791"/>
    <x v="71"/>
    <x v="58"/>
    <x v="4"/>
    <x v="3"/>
    <x v="199"/>
    <x v="5"/>
  </r>
  <r>
    <x v="0"/>
    <x v="6"/>
    <x v="0"/>
    <x v="0"/>
    <x v="9"/>
    <x v="216"/>
    <x v="211"/>
    <x v="268"/>
    <x v="8"/>
    <x v="2"/>
    <x v="2"/>
    <x v="6"/>
    <x v="1"/>
    <x v="4"/>
    <x v="8"/>
    <x v="184"/>
    <x v="1"/>
    <x v="9"/>
    <x v="4"/>
    <x v="1028"/>
    <x v="360"/>
    <x v="8"/>
    <x v="25"/>
    <x v="2"/>
    <x v="7"/>
    <x v="2953"/>
    <x v="85"/>
  </r>
  <r>
    <x v="0"/>
    <x v="7"/>
    <x v="1"/>
    <x v="1"/>
    <x v="355"/>
    <x v="217"/>
    <x v="212"/>
    <x v="247"/>
    <x v="8"/>
    <x v="2"/>
    <x v="2"/>
    <x v="7"/>
    <x v="28"/>
    <x v="85"/>
    <x v="180"/>
    <x v="184"/>
    <x v="1"/>
    <x v="20"/>
    <x v="3"/>
    <x v="578"/>
    <x v="219"/>
    <x v="71"/>
    <x v="58"/>
    <x v="4"/>
    <x v="3"/>
    <x v="200"/>
    <x v="5"/>
  </r>
  <r>
    <x v="0"/>
    <x v="7"/>
    <x v="1"/>
    <x v="20"/>
    <x v="409"/>
    <x v="218"/>
    <x v="213"/>
    <x v="9"/>
    <x v="8"/>
    <x v="2"/>
    <x v="2"/>
    <x v="7"/>
    <x v="28"/>
    <x v="94"/>
    <x v="178"/>
    <x v="184"/>
    <x v="1"/>
    <x v="20"/>
    <x v="3"/>
    <x v="636"/>
    <x v="52"/>
    <x v="0"/>
    <x v="58"/>
    <x v="4"/>
    <x v="3"/>
    <x v="201"/>
    <x v="46"/>
  </r>
  <r>
    <x v="0"/>
    <x v="7"/>
    <x v="1"/>
    <x v="1"/>
    <x v="355"/>
    <x v="219"/>
    <x v="214"/>
    <x v="9"/>
    <x v="8"/>
    <x v="2"/>
    <x v="2"/>
    <x v="7"/>
    <x v="28"/>
    <x v="85"/>
    <x v="180"/>
    <x v="184"/>
    <x v="1"/>
    <x v="20"/>
    <x v="3"/>
    <x v="575"/>
    <x v="435"/>
    <x v="71"/>
    <x v="58"/>
    <x v="4"/>
    <x v="3"/>
    <x v="202"/>
    <x v="5"/>
  </r>
  <r>
    <x v="0"/>
    <x v="7"/>
    <x v="1"/>
    <x v="1"/>
    <x v="355"/>
    <x v="220"/>
    <x v="215"/>
    <x v="32"/>
    <x v="8"/>
    <x v="2"/>
    <x v="2"/>
    <x v="7"/>
    <x v="28"/>
    <x v="85"/>
    <x v="180"/>
    <x v="184"/>
    <x v="1"/>
    <x v="20"/>
    <x v="3"/>
    <x v="574"/>
    <x v="801"/>
    <x v="71"/>
    <x v="58"/>
    <x v="4"/>
    <x v="3"/>
    <x v="203"/>
    <x v="5"/>
  </r>
  <r>
    <x v="0"/>
    <x v="10"/>
    <x v="0"/>
    <x v="11"/>
    <x v="88"/>
    <x v="221"/>
    <x v="216"/>
    <x v="109"/>
    <x v="8"/>
    <x v="2"/>
    <x v="2"/>
    <x v="10"/>
    <x v="21"/>
    <x v="67"/>
    <x v="18"/>
    <x v="184"/>
    <x v="1"/>
    <x v="15"/>
    <x v="2"/>
    <x v="928"/>
    <x v="741"/>
    <x v="27"/>
    <x v="24"/>
    <x v="5"/>
    <x v="8"/>
    <x v="2863"/>
    <x v="52"/>
  </r>
  <r>
    <x v="0"/>
    <x v="6"/>
    <x v="0"/>
    <x v="0"/>
    <x v="19"/>
    <x v="222"/>
    <x v="217"/>
    <x v="160"/>
    <x v="8"/>
    <x v="2"/>
    <x v="2"/>
    <x v="6"/>
    <x v="14"/>
    <x v="43"/>
    <x v="182"/>
    <x v="18"/>
    <x v="1"/>
    <x v="9"/>
    <x v="4"/>
    <x v="1051"/>
    <x v="21"/>
    <x v="8"/>
    <x v="25"/>
    <x v="2"/>
    <x v="7"/>
    <x v="2954"/>
    <x v="85"/>
  </r>
  <r>
    <x v="0"/>
    <x v="10"/>
    <x v="1"/>
    <x v="3"/>
    <x v="35"/>
    <x v="223"/>
    <x v="218"/>
    <x v="247"/>
    <x v="8"/>
    <x v="2"/>
    <x v="2"/>
    <x v="10"/>
    <x v="16"/>
    <x v="57"/>
    <x v="182"/>
    <x v="19"/>
    <x v="1"/>
    <x v="15"/>
    <x v="1"/>
    <x v="644"/>
    <x v="739"/>
    <x v="66"/>
    <x v="82"/>
    <x v="0"/>
    <x v="3"/>
    <x v="78"/>
    <x v="8"/>
  </r>
  <r>
    <x v="0"/>
    <x v="6"/>
    <x v="0"/>
    <x v="0"/>
    <x v="19"/>
    <x v="224"/>
    <x v="219"/>
    <x v="237"/>
    <x v="8"/>
    <x v="2"/>
    <x v="2"/>
    <x v="6"/>
    <x v="1"/>
    <x v="4"/>
    <x v="182"/>
    <x v="18"/>
    <x v="1"/>
    <x v="9"/>
    <x v="4"/>
    <x v="1028"/>
    <x v="862"/>
    <x v="8"/>
    <x v="25"/>
    <x v="2"/>
    <x v="7"/>
    <x v="2955"/>
    <x v="85"/>
  </r>
  <r>
    <x v="0"/>
    <x v="6"/>
    <x v="0"/>
    <x v="0"/>
    <x v="19"/>
    <x v="225"/>
    <x v="220"/>
    <x v="237"/>
    <x v="8"/>
    <x v="2"/>
    <x v="2"/>
    <x v="6"/>
    <x v="14"/>
    <x v="43"/>
    <x v="182"/>
    <x v="18"/>
    <x v="1"/>
    <x v="9"/>
    <x v="4"/>
    <x v="1053"/>
    <x v="862"/>
    <x v="8"/>
    <x v="25"/>
    <x v="2"/>
    <x v="7"/>
    <x v="2956"/>
    <x v="85"/>
  </r>
  <r>
    <x v="0"/>
    <x v="6"/>
    <x v="0"/>
    <x v="0"/>
    <x v="19"/>
    <x v="226"/>
    <x v="221"/>
    <x v="285"/>
    <x v="8"/>
    <x v="2"/>
    <x v="2"/>
    <x v="6"/>
    <x v="1"/>
    <x v="4"/>
    <x v="16"/>
    <x v="184"/>
    <x v="1"/>
    <x v="9"/>
    <x v="4"/>
    <x v="1027"/>
    <x v="16"/>
    <x v="8"/>
    <x v="25"/>
    <x v="2"/>
    <x v="7"/>
    <x v="2957"/>
    <x v="85"/>
  </r>
  <r>
    <x v="0"/>
    <x v="6"/>
    <x v="0"/>
    <x v="0"/>
    <x v="19"/>
    <x v="227"/>
    <x v="222"/>
    <x v="89"/>
    <x v="8"/>
    <x v="2"/>
    <x v="2"/>
    <x v="6"/>
    <x v="14"/>
    <x v="43"/>
    <x v="16"/>
    <x v="184"/>
    <x v="1"/>
    <x v="9"/>
    <x v="4"/>
    <x v="1051"/>
    <x v="556"/>
    <x v="8"/>
    <x v="25"/>
    <x v="2"/>
    <x v="7"/>
    <x v="2958"/>
    <x v="85"/>
  </r>
  <r>
    <x v="0"/>
    <x v="6"/>
    <x v="0"/>
    <x v="0"/>
    <x v="19"/>
    <x v="228"/>
    <x v="223"/>
    <x v="237"/>
    <x v="8"/>
    <x v="2"/>
    <x v="2"/>
    <x v="6"/>
    <x v="1"/>
    <x v="4"/>
    <x v="182"/>
    <x v="18"/>
    <x v="1"/>
    <x v="9"/>
    <x v="4"/>
    <x v="1027"/>
    <x v="862"/>
    <x v="8"/>
    <x v="25"/>
    <x v="2"/>
    <x v="7"/>
    <x v="2959"/>
    <x v="85"/>
  </r>
  <r>
    <x v="0"/>
    <x v="6"/>
    <x v="0"/>
    <x v="0"/>
    <x v="19"/>
    <x v="229"/>
    <x v="224"/>
    <x v="256"/>
    <x v="8"/>
    <x v="2"/>
    <x v="2"/>
    <x v="6"/>
    <x v="1"/>
    <x v="4"/>
    <x v="16"/>
    <x v="184"/>
    <x v="1"/>
    <x v="9"/>
    <x v="4"/>
    <x v="1026"/>
    <x v="922"/>
    <x v="8"/>
    <x v="25"/>
    <x v="2"/>
    <x v="7"/>
    <x v="2960"/>
    <x v="85"/>
  </r>
  <r>
    <x v="0"/>
    <x v="6"/>
    <x v="0"/>
    <x v="0"/>
    <x v="19"/>
    <x v="230"/>
    <x v="225"/>
    <x v="160"/>
    <x v="8"/>
    <x v="2"/>
    <x v="2"/>
    <x v="6"/>
    <x v="14"/>
    <x v="43"/>
    <x v="182"/>
    <x v="18"/>
    <x v="1"/>
    <x v="9"/>
    <x v="4"/>
    <x v="1051"/>
    <x v="21"/>
    <x v="8"/>
    <x v="25"/>
    <x v="2"/>
    <x v="7"/>
    <x v="2961"/>
    <x v="85"/>
  </r>
  <r>
    <x v="0"/>
    <x v="6"/>
    <x v="0"/>
    <x v="0"/>
    <x v="8"/>
    <x v="231"/>
    <x v="226"/>
    <x v="140"/>
    <x v="8"/>
    <x v="2"/>
    <x v="2"/>
    <x v="6"/>
    <x v="20"/>
    <x v="65"/>
    <x v="7"/>
    <x v="184"/>
    <x v="1"/>
    <x v="11"/>
    <x v="4"/>
    <x v="1077"/>
    <x v="71"/>
    <x v="6"/>
    <x v="25"/>
    <x v="2"/>
    <x v="7"/>
    <x v="2962"/>
    <x v="85"/>
  </r>
  <r>
    <x v="0"/>
    <x v="7"/>
    <x v="1"/>
    <x v="0"/>
    <x v="344"/>
    <x v="232"/>
    <x v="227"/>
    <x v="14"/>
    <x v="8"/>
    <x v="2"/>
    <x v="2"/>
    <x v="7"/>
    <x v="28"/>
    <x v="83"/>
    <x v="180"/>
    <x v="184"/>
    <x v="1"/>
    <x v="20"/>
    <x v="3"/>
    <x v="591"/>
    <x v="162"/>
    <x v="71"/>
    <x v="58"/>
    <x v="4"/>
    <x v="3"/>
    <x v="204"/>
    <x v="3"/>
  </r>
  <r>
    <x v="0"/>
    <x v="10"/>
    <x v="0"/>
    <x v="22"/>
    <x v="114"/>
    <x v="233"/>
    <x v="228"/>
    <x v="62"/>
    <x v="8"/>
    <x v="2"/>
    <x v="2"/>
    <x v="10"/>
    <x v="21"/>
    <x v="71"/>
    <x v="182"/>
    <x v="9"/>
    <x v="1"/>
    <x v="15"/>
    <x v="2"/>
    <x v="935"/>
    <x v="122"/>
    <x v="30"/>
    <x v="24"/>
    <x v="5"/>
    <x v="8"/>
    <x v="2864"/>
    <x v="58"/>
  </r>
  <r>
    <x v="0"/>
    <x v="6"/>
    <x v="0"/>
    <x v="0"/>
    <x v="19"/>
    <x v="234"/>
    <x v="229"/>
    <x v="256"/>
    <x v="8"/>
    <x v="2"/>
    <x v="2"/>
    <x v="6"/>
    <x v="1"/>
    <x v="4"/>
    <x v="16"/>
    <x v="184"/>
    <x v="1"/>
    <x v="9"/>
    <x v="4"/>
    <x v="1024"/>
    <x v="922"/>
    <x v="8"/>
    <x v="25"/>
    <x v="2"/>
    <x v="7"/>
    <x v="2963"/>
    <x v="85"/>
  </r>
  <r>
    <x v="0"/>
    <x v="6"/>
    <x v="0"/>
    <x v="0"/>
    <x v="4"/>
    <x v="235"/>
    <x v="230"/>
    <x v="237"/>
    <x v="8"/>
    <x v="2"/>
    <x v="2"/>
    <x v="6"/>
    <x v="1"/>
    <x v="4"/>
    <x v="182"/>
    <x v="4"/>
    <x v="1"/>
    <x v="9"/>
    <x v="4"/>
    <x v="1026"/>
    <x v="461"/>
    <x v="8"/>
    <x v="25"/>
    <x v="2"/>
    <x v="7"/>
    <x v="2964"/>
    <x v="85"/>
  </r>
  <r>
    <x v="0"/>
    <x v="6"/>
    <x v="0"/>
    <x v="0"/>
    <x v="9"/>
    <x v="236"/>
    <x v="231"/>
    <x v="58"/>
    <x v="8"/>
    <x v="2"/>
    <x v="2"/>
    <x v="6"/>
    <x v="1"/>
    <x v="4"/>
    <x v="182"/>
    <x v="9"/>
    <x v="1"/>
    <x v="9"/>
    <x v="4"/>
    <x v="1026"/>
    <x v="80"/>
    <x v="8"/>
    <x v="25"/>
    <x v="2"/>
    <x v="7"/>
    <x v="2965"/>
    <x v="85"/>
  </r>
  <r>
    <x v="0"/>
    <x v="6"/>
    <x v="0"/>
    <x v="0"/>
    <x v="4"/>
    <x v="237"/>
    <x v="232"/>
    <x v="237"/>
    <x v="8"/>
    <x v="2"/>
    <x v="2"/>
    <x v="6"/>
    <x v="1"/>
    <x v="4"/>
    <x v="182"/>
    <x v="4"/>
    <x v="1"/>
    <x v="9"/>
    <x v="4"/>
    <x v="1026"/>
    <x v="579"/>
    <x v="8"/>
    <x v="25"/>
    <x v="2"/>
    <x v="7"/>
    <x v="2966"/>
    <x v="85"/>
  </r>
  <r>
    <x v="0"/>
    <x v="4"/>
    <x v="0"/>
    <x v="12"/>
    <x v="347"/>
    <x v="238"/>
    <x v="233"/>
    <x v="164"/>
    <x v="8"/>
    <x v="2"/>
    <x v="2"/>
    <x v="4"/>
    <x v="22"/>
    <x v="76"/>
    <x v="182"/>
    <x v="84"/>
    <x v="1"/>
    <x v="14"/>
    <x v="4"/>
    <x v="968"/>
    <x v="109"/>
    <x v="103"/>
    <x v="83"/>
    <x v="8"/>
    <x v="1"/>
    <x v="3357"/>
    <x v="18"/>
  </r>
  <r>
    <x v="0"/>
    <x v="6"/>
    <x v="0"/>
    <x v="0"/>
    <x v="9"/>
    <x v="239"/>
    <x v="234"/>
    <x v="258"/>
    <x v="8"/>
    <x v="2"/>
    <x v="2"/>
    <x v="6"/>
    <x v="1"/>
    <x v="4"/>
    <x v="8"/>
    <x v="184"/>
    <x v="1"/>
    <x v="9"/>
    <x v="4"/>
    <x v="1024"/>
    <x v="639"/>
    <x v="8"/>
    <x v="25"/>
    <x v="2"/>
    <x v="7"/>
    <x v="2967"/>
    <x v="85"/>
  </r>
  <r>
    <x v="0"/>
    <x v="6"/>
    <x v="0"/>
    <x v="0"/>
    <x v="9"/>
    <x v="240"/>
    <x v="235"/>
    <x v="105"/>
    <x v="8"/>
    <x v="2"/>
    <x v="2"/>
    <x v="6"/>
    <x v="1"/>
    <x v="4"/>
    <x v="8"/>
    <x v="184"/>
    <x v="1"/>
    <x v="9"/>
    <x v="4"/>
    <x v="1024"/>
    <x v="290"/>
    <x v="8"/>
    <x v="25"/>
    <x v="2"/>
    <x v="7"/>
    <x v="2968"/>
    <x v="85"/>
  </r>
  <r>
    <x v="0"/>
    <x v="7"/>
    <x v="1"/>
    <x v="0"/>
    <x v="344"/>
    <x v="241"/>
    <x v="236"/>
    <x v="14"/>
    <x v="8"/>
    <x v="2"/>
    <x v="2"/>
    <x v="7"/>
    <x v="28"/>
    <x v="81"/>
    <x v="182"/>
    <x v="182"/>
    <x v="1"/>
    <x v="20"/>
    <x v="3"/>
    <x v="609"/>
    <x v="162"/>
    <x v="71"/>
    <x v="58"/>
    <x v="4"/>
    <x v="3"/>
    <x v="205"/>
    <x v="2"/>
  </r>
  <r>
    <x v="0"/>
    <x v="6"/>
    <x v="0"/>
    <x v="0"/>
    <x v="19"/>
    <x v="242"/>
    <x v="237"/>
    <x v="230"/>
    <x v="8"/>
    <x v="2"/>
    <x v="2"/>
    <x v="6"/>
    <x v="1"/>
    <x v="4"/>
    <x v="16"/>
    <x v="184"/>
    <x v="1"/>
    <x v="9"/>
    <x v="4"/>
    <x v="1023"/>
    <x v="336"/>
    <x v="8"/>
    <x v="25"/>
    <x v="2"/>
    <x v="7"/>
    <x v="2969"/>
    <x v="85"/>
  </r>
  <r>
    <x v="0"/>
    <x v="6"/>
    <x v="0"/>
    <x v="0"/>
    <x v="19"/>
    <x v="243"/>
    <x v="238"/>
    <x v="160"/>
    <x v="8"/>
    <x v="2"/>
    <x v="2"/>
    <x v="6"/>
    <x v="14"/>
    <x v="43"/>
    <x v="182"/>
    <x v="18"/>
    <x v="1"/>
    <x v="9"/>
    <x v="4"/>
    <x v="1050"/>
    <x v="21"/>
    <x v="8"/>
    <x v="25"/>
    <x v="2"/>
    <x v="7"/>
    <x v="2970"/>
    <x v="85"/>
  </r>
  <r>
    <x v="0"/>
    <x v="7"/>
    <x v="1"/>
    <x v="2"/>
    <x v="361"/>
    <x v="244"/>
    <x v="239"/>
    <x v="24"/>
    <x v="8"/>
    <x v="2"/>
    <x v="2"/>
    <x v="7"/>
    <x v="28"/>
    <x v="82"/>
    <x v="182"/>
    <x v="182"/>
    <x v="1"/>
    <x v="20"/>
    <x v="3"/>
    <x v="596"/>
    <x v="271"/>
    <x v="71"/>
    <x v="58"/>
    <x v="4"/>
    <x v="3"/>
    <x v="206"/>
    <x v="3"/>
  </r>
  <r>
    <x v="0"/>
    <x v="6"/>
    <x v="0"/>
    <x v="0"/>
    <x v="19"/>
    <x v="245"/>
    <x v="240"/>
    <x v="160"/>
    <x v="8"/>
    <x v="2"/>
    <x v="2"/>
    <x v="6"/>
    <x v="14"/>
    <x v="43"/>
    <x v="182"/>
    <x v="18"/>
    <x v="1"/>
    <x v="9"/>
    <x v="4"/>
    <x v="1049"/>
    <x v="21"/>
    <x v="8"/>
    <x v="25"/>
    <x v="2"/>
    <x v="7"/>
    <x v="2971"/>
    <x v="85"/>
  </r>
  <r>
    <x v="0"/>
    <x v="6"/>
    <x v="0"/>
    <x v="0"/>
    <x v="9"/>
    <x v="246"/>
    <x v="241"/>
    <x v="252"/>
    <x v="8"/>
    <x v="2"/>
    <x v="2"/>
    <x v="6"/>
    <x v="0"/>
    <x v="0"/>
    <x v="8"/>
    <x v="184"/>
    <x v="1"/>
    <x v="8"/>
    <x v="4"/>
    <x v="1011"/>
    <x v="972"/>
    <x v="41"/>
    <x v="25"/>
    <x v="2"/>
    <x v="7"/>
    <x v="2972"/>
    <x v="85"/>
  </r>
  <r>
    <x v="0"/>
    <x v="6"/>
    <x v="0"/>
    <x v="0"/>
    <x v="6"/>
    <x v="247"/>
    <x v="242"/>
    <x v="153"/>
    <x v="8"/>
    <x v="2"/>
    <x v="2"/>
    <x v="6"/>
    <x v="14"/>
    <x v="43"/>
    <x v="6"/>
    <x v="184"/>
    <x v="1"/>
    <x v="9"/>
    <x v="4"/>
    <x v="1048"/>
    <x v="671"/>
    <x v="8"/>
    <x v="25"/>
    <x v="2"/>
    <x v="7"/>
    <x v="2973"/>
    <x v="85"/>
  </r>
  <r>
    <x v="0"/>
    <x v="6"/>
    <x v="0"/>
    <x v="0"/>
    <x v="19"/>
    <x v="248"/>
    <x v="243"/>
    <x v="256"/>
    <x v="8"/>
    <x v="2"/>
    <x v="2"/>
    <x v="6"/>
    <x v="1"/>
    <x v="4"/>
    <x v="16"/>
    <x v="184"/>
    <x v="1"/>
    <x v="9"/>
    <x v="4"/>
    <x v="1019"/>
    <x v="922"/>
    <x v="8"/>
    <x v="25"/>
    <x v="2"/>
    <x v="7"/>
    <x v="2974"/>
    <x v="85"/>
  </r>
  <r>
    <x v="0"/>
    <x v="6"/>
    <x v="0"/>
    <x v="0"/>
    <x v="19"/>
    <x v="249"/>
    <x v="244"/>
    <x v="159"/>
    <x v="8"/>
    <x v="2"/>
    <x v="2"/>
    <x v="6"/>
    <x v="1"/>
    <x v="4"/>
    <x v="182"/>
    <x v="18"/>
    <x v="1"/>
    <x v="9"/>
    <x v="4"/>
    <x v="1021"/>
    <x v="288"/>
    <x v="8"/>
    <x v="25"/>
    <x v="2"/>
    <x v="7"/>
    <x v="2975"/>
    <x v="85"/>
  </r>
  <r>
    <x v="0"/>
    <x v="6"/>
    <x v="0"/>
    <x v="0"/>
    <x v="12"/>
    <x v="250"/>
    <x v="245"/>
    <x v="11"/>
    <x v="8"/>
    <x v="2"/>
    <x v="2"/>
    <x v="6"/>
    <x v="14"/>
    <x v="43"/>
    <x v="11"/>
    <x v="184"/>
    <x v="1"/>
    <x v="9"/>
    <x v="4"/>
    <x v="1048"/>
    <x v="378"/>
    <x v="8"/>
    <x v="25"/>
    <x v="2"/>
    <x v="7"/>
    <x v="2976"/>
    <x v="85"/>
  </r>
  <r>
    <x v="0"/>
    <x v="6"/>
    <x v="0"/>
    <x v="0"/>
    <x v="4"/>
    <x v="251"/>
    <x v="246"/>
    <x v="153"/>
    <x v="8"/>
    <x v="2"/>
    <x v="2"/>
    <x v="6"/>
    <x v="1"/>
    <x v="4"/>
    <x v="182"/>
    <x v="4"/>
    <x v="1"/>
    <x v="9"/>
    <x v="4"/>
    <x v="1022"/>
    <x v="671"/>
    <x v="8"/>
    <x v="25"/>
    <x v="2"/>
    <x v="7"/>
    <x v="2977"/>
    <x v="85"/>
  </r>
  <r>
    <x v="0"/>
    <x v="6"/>
    <x v="0"/>
    <x v="0"/>
    <x v="19"/>
    <x v="252"/>
    <x v="247"/>
    <x v="252"/>
    <x v="8"/>
    <x v="2"/>
    <x v="2"/>
    <x v="6"/>
    <x v="14"/>
    <x v="43"/>
    <x v="182"/>
    <x v="18"/>
    <x v="1"/>
    <x v="9"/>
    <x v="4"/>
    <x v="1049"/>
    <x v="974"/>
    <x v="8"/>
    <x v="25"/>
    <x v="2"/>
    <x v="7"/>
    <x v="2978"/>
    <x v="85"/>
  </r>
  <r>
    <x v="0"/>
    <x v="6"/>
    <x v="0"/>
    <x v="0"/>
    <x v="19"/>
    <x v="253"/>
    <x v="248"/>
    <x v="11"/>
    <x v="8"/>
    <x v="2"/>
    <x v="2"/>
    <x v="6"/>
    <x v="1"/>
    <x v="4"/>
    <x v="16"/>
    <x v="184"/>
    <x v="1"/>
    <x v="9"/>
    <x v="4"/>
    <x v="1019"/>
    <x v="480"/>
    <x v="8"/>
    <x v="25"/>
    <x v="2"/>
    <x v="7"/>
    <x v="2979"/>
    <x v="85"/>
  </r>
  <r>
    <x v="0"/>
    <x v="6"/>
    <x v="0"/>
    <x v="0"/>
    <x v="9"/>
    <x v="254"/>
    <x v="249"/>
    <x v="237"/>
    <x v="8"/>
    <x v="2"/>
    <x v="2"/>
    <x v="6"/>
    <x v="1"/>
    <x v="4"/>
    <x v="182"/>
    <x v="9"/>
    <x v="1"/>
    <x v="9"/>
    <x v="4"/>
    <x v="1021"/>
    <x v="461"/>
    <x v="8"/>
    <x v="25"/>
    <x v="2"/>
    <x v="7"/>
    <x v="2980"/>
    <x v="85"/>
  </r>
  <r>
    <x v="0"/>
    <x v="6"/>
    <x v="0"/>
    <x v="0"/>
    <x v="14"/>
    <x v="255"/>
    <x v="250"/>
    <x v="1"/>
    <x v="8"/>
    <x v="2"/>
    <x v="2"/>
    <x v="6"/>
    <x v="1"/>
    <x v="4"/>
    <x v="182"/>
    <x v="13"/>
    <x v="1"/>
    <x v="9"/>
    <x v="4"/>
    <x v="1021"/>
    <x v="99"/>
    <x v="8"/>
    <x v="25"/>
    <x v="2"/>
    <x v="7"/>
    <x v="2981"/>
    <x v="85"/>
  </r>
  <r>
    <x v="0"/>
    <x v="6"/>
    <x v="0"/>
    <x v="0"/>
    <x v="9"/>
    <x v="256"/>
    <x v="251"/>
    <x v="176"/>
    <x v="8"/>
    <x v="2"/>
    <x v="2"/>
    <x v="6"/>
    <x v="1"/>
    <x v="4"/>
    <x v="182"/>
    <x v="9"/>
    <x v="1"/>
    <x v="9"/>
    <x v="4"/>
    <x v="1022"/>
    <x v="63"/>
    <x v="8"/>
    <x v="25"/>
    <x v="2"/>
    <x v="7"/>
    <x v="2982"/>
    <x v="85"/>
  </r>
  <r>
    <x v="0"/>
    <x v="6"/>
    <x v="0"/>
    <x v="0"/>
    <x v="19"/>
    <x v="257"/>
    <x v="252"/>
    <x v="160"/>
    <x v="8"/>
    <x v="2"/>
    <x v="2"/>
    <x v="6"/>
    <x v="14"/>
    <x v="43"/>
    <x v="182"/>
    <x v="18"/>
    <x v="1"/>
    <x v="9"/>
    <x v="4"/>
    <x v="1050"/>
    <x v="21"/>
    <x v="8"/>
    <x v="25"/>
    <x v="2"/>
    <x v="7"/>
    <x v="2983"/>
    <x v="85"/>
  </r>
  <r>
    <x v="0"/>
    <x v="6"/>
    <x v="0"/>
    <x v="0"/>
    <x v="19"/>
    <x v="258"/>
    <x v="253"/>
    <x v="256"/>
    <x v="8"/>
    <x v="2"/>
    <x v="2"/>
    <x v="6"/>
    <x v="1"/>
    <x v="4"/>
    <x v="16"/>
    <x v="184"/>
    <x v="1"/>
    <x v="9"/>
    <x v="4"/>
    <x v="1019"/>
    <x v="922"/>
    <x v="8"/>
    <x v="25"/>
    <x v="2"/>
    <x v="7"/>
    <x v="2984"/>
    <x v="85"/>
  </r>
  <r>
    <x v="0"/>
    <x v="6"/>
    <x v="0"/>
    <x v="0"/>
    <x v="4"/>
    <x v="259"/>
    <x v="254"/>
    <x v="1"/>
    <x v="8"/>
    <x v="2"/>
    <x v="2"/>
    <x v="6"/>
    <x v="1"/>
    <x v="4"/>
    <x v="182"/>
    <x v="4"/>
    <x v="1"/>
    <x v="9"/>
    <x v="4"/>
    <x v="1021"/>
    <x v="99"/>
    <x v="8"/>
    <x v="25"/>
    <x v="2"/>
    <x v="7"/>
    <x v="2985"/>
    <x v="85"/>
  </r>
  <r>
    <x v="0"/>
    <x v="6"/>
    <x v="0"/>
    <x v="0"/>
    <x v="4"/>
    <x v="260"/>
    <x v="255"/>
    <x v="159"/>
    <x v="8"/>
    <x v="2"/>
    <x v="2"/>
    <x v="6"/>
    <x v="1"/>
    <x v="4"/>
    <x v="182"/>
    <x v="4"/>
    <x v="1"/>
    <x v="9"/>
    <x v="4"/>
    <x v="1021"/>
    <x v="288"/>
    <x v="8"/>
    <x v="25"/>
    <x v="2"/>
    <x v="7"/>
    <x v="2986"/>
    <x v="85"/>
  </r>
  <r>
    <x v="0"/>
    <x v="6"/>
    <x v="0"/>
    <x v="0"/>
    <x v="4"/>
    <x v="261"/>
    <x v="256"/>
    <x v="60"/>
    <x v="8"/>
    <x v="2"/>
    <x v="2"/>
    <x v="6"/>
    <x v="1"/>
    <x v="4"/>
    <x v="4"/>
    <x v="184"/>
    <x v="1"/>
    <x v="9"/>
    <x v="4"/>
    <x v="1019"/>
    <x v="234"/>
    <x v="8"/>
    <x v="25"/>
    <x v="2"/>
    <x v="7"/>
    <x v="2987"/>
    <x v="85"/>
  </r>
  <r>
    <x v="0"/>
    <x v="6"/>
    <x v="0"/>
    <x v="0"/>
    <x v="19"/>
    <x v="262"/>
    <x v="257"/>
    <x v="44"/>
    <x v="8"/>
    <x v="2"/>
    <x v="2"/>
    <x v="6"/>
    <x v="1"/>
    <x v="4"/>
    <x v="182"/>
    <x v="18"/>
    <x v="1"/>
    <x v="9"/>
    <x v="4"/>
    <x v="1021"/>
    <x v="117"/>
    <x v="8"/>
    <x v="25"/>
    <x v="2"/>
    <x v="7"/>
    <x v="2988"/>
    <x v="85"/>
  </r>
  <r>
    <x v="0"/>
    <x v="6"/>
    <x v="0"/>
    <x v="0"/>
    <x v="9"/>
    <x v="263"/>
    <x v="258"/>
    <x v="176"/>
    <x v="8"/>
    <x v="2"/>
    <x v="2"/>
    <x v="6"/>
    <x v="1"/>
    <x v="4"/>
    <x v="182"/>
    <x v="9"/>
    <x v="1"/>
    <x v="9"/>
    <x v="4"/>
    <x v="1022"/>
    <x v="720"/>
    <x v="8"/>
    <x v="25"/>
    <x v="2"/>
    <x v="7"/>
    <x v="2989"/>
    <x v="85"/>
  </r>
  <r>
    <x v="0"/>
    <x v="6"/>
    <x v="0"/>
    <x v="0"/>
    <x v="9"/>
    <x v="264"/>
    <x v="259"/>
    <x v="105"/>
    <x v="8"/>
    <x v="2"/>
    <x v="2"/>
    <x v="6"/>
    <x v="1"/>
    <x v="4"/>
    <x v="182"/>
    <x v="9"/>
    <x v="1"/>
    <x v="9"/>
    <x v="4"/>
    <x v="1022"/>
    <x v="606"/>
    <x v="8"/>
    <x v="25"/>
    <x v="2"/>
    <x v="7"/>
    <x v="2990"/>
    <x v="85"/>
  </r>
  <r>
    <x v="0"/>
    <x v="6"/>
    <x v="0"/>
    <x v="0"/>
    <x v="9"/>
    <x v="265"/>
    <x v="260"/>
    <x v="165"/>
    <x v="8"/>
    <x v="2"/>
    <x v="2"/>
    <x v="6"/>
    <x v="0"/>
    <x v="0"/>
    <x v="182"/>
    <x v="9"/>
    <x v="1"/>
    <x v="8"/>
    <x v="4"/>
    <x v="1014"/>
    <x v="96"/>
    <x v="41"/>
    <x v="25"/>
    <x v="2"/>
    <x v="7"/>
    <x v="2991"/>
    <x v="85"/>
  </r>
  <r>
    <x v="0"/>
    <x v="7"/>
    <x v="1"/>
    <x v="12"/>
    <x v="392"/>
    <x v="266"/>
    <x v="261"/>
    <x v="275"/>
    <x v="8"/>
    <x v="2"/>
    <x v="2"/>
    <x v="7"/>
    <x v="28"/>
    <x v="93"/>
    <x v="182"/>
    <x v="178"/>
    <x v="1"/>
    <x v="20"/>
    <x v="3"/>
    <x v="600"/>
    <x v="825"/>
    <x v="0"/>
    <x v="58"/>
    <x v="4"/>
    <x v="3"/>
    <x v="207"/>
    <x v="18"/>
  </r>
  <r>
    <x v="0"/>
    <x v="6"/>
    <x v="0"/>
    <x v="0"/>
    <x v="4"/>
    <x v="267"/>
    <x v="262"/>
    <x v="237"/>
    <x v="8"/>
    <x v="2"/>
    <x v="2"/>
    <x v="6"/>
    <x v="14"/>
    <x v="43"/>
    <x v="182"/>
    <x v="4"/>
    <x v="1"/>
    <x v="9"/>
    <x v="4"/>
    <x v="1051"/>
    <x v="649"/>
    <x v="8"/>
    <x v="25"/>
    <x v="2"/>
    <x v="7"/>
    <x v="2992"/>
    <x v="85"/>
  </r>
  <r>
    <x v="0"/>
    <x v="6"/>
    <x v="0"/>
    <x v="0"/>
    <x v="19"/>
    <x v="268"/>
    <x v="263"/>
    <x v="160"/>
    <x v="8"/>
    <x v="2"/>
    <x v="2"/>
    <x v="6"/>
    <x v="1"/>
    <x v="4"/>
    <x v="182"/>
    <x v="18"/>
    <x v="1"/>
    <x v="9"/>
    <x v="4"/>
    <x v="1023"/>
    <x v="996"/>
    <x v="8"/>
    <x v="25"/>
    <x v="2"/>
    <x v="7"/>
    <x v="2993"/>
    <x v="85"/>
  </r>
  <r>
    <x v="0"/>
    <x v="6"/>
    <x v="0"/>
    <x v="0"/>
    <x v="27"/>
    <x v="269"/>
    <x v="264"/>
    <x v="105"/>
    <x v="8"/>
    <x v="2"/>
    <x v="2"/>
    <x v="6"/>
    <x v="1"/>
    <x v="3"/>
    <x v="21"/>
    <x v="184"/>
    <x v="1"/>
    <x v="9"/>
    <x v="4"/>
    <x v="1023"/>
    <x v="290"/>
    <x v="33"/>
    <x v="25"/>
    <x v="2"/>
    <x v="7"/>
    <x v="2994"/>
    <x v="21"/>
  </r>
  <r>
    <x v="0"/>
    <x v="6"/>
    <x v="0"/>
    <x v="0"/>
    <x v="27"/>
    <x v="270"/>
    <x v="264"/>
    <x v="105"/>
    <x v="8"/>
    <x v="2"/>
    <x v="2"/>
    <x v="6"/>
    <x v="1"/>
    <x v="4"/>
    <x v="182"/>
    <x v="24"/>
    <x v="1"/>
    <x v="9"/>
    <x v="4"/>
    <x v="1024"/>
    <x v="290"/>
    <x v="33"/>
    <x v="25"/>
    <x v="2"/>
    <x v="7"/>
    <x v="2995"/>
    <x v="85"/>
  </r>
  <r>
    <x v="0"/>
    <x v="6"/>
    <x v="0"/>
    <x v="0"/>
    <x v="19"/>
    <x v="271"/>
    <x v="265"/>
    <x v="160"/>
    <x v="8"/>
    <x v="2"/>
    <x v="2"/>
    <x v="6"/>
    <x v="1"/>
    <x v="4"/>
    <x v="182"/>
    <x v="18"/>
    <x v="1"/>
    <x v="9"/>
    <x v="4"/>
    <x v="1024"/>
    <x v="996"/>
    <x v="8"/>
    <x v="25"/>
    <x v="2"/>
    <x v="7"/>
    <x v="2996"/>
    <x v="85"/>
  </r>
  <r>
    <x v="0"/>
    <x v="6"/>
    <x v="0"/>
    <x v="0"/>
    <x v="14"/>
    <x v="272"/>
    <x v="266"/>
    <x v="38"/>
    <x v="8"/>
    <x v="2"/>
    <x v="2"/>
    <x v="6"/>
    <x v="14"/>
    <x v="43"/>
    <x v="182"/>
    <x v="13"/>
    <x v="1"/>
    <x v="9"/>
    <x v="4"/>
    <x v="1051"/>
    <x v="589"/>
    <x v="8"/>
    <x v="25"/>
    <x v="2"/>
    <x v="7"/>
    <x v="2997"/>
    <x v="85"/>
  </r>
  <r>
    <x v="0"/>
    <x v="6"/>
    <x v="0"/>
    <x v="0"/>
    <x v="9"/>
    <x v="273"/>
    <x v="267"/>
    <x v="256"/>
    <x v="8"/>
    <x v="2"/>
    <x v="2"/>
    <x v="6"/>
    <x v="20"/>
    <x v="65"/>
    <x v="182"/>
    <x v="9"/>
    <x v="1"/>
    <x v="11"/>
    <x v="4"/>
    <x v="1078"/>
    <x v="645"/>
    <x v="6"/>
    <x v="25"/>
    <x v="2"/>
    <x v="7"/>
    <x v="2998"/>
    <x v="85"/>
  </r>
  <r>
    <x v="0"/>
    <x v="6"/>
    <x v="0"/>
    <x v="0"/>
    <x v="14"/>
    <x v="274"/>
    <x v="268"/>
    <x v="237"/>
    <x v="8"/>
    <x v="2"/>
    <x v="2"/>
    <x v="6"/>
    <x v="1"/>
    <x v="4"/>
    <x v="12"/>
    <x v="184"/>
    <x v="1"/>
    <x v="9"/>
    <x v="4"/>
    <x v="1023"/>
    <x v="579"/>
    <x v="8"/>
    <x v="25"/>
    <x v="2"/>
    <x v="7"/>
    <x v="2999"/>
    <x v="85"/>
  </r>
  <r>
    <x v="0"/>
    <x v="6"/>
    <x v="0"/>
    <x v="0"/>
    <x v="3"/>
    <x v="275"/>
    <x v="269"/>
    <x v="285"/>
    <x v="8"/>
    <x v="2"/>
    <x v="2"/>
    <x v="6"/>
    <x v="1"/>
    <x v="4"/>
    <x v="182"/>
    <x v="3"/>
    <x v="1"/>
    <x v="9"/>
    <x v="4"/>
    <x v="1024"/>
    <x v="16"/>
    <x v="8"/>
    <x v="25"/>
    <x v="2"/>
    <x v="7"/>
    <x v="3000"/>
    <x v="85"/>
  </r>
  <r>
    <x v="0"/>
    <x v="10"/>
    <x v="1"/>
    <x v="14"/>
    <x v="85"/>
    <x v="276"/>
    <x v="270"/>
    <x v="24"/>
    <x v="8"/>
    <x v="2"/>
    <x v="2"/>
    <x v="10"/>
    <x v="30"/>
    <x v="102"/>
    <x v="182"/>
    <x v="18"/>
    <x v="1"/>
    <x v="15"/>
    <x v="3"/>
    <x v="568"/>
    <x v="198"/>
    <x v="74"/>
    <x v="86"/>
    <x v="6"/>
    <x v="1"/>
    <x v="79"/>
    <x v="9"/>
  </r>
  <r>
    <x v="0"/>
    <x v="7"/>
    <x v="1"/>
    <x v="20"/>
    <x v="409"/>
    <x v="277"/>
    <x v="271"/>
    <x v="247"/>
    <x v="8"/>
    <x v="2"/>
    <x v="2"/>
    <x v="7"/>
    <x v="28"/>
    <x v="92"/>
    <x v="182"/>
    <x v="178"/>
    <x v="1"/>
    <x v="20"/>
    <x v="3"/>
    <x v="600"/>
    <x v="728"/>
    <x v="0"/>
    <x v="58"/>
    <x v="4"/>
    <x v="3"/>
    <x v="208"/>
    <x v="23"/>
  </r>
  <r>
    <x v="0"/>
    <x v="6"/>
    <x v="0"/>
    <x v="0"/>
    <x v="15"/>
    <x v="278"/>
    <x v="272"/>
    <x v="150"/>
    <x v="8"/>
    <x v="2"/>
    <x v="2"/>
    <x v="6"/>
    <x v="1"/>
    <x v="4"/>
    <x v="182"/>
    <x v="14"/>
    <x v="1"/>
    <x v="9"/>
    <x v="4"/>
    <x v="1024"/>
    <x v="484"/>
    <x v="8"/>
    <x v="25"/>
    <x v="2"/>
    <x v="7"/>
    <x v="3001"/>
    <x v="85"/>
  </r>
  <r>
    <x v="0"/>
    <x v="7"/>
    <x v="1"/>
    <x v="18"/>
    <x v="407"/>
    <x v="279"/>
    <x v="273"/>
    <x v="9"/>
    <x v="8"/>
    <x v="2"/>
    <x v="2"/>
    <x v="7"/>
    <x v="28"/>
    <x v="89"/>
    <x v="182"/>
    <x v="178"/>
    <x v="1"/>
    <x v="20"/>
    <x v="3"/>
    <x v="657"/>
    <x v="52"/>
    <x v="0"/>
    <x v="58"/>
    <x v="4"/>
    <x v="3"/>
    <x v="209"/>
    <x v="58"/>
  </r>
  <r>
    <x v="0"/>
    <x v="7"/>
    <x v="1"/>
    <x v="20"/>
    <x v="409"/>
    <x v="280"/>
    <x v="274"/>
    <x v="65"/>
    <x v="8"/>
    <x v="2"/>
    <x v="2"/>
    <x v="7"/>
    <x v="28"/>
    <x v="94"/>
    <x v="182"/>
    <x v="178"/>
    <x v="1"/>
    <x v="20"/>
    <x v="3"/>
    <x v="637"/>
    <x v="58"/>
    <x v="0"/>
    <x v="58"/>
    <x v="4"/>
    <x v="3"/>
    <x v="210"/>
    <x v="46"/>
  </r>
  <r>
    <x v="0"/>
    <x v="6"/>
    <x v="0"/>
    <x v="0"/>
    <x v="19"/>
    <x v="283"/>
    <x v="275"/>
    <x v="63"/>
    <x v="8"/>
    <x v="2"/>
    <x v="2"/>
    <x v="6"/>
    <x v="1"/>
    <x v="4"/>
    <x v="182"/>
    <x v="18"/>
    <x v="1"/>
    <x v="9"/>
    <x v="4"/>
    <x v="1026"/>
    <x v="490"/>
    <x v="8"/>
    <x v="25"/>
    <x v="2"/>
    <x v="7"/>
    <x v="3004"/>
    <x v="85"/>
  </r>
  <r>
    <x v="0"/>
    <x v="6"/>
    <x v="0"/>
    <x v="0"/>
    <x v="27"/>
    <x v="281"/>
    <x v="275"/>
    <x v="105"/>
    <x v="8"/>
    <x v="2"/>
    <x v="2"/>
    <x v="6"/>
    <x v="1"/>
    <x v="2"/>
    <x v="21"/>
    <x v="184"/>
    <x v="1"/>
    <x v="9"/>
    <x v="4"/>
    <x v="1020"/>
    <x v="290"/>
    <x v="33"/>
    <x v="25"/>
    <x v="2"/>
    <x v="7"/>
    <x v="3002"/>
    <x v="33"/>
  </r>
  <r>
    <x v="0"/>
    <x v="6"/>
    <x v="0"/>
    <x v="0"/>
    <x v="27"/>
    <x v="282"/>
    <x v="275"/>
    <x v="105"/>
    <x v="8"/>
    <x v="2"/>
    <x v="2"/>
    <x v="6"/>
    <x v="1"/>
    <x v="4"/>
    <x v="182"/>
    <x v="24"/>
    <x v="1"/>
    <x v="9"/>
    <x v="4"/>
    <x v="1025"/>
    <x v="290"/>
    <x v="33"/>
    <x v="25"/>
    <x v="2"/>
    <x v="7"/>
    <x v="3003"/>
    <x v="85"/>
  </r>
  <r>
    <x v="0"/>
    <x v="7"/>
    <x v="1"/>
    <x v="27"/>
    <x v="412"/>
    <x v="284"/>
    <x v="276"/>
    <x v="247"/>
    <x v="8"/>
    <x v="2"/>
    <x v="2"/>
    <x v="7"/>
    <x v="28"/>
    <x v="87"/>
    <x v="182"/>
    <x v="178"/>
    <x v="1"/>
    <x v="20"/>
    <x v="3"/>
    <x v="612"/>
    <x v="728"/>
    <x v="0"/>
    <x v="58"/>
    <x v="4"/>
    <x v="3"/>
    <x v="211"/>
    <x v="67"/>
  </r>
  <r>
    <x v="0"/>
    <x v="6"/>
    <x v="0"/>
    <x v="0"/>
    <x v="27"/>
    <x v="285"/>
    <x v="277"/>
    <x v="105"/>
    <x v="8"/>
    <x v="2"/>
    <x v="2"/>
    <x v="6"/>
    <x v="1"/>
    <x v="3"/>
    <x v="21"/>
    <x v="184"/>
    <x v="1"/>
    <x v="9"/>
    <x v="4"/>
    <x v="1024"/>
    <x v="290"/>
    <x v="33"/>
    <x v="25"/>
    <x v="2"/>
    <x v="7"/>
    <x v="3005"/>
    <x v="21"/>
  </r>
  <r>
    <x v="0"/>
    <x v="6"/>
    <x v="0"/>
    <x v="0"/>
    <x v="27"/>
    <x v="286"/>
    <x v="277"/>
    <x v="105"/>
    <x v="8"/>
    <x v="2"/>
    <x v="2"/>
    <x v="6"/>
    <x v="1"/>
    <x v="2"/>
    <x v="182"/>
    <x v="24"/>
    <x v="1"/>
    <x v="9"/>
    <x v="4"/>
    <x v="1022"/>
    <x v="290"/>
    <x v="33"/>
    <x v="25"/>
    <x v="2"/>
    <x v="7"/>
    <x v="3006"/>
    <x v="33"/>
  </r>
  <r>
    <x v="0"/>
    <x v="6"/>
    <x v="0"/>
    <x v="0"/>
    <x v="19"/>
    <x v="287"/>
    <x v="278"/>
    <x v="11"/>
    <x v="8"/>
    <x v="2"/>
    <x v="2"/>
    <x v="6"/>
    <x v="1"/>
    <x v="4"/>
    <x v="16"/>
    <x v="184"/>
    <x v="1"/>
    <x v="9"/>
    <x v="4"/>
    <x v="1024"/>
    <x v="480"/>
    <x v="8"/>
    <x v="25"/>
    <x v="2"/>
    <x v="7"/>
    <x v="3007"/>
    <x v="85"/>
  </r>
  <r>
    <x v="0"/>
    <x v="6"/>
    <x v="0"/>
    <x v="0"/>
    <x v="19"/>
    <x v="288"/>
    <x v="279"/>
    <x v="237"/>
    <x v="8"/>
    <x v="2"/>
    <x v="2"/>
    <x v="6"/>
    <x v="14"/>
    <x v="43"/>
    <x v="182"/>
    <x v="18"/>
    <x v="1"/>
    <x v="9"/>
    <x v="4"/>
    <x v="1053"/>
    <x v="862"/>
    <x v="8"/>
    <x v="25"/>
    <x v="2"/>
    <x v="7"/>
    <x v="3008"/>
    <x v="85"/>
  </r>
  <r>
    <x v="0"/>
    <x v="6"/>
    <x v="0"/>
    <x v="0"/>
    <x v="9"/>
    <x v="289"/>
    <x v="280"/>
    <x v="237"/>
    <x v="8"/>
    <x v="2"/>
    <x v="2"/>
    <x v="6"/>
    <x v="1"/>
    <x v="4"/>
    <x v="182"/>
    <x v="9"/>
    <x v="1"/>
    <x v="9"/>
    <x v="4"/>
    <x v="1027"/>
    <x v="461"/>
    <x v="8"/>
    <x v="25"/>
    <x v="2"/>
    <x v="7"/>
    <x v="3009"/>
    <x v="85"/>
  </r>
  <r>
    <x v="0"/>
    <x v="6"/>
    <x v="0"/>
    <x v="0"/>
    <x v="7"/>
    <x v="290"/>
    <x v="281"/>
    <x v="105"/>
    <x v="8"/>
    <x v="2"/>
    <x v="2"/>
    <x v="6"/>
    <x v="1"/>
    <x v="4"/>
    <x v="182"/>
    <x v="7"/>
    <x v="1"/>
    <x v="9"/>
    <x v="4"/>
    <x v="1027"/>
    <x v="606"/>
    <x v="8"/>
    <x v="25"/>
    <x v="2"/>
    <x v="7"/>
    <x v="3010"/>
    <x v="85"/>
  </r>
  <r>
    <x v="0"/>
    <x v="6"/>
    <x v="0"/>
    <x v="0"/>
    <x v="9"/>
    <x v="291"/>
    <x v="282"/>
    <x v="256"/>
    <x v="8"/>
    <x v="2"/>
    <x v="2"/>
    <x v="6"/>
    <x v="20"/>
    <x v="65"/>
    <x v="182"/>
    <x v="9"/>
    <x v="1"/>
    <x v="11"/>
    <x v="4"/>
    <x v="1080"/>
    <x v="645"/>
    <x v="6"/>
    <x v="25"/>
    <x v="2"/>
    <x v="7"/>
    <x v="3011"/>
    <x v="85"/>
  </r>
  <r>
    <x v="0"/>
    <x v="6"/>
    <x v="0"/>
    <x v="0"/>
    <x v="19"/>
    <x v="292"/>
    <x v="283"/>
    <x v="237"/>
    <x v="8"/>
    <x v="2"/>
    <x v="2"/>
    <x v="6"/>
    <x v="14"/>
    <x v="43"/>
    <x v="182"/>
    <x v="18"/>
    <x v="1"/>
    <x v="9"/>
    <x v="4"/>
    <x v="1054"/>
    <x v="461"/>
    <x v="8"/>
    <x v="25"/>
    <x v="2"/>
    <x v="7"/>
    <x v="3012"/>
    <x v="85"/>
  </r>
  <r>
    <x v="0"/>
    <x v="6"/>
    <x v="0"/>
    <x v="0"/>
    <x v="3"/>
    <x v="293"/>
    <x v="284"/>
    <x v="105"/>
    <x v="8"/>
    <x v="2"/>
    <x v="2"/>
    <x v="6"/>
    <x v="20"/>
    <x v="65"/>
    <x v="3"/>
    <x v="184"/>
    <x v="1"/>
    <x v="11"/>
    <x v="4"/>
    <x v="1079"/>
    <x v="5"/>
    <x v="6"/>
    <x v="25"/>
    <x v="2"/>
    <x v="7"/>
    <x v="3013"/>
    <x v="85"/>
  </r>
  <r>
    <x v="0"/>
    <x v="6"/>
    <x v="0"/>
    <x v="0"/>
    <x v="1"/>
    <x v="294"/>
    <x v="285"/>
    <x v="160"/>
    <x v="8"/>
    <x v="2"/>
    <x v="2"/>
    <x v="6"/>
    <x v="1"/>
    <x v="4"/>
    <x v="182"/>
    <x v="1"/>
    <x v="1"/>
    <x v="9"/>
    <x v="4"/>
    <x v="1027"/>
    <x v="996"/>
    <x v="8"/>
    <x v="25"/>
    <x v="2"/>
    <x v="7"/>
    <x v="3014"/>
    <x v="85"/>
  </r>
  <r>
    <x v="0"/>
    <x v="6"/>
    <x v="0"/>
    <x v="0"/>
    <x v="9"/>
    <x v="295"/>
    <x v="286"/>
    <x v="165"/>
    <x v="8"/>
    <x v="2"/>
    <x v="2"/>
    <x v="6"/>
    <x v="0"/>
    <x v="0"/>
    <x v="182"/>
    <x v="9"/>
    <x v="1"/>
    <x v="8"/>
    <x v="4"/>
    <x v="1016"/>
    <x v="96"/>
    <x v="41"/>
    <x v="25"/>
    <x v="2"/>
    <x v="7"/>
    <x v="3015"/>
    <x v="85"/>
  </r>
  <r>
    <x v="0"/>
    <x v="6"/>
    <x v="0"/>
    <x v="0"/>
    <x v="19"/>
    <x v="296"/>
    <x v="287"/>
    <x v="259"/>
    <x v="8"/>
    <x v="2"/>
    <x v="2"/>
    <x v="6"/>
    <x v="14"/>
    <x v="43"/>
    <x v="16"/>
    <x v="184"/>
    <x v="1"/>
    <x v="9"/>
    <x v="4"/>
    <x v="1053"/>
    <x v="919"/>
    <x v="8"/>
    <x v="25"/>
    <x v="2"/>
    <x v="7"/>
    <x v="3016"/>
    <x v="85"/>
  </r>
  <r>
    <x v="0"/>
    <x v="6"/>
    <x v="0"/>
    <x v="0"/>
    <x v="10"/>
    <x v="297"/>
    <x v="288"/>
    <x v="285"/>
    <x v="8"/>
    <x v="2"/>
    <x v="2"/>
    <x v="6"/>
    <x v="1"/>
    <x v="4"/>
    <x v="9"/>
    <x v="184"/>
    <x v="1"/>
    <x v="9"/>
    <x v="4"/>
    <x v="1026"/>
    <x v="16"/>
    <x v="8"/>
    <x v="25"/>
    <x v="2"/>
    <x v="7"/>
    <x v="3017"/>
    <x v="85"/>
  </r>
  <r>
    <x v="0"/>
    <x v="6"/>
    <x v="0"/>
    <x v="0"/>
    <x v="9"/>
    <x v="298"/>
    <x v="289"/>
    <x v="276"/>
    <x v="8"/>
    <x v="2"/>
    <x v="2"/>
    <x v="6"/>
    <x v="1"/>
    <x v="4"/>
    <x v="182"/>
    <x v="9"/>
    <x v="1"/>
    <x v="9"/>
    <x v="4"/>
    <x v="1028"/>
    <x v="113"/>
    <x v="8"/>
    <x v="25"/>
    <x v="2"/>
    <x v="7"/>
    <x v="3018"/>
    <x v="85"/>
  </r>
  <r>
    <x v="0"/>
    <x v="2"/>
    <x v="0"/>
    <x v="0"/>
    <x v="344"/>
    <x v="299"/>
    <x v="290"/>
    <x v="249"/>
    <x v="8"/>
    <x v="2"/>
    <x v="2"/>
    <x v="2"/>
    <x v="24"/>
    <x v="78"/>
    <x v="182"/>
    <x v="182"/>
    <x v="1"/>
    <x v="0"/>
    <x v="4"/>
    <x v="639"/>
    <x v="57"/>
    <x v="87"/>
    <x v="68"/>
    <x v="8"/>
    <x v="2"/>
    <x v="3358"/>
    <x v="23"/>
  </r>
  <r>
    <x v="0"/>
    <x v="6"/>
    <x v="0"/>
    <x v="0"/>
    <x v="4"/>
    <x v="300"/>
    <x v="291"/>
    <x v="176"/>
    <x v="8"/>
    <x v="2"/>
    <x v="2"/>
    <x v="6"/>
    <x v="1"/>
    <x v="4"/>
    <x v="4"/>
    <x v="184"/>
    <x v="1"/>
    <x v="9"/>
    <x v="4"/>
    <x v="1026"/>
    <x v="720"/>
    <x v="8"/>
    <x v="25"/>
    <x v="2"/>
    <x v="7"/>
    <x v="3019"/>
    <x v="85"/>
  </r>
  <r>
    <x v="0"/>
    <x v="6"/>
    <x v="0"/>
    <x v="0"/>
    <x v="9"/>
    <x v="301"/>
    <x v="292"/>
    <x v="276"/>
    <x v="8"/>
    <x v="2"/>
    <x v="2"/>
    <x v="6"/>
    <x v="1"/>
    <x v="4"/>
    <x v="182"/>
    <x v="9"/>
    <x v="1"/>
    <x v="9"/>
    <x v="4"/>
    <x v="1028"/>
    <x v="113"/>
    <x v="8"/>
    <x v="25"/>
    <x v="2"/>
    <x v="7"/>
    <x v="3020"/>
    <x v="85"/>
  </r>
  <r>
    <x v="0"/>
    <x v="6"/>
    <x v="0"/>
    <x v="0"/>
    <x v="3"/>
    <x v="302"/>
    <x v="293"/>
    <x v="121"/>
    <x v="8"/>
    <x v="2"/>
    <x v="2"/>
    <x v="6"/>
    <x v="1"/>
    <x v="4"/>
    <x v="3"/>
    <x v="184"/>
    <x v="1"/>
    <x v="9"/>
    <x v="4"/>
    <x v="1027"/>
    <x v="76"/>
    <x v="8"/>
    <x v="25"/>
    <x v="2"/>
    <x v="7"/>
    <x v="3021"/>
    <x v="85"/>
  </r>
  <r>
    <x v="0"/>
    <x v="6"/>
    <x v="0"/>
    <x v="0"/>
    <x v="19"/>
    <x v="303"/>
    <x v="294"/>
    <x v="58"/>
    <x v="8"/>
    <x v="2"/>
    <x v="2"/>
    <x v="6"/>
    <x v="1"/>
    <x v="4"/>
    <x v="182"/>
    <x v="18"/>
    <x v="1"/>
    <x v="9"/>
    <x v="4"/>
    <x v="1028"/>
    <x v="80"/>
    <x v="8"/>
    <x v="25"/>
    <x v="2"/>
    <x v="7"/>
    <x v="3022"/>
    <x v="85"/>
  </r>
  <r>
    <x v="0"/>
    <x v="6"/>
    <x v="0"/>
    <x v="0"/>
    <x v="19"/>
    <x v="304"/>
    <x v="295"/>
    <x v="237"/>
    <x v="8"/>
    <x v="2"/>
    <x v="2"/>
    <x v="6"/>
    <x v="14"/>
    <x v="43"/>
    <x v="182"/>
    <x v="18"/>
    <x v="1"/>
    <x v="9"/>
    <x v="4"/>
    <x v="1054"/>
    <x v="862"/>
    <x v="8"/>
    <x v="25"/>
    <x v="2"/>
    <x v="7"/>
    <x v="3023"/>
    <x v="85"/>
  </r>
  <r>
    <x v="0"/>
    <x v="6"/>
    <x v="0"/>
    <x v="0"/>
    <x v="6"/>
    <x v="305"/>
    <x v="296"/>
    <x v="105"/>
    <x v="8"/>
    <x v="2"/>
    <x v="2"/>
    <x v="6"/>
    <x v="1"/>
    <x v="4"/>
    <x v="6"/>
    <x v="184"/>
    <x v="1"/>
    <x v="9"/>
    <x v="4"/>
    <x v="1027"/>
    <x v="290"/>
    <x v="8"/>
    <x v="25"/>
    <x v="2"/>
    <x v="7"/>
    <x v="3024"/>
    <x v="85"/>
  </r>
  <r>
    <x v="0"/>
    <x v="10"/>
    <x v="1"/>
    <x v="26"/>
    <x v="207"/>
    <x v="306"/>
    <x v="297"/>
    <x v="226"/>
    <x v="8"/>
    <x v="2"/>
    <x v="2"/>
    <x v="10"/>
    <x v="30"/>
    <x v="107"/>
    <x v="16"/>
    <x v="184"/>
    <x v="1"/>
    <x v="15"/>
    <x v="3"/>
    <x v="598"/>
    <x v="161"/>
    <x v="74"/>
    <x v="86"/>
    <x v="6"/>
    <x v="1"/>
    <x v="80"/>
    <x v="46"/>
  </r>
  <r>
    <x v="0"/>
    <x v="6"/>
    <x v="0"/>
    <x v="0"/>
    <x v="9"/>
    <x v="307"/>
    <x v="298"/>
    <x v="252"/>
    <x v="8"/>
    <x v="2"/>
    <x v="2"/>
    <x v="6"/>
    <x v="0"/>
    <x v="0"/>
    <x v="8"/>
    <x v="184"/>
    <x v="1"/>
    <x v="8"/>
    <x v="4"/>
    <x v="1015"/>
    <x v="972"/>
    <x v="41"/>
    <x v="25"/>
    <x v="2"/>
    <x v="7"/>
    <x v="3025"/>
    <x v="85"/>
  </r>
  <r>
    <x v="0"/>
    <x v="6"/>
    <x v="0"/>
    <x v="0"/>
    <x v="9"/>
    <x v="308"/>
    <x v="299"/>
    <x v="252"/>
    <x v="8"/>
    <x v="2"/>
    <x v="2"/>
    <x v="6"/>
    <x v="20"/>
    <x v="65"/>
    <x v="182"/>
    <x v="9"/>
    <x v="1"/>
    <x v="11"/>
    <x v="4"/>
    <x v="1083"/>
    <x v="973"/>
    <x v="6"/>
    <x v="25"/>
    <x v="2"/>
    <x v="7"/>
    <x v="3026"/>
    <x v="85"/>
  </r>
  <r>
    <x v="0"/>
    <x v="10"/>
    <x v="1"/>
    <x v="10"/>
    <x v="72"/>
    <x v="310"/>
    <x v="300"/>
    <x v="247"/>
    <x v="8"/>
    <x v="2"/>
    <x v="2"/>
    <x v="10"/>
    <x v="30"/>
    <x v="101"/>
    <x v="182"/>
    <x v="18"/>
    <x v="1"/>
    <x v="15"/>
    <x v="3"/>
    <x v="567"/>
    <x v="839"/>
    <x v="74"/>
    <x v="86"/>
    <x v="6"/>
    <x v="1"/>
    <x v="81"/>
    <x v="32"/>
  </r>
  <r>
    <x v="0"/>
    <x v="10"/>
    <x v="1"/>
    <x v="12"/>
    <x v="90"/>
    <x v="309"/>
    <x v="300"/>
    <x v="57"/>
    <x v="8"/>
    <x v="2"/>
    <x v="2"/>
    <x v="10"/>
    <x v="16"/>
    <x v="53"/>
    <x v="182"/>
    <x v="19"/>
    <x v="1"/>
    <x v="15"/>
    <x v="1"/>
    <x v="569"/>
    <x v="947"/>
    <x v="66"/>
    <x v="82"/>
    <x v="0"/>
    <x v="3"/>
    <x v="82"/>
    <x v="11"/>
  </r>
  <r>
    <x v="0"/>
    <x v="1"/>
    <x v="1"/>
    <x v="20"/>
    <x v="50"/>
    <x v="311"/>
    <x v="301"/>
    <x v="106"/>
    <x v="8"/>
    <x v="2"/>
    <x v="2"/>
    <x v="1"/>
    <x v="15"/>
    <x v="46"/>
    <x v="2"/>
    <x v="184"/>
    <x v="1"/>
    <x v="18"/>
    <x v="4"/>
    <x v="744"/>
    <x v="353"/>
    <x v="75"/>
    <x v="84"/>
    <x v="8"/>
    <x v="4"/>
    <x v="3359"/>
    <x v="23"/>
  </r>
  <r>
    <x v="0"/>
    <x v="6"/>
    <x v="0"/>
    <x v="0"/>
    <x v="12"/>
    <x v="312"/>
    <x v="302"/>
    <x v="11"/>
    <x v="8"/>
    <x v="2"/>
    <x v="2"/>
    <x v="6"/>
    <x v="1"/>
    <x v="4"/>
    <x v="11"/>
    <x v="184"/>
    <x v="1"/>
    <x v="9"/>
    <x v="4"/>
    <x v="1027"/>
    <x v="480"/>
    <x v="8"/>
    <x v="25"/>
    <x v="2"/>
    <x v="7"/>
    <x v="3027"/>
    <x v="85"/>
  </r>
  <r>
    <x v="0"/>
    <x v="10"/>
    <x v="1"/>
    <x v="12"/>
    <x v="90"/>
    <x v="313"/>
    <x v="303"/>
    <x v="6"/>
    <x v="8"/>
    <x v="2"/>
    <x v="2"/>
    <x v="10"/>
    <x v="16"/>
    <x v="62"/>
    <x v="182"/>
    <x v="19"/>
    <x v="1"/>
    <x v="15"/>
    <x v="1"/>
    <x v="665"/>
    <x v="559"/>
    <x v="4"/>
    <x v="82"/>
    <x v="0"/>
    <x v="3"/>
    <x v="83"/>
    <x v="38"/>
  </r>
  <r>
    <x v="0"/>
    <x v="6"/>
    <x v="0"/>
    <x v="0"/>
    <x v="9"/>
    <x v="314"/>
    <x v="304"/>
    <x v="160"/>
    <x v="8"/>
    <x v="2"/>
    <x v="2"/>
    <x v="6"/>
    <x v="20"/>
    <x v="65"/>
    <x v="8"/>
    <x v="184"/>
    <x v="1"/>
    <x v="11"/>
    <x v="4"/>
    <x v="1082"/>
    <x v="996"/>
    <x v="6"/>
    <x v="25"/>
    <x v="2"/>
    <x v="7"/>
    <x v="3028"/>
    <x v="85"/>
  </r>
  <r>
    <x v="0"/>
    <x v="6"/>
    <x v="0"/>
    <x v="0"/>
    <x v="9"/>
    <x v="315"/>
    <x v="305"/>
    <x v="105"/>
    <x v="8"/>
    <x v="2"/>
    <x v="2"/>
    <x v="6"/>
    <x v="1"/>
    <x v="4"/>
    <x v="8"/>
    <x v="184"/>
    <x v="1"/>
    <x v="9"/>
    <x v="4"/>
    <x v="1026"/>
    <x v="290"/>
    <x v="8"/>
    <x v="25"/>
    <x v="2"/>
    <x v="7"/>
    <x v="3029"/>
    <x v="85"/>
  </r>
  <r>
    <x v="0"/>
    <x v="7"/>
    <x v="1"/>
    <x v="0"/>
    <x v="344"/>
    <x v="316"/>
    <x v="306"/>
    <x v="245"/>
    <x v="8"/>
    <x v="2"/>
    <x v="2"/>
    <x v="7"/>
    <x v="28"/>
    <x v="81"/>
    <x v="180"/>
    <x v="184"/>
    <x v="1"/>
    <x v="20"/>
    <x v="3"/>
    <x v="612"/>
    <x v="469"/>
    <x v="71"/>
    <x v="58"/>
    <x v="4"/>
    <x v="3"/>
    <x v="212"/>
    <x v="2"/>
  </r>
  <r>
    <x v="0"/>
    <x v="6"/>
    <x v="0"/>
    <x v="0"/>
    <x v="19"/>
    <x v="317"/>
    <x v="307"/>
    <x v="237"/>
    <x v="8"/>
    <x v="2"/>
    <x v="2"/>
    <x v="6"/>
    <x v="1"/>
    <x v="4"/>
    <x v="182"/>
    <x v="18"/>
    <x v="1"/>
    <x v="9"/>
    <x v="4"/>
    <x v="1028"/>
    <x v="579"/>
    <x v="8"/>
    <x v="25"/>
    <x v="2"/>
    <x v="7"/>
    <x v="3030"/>
    <x v="85"/>
  </r>
  <r>
    <x v="0"/>
    <x v="4"/>
    <x v="0"/>
    <x v="13"/>
    <x v="334"/>
    <x v="318"/>
    <x v="307"/>
    <x v="292"/>
    <x v="8"/>
    <x v="2"/>
    <x v="2"/>
    <x v="4"/>
    <x v="22"/>
    <x v="75"/>
    <x v="56"/>
    <x v="184"/>
    <x v="1"/>
    <x v="14"/>
    <x v="4"/>
    <x v="969"/>
    <x v="309"/>
    <x v="103"/>
    <x v="83"/>
    <x v="8"/>
    <x v="1"/>
    <x v="3360"/>
    <x v="30"/>
  </r>
  <r>
    <x v="0"/>
    <x v="6"/>
    <x v="0"/>
    <x v="0"/>
    <x v="9"/>
    <x v="319"/>
    <x v="307"/>
    <x v="237"/>
    <x v="8"/>
    <x v="2"/>
    <x v="2"/>
    <x v="6"/>
    <x v="0"/>
    <x v="0"/>
    <x v="182"/>
    <x v="9"/>
    <x v="1"/>
    <x v="8"/>
    <x v="4"/>
    <x v="1017"/>
    <x v="264"/>
    <x v="41"/>
    <x v="25"/>
    <x v="2"/>
    <x v="7"/>
    <x v="3031"/>
    <x v="85"/>
  </r>
  <r>
    <x v="0"/>
    <x v="6"/>
    <x v="0"/>
    <x v="0"/>
    <x v="1"/>
    <x v="320"/>
    <x v="308"/>
    <x v="237"/>
    <x v="8"/>
    <x v="2"/>
    <x v="2"/>
    <x v="6"/>
    <x v="20"/>
    <x v="65"/>
    <x v="182"/>
    <x v="1"/>
    <x v="1"/>
    <x v="11"/>
    <x v="4"/>
    <x v="1084"/>
    <x v="649"/>
    <x v="6"/>
    <x v="25"/>
    <x v="2"/>
    <x v="7"/>
    <x v="3032"/>
    <x v="85"/>
  </r>
  <r>
    <x v="0"/>
    <x v="6"/>
    <x v="0"/>
    <x v="0"/>
    <x v="7"/>
    <x v="321"/>
    <x v="309"/>
    <x v="285"/>
    <x v="8"/>
    <x v="2"/>
    <x v="2"/>
    <x v="6"/>
    <x v="20"/>
    <x v="65"/>
    <x v="182"/>
    <x v="7"/>
    <x v="1"/>
    <x v="11"/>
    <x v="4"/>
    <x v="1084"/>
    <x v="16"/>
    <x v="6"/>
    <x v="25"/>
    <x v="2"/>
    <x v="7"/>
    <x v="3033"/>
    <x v="85"/>
  </r>
  <r>
    <x v="0"/>
    <x v="6"/>
    <x v="0"/>
    <x v="0"/>
    <x v="19"/>
    <x v="322"/>
    <x v="310"/>
    <x v="237"/>
    <x v="8"/>
    <x v="2"/>
    <x v="2"/>
    <x v="6"/>
    <x v="1"/>
    <x v="4"/>
    <x v="182"/>
    <x v="18"/>
    <x v="1"/>
    <x v="9"/>
    <x v="4"/>
    <x v="1030"/>
    <x v="579"/>
    <x v="8"/>
    <x v="25"/>
    <x v="2"/>
    <x v="7"/>
    <x v="3034"/>
    <x v="85"/>
  </r>
  <r>
    <x v="0"/>
    <x v="6"/>
    <x v="0"/>
    <x v="0"/>
    <x v="9"/>
    <x v="323"/>
    <x v="311"/>
    <x v="252"/>
    <x v="8"/>
    <x v="2"/>
    <x v="2"/>
    <x v="6"/>
    <x v="1"/>
    <x v="4"/>
    <x v="8"/>
    <x v="184"/>
    <x v="1"/>
    <x v="9"/>
    <x v="4"/>
    <x v="1028"/>
    <x v="972"/>
    <x v="8"/>
    <x v="25"/>
    <x v="2"/>
    <x v="7"/>
    <x v="3035"/>
    <x v="85"/>
  </r>
  <r>
    <x v="0"/>
    <x v="6"/>
    <x v="0"/>
    <x v="0"/>
    <x v="19"/>
    <x v="324"/>
    <x v="312"/>
    <x v="237"/>
    <x v="8"/>
    <x v="2"/>
    <x v="2"/>
    <x v="6"/>
    <x v="1"/>
    <x v="4"/>
    <x v="182"/>
    <x v="18"/>
    <x v="1"/>
    <x v="9"/>
    <x v="4"/>
    <x v="1030"/>
    <x v="461"/>
    <x v="8"/>
    <x v="25"/>
    <x v="2"/>
    <x v="7"/>
    <x v="3036"/>
    <x v="85"/>
  </r>
  <r>
    <x v="0"/>
    <x v="6"/>
    <x v="0"/>
    <x v="0"/>
    <x v="19"/>
    <x v="325"/>
    <x v="313"/>
    <x v="252"/>
    <x v="8"/>
    <x v="2"/>
    <x v="2"/>
    <x v="6"/>
    <x v="1"/>
    <x v="4"/>
    <x v="16"/>
    <x v="184"/>
    <x v="1"/>
    <x v="9"/>
    <x v="4"/>
    <x v="1028"/>
    <x v="972"/>
    <x v="8"/>
    <x v="25"/>
    <x v="2"/>
    <x v="7"/>
    <x v="3037"/>
    <x v="85"/>
  </r>
  <r>
    <x v="0"/>
    <x v="6"/>
    <x v="0"/>
    <x v="0"/>
    <x v="19"/>
    <x v="326"/>
    <x v="314"/>
    <x v="237"/>
    <x v="8"/>
    <x v="2"/>
    <x v="2"/>
    <x v="6"/>
    <x v="1"/>
    <x v="4"/>
    <x v="182"/>
    <x v="18"/>
    <x v="1"/>
    <x v="9"/>
    <x v="4"/>
    <x v="1030"/>
    <x v="579"/>
    <x v="8"/>
    <x v="25"/>
    <x v="2"/>
    <x v="7"/>
    <x v="3038"/>
    <x v="85"/>
  </r>
  <r>
    <x v="0"/>
    <x v="6"/>
    <x v="0"/>
    <x v="0"/>
    <x v="19"/>
    <x v="327"/>
    <x v="315"/>
    <x v="237"/>
    <x v="8"/>
    <x v="2"/>
    <x v="2"/>
    <x v="6"/>
    <x v="1"/>
    <x v="4"/>
    <x v="182"/>
    <x v="18"/>
    <x v="1"/>
    <x v="9"/>
    <x v="4"/>
    <x v="1030"/>
    <x v="579"/>
    <x v="8"/>
    <x v="25"/>
    <x v="2"/>
    <x v="7"/>
    <x v="3039"/>
    <x v="85"/>
  </r>
  <r>
    <x v="0"/>
    <x v="6"/>
    <x v="0"/>
    <x v="0"/>
    <x v="2"/>
    <x v="328"/>
    <x v="316"/>
    <x v="5"/>
    <x v="8"/>
    <x v="2"/>
    <x v="2"/>
    <x v="6"/>
    <x v="1"/>
    <x v="4"/>
    <x v="182"/>
    <x v="2"/>
    <x v="1"/>
    <x v="9"/>
    <x v="4"/>
    <x v="1031"/>
    <x v="157"/>
    <x v="8"/>
    <x v="25"/>
    <x v="2"/>
    <x v="7"/>
    <x v="3040"/>
    <x v="85"/>
  </r>
  <r>
    <x v="0"/>
    <x v="10"/>
    <x v="1"/>
    <x v="26"/>
    <x v="207"/>
    <x v="329"/>
    <x v="317"/>
    <x v="101"/>
    <x v="8"/>
    <x v="2"/>
    <x v="2"/>
    <x v="10"/>
    <x v="30"/>
    <x v="106"/>
    <x v="16"/>
    <x v="184"/>
    <x v="1"/>
    <x v="15"/>
    <x v="3"/>
    <x v="566"/>
    <x v="851"/>
    <x v="74"/>
    <x v="86"/>
    <x v="6"/>
    <x v="1"/>
    <x v="84"/>
    <x v="67"/>
  </r>
  <r>
    <x v="0"/>
    <x v="10"/>
    <x v="1"/>
    <x v="20"/>
    <x v="158"/>
    <x v="330"/>
    <x v="318"/>
    <x v="210"/>
    <x v="8"/>
    <x v="2"/>
    <x v="2"/>
    <x v="10"/>
    <x v="16"/>
    <x v="61"/>
    <x v="18"/>
    <x v="184"/>
    <x v="1"/>
    <x v="15"/>
    <x v="1"/>
    <x v="707"/>
    <x v="618"/>
    <x v="4"/>
    <x v="82"/>
    <x v="0"/>
    <x v="3"/>
    <x v="85"/>
    <x v="46"/>
  </r>
  <r>
    <x v="0"/>
    <x v="10"/>
    <x v="0"/>
    <x v="5"/>
    <x v="61"/>
    <x v="331"/>
    <x v="319"/>
    <x v="141"/>
    <x v="8"/>
    <x v="2"/>
    <x v="2"/>
    <x v="10"/>
    <x v="21"/>
    <x v="70"/>
    <x v="21"/>
    <x v="184"/>
    <x v="1"/>
    <x v="15"/>
    <x v="2"/>
    <x v="919"/>
    <x v="116"/>
    <x v="27"/>
    <x v="24"/>
    <x v="5"/>
    <x v="8"/>
    <x v="2865"/>
    <x v="20"/>
  </r>
  <r>
    <x v="0"/>
    <x v="7"/>
    <x v="1"/>
    <x v="20"/>
    <x v="409"/>
    <x v="332"/>
    <x v="320"/>
    <x v="46"/>
    <x v="8"/>
    <x v="2"/>
    <x v="2"/>
    <x v="7"/>
    <x v="28"/>
    <x v="92"/>
    <x v="178"/>
    <x v="184"/>
    <x v="1"/>
    <x v="20"/>
    <x v="3"/>
    <x v="599"/>
    <x v="333"/>
    <x v="0"/>
    <x v="58"/>
    <x v="4"/>
    <x v="3"/>
    <x v="213"/>
    <x v="23"/>
  </r>
  <r>
    <x v="0"/>
    <x v="10"/>
    <x v="1"/>
    <x v="3"/>
    <x v="35"/>
    <x v="333"/>
    <x v="321"/>
    <x v="142"/>
    <x v="8"/>
    <x v="2"/>
    <x v="2"/>
    <x v="10"/>
    <x v="2"/>
    <x v="10"/>
    <x v="182"/>
    <x v="19"/>
    <x v="1"/>
    <x v="15"/>
    <x v="1"/>
    <x v="641"/>
    <x v="732"/>
    <x v="35"/>
    <x v="82"/>
    <x v="0"/>
    <x v="3"/>
    <x v="86"/>
    <x v="8"/>
  </r>
  <r>
    <x v="0"/>
    <x v="6"/>
    <x v="0"/>
    <x v="0"/>
    <x v="16"/>
    <x v="334"/>
    <x v="322"/>
    <x v="160"/>
    <x v="8"/>
    <x v="2"/>
    <x v="2"/>
    <x v="6"/>
    <x v="1"/>
    <x v="4"/>
    <x v="182"/>
    <x v="15"/>
    <x v="1"/>
    <x v="9"/>
    <x v="4"/>
    <x v="1031"/>
    <x v="996"/>
    <x v="8"/>
    <x v="25"/>
    <x v="2"/>
    <x v="7"/>
    <x v="3041"/>
    <x v="85"/>
  </r>
  <r>
    <x v="0"/>
    <x v="6"/>
    <x v="0"/>
    <x v="0"/>
    <x v="19"/>
    <x v="335"/>
    <x v="323"/>
    <x v="140"/>
    <x v="8"/>
    <x v="2"/>
    <x v="2"/>
    <x v="6"/>
    <x v="14"/>
    <x v="43"/>
    <x v="182"/>
    <x v="18"/>
    <x v="1"/>
    <x v="9"/>
    <x v="4"/>
    <x v="1055"/>
    <x v="71"/>
    <x v="8"/>
    <x v="25"/>
    <x v="2"/>
    <x v="7"/>
    <x v="3042"/>
    <x v="85"/>
  </r>
  <r>
    <x v="0"/>
    <x v="10"/>
    <x v="1"/>
    <x v="10"/>
    <x v="72"/>
    <x v="336"/>
    <x v="324"/>
    <x v="32"/>
    <x v="8"/>
    <x v="2"/>
    <x v="2"/>
    <x v="10"/>
    <x v="30"/>
    <x v="100"/>
    <x v="182"/>
    <x v="18"/>
    <x v="1"/>
    <x v="15"/>
    <x v="3"/>
    <x v="631"/>
    <x v="907"/>
    <x v="74"/>
    <x v="86"/>
    <x v="6"/>
    <x v="1"/>
    <x v="87"/>
    <x v="57"/>
  </r>
  <r>
    <x v="0"/>
    <x v="6"/>
    <x v="0"/>
    <x v="0"/>
    <x v="19"/>
    <x v="337"/>
    <x v="325"/>
    <x v="38"/>
    <x v="8"/>
    <x v="2"/>
    <x v="2"/>
    <x v="6"/>
    <x v="14"/>
    <x v="43"/>
    <x v="182"/>
    <x v="18"/>
    <x v="1"/>
    <x v="9"/>
    <x v="4"/>
    <x v="1055"/>
    <x v="589"/>
    <x v="8"/>
    <x v="25"/>
    <x v="2"/>
    <x v="7"/>
    <x v="3043"/>
    <x v="85"/>
  </r>
  <r>
    <x v="0"/>
    <x v="10"/>
    <x v="1"/>
    <x v="10"/>
    <x v="72"/>
    <x v="338"/>
    <x v="326"/>
    <x v="32"/>
    <x v="8"/>
    <x v="2"/>
    <x v="2"/>
    <x v="10"/>
    <x v="30"/>
    <x v="99"/>
    <x v="182"/>
    <x v="18"/>
    <x v="1"/>
    <x v="15"/>
    <x v="3"/>
    <x v="622"/>
    <x v="907"/>
    <x v="74"/>
    <x v="86"/>
    <x v="6"/>
    <x v="1"/>
    <x v="88"/>
    <x v="64"/>
  </r>
  <r>
    <x v="0"/>
    <x v="10"/>
    <x v="1"/>
    <x v="14"/>
    <x v="85"/>
    <x v="339"/>
    <x v="327"/>
    <x v="32"/>
    <x v="8"/>
    <x v="2"/>
    <x v="2"/>
    <x v="10"/>
    <x v="30"/>
    <x v="103"/>
    <x v="182"/>
    <x v="18"/>
    <x v="1"/>
    <x v="15"/>
    <x v="3"/>
    <x v="570"/>
    <x v="907"/>
    <x v="74"/>
    <x v="86"/>
    <x v="6"/>
    <x v="1"/>
    <x v="89"/>
    <x v="65"/>
  </r>
  <r>
    <x v="0"/>
    <x v="6"/>
    <x v="0"/>
    <x v="0"/>
    <x v="19"/>
    <x v="340"/>
    <x v="328"/>
    <x v="140"/>
    <x v="8"/>
    <x v="2"/>
    <x v="2"/>
    <x v="6"/>
    <x v="14"/>
    <x v="43"/>
    <x v="182"/>
    <x v="18"/>
    <x v="1"/>
    <x v="9"/>
    <x v="4"/>
    <x v="1055"/>
    <x v="71"/>
    <x v="8"/>
    <x v="25"/>
    <x v="2"/>
    <x v="7"/>
    <x v="3044"/>
    <x v="85"/>
  </r>
  <r>
    <x v="0"/>
    <x v="6"/>
    <x v="0"/>
    <x v="0"/>
    <x v="3"/>
    <x v="341"/>
    <x v="329"/>
    <x v="140"/>
    <x v="8"/>
    <x v="2"/>
    <x v="2"/>
    <x v="6"/>
    <x v="14"/>
    <x v="43"/>
    <x v="182"/>
    <x v="3"/>
    <x v="1"/>
    <x v="9"/>
    <x v="4"/>
    <x v="1057"/>
    <x v="71"/>
    <x v="8"/>
    <x v="25"/>
    <x v="2"/>
    <x v="7"/>
    <x v="3045"/>
    <x v="85"/>
  </r>
  <r>
    <x v="0"/>
    <x v="7"/>
    <x v="1"/>
    <x v="20"/>
    <x v="409"/>
    <x v="342"/>
    <x v="330"/>
    <x v="24"/>
    <x v="8"/>
    <x v="2"/>
    <x v="2"/>
    <x v="7"/>
    <x v="28"/>
    <x v="94"/>
    <x v="182"/>
    <x v="178"/>
    <x v="1"/>
    <x v="20"/>
    <x v="3"/>
    <x v="637"/>
    <x v="4"/>
    <x v="0"/>
    <x v="58"/>
    <x v="4"/>
    <x v="3"/>
    <x v="214"/>
    <x v="46"/>
  </r>
  <r>
    <x v="0"/>
    <x v="10"/>
    <x v="1"/>
    <x v="14"/>
    <x v="85"/>
    <x v="343"/>
    <x v="331"/>
    <x v="32"/>
    <x v="8"/>
    <x v="2"/>
    <x v="2"/>
    <x v="10"/>
    <x v="30"/>
    <x v="103"/>
    <x v="182"/>
    <x v="18"/>
    <x v="1"/>
    <x v="15"/>
    <x v="3"/>
    <x v="571"/>
    <x v="907"/>
    <x v="74"/>
    <x v="86"/>
    <x v="6"/>
    <x v="1"/>
    <x v="90"/>
    <x v="65"/>
  </r>
  <r>
    <x v="0"/>
    <x v="10"/>
    <x v="1"/>
    <x v="3"/>
    <x v="35"/>
    <x v="344"/>
    <x v="332"/>
    <x v="190"/>
    <x v="8"/>
    <x v="2"/>
    <x v="2"/>
    <x v="10"/>
    <x v="16"/>
    <x v="57"/>
    <x v="182"/>
    <x v="19"/>
    <x v="1"/>
    <x v="15"/>
    <x v="1"/>
    <x v="646"/>
    <x v="712"/>
    <x v="66"/>
    <x v="82"/>
    <x v="0"/>
    <x v="3"/>
    <x v="91"/>
    <x v="8"/>
  </r>
  <r>
    <x v="0"/>
    <x v="10"/>
    <x v="1"/>
    <x v="13"/>
    <x v="92"/>
    <x v="345"/>
    <x v="333"/>
    <x v="190"/>
    <x v="8"/>
    <x v="2"/>
    <x v="2"/>
    <x v="10"/>
    <x v="16"/>
    <x v="59"/>
    <x v="182"/>
    <x v="19"/>
    <x v="1"/>
    <x v="15"/>
    <x v="1"/>
    <x v="645"/>
    <x v="713"/>
    <x v="4"/>
    <x v="82"/>
    <x v="0"/>
    <x v="3"/>
    <x v="92"/>
    <x v="23"/>
  </r>
  <r>
    <x v="0"/>
    <x v="7"/>
    <x v="1"/>
    <x v="18"/>
    <x v="407"/>
    <x v="346"/>
    <x v="334"/>
    <x v="3"/>
    <x v="8"/>
    <x v="2"/>
    <x v="2"/>
    <x v="7"/>
    <x v="28"/>
    <x v="89"/>
    <x v="178"/>
    <x v="184"/>
    <x v="1"/>
    <x v="20"/>
    <x v="3"/>
    <x v="655"/>
    <x v="304"/>
    <x v="0"/>
    <x v="58"/>
    <x v="4"/>
    <x v="3"/>
    <x v="215"/>
    <x v="58"/>
  </r>
  <r>
    <x v="0"/>
    <x v="7"/>
    <x v="1"/>
    <x v="18"/>
    <x v="407"/>
    <x v="347"/>
    <x v="335"/>
    <x v="3"/>
    <x v="8"/>
    <x v="2"/>
    <x v="2"/>
    <x v="7"/>
    <x v="3"/>
    <x v="13"/>
    <x v="178"/>
    <x v="184"/>
    <x v="1"/>
    <x v="20"/>
    <x v="3"/>
    <x v="651"/>
    <x v="304"/>
    <x v="20"/>
    <x v="3"/>
    <x v="4"/>
    <x v="3"/>
    <x v="216"/>
    <x v="58"/>
  </r>
  <r>
    <x v="1"/>
    <x v="2"/>
    <x v="0"/>
    <x v="0"/>
    <x v="330"/>
    <x v="348"/>
    <x v="336"/>
    <x v="145"/>
    <x v="8"/>
    <x v="2"/>
    <x v="2"/>
    <x v="2"/>
    <x v="33"/>
    <x v="469"/>
    <x v="178"/>
    <x v="184"/>
    <x v="1"/>
    <x v="2"/>
    <x v="4"/>
    <x v="672"/>
    <x v="580"/>
    <x v="36"/>
    <x v="90"/>
    <x v="8"/>
    <x v="9"/>
    <x v="3361"/>
    <x v="11"/>
  </r>
  <r>
    <x v="0"/>
    <x v="10"/>
    <x v="0"/>
    <x v="5"/>
    <x v="61"/>
    <x v="349"/>
    <x v="337"/>
    <x v="109"/>
    <x v="8"/>
    <x v="2"/>
    <x v="2"/>
    <x v="10"/>
    <x v="21"/>
    <x v="68"/>
    <x v="21"/>
    <x v="184"/>
    <x v="1"/>
    <x v="15"/>
    <x v="2"/>
    <x v="914"/>
    <x v="741"/>
    <x v="27"/>
    <x v="24"/>
    <x v="5"/>
    <x v="8"/>
    <x v="2866"/>
    <x v="6"/>
  </r>
  <r>
    <x v="0"/>
    <x v="6"/>
    <x v="0"/>
    <x v="0"/>
    <x v="9"/>
    <x v="350"/>
    <x v="338"/>
    <x v="38"/>
    <x v="8"/>
    <x v="2"/>
    <x v="2"/>
    <x v="6"/>
    <x v="20"/>
    <x v="65"/>
    <x v="182"/>
    <x v="9"/>
    <x v="1"/>
    <x v="11"/>
    <x v="4"/>
    <x v="1085"/>
    <x v="589"/>
    <x v="6"/>
    <x v="25"/>
    <x v="2"/>
    <x v="7"/>
    <x v="3046"/>
    <x v="85"/>
  </r>
  <r>
    <x v="0"/>
    <x v="6"/>
    <x v="0"/>
    <x v="0"/>
    <x v="8"/>
    <x v="351"/>
    <x v="339"/>
    <x v="237"/>
    <x v="8"/>
    <x v="2"/>
    <x v="2"/>
    <x v="6"/>
    <x v="0"/>
    <x v="0"/>
    <x v="7"/>
    <x v="184"/>
    <x v="1"/>
    <x v="8"/>
    <x v="4"/>
    <x v="1014"/>
    <x v="649"/>
    <x v="41"/>
    <x v="25"/>
    <x v="2"/>
    <x v="7"/>
    <x v="3047"/>
    <x v="85"/>
  </r>
  <r>
    <x v="0"/>
    <x v="10"/>
    <x v="1"/>
    <x v="14"/>
    <x v="85"/>
    <x v="352"/>
    <x v="340"/>
    <x v="32"/>
    <x v="8"/>
    <x v="2"/>
    <x v="2"/>
    <x v="10"/>
    <x v="30"/>
    <x v="98"/>
    <x v="16"/>
    <x v="184"/>
    <x v="1"/>
    <x v="15"/>
    <x v="3"/>
    <x v="616"/>
    <x v="907"/>
    <x v="74"/>
    <x v="86"/>
    <x v="6"/>
    <x v="1"/>
    <x v="93"/>
    <x v="55"/>
  </r>
  <r>
    <x v="0"/>
    <x v="10"/>
    <x v="1"/>
    <x v="14"/>
    <x v="85"/>
    <x v="353"/>
    <x v="341"/>
    <x v="32"/>
    <x v="8"/>
    <x v="2"/>
    <x v="2"/>
    <x v="10"/>
    <x v="30"/>
    <x v="103"/>
    <x v="182"/>
    <x v="18"/>
    <x v="1"/>
    <x v="15"/>
    <x v="3"/>
    <x v="572"/>
    <x v="907"/>
    <x v="74"/>
    <x v="86"/>
    <x v="6"/>
    <x v="1"/>
    <x v="94"/>
    <x v="65"/>
  </r>
  <r>
    <x v="0"/>
    <x v="6"/>
    <x v="0"/>
    <x v="0"/>
    <x v="19"/>
    <x v="354"/>
    <x v="342"/>
    <x v="38"/>
    <x v="8"/>
    <x v="2"/>
    <x v="2"/>
    <x v="6"/>
    <x v="1"/>
    <x v="4"/>
    <x v="182"/>
    <x v="18"/>
    <x v="1"/>
    <x v="9"/>
    <x v="4"/>
    <x v="1031"/>
    <x v="496"/>
    <x v="8"/>
    <x v="25"/>
    <x v="2"/>
    <x v="7"/>
    <x v="3048"/>
    <x v="85"/>
  </r>
  <r>
    <x v="0"/>
    <x v="10"/>
    <x v="0"/>
    <x v="5"/>
    <x v="61"/>
    <x v="355"/>
    <x v="343"/>
    <x v="12"/>
    <x v="8"/>
    <x v="2"/>
    <x v="2"/>
    <x v="10"/>
    <x v="21"/>
    <x v="69"/>
    <x v="182"/>
    <x v="24"/>
    <x v="1"/>
    <x v="15"/>
    <x v="2"/>
    <x v="918"/>
    <x v="70"/>
    <x v="27"/>
    <x v="24"/>
    <x v="5"/>
    <x v="8"/>
    <x v="2867"/>
    <x v="9"/>
  </r>
  <r>
    <x v="0"/>
    <x v="6"/>
    <x v="0"/>
    <x v="0"/>
    <x v="23"/>
    <x v="356"/>
    <x v="344"/>
    <x v="251"/>
    <x v="8"/>
    <x v="2"/>
    <x v="2"/>
    <x v="6"/>
    <x v="14"/>
    <x v="43"/>
    <x v="182"/>
    <x v="21"/>
    <x v="1"/>
    <x v="9"/>
    <x v="4"/>
    <x v="1055"/>
    <x v="92"/>
    <x v="8"/>
    <x v="25"/>
    <x v="2"/>
    <x v="7"/>
    <x v="3049"/>
    <x v="85"/>
  </r>
  <r>
    <x v="0"/>
    <x v="7"/>
    <x v="1"/>
    <x v="20"/>
    <x v="409"/>
    <x v="357"/>
    <x v="345"/>
    <x v="9"/>
    <x v="8"/>
    <x v="2"/>
    <x v="2"/>
    <x v="7"/>
    <x v="28"/>
    <x v="94"/>
    <x v="178"/>
    <x v="184"/>
    <x v="1"/>
    <x v="20"/>
    <x v="3"/>
    <x v="636"/>
    <x v="52"/>
    <x v="0"/>
    <x v="58"/>
    <x v="4"/>
    <x v="3"/>
    <x v="217"/>
    <x v="46"/>
  </r>
  <r>
    <x v="0"/>
    <x v="6"/>
    <x v="0"/>
    <x v="0"/>
    <x v="9"/>
    <x v="358"/>
    <x v="346"/>
    <x v="105"/>
    <x v="8"/>
    <x v="2"/>
    <x v="2"/>
    <x v="6"/>
    <x v="1"/>
    <x v="4"/>
    <x v="8"/>
    <x v="184"/>
    <x v="1"/>
    <x v="9"/>
    <x v="4"/>
    <x v="1030"/>
    <x v="290"/>
    <x v="8"/>
    <x v="25"/>
    <x v="2"/>
    <x v="7"/>
    <x v="3050"/>
    <x v="85"/>
  </r>
  <r>
    <x v="0"/>
    <x v="6"/>
    <x v="0"/>
    <x v="0"/>
    <x v="9"/>
    <x v="359"/>
    <x v="347"/>
    <x v="230"/>
    <x v="8"/>
    <x v="2"/>
    <x v="2"/>
    <x v="6"/>
    <x v="1"/>
    <x v="4"/>
    <x v="8"/>
    <x v="184"/>
    <x v="1"/>
    <x v="9"/>
    <x v="4"/>
    <x v="1030"/>
    <x v="336"/>
    <x v="8"/>
    <x v="25"/>
    <x v="2"/>
    <x v="7"/>
    <x v="3051"/>
    <x v="85"/>
  </r>
  <r>
    <x v="0"/>
    <x v="6"/>
    <x v="0"/>
    <x v="0"/>
    <x v="19"/>
    <x v="360"/>
    <x v="348"/>
    <x v="11"/>
    <x v="8"/>
    <x v="2"/>
    <x v="2"/>
    <x v="6"/>
    <x v="14"/>
    <x v="43"/>
    <x v="16"/>
    <x v="184"/>
    <x v="1"/>
    <x v="9"/>
    <x v="4"/>
    <x v="1054"/>
    <x v="378"/>
    <x v="8"/>
    <x v="25"/>
    <x v="2"/>
    <x v="7"/>
    <x v="3052"/>
    <x v="85"/>
  </r>
  <r>
    <x v="0"/>
    <x v="6"/>
    <x v="0"/>
    <x v="0"/>
    <x v="19"/>
    <x v="361"/>
    <x v="349"/>
    <x v="11"/>
    <x v="8"/>
    <x v="2"/>
    <x v="2"/>
    <x v="6"/>
    <x v="14"/>
    <x v="43"/>
    <x v="16"/>
    <x v="184"/>
    <x v="1"/>
    <x v="9"/>
    <x v="4"/>
    <x v="1053"/>
    <x v="378"/>
    <x v="8"/>
    <x v="25"/>
    <x v="2"/>
    <x v="7"/>
    <x v="3053"/>
    <x v="85"/>
  </r>
  <r>
    <x v="0"/>
    <x v="6"/>
    <x v="0"/>
    <x v="0"/>
    <x v="9"/>
    <x v="362"/>
    <x v="350"/>
    <x v="63"/>
    <x v="8"/>
    <x v="2"/>
    <x v="2"/>
    <x v="6"/>
    <x v="20"/>
    <x v="65"/>
    <x v="182"/>
    <x v="9"/>
    <x v="1"/>
    <x v="11"/>
    <x v="4"/>
    <x v="1087"/>
    <x v="490"/>
    <x v="6"/>
    <x v="25"/>
    <x v="2"/>
    <x v="7"/>
    <x v="3054"/>
    <x v="85"/>
  </r>
  <r>
    <x v="0"/>
    <x v="6"/>
    <x v="0"/>
    <x v="0"/>
    <x v="19"/>
    <x v="363"/>
    <x v="351"/>
    <x v="11"/>
    <x v="8"/>
    <x v="2"/>
    <x v="2"/>
    <x v="6"/>
    <x v="14"/>
    <x v="43"/>
    <x v="16"/>
    <x v="184"/>
    <x v="1"/>
    <x v="9"/>
    <x v="4"/>
    <x v="1051"/>
    <x v="378"/>
    <x v="8"/>
    <x v="25"/>
    <x v="2"/>
    <x v="7"/>
    <x v="3055"/>
    <x v="85"/>
  </r>
  <r>
    <x v="0"/>
    <x v="6"/>
    <x v="0"/>
    <x v="0"/>
    <x v="19"/>
    <x v="364"/>
    <x v="352"/>
    <x v="160"/>
    <x v="8"/>
    <x v="2"/>
    <x v="2"/>
    <x v="6"/>
    <x v="14"/>
    <x v="43"/>
    <x v="182"/>
    <x v="18"/>
    <x v="1"/>
    <x v="9"/>
    <x v="4"/>
    <x v="1053"/>
    <x v="21"/>
    <x v="8"/>
    <x v="25"/>
    <x v="2"/>
    <x v="7"/>
    <x v="3056"/>
    <x v="85"/>
  </r>
  <r>
    <x v="0"/>
    <x v="6"/>
    <x v="0"/>
    <x v="0"/>
    <x v="19"/>
    <x v="365"/>
    <x v="353"/>
    <x v="11"/>
    <x v="8"/>
    <x v="2"/>
    <x v="2"/>
    <x v="6"/>
    <x v="14"/>
    <x v="43"/>
    <x v="16"/>
    <x v="184"/>
    <x v="1"/>
    <x v="9"/>
    <x v="4"/>
    <x v="1051"/>
    <x v="378"/>
    <x v="8"/>
    <x v="25"/>
    <x v="2"/>
    <x v="7"/>
    <x v="3057"/>
    <x v="85"/>
  </r>
  <r>
    <x v="0"/>
    <x v="6"/>
    <x v="0"/>
    <x v="0"/>
    <x v="4"/>
    <x v="366"/>
    <x v="354"/>
    <x v="176"/>
    <x v="8"/>
    <x v="2"/>
    <x v="2"/>
    <x v="6"/>
    <x v="1"/>
    <x v="4"/>
    <x v="4"/>
    <x v="184"/>
    <x v="1"/>
    <x v="9"/>
    <x v="4"/>
    <x v="1027"/>
    <x v="720"/>
    <x v="8"/>
    <x v="25"/>
    <x v="2"/>
    <x v="7"/>
    <x v="3058"/>
    <x v="85"/>
  </r>
  <r>
    <x v="0"/>
    <x v="6"/>
    <x v="0"/>
    <x v="0"/>
    <x v="19"/>
    <x v="367"/>
    <x v="355"/>
    <x v="11"/>
    <x v="8"/>
    <x v="2"/>
    <x v="2"/>
    <x v="6"/>
    <x v="14"/>
    <x v="43"/>
    <x v="16"/>
    <x v="184"/>
    <x v="1"/>
    <x v="9"/>
    <x v="4"/>
    <x v="1050"/>
    <x v="378"/>
    <x v="8"/>
    <x v="25"/>
    <x v="2"/>
    <x v="7"/>
    <x v="3059"/>
    <x v="85"/>
  </r>
  <r>
    <x v="0"/>
    <x v="6"/>
    <x v="0"/>
    <x v="0"/>
    <x v="14"/>
    <x v="368"/>
    <x v="356"/>
    <x v="105"/>
    <x v="8"/>
    <x v="2"/>
    <x v="2"/>
    <x v="6"/>
    <x v="1"/>
    <x v="4"/>
    <x v="12"/>
    <x v="184"/>
    <x v="1"/>
    <x v="9"/>
    <x v="4"/>
    <x v="1027"/>
    <x v="290"/>
    <x v="8"/>
    <x v="25"/>
    <x v="2"/>
    <x v="7"/>
    <x v="3060"/>
    <x v="85"/>
  </r>
  <r>
    <x v="0"/>
    <x v="6"/>
    <x v="0"/>
    <x v="0"/>
    <x v="19"/>
    <x v="369"/>
    <x v="357"/>
    <x v="191"/>
    <x v="8"/>
    <x v="2"/>
    <x v="2"/>
    <x v="6"/>
    <x v="61"/>
    <x v="471"/>
    <x v="16"/>
    <x v="184"/>
    <x v="1"/>
    <x v="9"/>
    <x v="4"/>
    <x v="996"/>
    <x v="657"/>
    <x v="6"/>
    <x v="25"/>
    <x v="2"/>
    <x v="7"/>
    <x v="3061"/>
    <x v="22"/>
  </r>
  <r>
    <x v="0"/>
    <x v="6"/>
    <x v="0"/>
    <x v="0"/>
    <x v="19"/>
    <x v="370"/>
    <x v="358"/>
    <x v="105"/>
    <x v="8"/>
    <x v="2"/>
    <x v="2"/>
    <x v="6"/>
    <x v="1"/>
    <x v="4"/>
    <x v="16"/>
    <x v="184"/>
    <x v="1"/>
    <x v="9"/>
    <x v="4"/>
    <x v="1026"/>
    <x v="290"/>
    <x v="8"/>
    <x v="25"/>
    <x v="2"/>
    <x v="7"/>
    <x v="3062"/>
    <x v="85"/>
  </r>
  <r>
    <x v="0"/>
    <x v="6"/>
    <x v="0"/>
    <x v="0"/>
    <x v="9"/>
    <x v="371"/>
    <x v="359"/>
    <x v="237"/>
    <x v="8"/>
    <x v="2"/>
    <x v="2"/>
    <x v="6"/>
    <x v="1"/>
    <x v="4"/>
    <x v="182"/>
    <x v="9"/>
    <x v="1"/>
    <x v="9"/>
    <x v="4"/>
    <x v="1026"/>
    <x v="649"/>
    <x v="8"/>
    <x v="25"/>
    <x v="2"/>
    <x v="7"/>
    <x v="3063"/>
    <x v="85"/>
  </r>
  <r>
    <x v="0"/>
    <x v="6"/>
    <x v="0"/>
    <x v="0"/>
    <x v="27"/>
    <x v="373"/>
    <x v="360"/>
    <x v="252"/>
    <x v="8"/>
    <x v="2"/>
    <x v="2"/>
    <x v="6"/>
    <x v="1"/>
    <x v="2"/>
    <x v="182"/>
    <x v="24"/>
    <x v="1"/>
    <x v="9"/>
    <x v="4"/>
    <x v="1024"/>
    <x v="975"/>
    <x v="33"/>
    <x v="25"/>
    <x v="2"/>
    <x v="7"/>
    <x v="3065"/>
    <x v="33"/>
  </r>
  <r>
    <x v="0"/>
    <x v="6"/>
    <x v="0"/>
    <x v="0"/>
    <x v="27"/>
    <x v="372"/>
    <x v="360"/>
    <x v="252"/>
    <x v="8"/>
    <x v="2"/>
    <x v="2"/>
    <x v="6"/>
    <x v="1"/>
    <x v="3"/>
    <x v="21"/>
    <x v="184"/>
    <x v="1"/>
    <x v="9"/>
    <x v="4"/>
    <x v="1026"/>
    <x v="975"/>
    <x v="33"/>
    <x v="25"/>
    <x v="2"/>
    <x v="7"/>
    <x v="3064"/>
    <x v="21"/>
  </r>
  <r>
    <x v="0"/>
    <x v="6"/>
    <x v="0"/>
    <x v="0"/>
    <x v="19"/>
    <x v="374"/>
    <x v="361"/>
    <x v="105"/>
    <x v="8"/>
    <x v="2"/>
    <x v="2"/>
    <x v="6"/>
    <x v="1"/>
    <x v="4"/>
    <x v="16"/>
    <x v="184"/>
    <x v="1"/>
    <x v="9"/>
    <x v="4"/>
    <x v="1026"/>
    <x v="290"/>
    <x v="8"/>
    <x v="25"/>
    <x v="2"/>
    <x v="7"/>
    <x v="3066"/>
    <x v="85"/>
  </r>
  <r>
    <x v="0"/>
    <x v="6"/>
    <x v="0"/>
    <x v="0"/>
    <x v="19"/>
    <x v="375"/>
    <x v="362"/>
    <x v="159"/>
    <x v="8"/>
    <x v="2"/>
    <x v="2"/>
    <x v="6"/>
    <x v="14"/>
    <x v="43"/>
    <x v="182"/>
    <x v="18"/>
    <x v="1"/>
    <x v="9"/>
    <x v="4"/>
    <x v="1051"/>
    <x v="74"/>
    <x v="8"/>
    <x v="25"/>
    <x v="2"/>
    <x v="7"/>
    <x v="3068"/>
    <x v="85"/>
  </r>
  <r>
    <x v="0"/>
    <x v="6"/>
    <x v="0"/>
    <x v="0"/>
    <x v="19"/>
    <x v="376"/>
    <x v="363"/>
    <x v="11"/>
    <x v="8"/>
    <x v="2"/>
    <x v="2"/>
    <x v="6"/>
    <x v="1"/>
    <x v="4"/>
    <x v="182"/>
    <x v="18"/>
    <x v="1"/>
    <x v="9"/>
    <x v="4"/>
    <x v="1027"/>
    <x v="480"/>
    <x v="8"/>
    <x v="25"/>
    <x v="2"/>
    <x v="7"/>
    <x v="3067"/>
    <x v="85"/>
  </r>
  <r>
    <x v="0"/>
    <x v="6"/>
    <x v="0"/>
    <x v="0"/>
    <x v="4"/>
    <x v="377"/>
    <x v="364"/>
    <x v="16"/>
    <x v="8"/>
    <x v="2"/>
    <x v="2"/>
    <x v="6"/>
    <x v="20"/>
    <x v="65"/>
    <x v="4"/>
    <x v="184"/>
    <x v="1"/>
    <x v="11"/>
    <x v="4"/>
    <x v="1086"/>
    <x v="268"/>
    <x v="6"/>
    <x v="25"/>
    <x v="2"/>
    <x v="7"/>
    <x v="3069"/>
    <x v="85"/>
  </r>
  <r>
    <x v="0"/>
    <x v="6"/>
    <x v="0"/>
    <x v="0"/>
    <x v="19"/>
    <x v="378"/>
    <x v="365"/>
    <x v="140"/>
    <x v="8"/>
    <x v="2"/>
    <x v="2"/>
    <x v="6"/>
    <x v="1"/>
    <x v="4"/>
    <x v="182"/>
    <x v="18"/>
    <x v="1"/>
    <x v="9"/>
    <x v="4"/>
    <x v="1028"/>
    <x v="71"/>
    <x v="8"/>
    <x v="25"/>
    <x v="2"/>
    <x v="7"/>
    <x v="3070"/>
    <x v="85"/>
  </r>
  <r>
    <x v="0"/>
    <x v="6"/>
    <x v="0"/>
    <x v="0"/>
    <x v="4"/>
    <x v="379"/>
    <x v="366"/>
    <x v="5"/>
    <x v="8"/>
    <x v="2"/>
    <x v="2"/>
    <x v="6"/>
    <x v="20"/>
    <x v="65"/>
    <x v="4"/>
    <x v="184"/>
    <x v="1"/>
    <x v="11"/>
    <x v="4"/>
    <x v="1086"/>
    <x v="754"/>
    <x v="6"/>
    <x v="25"/>
    <x v="2"/>
    <x v="7"/>
    <x v="3071"/>
    <x v="85"/>
  </r>
  <r>
    <x v="0"/>
    <x v="6"/>
    <x v="0"/>
    <x v="0"/>
    <x v="19"/>
    <x v="380"/>
    <x v="367"/>
    <x v="160"/>
    <x v="8"/>
    <x v="2"/>
    <x v="2"/>
    <x v="6"/>
    <x v="1"/>
    <x v="4"/>
    <x v="182"/>
    <x v="18"/>
    <x v="1"/>
    <x v="9"/>
    <x v="4"/>
    <x v="1030"/>
    <x v="996"/>
    <x v="8"/>
    <x v="25"/>
    <x v="2"/>
    <x v="7"/>
    <x v="3072"/>
    <x v="85"/>
  </r>
  <r>
    <x v="0"/>
    <x v="6"/>
    <x v="0"/>
    <x v="0"/>
    <x v="19"/>
    <x v="381"/>
    <x v="368"/>
    <x v="191"/>
    <x v="8"/>
    <x v="2"/>
    <x v="2"/>
    <x v="6"/>
    <x v="61"/>
    <x v="472"/>
    <x v="182"/>
    <x v="18"/>
    <x v="1"/>
    <x v="9"/>
    <x v="4"/>
    <x v="1006"/>
    <x v="657"/>
    <x v="6"/>
    <x v="25"/>
    <x v="2"/>
    <x v="7"/>
    <x v="3073"/>
    <x v="85"/>
  </r>
  <r>
    <x v="0"/>
    <x v="6"/>
    <x v="0"/>
    <x v="0"/>
    <x v="4"/>
    <x v="382"/>
    <x v="369"/>
    <x v="105"/>
    <x v="8"/>
    <x v="2"/>
    <x v="2"/>
    <x v="6"/>
    <x v="1"/>
    <x v="4"/>
    <x v="4"/>
    <x v="184"/>
    <x v="1"/>
    <x v="9"/>
    <x v="4"/>
    <x v="1028"/>
    <x v="290"/>
    <x v="8"/>
    <x v="25"/>
    <x v="2"/>
    <x v="7"/>
    <x v="3074"/>
    <x v="85"/>
  </r>
  <r>
    <x v="0"/>
    <x v="6"/>
    <x v="0"/>
    <x v="0"/>
    <x v="19"/>
    <x v="383"/>
    <x v="370"/>
    <x v="58"/>
    <x v="8"/>
    <x v="2"/>
    <x v="2"/>
    <x v="6"/>
    <x v="1"/>
    <x v="4"/>
    <x v="182"/>
    <x v="18"/>
    <x v="1"/>
    <x v="9"/>
    <x v="4"/>
    <x v="1031"/>
    <x v="80"/>
    <x v="8"/>
    <x v="25"/>
    <x v="2"/>
    <x v="7"/>
    <x v="3075"/>
    <x v="85"/>
  </r>
  <r>
    <x v="0"/>
    <x v="6"/>
    <x v="0"/>
    <x v="0"/>
    <x v="19"/>
    <x v="384"/>
    <x v="371"/>
    <x v="160"/>
    <x v="8"/>
    <x v="2"/>
    <x v="2"/>
    <x v="6"/>
    <x v="1"/>
    <x v="4"/>
    <x v="182"/>
    <x v="18"/>
    <x v="1"/>
    <x v="9"/>
    <x v="4"/>
    <x v="1033"/>
    <x v="996"/>
    <x v="8"/>
    <x v="25"/>
    <x v="2"/>
    <x v="7"/>
    <x v="3076"/>
    <x v="85"/>
  </r>
  <r>
    <x v="0"/>
    <x v="6"/>
    <x v="0"/>
    <x v="0"/>
    <x v="19"/>
    <x v="385"/>
    <x v="372"/>
    <x v="160"/>
    <x v="8"/>
    <x v="2"/>
    <x v="2"/>
    <x v="6"/>
    <x v="1"/>
    <x v="4"/>
    <x v="182"/>
    <x v="18"/>
    <x v="1"/>
    <x v="9"/>
    <x v="4"/>
    <x v="1035"/>
    <x v="996"/>
    <x v="8"/>
    <x v="25"/>
    <x v="2"/>
    <x v="7"/>
    <x v="3077"/>
    <x v="85"/>
  </r>
  <r>
    <x v="0"/>
    <x v="6"/>
    <x v="0"/>
    <x v="0"/>
    <x v="9"/>
    <x v="386"/>
    <x v="373"/>
    <x v="22"/>
    <x v="8"/>
    <x v="2"/>
    <x v="2"/>
    <x v="6"/>
    <x v="20"/>
    <x v="65"/>
    <x v="182"/>
    <x v="9"/>
    <x v="1"/>
    <x v="11"/>
    <x v="4"/>
    <x v="1088"/>
    <x v="289"/>
    <x v="6"/>
    <x v="25"/>
    <x v="2"/>
    <x v="7"/>
    <x v="3078"/>
    <x v="85"/>
  </r>
  <r>
    <x v="1"/>
    <x v="10"/>
    <x v="0"/>
    <x v="0"/>
    <x v="27"/>
    <x v="387"/>
    <x v="374"/>
    <x v="227"/>
    <x v="8"/>
    <x v="2"/>
    <x v="2"/>
    <x v="10"/>
    <x v="35"/>
    <x v="335"/>
    <x v="21"/>
    <x v="184"/>
    <x v="1"/>
    <x v="15"/>
    <x v="4"/>
    <x v="715"/>
    <x v="789"/>
    <x v="51"/>
    <x v="26"/>
    <x v="1"/>
    <x v="9"/>
    <x v="254"/>
    <x v="2"/>
  </r>
  <r>
    <x v="0"/>
    <x v="6"/>
    <x v="0"/>
    <x v="0"/>
    <x v="19"/>
    <x v="388"/>
    <x v="375"/>
    <x v="140"/>
    <x v="8"/>
    <x v="2"/>
    <x v="2"/>
    <x v="6"/>
    <x v="1"/>
    <x v="4"/>
    <x v="182"/>
    <x v="18"/>
    <x v="1"/>
    <x v="9"/>
    <x v="4"/>
    <x v="1036"/>
    <x v="71"/>
    <x v="8"/>
    <x v="25"/>
    <x v="2"/>
    <x v="7"/>
    <x v="3079"/>
    <x v="85"/>
  </r>
  <r>
    <x v="0"/>
    <x v="6"/>
    <x v="0"/>
    <x v="0"/>
    <x v="9"/>
    <x v="389"/>
    <x v="376"/>
    <x v="60"/>
    <x v="8"/>
    <x v="2"/>
    <x v="2"/>
    <x v="6"/>
    <x v="19"/>
    <x v="64"/>
    <x v="182"/>
    <x v="9"/>
    <x v="1"/>
    <x v="9"/>
    <x v="4"/>
    <x v="991"/>
    <x v="289"/>
    <x v="41"/>
    <x v="25"/>
    <x v="2"/>
    <x v="7"/>
    <x v="3080"/>
    <x v="85"/>
  </r>
  <r>
    <x v="0"/>
    <x v="6"/>
    <x v="0"/>
    <x v="0"/>
    <x v="1"/>
    <x v="390"/>
    <x v="377"/>
    <x v="175"/>
    <x v="8"/>
    <x v="2"/>
    <x v="2"/>
    <x v="6"/>
    <x v="1"/>
    <x v="4"/>
    <x v="1"/>
    <x v="184"/>
    <x v="1"/>
    <x v="9"/>
    <x v="4"/>
    <x v="1033"/>
    <x v="10"/>
    <x v="8"/>
    <x v="25"/>
    <x v="2"/>
    <x v="7"/>
    <x v="3081"/>
    <x v="85"/>
  </r>
  <r>
    <x v="0"/>
    <x v="6"/>
    <x v="0"/>
    <x v="0"/>
    <x v="19"/>
    <x v="391"/>
    <x v="378"/>
    <x v="105"/>
    <x v="8"/>
    <x v="2"/>
    <x v="2"/>
    <x v="6"/>
    <x v="1"/>
    <x v="4"/>
    <x v="182"/>
    <x v="18"/>
    <x v="1"/>
    <x v="9"/>
    <x v="4"/>
    <x v="1035"/>
    <x v="902"/>
    <x v="8"/>
    <x v="25"/>
    <x v="2"/>
    <x v="7"/>
    <x v="3082"/>
    <x v="85"/>
  </r>
  <r>
    <x v="0"/>
    <x v="6"/>
    <x v="0"/>
    <x v="0"/>
    <x v="11"/>
    <x v="392"/>
    <x v="379"/>
    <x v="285"/>
    <x v="8"/>
    <x v="2"/>
    <x v="2"/>
    <x v="6"/>
    <x v="1"/>
    <x v="4"/>
    <x v="10"/>
    <x v="184"/>
    <x v="1"/>
    <x v="9"/>
    <x v="4"/>
    <x v="1033"/>
    <x v="16"/>
    <x v="8"/>
    <x v="25"/>
    <x v="2"/>
    <x v="7"/>
    <x v="3083"/>
    <x v="85"/>
  </r>
  <r>
    <x v="0"/>
    <x v="6"/>
    <x v="0"/>
    <x v="0"/>
    <x v="9"/>
    <x v="393"/>
    <x v="380"/>
    <x v="89"/>
    <x v="8"/>
    <x v="2"/>
    <x v="2"/>
    <x v="6"/>
    <x v="20"/>
    <x v="65"/>
    <x v="182"/>
    <x v="9"/>
    <x v="1"/>
    <x v="11"/>
    <x v="4"/>
    <x v="1091"/>
    <x v="535"/>
    <x v="6"/>
    <x v="25"/>
    <x v="2"/>
    <x v="7"/>
    <x v="3084"/>
    <x v="85"/>
  </r>
  <r>
    <x v="0"/>
    <x v="6"/>
    <x v="0"/>
    <x v="0"/>
    <x v="19"/>
    <x v="394"/>
    <x v="381"/>
    <x v="160"/>
    <x v="8"/>
    <x v="2"/>
    <x v="2"/>
    <x v="6"/>
    <x v="1"/>
    <x v="4"/>
    <x v="182"/>
    <x v="18"/>
    <x v="1"/>
    <x v="9"/>
    <x v="4"/>
    <x v="1035"/>
    <x v="996"/>
    <x v="8"/>
    <x v="25"/>
    <x v="2"/>
    <x v="7"/>
    <x v="3085"/>
    <x v="85"/>
  </r>
  <r>
    <x v="0"/>
    <x v="8"/>
    <x v="0"/>
    <x v="12"/>
    <x v="361"/>
    <x v="395"/>
    <x v="382"/>
    <x v="146"/>
    <x v="8"/>
    <x v="2"/>
    <x v="2"/>
    <x v="8"/>
    <x v="29"/>
    <x v="97"/>
    <x v="139"/>
    <x v="184"/>
    <x v="1"/>
    <x v="6"/>
    <x v="4"/>
    <x v="945"/>
    <x v="293"/>
    <x v="14"/>
    <x v="81"/>
    <x v="8"/>
    <x v="1"/>
    <x v="3362"/>
    <x v="11"/>
  </r>
  <r>
    <x v="0"/>
    <x v="6"/>
    <x v="0"/>
    <x v="0"/>
    <x v="19"/>
    <x v="396"/>
    <x v="383"/>
    <x v="89"/>
    <x v="8"/>
    <x v="2"/>
    <x v="2"/>
    <x v="6"/>
    <x v="1"/>
    <x v="4"/>
    <x v="16"/>
    <x v="184"/>
    <x v="1"/>
    <x v="9"/>
    <x v="4"/>
    <x v="1033"/>
    <x v="535"/>
    <x v="8"/>
    <x v="25"/>
    <x v="2"/>
    <x v="7"/>
    <x v="3086"/>
    <x v="85"/>
  </r>
  <r>
    <x v="0"/>
    <x v="6"/>
    <x v="0"/>
    <x v="0"/>
    <x v="19"/>
    <x v="397"/>
    <x v="384"/>
    <x v="160"/>
    <x v="8"/>
    <x v="2"/>
    <x v="2"/>
    <x v="6"/>
    <x v="1"/>
    <x v="4"/>
    <x v="182"/>
    <x v="18"/>
    <x v="1"/>
    <x v="9"/>
    <x v="4"/>
    <x v="1035"/>
    <x v="996"/>
    <x v="8"/>
    <x v="25"/>
    <x v="2"/>
    <x v="7"/>
    <x v="3087"/>
    <x v="85"/>
  </r>
  <r>
    <x v="0"/>
    <x v="6"/>
    <x v="0"/>
    <x v="0"/>
    <x v="9"/>
    <x v="398"/>
    <x v="385"/>
    <x v="165"/>
    <x v="8"/>
    <x v="2"/>
    <x v="2"/>
    <x v="6"/>
    <x v="20"/>
    <x v="65"/>
    <x v="8"/>
    <x v="184"/>
    <x v="1"/>
    <x v="11"/>
    <x v="4"/>
    <x v="1090"/>
    <x v="640"/>
    <x v="6"/>
    <x v="25"/>
    <x v="2"/>
    <x v="7"/>
    <x v="3088"/>
    <x v="85"/>
  </r>
  <r>
    <x v="1"/>
    <x v="10"/>
    <x v="0"/>
    <x v="0"/>
    <x v="27"/>
    <x v="399"/>
    <x v="386"/>
    <x v="298"/>
    <x v="8"/>
    <x v="2"/>
    <x v="2"/>
    <x v="10"/>
    <x v="35"/>
    <x v="322"/>
    <x v="182"/>
    <x v="24"/>
    <x v="1"/>
    <x v="15"/>
    <x v="4"/>
    <x v="810"/>
    <x v="153"/>
    <x v="51"/>
    <x v="26"/>
    <x v="1"/>
    <x v="9"/>
    <x v="255"/>
    <x v="2"/>
  </r>
  <r>
    <x v="0"/>
    <x v="6"/>
    <x v="0"/>
    <x v="0"/>
    <x v="2"/>
    <x v="401"/>
    <x v="387"/>
    <x v="237"/>
    <x v="8"/>
    <x v="2"/>
    <x v="2"/>
    <x v="6"/>
    <x v="1"/>
    <x v="3"/>
    <x v="2"/>
    <x v="184"/>
    <x v="1"/>
    <x v="9"/>
    <x v="4"/>
    <x v="1032"/>
    <x v="649"/>
    <x v="33"/>
    <x v="25"/>
    <x v="2"/>
    <x v="7"/>
    <x v="3090"/>
    <x v="21"/>
  </r>
  <r>
    <x v="0"/>
    <x v="6"/>
    <x v="0"/>
    <x v="0"/>
    <x v="2"/>
    <x v="400"/>
    <x v="387"/>
    <x v="237"/>
    <x v="8"/>
    <x v="2"/>
    <x v="2"/>
    <x v="6"/>
    <x v="1"/>
    <x v="1"/>
    <x v="182"/>
    <x v="2"/>
    <x v="1"/>
    <x v="9"/>
    <x v="4"/>
    <x v="1041"/>
    <x v="649"/>
    <x v="33"/>
    <x v="25"/>
    <x v="2"/>
    <x v="7"/>
    <x v="3089"/>
    <x v="4"/>
  </r>
  <r>
    <x v="0"/>
    <x v="6"/>
    <x v="0"/>
    <x v="0"/>
    <x v="27"/>
    <x v="403"/>
    <x v="388"/>
    <x v="16"/>
    <x v="8"/>
    <x v="2"/>
    <x v="2"/>
    <x v="6"/>
    <x v="1"/>
    <x v="4"/>
    <x v="21"/>
    <x v="184"/>
    <x v="1"/>
    <x v="9"/>
    <x v="4"/>
    <x v="1032"/>
    <x v="438"/>
    <x v="33"/>
    <x v="25"/>
    <x v="2"/>
    <x v="7"/>
    <x v="3092"/>
    <x v="85"/>
  </r>
  <r>
    <x v="0"/>
    <x v="6"/>
    <x v="0"/>
    <x v="0"/>
    <x v="27"/>
    <x v="402"/>
    <x v="388"/>
    <x v="16"/>
    <x v="8"/>
    <x v="2"/>
    <x v="2"/>
    <x v="6"/>
    <x v="1"/>
    <x v="1"/>
    <x v="182"/>
    <x v="24"/>
    <x v="1"/>
    <x v="9"/>
    <x v="4"/>
    <x v="1041"/>
    <x v="438"/>
    <x v="33"/>
    <x v="25"/>
    <x v="2"/>
    <x v="7"/>
    <x v="3091"/>
    <x v="4"/>
  </r>
  <r>
    <x v="0"/>
    <x v="6"/>
    <x v="0"/>
    <x v="0"/>
    <x v="4"/>
    <x v="404"/>
    <x v="389"/>
    <x v="176"/>
    <x v="8"/>
    <x v="2"/>
    <x v="2"/>
    <x v="6"/>
    <x v="1"/>
    <x v="4"/>
    <x v="182"/>
    <x v="4"/>
    <x v="1"/>
    <x v="9"/>
    <x v="4"/>
    <x v="1036"/>
    <x v="720"/>
    <x v="8"/>
    <x v="25"/>
    <x v="2"/>
    <x v="7"/>
    <x v="3093"/>
    <x v="85"/>
  </r>
  <r>
    <x v="0"/>
    <x v="6"/>
    <x v="0"/>
    <x v="0"/>
    <x v="9"/>
    <x v="405"/>
    <x v="390"/>
    <x v="230"/>
    <x v="8"/>
    <x v="2"/>
    <x v="2"/>
    <x v="6"/>
    <x v="20"/>
    <x v="65"/>
    <x v="8"/>
    <x v="184"/>
    <x v="1"/>
    <x v="11"/>
    <x v="4"/>
    <x v="1089"/>
    <x v="208"/>
    <x v="6"/>
    <x v="25"/>
    <x v="2"/>
    <x v="7"/>
    <x v="3094"/>
    <x v="85"/>
  </r>
  <r>
    <x v="0"/>
    <x v="6"/>
    <x v="0"/>
    <x v="0"/>
    <x v="3"/>
    <x v="406"/>
    <x v="391"/>
    <x v="236"/>
    <x v="8"/>
    <x v="2"/>
    <x v="2"/>
    <x v="6"/>
    <x v="1"/>
    <x v="4"/>
    <x v="182"/>
    <x v="3"/>
    <x v="1"/>
    <x v="9"/>
    <x v="4"/>
    <x v="1036"/>
    <x v="815"/>
    <x v="8"/>
    <x v="25"/>
    <x v="2"/>
    <x v="7"/>
    <x v="3095"/>
    <x v="85"/>
  </r>
  <r>
    <x v="0"/>
    <x v="6"/>
    <x v="0"/>
    <x v="0"/>
    <x v="26"/>
    <x v="407"/>
    <x v="392"/>
    <x v="44"/>
    <x v="8"/>
    <x v="2"/>
    <x v="2"/>
    <x v="6"/>
    <x v="1"/>
    <x v="1"/>
    <x v="182"/>
    <x v="23"/>
    <x v="1"/>
    <x v="9"/>
    <x v="4"/>
    <x v="1041"/>
    <x v="117"/>
    <x v="33"/>
    <x v="25"/>
    <x v="2"/>
    <x v="7"/>
    <x v="3096"/>
    <x v="4"/>
  </r>
  <r>
    <x v="0"/>
    <x v="6"/>
    <x v="0"/>
    <x v="0"/>
    <x v="26"/>
    <x v="408"/>
    <x v="392"/>
    <x v="44"/>
    <x v="8"/>
    <x v="2"/>
    <x v="2"/>
    <x v="6"/>
    <x v="1"/>
    <x v="3"/>
    <x v="20"/>
    <x v="184"/>
    <x v="1"/>
    <x v="9"/>
    <x v="4"/>
    <x v="1032"/>
    <x v="117"/>
    <x v="33"/>
    <x v="25"/>
    <x v="2"/>
    <x v="7"/>
    <x v="3097"/>
    <x v="21"/>
  </r>
  <r>
    <x v="0"/>
    <x v="6"/>
    <x v="0"/>
    <x v="0"/>
    <x v="27"/>
    <x v="409"/>
    <x v="393"/>
    <x v="44"/>
    <x v="8"/>
    <x v="2"/>
    <x v="2"/>
    <x v="6"/>
    <x v="1"/>
    <x v="1"/>
    <x v="182"/>
    <x v="24"/>
    <x v="1"/>
    <x v="9"/>
    <x v="4"/>
    <x v="1041"/>
    <x v="117"/>
    <x v="33"/>
    <x v="25"/>
    <x v="2"/>
    <x v="7"/>
    <x v="3098"/>
    <x v="4"/>
  </r>
  <r>
    <x v="0"/>
    <x v="6"/>
    <x v="0"/>
    <x v="0"/>
    <x v="27"/>
    <x v="410"/>
    <x v="394"/>
    <x v="44"/>
    <x v="8"/>
    <x v="2"/>
    <x v="2"/>
    <x v="6"/>
    <x v="1"/>
    <x v="4"/>
    <x v="21"/>
    <x v="184"/>
    <x v="1"/>
    <x v="9"/>
    <x v="4"/>
    <x v="1029"/>
    <x v="117"/>
    <x v="33"/>
    <x v="25"/>
    <x v="2"/>
    <x v="7"/>
    <x v="3099"/>
    <x v="85"/>
  </r>
  <r>
    <x v="0"/>
    <x v="6"/>
    <x v="0"/>
    <x v="0"/>
    <x v="9"/>
    <x v="411"/>
    <x v="395"/>
    <x v="176"/>
    <x v="8"/>
    <x v="2"/>
    <x v="2"/>
    <x v="6"/>
    <x v="14"/>
    <x v="43"/>
    <x v="182"/>
    <x v="9"/>
    <x v="1"/>
    <x v="9"/>
    <x v="4"/>
    <x v="1059"/>
    <x v="720"/>
    <x v="8"/>
    <x v="25"/>
    <x v="2"/>
    <x v="7"/>
    <x v="3100"/>
    <x v="85"/>
  </r>
  <r>
    <x v="0"/>
    <x v="6"/>
    <x v="0"/>
    <x v="0"/>
    <x v="9"/>
    <x v="412"/>
    <x v="396"/>
    <x v="160"/>
    <x v="8"/>
    <x v="2"/>
    <x v="2"/>
    <x v="6"/>
    <x v="14"/>
    <x v="43"/>
    <x v="182"/>
    <x v="9"/>
    <x v="1"/>
    <x v="9"/>
    <x v="4"/>
    <x v="1059"/>
    <x v="21"/>
    <x v="8"/>
    <x v="25"/>
    <x v="2"/>
    <x v="7"/>
    <x v="3101"/>
    <x v="85"/>
  </r>
  <r>
    <x v="0"/>
    <x v="6"/>
    <x v="0"/>
    <x v="0"/>
    <x v="9"/>
    <x v="413"/>
    <x v="397"/>
    <x v="140"/>
    <x v="8"/>
    <x v="2"/>
    <x v="2"/>
    <x v="6"/>
    <x v="1"/>
    <x v="4"/>
    <x v="182"/>
    <x v="9"/>
    <x v="1"/>
    <x v="9"/>
    <x v="4"/>
    <x v="1036"/>
    <x v="71"/>
    <x v="8"/>
    <x v="25"/>
    <x v="2"/>
    <x v="7"/>
    <x v="3102"/>
    <x v="85"/>
  </r>
  <r>
    <x v="0"/>
    <x v="6"/>
    <x v="0"/>
    <x v="0"/>
    <x v="0"/>
    <x v="414"/>
    <x v="398"/>
    <x v="38"/>
    <x v="8"/>
    <x v="2"/>
    <x v="2"/>
    <x v="6"/>
    <x v="1"/>
    <x v="4"/>
    <x v="182"/>
    <x v="0"/>
    <x v="1"/>
    <x v="9"/>
    <x v="4"/>
    <x v="1036"/>
    <x v="589"/>
    <x v="8"/>
    <x v="25"/>
    <x v="2"/>
    <x v="7"/>
    <x v="3103"/>
    <x v="85"/>
  </r>
  <r>
    <x v="0"/>
    <x v="6"/>
    <x v="0"/>
    <x v="0"/>
    <x v="9"/>
    <x v="415"/>
    <x v="399"/>
    <x v="38"/>
    <x v="8"/>
    <x v="2"/>
    <x v="2"/>
    <x v="6"/>
    <x v="1"/>
    <x v="4"/>
    <x v="182"/>
    <x v="9"/>
    <x v="1"/>
    <x v="9"/>
    <x v="4"/>
    <x v="1036"/>
    <x v="589"/>
    <x v="8"/>
    <x v="25"/>
    <x v="2"/>
    <x v="7"/>
    <x v="3104"/>
    <x v="85"/>
  </r>
  <r>
    <x v="0"/>
    <x v="6"/>
    <x v="0"/>
    <x v="0"/>
    <x v="19"/>
    <x v="416"/>
    <x v="400"/>
    <x v="237"/>
    <x v="8"/>
    <x v="2"/>
    <x v="2"/>
    <x v="6"/>
    <x v="1"/>
    <x v="4"/>
    <x v="16"/>
    <x v="184"/>
    <x v="1"/>
    <x v="9"/>
    <x v="4"/>
    <x v="1035"/>
    <x v="199"/>
    <x v="8"/>
    <x v="25"/>
    <x v="2"/>
    <x v="7"/>
    <x v="3105"/>
    <x v="85"/>
  </r>
  <r>
    <x v="0"/>
    <x v="6"/>
    <x v="0"/>
    <x v="0"/>
    <x v="19"/>
    <x v="417"/>
    <x v="401"/>
    <x v="60"/>
    <x v="8"/>
    <x v="2"/>
    <x v="2"/>
    <x v="6"/>
    <x v="61"/>
    <x v="472"/>
    <x v="16"/>
    <x v="184"/>
    <x v="1"/>
    <x v="9"/>
    <x v="4"/>
    <x v="999"/>
    <x v="707"/>
    <x v="6"/>
    <x v="25"/>
    <x v="2"/>
    <x v="7"/>
    <x v="3106"/>
    <x v="85"/>
  </r>
  <r>
    <x v="0"/>
    <x v="6"/>
    <x v="0"/>
    <x v="0"/>
    <x v="19"/>
    <x v="418"/>
    <x v="402"/>
    <x v="140"/>
    <x v="8"/>
    <x v="2"/>
    <x v="2"/>
    <x v="6"/>
    <x v="61"/>
    <x v="472"/>
    <x v="182"/>
    <x v="18"/>
    <x v="1"/>
    <x v="9"/>
    <x v="4"/>
    <x v="1001"/>
    <x v="71"/>
    <x v="6"/>
    <x v="25"/>
    <x v="2"/>
    <x v="7"/>
    <x v="3107"/>
    <x v="85"/>
  </r>
  <r>
    <x v="1"/>
    <x v="10"/>
    <x v="0"/>
    <x v="0"/>
    <x v="27"/>
    <x v="419"/>
    <x v="403"/>
    <x v="97"/>
    <x v="8"/>
    <x v="2"/>
    <x v="2"/>
    <x v="10"/>
    <x v="35"/>
    <x v="335"/>
    <x v="21"/>
    <x v="184"/>
    <x v="1"/>
    <x v="15"/>
    <x v="4"/>
    <x v="712"/>
    <x v="614"/>
    <x v="51"/>
    <x v="26"/>
    <x v="1"/>
    <x v="9"/>
    <x v="256"/>
    <x v="2"/>
  </r>
  <r>
    <x v="1"/>
    <x v="2"/>
    <x v="0"/>
    <x v="0"/>
    <x v="330"/>
    <x v="420"/>
    <x v="404"/>
    <x v="145"/>
    <x v="8"/>
    <x v="2"/>
    <x v="2"/>
    <x v="2"/>
    <x v="33"/>
    <x v="469"/>
    <x v="182"/>
    <x v="178"/>
    <x v="1"/>
    <x v="2"/>
    <x v="4"/>
    <x v="673"/>
    <x v="580"/>
    <x v="36"/>
    <x v="90"/>
    <x v="8"/>
    <x v="9"/>
    <x v="3363"/>
    <x v="11"/>
  </r>
  <r>
    <x v="1"/>
    <x v="10"/>
    <x v="1"/>
    <x v="0"/>
    <x v="27"/>
    <x v="421"/>
    <x v="405"/>
    <x v="100"/>
    <x v="8"/>
    <x v="2"/>
    <x v="2"/>
    <x v="10"/>
    <x v="36"/>
    <x v="385"/>
    <x v="182"/>
    <x v="24"/>
    <x v="1"/>
    <x v="15"/>
    <x v="4"/>
    <x v="720"/>
    <x v="1009"/>
    <x v="44"/>
    <x v="73"/>
    <x v="1"/>
    <x v="10"/>
    <x v="257"/>
    <x v="3"/>
  </r>
  <r>
    <x v="1"/>
    <x v="10"/>
    <x v="1"/>
    <x v="0"/>
    <x v="27"/>
    <x v="422"/>
    <x v="406"/>
    <x v="135"/>
    <x v="8"/>
    <x v="2"/>
    <x v="2"/>
    <x v="10"/>
    <x v="36"/>
    <x v="385"/>
    <x v="182"/>
    <x v="24"/>
    <x v="1"/>
    <x v="15"/>
    <x v="4"/>
    <x v="722"/>
    <x v="23"/>
    <x v="44"/>
    <x v="73"/>
    <x v="1"/>
    <x v="10"/>
    <x v="258"/>
    <x v="3"/>
  </r>
  <r>
    <x v="0"/>
    <x v="10"/>
    <x v="1"/>
    <x v="1"/>
    <x v="27"/>
    <x v="423"/>
    <x v="407"/>
    <x v="50"/>
    <x v="8"/>
    <x v="2"/>
    <x v="2"/>
    <x v="10"/>
    <x v="16"/>
    <x v="50"/>
    <x v="182"/>
    <x v="19"/>
    <x v="1"/>
    <x v="15"/>
    <x v="1"/>
    <x v="560"/>
    <x v="243"/>
    <x v="66"/>
    <x v="82"/>
    <x v="0"/>
    <x v="3"/>
    <x v="95"/>
    <x v="5"/>
  </r>
  <r>
    <x v="1"/>
    <x v="10"/>
    <x v="1"/>
    <x v="0"/>
    <x v="27"/>
    <x v="424"/>
    <x v="408"/>
    <x v="67"/>
    <x v="8"/>
    <x v="2"/>
    <x v="2"/>
    <x v="10"/>
    <x v="36"/>
    <x v="368"/>
    <x v="182"/>
    <x v="24"/>
    <x v="1"/>
    <x v="15"/>
    <x v="4"/>
    <x v="726"/>
    <x v="338"/>
    <x v="12"/>
    <x v="71"/>
    <x v="1"/>
    <x v="10"/>
    <x v="259"/>
    <x v="3"/>
  </r>
  <r>
    <x v="1"/>
    <x v="10"/>
    <x v="1"/>
    <x v="0"/>
    <x v="27"/>
    <x v="425"/>
    <x v="409"/>
    <x v="215"/>
    <x v="8"/>
    <x v="2"/>
    <x v="2"/>
    <x v="10"/>
    <x v="36"/>
    <x v="407"/>
    <x v="21"/>
    <x v="184"/>
    <x v="1"/>
    <x v="15"/>
    <x v="4"/>
    <x v="800"/>
    <x v="744"/>
    <x v="76"/>
    <x v="74"/>
    <x v="1"/>
    <x v="10"/>
    <x v="260"/>
    <x v="3"/>
  </r>
  <r>
    <x v="1"/>
    <x v="10"/>
    <x v="1"/>
    <x v="0"/>
    <x v="27"/>
    <x v="426"/>
    <x v="410"/>
    <x v="100"/>
    <x v="8"/>
    <x v="2"/>
    <x v="2"/>
    <x v="10"/>
    <x v="36"/>
    <x v="385"/>
    <x v="182"/>
    <x v="24"/>
    <x v="1"/>
    <x v="15"/>
    <x v="4"/>
    <x v="726"/>
    <x v="1009"/>
    <x v="44"/>
    <x v="73"/>
    <x v="1"/>
    <x v="10"/>
    <x v="261"/>
    <x v="3"/>
  </r>
  <r>
    <x v="1"/>
    <x v="10"/>
    <x v="1"/>
    <x v="0"/>
    <x v="27"/>
    <x v="427"/>
    <x v="411"/>
    <x v="295"/>
    <x v="8"/>
    <x v="2"/>
    <x v="2"/>
    <x v="10"/>
    <x v="36"/>
    <x v="368"/>
    <x v="182"/>
    <x v="24"/>
    <x v="1"/>
    <x v="15"/>
    <x v="4"/>
    <x v="729"/>
    <x v="287"/>
    <x v="12"/>
    <x v="71"/>
    <x v="1"/>
    <x v="10"/>
    <x v="262"/>
    <x v="3"/>
  </r>
  <r>
    <x v="1"/>
    <x v="10"/>
    <x v="1"/>
    <x v="0"/>
    <x v="27"/>
    <x v="428"/>
    <x v="412"/>
    <x v="100"/>
    <x v="8"/>
    <x v="2"/>
    <x v="2"/>
    <x v="10"/>
    <x v="36"/>
    <x v="438"/>
    <x v="182"/>
    <x v="24"/>
    <x v="1"/>
    <x v="15"/>
    <x v="4"/>
    <x v="750"/>
    <x v="246"/>
    <x v="62"/>
    <x v="77"/>
    <x v="1"/>
    <x v="10"/>
    <x v="263"/>
    <x v="3"/>
  </r>
  <r>
    <x v="1"/>
    <x v="10"/>
    <x v="1"/>
    <x v="0"/>
    <x v="27"/>
    <x v="429"/>
    <x v="413"/>
    <x v="263"/>
    <x v="8"/>
    <x v="2"/>
    <x v="2"/>
    <x v="10"/>
    <x v="36"/>
    <x v="385"/>
    <x v="182"/>
    <x v="24"/>
    <x v="1"/>
    <x v="15"/>
    <x v="4"/>
    <x v="729"/>
    <x v="68"/>
    <x v="44"/>
    <x v="73"/>
    <x v="1"/>
    <x v="10"/>
    <x v="264"/>
    <x v="3"/>
  </r>
  <r>
    <x v="1"/>
    <x v="10"/>
    <x v="1"/>
    <x v="3"/>
    <x v="49"/>
    <x v="430"/>
    <x v="414"/>
    <x v="97"/>
    <x v="8"/>
    <x v="2"/>
    <x v="2"/>
    <x v="10"/>
    <x v="36"/>
    <x v="409"/>
    <x v="182"/>
    <x v="24"/>
    <x v="1"/>
    <x v="15"/>
    <x v="4"/>
    <x v="803"/>
    <x v="819"/>
    <x v="76"/>
    <x v="74"/>
    <x v="1"/>
    <x v="10"/>
    <x v="265"/>
    <x v="8"/>
  </r>
  <r>
    <x v="1"/>
    <x v="10"/>
    <x v="1"/>
    <x v="0"/>
    <x v="27"/>
    <x v="431"/>
    <x v="415"/>
    <x v="82"/>
    <x v="8"/>
    <x v="2"/>
    <x v="2"/>
    <x v="10"/>
    <x v="36"/>
    <x v="365"/>
    <x v="21"/>
    <x v="184"/>
    <x v="1"/>
    <x v="15"/>
    <x v="4"/>
    <x v="551"/>
    <x v="305"/>
    <x v="68"/>
    <x v="27"/>
    <x v="1"/>
    <x v="10"/>
    <x v="266"/>
    <x v="3"/>
  </r>
  <r>
    <x v="0"/>
    <x v="6"/>
    <x v="0"/>
    <x v="0"/>
    <x v="19"/>
    <x v="432"/>
    <x v="416"/>
    <x v="268"/>
    <x v="8"/>
    <x v="2"/>
    <x v="2"/>
    <x v="6"/>
    <x v="61"/>
    <x v="472"/>
    <x v="16"/>
    <x v="184"/>
    <x v="1"/>
    <x v="9"/>
    <x v="4"/>
    <x v="1001"/>
    <x v="1006"/>
    <x v="6"/>
    <x v="25"/>
    <x v="2"/>
    <x v="7"/>
    <x v="3108"/>
    <x v="85"/>
  </r>
  <r>
    <x v="1"/>
    <x v="10"/>
    <x v="1"/>
    <x v="0"/>
    <x v="27"/>
    <x v="433"/>
    <x v="417"/>
    <x v="13"/>
    <x v="8"/>
    <x v="2"/>
    <x v="2"/>
    <x v="10"/>
    <x v="36"/>
    <x v="368"/>
    <x v="182"/>
    <x v="24"/>
    <x v="1"/>
    <x v="15"/>
    <x v="4"/>
    <x v="736"/>
    <x v="392"/>
    <x v="12"/>
    <x v="71"/>
    <x v="1"/>
    <x v="10"/>
    <x v="267"/>
    <x v="3"/>
  </r>
  <r>
    <x v="1"/>
    <x v="10"/>
    <x v="1"/>
    <x v="0"/>
    <x v="27"/>
    <x v="434"/>
    <x v="418"/>
    <x v="215"/>
    <x v="8"/>
    <x v="2"/>
    <x v="2"/>
    <x v="10"/>
    <x v="36"/>
    <x v="368"/>
    <x v="182"/>
    <x v="24"/>
    <x v="1"/>
    <x v="15"/>
    <x v="4"/>
    <x v="741"/>
    <x v="743"/>
    <x v="12"/>
    <x v="71"/>
    <x v="1"/>
    <x v="10"/>
    <x v="268"/>
    <x v="3"/>
  </r>
  <r>
    <x v="1"/>
    <x v="10"/>
    <x v="1"/>
    <x v="0"/>
    <x v="27"/>
    <x v="435"/>
    <x v="419"/>
    <x v="108"/>
    <x v="8"/>
    <x v="2"/>
    <x v="2"/>
    <x v="10"/>
    <x v="36"/>
    <x v="368"/>
    <x v="182"/>
    <x v="24"/>
    <x v="1"/>
    <x v="15"/>
    <x v="4"/>
    <x v="743"/>
    <x v="418"/>
    <x v="12"/>
    <x v="71"/>
    <x v="1"/>
    <x v="10"/>
    <x v="269"/>
    <x v="3"/>
  </r>
  <r>
    <x v="1"/>
    <x v="10"/>
    <x v="1"/>
    <x v="0"/>
    <x v="27"/>
    <x v="436"/>
    <x v="420"/>
    <x v="33"/>
    <x v="8"/>
    <x v="2"/>
    <x v="2"/>
    <x v="10"/>
    <x v="36"/>
    <x v="426"/>
    <x v="182"/>
    <x v="24"/>
    <x v="1"/>
    <x v="15"/>
    <x v="4"/>
    <x v="713"/>
    <x v="695"/>
    <x v="49"/>
    <x v="76"/>
    <x v="1"/>
    <x v="10"/>
    <x v="270"/>
    <x v="3"/>
  </r>
  <r>
    <x v="1"/>
    <x v="10"/>
    <x v="1"/>
    <x v="0"/>
    <x v="27"/>
    <x v="437"/>
    <x v="421"/>
    <x v="33"/>
    <x v="8"/>
    <x v="2"/>
    <x v="2"/>
    <x v="10"/>
    <x v="36"/>
    <x v="426"/>
    <x v="182"/>
    <x v="24"/>
    <x v="1"/>
    <x v="15"/>
    <x v="4"/>
    <x v="715"/>
    <x v="695"/>
    <x v="49"/>
    <x v="76"/>
    <x v="1"/>
    <x v="10"/>
    <x v="271"/>
    <x v="3"/>
  </r>
  <r>
    <x v="1"/>
    <x v="10"/>
    <x v="1"/>
    <x v="0"/>
    <x v="27"/>
    <x v="438"/>
    <x v="422"/>
    <x v="67"/>
    <x v="8"/>
    <x v="2"/>
    <x v="2"/>
    <x v="10"/>
    <x v="36"/>
    <x v="426"/>
    <x v="182"/>
    <x v="24"/>
    <x v="1"/>
    <x v="15"/>
    <x v="4"/>
    <x v="719"/>
    <x v="569"/>
    <x v="49"/>
    <x v="76"/>
    <x v="1"/>
    <x v="10"/>
    <x v="272"/>
    <x v="3"/>
  </r>
  <r>
    <x v="1"/>
    <x v="10"/>
    <x v="1"/>
    <x v="20"/>
    <x v="242"/>
    <x v="440"/>
    <x v="423"/>
    <x v="108"/>
    <x v="8"/>
    <x v="2"/>
    <x v="2"/>
    <x v="10"/>
    <x v="36"/>
    <x v="377"/>
    <x v="182"/>
    <x v="24"/>
    <x v="1"/>
    <x v="15"/>
    <x v="4"/>
    <x v="721"/>
    <x v="783"/>
    <x v="31"/>
    <x v="47"/>
    <x v="1"/>
    <x v="10"/>
    <x v="274"/>
    <x v="50"/>
  </r>
  <r>
    <x v="1"/>
    <x v="10"/>
    <x v="1"/>
    <x v="12"/>
    <x v="128"/>
    <x v="439"/>
    <x v="423"/>
    <x v="19"/>
    <x v="8"/>
    <x v="2"/>
    <x v="2"/>
    <x v="10"/>
    <x v="36"/>
    <x v="411"/>
    <x v="21"/>
    <x v="184"/>
    <x v="1"/>
    <x v="15"/>
    <x v="4"/>
    <x v="833"/>
    <x v="148"/>
    <x v="76"/>
    <x v="49"/>
    <x v="1"/>
    <x v="10"/>
    <x v="273"/>
    <x v="17"/>
  </r>
  <r>
    <x v="1"/>
    <x v="10"/>
    <x v="1"/>
    <x v="0"/>
    <x v="27"/>
    <x v="441"/>
    <x v="424"/>
    <x v="82"/>
    <x v="8"/>
    <x v="2"/>
    <x v="2"/>
    <x v="10"/>
    <x v="36"/>
    <x v="426"/>
    <x v="21"/>
    <x v="184"/>
    <x v="1"/>
    <x v="15"/>
    <x v="4"/>
    <x v="736"/>
    <x v="455"/>
    <x v="49"/>
    <x v="76"/>
    <x v="1"/>
    <x v="10"/>
    <x v="275"/>
    <x v="3"/>
  </r>
  <r>
    <x v="1"/>
    <x v="10"/>
    <x v="1"/>
    <x v="15"/>
    <x v="184"/>
    <x v="442"/>
    <x v="425"/>
    <x v="108"/>
    <x v="8"/>
    <x v="2"/>
    <x v="2"/>
    <x v="10"/>
    <x v="36"/>
    <x v="371"/>
    <x v="182"/>
    <x v="24"/>
    <x v="1"/>
    <x v="15"/>
    <x v="4"/>
    <x v="750"/>
    <x v="783"/>
    <x v="31"/>
    <x v="47"/>
    <x v="1"/>
    <x v="10"/>
    <x v="276"/>
    <x v="62"/>
  </r>
  <r>
    <x v="1"/>
    <x v="10"/>
    <x v="1"/>
    <x v="0"/>
    <x v="27"/>
    <x v="443"/>
    <x v="426"/>
    <x v="135"/>
    <x v="8"/>
    <x v="2"/>
    <x v="2"/>
    <x v="10"/>
    <x v="36"/>
    <x v="385"/>
    <x v="182"/>
    <x v="24"/>
    <x v="1"/>
    <x v="15"/>
    <x v="4"/>
    <x v="749"/>
    <x v="23"/>
    <x v="44"/>
    <x v="73"/>
    <x v="1"/>
    <x v="10"/>
    <x v="277"/>
    <x v="3"/>
  </r>
  <r>
    <x v="1"/>
    <x v="10"/>
    <x v="1"/>
    <x v="0"/>
    <x v="27"/>
    <x v="444"/>
    <x v="427"/>
    <x v="33"/>
    <x v="8"/>
    <x v="2"/>
    <x v="2"/>
    <x v="10"/>
    <x v="36"/>
    <x v="426"/>
    <x v="21"/>
    <x v="184"/>
    <x v="1"/>
    <x v="15"/>
    <x v="4"/>
    <x v="740"/>
    <x v="695"/>
    <x v="49"/>
    <x v="76"/>
    <x v="1"/>
    <x v="10"/>
    <x v="278"/>
    <x v="3"/>
  </r>
  <r>
    <x v="1"/>
    <x v="10"/>
    <x v="1"/>
    <x v="0"/>
    <x v="27"/>
    <x v="445"/>
    <x v="428"/>
    <x v="59"/>
    <x v="8"/>
    <x v="2"/>
    <x v="2"/>
    <x v="10"/>
    <x v="36"/>
    <x v="426"/>
    <x v="21"/>
    <x v="184"/>
    <x v="1"/>
    <x v="15"/>
    <x v="4"/>
    <x v="736"/>
    <x v="260"/>
    <x v="49"/>
    <x v="76"/>
    <x v="1"/>
    <x v="10"/>
    <x v="279"/>
    <x v="3"/>
  </r>
  <r>
    <x v="0"/>
    <x v="6"/>
    <x v="0"/>
    <x v="0"/>
    <x v="19"/>
    <x v="446"/>
    <x v="429"/>
    <x v="165"/>
    <x v="8"/>
    <x v="2"/>
    <x v="2"/>
    <x v="6"/>
    <x v="14"/>
    <x v="43"/>
    <x v="182"/>
    <x v="18"/>
    <x v="1"/>
    <x v="9"/>
    <x v="4"/>
    <x v="1061"/>
    <x v="777"/>
    <x v="8"/>
    <x v="25"/>
    <x v="2"/>
    <x v="7"/>
    <x v="3109"/>
    <x v="85"/>
  </r>
  <r>
    <x v="1"/>
    <x v="10"/>
    <x v="1"/>
    <x v="0"/>
    <x v="27"/>
    <x v="447"/>
    <x v="430"/>
    <x v="239"/>
    <x v="8"/>
    <x v="2"/>
    <x v="2"/>
    <x v="10"/>
    <x v="36"/>
    <x v="426"/>
    <x v="21"/>
    <x v="184"/>
    <x v="1"/>
    <x v="15"/>
    <x v="4"/>
    <x v="729"/>
    <x v="300"/>
    <x v="49"/>
    <x v="76"/>
    <x v="1"/>
    <x v="10"/>
    <x v="280"/>
    <x v="3"/>
  </r>
  <r>
    <x v="1"/>
    <x v="10"/>
    <x v="1"/>
    <x v="0"/>
    <x v="27"/>
    <x v="448"/>
    <x v="431"/>
    <x v="82"/>
    <x v="8"/>
    <x v="2"/>
    <x v="2"/>
    <x v="10"/>
    <x v="36"/>
    <x v="426"/>
    <x v="182"/>
    <x v="24"/>
    <x v="1"/>
    <x v="15"/>
    <x v="4"/>
    <x v="729"/>
    <x v="455"/>
    <x v="49"/>
    <x v="76"/>
    <x v="1"/>
    <x v="10"/>
    <x v="281"/>
    <x v="3"/>
  </r>
  <r>
    <x v="1"/>
    <x v="10"/>
    <x v="1"/>
    <x v="0"/>
    <x v="27"/>
    <x v="449"/>
    <x v="432"/>
    <x v="100"/>
    <x v="8"/>
    <x v="2"/>
    <x v="2"/>
    <x v="10"/>
    <x v="36"/>
    <x v="438"/>
    <x v="182"/>
    <x v="24"/>
    <x v="1"/>
    <x v="15"/>
    <x v="4"/>
    <x v="756"/>
    <x v="24"/>
    <x v="62"/>
    <x v="77"/>
    <x v="1"/>
    <x v="10"/>
    <x v="282"/>
    <x v="3"/>
  </r>
  <r>
    <x v="1"/>
    <x v="10"/>
    <x v="1"/>
    <x v="3"/>
    <x v="49"/>
    <x v="450"/>
    <x v="433"/>
    <x v="97"/>
    <x v="8"/>
    <x v="2"/>
    <x v="2"/>
    <x v="10"/>
    <x v="36"/>
    <x v="409"/>
    <x v="182"/>
    <x v="24"/>
    <x v="1"/>
    <x v="15"/>
    <x v="4"/>
    <x v="805"/>
    <x v="819"/>
    <x v="76"/>
    <x v="74"/>
    <x v="1"/>
    <x v="10"/>
    <x v="283"/>
    <x v="8"/>
  </r>
  <r>
    <x v="0"/>
    <x v="6"/>
    <x v="0"/>
    <x v="0"/>
    <x v="27"/>
    <x v="452"/>
    <x v="434"/>
    <x v="105"/>
    <x v="8"/>
    <x v="2"/>
    <x v="2"/>
    <x v="6"/>
    <x v="14"/>
    <x v="43"/>
    <x v="21"/>
    <x v="184"/>
    <x v="1"/>
    <x v="9"/>
    <x v="4"/>
    <x v="1060"/>
    <x v="606"/>
    <x v="33"/>
    <x v="25"/>
    <x v="2"/>
    <x v="7"/>
    <x v="3111"/>
    <x v="85"/>
  </r>
  <r>
    <x v="0"/>
    <x v="6"/>
    <x v="0"/>
    <x v="0"/>
    <x v="27"/>
    <x v="451"/>
    <x v="434"/>
    <x v="105"/>
    <x v="8"/>
    <x v="2"/>
    <x v="2"/>
    <x v="6"/>
    <x v="14"/>
    <x v="41"/>
    <x v="182"/>
    <x v="24"/>
    <x v="1"/>
    <x v="9"/>
    <x v="4"/>
    <x v="1047"/>
    <x v="606"/>
    <x v="33"/>
    <x v="25"/>
    <x v="2"/>
    <x v="7"/>
    <x v="3110"/>
    <x v="4"/>
  </r>
  <r>
    <x v="0"/>
    <x v="6"/>
    <x v="0"/>
    <x v="0"/>
    <x v="19"/>
    <x v="453"/>
    <x v="435"/>
    <x v="58"/>
    <x v="8"/>
    <x v="2"/>
    <x v="2"/>
    <x v="6"/>
    <x v="14"/>
    <x v="43"/>
    <x v="182"/>
    <x v="18"/>
    <x v="1"/>
    <x v="9"/>
    <x v="4"/>
    <x v="1063"/>
    <x v="698"/>
    <x v="8"/>
    <x v="25"/>
    <x v="2"/>
    <x v="7"/>
    <x v="3112"/>
    <x v="85"/>
  </r>
  <r>
    <x v="1"/>
    <x v="10"/>
    <x v="1"/>
    <x v="0"/>
    <x v="27"/>
    <x v="454"/>
    <x v="435"/>
    <x v="25"/>
    <x v="8"/>
    <x v="2"/>
    <x v="2"/>
    <x v="10"/>
    <x v="36"/>
    <x v="384"/>
    <x v="21"/>
    <x v="184"/>
    <x v="1"/>
    <x v="15"/>
    <x v="4"/>
    <x v="552"/>
    <x v="328"/>
    <x v="68"/>
    <x v="27"/>
    <x v="1"/>
    <x v="10"/>
    <x v="284"/>
    <x v="3"/>
  </r>
  <r>
    <x v="0"/>
    <x v="6"/>
    <x v="0"/>
    <x v="0"/>
    <x v="19"/>
    <x v="455"/>
    <x v="436"/>
    <x v="105"/>
    <x v="8"/>
    <x v="2"/>
    <x v="2"/>
    <x v="6"/>
    <x v="1"/>
    <x v="4"/>
    <x v="182"/>
    <x v="18"/>
    <x v="1"/>
    <x v="9"/>
    <x v="4"/>
    <x v="1036"/>
    <x v="902"/>
    <x v="8"/>
    <x v="25"/>
    <x v="2"/>
    <x v="7"/>
    <x v="3113"/>
    <x v="85"/>
  </r>
  <r>
    <x v="1"/>
    <x v="10"/>
    <x v="1"/>
    <x v="0"/>
    <x v="27"/>
    <x v="456"/>
    <x v="437"/>
    <x v="67"/>
    <x v="8"/>
    <x v="2"/>
    <x v="2"/>
    <x v="10"/>
    <x v="36"/>
    <x v="368"/>
    <x v="21"/>
    <x v="184"/>
    <x v="1"/>
    <x v="15"/>
    <x v="4"/>
    <x v="741"/>
    <x v="338"/>
    <x v="12"/>
    <x v="71"/>
    <x v="1"/>
    <x v="10"/>
    <x v="285"/>
    <x v="3"/>
  </r>
  <r>
    <x v="0"/>
    <x v="7"/>
    <x v="1"/>
    <x v="1"/>
    <x v="355"/>
    <x v="457"/>
    <x v="438"/>
    <x v="107"/>
    <x v="8"/>
    <x v="2"/>
    <x v="2"/>
    <x v="7"/>
    <x v="28"/>
    <x v="85"/>
    <x v="182"/>
    <x v="182"/>
    <x v="1"/>
    <x v="20"/>
    <x v="3"/>
    <x v="579"/>
    <x v="794"/>
    <x v="71"/>
    <x v="58"/>
    <x v="4"/>
    <x v="3"/>
    <x v="218"/>
    <x v="5"/>
  </r>
  <r>
    <x v="0"/>
    <x v="6"/>
    <x v="0"/>
    <x v="0"/>
    <x v="19"/>
    <x v="458"/>
    <x v="439"/>
    <x v="58"/>
    <x v="8"/>
    <x v="2"/>
    <x v="2"/>
    <x v="6"/>
    <x v="14"/>
    <x v="43"/>
    <x v="182"/>
    <x v="18"/>
    <x v="1"/>
    <x v="9"/>
    <x v="4"/>
    <x v="1067"/>
    <x v="698"/>
    <x v="8"/>
    <x v="25"/>
    <x v="2"/>
    <x v="7"/>
    <x v="3114"/>
    <x v="85"/>
  </r>
  <r>
    <x v="1"/>
    <x v="10"/>
    <x v="1"/>
    <x v="12"/>
    <x v="128"/>
    <x v="459"/>
    <x v="440"/>
    <x v="87"/>
    <x v="8"/>
    <x v="2"/>
    <x v="2"/>
    <x v="10"/>
    <x v="36"/>
    <x v="379"/>
    <x v="182"/>
    <x v="24"/>
    <x v="1"/>
    <x v="15"/>
    <x v="4"/>
    <x v="731"/>
    <x v="45"/>
    <x v="31"/>
    <x v="71"/>
    <x v="1"/>
    <x v="10"/>
    <x v="286"/>
    <x v="43"/>
  </r>
  <r>
    <x v="1"/>
    <x v="10"/>
    <x v="0"/>
    <x v="0"/>
    <x v="27"/>
    <x v="460"/>
    <x v="441"/>
    <x v="85"/>
    <x v="8"/>
    <x v="2"/>
    <x v="2"/>
    <x v="10"/>
    <x v="35"/>
    <x v="325"/>
    <x v="182"/>
    <x v="24"/>
    <x v="1"/>
    <x v="15"/>
    <x v="4"/>
    <x v="736"/>
    <x v="500"/>
    <x v="32"/>
    <x v="74"/>
    <x v="1"/>
    <x v="9"/>
    <x v="287"/>
    <x v="3"/>
  </r>
  <r>
    <x v="1"/>
    <x v="10"/>
    <x v="0"/>
    <x v="0"/>
    <x v="27"/>
    <x v="461"/>
    <x v="442"/>
    <x v="97"/>
    <x v="8"/>
    <x v="2"/>
    <x v="2"/>
    <x v="10"/>
    <x v="35"/>
    <x v="344"/>
    <x v="21"/>
    <x v="184"/>
    <x v="1"/>
    <x v="15"/>
    <x v="4"/>
    <x v="728"/>
    <x v="614"/>
    <x v="49"/>
    <x v="76"/>
    <x v="1"/>
    <x v="9"/>
    <x v="288"/>
    <x v="3"/>
  </r>
  <r>
    <x v="1"/>
    <x v="10"/>
    <x v="1"/>
    <x v="0"/>
    <x v="27"/>
    <x v="462"/>
    <x v="443"/>
    <x v="220"/>
    <x v="8"/>
    <x v="2"/>
    <x v="2"/>
    <x v="10"/>
    <x v="36"/>
    <x v="426"/>
    <x v="21"/>
    <x v="184"/>
    <x v="1"/>
    <x v="15"/>
    <x v="4"/>
    <x v="726"/>
    <x v="659"/>
    <x v="49"/>
    <x v="76"/>
    <x v="1"/>
    <x v="10"/>
    <x v="289"/>
    <x v="3"/>
  </r>
  <r>
    <x v="1"/>
    <x v="10"/>
    <x v="1"/>
    <x v="0"/>
    <x v="27"/>
    <x v="463"/>
    <x v="444"/>
    <x v="19"/>
    <x v="8"/>
    <x v="2"/>
    <x v="2"/>
    <x v="10"/>
    <x v="36"/>
    <x v="368"/>
    <x v="21"/>
    <x v="184"/>
    <x v="1"/>
    <x v="15"/>
    <x v="4"/>
    <x v="736"/>
    <x v="143"/>
    <x v="12"/>
    <x v="71"/>
    <x v="1"/>
    <x v="10"/>
    <x v="290"/>
    <x v="3"/>
  </r>
  <r>
    <x v="1"/>
    <x v="10"/>
    <x v="1"/>
    <x v="0"/>
    <x v="27"/>
    <x v="464"/>
    <x v="445"/>
    <x v="298"/>
    <x v="8"/>
    <x v="2"/>
    <x v="2"/>
    <x v="10"/>
    <x v="36"/>
    <x v="426"/>
    <x v="21"/>
    <x v="184"/>
    <x v="1"/>
    <x v="15"/>
    <x v="4"/>
    <x v="724"/>
    <x v="928"/>
    <x v="49"/>
    <x v="76"/>
    <x v="1"/>
    <x v="10"/>
    <x v="291"/>
    <x v="3"/>
  </r>
  <r>
    <x v="1"/>
    <x v="10"/>
    <x v="1"/>
    <x v="0"/>
    <x v="27"/>
    <x v="465"/>
    <x v="446"/>
    <x v="67"/>
    <x v="8"/>
    <x v="2"/>
    <x v="2"/>
    <x v="10"/>
    <x v="36"/>
    <x v="368"/>
    <x v="21"/>
    <x v="184"/>
    <x v="1"/>
    <x v="15"/>
    <x v="4"/>
    <x v="729"/>
    <x v="338"/>
    <x v="12"/>
    <x v="71"/>
    <x v="1"/>
    <x v="10"/>
    <x v="292"/>
    <x v="3"/>
  </r>
  <r>
    <x v="1"/>
    <x v="10"/>
    <x v="1"/>
    <x v="0"/>
    <x v="27"/>
    <x v="466"/>
    <x v="447"/>
    <x v="67"/>
    <x v="8"/>
    <x v="2"/>
    <x v="2"/>
    <x v="10"/>
    <x v="36"/>
    <x v="426"/>
    <x v="21"/>
    <x v="184"/>
    <x v="1"/>
    <x v="15"/>
    <x v="4"/>
    <x v="722"/>
    <x v="569"/>
    <x v="49"/>
    <x v="76"/>
    <x v="1"/>
    <x v="10"/>
    <x v="293"/>
    <x v="3"/>
  </r>
  <r>
    <x v="1"/>
    <x v="10"/>
    <x v="1"/>
    <x v="0"/>
    <x v="27"/>
    <x v="467"/>
    <x v="448"/>
    <x v="215"/>
    <x v="8"/>
    <x v="2"/>
    <x v="2"/>
    <x v="10"/>
    <x v="36"/>
    <x v="407"/>
    <x v="21"/>
    <x v="184"/>
    <x v="1"/>
    <x v="15"/>
    <x v="4"/>
    <x v="802"/>
    <x v="744"/>
    <x v="76"/>
    <x v="74"/>
    <x v="1"/>
    <x v="10"/>
    <x v="294"/>
    <x v="3"/>
  </r>
  <r>
    <x v="1"/>
    <x v="10"/>
    <x v="1"/>
    <x v="0"/>
    <x v="27"/>
    <x v="468"/>
    <x v="449"/>
    <x v="204"/>
    <x v="8"/>
    <x v="2"/>
    <x v="2"/>
    <x v="10"/>
    <x v="36"/>
    <x v="407"/>
    <x v="21"/>
    <x v="184"/>
    <x v="1"/>
    <x v="15"/>
    <x v="4"/>
    <x v="802"/>
    <x v="692"/>
    <x v="76"/>
    <x v="74"/>
    <x v="1"/>
    <x v="10"/>
    <x v="295"/>
    <x v="3"/>
  </r>
  <r>
    <x v="1"/>
    <x v="10"/>
    <x v="1"/>
    <x v="0"/>
    <x v="27"/>
    <x v="469"/>
    <x v="450"/>
    <x v="231"/>
    <x v="8"/>
    <x v="2"/>
    <x v="2"/>
    <x v="10"/>
    <x v="36"/>
    <x v="426"/>
    <x v="21"/>
    <x v="184"/>
    <x v="1"/>
    <x v="15"/>
    <x v="4"/>
    <x v="721"/>
    <x v="263"/>
    <x v="49"/>
    <x v="76"/>
    <x v="1"/>
    <x v="10"/>
    <x v="296"/>
    <x v="3"/>
  </r>
  <r>
    <x v="1"/>
    <x v="10"/>
    <x v="1"/>
    <x v="12"/>
    <x v="128"/>
    <x v="470"/>
    <x v="451"/>
    <x v="108"/>
    <x v="8"/>
    <x v="2"/>
    <x v="2"/>
    <x v="10"/>
    <x v="36"/>
    <x v="436"/>
    <x v="182"/>
    <x v="24"/>
    <x v="1"/>
    <x v="15"/>
    <x v="4"/>
    <x v="754"/>
    <x v="787"/>
    <x v="83"/>
    <x v="51"/>
    <x v="1"/>
    <x v="10"/>
    <x v="297"/>
    <x v="39"/>
  </r>
  <r>
    <x v="0"/>
    <x v="6"/>
    <x v="0"/>
    <x v="0"/>
    <x v="19"/>
    <x v="471"/>
    <x v="452"/>
    <x v="89"/>
    <x v="8"/>
    <x v="2"/>
    <x v="2"/>
    <x v="6"/>
    <x v="1"/>
    <x v="4"/>
    <x v="16"/>
    <x v="184"/>
    <x v="1"/>
    <x v="9"/>
    <x v="4"/>
    <x v="1036"/>
    <x v="556"/>
    <x v="8"/>
    <x v="25"/>
    <x v="2"/>
    <x v="7"/>
    <x v="3115"/>
    <x v="85"/>
  </r>
  <r>
    <x v="1"/>
    <x v="10"/>
    <x v="1"/>
    <x v="0"/>
    <x v="27"/>
    <x v="472"/>
    <x v="453"/>
    <x v="19"/>
    <x v="8"/>
    <x v="2"/>
    <x v="2"/>
    <x v="10"/>
    <x v="36"/>
    <x v="368"/>
    <x v="21"/>
    <x v="184"/>
    <x v="1"/>
    <x v="15"/>
    <x v="4"/>
    <x v="726"/>
    <x v="143"/>
    <x v="12"/>
    <x v="71"/>
    <x v="1"/>
    <x v="10"/>
    <x v="298"/>
    <x v="3"/>
  </r>
  <r>
    <x v="1"/>
    <x v="10"/>
    <x v="1"/>
    <x v="0"/>
    <x v="27"/>
    <x v="473"/>
    <x v="454"/>
    <x v="87"/>
    <x v="8"/>
    <x v="2"/>
    <x v="2"/>
    <x v="10"/>
    <x v="36"/>
    <x v="368"/>
    <x v="21"/>
    <x v="184"/>
    <x v="1"/>
    <x v="15"/>
    <x v="4"/>
    <x v="722"/>
    <x v="813"/>
    <x v="12"/>
    <x v="71"/>
    <x v="1"/>
    <x v="10"/>
    <x v="299"/>
    <x v="3"/>
  </r>
  <r>
    <x v="1"/>
    <x v="10"/>
    <x v="1"/>
    <x v="0"/>
    <x v="27"/>
    <x v="474"/>
    <x v="455"/>
    <x v="239"/>
    <x v="8"/>
    <x v="2"/>
    <x v="2"/>
    <x v="10"/>
    <x v="36"/>
    <x v="426"/>
    <x v="21"/>
    <x v="184"/>
    <x v="1"/>
    <x v="15"/>
    <x v="4"/>
    <x v="720"/>
    <x v="300"/>
    <x v="49"/>
    <x v="76"/>
    <x v="1"/>
    <x v="10"/>
    <x v="300"/>
    <x v="3"/>
  </r>
  <r>
    <x v="1"/>
    <x v="10"/>
    <x v="1"/>
    <x v="0"/>
    <x v="27"/>
    <x v="475"/>
    <x v="456"/>
    <x v="298"/>
    <x v="8"/>
    <x v="2"/>
    <x v="2"/>
    <x v="10"/>
    <x v="36"/>
    <x v="426"/>
    <x v="21"/>
    <x v="184"/>
    <x v="1"/>
    <x v="15"/>
    <x v="4"/>
    <x v="719"/>
    <x v="928"/>
    <x v="49"/>
    <x v="76"/>
    <x v="1"/>
    <x v="10"/>
    <x v="301"/>
    <x v="3"/>
  </r>
  <r>
    <x v="1"/>
    <x v="10"/>
    <x v="1"/>
    <x v="0"/>
    <x v="27"/>
    <x v="476"/>
    <x v="457"/>
    <x v="33"/>
    <x v="8"/>
    <x v="2"/>
    <x v="2"/>
    <x v="10"/>
    <x v="36"/>
    <x v="368"/>
    <x v="182"/>
    <x v="24"/>
    <x v="1"/>
    <x v="15"/>
    <x v="4"/>
    <x v="726"/>
    <x v="215"/>
    <x v="12"/>
    <x v="71"/>
    <x v="1"/>
    <x v="10"/>
    <x v="302"/>
    <x v="3"/>
  </r>
  <r>
    <x v="1"/>
    <x v="10"/>
    <x v="1"/>
    <x v="0"/>
    <x v="27"/>
    <x v="477"/>
    <x v="458"/>
    <x v="290"/>
    <x v="8"/>
    <x v="2"/>
    <x v="2"/>
    <x v="10"/>
    <x v="36"/>
    <x v="426"/>
    <x v="182"/>
    <x v="24"/>
    <x v="1"/>
    <x v="15"/>
    <x v="4"/>
    <x v="720"/>
    <x v="1000"/>
    <x v="49"/>
    <x v="76"/>
    <x v="1"/>
    <x v="10"/>
    <x v="303"/>
    <x v="3"/>
  </r>
  <r>
    <x v="1"/>
    <x v="10"/>
    <x v="1"/>
    <x v="0"/>
    <x v="27"/>
    <x v="478"/>
    <x v="459"/>
    <x v="87"/>
    <x v="8"/>
    <x v="2"/>
    <x v="2"/>
    <x v="10"/>
    <x v="36"/>
    <x v="368"/>
    <x v="182"/>
    <x v="24"/>
    <x v="1"/>
    <x v="15"/>
    <x v="4"/>
    <x v="729"/>
    <x v="813"/>
    <x v="12"/>
    <x v="71"/>
    <x v="1"/>
    <x v="10"/>
    <x v="304"/>
    <x v="3"/>
  </r>
  <r>
    <x v="0"/>
    <x v="6"/>
    <x v="0"/>
    <x v="0"/>
    <x v="19"/>
    <x v="479"/>
    <x v="460"/>
    <x v="165"/>
    <x v="8"/>
    <x v="2"/>
    <x v="2"/>
    <x v="6"/>
    <x v="14"/>
    <x v="43"/>
    <x v="182"/>
    <x v="18"/>
    <x v="1"/>
    <x v="9"/>
    <x v="4"/>
    <x v="1067"/>
    <x v="777"/>
    <x v="8"/>
    <x v="25"/>
    <x v="2"/>
    <x v="7"/>
    <x v="3116"/>
    <x v="85"/>
  </r>
  <r>
    <x v="0"/>
    <x v="6"/>
    <x v="0"/>
    <x v="0"/>
    <x v="19"/>
    <x v="480"/>
    <x v="461"/>
    <x v="38"/>
    <x v="8"/>
    <x v="2"/>
    <x v="2"/>
    <x v="6"/>
    <x v="14"/>
    <x v="43"/>
    <x v="16"/>
    <x v="184"/>
    <x v="1"/>
    <x v="9"/>
    <x v="4"/>
    <x v="1067"/>
    <x v="589"/>
    <x v="8"/>
    <x v="25"/>
    <x v="2"/>
    <x v="7"/>
    <x v="3117"/>
    <x v="85"/>
  </r>
  <r>
    <x v="1"/>
    <x v="10"/>
    <x v="1"/>
    <x v="12"/>
    <x v="128"/>
    <x v="481"/>
    <x v="462"/>
    <x v="100"/>
    <x v="8"/>
    <x v="2"/>
    <x v="2"/>
    <x v="10"/>
    <x v="36"/>
    <x v="388"/>
    <x v="182"/>
    <x v="24"/>
    <x v="1"/>
    <x v="15"/>
    <x v="4"/>
    <x v="822"/>
    <x v="1009"/>
    <x v="44"/>
    <x v="47"/>
    <x v="1"/>
    <x v="10"/>
    <x v="305"/>
    <x v="16"/>
  </r>
  <r>
    <x v="1"/>
    <x v="10"/>
    <x v="1"/>
    <x v="0"/>
    <x v="27"/>
    <x v="482"/>
    <x v="463"/>
    <x v="298"/>
    <x v="8"/>
    <x v="2"/>
    <x v="2"/>
    <x v="10"/>
    <x v="36"/>
    <x v="368"/>
    <x v="182"/>
    <x v="24"/>
    <x v="1"/>
    <x v="15"/>
    <x v="4"/>
    <x v="736"/>
    <x v="372"/>
    <x v="12"/>
    <x v="71"/>
    <x v="1"/>
    <x v="10"/>
    <x v="306"/>
    <x v="3"/>
  </r>
  <r>
    <x v="1"/>
    <x v="10"/>
    <x v="1"/>
    <x v="0"/>
    <x v="27"/>
    <x v="483"/>
    <x v="464"/>
    <x v="19"/>
    <x v="8"/>
    <x v="2"/>
    <x v="2"/>
    <x v="10"/>
    <x v="36"/>
    <x v="426"/>
    <x v="21"/>
    <x v="184"/>
    <x v="1"/>
    <x v="15"/>
    <x v="4"/>
    <x v="720"/>
    <x v="150"/>
    <x v="49"/>
    <x v="76"/>
    <x v="1"/>
    <x v="10"/>
    <x v="307"/>
    <x v="3"/>
  </r>
  <r>
    <x v="1"/>
    <x v="10"/>
    <x v="0"/>
    <x v="0"/>
    <x v="27"/>
    <x v="484"/>
    <x v="465"/>
    <x v="227"/>
    <x v="8"/>
    <x v="2"/>
    <x v="2"/>
    <x v="10"/>
    <x v="35"/>
    <x v="344"/>
    <x v="21"/>
    <x v="184"/>
    <x v="1"/>
    <x v="15"/>
    <x v="4"/>
    <x v="719"/>
    <x v="789"/>
    <x v="49"/>
    <x v="76"/>
    <x v="1"/>
    <x v="9"/>
    <x v="308"/>
    <x v="3"/>
  </r>
  <r>
    <x v="1"/>
    <x v="10"/>
    <x v="1"/>
    <x v="0"/>
    <x v="27"/>
    <x v="485"/>
    <x v="466"/>
    <x v="18"/>
    <x v="8"/>
    <x v="2"/>
    <x v="2"/>
    <x v="10"/>
    <x v="36"/>
    <x v="368"/>
    <x v="182"/>
    <x v="24"/>
    <x v="1"/>
    <x v="15"/>
    <x v="4"/>
    <x v="741"/>
    <x v="337"/>
    <x v="12"/>
    <x v="71"/>
    <x v="1"/>
    <x v="10"/>
    <x v="309"/>
    <x v="3"/>
  </r>
  <r>
    <x v="1"/>
    <x v="10"/>
    <x v="1"/>
    <x v="0"/>
    <x v="27"/>
    <x v="486"/>
    <x v="467"/>
    <x v="100"/>
    <x v="8"/>
    <x v="2"/>
    <x v="2"/>
    <x v="10"/>
    <x v="36"/>
    <x v="391"/>
    <x v="21"/>
    <x v="184"/>
    <x v="1"/>
    <x v="15"/>
    <x v="4"/>
    <x v="783"/>
    <x v="24"/>
    <x v="40"/>
    <x v="78"/>
    <x v="1"/>
    <x v="10"/>
    <x v="310"/>
    <x v="3"/>
  </r>
  <r>
    <x v="1"/>
    <x v="10"/>
    <x v="0"/>
    <x v="12"/>
    <x v="128"/>
    <x v="487"/>
    <x v="468"/>
    <x v="82"/>
    <x v="8"/>
    <x v="2"/>
    <x v="2"/>
    <x v="10"/>
    <x v="35"/>
    <x v="334"/>
    <x v="21"/>
    <x v="184"/>
    <x v="1"/>
    <x v="15"/>
    <x v="4"/>
    <x v="844"/>
    <x v="205"/>
    <x v="19"/>
    <x v="49"/>
    <x v="1"/>
    <x v="9"/>
    <x v="311"/>
    <x v="38"/>
  </r>
  <r>
    <x v="1"/>
    <x v="10"/>
    <x v="1"/>
    <x v="3"/>
    <x v="49"/>
    <x v="488"/>
    <x v="469"/>
    <x v="19"/>
    <x v="8"/>
    <x v="2"/>
    <x v="2"/>
    <x v="10"/>
    <x v="36"/>
    <x v="409"/>
    <x v="21"/>
    <x v="184"/>
    <x v="1"/>
    <x v="15"/>
    <x v="4"/>
    <x v="805"/>
    <x v="148"/>
    <x v="76"/>
    <x v="74"/>
    <x v="1"/>
    <x v="10"/>
    <x v="312"/>
    <x v="8"/>
  </r>
  <r>
    <x v="1"/>
    <x v="10"/>
    <x v="1"/>
    <x v="0"/>
    <x v="27"/>
    <x v="489"/>
    <x v="470"/>
    <x v="72"/>
    <x v="8"/>
    <x v="2"/>
    <x v="2"/>
    <x v="10"/>
    <x v="36"/>
    <x v="426"/>
    <x v="182"/>
    <x v="24"/>
    <x v="1"/>
    <x v="15"/>
    <x v="4"/>
    <x v="720"/>
    <x v="429"/>
    <x v="49"/>
    <x v="76"/>
    <x v="1"/>
    <x v="10"/>
    <x v="313"/>
    <x v="3"/>
  </r>
  <r>
    <x v="0"/>
    <x v="6"/>
    <x v="0"/>
    <x v="0"/>
    <x v="9"/>
    <x v="490"/>
    <x v="471"/>
    <x v="5"/>
    <x v="8"/>
    <x v="2"/>
    <x v="2"/>
    <x v="6"/>
    <x v="14"/>
    <x v="43"/>
    <x v="8"/>
    <x v="184"/>
    <x v="1"/>
    <x v="9"/>
    <x v="4"/>
    <x v="1065"/>
    <x v="754"/>
    <x v="8"/>
    <x v="25"/>
    <x v="2"/>
    <x v="7"/>
    <x v="3118"/>
    <x v="85"/>
  </r>
  <r>
    <x v="1"/>
    <x v="10"/>
    <x v="1"/>
    <x v="0"/>
    <x v="27"/>
    <x v="491"/>
    <x v="471"/>
    <x v="100"/>
    <x v="8"/>
    <x v="2"/>
    <x v="2"/>
    <x v="10"/>
    <x v="36"/>
    <x v="391"/>
    <x v="21"/>
    <x v="184"/>
    <x v="1"/>
    <x v="15"/>
    <x v="4"/>
    <x v="780"/>
    <x v="24"/>
    <x v="40"/>
    <x v="78"/>
    <x v="1"/>
    <x v="10"/>
    <x v="314"/>
    <x v="3"/>
  </r>
  <r>
    <x v="1"/>
    <x v="10"/>
    <x v="1"/>
    <x v="0"/>
    <x v="27"/>
    <x v="492"/>
    <x v="472"/>
    <x v="100"/>
    <x v="8"/>
    <x v="2"/>
    <x v="2"/>
    <x v="10"/>
    <x v="36"/>
    <x v="426"/>
    <x v="182"/>
    <x v="24"/>
    <x v="1"/>
    <x v="15"/>
    <x v="4"/>
    <x v="721"/>
    <x v="544"/>
    <x v="49"/>
    <x v="76"/>
    <x v="1"/>
    <x v="10"/>
    <x v="315"/>
    <x v="3"/>
  </r>
  <r>
    <x v="1"/>
    <x v="10"/>
    <x v="1"/>
    <x v="0"/>
    <x v="27"/>
    <x v="493"/>
    <x v="473"/>
    <x v="13"/>
    <x v="8"/>
    <x v="2"/>
    <x v="2"/>
    <x v="10"/>
    <x v="36"/>
    <x v="426"/>
    <x v="21"/>
    <x v="184"/>
    <x v="1"/>
    <x v="15"/>
    <x v="4"/>
    <x v="720"/>
    <x v="1001"/>
    <x v="49"/>
    <x v="76"/>
    <x v="1"/>
    <x v="10"/>
    <x v="316"/>
    <x v="3"/>
  </r>
  <r>
    <x v="0"/>
    <x v="6"/>
    <x v="0"/>
    <x v="0"/>
    <x v="4"/>
    <x v="494"/>
    <x v="474"/>
    <x v="5"/>
    <x v="8"/>
    <x v="2"/>
    <x v="2"/>
    <x v="6"/>
    <x v="14"/>
    <x v="43"/>
    <x v="4"/>
    <x v="184"/>
    <x v="1"/>
    <x v="9"/>
    <x v="4"/>
    <x v="1065"/>
    <x v="754"/>
    <x v="8"/>
    <x v="25"/>
    <x v="2"/>
    <x v="7"/>
    <x v="3119"/>
    <x v="85"/>
  </r>
  <r>
    <x v="1"/>
    <x v="10"/>
    <x v="1"/>
    <x v="0"/>
    <x v="27"/>
    <x v="495"/>
    <x v="475"/>
    <x v="298"/>
    <x v="8"/>
    <x v="2"/>
    <x v="2"/>
    <x v="10"/>
    <x v="36"/>
    <x v="368"/>
    <x v="182"/>
    <x v="24"/>
    <x v="1"/>
    <x v="15"/>
    <x v="4"/>
    <x v="743"/>
    <x v="372"/>
    <x v="12"/>
    <x v="71"/>
    <x v="1"/>
    <x v="10"/>
    <x v="317"/>
    <x v="3"/>
  </r>
  <r>
    <x v="0"/>
    <x v="6"/>
    <x v="0"/>
    <x v="0"/>
    <x v="4"/>
    <x v="496"/>
    <x v="476"/>
    <x v="165"/>
    <x v="8"/>
    <x v="2"/>
    <x v="2"/>
    <x v="6"/>
    <x v="14"/>
    <x v="43"/>
    <x v="4"/>
    <x v="184"/>
    <x v="1"/>
    <x v="9"/>
    <x v="4"/>
    <x v="1065"/>
    <x v="777"/>
    <x v="8"/>
    <x v="25"/>
    <x v="2"/>
    <x v="7"/>
    <x v="3120"/>
    <x v="85"/>
  </r>
  <r>
    <x v="1"/>
    <x v="10"/>
    <x v="1"/>
    <x v="6"/>
    <x v="71"/>
    <x v="497"/>
    <x v="477"/>
    <x v="100"/>
    <x v="8"/>
    <x v="2"/>
    <x v="2"/>
    <x v="10"/>
    <x v="36"/>
    <x v="430"/>
    <x v="21"/>
    <x v="184"/>
    <x v="1"/>
    <x v="15"/>
    <x v="4"/>
    <x v="780"/>
    <x v="544"/>
    <x v="49"/>
    <x v="76"/>
    <x v="1"/>
    <x v="10"/>
    <x v="318"/>
    <x v="8"/>
  </r>
  <r>
    <x v="0"/>
    <x v="10"/>
    <x v="1"/>
    <x v="4"/>
    <x v="39"/>
    <x v="498"/>
    <x v="478"/>
    <x v="103"/>
    <x v="8"/>
    <x v="2"/>
    <x v="2"/>
    <x v="10"/>
    <x v="16"/>
    <x v="51"/>
    <x v="182"/>
    <x v="19"/>
    <x v="1"/>
    <x v="15"/>
    <x v="1"/>
    <x v="577"/>
    <x v="396"/>
    <x v="66"/>
    <x v="82"/>
    <x v="0"/>
    <x v="3"/>
    <x v="96"/>
    <x v="8"/>
  </r>
  <r>
    <x v="0"/>
    <x v="10"/>
    <x v="1"/>
    <x v="1"/>
    <x v="27"/>
    <x v="499"/>
    <x v="479"/>
    <x v="168"/>
    <x v="8"/>
    <x v="2"/>
    <x v="2"/>
    <x v="10"/>
    <x v="16"/>
    <x v="50"/>
    <x v="182"/>
    <x v="19"/>
    <x v="1"/>
    <x v="15"/>
    <x v="1"/>
    <x v="561"/>
    <x v="49"/>
    <x v="66"/>
    <x v="82"/>
    <x v="0"/>
    <x v="3"/>
    <x v="97"/>
    <x v="5"/>
  </r>
  <r>
    <x v="1"/>
    <x v="10"/>
    <x v="1"/>
    <x v="0"/>
    <x v="27"/>
    <x v="500"/>
    <x v="480"/>
    <x v="215"/>
    <x v="8"/>
    <x v="2"/>
    <x v="2"/>
    <x v="10"/>
    <x v="36"/>
    <x v="407"/>
    <x v="182"/>
    <x v="24"/>
    <x v="1"/>
    <x v="15"/>
    <x v="4"/>
    <x v="802"/>
    <x v="744"/>
    <x v="76"/>
    <x v="74"/>
    <x v="1"/>
    <x v="10"/>
    <x v="319"/>
    <x v="3"/>
  </r>
  <r>
    <x v="0"/>
    <x v="6"/>
    <x v="0"/>
    <x v="0"/>
    <x v="7"/>
    <x v="501"/>
    <x v="481"/>
    <x v="178"/>
    <x v="8"/>
    <x v="2"/>
    <x v="2"/>
    <x v="6"/>
    <x v="14"/>
    <x v="43"/>
    <x v="182"/>
    <x v="7"/>
    <x v="1"/>
    <x v="9"/>
    <x v="4"/>
    <x v="1067"/>
    <x v="55"/>
    <x v="8"/>
    <x v="25"/>
    <x v="2"/>
    <x v="7"/>
    <x v="3121"/>
    <x v="85"/>
  </r>
  <r>
    <x v="1"/>
    <x v="10"/>
    <x v="1"/>
    <x v="0"/>
    <x v="27"/>
    <x v="502"/>
    <x v="482"/>
    <x v="67"/>
    <x v="8"/>
    <x v="2"/>
    <x v="2"/>
    <x v="10"/>
    <x v="36"/>
    <x v="368"/>
    <x v="182"/>
    <x v="24"/>
    <x v="1"/>
    <x v="15"/>
    <x v="4"/>
    <x v="745"/>
    <x v="338"/>
    <x v="12"/>
    <x v="71"/>
    <x v="1"/>
    <x v="10"/>
    <x v="320"/>
    <x v="3"/>
  </r>
  <r>
    <x v="1"/>
    <x v="10"/>
    <x v="1"/>
    <x v="0"/>
    <x v="27"/>
    <x v="503"/>
    <x v="483"/>
    <x v="204"/>
    <x v="8"/>
    <x v="2"/>
    <x v="2"/>
    <x v="10"/>
    <x v="36"/>
    <x v="407"/>
    <x v="21"/>
    <x v="184"/>
    <x v="1"/>
    <x v="15"/>
    <x v="4"/>
    <x v="802"/>
    <x v="692"/>
    <x v="76"/>
    <x v="74"/>
    <x v="1"/>
    <x v="10"/>
    <x v="321"/>
    <x v="3"/>
  </r>
  <r>
    <x v="1"/>
    <x v="10"/>
    <x v="0"/>
    <x v="0"/>
    <x v="27"/>
    <x v="504"/>
    <x v="484"/>
    <x v="227"/>
    <x v="8"/>
    <x v="2"/>
    <x v="2"/>
    <x v="10"/>
    <x v="35"/>
    <x v="344"/>
    <x v="21"/>
    <x v="184"/>
    <x v="1"/>
    <x v="15"/>
    <x v="4"/>
    <x v="719"/>
    <x v="789"/>
    <x v="49"/>
    <x v="76"/>
    <x v="1"/>
    <x v="9"/>
    <x v="322"/>
    <x v="3"/>
  </r>
  <r>
    <x v="0"/>
    <x v="6"/>
    <x v="0"/>
    <x v="0"/>
    <x v="19"/>
    <x v="505"/>
    <x v="485"/>
    <x v="58"/>
    <x v="8"/>
    <x v="2"/>
    <x v="2"/>
    <x v="6"/>
    <x v="1"/>
    <x v="4"/>
    <x v="182"/>
    <x v="18"/>
    <x v="1"/>
    <x v="9"/>
    <x v="4"/>
    <x v="1036"/>
    <x v="698"/>
    <x v="8"/>
    <x v="25"/>
    <x v="2"/>
    <x v="7"/>
    <x v="3122"/>
    <x v="85"/>
  </r>
  <r>
    <x v="0"/>
    <x v="6"/>
    <x v="0"/>
    <x v="0"/>
    <x v="11"/>
    <x v="506"/>
    <x v="486"/>
    <x v="105"/>
    <x v="8"/>
    <x v="2"/>
    <x v="2"/>
    <x v="6"/>
    <x v="14"/>
    <x v="43"/>
    <x v="182"/>
    <x v="11"/>
    <x v="1"/>
    <x v="9"/>
    <x v="4"/>
    <x v="1067"/>
    <x v="902"/>
    <x v="8"/>
    <x v="25"/>
    <x v="2"/>
    <x v="7"/>
    <x v="3123"/>
    <x v="85"/>
  </r>
  <r>
    <x v="1"/>
    <x v="10"/>
    <x v="1"/>
    <x v="0"/>
    <x v="27"/>
    <x v="507"/>
    <x v="487"/>
    <x v="220"/>
    <x v="8"/>
    <x v="2"/>
    <x v="2"/>
    <x v="10"/>
    <x v="36"/>
    <x v="426"/>
    <x v="182"/>
    <x v="24"/>
    <x v="1"/>
    <x v="15"/>
    <x v="4"/>
    <x v="720"/>
    <x v="285"/>
    <x v="49"/>
    <x v="76"/>
    <x v="1"/>
    <x v="10"/>
    <x v="323"/>
    <x v="3"/>
  </r>
  <r>
    <x v="1"/>
    <x v="10"/>
    <x v="1"/>
    <x v="0"/>
    <x v="27"/>
    <x v="508"/>
    <x v="488"/>
    <x v="18"/>
    <x v="8"/>
    <x v="2"/>
    <x v="2"/>
    <x v="10"/>
    <x v="36"/>
    <x v="368"/>
    <x v="21"/>
    <x v="184"/>
    <x v="1"/>
    <x v="15"/>
    <x v="4"/>
    <x v="743"/>
    <x v="337"/>
    <x v="12"/>
    <x v="71"/>
    <x v="1"/>
    <x v="10"/>
    <x v="324"/>
    <x v="3"/>
  </r>
  <r>
    <x v="0"/>
    <x v="6"/>
    <x v="0"/>
    <x v="0"/>
    <x v="19"/>
    <x v="509"/>
    <x v="489"/>
    <x v="140"/>
    <x v="8"/>
    <x v="2"/>
    <x v="2"/>
    <x v="6"/>
    <x v="14"/>
    <x v="43"/>
    <x v="16"/>
    <x v="184"/>
    <x v="1"/>
    <x v="9"/>
    <x v="4"/>
    <x v="1065"/>
    <x v="71"/>
    <x v="8"/>
    <x v="25"/>
    <x v="2"/>
    <x v="7"/>
    <x v="3124"/>
    <x v="85"/>
  </r>
  <r>
    <x v="1"/>
    <x v="10"/>
    <x v="1"/>
    <x v="0"/>
    <x v="27"/>
    <x v="510"/>
    <x v="490"/>
    <x v="220"/>
    <x v="8"/>
    <x v="2"/>
    <x v="2"/>
    <x v="10"/>
    <x v="36"/>
    <x v="407"/>
    <x v="21"/>
    <x v="184"/>
    <x v="1"/>
    <x v="15"/>
    <x v="4"/>
    <x v="801"/>
    <x v="806"/>
    <x v="76"/>
    <x v="74"/>
    <x v="1"/>
    <x v="10"/>
    <x v="325"/>
    <x v="3"/>
  </r>
  <r>
    <x v="1"/>
    <x v="10"/>
    <x v="0"/>
    <x v="12"/>
    <x v="128"/>
    <x v="511"/>
    <x v="491"/>
    <x v="108"/>
    <x v="8"/>
    <x v="2"/>
    <x v="2"/>
    <x v="10"/>
    <x v="35"/>
    <x v="334"/>
    <x v="182"/>
    <x v="24"/>
    <x v="1"/>
    <x v="15"/>
    <x v="4"/>
    <x v="846"/>
    <x v="786"/>
    <x v="19"/>
    <x v="49"/>
    <x v="1"/>
    <x v="9"/>
    <x v="326"/>
    <x v="38"/>
  </r>
  <r>
    <x v="1"/>
    <x v="10"/>
    <x v="1"/>
    <x v="0"/>
    <x v="27"/>
    <x v="512"/>
    <x v="492"/>
    <x v="204"/>
    <x v="8"/>
    <x v="2"/>
    <x v="2"/>
    <x v="10"/>
    <x v="36"/>
    <x v="407"/>
    <x v="182"/>
    <x v="24"/>
    <x v="1"/>
    <x v="15"/>
    <x v="4"/>
    <x v="800"/>
    <x v="692"/>
    <x v="76"/>
    <x v="74"/>
    <x v="1"/>
    <x v="10"/>
    <x v="327"/>
    <x v="3"/>
  </r>
  <r>
    <x v="0"/>
    <x v="6"/>
    <x v="0"/>
    <x v="0"/>
    <x v="19"/>
    <x v="513"/>
    <x v="493"/>
    <x v="159"/>
    <x v="8"/>
    <x v="2"/>
    <x v="2"/>
    <x v="6"/>
    <x v="14"/>
    <x v="43"/>
    <x v="182"/>
    <x v="18"/>
    <x v="1"/>
    <x v="9"/>
    <x v="4"/>
    <x v="1067"/>
    <x v="74"/>
    <x v="8"/>
    <x v="25"/>
    <x v="2"/>
    <x v="7"/>
    <x v="3125"/>
    <x v="85"/>
  </r>
  <r>
    <x v="1"/>
    <x v="10"/>
    <x v="1"/>
    <x v="12"/>
    <x v="128"/>
    <x v="514"/>
    <x v="494"/>
    <x v="220"/>
    <x v="8"/>
    <x v="2"/>
    <x v="2"/>
    <x v="10"/>
    <x v="36"/>
    <x v="411"/>
    <x v="21"/>
    <x v="184"/>
    <x v="1"/>
    <x v="15"/>
    <x v="4"/>
    <x v="833"/>
    <x v="806"/>
    <x v="76"/>
    <x v="49"/>
    <x v="1"/>
    <x v="10"/>
    <x v="328"/>
    <x v="17"/>
  </r>
  <r>
    <x v="1"/>
    <x v="10"/>
    <x v="1"/>
    <x v="1"/>
    <x v="33"/>
    <x v="515"/>
    <x v="495"/>
    <x v="290"/>
    <x v="5"/>
    <x v="0"/>
    <x v="2"/>
    <x v="10"/>
    <x v="36"/>
    <x v="427"/>
    <x v="21"/>
    <x v="184"/>
    <x v="1"/>
    <x v="15"/>
    <x v="4"/>
    <x v="736"/>
    <x v="493"/>
    <x v="49"/>
    <x v="76"/>
    <x v="1"/>
    <x v="10"/>
    <x v="329"/>
    <x v="4"/>
  </r>
  <r>
    <x v="0"/>
    <x v="6"/>
    <x v="0"/>
    <x v="0"/>
    <x v="7"/>
    <x v="517"/>
    <x v="496"/>
    <x v="194"/>
    <x v="8"/>
    <x v="2"/>
    <x v="2"/>
    <x v="6"/>
    <x v="1"/>
    <x v="3"/>
    <x v="182"/>
    <x v="7"/>
    <x v="1"/>
    <x v="9"/>
    <x v="4"/>
    <x v="1038"/>
    <x v="105"/>
    <x v="8"/>
    <x v="25"/>
    <x v="2"/>
    <x v="7"/>
    <x v="3126"/>
    <x v="21"/>
  </r>
  <r>
    <x v="1"/>
    <x v="10"/>
    <x v="1"/>
    <x v="20"/>
    <x v="242"/>
    <x v="518"/>
    <x v="496"/>
    <x v="277"/>
    <x v="8"/>
    <x v="2"/>
    <x v="2"/>
    <x v="10"/>
    <x v="36"/>
    <x v="412"/>
    <x v="182"/>
    <x v="24"/>
    <x v="1"/>
    <x v="15"/>
    <x v="4"/>
    <x v="805"/>
    <x v="487"/>
    <x v="19"/>
    <x v="49"/>
    <x v="1"/>
    <x v="10"/>
    <x v="331"/>
    <x v="50"/>
  </r>
  <r>
    <x v="1"/>
    <x v="10"/>
    <x v="1"/>
    <x v="0"/>
    <x v="27"/>
    <x v="516"/>
    <x v="496"/>
    <x v="108"/>
    <x v="8"/>
    <x v="2"/>
    <x v="2"/>
    <x v="10"/>
    <x v="36"/>
    <x v="425"/>
    <x v="21"/>
    <x v="184"/>
    <x v="1"/>
    <x v="15"/>
    <x v="4"/>
    <x v="564"/>
    <x v="420"/>
    <x v="49"/>
    <x v="76"/>
    <x v="1"/>
    <x v="10"/>
    <x v="330"/>
    <x v="3"/>
  </r>
  <r>
    <x v="1"/>
    <x v="10"/>
    <x v="1"/>
    <x v="12"/>
    <x v="128"/>
    <x v="519"/>
    <x v="497"/>
    <x v="277"/>
    <x v="8"/>
    <x v="2"/>
    <x v="2"/>
    <x v="10"/>
    <x v="36"/>
    <x v="413"/>
    <x v="182"/>
    <x v="24"/>
    <x v="1"/>
    <x v="15"/>
    <x v="4"/>
    <x v="806"/>
    <x v="487"/>
    <x v="19"/>
    <x v="49"/>
    <x v="1"/>
    <x v="10"/>
    <x v="332"/>
    <x v="43"/>
  </r>
  <r>
    <x v="1"/>
    <x v="10"/>
    <x v="1"/>
    <x v="3"/>
    <x v="49"/>
    <x v="520"/>
    <x v="498"/>
    <x v="204"/>
    <x v="8"/>
    <x v="2"/>
    <x v="2"/>
    <x v="10"/>
    <x v="36"/>
    <x v="409"/>
    <x v="21"/>
    <x v="184"/>
    <x v="1"/>
    <x v="15"/>
    <x v="4"/>
    <x v="804"/>
    <x v="692"/>
    <x v="76"/>
    <x v="74"/>
    <x v="1"/>
    <x v="10"/>
    <x v="333"/>
    <x v="8"/>
  </r>
  <r>
    <x v="1"/>
    <x v="10"/>
    <x v="1"/>
    <x v="0"/>
    <x v="27"/>
    <x v="521"/>
    <x v="499"/>
    <x v="19"/>
    <x v="8"/>
    <x v="2"/>
    <x v="2"/>
    <x v="10"/>
    <x v="37"/>
    <x v="445"/>
    <x v="182"/>
    <x v="24"/>
    <x v="1"/>
    <x v="15"/>
    <x v="4"/>
    <x v="810"/>
    <x v="145"/>
    <x v="82"/>
    <x v="72"/>
    <x v="1"/>
    <x v="10"/>
    <x v="334"/>
    <x v="3"/>
  </r>
  <r>
    <x v="1"/>
    <x v="10"/>
    <x v="1"/>
    <x v="0"/>
    <x v="27"/>
    <x v="522"/>
    <x v="500"/>
    <x v="82"/>
    <x v="8"/>
    <x v="2"/>
    <x v="2"/>
    <x v="10"/>
    <x v="36"/>
    <x v="425"/>
    <x v="182"/>
    <x v="24"/>
    <x v="1"/>
    <x v="15"/>
    <x v="4"/>
    <x v="565"/>
    <x v="927"/>
    <x v="49"/>
    <x v="76"/>
    <x v="1"/>
    <x v="10"/>
    <x v="335"/>
    <x v="3"/>
  </r>
  <r>
    <x v="0"/>
    <x v="6"/>
    <x v="0"/>
    <x v="0"/>
    <x v="10"/>
    <x v="523"/>
    <x v="501"/>
    <x v="159"/>
    <x v="8"/>
    <x v="2"/>
    <x v="2"/>
    <x v="6"/>
    <x v="14"/>
    <x v="43"/>
    <x v="182"/>
    <x v="10"/>
    <x v="1"/>
    <x v="9"/>
    <x v="4"/>
    <x v="1068"/>
    <x v="74"/>
    <x v="8"/>
    <x v="25"/>
    <x v="2"/>
    <x v="7"/>
    <x v="3127"/>
    <x v="85"/>
  </r>
  <r>
    <x v="1"/>
    <x v="10"/>
    <x v="1"/>
    <x v="0"/>
    <x v="27"/>
    <x v="524"/>
    <x v="502"/>
    <x v="82"/>
    <x v="8"/>
    <x v="2"/>
    <x v="2"/>
    <x v="10"/>
    <x v="36"/>
    <x v="385"/>
    <x v="21"/>
    <x v="184"/>
    <x v="1"/>
    <x v="15"/>
    <x v="4"/>
    <x v="742"/>
    <x v="305"/>
    <x v="44"/>
    <x v="73"/>
    <x v="1"/>
    <x v="10"/>
    <x v="336"/>
    <x v="3"/>
  </r>
  <r>
    <x v="0"/>
    <x v="6"/>
    <x v="0"/>
    <x v="0"/>
    <x v="4"/>
    <x v="525"/>
    <x v="503"/>
    <x v="252"/>
    <x v="8"/>
    <x v="2"/>
    <x v="2"/>
    <x v="6"/>
    <x v="14"/>
    <x v="43"/>
    <x v="4"/>
    <x v="184"/>
    <x v="1"/>
    <x v="9"/>
    <x v="4"/>
    <x v="1067"/>
    <x v="975"/>
    <x v="8"/>
    <x v="25"/>
    <x v="2"/>
    <x v="7"/>
    <x v="3128"/>
    <x v="85"/>
  </r>
  <r>
    <x v="0"/>
    <x v="10"/>
    <x v="0"/>
    <x v="5"/>
    <x v="61"/>
    <x v="526"/>
    <x v="504"/>
    <x v="192"/>
    <x v="8"/>
    <x v="2"/>
    <x v="2"/>
    <x v="10"/>
    <x v="21"/>
    <x v="68"/>
    <x v="182"/>
    <x v="24"/>
    <x v="1"/>
    <x v="15"/>
    <x v="2"/>
    <x v="917"/>
    <x v="85"/>
    <x v="27"/>
    <x v="24"/>
    <x v="5"/>
    <x v="8"/>
    <x v="2868"/>
    <x v="6"/>
  </r>
  <r>
    <x v="1"/>
    <x v="10"/>
    <x v="1"/>
    <x v="0"/>
    <x v="27"/>
    <x v="527"/>
    <x v="505"/>
    <x v="100"/>
    <x v="8"/>
    <x v="2"/>
    <x v="2"/>
    <x v="10"/>
    <x v="36"/>
    <x v="391"/>
    <x v="21"/>
    <x v="184"/>
    <x v="1"/>
    <x v="15"/>
    <x v="4"/>
    <x v="776"/>
    <x v="24"/>
    <x v="40"/>
    <x v="78"/>
    <x v="1"/>
    <x v="10"/>
    <x v="337"/>
    <x v="3"/>
  </r>
  <r>
    <x v="1"/>
    <x v="10"/>
    <x v="1"/>
    <x v="0"/>
    <x v="27"/>
    <x v="528"/>
    <x v="506"/>
    <x v="33"/>
    <x v="8"/>
    <x v="2"/>
    <x v="2"/>
    <x v="10"/>
    <x v="36"/>
    <x v="391"/>
    <x v="182"/>
    <x v="24"/>
    <x v="1"/>
    <x v="15"/>
    <x v="4"/>
    <x v="773"/>
    <x v="239"/>
    <x v="40"/>
    <x v="78"/>
    <x v="1"/>
    <x v="10"/>
    <x v="338"/>
    <x v="3"/>
  </r>
  <r>
    <x v="0"/>
    <x v="6"/>
    <x v="0"/>
    <x v="0"/>
    <x v="11"/>
    <x v="529"/>
    <x v="507"/>
    <x v="121"/>
    <x v="8"/>
    <x v="2"/>
    <x v="2"/>
    <x v="6"/>
    <x v="1"/>
    <x v="1"/>
    <x v="182"/>
    <x v="11"/>
    <x v="1"/>
    <x v="9"/>
    <x v="4"/>
    <x v="1046"/>
    <x v="76"/>
    <x v="8"/>
    <x v="25"/>
    <x v="2"/>
    <x v="7"/>
    <x v="3129"/>
    <x v="4"/>
  </r>
  <r>
    <x v="1"/>
    <x v="10"/>
    <x v="1"/>
    <x v="12"/>
    <x v="128"/>
    <x v="530"/>
    <x v="508"/>
    <x v="239"/>
    <x v="8"/>
    <x v="2"/>
    <x v="2"/>
    <x v="10"/>
    <x v="36"/>
    <x v="379"/>
    <x v="21"/>
    <x v="184"/>
    <x v="1"/>
    <x v="15"/>
    <x v="4"/>
    <x v="730"/>
    <x v="892"/>
    <x v="31"/>
    <x v="71"/>
    <x v="1"/>
    <x v="10"/>
    <x v="339"/>
    <x v="43"/>
  </r>
  <r>
    <x v="1"/>
    <x v="10"/>
    <x v="1"/>
    <x v="12"/>
    <x v="128"/>
    <x v="531"/>
    <x v="509"/>
    <x v="298"/>
    <x v="8"/>
    <x v="2"/>
    <x v="2"/>
    <x v="10"/>
    <x v="36"/>
    <x v="389"/>
    <x v="182"/>
    <x v="24"/>
    <x v="1"/>
    <x v="15"/>
    <x v="4"/>
    <x v="716"/>
    <x v="714"/>
    <x v="31"/>
    <x v="47"/>
    <x v="1"/>
    <x v="10"/>
    <x v="340"/>
    <x v="42"/>
  </r>
  <r>
    <x v="0"/>
    <x v="6"/>
    <x v="0"/>
    <x v="0"/>
    <x v="1"/>
    <x v="532"/>
    <x v="510"/>
    <x v="237"/>
    <x v="8"/>
    <x v="2"/>
    <x v="2"/>
    <x v="6"/>
    <x v="1"/>
    <x v="4"/>
    <x v="1"/>
    <x v="184"/>
    <x v="1"/>
    <x v="9"/>
    <x v="4"/>
    <x v="1036"/>
    <x v="649"/>
    <x v="8"/>
    <x v="25"/>
    <x v="2"/>
    <x v="7"/>
    <x v="3130"/>
    <x v="85"/>
  </r>
  <r>
    <x v="0"/>
    <x v="6"/>
    <x v="0"/>
    <x v="0"/>
    <x v="4"/>
    <x v="533"/>
    <x v="511"/>
    <x v="160"/>
    <x v="8"/>
    <x v="2"/>
    <x v="2"/>
    <x v="6"/>
    <x v="14"/>
    <x v="43"/>
    <x v="4"/>
    <x v="184"/>
    <x v="1"/>
    <x v="9"/>
    <x v="4"/>
    <x v="1067"/>
    <x v="21"/>
    <x v="8"/>
    <x v="25"/>
    <x v="2"/>
    <x v="7"/>
    <x v="3131"/>
    <x v="85"/>
  </r>
  <r>
    <x v="1"/>
    <x v="10"/>
    <x v="1"/>
    <x v="1"/>
    <x v="33"/>
    <x v="534"/>
    <x v="511"/>
    <x v="82"/>
    <x v="8"/>
    <x v="2"/>
    <x v="2"/>
    <x v="10"/>
    <x v="36"/>
    <x v="427"/>
    <x v="21"/>
    <x v="184"/>
    <x v="1"/>
    <x v="15"/>
    <x v="4"/>
    <x v="742"/>
    <x v="455"/>
    <x v="49"/>
    <x v="76"/>
    <x v="1"/>
    <x v="10"/>
    <x v="341"/>
    <x v="4"/>
  </r>
  <r>
    <x v="1"/>
    <x v="10"/>
    <x v="0"/>
    <x v="0"/>
    <x v="27"/>
    <x v="535"/>
    <x v="512"/>
    <x v="19"/>
    <x v="8"/>
    <x v="2"/>
    <x v="2"/>
    <x v="10"/>
    <x v="35"/>
    <x v="328"/>
    <x v="182"/>
    <x v="24"/>
    <x v="1"/>
    <x v="15"/>
    <x v="4"/>
    <x v="791"/>
    <x v="148"/>
    <x v="32"/>
    <x v="74"/>
    <x v="1"/>
    <x v="9"/>
    <x v="342"/>
    <x v="3"/>
  </r>
  <r>
    <x v="0"/>
    <x v="6"/>
    <x v="0"/>
    <x v="0"/>
    <x v="17"/>
    <x v="536"/>
    <x v="513"/>
    <x v="105"/>
    <x v="8"/>
    <x v="2"/>
    <x v="2"/>
    <x v="6"/>
    <x v="1"/>
    <x v="4"/>
    <x v="14"/>
    <x v="184"/>
    <x v="1"/>
    <x v="9"/>
    <x v="4"/>
    <x v="1033"/>
    <x v="902"/>
    <x v="8"/>
    <x v="25"/>
    <x v="2"/>
    <x v="7"/>
    <x v="3132"/>
    <x v="85"/>
  </r>
  <r>
    <x v="0"/>
    <x v="6"/>
    <x v="0"/>
    <x v="0"/>
    <x v="19"/>
    <x v="537"/>
    <x v="514"/>
    <x v="89"/>
    <x v="8"/>
    <x v="2"/>
    <x v="2"/>
    <x v="6"/>
    <x v="14"/>
    <x v="43"/>
    <x v="16"/>
    <x v="184"/>
    <x v="1"/>
    <x v="9"/>
    <x v="4"/>
    <x v="1065"/>
    <x v="556"/>
    <x v="8"/>
    <x v="25"/>
    <x v="2"/>
    <x v="7"/>
    <x v="3133"/>
    <x v="85"/>
  </r>
  <r>
    <x v="1"/>
    <x v="10"/>
    <x v="0"/>
    <x v="0"/>
    <x v="27"/>
    <x v="538"/>
    <x v="515"/>
    <x v="231"/>
    <x v="8"/>
    <x v="2"/>
    <x v="2"/>
    <x v="10"/>
    <x v="35"/>
    <x v="325"/>
    <x v="21"/>
    <x v="184"/>
    <x v="1"/>
    <x v="15"/>
    <x v="4"/>
    <x v="736"/>
    <x v="355"/>
    <x v="32"/>
    <x v="74"/>
    <x v="1"/>
    <x v="9"/>
    <x v="343"/>
    <x v="3"/>
  </r>
  <r>
    <x v="1"/>
    <x v="10"/>
    <x v="1"/>
    <x v="0"/>
    <x v="27"/>
    <x v="539"/>
    <x v="516"/>
    <x v="25"/>
    <x v="8"/>
    <x v="2"/>
    <x v="2"/>
    <x v="10"/>
    <x v="36"/>
    <x v="365"/>
    <x v="182"/>
    <x v="24"/>
    <x v="1"/>
    <x v="15"/>
    <x v="4"/>
    <x v="553"/>
    <x v="328"/>
    <x v="68"/>
    <x v="27"/>
    <x v="1"/>
    <x v="10"/>
    <x v="344"/>
    <x v="3"/>
  </r>
  <r>
    <x v="0"/>
    <x v="6"/>
    <x v="0"/>
    <x v="0"/>
    <x v="9"/>
    <x v="540"/>
    <x v="517"/>
    <x v="105"/>
    <x v="8"/>
    <x v="2"/>
    <x v="2"/>
    <x v="6"/>
    <x v="1"/>
    <x v="4"/>
    <x v="182"/>
    <x v="9"/>
    <x v="1"/>
    <x v="9"/>
    <x v="4"/>
    <x v="1035"/>
    <x v="902"/>
    <x v="8"/>
    <x v="25"/>
    <x v="2"/>
    <x v="7"/>
    <x v="3134"/>
    <x v="85"/>
  </r>
  <r>
    <x v="1"/>
    <x v="10"/>
    <x v="1"/>
    <x v="0"/>
    <x v="27"/>
    <x v="541"/>
    <x v="518"/>
    <x v="298"/>
    <x v="8"/>
    <x v="2"/>
    <x v="2"/>
    <x v="10"/>
    <x v="36"/>
    <x v="391"/>
    <x v="182"/>
    <x v="24"/>
    <x v="1"/>
    <x v="15"/>
    <x v="4"/>
    <x v="784"/>
    <x v="573"/>
    <x v="40"/>
    <x v="78"/>
    <x v="1"/>
    <x v="10"/>
    <x v="345"/>
    <x v="3"/>
  </r>
  <r>
    <x v="0"/>
    <x v="6"/>
    <x v="0"/>
    <x v="0"/>
    <x v="9"/>
    <x v="542"/>
    <x v="519"/>
    <x v="44"/>
    <x v="8"/>
    <x v="2"/>
    <x v="2"/>
    <x v="6"/>
    <x v="1"/>
    <x v="4"/>
    <x v="8"/>
    <x v="184"/>
    <x v="1"/>
    <x v="9"/>
    <x v="4"/>
    <x v="1035"/>
    <x v="117"/>
    <x v="8"/>
    <x v="25"/>
    <x v="2"/>
    <x v="7"/>
    <x v="3135"/>
    <x v="85"/>
  </r>
  <r>
    <x v="1"/>
    <x v="10"/>
    <x v="1"/>
    <x v="0"/>
    <x v="27"/>
    <x v="543"/>
    <x v="520"/>
    <x v="100"/>
    <x v="8"/>
    <x v="2"/>
    <x v="2"/>
    <x v="10"/>
    <x v="36"/>
    <x v="391"/>
    <x v="182"/>
    <x v="24"/>
    <x v="1"/>
    <x v="15"/>
    <x v="4"/>
    <x v="785"/>
    <x v="24"/>
    <x v="40"/>
    <x v="78"/>
    <x v="1"/>
    <x v="10"/>
    <x v="346"/>
    <x v="3"/>
  </r>
  <r>
    <x v="1"/>
    <x v="10"/>
    <x v="1"/>
    <x v="0"/>
    <x v="27"/>
    <x v="544"/>
    <x v="521"/>
    <x v="100"/>
    <x v="8"/>
    <x v="2"/>
    <x v="2"/>
    <x v="10"/>
    <x v="36"/>
    <x v="391"/>
    <x v="182"/>
    <x v="24"/>
    <x v="1"/>
    <x v="15"/>
    <x v="4"/>
    <x v="786"/>
    <x v="24"/>
    <x v="40"/>
    <x v="78"/>
    <x v="1"/>
    <x v="10"/>
    <x v="347"/>
    <x v="3"/>
  </r>
  <r>
    <x v="1"/>
    <x v="10"/>
    <x v="1"/>
    <x v="12"/>
    <x v="128"/>
    <x v="545"/>
    <x v="522"/>
    <x v="19"/>
    <x v="8"/>
    <x v="2"/>
    <x v="2"/>
    <x v="10"/>
    <x v="36"/>
    <x v="379"/>
    <x v="182"/>
    <x v="24"/>
    <x v="1"/>
    <x v="15"/>
    <x v="4"/>
    <x v="733"/>
    <x v="141"/>
    <x v="31"/>
    <x v="71"/>
    <x v="1"/>
    <x v="10"/>
    <x v="348"/>
    <x v="43"/>
  </r>
  <r>
    <x v="0"/>
    <x v="6"/>
    <x v="0"/>
    <x v="0"/>
    <x v="2"/>
    <x v="546"/>
    <x v="523"/>
    <x v="105"/>
    <x v="8"/>
    <x v="2"/>
    <x v="2"/>
    <x v="6"/>
    <x v="1"/>
    <x v="4"/>
    <x v="182"/>
    <x v="2"/>
    <x v="1"/>
    <x v="9"/>
    <x v="4"/>
    <x v="1036"/>
    <x v="290"/>
    <x v="8"/>
    <x v="25"/>
    <x v="2"/>
    <x v="7"/>
    <x v="3136"/>
    <x v="85"/>
  </r>
  <r>
    <x v="1"/>
    <x v="10"/>
    <x v="1"/>
    <x v="0"/>
    <x v="27"/>
    <x v="547"/>
    <x v="524"/>
    <x v="18"/>
    <x v="8"/>
    <x v="2"/>
    <x v="2"/>
    <x v="10"/>
    <x v="36"/>
    <x v="368"/>
    <x v="182"/>
    <x v="24"/>
    <x v="1"/>
    <x v="15"/>
    <x v="4"/>
    <x v="745"/>
    <x v="337"/>
    <x v="12"/>
    <x v="71"/>
    <x v="1"/>
    <x v="10"/>
    <x v="349"/>
    <x v="3"/>
  </r>
  <r>
    <x v="1"/>
    <x v="10"/>
    <x v="1"/>
    <x v="3"/>
    <x v="49"/>
    <x v="548"/>
    <x v="525"/>
    <x v="220"/>
    <x v="8"/>
    <x v="2"/>
    <x v="2"/>
    <x v="10"/>
    <x v="36"/>
    <x v="409"/>
    <x v="182"/>
    <x v="24"/>
    <x v="1"/>
    <x v="15"/>
    <x v="4"/>
    <x v="805"/>
    <x v="806"/>
    <x v="76"/>
    <x v="74"/>
    <x v="1"/>
    <x v="10"/>
    <x v="350"/>
    <x v="8"/>
  </r>
  <r>
    <x v="1"/>
    <x v="10"/>
    <x v="1"/>
    <x v="12"/>
    <x v="128"/>
    <x v="549"/>
    <x v="526"/>
    <x v="183"/>
    <x v="8"/>
    <x v="2"/>
    <x v="2"/>
    <x v="10"/>
    <x v="36"/>
    <x v="373"/>
    <x v="182"/>
    <x v="24"/>
    <x v="1"/>
    <x v="15"/>
    <x v="4"/>
    <x v="838"/>
    <x v="841"/>
    <x v="12"/>
    <x v="71"/>
    <x v="1"/>
    <x v="10"/>
    <x v="351"/>
    <x v="17"/>
  </r>
  <r>
    <x v="1"/>
    <x v="10"/>
    <x v="1"/>
    <x v="0"/>
    <x v="27"/>
    <x v="550"/>
    <x v="527"/>
    <x v="100"/>
    <x v="8"/>
    <x v="2"/>
    <x v="2"/>
    <x v="10"/>
    <x v="36"/>
    <x v="385"/>
    <x v="182"/>
    <x v="24"/>
    <x v="1"/>
    <x v="15"/>
    <x v="4"/>
    <x v="752"/>
    <x v="1009"/>
    <x v="44"/>
    <x v="73"/>
    <x v="1"/>
    <x v="10"/>
    <x v="352"/>
    <x v="3"/>
  </r>
  <r>
    <x v="1"/>
    <x v="10"/>
    <x v="1"/>
    <x v="0"/>
    <x v="27"/>
    <x v="551"/>
    <x v="528"/>
    <x v="220"/>
    <x v="8"/>
    <x v="2"/>
    <x v="2"/>
    <x v="10"/>
    <x v="36"/>
    <x v="407"/>
    <x v="182"/>
    <x v="24"/>
    <x v="1"/>
    <x v="15"/>
    <x v="4"/>
    <x v="802"/>
    <x v="806"/>
    <x v="76"/>
    <x v="74"/>
    <x v="1"/>
    <x v="10"/>
    <x v="353"/>
    <x v="3"/>
  </r>
  <r>
    <x v="1"/>
    <x v="10"/>
    <x v="1"/>
    <x v="12"/>
    <x v="128"/>
    <x v="552"/>
    <x v="529"/>
    <x v="239"/>
    <x v="8"/>
    <x v="2"/>
    <x v="2"/>
    <x v="10"/>
    <x v="36"/>
    <x v="379"/>
    <x v="182"/>
    <x v="24"/>
    <x v="1"/>
    <x v="15"/>
    <x v="4"/>
    <x v="735"/>
    <x v="892"/>
    <x v="31"/>
    <x v="71"/>
    <x v="1"/>
    <x v="10"/>
    <x v="354"/>
    <x v="43"/>
  </r>
  <r>
    <x v="1"/>
    <x v="10"/>
    <x v="1"/>
    <x v="12"/>
    <x v="128"/>
    <x v="553"/>
    <x v="530"/>
    <x v="18"/>
    <x v="8"/>
    <x v="2"/>
    <x v="2"/>
    <x v="10"/>
    <x v="36"/>
    <x v="379"/>
    <x v="21"/>
    <x v="184"/>
    <x v="1"/>
    <x v="15"/>
    <x v="4"/>
    <x v="734"/>
    <x v="226"/>
    <x v="31"/>
    <x v="71"/>
    <x v="1"/>
    <x v="10"/>
    <x v="355"/>
    <x v="43"/>
  </r>
  <r>
    <x v="1"/>
    <x v="10"/>
    <x v="1"/>
    <x v="0"/>
    <x v="27"/>
    <x v="554"/>
    <x v="531"/>
    <x v="100"/>
    <x v="8"/>
    <x v="2"/>
    <x v="2"/>
    <x v="10"/>
    <x v="36"/>
    <x v="391"/>
    <x v="182"/>
    <x v="24"/>
    <x v="1"/>
    <x v="15"/>
    <x v="4"/>
    <x v="786"/>
    <x v="24"/>
    <x v="40"/>
    <x v="78"/>
    <x v="1"/>
    <x v="10"/>
    <x v="356"/>
    <x v="3"/>
  </r>
  <r>
    <x v="1"/>
    <x v="10"/>
    <x v="1"/>
    <x v="0"/>
    <x v="27"/>
    <x v="555"/>
    <x v="532"/>
    <x v="215"/>
    <x v="8"/>
    <x v="2"/>
    <x v="2"/>
    <x v="10"/>
    <x v="36"/>
    <x v="426"/>
    <x v="182"/>
    <x v="24"/>
    <x v="1"/>
    <x v="15"/>
    <x v="4"/>
    <x v="722"/>
    <x v="742"/>
    <x v="49"/>
    <x v="76"/>
    <x v="1"/>
    <x v="10"/>
    <x v="357"/>
    <x v="3"/>
  </r>
  <r>
    <x v="1"/>
    <x v="10"/>
    <x v="1"/>
    <x v="0"/>
    <x v="27"/>
    <x v="556"/>
    <x v="533"/>
    <x v="100"/>
    <x v="8"/>
    <x v="2"/>
    <x v="2"/>
    <x v="10"/>
    <x v="36"/>
    <x v="385"/>
    <x v="182"/>
    <x v="24"/>
    <x v="1"/>
    <x v="15"/>
    <x v="4"/>
    <x v="756"/>
    <x v="1009"/>
    <x v="44"/>
    <x v="73"/>
    <x v="1"/>
    <x v="10"/>
    <x v="358"/>
    <x v="3"/>
  </r>
  <r>
    <x v="1"/>
    <x v="10"/>
    <x v="0"/>
    <x v="1"/>
    <x v="33"/>
    <x v="557"/>
    <x v="534"/>
    <x v="277"/>
    <x v="8"/>
    <x v="2"/>
    <x v="2"/>
    <x v="10"/>
    <x v="35"/>
    <x v="345"/>
    <x v="21"/>
    <x v="184"/>
    <x v="1"/>
    <x v="15"/>
    <x v="4"/>
    <x v="740"/>
    <x v="941"/>
    <x v="49"/>
    <x v="76"/>
    <x v="1"/>
    <x v="9"/>
    <x v="359"/>
    <x v="4"/>
  </r>
  <r>
    <x v="1"/>
    <x v="10"/>
    <x v="1"/>
    <x v="12"/>
    <x v="128"/>
    <x v="558"/>
    <x v="535"/>
    <x v="220"/>
    <x v="8"/>
    <x v="2"/>
    <x v="2"/>
    <x v="10"/>
    <x v="36"/>
    <x v="399"/>
    <x v="182"/>
    <x v="24"/>
    <x v="1"/>
    <x v="15"/>
    <x v="4"/>
    <x v="762"/>
    <x v="910"/>
    <x v="56"/>
    <x v="53"/>
    <x v="1"/>
    <x v="10"/>
    <x v="360"/>
    <x v="40"/>
  </r>
  <r>
    <x v="1"/>
    <x v="10"/>
    <x v="1"/>
    <x v="0"/>
    <x v="27"/>
    <x v="559"/>
    <x v="536"/>
    <x v="183"/>
    <x v="8"/>
    <x v="2"/>
    <x v="2"/>
    <x v="10"/>
    <x v="36"/>
    <x v="391"/>
    <x v="182"/>
    <x v="24"/>
    <x v="1"/>
    <x v="15"/>
    <x v="4"/>
    <x v="787"/>
    <x v="959"/>
    <x v="40"/>
    <x v="78"/>
    <x v="1"/>
    <x v="10"/>
    <x v="361"/>
    <x v="3"/>
  </r>
  <r>
    <x v="1"/>
    <x v="7"/>
    <x v="0"/>
    <x v="12"/>
    <x v="383"/>
    <x v="560"/>
    <x v="537"/>
    <x v="248"/>
    <x v="8"/>
    <x v="2"/>
    <x v="2"/>
    <x v="7"/>
    <x v="42"/>
    <x v="305"/>
    <x v="182"/>
    <x v="176"/>
    <x v="1"/>
    <x v="12"/>
    <x v="4"/>
    <x v="277"/>
    <x v="878"/>
    <x v="38"/>
    <x v="57"/>
    <x v="8"/>
    <x v="9"/>
    <x v="3364"/>
    <x v="18"/>
  </r>
  <r>
    <x v="1"/>
    <x v="10"/>
    <x v="1"/>
    <x v="0"/>
    <x v="27"/>
    <x v="561"/>
    <x v="537"/>
    <x v="239"/>
    <x v="8"/>
    <x v="2"/>
    <x v="2"/>
    <x v="10"/>
    <x v="36"/>
    <x v="425"/>
    <x v="21"/>
    <x v="184"/>
    <x v="1"/>
    <x v="15"/>
    <x v="4"/>
    <x v="564"/>
    <x v="300"/>
    <x v="49"/>
    <x v="76"/>
    <x v="1"/>
    <x v="10"/>
    <x v="362"/>
    <x v="3"/>
  </r>
  <r>
    <x v="0"/>
    <x v="6"/>
    <x v="0"/>
    <x v="0"/>
    <x v="6"/>
    <x v="562"/>
    <x v="538"/>
    <x v="149"/>
    <x v="8"/>
    <x v="2"/>
    <x v="2"/>
    <x v="6"/>
    <x v="1"/>
    <x v="4"/>
    <x v="182"/>
    <x v="6"/>
    <x v="1"/>
    <x v="9"/>
    <x v="4"/>
    <x v="1036"/>
    <x v="925"/>
    <x v="8"/>
    <x v="25"/>
    <x v="2"/>
    <x v="7"/>
    <x v="3137"/>
    <x v="85"/>
  </r>
  <r>
    <x v="1"/>
    <x v="7"/>
    <x v="0"/>
    <x v="12"/>
    <x v="383"/>
    <x v="563"/>
    <x v="539"/>
    <x v="33"/>
    <x v="8"/>
    <x v="2"/>
    <x v="2"/>
    <x v="7"/>
    <x v="42"/>
    <x v="305"/>
    <x v="174"/>
    <x v="184"/>
    <x v="1"/>
    <x v="12"/>
    <x v="4"/>
    <x v="279"/>
    <x v="710"/>
    <x v="38"/>
    <x v="57"/>
    <x v="8"/>
    <x v="9"/>
    <x v="3365"/>
    <x v="18"/>
  </r>
  <r>
    <x v="1"/>
    <x v="7"/>
    <x v="0"/>
    <x v="12"/>
    <x v="349"/>
    <x v="564"/>
    <x v="540"/>
    <x v="208"/>
    <x v="8"/>
    <x v="2"/>
    <x v="2"/>
    <x v="7"/>
    <x v="42"/>
    <x v="305"/>
    <x v="90"/>
    <x v="184"/>
    <x v="1"/>
    <x v="12"/>
    <x v="4"/>
    <x v="280"/>
    <x v="591"/>
    <x v="38"/>
    <x v="57"/>
    <x v="8"/>
    <x v="9"/>
    <x v="3366"/>
    <x v="18"/>
  </r>
  <r>
    <x v="1"/>
    <x v="7"/>
    <x v="0"/>
    <x v="12"/>
    <x v="378"/>
    <x v="565"/>
    <x v="541"/>
    <x v="7"/>
    <x v="8"/>
    <x v="2"/>
    <x v="2"/>
    <x v="7"/>
    <x v="42"/>
    <x v="305"/>
    <x v="171"/>
    <x v="184"/>
    <x v="1"/>
    <x v="12"/>
    <x v="4"/>
    <x v="280"/>
    <x v="131"/>
    <x v="38"/>
    <x v="57"/>
    <x v="8"/>
    <x v="9"/>
    <x v="3367"/>
    <x v="18"/>
  </r>
  <r>
    <x v="1"/>
    <x v="7"/>
    <x v="0"/>
    <x v="12"/>
    <x v="373"/>
    <x v="566"/>
    <x v="542"/>
    <x v="78"/>
    <x v="8"/>
    <x v="2"/>
    <x v="2"/>
    <x v="7"/>
    <x v="42"/>
    <x v="305"/>
    <x v="170"/>
    <x v="184"/>
    <x v="1"/>
    <x v="12"/>
    <x v="4"/>
    <x v="282"/>
    <x v="909"/>
    <x v="38"/>
    <x v="57"/>
    <x v="8"/>
    <x v="9"/>
    <x v="3368"/>
    <x v="18"/>
  </r>
  <r>
    <x v="1"/>
    <x v="7"/>
    <x v="0"/>
    <x v="12"/>
    <x v="361"/>
    <x v="567"/>
    <x v="543"/>
    <x v="183"/>
    <x v="8"/>
    <x v="2"/>
    <x v="2"/>
    <x v="7"/>
    <x v="42"/>
    <x v="305"/>
    <x v="139"/>
    <x v="184"/>
    <x v="1"/>
    <x v="12"/>
    <x v="4"/>
    <x v="282"/>
    <x v="356"/>
    <x v="38"/>
    <x v="57"/>
    <x v="8"/>
    <x v="9"/>
    <x v="3369"/>
    <x v="18"/>
  </r>
  <r>
    <x v="1"/>
    <x v="10"/>
    <x v="1"/>
    <x v="20"/>
    <x v="242"/>
    <x v="568"/>
    <x v="544"/>
    <x v="49"/>
    <x v="8"/>
    <x v="2"/>
    <x v="2"/>
    <x v="10"/>
    <x v="36"/>
    <x v="377"/>
    <x v="182"/>
    <x v="24"/>
    <x v="1"/>
    <x v="15"/>
    <x v="4"/>
    <x v="722"/>
    <x v="594"/>
    <x v="31"/>
    <x v="47"/>
    <x v="1"/>
    <x v="10"/>
    <x v="363"/>
    <x v="50"/>
  </r>
  <r>
    <x v="1"/>
    <x v="7"/>
    <x v="0"/>
    <x v="13"/>
    <x v="386"/>
    <x v="569"/>
    <x v="545"/>
    <x v="56"/>
    <x v="8"/>
    <x v="2"/>
    <x v="2"/>
    <x v="7"/>
    <x v="42"/>
    <x v="300"/>
    <x v="182"/>
    <x v="176"/>
    <x v="1"/>
    <x v="12"/>
    <x v="4"/>
    <x v="366"/>
    <x v="1014"/>
    <x v="38"/>
    <x v="57"/>
    <x v="8"/>
    <x v="9"/>
    <x v="3370"/>
    <x v="37"/>
  </r>
  <r>
    <x v="1"/>
    <x v="10"/>
    <x v="1"/>
    <x v="0"/>
    <x v="27"/>
    <x v="570"/>
    <x v="546"/>
    <x v="215"/>
    <x v="8"/>
    <x v="2"/>
    <x v="2"/>
    <x v="10"/>
    <x v="36"/>
    <x v="407"/>
    <x v="21"/>
    <x v="184"/>
    <x v="1"/>
    <x v="15"/>
    <x v="4"/>
    <x v="802"/>
    <x v="744"/>
    <x v="76"/>
    <x v="74"/>
    <x v="1"/>
    <x v="10"/>
    <x v="364"/>
    <x v="3"/>
  </r>
  <r>
    <x v="0"/>
    <x v="6"/>
    <x v="0"/>
    <x v="0"/>
    <x v="19"/>
    <x v="571"/>
    <x v="547"/>
    <x v="165"/>
    <x v="8"/>
    <x v="2"/>
    <x v="2"/>
    <x v="6"/>
    <x v="14"/>
    <x v="43"/>
    <x v="16"/>
    <x v="184"/>
    <x v="1"/>
    <x v="9"/>
    <x v="4"/>
    <x v="1064"/>
    <x v="777"/>
    <x v="8"/>
    <x v="25"/>
    <x v="2"/>
    <x v="7"/>
    <x v="3138"/>
    <x v="85"/>
  </r>
  <r>
    <x v="1"/>
    <x v="10"/>
    <x v="1"/>
    <x v="12"/>
    <x v="128"/>
    <x v="572"/>
    <x v="548"/>
    <x v="53"/>
    <x v="8"/>
    <x v="2"/>
    <x v="2"/>
    <x v="10"/>
    <x v="36"/>
    <x v="411"/>
    <x v="21"/>
    <x v="184"/>
    <x v="1"/>
    <x v="15"/>
    <x v="4"/>
    <x v="834"/>
    <x v="391"/>
    <x v="76"/>
    <x v="49"/>
    <x v="1"/>
    <x v="10"/>
    <x v="365"/>
    <x v="17"/>
  </r>
  <r>
    <x v="1"/>
    <x v="10"/>
    <x v="1"/>
    <x v="0"/>
    <x v="27"/>
    <x v="573"/>
    <x v="549"/>
    <x v="97"/>
    <x v="8"/>
    <x v="2"/>
    <x v="2"/>
    <x v="10"/>
    <x v="36"/>
    <x v="391"/>
    <x v="182"/>
    <x v="24"/>
    <x v="1"/>
    <x v="15"/>
    <x v="4"/>
    <x v="794"/>
    <x v="174"/>
    <x v="40"/>
    <x v="78"/>
    <x v="1"/>
    <x v="10"/>
    <x v="366"/>
    <x v="3"/>
  </r>
  <r>
    <x v="1"/>
    <x v="7"/>
    <x v="1"/>
    <x v="0"/>
    <x v="318"/>
    <x v="574"/>
    <x v="550"/>
    <x v="25"/>
    <x v="8"/>
    <x v="2"/>
    <x v="2"/>
    <x v="7"/>
    <x v="43"/>
    <x v="248"/>
    <x v="182"/>
    <x v="173"/>
    <x v="1"/>
    <x v="12"/>
    <x v="4"/>
    <x v="288"/>
    <x v="230"/>
    <x v="78"/>
    <x v="11"/>
    <x v="7"/>
    <x v="9"/>
    <x v="839"/>
    <x v="3"/>
  </r>
  <r>
    <x v="1"/>
    <x v="7"/>
    <x v="1"/>
    <x v="0"/>
    <x v="318"/>
    <x v="575"/>
    <x v="551"/>
    <x v="25"/>
    <x v="8"/>
    <x v="2"/>
    <x v="2"/>
    <x v="7"/>
    <x v="43"/>
    <x v="248"/>
    <x v="182"/>
    <x v="173"/>
    <x v="1"/>
    <x v="12"/>
    <x v="4"/>
    <x v="290"/>
    <x v="230"/>
    <x v="78"/>
    <x v="11"/>
    <x v="7"/>
    <x v="9"/>
    <x v="840"/>
    <x v="3"/>
  </r>
  <r>
    <x v="1"/>
    <x v="7"/>
    <x v="1"/>
    <x v="0"/>
    <x v="318"/>
    <x v="576"/>
    <x v="552"/>
    <x v="25"/>
    <x v="8"/>
    <x v="2"/>
    <x v="2"/>
    <x v="7"/>
    <x v="43"/>
    <x v="248"/>
    <x v="182"/>
    <x v="173"/>
    <x v="1"/>
    <x v="12"/>
    <x v="4"/>
    <x v="291"/>
    <x v="230"/>
    <x v="78"/>
    <x v="11"/>
    <x v="7"/>
    <x v="9"/>
    <x v="841"/>
    <x v="3"/>
  </r>
  <r>
    <x v="0"/>
    <x v="6"/>
    <x v="0"/>
    <x v="0"/>
    <x v="4"/>
    <x v="577"/>
    <x v="553"/>
    <x v="176"/>
    <x v="8"/>
    <x v="2"/>
    <x v="2"/>
    <x v="6"/>
    <x v="14"/>
    <x v="43"/>
    <x v="4"/>
    <x v="184"/>
    <x v="1"/>
    <x v="9"/>
    <x v="4"/>
    <x v="1063"/>
    <x v="720"/>
    <x v="8"/>
    <x v="25"/>
    <x v="2"/>
    <x v="7"/>
    <x v="3139"/>
    <x v="85"/>
  </r>
  <r>
    <x v="1"/>
    <x v="7"/>
    <x v="1"/>
    <x v="0"/>
    <x v="318"/>
    <x v="578"/>
    <x v="554"/>
    <x v="180"/>
    <x v="8"/>
    <x v="2"/>
    <x v="2"/>
    <x v="7"/>
    <x v="43"/>
    <x v="248"/>
    <x v="182"/>
    <x v="173"/>
    <x v="1"/>
    <x v="12"/>
    <x v="4"/>
    <x v="292"/>
    <x v="764"/>
    <x v="78"/>
    <x v="11"/>
    <x v="7"/>
    <x v="9"/>
    <x v="842"/>
    <x v="3"/>
  </r>
  <r>
    <x v="1"/>
    <x v="7"/>
    <x v="1"/>
    <x v="0"/>
    <x v="318"/>
    <x v="579"/>
    <x v="555"/>
    <x v="25"/>
    <x v="8"/>
    <x v="2"/>
    <x v="2"/>
    <x v="7"/>
    <x v="43"/>
    <x v="248"/>
    <x v="182"/>
    <x v="173"/>
    <x v="1"/>
    <x v="12"/>
    <x v="4"/>
    <x v="293"/>
    <x v="230"/>
    <x v="78"/>
    <x v="11"/>
    <x v="7"/>
    <x v="9"/>
    <x v="843"/>
    <x v="3"/>
  </r>
  <r>
    <x v="1"/>
    <x v="7"/>
    <x v="1"/>
    <x v="0"/>
    <x v="318"/>
    <x v="580"/>
    <x v="556"/>
    <x v="25"/>
    <x v="8"/>
    <x v="2"/>
    <x v="2"/>
    <x v="7"/>
    <x v="43"/>
    <x v="248"/>
    <x v="182"/>
    <x v="173"/>
    <x v="1"/>
    <x v="12"/>
    <x v="4"/>
    <x v="294"/>
    <x v="230"/>
    <x v="78"/>
    <x v="11"/>
    <x v="7"/>
    <x v="9"/>
    <x v="844"/>
    <x v="3"/>
  </r>
  <r>
    <x v="0"/>
    <x v="6"/>
    <x v="0"/>
    <x v="0"/>
    <x v="14"/>
    <x v="581"/>
    <x v="557"/>
    <x v="165"/>
    <x v="8"/>
    <x v="2"/>
    <x v="2"/>
    <x v="6"/>
    <x v="14"/>
    <x v="43"/>
    <x v="12"/>
    <x v="184"/>
    <x v="1"/>
    <x v="9"/>
    <x v="4"/>
    <x v="1063"/>
    <x v="777"/>
    <x v="8"/>
    <x v="25"/>
    <x v="2"/>
    <x v="7"/>
    <x v="3140"/>
    <x v="85"/>
  </r>
  <r>
    <x v="1"/>
    <x v="7"/>
    <x v="0"/>
    <x v="12"/>
    <x v="373"/>
    <x v="582"/>
    <x v="558"/>
    <x v="124"/>
    <x v="8"/>
    <x v="2"/>
    <x v="2"/>
    <x v="7"/>
    <x v="42"/>
    <x v="305"/>
    <x v="170"/>
    <x v="184"/>
    <x v="1"/>
    <x v="12"/>
    <x v="4"/>
    <x v="282"/>
    <x v="25"/>
    <x v="38"/>
    <x v="57"/>
    <x v="8"/>
    <x v="9"/>
    <x v="3371"/>
    <x v="18"/>
  </r>
  <r>
    <x v="1"/>
    <x v="10"/>
    <x v="1"/>
    <x v="12"/>
    <x v="128"/>
    <x v="583"/>
    <x v="559"/>
    <x v="220"/>
    <x v="8"/>
    <x v="2"/>
    <x v="2"/>
    <x v="10"/>
    <x v="36"/>
    <x v="399"/>
    <x v="182"/>
    <x v="24"/>
    <x v="1"/>
    <x v="15"/>
    <x v="4"/>
    <x v="766"/>
    <x v="910"/>
    <x v="56"/>
    <x v="53"/>
    <x v="1"/>
    <x v="10"/>
    <x v="367"/>
    <x v="40"/>
  </r>
  <r>
    <x v="1"/>
    <x v="7"/>
    <x v="0"/>
    <x v="12"/>
    <x v="361"/>
    <x v="584"/>
    <x v="560"/>
    <x v="78"/>
    <x v="8"/>
    <x v="2"/>
    <x v="2"/>
    <x v="7"/>
    <x v="42"/>
    <x v="305"/>
    <x v="139"/>
    <x v="184"/>
    <x v="1"/>
    <x v="12"/>
    <x v="4"/>
    <x v="282"/>
    <x v="909"/>
    <x v="38"/>
    <x v="57"/>
    <x v="8"/>
    <x v="9"/>
    <x v="3372"/>
    <x v="18"/>
  </r>
  <r>
    <x v="0"/>
    <x v="6"/>
    <x v="0"/>
    <x v="0"/>
    <x v="1"/>
    <x v="585"/>
    <x v="561"/>
    <x v="237"/>
    <x v="8"/>
    <x v="2"/>
    <x v="2"/>
    <x v="6"/>
    <x v="14"/>
    <x v="43"/>
    <x v="182"/>
    <x v="1"/>
    <x v="1"/>
    <x v="9"/>
    <x v="4"/>
    <x v="1064"/>
    <x v="649"/>
    <x v="8"/>
    <x v="25"/>
    <x v="2"/>
    <x v="7"/>
    <x v="3141"/>
    <x v="85"/>
  </r>
  <r>
    <x v="1"/>
    <x v="7"/>
    <x v="0"/>
    <x v="12"/>
    <x v="383"/>
    <x v="586"/>
    <x v="562"/>
    <x v="26"/>
    <x v="8"/>
    <x v="2"/>
    <x v="2"/>
    <x v="7"/>
    <x v="42"/>
    <x v="305"/>
    <x v="174"/>
    <x v="184"/>
    <x v="1"/>
    <x v="12"/>
    <x v="4"/>
    <x v="281"/>
    <x v="180"/>
    <x v="38"/>
    <x v="57"/>
    <x v="8"/>
    <x v="9"/>
    <x v="3373"/>
    <x v="18"/>
  </r>
  <r>
    <x v="1"/>
    <x v="10"/>
    <x v="1"/>
    <x v="0"/>
    <x v="27"/>
    <x v="587"/>
    <x v="563"/>
    <x v="131"/>
    <x v="8"/>
    <x v="2"/>
    <x v="2"/>
    <x v="10"/>
    <x v="36"/>
    <x v="426"/>
    <x v="21"/>
    <x v="184"/>
    <x v="1"/>
    <x v="15"/>
    <x v="4"/>
    <x v="721"/>
    <x v="838"/>
    <x v="49"/>
    <x v="76"/>
    <x v="1"/>
    <x v="10"/>
    <x v="368"/>
    <x v="3"/>
  </r>
  <r>
    <x v="1"/>
    <x v="10"/>
    <x v="1"/>
    <x v="12"/>
    <x v="128"/>
    <x v="588"/>
    <x v="564"/>
    <x v="19"/>
    <x v="8"/>
    <x v="2"/>
    <x v="2"/>
    <x v="10"/>
    <x v="36"/>
    <x v="411"/>
    <x v="182"/>
    <x v="24"/>
    <x v="1"/>
    <x v="15"/>
    <x v="4"/>
    <x v="838"/>
    <x v="148"/>
    <x v="76"/>
    <x v="49"/>
    <x v="1"/>
    <x v="10"/>
    <x v="369"/>
    <x v="17"/>
  </r>
  <r>
    <x v="1"/>
    <x v="7"/>
    <x v="0"/>
    <x v="13"/>
    <x v="363"/>
    <x v="589"/>
    <x v="565"/>
    <x v="56"/>
    <x v="8"/>
    <x v="2"/>
    <x v="2"/>
    <x v="7"/>
    <x v="42"/>
    <x v="300"/>
    <x v="182"/>
    <x v="142"/>
    <x v="1"/>
    <x v="12"/>
    <x v="4"/>
    <x v="365"/>
    <x v="1014"/>
    <x v="38"/>
    <x v="57"/>
    <x v="8"/>
    <x v="9"/>
    <x v="3374"/>
    <x v="37"/>
  </r>
  <r>
    <x v="1"/>
    <x v="7"/>
    <x v="0"/>
    <x v="13"/>
    <x v="350"/>
    <x v="590"/>
    <x v="566"/>
    <x v="208"/>
    <x v="8"/>
    <x v="2"/>
    <x v="2"/>
    <x v="7"/>
    <x v="42"/>
    <x v="300"/>
    <x v="90"/>
    <x v="184"/>
    <x v="1"/>
    <x v="12"/>
    <x v="4"/>
    <x v="364"/>
    <x v="591"/>
    <x v="38"/>
    <x v="57"/>
    <x v="8"/>
    <x v="9"/>
    <x v="3375"/>
    <x v="37"/>
  </r>
  <r>
    <x v="1"/>
    <x v="10"/>
    <x v="1"/>
    <x v="0"/>
    <x v="27"/>
    <x v="591"/>
    <x v="567"/>
    <x v="33"/>
    <x v="8"/>
    <x v="2"/>
    <x v="2"/>
    <x v="10"/>
    <x v="36"/>
    <x v="391"/>
    <x v="21"/>
    <x v="184"/>
    <x v="1"/>
    <x v="15"/>
    <x v="4"/>
    <x v="790"/>
    <x v="239"/>
    <x v="40"/>
    <x v="78"/>
    <x v="1"/>
    <x v="10"/>
    <x v="370"/>
    <x v="3"/>
  </r>
  <r>
    <x v="1"/>
    <x v="10"/>
    <x v="1"/>
    <x v="0"/>
    <x v="27"/>
    <x v="592"/>
    <x v="568"/>
    <x v="25"/>
    <x v="8"/>
    <x v="2"/>
    <x v="2"/>
    <x v="10"/>
    <x v="36"/>
    <x v="384"/>
    <x v="182"/>
    <x v="24"/>
    <x v="1"/>
    <x v="15"/>
    <x v="4"/>
    <x v="553"/>
    <x v="505"/>
    <x v="68"/>
    <x v="27"/>
    <x v="1"/>
    <x v="10"/>
    <x v="371"/>
    <x v="3"/>
  </r>
  <r>
    <x v="0"/>
    <x v="6"/>
    <x v="0"/>
    <x v="0"/>
    <x v="6"/>
    <x v="593"/>
    <x v="569"/>
    <x v="160"/>
    <x v="8"/>
    <x v="2"/>
    <x v="2"/>
    <x v="6"/>
    <x v="14"/>
    <x v="43"/>
    <x v="182"/>
    <x v="6"/>
    <x v="1"/>
    <x v="9"/>
    <x v="4"/>
    <x v="1064"/>
    <x v="21"/>
    <x v="8"/>
    <x v="25"/>
    <x v="2"/>
    <x v="7"/>
    <x v="3142"/>
    <x v="85"/>
  </r>
  <r>
    <x v="1"/>
    <x v="7"/>
    <x v="0"/>
    <x v="12"/>
    <x v="378"/>
    <x v="594"/>
    <x v="570"/>
    <x v="26"/>
    <x v="8"/>
    <x v="2"/>
    <x v="2"/>
    <x v="7"/>
    <x v="42"/>
    <x v="305"/>
    <x v="171"/>
    <x v="184"/>
    <x v="1"/>
    <x v="12"/>
    <x v="4"/>
    <x v="281"/>
    <x v="180"/>
    <x v="38"/>
    <x v="57"/>
    <x v="8"/>
    <x v="9"/>
    <x v="3378"/>
    <x v="18"/>
  </r>
  <r>
    <x v="1"/>
    <x v="7"/>
    <x v="0"/>
    <x v="13"/>
    <x v="386"/>
    <x v="595"/>
    <x v="571"/>
    <x v="56"/>
    <x v="8"/>
    <x v="2"/>
    <x v="2"/>
    <x v="7"/>
    <x v="42"/>
    <x v="300"/>
    <x v="182"/>
    <x v="176"/>
    <x v="1"/>
    <x v="12"/>
    <x v="4"/>
    <x v="365"/>
    <x v="1014"/>
    <x v="38"/>
    <x v="57"/>
    <x v="8"/>
    <x v="9"/>
    <x v="3377"/>
    <x v="37"/>
  </r>
  <r>
    <x v="1"/>
    <x v="7"/>
    <x v="0"/>
    <x v="12"/>
    <x v="349"/>
    <x v="596"/>
    <x v="572"/>
    <x v="26"/>
    <x v="8"/>
    <x v="2"/>
    <x v="2"/>
    <x v="7"/>
    <x v="42"/>
    <x v="305"/>
    <x v="90"/>
    <x v="184"/>
    <x v="1"/>
    <x v="12"/>
    <x v="4"/>
    <x v="281"/>
    <x v="180"/>
    <x v="38"/>
    <x v="57"/>
    <x v="8"/>
    <x v="9"/>
    <x v="3376"/>
    <x v="18"/>
  </r>
  <r>
    <x v="0"/>
    <x v="6"/>
    <x v="0"/>
    <x v="0"/>
    <x v="3"/>
    <x v="597"/>
    <x v="573"/>
    <x v="237"/>
    <x v="8"/>
    <x v="2"/>
    <x v="2"/>
    <x v="6"/>
    <x v="14"/>
    <x v="43"/>
    <x v="182"/>
    <x v="3"/>
    <x v="1"/>
    <x v="9"/>
    <x v="4"/>
    <x v="1065"/>
    <x v="649"/>
    <x v="8"/>
    <x v="25"/>
    <x v="2"/>
    <x v="7"/>
    <x v="3143"/>
    <x v="85"/>
  </r>
  <r>
    <x v="1"/>
    <x v="10"/>
    <x v="1"/>
    <x v="12"/>
    <x v="128"/>
    <x v="598"/>
    <x v="574"/>
    <x v="239"/>
    <x v="8"/>
    <x v="2"/>
    <x v="2"/>
    <x v="10"/>
    <x v="36"/>
    <x v="434"/>
    <x v="182"/>
    <x v="24"/>
    <x v="1"/>
    <x v="15"/>
    <x v="4"/>
    <x v="830"/>
    <x v="297"/>
    <x v="49"/>
    <x v="51"/>
    <x v="1"/>
    <x v="10"/>
    <x v="372"/>
    <x v="13"/>
  </r>
  <r>
    <x v="1"/>
    <x v="7"/>
    <x v="0"/>
    <x v="13"/>
    <x v="350"/>
    <x v="599"/>
    <x v="575"/>
    <x v="208"/>
    <x v="8"/>
    <x v="2"/>
    <x v="2"/>
    <x v="7"/>
    <x v="42"/>
    <x v="302"/>
    <x v="90"/>
    <x v="184"/>
    <x v="1"/>
    <x v="12"/>
    <x v="4"/>
    <x v="338"/>
    <x v="591"/>
    <x v="38"/>
    <x v="57"/>
    <x v="8"/>
    <x v="9"/>
    <x v="3379"/>
    <x v="30"/>
  </r>
  <r>
    <x v="1"/>
    <x v="7"/>
    <x v="0"/>
    <x v="12"/>
    <x v="369"/>
    <x v="600"/>
    <x v="576"/>
    <x v="124"/>
    <x v="8"/>
    <x v="2"/>
    <x v="2"/>
    <x v="7"/>
    <x v="42"/>
    <x v="305"/>
    <x v="160"/>
    <x v="184"/>
    <x v="1"/>
    <x v="12"/>
    <x v="4"/>
    <x v="281"/>
    <x v="25"/>
    <x v="38"/>
    <x v="57"/>
    <x v="8"/>
    <x v="9"/>
    <x v="3380"/>
    <x v="18"/>
  </r>
  <r>
    <x v="0"/>
    <x v="6"/>
    <x v="0"/>
    <x v="0"/>
    <x v="9"/>
    <x v="601"/>
    <x v="577"/>
    <x v="160"/>
    <x v="8"/>
    <x v="2"/>
    <x v="2"/>
    <x v="6"/>
    <x v="1"/>
    <x v="4"/>
    <x v="182"/>
    <x v="9"/>
    <x v="1"/>
    <x v="9"/>
    <x v="4"/>
    <x v="1036"/>
    <x v="996"/>
    <x v="8"/>
    <x v="25"/>
    <x v="2"/>
    <x v="7"/>
    <x v="3144"/>
    <x v="85"/>
  </r>
  <r>
    <x v="1"/>
    <x v="7"/>
    <x v="0"/>
    <x v="24"/>
    <x v="393"/>
    <x v="602"/>
    <x v="578"/>
    <x v="298"/>
    <x v="8"/>
    <x v="2"/>
    <x v="2"/>
    <x v="7"/>
    <x v="39"/>
    <x v="167"/>
    <x v="182"/>
    <x v="142"/>
    <x v="1"/>
    <x v="12"/>
    <x v="4"/>
    <x v="143"/>
    <x v="667"/>
    <x v="9"/>
    <x v="35"/>
    <x v="8"/>
    <x v="9"/>
    <x v="3381"/>
    <x v="54"/>
  </r>
  <r>
    <x v="0"/>
    <x v="6"/>
    <x v="0"/>
    <x v="0"/>
    <x v="19"/>
    <x v="603"/>
    <x v="579"/>
    <x v="149"/>
    <x v="8"/>
    <x v="2"/>
    <x v="2"/>
    <x v="6"/>
    <x v="1"/>
    <x v="1"/>
    <x v="16"/>
    <x v="184"/>
    <x v="1"/>
    <x v="9"/>
    <x v="4"/>
    <x v="1045"/>
    <x v="578"/>
    <x v="33"/>
    <x v="25"/>
    <x v="2"/>
    <x v="7"/>
    <x v="3145"/>
    <x v="4"/>
  </r>
  <r>
    <x v="0"/>
    <x v="6"/>
    <x v="0"/>
    <x v="0"/>
    <x v="19"/>
    <x v="604"/>
    <x v="579"/>
    <x v="149"/>
    <x v="8"/>
    <x v="2"/>
    <x v="2"/>
    <x v="6"/>
    <x v="1"/>
    <x v="4"/>
    <x v="182"/>
    <x v="18"/>
    <x v="1"/>
    <x v="9"/>
    <x v="4"/>
    <x v="1040"/>
    <x v="578"/>
    <x v="33"/>
    <x v="25"/>
    <x v="2"/>
    <x v="7"/>
    <x v="3146"/>
    <x v="85"/>
  </r>
  <r>
    <x v="1"/>
    <x v="7"/>
    <x v="0"/>
    <x v="12"/>
    <x v="383"/>
    <x v="605"/>
    <x v="580"/>
    <x v="98"/>
    <x v="8"/>
    <x v="2"/>
    <x v="2"/>
    <x v="7"/>
    <x v="42"/>
    <x v="305"/>
    <x v="182"/>
    <x v="176"/>
    <x v="1"/>
    <x v="12"/>
    <x v="4"/>
    <x v="282"/>
    <x v="383"/>
    <x v="38"/>
    <x v="57"/>
    <x v="8"/>
    <x v="9"/>
    <x v="3382"/>
    <x v="18"/>
  </r>
  <r>
    <x v="0"/>
    <x v="6"/>
    <x v="0"/>
    <x v="0"/>
    <x v="15"/>
    <x v="606"/>
    <x v="581"/>
    <x v="91"/>
    <x v="8"/>
    <x v="2"/>
    <x v="2"/>
    <x v="6"/>
    <x v="14"/>
    <x v="43"/>
    <x v="182"/>
    <x v="14"/>
    <x v="1"/>
    <x v="9"/>
    <x v="4"/>
    <x v="1067"/>
    <x v="170"/>
    <x v="8"/>
    <x v="25"/>
    <x v="2"/>
    <x v="7"/>
    <x v="3147"/>
    <x v="85"/>
  </r>
  <r>
    <x v="1"/>
    <x v="10"/>
    <x v="1"/>
    <x v="0"/>
    <x v="27"/>
    <x v="607"/>
    <x v="582"/>
    <x v="239"/>
    <x v="8"/>
    <x v="2"/>
    <x v="2"/>
    <x v="10"/>
    <x v="36"/>
    <x v="438"/>
    <x v="21"/>
    <x v="184"/>
    <x v="1"/>
    <x v="15"/>
    <x v="4"/>
    <x v="759"/>
    <x v="715"/>
    <x v="62"/>
    <x v="77"/>
    <x v="1"/>
    <x v="10"/>
    <x v="373"/>
    <x v="3"/>
  </r>
  <r>
    <x v="0"/>
    <x v="6"/>
    <x v="0"/>
    <x v="0"/>
    <x v="19"/>
    <x v="608"/>
    <x v="583"/>
    <x v="160"/>
    <x v="8"/>
    <x v="2"/>
    <x v="2"/>
    <x v="6"/>
    <x v="14"/>
    <x v="43"/>
    <x v="182"/>
    <x v="18"/>
    <x v="1"/>
    <x v="9"/>
    <x v="4"/>
    <x v="1068"/>
    <x v="21"/>
    <x v="8"/>
    <x v="25"/>
    <x v="2"/>
    <x v="7"/>
    <x v="3148"/>
    <x v="85"/>
  </r>
  <r>
    <x v="1"/>
    <x v="7"/>
    <x v="0"/>
    <x v="13"/>
    <x v="386"/>
    <x v="609"/>
    <x v="584"/>
    <x v="26"/>
    <x v="8"/>
    <x v="2"/>
    <x v="2"/>
    <x v="7"/>
    <x v="42"/>
    <x v="300"/>
    <x v="182"/>
    <x v="176"/>
    <x v="1"/>
    <x v="12"/>
    <x v="4"/>
    <x v="366"/>
    <x v="176"/>
    <x v="38"/>
    <x v="57"/>
    <x v="8"/>
    <x v="9"/>
    <x v="3383"/>
    <x v="37"/>
  </r>
  <r>
    <x v="1"/>
    <x v="7"/>
    <x v="1"/>
    <x v="0"/>
    <x v="318"/>
    <x v="610"/>
    <x v="585"/>
    <x v="25"/>
    <x v="8"/>
    <x v="2"/>
    <x v="2"/>
    <x v="7"/>
    <x v="43"/>
    <x v="248"/>
    <x v="182"/>
    <x v="173"/>
    <x v="1"/>
    <x v="12"/>
    <x v="4"/>
    <x v="296"/>
    <x v="230"/>
    <x v="78"/>
    <x v="11"/>
    <x v="7"/>
    <x v="9"/>
    <x v="845"/>
    <x v="3"/>
  </r>
  <r>
    <x v="0"/>
    <x v="6"/>
    <x v="0"/>
    <x v="0"/>
    <x v="11"/>
    <x v="611"/>
    <x v="586"/>
    <x v="160"/>
    <x v="8"/>
    <x v="2"/>
    <x v="2"/>
    <x v="6"/>
    <x v="14"/>
    <x v="43"/>
    <x v="182"/>
    <x v="11"/>
    <x v="1"/>
    <x v="9"/>
    <x v="4"/>
    <x v="1069"/>
    <x v="21"/>
    <x v="8"/>
    <x v="25"/>
    <x v="2"/>
    <x v="7"/>
    <x v="3149"/>
    <x v="85"/>
  </r>
  <r>
    <x v="1"/>
    <x v="7"/>
    <x v="1"/>
    <x v="0"/>
    <x v="318"/>
    <x v="612"/>
    <x v="587"/>
    <x v="25"/>
    <x v="8"/>
    <x v="2"/>
    <x v="2"/>
    <x v="7"/>
    <x v="43"/>
    <x v="248"/>
    <x v="182"/>
    <x v="173"/>
    <x v="1"/>
    <x v="12"/>
    <x v="4"/>
    <x v="297"/>
    <x v="230"/>
    <x v="78"/>
    <x v="11"/>
    <x v="7"/>
    <x v="9"/>
    <x v="846"/>
    <x v="3"/>
  </r>
  <r>
    <x v="1"/>
    <x v="7"/>
    <x v="0"/>
    <x v="12"/>
    <x v="361"/>
    <x v="613"/>
    <x v="588"/>
    <x v="48"/>
    <x v="8"/>
    <x v="2"/>
    <x v="2"/>
    <x v="7"/>
    <x v="42"/>
    <x v="305"/>
    <x v="139"/>
    <x v="184"/>
    <x v="1"/>
    <x v="12"/>
    <x v="4"/>
    <x v="282"/>
    <x v="630"/>
    <x v="38"/>
    <x v="57"/>
    <x v="8"/>
    <x v="9"/>
    <x v="3384"/>
    <x v="18"/>
  </r>
  <r>
    <x v="1"/>
    <x v="10"/>
    <x v="1"/>
    <x v="15"/>
    <x v="184"/>
    <x v="614"/>
    <x v="589"/>
    <x v="108"/>
    <x v="8"/>
    <x v="2"/>
    <x v="2"/>
    <x v="10"/>
    <x v="36"/>
    <x v="387"/>
    <x v="182"/>
    <x v="24"/>
    <x v="1"/>
    <x v="15"/>
    <x v="4"/>
    <x v="741"/>
    <x v="783"/>
    <x v="31"/>
    <x v="47"/>
    <x v="1"/>
    <x v="10"/>
    <x v="374"/>
    <x v="61"/>
  </r>
  <r>
    <x v="1"/>
    <x v="7"/>
    <x v="0"/>
    <x v="12"/>
    <x v="361"/>
    <x v="615"/>
    <x v="590"/>
    <x v="248"/>
    <x v="8"/>
    <x v="2"/>
    <x v="2"/>
    <x v="7"/>
    <x v="42"/>
    <x v="305"/>
    <x v="139"/>
    <x v="184"/>
    <x v="1"/>
    <x v="12"/>
    <x v="4"/>
    <x v="282"/>
    <x v="826"/>
    <x v="38"/>
    <x v="57"/>
    <x v="8"/>
    <x v="9"/>
    <x v="3385"/>
    <x v="18"/>
  </r>
  <r>
    <x v="1"/>
    <x v="10"/>
    <x v="0"/>
    <x v="0"/>
    <x v="27"/>
    <x v="616"/>
    <x v="591"/>
    <x v="227"/>
    <x v="8"/>
    <x v="2"/>
    <x v="2"/>
    <x v="10"/>
    <x v="35"/>
    <x v="344"/>
    <x v="21"/>
    <x v="184"/>
    <x v="1"/>
    <x v="15"/>
    <x v="4"/>
    <x v="719"/>
    <x v="789"/>
    <x v="49"/>
    <x v="76"/>
    <x v="1"/>
    <x v="9"/>
    <x v="375"/>
    <x v="3"/>
  </r>
  <r>
    <x v="1"/>
    <x v="10"/>
    <x v="1"/>
    <x v="1"/>
    <x v="33"/>
    <x v="617"/>
    <x v="592"/>
    <x v="290"/>
    <x v="8"/>
    <x v="2"/>
    <x v="2"/>
    <x v="10"/>
    <x v="36"/>
    <x v="427"/>
    <x v="182"/>
    <x v="24"/>
    <x v="1"/>
    <x v="15"/>
    <x v="4"/>
    <x v="732"/>
    <x v="1000"/>
    <x v="49"/>
    <x v="76"/>
    <x v="1"/>
    <x v="10"/>
    <x v="376"/>
    <x v="4"/>
  </r>
  <r>
    <x v="0"/>
    <x v="6"/>
    <x v="0"/>
    <x v="0"/>
    <x v="9"/>
    <x v="618"/>
    <x v="593"/>
    <x v="89"/>
    <x v="8"/>
    <x v="2"/>
    <x v="2"/>
    <x v="6"/>
    <x v="14"/>
    <x v="43"/>
    <x v="8"/>
    <x v="184"/>
    <x v="1"/>
    <x v="9"/>
    <x v="4"/>
    <x v="1068"/>
    <x v="556"/>
    <x v="8"/>
    <x v="25"/>
    <x v="2"/>
    <x v="7"/>
    <x v="3150"/>
    <x v="85"/>
  </r>
  <r>
    <x v="1"/>
    <x v="7"/>
    <x v="0"/>
    <x v="12"/>
    <x v="383"/>
    <x v="619"/>
    <x v="594"/>
    <x v="99"/>
    <x v="8"/>
    <x v="2"/>
    <x v="2"/>
    <x v="7"/>
    <x v="42"/>
    <x v="305"/>
    <x v="182"/>
    <x v="176"/>
    <x v="1"/>
    <x v="12"/>
    <x v="4"/>
    <x v="283"/>
    <x v="562"/>
    <x v="38"/>
    <x v="57"/>
    <x v="8"/>
    <x v="9"/>
    <x v="3386"/>
    <x v="18"/>
  </r>
  <r>
    <x v="1"/>
    <x v="7"/>
    <x v="1"/>
    <x v="0"/>
    <x v="260"/>
    <x v="620"/>
    <x v="595"/>
    <x v="25"/>
    <x v="8"/>
    <x v="2"/>
    <x v="2"/>
    <x v="7"/>
    <x v="43"/>
    <x v="247"/>
    <x v="182"/>
    <x v="142"/>
    <x v="1"/>
    <x v="12"/>
    <x v="4"/>
    <x v="228"/>
    <x v="230"/>
    <x v="58"/>
    <x v="19"/>
    <x v="7"/>
    <x v="9"/>
    <x v="847"/>
    <x v="3"/>
  </r>
  <r>
    <x v="1"/>
    <x v="7"/>
    <x v="1"/>
    <x v="0"/>
    <x v="260"/>
    <x v="621"/>
    <x v="596"/>
    <x v="25"/>
    <x v="8"/>
    <x v="2"/>
    <x v="2"/>
    <x v="7"/>
    <x v="43"/>
    <x v="247"/>
    <x v="182"/>
    <x v="142"/>
    <x v="1"/>
    <x v="12"/>
    <x v="4"/>
    <x v="229"/>
    <x v="230"/>
    <x v="58"/>
    <x v="19"/>
    <x v="7"/>
    <x v="9"/>
    <x v="848"/>
    <x v="3"/>
  </r>
  <r>
    <x v="1"/>
    <x v="7"/>
    <x v="0"/>
    <x v="12"/>
    <x v="369"/>
    <x v="622"/>
    <x v="597"/>
    <x v="99"/>
    <x v="8"/>
    <x v="2"/>
    <x v="2"/>
    <x v="7"/>
    <x v="42"/>
    <x v="305"/>
    <x v="160"/>
    <x v="184"/>
    <x v="1"/>
    <x v="12"/>
    <x v="4"/>
    <x v="282"/>
    <x v="565"/>
    <x v="38"/>
    <x v="57"/>
    <x v="8"/>
    <x v="9"/>
    <x v="3387"/>
    <x v="18"/>
  </r>
  <r>
    <x v="1"/>
    <x v="7"/>
    <x v="1"/>
    <x v="0"/>
    <x v="318"/>
    <x v="623"/>
    <x v="598"/>
    <x v="99"/>
    <x v="8"/>
    <x v="2"/>
    <x v="2"/>
    <x v="7"/>
    <x v="43"/>
    <x v="248"/>
    <x v="170"/>
    <x v="184"/>
    <x v="1"/>
    <x v="12"/>
    <x v="4"/>
    <x v="296"/>
    <x v="662"/>
    <x v="78"/>
    <x v="11"/>
    <x v="7"/>
    <x v="9"/>
    <x v="849"/>
    <x v="3"/>
  </r>
  <r>
    <x v="1"/>
    <x v="7"/>
    <x v="1"/>
    <x v="0"/>
    <x v="318"/>
    <x v="624"/>
    <x v="599"/>
    <x v="99"/>
    <x v="8"/>
    <x v="2"/>
    <x v="2"/>
    <x v="7"/>
    <x v="43"/>
    <x v="248"/>
    <x v="170"/>
    <x v="184"/>
    <x v="1"/>
    <x v="12"/>
    <x v="4"/>
    <x v="294"/>
    <x v="662"/>
    <x v="78"/>
    <x v="11"/>
    <x v="7"/>
    <x v="9"/>
    <x v="850"/>
    <x v="3"/>
  </r>
  <r>
    <x v="1"/>
    <x v="7"/>
    <x v="1"/>
    <x v="0"/>
    <x v="318"/>
    <x v="625"/>
    <x v="600"/>
    <x v="99"/>
    <x v="8"/>
    <x v="2"/>
    <x v="2"/>
    <x v="7"/>
    <x v="43"/>
    <x v="248"/>
    <x v="170"/>
    <x v="184"/>
    <x v="1"/>
    <x v="12"/>
    <x v="4"/>
    <x v="293"/>
    <x v="662"/>
    <x v="78"/>
    <x v="11"/>
    <x v="7"/>
    <x v="9"/>
    <x v="851"/>
    <x v="3"/>
  </r>
  <r>
    <x v="1"/>
    <x v="7"/>
    <x v="1"/>
    <x v="0"/>
    <x v="318"/>
    <x v="626"/>
    <x v="601"/>
    <x v="99"/>
    <x v="8"/>
    <x v="2"/>
    <x v="2"/>
    <x v="7"/>
    <x v="43"/>
    <x v="248"/>
    <x v="170"/>
    <x v="184"/>
    <x v="1"/>
    <x v="12"/>
    <x v="4"/>
    <x v="292"/>
    <x v="662"/>
    <x v="78"/>
    <x v="11"/>
    <x v="7"/>
    <x v="9"/>
    <x v="852"/>
    <x v="3"/>
  </r>
  <r>
    <x v="1"/>
    <x v="10"/>
    <x v="1"/>
    <x v="0"/>
    <x v="27"/>
    <x v="627"/>
    <x v="602"/>
    <x v="188"/>
    <x v="8"/>
    <x v="2"/>
    <x v="2"/>
    <x v="10"/>
    <x v="36"/>
    <x v="385"/>
    <x v="21"/>
    <x v="184"/>
    <x v="1"/>
    <x v="15"/>
    <x v="4"/>
    <x v="754"/>
    <x v="868"/>
    <x v="44"/>
    <x v="73"/>
    <x v="1"/>
    <x v="10"/>
    <x v="377"/>
    <x v="3"/>
  </r>
  <r>
    <x v="1"/>
    <x v="7"/>
    <x v="1"/>
    <x v="0"/>
    <x v="260"/>
    <x v="629"/>
    <x v="603"/>
    <x v="83"/>
    <x v="8"/>
    <x v="2"/>
    <x v="2"/>
    <x v="7"/>
    <x v="43"/>
    <x v="247"/>
    <x v="139"/>
    <x v="184"/>
    <x v="1"/>
    <x v="12"/>
    <x v="4"/>
    <x v="228"/>
    <x v="686"/>
    <x v="58"/>
    <x v="19"/>
    <x v="7"/>
    <x v="9"/>
    <x v="854"/>
    <x v="3"/>
  </r>
  <r>
    <x v="1"/>
    <x v="7"/>
    <x v="1"/>
    <x v="0"/>
    <x v="260"/>
    <x v="628"/>
    <x v="603"/>
    <x v="282"/>
    <x v="8"/>
    <x v="2"/>
    <x v="2"/>
    <x v="7"/>
    <x v="43"/>
    <x v="218"/>
    <x v="139"/>
    <x v="184"/>
    <x v="1"/>
    <x v="12"/>
    <x v="4"/>
    <x v="230"/>
    <x v="316"/>
    <x v="58"/>
    <x v="19"/>
    <x v="7"/>
    <x v="9"/>
    <x v="853"/>
    <x v="3"/>
  </r>
  <r>
    <x v="1"/>
    <x v="7"/>
    <x v="1"/>
    <x v="0"/>
    <x v="260"/>
    <x v="630"/>
    <x v="604"/>
    <x v="83"/>
    <x v="8"/>
    <x v="2"/>
    <x v="2"/>
    <x v="7"/>
    <x v="43"/>
    <x v="252"/>
    <x v="139"/>
    <x v="184"/>
    <x v="1"/>
    <x v="12"/>
    <x v="4"/>
    <x v="233"/>
    <x v="686"/>
    <x v="58"/>
    <x v="19"/>
    <x v="7"/>
    <x v="9"/>
    <x v="855"/>
    <x v="3"/>
  </r>
  <r>
    <x v="1"/>
    <x v="7"/>
    <x v="1"/>
    <x v="0"/>
    <x v="260"/>
    <x v="631"/>
    <x v="605"/>
    <x v="282"/>
    <x v="8"/>
    <x v="2"/>
    <x v="2"/>
    <x v="7"/>
    <x v="43"/>
    <x v="257"/>
    <x v="139"/>
    <x v="184"/>
    <x v="1"/>
    <x v="12"/>
    <x v="4"/>
    <x v="230"/>
    <x v="316"/>
    <x v="58"/>
    <x v="19"/>
    <x v="7"/>
    <x v="9"/>
    <x v="856"/>
    <x v="3"/>
  </r>
  <r>
    <x v="1"/>
    <x v="10"/>
    <x v="1"/>
    <x v="0"/>
    <x v="27"/>
    <x v="632"/>
    <x v="606"/>
    <x v="97"/>
    <x v="8"/>
    <x v="2"/>
    <x v="2"/>
    <x v="10"/>
    <x v="36"/>
    <x v="391"/>
    <x v="182"/>
    <x v="24"/>
    <x v="1"/>
    <x v="15"/>
    <x v="4"/>
    <x v="793"/>
    <x v="174"/>
    <x v="40"/>
    <x v="78"/>
    <x v="1"/>
    <x v="10"/>
    <x v="378"/>
    <x v="3"/>
  </r>
  <r>
    <x v="1"/>
    <x v="7"/>
    <x v="1"/>
    <x v="0"/>
    <x v="318"/>
    <x v="633"/>
    <x v="607"/>
    <x v="25"/>
    <x v="8"/>
    <x v="2"/>
    <x v="2"/>
    <x v="7"/>
    <x v="43"/>
    <x v="248"/>
    <x v="182"/>
    <x v="173"/>
    <x v="1"/>
    <x v="12"/>
    <x v="4"/>
    <x v="293"/>
    <x v="230"/>
    <x v="78"/>
    <x v="11"/>
    <x v="7"/>
    <x v="9"/>
    <x v="857"/>
    <x v="3"/>
  </r>
  <r>
    <x v="1"/>
    <x v="7"/>
    <x v="0"/>
    <x v="12"/>
    <x v="349"/>
    <x v="634"/>
    <x v="608"/>
    <x v="183"/>
    <x v="8"/>
    <x v="2"/>
    <x v="2"/>
    <x v="7"/>
    <x v="42"/>
    <x v="305"/>
    <x v="90"/>
    <x v="184"/>
    <x v="1"/>
    <x v="12"/>
    <x v="4"/>
    <x v="283"/>
    <x v="832"/>
    <x v="38"/>
    <x v="57"/>
    <x v="8"/>
    <x v="9"/>
    <x v="3388"/>
    <x v="18"/>
  </r>
  <r>
    <x v="1"/>
    <x v="7"/>
    <x v="1"/>
    <x v="0"/>
    <x v="318"/>
    <x v="635"/>
    <x v="609"/>
    <x v="183"/>
    <x v="8"/>
    <x v="2"/>
    <x v="2"/>
    <x v="7"/>
    <x v="43"/>
    <x v="248"/>
    <x v="182"/>
    <x v="173"/>
    <x v="1"/>
    <x v="12"/>
    <x v="4"/>
    <x v="294"/>
    <x v="362"/>
    <x v="78"/>
    <x v="11"/>
    <x v="7"/>
    <x v="9"/>
    <x v="858"/>
    <x v="3"/>
  </r>
  <r>
    <x v="1"/>
    <x v="10"/>
    <x v="1"/>
    <x v="0"/>
    <x v="27"/>
    <x v="636"/>
    <x v="610"/>
    <x v="215"/>
    <x v="8"/>
    <x v="2"/>
    <x v="2"/>
    <x v="10"/>
    <x v="36"/>
    <x v="426"/>
    <x v="182"/>
    <x v="24"/>
    <x v="1"/>
    <x v="15"/>
    <x v="4"/>
    <x v="720"/>
    <x v="742"/>
    <x v="49"/>
    <x v="76"/>
    <x v="1"/>
    <x v="10"/>
    <x v="379"/>
    <x v="3"/>
  </r>
  <r>
    <x v="0"/>
    <x v="10"/>
    <x v="1"/>
    <x v="3"/>
    <x v="35"/>
    <x v="637"/>
    <x v="611"/>
    <x v="142"/>
    <x v="8"/>
    <x v="2"/>
    <x v="2"/>
    <x v="10"/>
    <x v="16"/>
    <x v="57"/>
    <x v="182"/>
    <x v="19"/>
    <x v="1"/>
    <x v="15"/>
    <x v="1"/>
    <x v="646"/>
    <x v="732"/>
    <x v="66"/>
    <x v="82"/>
    <x v="0"/>
    <x v="3"/>
    <x v="98"/>
    <x v="8"/>
  </r>
  <r>
    <x v="1"/>
    <x v="7"/>
    <x v="1"/>
    <x v="0"/>
    <x v="318"/>
    <x v="638"/>
    <x v="612"/>
    <x v="25"/>
    <x v="8"/>
    <x v="2"/>
    <x v="2"/>
    <x v="7"/>
    <x v="43"/>
    <x v="248"/>
    <x v="182"/>
    <x v="173"/>
    <x v="1"/>
    <x v="12"/>
    <x v="4"/>
    <x v="296"/>
    <x v="220"/>
    <x v="78"/>
    <x v="11"/>
    <x v="7"/>
    <x v="9"/>
    <x v="859"/>
    <x v="3"/>
  </r>
  <r>
    <x v="1"/>
    <x v="7"/>
    <x v="1"/>
    <x v="0"/>
    <x v="318"/>
    <x v="639"/>
    <x v="613"/>
    <x v="25"/>
    <x v="8"/>
    <x v="2"/>
    <x v="2"/>
    <x v="7"/>
    <x v="43"/>
    <x v="248"/>
    <x v="182"/>
    <x v="173"/>
    <x v="1"/>
    <x v="12"/>
    <x v="4"/>
    <x v="297"/>
    <x v="230"/>
    <x v="78"/>
    <x v="11"/>
    <x v="7"/>
    <x v="9"/>
    <x v="860"/>
    <x v="3"/>
  </r>
  <r>
    <x v="1"/>
    <x v="7"/>
    <x v="0"/>
    <x v="24"/>
    <x v="393"/>
    <x v="640"/>
    <x v="614"/>
    <x v="209"/>
    <x v="8"/>
    <x v="2"/>
    <x v="2"/>
    <x v="7"/>
    <x v="42"/>
    <x v="307"/>
    <x v="139"/>
    <x v="184"/>
    <x v="1"/>
    <x v="12"/>
    <x v="4"/>
    <x v="429"/>
    <x v="62"/>
    <x v="38"/>
    <x v="57"/>
    <x v="8"/>
    <x v="9"/>
    <x v="3389"/>
    <x v="54"/>
  </r>
  <r>
    <x v="1"/>
    <x v="7"/>
    <x v="1"/>
    <x v="0"/>
    <x v="260"/>
    <x v="641"/>
    <x v="614"/>
    <x v="83"/>
    <x v="8"/>
    <x v="2"/>
    <x v="2"/>
    <x v="7"/>
    <x v="43"/>
    <x v="218"/>
    <x v="139"/>
    <x v="184"/>
    <x v="1"/>
    <x v="12"/>
    <x v="4"/>
    <x v="229"/>
    <x v="686"/>
    <x v="58"/>
    <x v="19"/>
    <x v="7"/>
    <x v="9"/>
    <x v="861"/>
    <x v="3"/>
  </r>
  <r>
    <x v="1"/>
    <x v="7"/>
    <x v="1"/>
    <x v="0"/>
    <x v="260"/>
    <x v="642"/>
    <x v="615"/>
    <x v="83"/>
    <x v="8"/>
    <x v="2"/>
    <x v="2"/>
    <x v="7"/>
    <x v="43"/>
    <x v="257"/>
    <x v="139"/>
    <x v="184"/>
    <x v="1"/>
    <x v="12"/>
    <x v="4"/>
    <x v="229"/>
    <x v="686"/>
    <x v="58"/>
    <x v="19"/>
    <x v="7"/>
    <x v="9"/>
    <x v="862"/>
    <x v="3"/>
  </r>
  <r>
    <x v="1"/>
    <x v="10"/>
    <x v="1"/>
    <x v="0"/>
    <x v="27"/>
    <x v="643"/>
    <x v="616"/>
    <x v="248"/>
    <x v="8"/>
    <x v="2"/>
    <x v="2"/>
    <x v="10"/>
    <x v="36"/>
    <x v="390"/>
    <x v="182"/>
    <x v="24"/>
    <x v="1"/>
    <x v="15"/>
    <x v="4"/>
    <x v="561"/>
    <x v="273"/>
    <x v="40"/>
    <x v="28"/>
    <x v="1"/>
    <x v="10"/>
    <x v="380"/>
    <x v="3"/>
  </r>
  <r>
    <x v="0"/>
    <x v="7"/>
    <x v="1"/>
    <x v="0"/>
    <x v="318"/>
    <x v="644"/>
    <x v="617"/>
    <x v="98"/>
    <x v="8"/>
    <x v="2"/>
    <x v="2"/>
    <x v="7"/>
    <x v="8"/>
    <x v="20"/>
    <x v="182"/>
    <x v="173"/>
    <x v="1"/>
    <x v="12"/>
    <x v="4"/>
    <x v="381"/>
    <x v="331"/>
    <x v="64"/>
    <x v="13"/>
    <x v="7"/>
    <x v="9"/>
    <x v="863"/>
    <x v="3"/>
  </r>
  <r>
    <x v="0"/>
    <x v="7"/>
    <x v="1"/>
    <x v="0"/>
    <x v="318"/>
    <x v="645"/>
    <x v="618"/>
    <x v="98"/>
    <x v="8"/>
    <x v="2"/>
    <x v="2"/>
    <x v="7"/>
    <x v="8"/>
    <x v="20"/>
    <x v="182"/>
    <x v="173"/>
    <x v="1"/>
    <x v="12"/>
    <x v="4"/>
    <x v="382"/>
    <x v="331"/>
    <x v="64"/>
    <x v="13"/>
    <x v="7"/>
    <x v="9"/>
    <x v="864"/>
    <x v="3"/>
  </r>
  <r>
    <x v="1"/>
    <x v="7"/>
    <x v="1"/>
    <x v="0"/>
    <x v="318"/>
    <x v="646"/>
    <x v="619"/>
    <x v="7"/>
    <x v="8"/>
    <x v="2"/>
    <x v="2"/>
    <x v="7"/>
    <x v="43"/>
    <x v="248"/>
    <x v="182"/>
    <x v="173"/>
    <x v="1"/>
    <x v="12"/>
    <x v="4"/>
    <x v="298"/>
    <x v="128"/>
    <x v="78"/>
    <x v="11"/>
    <x v="7"/>
    <x v="9"/>
    <x v="865"/>
    <x v="3"/>
  </r>
  <r>
    <x v="1"/>
    <x v="7"/>
    <x v="0"/>
    <x v="12"/>
    <x v="383"/>
    <x v="647"/>
    <x v="620"/>
    <x v="85"/>
    <x v="8"/>
    <x v="2"/>
    <x v="2"/>
    <x v="7"/>
    <x v="42"/>
    <x v="305"/>
    <x v="182"/>
    <x v="176"/>
    <x v="1"/>
    <x v="12"/>
    <x v="4"/>
    <x v="291"/>
    <x v="628"/>
    <x v="38"/>
    <x v="57"/>
    <x v="8"/>
    <x v="9"/>
    <x v="3390"/>
    <x v="18"/>
  </r>
  <r>
    <x v="1"/>
    <x v="10"/>
    <x v="1"/>
    <x v="0"/>
    <x v="27"/>
    <x v="648"/>
    <x v="620"/>
    <x v="100"/>
    <x v="8"/>
    <x v="2"/>
    <x v="2"/>
    <x v="10"/>
    <x v="36"/>
    <x v="438"/>
    <x v="21"/>
    <x v="184"/>
    <x v="1"/>
    <x v="15"/>
    <x v="4"/>
    <x v="756"/>
    <x v="246"/>
    <x v="62"/>
    <x v="77"/>
    <x v="1"/>
    <x v="10"/>
    <x v="381"/>
    <x v="3"/>
  </r>
  <r>
    <x v="1"/>
    <x v="7"/>
    <x v="1"/>
    <x v="0"/>
    <x v="260"/>
    <x v="649"/>
    <x v="621"/>
    <x v="183"/>
    <x v="8"/>
    <x v="2"/>
    <x v="2"/>
    <x v="7"/>
    <x v="43"/>
    <x v="257"/>
    <x v="182"/>
    <x v="142"/>
    <x v="1"/>
    <x v="12"/>
    <x v="4"/>
    <x v="230"/>
    <x v="967"/>
    <x v="58"/>
    <x v="19"/>
    <x v="7"/>
    <x v="9"/>
    <x v="866"/>
    <x v="3"/>
  </r>
  <r>
    <x v="1"/>
    <x v="7"/>
    <x v="1"/>
    <x v="0"/>
    <x v="318"/>
    <x v="650"/>
    <x v="622"/>
    <x v="180"/>
    <x v="8"/>
    <x v="2"/>
    <x v="2"/>
    <x v="7"/>
    <x v="43"/>
    <x v="246"/>
    <x v="170"/>
    <x v="184"/>
    <x v="1"/>
    <x v="12"/>
    <x v="4"/>
    <x v="269"/>
    <x v="622"/>
    <x v="101"/>
    <x v="9"/>
    <x v="7"/>
    <x v="9"/>
    <x v="867"/>
    <x v="3"/>
  </r>
  <r>
    <x v="1"/>
    <x v="7"/>
    <x v="1"/>
    <x v="0"/>
    <x v="260"/>
    <x v="651"/>
    <x v="623"/>
    <x v="183"/>
    <x v="8"/>
    <x v="2"/>
    <x v="2"/>
    <x v="7"/>
    <x v="43"/>
    <x v="257"/>
    <x v="182"/>
    <x v="142"/>
    <x v="1"/>
    <x v="12"/>
    <x v="4"/>
    <x v="231"/>
    <x v="967"/>
    <x v="58"/>
    <x v="19"/>
    <x v="7"/>
    <x v="9"/>
    <x v="868"/>
    <x v="3"/>
  </r>
  <r>
    <x v="1"/>
    <x v="7"/>
    <x v="0"/>
    <x v="12"/>
    <x v="373"/>
    <x v="652"/>
    <x v="624"/>
    <x v="183"/>
    <x v="8"/>
    <x v="2"/>
    <x v="2"/>
    <x v="7"/>
    <x v="42"/>
    <x v="305"/>
    <x v="170"/>
    <x v="184"/>
    <x v="1"/>
    <x v="12"/>
    <x v="4"/>
    <x v="285"/>
    <x v="356"/>
    <x v="38"/>
    <x v="57"/>
    <x v="8"/>
    <x v="9"/>
    <x v="3391"/>
    <x v="18"/>
  </r>
  <r>
    <x v="1"/>
    <x v="10"/>
    <x v="1"/>
    <x v="12"/>
    <x v="128"/>
    <x v="653"/>
    <x v="625"/>
    <x v="108"/>
    <x v="8"/>
    <x v="2"/>
    <x v="2"/>
    <x v="10"/>
    <x v="37"/>
    <x v="451"/>
    <x v="182"/>
    <x v="24"/>
    <x v="1"/>
    <x v="15"/>
    <x v="4"/>
    <x v="789"/>
    <x v="780"/>
    <x v="23"/>
    <x v="48"/>
    <x v="1"/>
    <x v="10"/>
    <x v="382"/>
    <x v="38"/>
  </r>
  <r>
    <x v="1"/>
    <x v="7"/>
    <x v="0"/>
    <x v="12"/>
    <x v="349"/>
    <x v="654"/>
    <x v="626"/>
    <x v="26"/>
    <x v="8"/>
    <x v="2"/>
    <x v="2"/>
    <x v="7"/>
    <x v="42"/>
    <x v="305"/>
    <x v="90"/>
    <x v="184"/>
    <x v="1"/>
    <x v="12"/>
    <x v="4"/>
    <x v="285"/>
    <x v="178"/>
    <x v="38"/>
    <x v="57"/>
    <x v="8"/>
    <x v="9"/>
    <x v="3392"/>
    <x v="18"/>
  </r>
  <r>
    <x v="1"/>
    <x v="10"/>
    <x v="1"/>
    <x v="15"/>
    <x v="184"/>
    <x v="656"/>
    <x v="627"/>
    <x v="108"/>
    <x v="8"/>
    <x v="2"/>
    <x v="2"/>
    <x v="10"/>
    <x v="37"/>
    <x v="448"/>
    <x v="182"/>
    <x v="24"/>
    <x v="1"/>
    <x v="15"/>
    <x v="4"/>
    <x v="752"/>
    <x v="780"/>
    <x v="23"/>
    <x v="48"/>
    <x v="1"/>
    <x v="10"/>
    <x v="383"/>
    <x v="58"/>
  </r>
  <r>
    <x v="1"/>
    <x v="7"/>
    <x v="1"/>
    <x v="0"/>
    <x v="318"/>
    <x v="655"/>
    <x v="627"/>
    <x v="25"/>
    <x v="8"/>
    <x v="2"/>
    <x v="2"/>
    <x v="7"/>
    <x v="43"/>
    <x v="246"/>
    <x v="170"/>
    <x v="184"/>
    <x v="1"/>
    <x v="12"/>
    <x v="4"/>
    <x v="267"/>
    <x v="230"/>
    <x v="101"/>
    <x v="9"/>
    <x v="7"/>
    <x v="9"/>
    <x v="869"/>
    <x v="3"/>
  </r>
  <r>
    <x v="1"/>
    <x v="7"/>
    <x v="1"/>
    <x v="0"/>
    <x v="318"/>
    <x v="657"/>
    <x v="628"/>
    <x v="180"/>
    <x v="8"/>
    <x v="2"/>
    <x v="2"/>
    <x v="7"/>
    <x v="43"/>
    <x v="248"/>
    <x v="182"/>
    <x v="173"/>
    <x v="1"/>
    <x v="12"/>
    <x v="4"/>
    <x v="299"/>
    <x v="622"/>
    <x v="78"/>
    <x v="11"/>
    <x v="7"/>
    <x v="9"/>
    <x v="870"/>
    <x v="3"/>
  </r>
  <r>
    <x v="1"/>
    <x v="7"/>
    <x v="1"/>
    <x v="0"/>
    <x v="318"/>
    <x v="658"/>
    <x v="629"/>
    <x v="25"/>
    <x v="8"/>
    <x v="2"/>
    <x v="2"/>
    <x v="7"/>
    <x v="43"/>
    <x v="246"/>
    <x v="170"/>
    <x v="184"/>
    <x v="1"/>
    <x v="12"/>
    <x v="4"/>
    <x v="266"/>
    <x v="230"/>
    <x v="101"/>
    <x v="9"/>
    <x v="7"/>
    <x v="9"/>
    <x v="871"/>
    <x v="3"/>
  </r>
  <r>
    <x v="1"/>
    <x v="7"/>
    <x v="1"/>
    <x v="0"/>
    <x v="318"/>
    <x v="659"/>
    <x v="630"/>
    <x v="25"/>
    <x v="8"/>
    <x v="2"/>
    <x v="2"/>
    <x v="7"/>
    <x v="43"/>
    <x v="246"/>
    <x v="170"/>
    <x v="184"/>
    <x v="1"/>
    <x v="12"/>
    <x v="4"/>
    <x v="264"/>
    <x v="230"/>
    <x v="101"/>
    <x v="9"/>
    <x v="7"/>
    <x v="9"/>
    <x v="872"/>
    <x v="3"/>
  </r>
  <r>
    <x v="1"/>
    <x v="7"/>
    <x v="1"/>
    <x v="0"/>
    <x v="318"/>
    <x v="660"/>
    <x v="631"/>
    <x v="25"/>
    <x v="8"/>
    <x v="2"/>
    <x v="2"/>
    <x v="7"/>
    <x v="43"/>
    <x v="246"/>
    <x v="170"/>
    <x v="184"/>
    <x v="1"/>
    <x v="12"/>
    <x v="4"/>
    <x v="262"/>
    <x v="230"/>
    <x v="101"/>
    <x v="9"/>
    <x v="7"/>
    <x v="9"/>
    <x v="873"/>
    <x v="3"/>
  </r>
  <r>
    <x v="1"/>
    <x v="7"/>
    <x v="1"/>
    <x v="0"/>
    <x v="318"/>
    <x v="661"/>
    <x v="632"/>
    <x v="25"/>
    <x v="8"/>
    <x v="2"/>
    <x v="2"/>
    <x v="7"/>
    <x v="43"/>
    <x v="246"/>
    <x v="170"/>
    <x v="184"/>
    <x v="1"/>
    <x v="12"/>
    <x v="4"/>
    <x v="261"/>
    <x v="230"/>
    <x v="101"/>
    <x v="9"/>
    <x v="7"/>
    <x v="9"/>
    <x v="874"/>
    <x v="3"/>
  </r>
  <r>
    <x v="1"/>
    <x v="7"/>
    <x v="1"/>
    <x v="0"/>
    <x v="318"/>
    <x v="662"/>
    <x v="633"/>
    <x v="25"/>
    <x v="8"/>
    <x v="2"/>
    <x v="2"/>
    <x v="7"/>
    <x v="43"/>
    <x v="246"/>
    <x v="170"/>
    <x v="184"/>
    <x v="1"/>
    <x v="12"/>
    <x v="4"/>
    <x v="259"/>
    <x v="230"/>
    <x v="101"/>
    <x v="9"/>
    <x v="7"/>
    <x v="9"/>
    <x v="875"/>
    <x v="3"/>
  </r>
  <r>
    <x v="1"/>
    <x v="7"/>
    <x v="1"/>
    <x v="0"/>
    <x v="318"/>
    <x v="663"/>
    <x v="634"/>
    <x v="183"/>
    <x v="8"/>
    <x v="2"/>
    <x v="2"/>
    <x v="7"/>
    <x v="43"/>
    <x v="217"/>
    <x v="170"/>
    <x v="184"/>
    <x v="1"/>
    <x v="12"/>
    <x v="4"/>
    <x v="258"/>
    <x v="967"/>
    <x v="101"/>
    <x v="9"/>
    <x v="7"/>
    <x v="9"/>
    <x v="876"/>
    <x v="3"/>
  </r>
  <r>
    <x v="1"/>
    <x v="7"/>
    <x v="0"/>
    <x v="12"/>
    <x v="361"/>
    <x v="664"/>
    <x v="635"/>
    <x v="205"/>
    <x v="8"/>
    <x v="2"/>
    <x v="2"/>
    <x v="7"/>
    <x v="42"/>
    <x v="305"/>
    <x v="182"/>
    <x v="142"/>
    <x v="1"/>
    <x v="12"/>
    <x v="4"/>
    <x v="291"/>
    <x v="736"/>
    <x v="38"/>
    <x v="57"/>
    <x v="8"/>
    <x v="9"/>
    <x v="3393"/>
    <x v="18"/>
  </r>
  <r>
    <x v="1"/>
    <x v="7"/>
    <x v="1"/>
    <x v="0"/>
    <x v="318"/>
    <x v="665"/>
    <x v="636"/>
    <x v="180"/>
    <x v="8"/>
    <x v="2"/>
    <x v="2"/>
    <x v="7"/>
    <x v="43"/>
    <x v="217"/>
    <x v="170"/>
    <x v="184"/>
    <x v="1"/>
    <x v="12"/>
    <x v="4"/>
    <x v="257"/>
    <x v="622"/>
    <x v="101"/>
    <x v="9"/>
    <x v="7"/>
    <x v="9"/>
    <x v="877"/>
    <x v="3"/>
  </r>
  <r>
    <x v="1"/>
    <x v="7"/>
    <x v="1"/>
    <x v="0"/>
    <x v="318"/>
    <x v="666"/>
    <x v="637"/>
    <x v="25"/>
    <x v="8"/>
    <x v="2"/>
    <x v="2"/>
    <x v="7"/>
    <x v="43"/>
    <x v="248"/>
    <x v="182"/>
    <x v="173"/>
    <x v="1"/>
    <x v="12"/>
    <x v="4"/>
    <x v="301"/>
    <x v="230"/>
    <x v="78"/>
    <x v="11"/>
    <x v="7"/>
    <x v="9"/>
    <x v="878"/>
    <x v="3"/>
  </r>
  <r>
    <x v="1"/>
    <x v="7"/>
    <x v="1"/>
    <x v="0"/>
    <x v="260"/>
    <x v="667"/>
    <x v="638"/>
    <x v="180"/>
    <x v="8"/>
    <x v="2"/>
    <x v="2"/>
    <x v="7"/>
    <x v="43"/>
    <x v="257"/>
    <x v="182"/>
    <x v="142"/>
    <x v="1"/>
    <x v="12"/>
    <x v="4"/>
    <x v="233"/>
    <x v="865"/>
    <x v="58"/>
    <x v="19"/>
    <x v="7"/>
    <x v="9"/>
    <x v="879"/>
    <x v="3"/>
  </r>
  <r>
    <x v="1"/>
    <x v="10"/>
    <x v="1"/>
    <x v="0"/>
    <x v="27"/>
    <x v="668"/>
    <x v="639"/>
    <x v="78"/>
    <x v="8"/>
    <x v="2"/>
    <x v="2"/>
    <x v="10"/>
    <x v="36"/>
    <x v="426"/>
    <x v="182"/>
    <x v="24"/>
    <x v="1"/>
    <x v="15"/>
    <x v="4"/>
    <x v="721"/>
    <x v="917"/>
    <x v="49"/>
    <x v="76"/>
    <x v="1"/>
    <x v="10"/>
    <x v="384"/>
    <x v="3"/>
  </r>
  <r>
    <x v="1"/>
    <x v="7"/>
    <x v="1"/>
    <x v="0"/>
    <x v="260"/>
    <x v="669"/>
    <x v="640"/>
    <x v="282"/>
    <x v="8"/>
    <x v="2"/>
    <x v="2"/>
    <x v="7"/>
    <x v="43"/>
    <x v="257"/>
    <x v="139"/>
    <x v="184"/>
    <x v="1"/>
    <x v="12"/>
    <x v="4"/>
    <x v="231"/>
    <x v="316"/>
    <x v="58"/>
    <x v="19"/>
    <x v="7"/>
    <x v="9"/>
    <x v="880"/>
    <x v="3"/>
  </r>
  <r>
    <x v="1"/>
    <x v="10"/>
    <x v="1"/>
    <x v="12"/>
    <x v="128"/>
    <x v="670"/>
    <x v="641"/>
    <x v="239"/>
    <x v="8"/>
    <x v="2"/>
    <x v="2"/>
    <x v="10"/>
    <x v="36"/>
    <x v="399"/>
    <x v="182"/>
    <x v="24"/>
    <x v="1"/>
    <x v="15"/>
    <x v="4"/>
    <x v="768"/>
    <x v="892"/>
    <x v="56"/>
    <x v="53"/>
    <x v="1"/>
    <x v="10"/>
    <x v="385"/>
    <x v="40"/>
  </r>
  <r>
    <x v="1"/>
    <x v="7"/>
    <x v="1"/>
    <x v="0"/>
    <x v="260"/>
    <x v="671"/>
    <x v="642"/>
    <x v="282"/>
    <x v="8"/>
    <x v="2"/>
    <x v="2"/>
    <x v="7"/>
    <x v="43"/>
    <x v="248"/>
    <x v="139"/>
    <x v="184"/>
    <x v="1"/>
    <x v="12"/>
    <x v="4"/>
    <x v="303"/>
    <x v="970"/>
    <x v="78"/>
    <x v="11"/>
    <x v="7"/>
    <x v="9"/>
    <x v="881"/>
    <x v="3"/>
  </r>
  <r>
    <x v="1"/>
    <x v="7"/>
    <x v="1"/>
    <x v="0"/>
    <x v="318"/>
    <x v="672"/>
    <x v="643"/>
    <x v="7"/>
    <x v="8"/>
    <x v="2"/>
    <x v="2"/>
    <x v="7"/>
    <x v="43"/>
    <x v="248"/>
    <x v="182"/>
    <x v="173"/>
    <x v="1"/>
    <x v="12"/>
    <x v="4"/>
    <x v="305"/>
    <x v="128"/>
    <x v="78"/>
    <x v="11"/>
    <x v="7"/>
    <x v="9"/>
    <x v="882"/>
    <x v="3"/>
  </r>
  <r>
    <x v="1"/>
    <x v="7"/>
    <x v="0"/>
    <x v="12"/>
    <x v="349"/>
    <x v="673"/>
    <x v="644"/>
    <x v="26"/>
    <x v="8"/>
    <x v="2"/>
    <x v="2"/>
    <x v="7"/>
    <x v="42"/>
    <x v="305"/>
    <x v="90"/>
    <x v="184"/>
    <x v="1"/>
    <x v="12"/>
    <x v="4"/>
    <x v="291"/>
    <x v="178"/>
    <x v="38"/>
    <x v="57"/>
    <x v="8"/>
    <x v="9"/>
    <x v="3394"/>
    <x v="18"/>
  </r>
  <r>
    <x v="1"/>
    <x v="7"/>
    <x v="0"/>
    <x v="12"/>
    <x v="361"/>
    <x v="674"/>
    <x v="645"/>
    <x v="183"/>
    <x v="8"/>
    <x v="2"/>
    <x v="2"/>
    <x v="7"/>
    <x v="42"/>
    <x v="305"/>
    <x v="139"/>
    <x v="184"/>
    <x v="1"/>
    <x v="12"/>
    <x v="4"/>
    <x v="291"/>
    <x v="319"/>
    <x v="38"/>
    <x v="57"/>
    <x v="8"/>
    <x v="9"/>
    <x v="3396"/>
    <x v="18"/>
  </r>
  <r>
    <x v="1"/>
    <x v="2"/>
    <x v="0"/>
    <x v="0"/>
    <x v="330"/>
    <x v="675"/>
    <x v="646"/>
    <x v="145"/>
    <x v="8"/>
    <x v="2"/>
    <x v="2"/>
    <x v="2"/>
    <x v="33"/>
    <x v="469"/>
    <x v="182"/>
    <x v="178"/>
    <x v="1"/>
    <x v="2"/>
    <x v="4"/>
    <x v="673"/>
    <x v="681"/>
    <x v="36"/>
    <x v="90"/>
    <x v="8"/>
    <x v="9"/>
    <x v="3395"/>
    <x v="11"/>
  </r>
  <r>
    <x v="1"/>
    <x v="7"/>
    <x v="0"/>
    <x v="12"/>
    <x v="349"/>
    <x v="676"/>
    <x v="647"/>
    <x v="183"/>
    <x v="8"/>
    <x v="2"/>
    <x v="2"/>
    <x v="7"/>
    <x v="42"/>
    <x v="305"/>
    <x v="90"/>
    <x v="184"/>
    <x v="1"/>
    <x v="12"/>
    <x v="4"/>
    <x v="291"/>
    <x v="832"/>
    <x v="38"/>
    <x v="57"/>
    <x v="8"/>
    <x v="9"/>
    <x v="3397"/>
    <x v="18"/>
  </r>
  <r>
    <x v="1"/>
    <x v="7"/>
    <x v="0"/>
    <x v="12"/>
    <x v="361"/>
    <x v="677"/>
    <x v="648"/>
    <x v="66"/>
    <x v="8"/>
    <x v="2"/>
    <x v="2"/>
    <x v="7"/>
    <x v="42"/>
    <x v="305"/>
    <x v="139"/>
    <x v="184"/>
    <x v="1"/>
    <x v="12"/>
    <x v="4"/>
    <x v="291"/>
    <x v="202"/>
    <x v="38"/>
    <x v="57"/>
    <x v="8"/>
    <x v="9"/>
    <x v="3398"/>
    <x v="18"/>
  </r>
  <r>
    <x v="1"/>
    <x v="7"/>
    <x v="0"/>
    <x v="12"/>
    <x v="383"/>
    <x v="678"/>
    <x v="649"/>
    <x v="120"/>
    <x v="8"/>
    <x v="2"/>
    <x v="2"/>
    <x v="7"/>
    <x v="42"/>
    <x v="305"/>
    <x v="174"/>
    <x v="184"/>
    <x v="1"/>
    <x v="12"/>
    <x v="4"/>
    <x v="296"/>
    <x v="121"/>
    <x v="38"/>
    <x v="57"/>
    <x v="8"/>
    <x v="9"/>
    <x v="3399"/>
    <x v="18"/>
  </r>
  <r>
    <x v="1"/>
    <x v="7"/>
    <x v="1"/>
    <x v="0"/>
    <x v="260"/>
    <x v="679"/>
    <x v="650"/>
    <x v="282"/>
    <x v="8"/>
    <x v="2"/>
    <x v="2"/>
    <x v="7"/>
    <x v="43"/>
    <x v="253"/>
    <x v="182"/>
    <x v="142"/>
    <x v="1"/>
    <x v="12"/>
    <x v="4"/>
    <x v="235"/>
    <x v="303"/>
    <x v="58"/>
    <x v="19"/>
    <x v="7"/>
    <x v="9"/>
    <x v="883"/>
    <x v="3"/>
  </r>
  <r>
    <x v="1"/>
    <x v="7"/>
    <x v="1"/>
    <x v="0"/>
    <x v="260"/>
    <x v="680"/>
    <x v="651"/>
    <x v="183"/>
    <x v="8"/>
    <x v="2"/>
    <x v="2"/>
    <x v="7"/>
    <x v="43"/>
    <x v="257"/>
    <x v="182"/>
    <x v="142"/>
    <x v="1"/>
    <x v="12"/>
    <x v="4"/>
    <x v="233"/>
    <x v="967"/>
    <x v="58"/>
    <x v="19"/>
    <x v="7"/>
    <x v="9"/>
    <x v="884"/>
    <x v="3"/>
  </r>
  <r>
    <x v="1"/>
    <x v="7"/>
    <x v="1"/>
    <x v="0"/>
    <x v="260"/>
    <x v="681"/>
    <x v="652"/>
    <x v="183"/>
    <x v="8"/>
    <x v="2"/>
    <x v="2"/>
    <x v="7"/>
    <x v="43"/>
    <x v="257"/>
    <x v="182"/>
    <x v="142"/>
    <x v="1"/>
    <x v="12"/>
    <x v="4"/>
    <x v="235"/>
    <x v="967"/>
    <x v="58"/>
    <x v="19"/>
    <x v="7"/>
    <x v="9"/>
    <x v="885"/>
    <x v="3"/>
  </r>
  <r>
    <x v="1"/>
    <x v="7"/>
    <x v="1"/>
    <x v="0"/>
    <x v="318"/>
    <x v="682"/>
    <x v="653"/>
    <x v="25"/>
    <x v="8"/>
    <x v="2"/>
    <x v="2"/>
    <x v="7"/>
    <x v="43"/>
    <x v="248"/>
    <x v="182"/>
    <x v="173"/>
    <x v="1"/>
    <x v="12"/>
    <x v="4"/>
    <x v="306"/>
    <x v="230"/>
    <x v="78"/>
    <x v="11"/>
    <x v="7"/>
    <x v="9"/>
    <x v="886"/>
    <x v="3"/>
  </r>
  <r>
    <x v="1"/>
    <x v="7"/>
    <x v="1"/>
    <x v="0"/>
    <x v="260"/>
    <x v="683"/>
    <x v="653"/>
    <x v="99"/>
    <x v="8"/>
    <x v="2"/>
    <x v="2"/>
    <x v="7"/>
    <x v="43"/>
    <x v="218"/>
    <x v="182"/>
    <x v="142"/>
    <x v="1"/>
    <x v="12"/>
    <x v="4"/>
    <x v="230"/>
    <x v="859"/>
    <x v="58"/>
    <x v="19"/>
    <x v="7"/>
    <x v="9"/>
    <x v="887"/>
    <x v="3"/>
  </r>
  <r>
    <x v="1"/>
    <x v="7"/>
    <x v="1"/>
    <x v="0"/>
    <x v="318"/>
    <x v="684"/>
    <x v="654"/>
    <x v="7"/>
    <x v="8"/>
    <x v="2"/>
    <x v="2"/>
    <x v="7"/>
    <x v="43"/>
    <x v="248"/>
    <x v="182"/>
    <x v="173"/>
    <x v="1"/>
    <x v="12"/>
    <x v="4"/>
    <x v="307"/>
    <x v="128"/>
    <x v="78"/>
    <x v="11"/>
    <x v="7"/>
    <x v="9"/>
    <x v="888"/>
    <x v="3"/>
  </r>
  <r>
    <x v="1"/>
    <x v="7"/>
    <x v="1"/>
    <x v="0"/>
    <x v="318"/>
    <x v="685"/>
    <x v="655"/>
    <x v="7"/>
    <x v="8"/>
    <x v="2"/>
    <x v="2"/>
    <x v="7"/>
    <x v="43"/>
    <x v="248"/>
    <x v="182"/>
    <x v="173"/>
    <x v="1"/>
    <x v="12"/>
    <x v="4"/>
    <x v="308"/>
    <x v="128"/>
    <x v="78"/>
    <x v="11"/>
    <x v="7"/>
    <x v="9"/>
    <x v="889"/>
    <x v="3"/>
  </r>
  <r>
    <x v="0"/>
    <x v="6"/>
    <x v="0"/>
    <x v="0"/>
    <x v="1"/>
    <x v="686"/>
    <x v="656"/>
    <x v="237"/>
    <x v="8"/>
    <x v="2"/>
    <x v="2"/>
    <x v="6"/>
    <x v="1"/>
    <x v="4"/>
    <x v="1"/>
    <x v="184"/>
    <x v="1"/>
    <x v="9"/>
    <x v="4"/>
    <x v="1036"/>
    <x v="649"/>
    <x v="8"/>
    <x v="25"/>
    <x v="2"/>
    <x v="7"/>
    <x v="3151"/>
    <x v="85"/>
  </r>
  <r>
    <x v="1"/>
    <x v="7"/>
    <x v="0"/>
    <x v="12"/>
    <x v="383"/>
    <x v="687"/>
    <x v="657"/>
    <x v="26"/>
    <x v="8"/>
    <x v="2"/>
    <x v="2"/>
    <x v="7"/>
    <x v="42"/>
    <x v="305"/>
    <x v="174"/>
    <x v="184"/>
    <x v="1"/>
    <x v="12"/>
    <x v="4"/>
    <x v="291"/>
    <x v="178"/>
    <x v="38"/>
    <x v="57"/>
    <x v="8"/>
    <x v="9"/>
    <x v="3400"/>
    <x v="18"/>
  </r>
  <r>
    <x v="1"/>
    <x v="10"/>
    <x v="1"/>
    <x v="12"/>
    <x v="128"/>
    <x v="688"/>
    <x v="658"/>
    <x v="220"/>
    <x v="8"/>
    <x v="2"/>
    <x v="2"/>
    <x v="10"/>
    <x v="36"/>
    <x v="399"/>
    <x v="21"/>
    <x v="184"/>
    <x v="1"/>
    <x v="15"/>
    <x v="4"/>
    <x v="769"/>
    <x v="910"/>
    <x v="56"/>
    <x v="53"/>
    <x v="1"/>
    <x v="10"/>
    <x v="386"/>
    <x v="40"/>
  </r>
  <r>
    <x v="1"/>
    <x v="7"/>
    <x v="0"/>
    <x v="12"/>
    <x v="395"/>
    <x v="689"/>
    <x v="659"/>
    <x v="221"/>
    <x v="8"/>
    <x v="2"/>
    <x v="2"/>
    <x v="7"/>
    <x v="39"/>
    <x v="166"/>
    <x v="182"/>
    <x v="179"/>
    <x v="1"/>
    <x v="12"/>
    <x v="4"/>
    <x v="130"/>
    <x v="722"/>
    <x v="9"/>
    <x v="35"/>
    <x v="8"/>
    <x v="9"/>
    <x v="3401"/>
    <x v="18"/>
  </r>
  <r>
    <x v="1"/>
    <x v="7"/>
    <x v="1"/>
    <x v="0"/>
    <x v="260"/>
    <x v="690"/>
    <x v="660"/>
    <x v="239"/>
    <x v="8"/>
    <x v="2"/>
    <x v="2"/>
    <x v="7"/>
    <x v="43"/>
    <x v="247"/>
    <x v="182"/>
    <x v="142"/>
    <x v="1"/>
    <x v="12"/>
    <x v="4"/>
    <x v="233"/>
    <x v="214"/>
    <x v="58"/>
    <x v="19"/>
    <x v="7"/>
    <x v="9"/>
    <x v="890"/>
    <x v="3"/>
  </r>
  <r>
    <x v="1"/>
    <x v="7"/>
    <x v="0"/>
    <x v="13"/>
    <x v="363"/>
    <x v="691"/>
    <x v="661"/>
    <x v="231"/>
    <x v="8"/>
    <x v="2"/>
    <x v="2"/>
    <x v="7"/>
    <x v="39"/>
    <x v="165"/>
    <x v="182"/>
    <x v="142"/>
    <x v="1"/>
    <x v="12"/>
    <x v="4"/>
    <x v="137"/>
    <x v="315"/>
    <x v="9"/>
    <x v="35"/>
    <x v="8"/>
    <x v="9"/>
    <x v="3402"/>
    <x v="30"/>
  </r>
  <r>
    <x v="1"/>
    <x v="7"/>
    <x v="0"/>
    <x v="20"/>
    <x v="385"/>
    <x v="692"/>
    <x v="662"/>
    <x v="205"/>
    <x v="8"/>
    <x v="2"/>
    <x v="2"/>
    <x v="7"/>
    <x v="39"/>
    <x v="164"/>
    <x v="182"/>
    <x v="142"/>
    <x v="1"/>
    <x v="12"/>
    <x v="4"/>
    <x v="134"/>
    <x v="20"/>
    <x v="9"/>
    <x v="35"/>
    <x v="8"/>
    <x v="9"/>
    <x v="3403"/>
    <x v="23"/>
  </r>
  <r>
    <x v="1"/>
    <x v="7"/>
    <x v="1"/>
    <x v="0"/>
    <x v="260"/>
    <x v="693"/>
    <x v="663"/>
    <x v="25"/>
    <x v="8"/>
    <x v="2"/>
    <x v="2"/>
    <x v="7"/>
    <x v="43"/>
    <x v="243"/>
    <x v="182"/>
    <x v="142"/>
    <x v="1"/>
    <x v="12"/>
    <x v="4"/>
    <x v="370"/>
    <x v="230"/>
    <x v="53"/>
    <x v="12"/>
    <x v="7"/>
    <x v="9"/>
    <x v="891"/>
    <x v="3"/>
  </r>
  <r>
    <x v="1"/>
    <x v="7"/>
    <x v="1"/>
    <x v="0"/>
    <x v="260"/>
    <x v="694"/>
    <x v="664"/>
    <x v="25"/>
    <x v="8"/>
    <x v="2"/>
    <x v="2"/>
    <x v="7"/>
    <x v="43"/>
    <x v="243"/>
    <x v="182"/>
    <x v="142"/>
    <x v="1"/>
    <x v="12"/>
    <x v="4"/>
    <x v="371"/>
    <x v="230"/>
    <x v="53"/>
    <x v="12"/>
    <x v="7"/>
    <x v="9"/>
    <x v="892"/>
    <x v="3"/>
  </r>
  <r>
    <x v="0"/>
    <x v="6"/>
    <x v="0"/>
    <x v="0"/>
    <x v="19"/>
    <x v="695"/>
    <x v="665"/>
    <x v="259"/>
    <x v="8"/>
    <x v="2"/>
    <x v="2"/>
    <x v="6"/>
    <x v="14"/>
    <x v="43"/>
    <x v="16"/>
    <x v="184"/>
    <x v="1"/>
    <x v="9"/>
    <x v="4"/>
    <x v="1068"/>
    <x v="919"/>
    <x v="8"/>
    <x v="25"/>
    <x v="2"/>
    <x v="7"/>
    <x v="3152"/>
    <x v="85"/>
  </r>
  <r>
    <x v="1"/>
    <x v="7"/>
    <x v="0"/>
    <x v="12"/>
    <x v="361"/>
    <x v="696"/>
    <x v="666"/>
    <x v="239"/>
    <x v="8"/>
    <x v="2"/>
    <x v="2"/>
    <x v="7"/>
    <x v="42"/>
    <x v="305"/>
    <x v="182"/>
    <x v="142"/>
    <x v="1"/>
    <x v="12"/>
    <x v="4"/>
    <x v="296"/>
    <x v="612"/>
    <x v="38"/>
    <x v="57"/>
    <x v="8"/>
    <x v="9"/>
    <x v="3404"/>
    <x v="18"/>
  </r>
  <r>
    <x v="1"/>
    <x v="10"/>
    <x v="1"/>
    <x v="12"/>
    <x v="128"/>
    <x v="697"/>
    <x v="667"/>
    <x v="220"/>
    <x v="8"/>
    <x v="2"/>
    <x v="2"/>
    <x v="10"/>
    <x v="36"/>
    <x v="399"/>
    <x v="21"/>
    <x v="184"/>
    <x v="1"/>
    <x v="15"/>
    <x v="4"/>
    <x v="767"/>
    <x v="910"/>
    <x v="56"/>
    <x v="53"/>
    <x v="1"/>
    <x v="10"/>
    <x v="387"/>
    <x v="40"/>
  </r>
  <r>
    <x v="1"/>
    <x v="10"/>
    <x v="1"/>
    <x v="0"/>
    <x v="27"/>
    <x v="698"/>
    <x v="668"/>
    <x v="290"/>
    <x v="8"/>
    <x v="2"/>
    <x v="2"/>
    <x v="10"/>
    <x v="36"/>
    <x v="426"/>
    <x v="182"/>
    <x v="24"/>
    <x v="1"/>
    <x v="15"/>
    <x v="4"/>
    <x v="720"/>
    <x v="1000"/>
    <x v="49"/>
    <x v="76"/>
    <x v="1"/>
    <x v="10"/>
    <x v="388"/>
    <x v="3"/>
  </r>
  <r>
    <x v="1"/>
    <x v="7"/>
    <x v="1"/>
    <x v="0"/>
    <x v="260"/>
    <x v="699"/>
    <x v="669"/>
    <x v="282"/>
    <x v="8"/>
    <x v="2"/>
    <x v="2"/>
    <x v="7"/>
    <x v="43"/>
    <x v="247"/>
    <x v="139"/>
    <x v="184"/>
    <x v="1"/>
    <x v="12"/>
    <x v="4"/>
    <x v="233"/>
    <x v="316"/>
    <x v="58"/>
    <x v="19"/>
    <x v="7"/>
    <x v="9"/>
    <x v="893"/>
    <x v="3"/>
  </r>
  <r>
    <x v="1"/>
    <x v="10"/>
    <x v="0"/>
    <x v="0"/>
    <x v="27"/>
    <x v="700"/>
    <x v="670"/>
    <x v="148"/>
    <x v="8"/>
    <x v="2"/>
    <x v="2"/>
    <x v="10"/>
    <x v="35"/>
    <x v="336"/>
    <x v="182"/>
    <x v="24"/>
    <x v="1"/>
    <x v="15"/>
    <x v="4"/>
    <x v="709"/>
    <x v="494"/>
    <x v="51"/>
    <x v="26"/>
    <x v="1"/>
    <x v="9"/>
    <x v="389"/>
    <x v="2"/>
  </r>
  <r>
    <x v="1"/>
    <x v="7"/>
    <x v="0"/>
    <x v="12"/>
    <x v="383"/>
    <x v="701"/>
    <x v="671"/>
    <x v="298"/>
    <x v="7"/>
    <x v="0"/>
    <x v="2"/>
    <x v="7"/>
    <x v="42"/>
    <x v="305"/>
    <x v="174"/>
    <x v="184"/>
    <x v="1"/>
    <x v="12"/>
    <x v="4"/>
    <x v="283"/>
    <x v="446"/>
    <x v="38"/>
    <x v="57"/>
    <x v="8"/>
    <x v="9"/>
    <x v="3405"/>
    <x v="18"/>
  </r>
  <r>
    <x v="1"/>
    <x v="7"/>
    <x v="1"/>
    <x v="0"/>
    <x v="318"/>
    <x v="702"/>
    <x v="672"/>
    <x v="180"/>
    <x v="8"/>
    <x v="2"/>
    <x v="2"/>
    <x v="7"/>
    <x v="43"/>
    <x v="248"/>
    <x v="170"/>
    <x v="184"/>
    <x v="1"/>
    <x v="12"/>
    <x v="4"/>
    <x v="305"/>
    <x v="764"/>
    <x v="78"/>
    <x v="11"/>
    <x v="7"/>
    <x v="9"/>
    <x v="894"/>
    <x v="3"/>
  </r>
  <r>
    <x v="1"/>
    <x v="7"/>
    <x v="0"/>
    <x v="29"/>
    <x v="405"/>
    <x v="703"/>
    <x v="673"/>
    <x v="26"/>
    <x v="8"/>
    <x v="2"/>
    <x v="2"/>
    <x v="7"/>
    <x v="42"/>
    <x v="301"/>
    <x v="139"/>
    <x v="184"/>
    <x v="1"/>
    <x v="12"/>
    <x v="4"/>
    <x v="291"/>
    <x v="180"/>
    <x v="38"/>
    <x v="57"/>
    <x v="8"/>
    <x v="9"/>
    <x v="3406"/>
    <x v="63"/>
  </r>
  <r>
    <x v="1"/>
    <x v="10"/>
    <x v="1"/>
    <x v="1"/>
    <x v="33"/>
    <x v="704"/>
    <x v="674"/>
    <x v="59"/>
    <x v="8"/>
    <x v="2"/>
    <x v="2"/>
    <x v="10"/>
    <x v="37"/>
    <x v="446"/>
    <x v="182"/>
    <x v="24"/>
    <x v="1"/>
    <x v="15"/>
    <x v="4"/>
    <x v="821"/>
    <x v="844"/>
    <x v="82"/>
    <x v="72"/>
    <x v="1"/>
    <x v="10"/>
    <x v="390"/>
    <x v="4"/>
  </r>
  <r>
    <x v="1"/>
    <x v="7"/>
    <x v="0"/>
    <x v="9"/>
    <x v="376"/>
    <x v="705"/>
    <x v="675"/>
    <x v="7"/>
    <x v="8"/>
    <x v="2"/>
    <x v="2"/>
    <x v="7"/>
    <x v="42"/>
    <x v="179"/>
    <x v="176"/>
    <x v="184"/>
    <x v="1"/>
    <x v="12"/>
    <x v="4"/>
    <x v="267"/>
    <x v="138"/>
    <x v="77"/>
    <x v="39"/>
    <x v="8"/>
    <x v="9"/>
    <x v="3407"/>
    <x v="3"/>
  </r>
  <r>
    <x v="0"/>
    <x v="7"/>
    <x v="1"/>
    <x v="0"/>
    <x v="318"/>
    <x v="706"/>
    <x v="676"/>
    <x v="195"/>
    <x v="8"/>
    <x v="2"/>
    <x v="2"/>
    <x v="7"/>
    <x v="8"/>
    <x v="20"/>
    <x v="170"/>
    <x v="184"/>
    <x v="1"/>
    <x v="12"/>
    <x v="4"/>
    <x v="382"/>
    <x v="361"/>
    <x v="64"/>
    <x v="13"/>
    <x v="7"/>
    <x v="9"/>
    <x v="895"/>
    <x v="3"/>
  </r>
  <r>
    <x v="1"/>
    <x v="7"/>
    <x v="0"/>
    <x v="25"/>
    <x v="394"/>
    <x v="707"/>
    <x v="677"/>
    <x v="139"/>
    <x v="8"/>
    <x v="2"/>
    <x v="2"/>
    <x v="7"/>
    <x v="42"/>
    <x v="304"/>
    <x v="139"/>
    <x v="184"/>
    <x v="1"/>
    <x v="12"/>
    <x v="4"/>
    <x v="356"/>
    <x v="61"/>
    <x v="38"/>
    <x v="57"/>
    <x v="8"/>
    <x v="9"/>
    <x v="3408"/>
    <x v="11"/>
  </r>
  <r>
    <x v="1"/>
    <x v="7"/>
    <x v="1"/>
    <x v="0"/>
    <x v="318"/>
    <x v="708"/>
    <x v="678"/>
    <x v="239"/>
    <x v="8"/>
    <x v="2"/>
    <x v="2"/>
    <x v="7"/>
    <x v="43"/>
    <x v="248"/>
    <x v="182"/>
    <x v="173"/>
    <x v="1"/>
    <x v="12"/>
    <x v="4"/>
    <x v="306"/>
    <x v="214"/>
    <x v="78"/>
    <x v="11"/>
    <x v="7"/>
    <x v="9"/>
    <x v="896"/>
    <x v="3"/>
  </r>
  <r>
    <x v="1"/>
    <x v="10"/>
    <x v="1"/>
    <x v="0"/>
    <x v="27"/>
    <x v="709"/>
    <x v="679"/>
    <x v="248"/>
    <x v="8"/>
    <x v="2"/>
    <x v="2"/>
    <x v="10"/>
    <x v="36"/>
    <x v="368"/>
    <x v="21"/>
    <x v="184"/>
    <x v="1"/>
    <x v="15"/>
    <x v="4"/>
    <x v="741"/>
    <x v="957"/>
    <x v="12"/>
    <x v="71"/>
    <x v="1"/>
    <x v="10"/>
    <x v="391"/>
    <x v="3"/>
  </r>
  <r>
    <x v="1"/>
    <x v="7"/>
    <x v="1"/>
    <x v="0"/>
    <x v="318"/>
    <x v="710"/>
    <x v="680"/>
    <x v="180"/>
    <x v="8"/>
    <x v="2"/>
    <x v="2"/>
    <x v="7"/>
    <x v="43"/>
    <x v="248"/>
    <x v="170"/>
    <x v="184"/>
    <x v="1"/>
    <x v="12"/>
    <x v="4"/>
    <x v="305"/>
    <x v="865"/>
    <x v="78"/>
    <x v="11"/>
    <x v="7"/>
    <x v="9"/>
    <x v="897"/>
    <x v="3"/>
  </r>
  <r>
    <x v="1"/>
    <x v="7"/>
    <x v="1"/>
    <x v="0"/>
    <x v="144"/>
    <x v="711"/>
    <x v="681"/>
    <x v="33"/>
    <x v="8"/>
    <x v="2"/>
    <x v="2"/>
    <x v="7"/>
    <x v="43"/>
    <x v="253"/>
    <x v="78"/>
    <x v="184"/>
    <x v="1"/>
    <x v="12"/>
    <x v="4"/>
    <x v="233"/>
    <x v="772"/>
    <x v="58"/>
    <x v="19"/>
    <x v="7"/>
    <x v="9"/>
    <x v="898"/>
    <x v="3"/>
  </r>
  <r>
    <x v="1"/>
    <x v="10"/>
    <x v="1"/>
    <x v="0"/>
    <x v="27"/>
    <x v="712"/>
    <x v="682"/>
    <x v="19"/>
    <x v="8"/>
    <x v="2"/>
    <x v="2"/>
    <x v="10"/>
    <x v="36"/>
    <x v="391"/>
    <x v="21"/>
    <x v="184"/>
    <x v="1"/>
    <x v="15"/>
    <x v="4"/>
    <x v="784"/>
    <x v="146"/>
    <x v="40"/>
    <x v="78"/>
    <x v="1"/>
    <x v="10"/>
    <x v="392"/>
    <x v="3"/>
  </r>
  <r>
    <x v="1"/>
    <x v="7"/>
    <x v="1"/>
    <x v="0"/>
    <x v="260"/>
    <x v="713"/>
    <x v="683"/>
    <x v="180"/>
    <x v="8"/>
    <x v="2"/>
    <x v="2"/>
    <x v="7"/>
    <x v="43"/>
    <x v="248"/>
    <x v="139"/>
    <x v="184"/>
    <x v="1"/>
    <x v="12"/>
    <x v="4"/>
    <x v="304"/>
    <x v="622"/>
    <x v="78"/>
    <x v="11"/>
    <x v="7"/>
    <x v="9"/>
    <x v="899"/>
    <x v="3"/>
  </r>
  <r>
    <x v="1"/>
    <x v="7"/>
    <x v="0"/>
    <x v="24"/>
    <x v="393"/>
    <x v="714"/>
    <x v="684"/>
    <x v="205"/>
    <x v="8"/>
    <x v="2"/>
    <x v="2"/>
    <x v="7"/>
    <x v="39"/>
    <x v="167"/>
    <x v="182"/>
    <x v="142"/>
    <x v="1"/>
    <x v="12"/>
    <x v="4"/>
    <x v="144"/>
    <x v="20"/>
    <x v="9"/>
    <x v="35"/>
    <x v="8"/>
    <x v="9"/>
    <x v="3409"/>
    <x v="54"/>
  </r>
  <r>
    <x v="1"/>
    <x v="7"/>
    <x v="1"/>
    <x v="0"/>
    <x v="318"/>
    <x v="715"/>
    <x v="685"/>
    <x v="282"/>
    <x v="8"/>
    <x v="2"/>
    <x v="2"/>
    <x v="7"/>
    <x v="43"/>
    <x v="219"/>
    <x v="170"/>
    <x v="184"/>
    <x v="1"/>
    <x v="12"/>
    <x v="4"/>
    <x v="312"/>
    <x v="970"/>
    <x v="78"/>
    <x v="11"/>
    <x v="7"/>
    <x v="9"/>
    <x v="900"/>
    <x v="3"/>
  </r>
  <r>
    <x v="1"/>
    <x v="7"/>
    <x v="1"/>
    <x v="0"/>
    <x v="318"/>
    <x v="716"/>
    <x v="686"/>
    <x v="180"/>
    <x v="8"/>
    <x v="2"/>
    <x v="2"/>
    <x v="7"/>
    <x v="43"/>
    <x v="217"/>
    <x v="182"/>
    <x v="173"/>
    <x v="1"/>
    <x v="12"/>
    <x v="4"/>
    <x v="249"/>
    <x v="622"/>
    <x v="101"/>
    <x v="9"/>
    <x v="7"/>
    <x v="9"/>
    <x v="901"/>
    <x v="3"/>
  </r>
  <r>
    <x v="1"/>
    <x v="7"/>
    <x v="1"/>
    <x v="0"/>
    <x v="260"/>
    <x v="717"/>
    <x v="687"/>
    <x v="195"/>
    <x v="8"/>
    <x v="2"/>
    <x v="2"/>
    <x v="7"/>
    <x v="43"/>
    <x v="227"/>
    <x v="139"/>
    <x v="184"/>
    <x v="1"/>
    <x v="12"/>
    <x v="4"/>
    <x v="367"/>
    <x v="361"/>
    <x v="53"/>
    <x v="12"/>
    <x v="7"/>
    <x v="9"/>
    <x v="902"/>
    <x v="3"/>
  </r>
  <r>
    <x v="1"/>
    <x v="7"/>
    <x v="1"/>
    <x v="0"/>
    <x v="260"/>
    <x v="718"/>
    <x v="687"/>
    <x v="262"/>
    <x v="8"/>
    <x v="2"/>
    <x v="2"/>
    <x v="7"/>
    <x v="43"/>
    <x v="248"/>
    <x v="139"/>
    <x v="184"/>
    <x v="1"/>
    <x v="12"/>
    <x v="4"/>
    <x v="304"/>
    <x v="954"/>
    <x v="78"/>
    <x v="11"/>
    <x v="7"/>
    <x v="9"/>
    <x v="903"/>
    <x v="3"/>
  </r>
  <r>
    <x v="1"/>
    <x v="7"/>
    <x v="0"/>
    <x v="12"/>
    <x v="373"/>
    <x v="719"/>
    <x v="688"/>
    <x v="248"/>
    <x v="8"/>
    <x v="2"/>
    <x v="2"/>
    <x v="7"/>
    <x v="42"/>
    <x v="305"/>
    <x v="170"/>
    <x v="184"/>
    <x v="1"/>
    <x v="12"/>
    <x v="4"/>
    <x v="281"/>
    <x v="878"/>
    <x v="38"/>
    <x v="57"/>
    <x v="8"/>
    <x v="9"/>
    <x v="3410"/>
    <x v="18"/>
  </r>
  <r>
    <x v="1"/>
    <x v="10"/>
    <x v="1"/>
    <x v="0"/>
    <x v="27"/>
    <x v="720"/>
    <x v="689"/>
    <x v="19"/>
    <x v="8"/>
    <x v="2"/>
    <x v="2"/>
    <x v="10"/>
    <x v="36"/>
    <x v="391"/>
    <x v="21"/>
    <x v="184"/>
    <x v="1"/>
    <x v="15"/>
    <x v="4"/>
    <x v="780"/>
    <x v="146"/>
    <x v="40"/>
    <x v="78"/>
    <x v="1"/>
    <x v="10"/>
    <x v="393"/>
    <x v="3"/>
  </r>
  <r>
    <x v="1"/>
    <x v="7"/>
    <x v="1"/>
    <x v="0"/>
    <x v="260"/>
    <x v="721"/>
    <x v="690"/>
    <x v="262"/>
    <x v="8"/>
    <x v="2"/>
    <x v="2"/>
    <x v="7"/>
    <x v="43"/>
    <x v="249"/>
    <x v="139"/>
    <x v="184"/>
    <x v="1"/>
    <x v="12"/>
    <x v="4"/>
    <x v="303"/>
    <x v="954"/>
    <x v="78"/>
    <x v="11"/>
    <x v="7"/>
    <x v="9"/>
    <x v="904"/>
    <x v="3"/>
  </r>
  <r>
    <x v="0"/>
    <x v="10"/>
    <x v="1"/>
    <x v="3"/>
    <x v="35"/>
    <x v="722"/>
    <x v="691"/>
    <x v="190"/>
    <x v="8"/>
    <x v="2"/>
    <x v="2"/>
    <x v="10"/>
    <x v="16"/>
    <x v="57"/>
    <x v="182"/>
    <x v="19"/>
    <x v="1"/>
    <x v="15"/>
    <x v="1"/>
    <x v="649"/>
    <x v="712"/>
    <x v="66"/>
    <x v="82"/>
    <x v="0"/>
    <x v="3"/>
    <x v="99"/>
    <x v="8"/>
  </r>
  <r>
    <x v="1"/>
    <x v="7"/>
    <x v="1"/>
    <x v="0"/>
    <x v="318"/>
    <x v="723"/>
    <x v="692"/>
    <x v="183"/>
    <x v="8"/>
    <x v="2"/>
    <x v="2"/>
    <x v="7"/>
    <x v="43"/>
    <x v="248"/>
    <x v="170"/>
    <x v="184"/>
    <x v="1"/>
    <x v="12"/>
    <x v="4"/>
    <x v="303"/>
    <x v="362"/>
    <x v="78"/>
    <x v="11"/>
    <x v="7"/>
    <x v="9"/>
    <x v="905"/>
    <x v="3"/>
  </r>
  <r>
    <x v="1"/>
    <x v="7"/>
    <x v="1"/>
    <x v="0"/>
    <x v="260"/>
    <x v="724"/>
    <x v="693"/>
    <x v="221"/>
    <x v="8"/>
    <x v="2"/>
    <x v="2"/>
    <x v="7"/>
    <x v="43"/>
    <x v="227"/>
    <x v="139"/>
    <x v="184"/>
    <x v="1"/>
    <x v="12"/>
    <x v="4"/>
    <x v="366"/>
    <x v="767"/>
    <x v="53"/>
    <x v="12"/>
    <x v="7"/>
    <x v="9"/>
    <x v="906"/>
    <x v="3"/>
  </r>
  <r>
    <x v="1"/>
    <x v="10"/>
    <x v="0"/>
    <x v="0"/>
    <x v="27"/>
    <x v="725"/>
    <x v="694"/>
    <x v="148"/>
    <x v="8"/>
    <x v="2"/>
    <x v="2"/>
    <x v="10"/>
    <x v="35"/>
    <x v="323"/>
    <x v="21"/>
    <x v="184"/>
    <x v="1"/>
    <x v="15"/>
    <x v="4"/>
    <x v="790"/>
    <x v="3"/>
    <x v="51"/>
    <x v="26"/>
    <x v="1"/>
    <x v="9"/>
    <x v="394"/>
    <x v="2"/>
  </r>
  <r>
    <x v="1"/>
    <x v="7"/>
    <x v="1"/>
    <x v="0"/>
    <x v="260"/>
    <x v="726"/>
    <x v="695"/>
    <x v="183"/>
    <x v="8"/>
    <x v="2"/>
    <x v="2"/>
    <x v="7"/>
    <x v="43"/>
    <x v="252"/>
    <x v="139"/>
    <x v="184"/>
    <x v="1"/>
    <x v="12"/>
    <x v="4"/>
    <x v="238"/>
    <x v="809"/>
    <x v="58"/>
    <x v="19"/>
    <x v="7"/>
    <x v="9"/>
    <x v="907"/>
    <x v="3"/>
  </r>
  <r>
    <x v="1"/>
    <x v="7"/>
    <x v="1"/>
    <x v="0"/>
    <x v="260"/>
    <x v="727"/>
    <x v="696"/>
    <x v="99"/>
    <x v="8"/>
    <x v="2"/>
    <x v="2"/>
    <x v="7"/>
    <x v="43"/>
    <x v="227"/>
    <x v="182"/>
    <x v="142"/>
    <x v="1"/>
    <x v="12"/>
    <x v="4"/>
    <x v="367"/>
    <x v="662"/>
    <x v="53"/>
    <x v="12"/>
    <x v="7"/>
    <x v="9"/>
    <x v="908"/>
    <x v="3"/>
  </r>
  <r>
    <x v="1"/>
    <x v="7"/>
    <x v="1"/>
    <x v="0"/>
    <x v="260"/>
    <x v="728"/>
    <x v="697"/>
    <x v="99"/>
    <x v="8"/>
    <x v="2"/>
    <x v="2"/>
    <x v="7"/>
    <x v="43"/>
    <x v="243"/>
    <x v="139"/>
    <x v="184"/>
    <x v="1"/>
    <x v="12"/>
    <x v="4"/>
    <x v="370"/>
    <x v="662"/>
    <x v="53"/>
    <x v="12"/>
    <x v="7"/>
    <x v="9"/>
    <x v="909"/>
    <x v="3"/>
  </r>
  <r>
    <x v="1"/>
    <x v="7"/>
    <x v="1"/>
    <x v="0"/>
    <x v="260"/>
    <x v="729"/>
    <x v="698"/>
    <x v="21"/>
    <x v="8"/>
    <x v="2"/>
    <x v="2"/>
    <x v="7"/>
    <x v="43"/>
    <x v="257"/>
    <x v="139"/>
    <x v="184"/>
    <x v="1"/>
    <x v="12"/>
    <x v="4"/>
    <x v="236"/>
    <x v="46"/>
    <x v="58"/>
    <x v="19"/>
    <x v="7"/>
    <x v="9"/>
    <x v="910"/>
    <x v="3"/>
  </r>
  <r>
    <x v="1"/>
    <x v="7"/>
    <x v="0"/>
    <x v="12"/>
    <x v="361"/>
    <x v="730"/>
    <x v="699"/>
    <x v="26"/>
    <x v="8"/>
    <x v="2"/>
    <x v="2"/>
    <x v="7"/>
    <x v="42"/>
    <x v="305"/>
    <x v="139"/>
    <x v="184"/>
    <x v="1"/>
    <x v="12"/>
    <x v="4"/>
    <x v="281"/>
    <x v="181"/>
    <x v="38"/>
    <x v="57"/>
    <x v="8"/>
    <x v="9"/>
    <x v="3411"/>
    <x v="18"/>
  </r>
  <r>
    <x v="1"/>
    <x v="7"/>
    <x v="0"/>
    <x v="12"/>
    <x v="401"/>
    <x v="731"/>
    <x v="700"/>
    <x v="108"/>
    <x v="8"/>
    <x v="2"/>
    <x v="2"/>
    <x v="7"/>
    <x v="39"/>
    <x v="154"/>
    <x v="182"/>
    <x v="182"/>
    <x v="1"/>
    <x v="12"/>
    <x v="4"/>
    <x v="124"/>
    <x v="412"/>
    <x v="9"/>
    <x v="35"/>
    <x v="8"/>
    <x v="9"/>
    <x v="3412"/>
    <x v="18"/>
  </r>
  <r>
    <x v="1"/>
    <x v="7"/>
    <x v="1"/>
    <x v="0"/>
    <x v="260"/>
    <x v="732"/>
    <x v="701"/>
    <x v="21"/>
    <x v="8"/>
    <x v="2"/>
    <x v="2"/>
    <x v="7"/>
    <x v="43"/>
    <x v="247"/>
    <x v="139"/>
    <x v="184"/>
    <x v="1"/>
    <x v="12"/>
    <x v="4"/>
    <x v="231"/>
    <x v="46"/>
    <x v="58"/>
    <x v="19"/>
    <x v="7"/>
    <x v="9"/>
    <x v="911"/>
    <x v="3"/>
  </r>
  <r>
    <x v="1"/>
    <x v="7"/>
    <x v="0"/>
    <x v="12"/>
    <x v="383"/>
    <x v="733"/>
    <x v="702"/>
    <x v="26"/>
    <x v="8"/>
    <x v="2"/>
    <x v="2"/>
    <x v="7"/>
    <x v="42"/>
    <x v="305"/>
    <x v="174"/>
    <x v="184"/>
    <x v="1"/>
    <x v="12"/>
    <x v="4"/>
    <x v="280"/>
    <x v="181"/>
    <x v="38"/>
    <x v="57"/>
    <x v="8"/>
    <x v="9"/>
    <x v="3413"/>
    <x v="18"/>
  </r>
  <r>
    <x v="0"/>
    <x v="6"/>
    <x v="0"/>
    <x v="0"/>
    <x v="1"/>
    <x v="734"/>
    <x v="703"/>
    <x v="237"/>
    <x v="8"/>
    <x v="2"/>
    <x v="2"/>
    <x v="6"/>
    <x v="1"/>
    <x v="4"/>
    <x v="1"/>
    <x v="184"/>
    <x v="1"/>
    <x v="9"/>
    <x v="4"/>
    <x v="1036"/>
    <x v="649"/>
    <x v="8"/>
    <x v="25"/>
    <x v="2"/>
    <x v="7"/>
    <x v="3153"/>
    <x v="85"/>
  </r>
  <r>
    <x v="1"/>
    <x v="7"/>
    <x v="1"/>
    <x v="0"/>
    <x v="260"/>
    <x v="735"/>
    <x v="704"/>
    <x v="21"/>
    <x v="8"/>
    <x v="2"/>
    <x v="2"/>
    <x v="7"/>
    <x v="43"/>
    <x v="257"/>
    <x v="139"/>
    <x v="184"/>
    <x v="1"/>
    <x v="12"/>
    <x v="4"/>
    <x v="235"/>
    <x v="46"/>
    <x v="58"/>
    <x v="19"/>
    <x v="7"/>
    <x v="9"/>
    <x v="912"/>
    <x v="3"/>
  </r>
  <r>
    <x v="1"/>
    <x v="7"/>
    <x v="1"/>
    <x v="0"/>
    <x v="318"/>
    <x v="736"/>
    <x v="705"/>
    <x v="180"/>
    <x v="8"/>
    <x v="2"/>
    <x v="2"/>
    <x v="7"/>
    <x v="43"/>
    <x v="248"/>
    <x v="170"/>
    <x v="184"/>
    <x v="1"/>
    <x v="12"/>
    <x v="4"/>
    <x v="301"/>
    <x v="764"/>
    <x v="78"/>
    <x v="11"/>
    <x v="7"/>
    <x v="9"/>
    <x v="913"/>
    <x v="3"/>
  </r>
  <r>
    <x v="1"/>
    <x v="7"/>
    <x v="0"/>
    <x v="12"/>
    <x v="373"/>
    <x v="737"/>
    <x v="706"/>
    <x v="7"/>
    <x v="8"/>
    <x v="2"/>
    <x v="2"/>
    <x v="7"/>
    <x v="42"/>
    <x v="305"/>
    <x v="182"/>
    <x v="173"/>
    <x v="1"/>
    <x v="12"/>
    <x v="4"/>
    <x v="281"/>
    <x v="136"/>
    <x v="38"/>
    <x v="57"/>
    <x v="8"/>
    <x v="9"/>
    <x v="3414"/>
    <x v="18"/>
  </r>
  <r>
    <x v="1"/>
    <x v="7"/>
    <x v="1"/>
    <x v="0"/>
    <x v="260"/>
    <x v="738"/>
    <x v="706"/>
    <x v="83"/>
    <x v="8"/>
    <x v="2"/>
    <x v="2"/>
    <x v="7"/>
    <x v="43"/>
    <x v="252"/>
    <x v="139"/>
    <x v="184"/>
    <x v="1"/>
    <x v="12"/>
    <x v="4"/>
    <x v="236"/>
    <x v="686"/>
    <x v="58"/>
    <x v="19"/>
    <x v="7"/>
    <x v="9"/>
    <x v="914"/>
    <x v="3"/>
  </r>
  <r>
    <x v="1"/>
    <x v="7"/>
    <x v="1"/>
    <x v="0"/>
    <x v="260"/>
    <x v="739"/>
    <x v="707"/>
    <x v="195"/>
    <x v="8"/>
    <x v="2"/>
    <x v="2"/>
    <x v="7"/>
    <x v="43"/>
    <x v="243"/>
    <x v="139"/>
    <x v="184"/>
    <x v="1"/>
    <x v="12"/>
    <x v="4"/>
    <x v="368"/>
    <x v="361"/>
    <x v="53"/>
    <x v="12"/>
    <x v="7"/>
    <x v="9"/>
    <x v="915"/>
    <x v="3"/>
  </r>
  <r>
    <x v="1"/>
    <x v="7"/>
    <x v="1"/>
    <x v="0"/>
    <x v="318"/>
    <x v="740"/>
    <x v="708"/>
    <x v="239"/>
    <x v="8"/>
    <x v="2"/>
    <x v="2"/>
    <x v="7"/>
    <x v="43"/>
    <x v="239"/>
    <x v="170"/>
    <x v="184"/>
    <x v="1"/>
    <x v="12"/>
    <x v="4"/>
    <x v="262"/>
    <x v="497"/>
    <x v="5"/>
    <x v="20"/>
    <x v="7"/>
    <x v="9"/>
    <x v="916"/>
    <x v="3"/>
  </r>
  <r>
    <x v="1"/>
    <x v="7"/>
    <x v="1"/>
    <x v="0"/>
    <x v="318"/>
    <x v="741"/>
    <x v="709"/>
    <x v="262"/>
    <x v="8"/>
    <x v="2"/>
    <x v="2"/>
    <x v="7"/>
    <x v="43"/>
    <x v="238"/>
    <x v="170"/>
    <x v="184"/>
    <x v="1"/>
    <x v="12"/>
    <x v="4"/>
    <x v="262"/>
    <x v="954"/>
    <x v="53"/>
    <x v="18"/>
    <x v="7"/>
    <x v="9"/>
    <x v="917"/>
    <x v="3"/>
  </r>
  <r>
    <x v="1"/>
    <x v="7"/>
    <x v="1"/>
    <x v="0"/>
    <x v="318"/>
    <x v="742"/>
    <x v="710"/>
    <x v="83"/>
    <x v="8"/>
    <x v="2"/>
    <x v="2"/>
    <x v="7"/>
    <x v="43"/>
    <x v="246"/>
    <x v="170"/>
    <x v="184"/>
    <x v="1"/>
    <x v="12"/>
    <x v="4"/>
    <x v="257"/>
    <x v="685"/>
    <x v="101"/>
    <x v="9"/>
    <x v="7"/>
    <x v="9"/>
    <x v="918"/>
    <x v="3"/>
  </r>
  <r>
    <x v="1"/>
    <x v="7"/>
    <x v="1"/>
    <x v="0"/>
    <x v="318"/>
    <x v="743"/>
    <x v="711"/>
    <x v="83"/>
    <x v="8"/>
    <x v="2"/>
    <x v="2"/>
    <x v="7"/>
    <x v="43"/>
    <x v="217"/>
    <x v="170"/>
    <x v="184"/>
    <x v="1"/>
    <x v="12"/>
    <x v="4"/>
    <x v="249"/>
    <x v="685"/>
    <x v="101"/>
    <x v="9"/>
    <x v="7"/>
    <x v="9"/>
    <x v="919"/>
    <x v="3"/>
  </r>
  <r>
    <x v="1"/>
    <x v="10"/>
    <x v="1"/>
    <x v="0"/>
    <x v="27"/>
    <x v="744"/>
    <x v="712"/>
    <x v="59"/>
    <x v="8"/>
    <x v="2"/>
    <x v="2"/>
    <x v="10"/>
    <x v="36"/>
    <x v="438"/>
    <x v="21"/>
    <x v="184"/>
    <x v="1"/>
    <x v="15"/>
    <x v="4"/>
    <x v="756"/>
    <x v="257"/>
    <x v="62"/>
    <x v="77"/>
    <x v="1"/>
    <x v="10"/>
    <x v="395"/>
    <x v="3"/>
  </r>
  <r>
    <x v="1"/>
    <x v="7"/>
    <x v="0"/>
    <x v="12"/>
    <x v="373"/>
    <x v="745"/>
    <x v="713"/>
    <x v="7"/>
    <x v="8"/>
    <x v="2"/>
    <x v="2"/>
    <x v="7"/>
    <x v="42"/>
    <x v="305"/>
    <x v="182"/>
    <x v="173"/>
    <x v="1"/>
    <x v="12"/>
    <x v="4"/>
    <x v="282"/>
    <x v="136"/>
    <x v="38"/>
    <x v="57"/>
    <x v="8"/>
    <x v="9"/>
    <x v="3415"/>
    <x v="18"/>
  </r>
  <r>
    <x v="1"/>
    <x v="7"/>
    <x v="0"/>
    <x v="12"/>
    <x v="369"/>
    <x v="746"/>
    <x v="714"/>
    <x v="124"/>
    <x v="8"/>
    <x v="2"/>
    <x v="2"/>
    <x v="7"/>
    <x v="42"/>
    <x v="305"/>
    <x v="160"/>
    <x v="184"/>
    <x v="1"/>
    <x v="12"/>
    <x v="4"/>
    <x v="281"/>
    <x v="545"/>
    <x v="38"/>
    <x v="57"/>
    <x v="8"/>
    <x v="9"/>
    <x v="3416"/>
    <x v="18"/>
  </r>
  <r>
    <x v="1"/>
    <x v="7"/>
    <x v="1"/>
    <x v="0"/>
    <x v="260"/>
    <x v="747"/>
    <x v="715"/>
    <x v="262"/>
    <x v="8"/>
    <x v="2"/>
    <x v="2"/>
    <x v="7"/>
    <x v="43"/>
    <x v="249"/>
    <x v="139"/>
    <x v="184"/>
    <x v="1"/>
    <x v="12"/>
    <x v="4"/>
    <x v="302"/>
    <x v="954"/>
    <x v="78"/>
    <x v="11"/>
    <x v="7"/>
    <x v="9"/>
    <x v="920"/>
    <x v="3"/>
  </r>
  <r>
    <x v="1"/>
    <x v="7"/>
    <x v="1"/>
    <x v="0"/>
    <x v="167"/>
    <x v="748"/>
    <x v="716"/>
    <x v="75"/>
    <x v="8"/>
    <x v="2"/>
    <x v="2"/>
    <x v="7"/>
    <x v="43"/>
    <x v="227"/>
    <x v="90"/>
    <x v="184"/>
    <x v="1"/>
    <x v="12"/>
    <x v="4"/>
    <x v="366"/>
    <x v="748"/>
    <x v="53"/>
    <x v="12"/>
    <x v="7"/>
    <x v="9"/>
    <x v="921"/>
    <x v="3"/>
  </r>
  <r>
    <x v="1"/>
    <x v="7"/>
    <x v="1"/>
    <x v="0"/>
    <x v="260"/>
    <x v="749"/>
    <x v="717"/>
    <x v="21"/>
    <x v="8"/>
    <x v="2"/>
    <x v="2"/>
    <x v="7"/>
    <x v="43"/>
    <x v="218"/>
    <x v="139"/>
    <x v="184"/>
    <x v="1"/>
    <x v="12"/>
    <x v="4"/>
    <x v="235"/>
    <x v="46"/>
    <x v="58"/>
    <x v="19"/>
    <x v="7"/>
    <x v="9"/>
    <x v="922"/>
    <x v="3"/>
  </r>
  <r>
    <x v="1"/>
    <x v="7"/>
    <x v="1"/>
    <x v="0"/>
    <x v="318"/>
    <x v="750"/>
    <x v="718"/>
    <x v="239"/>
    <x v="8"/>
    <x v="2"/>
    <x v="2"/>
    <x v="7"/>
    <x v="43"/>
    <x v="224"/>
    <x v="170"/>
    <x v="184"/>
    <x v="1"/>
    <x v="12"/>
    <x v="4"/>
    <x v="252"/>
    <x v="612"/>
    <x v="94"/>
    <x v="21"/>
    <x v="7"/>
    <x v="9"/>
    <x v="923"/>
    <x v="3"/>
  </r>
  <r>
    <x v="1"/>
    <x v="7"/>
    <x v="1"/>
    <x v="0"/>
    <x v="318"/>
    <x v="751"/>
    <x v="719"/>
    <x v="291"/>
    <x v="8"/>
    <x v="2"/>
    <x v="2"/>
    <x v="7"/>
    <x v="43"/>
    <x v="217"/>
    <x v="170"/>
    <x v="184"/>
    <x v="1"/>
    <x v="12"/>
    <x v="4"/>
    <x v="246"/>
    <x v="896"/>
    <x v="101"/>
    <x v="9"/>
    <x v="7"/>
    <x v="9"/>
    <x v="924"/>
    <x v="3"/>
  </r>
  <r>
    <x v="1"/>
    <x v="7"/>
    <x v="1"/>
    <x v="0"/>
    <x v="167"/>
    <x v="752"/>
    <x v="720"/>
    <x v="123"/>
    <x v="8"/>
    <x v="2"/>
    <x v="2"/>
    <x v="7"/>
    <x v="43"/>
    <x v="247"/>
    <x v="90"/>
    <x v="184"/>
    <x v="1"/>
    <x v="12"/>
    <x v="4"/>
    <x v="230"/>
    <x v="1025"/>
    <x v="58"/>
    <x v="19"/>
    <x v="7"/>
    <x v="9"/>
    <x v="925"/>
    <x v="3"/>
  </r>
  <r>
    <x v="1"/>
    <x v="7"/>
    <x v="0"/>
    <x v="12"/>
    <x v="361"/>
    <x v="753"/>
    <x v="721"/>
    <x v="7"/>
    <x v="6"/>
    <x v="0"/>
    <x v="2"/>
    <x v="7"/>
    <x v="42"/>
    <x v="305"/>
    <x v="182"/>
    <x v="142"/>
    <x v="1"/>
    <x v="12"/>
    <x v="4"/>
    <x v="282"/>
    <x v="446"/>
    <x v="38"/>
    <x v="57"/>
    <x v="8"/>
    <x v="9"/>
    <x v="3417"/>
    <x v="18"/>
  </r>
  <r>
    <x v="1"/>
    <x v="7"/>
    <x v="1"/>
    <x v="0"/>
    <x v="186"/>
    <x v="754"/>
    <x v="722"/>
    <x v="33"/>
    <x v="8"/>
    <x v="2"/>
    <x v="2"/>
    <x v="7"/>
    <x v="43"/>
    <x v="253"/>
    <x v="101"/>
    <x v="184"/>
    <x v="1"/>
    <x v="12"/>
    <x v="4"/>
    <x v="231"/>
    <x v="772"/>
    <x v="58"/>
    <x v="19"/>
    <x v="7"/>
    <x v="9"/>
    <x v="926"/>
    <x v="3"/>
  </r>
  <r>
    <x v="1"/>
    <x v="7"/>
    <x v="1"/>
    <x v="0"/>
    <x v="318"/>
    <x v="755"/>
    <x v="723"/>
    <x v="207"/>
    <x v="8"/>
    <x v="2"/>
    <x v="2"/>
    <x v="7"/>
    <x v="43"/>
    <x v="248"/>
    <x v="170"/>
    <x v="184"/>
    <x v="1"/>
    <x v="12"/>
    <x v="4"/>
    <x v="297"/>
    <x v="891"/>
    <x v="78"/>
    <x v="11"/>
    <x v="7"/>
    <x v="9"/>
    <x v="927"/>
    <x v="3"/>
  </r>
  <r>
    <x v="1"/>
    <x v="7"/>
    <x v="1"/>
    <x v="0"/>
    <x v="318"/>
    <x v="756"/>
    <x v="724"/>
    <x v="262"/>
    <x v="8"/>
    <x v="2"/>
    <x v="2"/>
    <x v="7"/>
    <x v="43"/>
    <x v="248"/>
    <x v="170"/>
    <x v="184"/>
    <x v="1"/>
    <x v="12"/>
    <x v="4"/>
    <x v="296"/>
    <x v="954"/>
    <x v="78"/>
    <x v="11"/>
    <x v="7"/>
    <x v="9"/>
    <x v="928"/>
    <x v="3"/>
  </r>
  <r>
    <x v="1"/>
    <x v="7"/>
    <x v="1"/>
    <x v="0"/>
    <x v="318"/>
    <x v="757"/>
    <x v="725"/>
    <x v="239"/>
    <x v="8"/>
    <x v="2"/>
    <x v="2"/>
    <x v="7"/>
    <x v="43"/>
    <x v="239"/>
    <x v="182"/>
    <x v="173"/>
    <x v="1"/>
    <x v="12"/>
    <x v="4"/>
    <x v="262"/>
    <x v="214"/>
    <x v="5"/>
    <x v="20"/>
    <x v="7"/>
    <x v="9"/>
    <x v="929"/>
    <x v="3"/>
  </r>
  <r>
    <x v="1"/>
    <x v="7"/>
    <x v="1"/>
    <x v="0"/>
    <x v="318"/>
    <x v="758"/>
    <x v="726"/>
    <x v="239"/>
    <x v="8"/>
    <x v="2"/>
    <x v="2"/>
    <x v="7"/>
    <x v="43"/>
    <x v="224"/>
    <x v="170"/>
    <x v="184"/>
    <x v="1"/>
    <x v="12"/>
    <x v="4"/>
    <x v="251"/>
    <x v="612"/>
    <x v="94"/>
    <x v="21"/>
    <x v="7"/>
    <x v="9"/>
    <x v="930"/>
    <x v="3"/>
  </r>
  <r>
    <x v="1"/>
    <x v="10"/>
    <x v="1"/>
    <x v="12"/>
    <x v="128"/>
    <x v="759"/>
    <x v="727"/>
    <x v="298"/>
    <x v="8"/>
    <x v="2"/>
    <x v="2"/>
    <x v="10"/>
    <x v="36"/>
    <x v="373"/>
    <x v="182"/>
    <x v="24"/>
    <x v="1"/>
    <x v="15"/>
    <x v="4"/>
    <x v="839"/>
    <x v="529"/>
    <x v="12"/>
    <x v="71"/>
    <x v="1"/>
    <x v="10"/>
    <x v="396"/>
    <x v="17"/>
  </r>
  <r>
    <x v="1"/>
    <x v="7"/>
    <x v="1"/>
    <x v="0"/>
    <x v="318"/>
    <x v="760"/>
    <x v="728"/>
    <x v="262"/>
    <x v="8"/>
    <x v="2"/>
    <x v="2"/>
    <x v="7"/>
    <x v="43"/>
    <x v="238"/>
    <x v="170"/>
    <x v="184"/>
    <x v="1"/>
    <x v="12"/>
    <x v="4"/>
    <x v="261"/>
    <x v="954"/>
    <x v="53"/>
    <x v="18"/>
    <x v="7"/>
    <x v="9"/>
    <x v="931"/>
    <x v="3"/>
  </r>
  <r>
    <x v="1"/>
    <x v="7"/>
    <x v="1"/>
    <x v="0"/>
    <x v="318"/>
    <x v="761"/>
    <x v="729"/>
    <x v="180"/>
    <x v="8"/>
    <x v="2"/>
    <x v="2"/>
    <x v="7"/>
    <x v="43"/>
    <x v="248"/>
    <x v="182"/>
    <x v="173"/>
    <x v="1"/>
    <x v="12"/>
    <x v="4"/>
    <x v="297"/>
    <x v="764"/>
    <x v="78"/>
    <x v="11"/>
    <x v="7"/>
    <x v="9"/>
    <x v="932"/>
    <x v="3"/>
  </r>
  <r>
    <x v="1"/>
    <x v="7"/>
    <x v="1"/>
    <x v="0"/>
    <x v="318"/>
    <x v="762"/>
    <x v="730"/>
    <x v="239"/>
    <x v="8"/>
    <x v="2"/>
    <x v="2"/>
    <x v="7"/>
    <x v="43"/>
    <x v="224"/>
    <x v="170"/>
    <x v="184"/>
    <x v="1"/>
    <x v="12"/>
    <x v="4"/>
    <x v="252"/>
    <x v="612"/>
    <x v="94"/>
    <x v="21"/>
    <x v="7"/>
    <x v="9"/>
    <x v="933"/>
    <x v="3"/>
  </r>
  <r>
    <x v="1"/>
    <x v="7"/>
    <x v="0"/>
    <x v="12"/>
    <x v="373"/>
    <x v="763"/>
    <x v="731"/>
    <x v="53"/>
    <x v="8"/>
    <x v="2"/>
    <x v="2"/>
    <x v="7"/>
    <x v="42"/>
    <x v="305"/>
    <x v="182"/>
    <x v="173"/>
    <x v="1"/>
    <x v="12"/>
    <x v="4"/>
    <x v="282"/>
    <x v="513"/>
    <x v="38"/>
    <x v="57"/>
    <x v="8"/>
    <x v="9"/>
    <x v="3418"/>
    <x v="18"/>
  </r>
  <r>
    <x v="1"/>
    <x v="7"/>
    <x v="0"/>
    <x v="12"/>
    <x v="369"/>
    <x v="764"/>
    <x v="732"/>
    <x v="145"/>
    <x v="8"/>
    <x v="2"/>
    <x v="2"/>
    <x v="7"/>
    <x v="42"/>
    <x v="305"/>
    <x v="160"/>
    <x v="184"/>
    <x v="1"/>
    <x v="12"/>
    <x v="4"/>
    <x v="281"/>
    <x v="506"/>
    <x v="38"/>
    <x v="57"/>
    <x v="8"/>
    <x v="9"/>
    <x v="3419"/>
    <x v="18"/>
  </r>
  <r>
    <x v="0"/>
    <x v="6"/>
    <x v="0"/>
    <x v="0"/>
    <x v="9"/>
    <x v="765"/>
    <x v="733"/>
    <x v="176"/>
    <x v="8"/>
    <x v="2"/>
    <x v="2"/>
    <x v="6"/>
    <x v="1"/>
    <x v="4"/>
    <x v="8"/>
    <x v="184"/>
    <x v="1"/>
    <x v="9"/>
    <x v="4"/>
    <x v="1036"/>
    <x v="63"/>
    <x v="8"/>
    <x v="25"/>
    <x v="2"/>
    <x v="7"/>
    <x v="3154"/>
    <x v="85"/>
  </r>
  <r>
    <x v="1"/>
    <x v="10"/>
    <x v="1"/>
    <x v="6"/>
    <x v="71"/>
    <x v="766"/>
    <x v="734"/>
    <x v="239"/>
    <x v="8"/>
    <x v="2"/>
    <x v="2"/>
    <x v="10"/>
    <x v="36"/>
    <x v="430"/>
    <x v="21"/>
    <x v="184"/>
    <x v="1"/>
    <x v="15"/>
    <x v="4"/>
    <x v="785"/>
    <x v="300"/>
    <x v="49"/>
    <x v="76"/>
    <x v="1"/>
    <x v="10"/>
    <x v="397"/>
    <x v="8"/>
  </r>
  <r>
    <x v="1"/>
    <x v="10"/>
    <x v="1"/>
    <x v="8"/>
    <x v="90"/>
    <x v="767"/>
    <x v="735"/>
    <x v="239"/>
    <x v="8"/>
    <x v="2"/>
    <x v="2"/>
    <x v="10"/>
    <x v="36"/>
    <x v="428"/>
    <x v="21"/>
    <x v="184"/>
    <x v="1"/>
    <x v="15"/>
    <x v="4"/>
    <x v="777"/>
    <x v="300"/>
    <x v="49"/>
    <x v="76"/>
    <x v="1"/>
    <x v="10"/>
    <x v="398"/>
    <x v="4"/>
  </r>
  <r>
    <x v="1"/>
    <x v="10"/>
    <x v="1"/>
    <x v="12"/>
    <x v="128"/>
    <x v="768"/>
    <x v="736"/>
    <x v="277"/>
    <x v="8"/>
    <x v="2"/>
    <x v="2"/>
    <x v="10"/>
    <x v="36"/>
    <x v="411"/>
    <x v="21"/>
    <x v="184"/>
    <x v="1"/>
    <x v="15"/>
    <x v="4"/>
    <x v="838"/>
    <x v="487"/>
    <x v="76"/>
    <x v="49"/>
    <x v="1"/>
    <x v="10"/>
    <x v="399"/>
    <x v="17"/>
  </r>
  <r>
    <x v="1"/>
    <x v="7"/>
    <x v="1"/>
    <x v="0"/>
    <x v="260"/>
    <x v="769"/>
    <x v="737"/>
    <x v="262"/>
    <x v="8"/>
    <x v="2"/>
    <x v="2"/>
    <x v="7"/>
    <x v="43"/>
    <x v="252"/>
    <x v="139"/>
    <x v="184"/>
    <x v="1"/>
    <x v="12"/>
    <x v="4"/>
    <x v="231"/>
    <x v="951"/>
    <x v="58"/>
    <x v="19"/>
    <x v="7"/>
    <x v="9"/>
    <x v="934"/>
    <x v="3"/>
  </r>
  <r>
    <x v="0"/>
    <x v="10"/>
    <x v="1"/>
    <x v="3"/>
    <x v="35"/>
    <x v="770"/>
    <x v="738"/>
    <x v="103"/>
    <x v="8"/>
    <x v="2"/>
    <x v="2"/>
    <x v="10"/>
    <x v="16"/>
    <x v="57"/>
    <x v="182"/>
    <x v="19"/>
    <x v="1"/>
    <x v="15"/>
    <x v="1"/>
    <x v="652"/>
    <x v="396"/>
    <x v="66"/>
    <x v="82"/>
    <x v="0"/>
    <x v="3"/>
    <x v="100"/>
    <x v="8"/>
  </r>
  <r>
    <x v="1"/>
    <x v="7"/>
    <x v="1"/>
    <x v="9"/>
    <x v="364"/>
    <x v="771"/>
    <x v="739"/>
    <x v="93"/>
    <x v="8"/>
    <x v="2"/>
    <x v="2"/>
    <x v="7"/>
    <x v="43"/>
    <x v="262"/>
    <x v="170"/>
    <x v="184"/>
    <x v="1"/>
    <x v="12"/>
    <x v="4"/>
    <x v="360"/>
    <x v="39"/>
    <x v="42"/>
    <x v="17"/>
    <x v="7"/>
    <x v="9"/>
    <x v="935"/>
    <x v="3"/>
  </r>
  <r>
    <x v="1"/>
    <x v="7"/>
    <x v="1"/>
    <x v="0"/>
    <x v="260"/>
    <x v="772"/>
    <x v="740"/>
    <x v="25"/>
    <x v="8"/>
    <x v="2"/>
    <x v="2"/>
    <x v="7"/>
    <x v="43"/>
    <x v="218"/>
    <x v="139"/>
    <x v="184"/>
    <x v="1"/>
    <x v="12"/>
    <x v="4"/>
    <x v="233"/>
    <x v="978"/>
    <x v="58"/>
    <x v="19"/>
    <x v="7"/>
    <x v="9"/>
    <x v="936"/>
    <x v="3"/>
  </r>
  <r>
    <x v="1"/>
    <x v="7"/>
    <x v="1"/>
    <x v="0"/>
    <x v="260"/>
    <x v="773"/>
    <x v="741"/>
    <x v="99"/>
    <x v="8"/>
    <x v="2"/>
    <x v="2"/>
    <x v="7"/>
    <x v="43"/>
    <x v="243"/>
    <x v="139"/>
    <x v="184"/>
    <x v="1"/>
    <x v="12"/>
    <x v="4"/>
    <x v="368"/>
    <x v="662"/>
    <x v="53"/>
    <x v="12"/>
    <x v="7"/>
    <x v="9"/>
    <x v="937"/>
    <x v="3"/>
  </r>
  <r>
    <x v="1"/>
    <x v="7"/>
    <x v="1"/>
    <x v="0"/>
    <x v="260"/>
    <x v="775"/>
    <x v="742"/>
    <x v="183"/>
    <x v="8"/>
    <x v="2"/>
    <x v="2"/>
    <x v="7"/>
    <x v="43"/>
    <x v="257"/>
    <x v="139"/>
    <x v="184"/>
    <x v="1"/>
    <x v="12"/>
    <x v="4"/>
    <x v="233"/>
    <x v="967"/>
    <x v="58"/>
    <x v="19"/>
    <x v="7"/>
    <x v="9"/>
    <x v="938"/>
    <x v="3"/>
  </r>
  <r>
    <x v="1"/>
    <x v="2"/>
    <x v="0"/>
    <x v="0"/>
    <x v="344"/>
    <x v="774"/>
    <x v="742"/>
    <x v="160"/>
    <x v="8"/>
    <x v="2"/>
    <x v="2"/>
    <x v="2"/>
    <x v="33"/>
    <x v="468"/>
    <x v="180"/>
    <x v="184"/>
    <x v="1"/>
    <x v="2"/>
    <x v="4"/>
    <x v="672"/>
    <x v="224"/>
    <x v="36"/>
    <x v="89"/>
    <x v="8"/>
    <x v="9"/>
    <x v="3420"/>
    <x v="11"/>
  </r>
  <r>
    <x v="1"/>
    <x v="7"/>
    <x v="1"/>
    <x v="0"/>
    <x v="167"/>
    <x v="776"/>
    <x v="743"/>
    <x v="221"/>
    <x v="8"/>
    <x v="2"/>
    <x v="2"/>
    <x v="7"/>
    <x v="43"/>
    <x v="227"/>
    <x v="90"/>
    <x v="184"/>
    <x v="1"/>
    <x v="12"/>
    <x v="4"/>
    <x v="366"/>
    <x v="767"/>
    <x v="53"/>
    <x v="12"/>
    <x v="7"/>
    <x v="9"/>
    <x v="939"/>
    <x v="3"/>
  </r>
  <r>
    <x v="1"/>
    <x v="7"/>
    <x v="1"/>
    <x v="0"/>
    <x v="260"/>
    <x v="777"/>
    <x v="744"/>
    <x v="262"/>
    <x v="8"/>
    <x v="2"/>
    <x v="2"/>
    <x v="7"/>
    <x v="43"/>
    <x v="252"/>
    <x v="139"/>
    <x v="184"/>
    <x v="1"/>
    <x v="12"/>
    <x v="4"/>
    <x v="229"/>
    <x v="951"/>
    <x v="58"/>
    <x v="19"/>
    <x v="7"/>
    <x v="9"/>
    <x v="940"/>
    <x v="3"/>
  </r>
  <r>
    <x v="1"/>
    <x v="7"/>
    <x v="1"/>
    <x v="0"/>
    <x v="318"/>
    <x v="778"/>
    <x v="745"/>
    <x v="99"/>
    <x v="8"/>
    <x v="2"/>
    <x v="2"/>
    <x v="7"/>
    <x v="43"/>
    <x v="217"/>
    <x v="170"/>
    <x v="184"/>
    <x v="1"/>
    <x v="12"/>
    <x v="4"/>
    <x v="242"/>
    <x v="665"/>
    <x v="101"/>
    <x v="9"/>
    <x v="7"/>
    <x v="9"/>
    <x v="941"/>
    <x v="3"/>
  </r>
  <r>
    <x v="1"/>
    <x v="7"/>
    <x v="1"/>
    <x v="0"/>
    <x v="260"/>
    <x v="779"/>
    <x v="746"/>
    <x v="75"/>
    <x v="8"/>
    <x v="2"/>
    <x v="2"/>
    <x v="7"/>
    <x v="43"/>
    <x v="243"/>
    <x v="139"/>
    <x v="184"/>
    <x v="1"/>
    <x v="12"/>
    <x v="4"/>
    <x v="367"/>
    <x v="748"/>
    <x v="53"/>
    <x v="12"/>
    <x v="7"/>
    <x v="9"/>
    <x v="942"/>
    <x v="3"/>
  </r>
  <r>
    <x v="1"/>
    <x v="7"/>
    <x v="1"/>
    <x v="0"/>
    <x v="318"/>
    <x v="780"/>
    <x v="747"/>
    <x v="262"/>
    <x v="8"/>
    <x v="2"/>
    <x v="2"/>
    <x v="7"/>
    <x v="43"/>
    <x v="248"/>
    <x v="170"/>
    <x v="184"/>
    <x v="1"/>
    <x v="12"/>
    <x v="4"/>
    <x v="293"/>
    <x v="954"/>
    <x v="78"/>
    <x v="11"/>
    <x v="7"/>
    <x v="9"/>
    <x v="943"/>
    <x v="3"/>
  </r>
  <r>
    <x v="1"/>
    <x v="7"/>
    <x v="1"/>
    <x v="0"/>
    <x v="260"/>
    <x v="781"/>
    <x v="748"/>
    <x v="25"/>
    <x v="8"/>
    <x v="2"/>
    <x v="2"/>
    <x v="7"/>
    <x v="43"/>
    <x v="252"/>
    <x v="139"/>
    <x v="184"/>
    <x v="1"/>
    <x v="12"/>
    <x v="4"/>
    <x v="227"/>
    <x v="978"/>
    <x v="58"/>
    <x v="19"/>
    <x v="7"/>
    <x v="9"/>
    <x v="944"/>
    <x v="3"/>
  </r>
  <r>
    <x v="1"/>
    <x v="7"/>
    <x v="1"/>
    <x v="0"/>
    <x v="260"/>
    <x v="782"/>
    <x v="749"/>
    <x v="282"/>
    <x v="8"/>
    <x v="2"/>
    <x v="2"/>
    <x v="7"/>
    <x v="43"/>
    <x v="252"/>
    <x v="182"/>
    <x v="142"/>
    <x v="1"/>
    <x v="12"/>
    <x v="4"/>
    <x v="228"/>
    <x v="860"/>
    <x v="58"/>
    <x v="19"/>
    <x v="7"/>
    <x v="9"/>
    <x v="945"/>
    <x v="3"/>
  </r>
  <r>
    <x v="1"/>
    <x v="7"/>
    <x v="0"/>
    <x v="12"/>
    <x v="373"/>
    <x v="783"/>
    <x v="750"/>
    <x v="231"/>
    <x v="8"/>
    <x v="2"/>
    <x v="2"/>
    <x v="7"/>
    <x v="42"/>
    <x v="305"/>
    <x v="182"/>
    <x v="173"/>
    <x v="1"/>
    <x v="12"/>
    <x v="4"/>
    <x v="281"/>
    <x v="437"/>
    <x v="38"/>
    <x v="57"/>
    <x v="8"/>
    <x v="9"/>
    <x v="3421"/>
    <x v="18"/>
  </r>
  <r>
    <x v="1"/>
    <x v="7"/>
    <x v="1"/>
    <x v="0"/>
    <x v="260"/>
    <x v="784"/>
    <x v="751"/>
    <x v="56"/>
    <x v="8"/>
    <x v="2"/>
    <x v="2"/>
    <x v="7"/>
    <x v="43"/>
    <x v="247"/>
    <x v="139"/>
    <x v="184"/>
    <x v="1"/>
    <x v="12"/>
    <x v="4"/>
    <x v="229"/>
    <x v="366"/>
    <x v="58"/>
    <x v="19"/>
    <x v="7"/>
    <x v="9"/>
    <x v="946"/>
    <x v="3"/>
  </r>
  <r>
    <x v="1"/>
    <x v="7"/>
    <x v="1"/>
    <x v="0"/>
    <x v="318"/>
    <x v="785"/>
    <x v="752"/>
    <x v="83"/>
    <x v="8"/>
    <x v="2"/>
    <x v="2"/>
    <x v="7"/>
    <x v="43"/>
    <x v="246"/>
    <x v="170"/>
    <x v="184"/>
    <x v="1"/>
    <x v="12"/>
    <x v="4"/>
    <x v="253"/>
    <x v="685"/>
    <x v="101"/>
    <x v="9"/>
    <x v="7"/>
    <x v="9"/>
    <x v="947"/>
    <x v="3"/>
  </r>
  <r>
    <x v="1"/>
    <x v="7"/>
    <x v="1"/>
    <x v="0"/>
    <x v="318"/>
    <x v="786"/>
    <x v="753"/>
    <x v="33"/>
    <x v="8"/>
    <x v="2"/>
    <x v="2"/>
    <x v="7"/>
    <x v="43"/>
    <x v="239"/>
    <x v="182"/>
    <x v="173"/>
    <x v="1"/>
    <x v="12"/>
    <x v="4"/>
    <x v="262"/>
    <x v="448"/>
    <x v="5"/>
    <x v="20"/>
    <x v="7"/>
    <x v="9"/>
    <x v="949"/>
    <x v="3"/>
  </r>
  <r>
    <x v="0"/>
    <x v="10"/>
    <x v="1"/>
    <x v="0"/>
    <x v="21"/>
    <x v="788"/>
    <x v="754"/>
    <x v="184"/>
    <x v="8"/>
    <x v="2"/>
    <x v="2"/>
    <x v="10"/>
    <x v="16"/>
    <x v="49"/>
    <x v="182"/>
    <x v="19"/>
    <x v="1"/>
    <x v="15"/>
    <x v="1"/>
    <x v="633"/>
    <x v="757"/>
    <x v="66"/>
    <x v="82"/>
    <x v="0"/>
    <x v="3"/>
    <x v="101"/>
    <x v="4"/>
  </r>
  <r>
    <x v="1"/>
    <x v="7"/>
    <x v="1"/>
    <x v="0"/>
    <x v="318"/>
    <x v="787"/>
    <x v="754"/>
    <x v="99"/>
    <x v="8"/>
    <x v="2"/>
    <x v="2"/>
    <x v="7"/>
    <x v="43"/>
    <x v="246"/>
    <x v="170"/>
    <x v="184"/>
    <x v="1"/>
    <x v="12"/>
    <x v="4"/>
    <x v="252"/>
    <x v="665"/>
    <x v="101"/>
    <x v="9"/>
    <x v="7"/>
    <x v="9"/>
    <x v="948"/>
    <x v="3"/>
  </r>
  <r>
    <x v="1"/>
    <x v="10"/>
    <x v="1"/>
    <x v="12"/>
    <x v="128"/>
    <x v="789"/>
    <x v="755"/>
    <x v="19"/>
    <x v="8"/>
    <x v="2"/>
    <x v="2"/>
    <x v="10"/>
    <x v="36"/>
    <x v="411"/>
    <x v="21"/>
    <x v="184"/>
    <x v="1"/>
    <x v="15"/>
    <x v="4"/>
    <x v="837"/>
    <x v="148"/>
    <x v="76"/>
    <x v="49"/>
    <x v="1"/>
    <x v="10"/>
    <x v="400"/>
    <x v="17"/>
  </r>
  <r>
    <x v="1"/>
    <x v="7"/>
    <x v="1"/>
    <x v="0"/>
    <x v="260"/>
    <x v="790"/>
    <x v="756"/>
    <x v="180"/>
    <x v="8"/>
    <x v="2"/>
    <x v="2"/>
    <x v="7"/>
    <x v="43"/>
    <x v="257"/>
    <x v="182"/>
    <x v="142"/>
    <x v="1"/>
    <x v="12"/>
    <x v="4"/>
    <x v="230"/>
    <x v="764"/>
    <x v="58"/>
    <x v="19"/>
    <x v="7"/>
    <x v="9"/>
    <x v="950"/>
    <x v="3"/>
  </r>
  <r>
    <x v="1"/>
    <x v="7"/>
    <x v="1"/>
    <x v="0"/>
    <x v="260"/>
    <x v="791"/>
    <x v="756"/>
    <x v="239"/>
    <x v="8"/>
    <x v="2"/>
    <x v="2"/>
    <x v="7"/>
    <x v="43"/>
    <x v="246"/>
    <x v="182"/>
    <x v="142"/>
    <x v="1"/>
    <x v="12"/>
    <x v="4"/>
    <x v="253"/>
    <x v="214"/>
    <x v="101"/>
    <x v="9"/>
    <x v="7"/>
    <x v="9"/>
    <x v="951"/>
    <x v="3"/>
  </r>
  <r>
    <x v="1"/>
    <x v="10"/>
    <x v="1"/>
    <x v="12"/>
    <x v="128"/>
    <x v="792"/>
    <x v="757"/>
    <x v="70"/>
    <x v="8"/>
    <x v="2"/>
    <x v="2"/>
    <x v="10"/>
    <x v="36"/>
    <x v="395"/>
    <x v="21"/>
    <x v="184"/>
    <x v="1"/>
    <x v="15"/>
    <x v="4"/>
    <x v="852"/>
    <x v="431"/>
    <x v="40"/>
    <x v="53"/>
    <x v="1"/>
    <x v="10"/>
    <x v="401"/>
    <x v="14"/>
  </r>
  <r>
    <x v="1"/>
    <x v="10"/>
    <x v="1"/>
    <x v="8"/>
    <x v="90"/>
    <x v="794"/>
    <x v="758"/>
    <x v="33"/>
    <x v="8"/>
    <x v="2"/>
    <x v="2"/>
    <x v="10"/>
    <x v="36"/>
    <x v="428"/>
    <x v="21"/>
    <x v="184"/>
    <x v="1"/>
    <x v="15"/>
    <x v="4"/>
    <x v="773"/>
    <x v="695"/>
    <x v="49"/>
    <x v="76"/>
    <x v="1"/>
    <x v="10"/>
    <x v="402"/>
    <x v="4"/>
  </r>
  <r>
    <x v="1"/>
    <x v="7"/>
    <x v="1"/>
    <x v="0"/>
    <x v="318"/>
    <x v="793"/>
    <x v="758"/>
    <x v="99"/>
    <x v="8"/>
    <x v="2"/>
    <x v="2"/>
    <x v="7"/>
    <x v="43"/>
    <x v="246"/>
    <x v="170"/>
    <x v="184"/>
    <x v="1"/>
    <x v="12"/>
    <x v="4"/>
    <x v="251"/>
    <x v="665"/>
    <x v="101"/>
    <x v="9"/>
    <x v="7"/>
    <x v="9"/>
    <x v="952"/>
    <x v="3"/>
  </r>
  <r>
    <x v="0"/>
    <x v="10"/>
    <x v="1"/>
    <x v="20"/>
    <x v="158"/>
    <x v="795"/>
    <x v="759"/>
    <x v="6"/>
    <x v="8"/>
    <x v="2"/>
    <x v="2"/>
    <x v="10"/>
    <x v="16"/>
    <x v="54"/>
    <x v="18"/>
    <x v="184"/>
    <x v="1"/>
    <x v="15"/>
    <x v="1"/>
    <x v="638"/>
    <x v="354"/>
    <x v="4"/>
    <x v="82"/>
    <x v="0"/>
    <x v="3"/>
    <x v="102"/>
    <x v="46"/>
  </r>
  <r>
    <x v="1"/>
    <x v="10"/>
    <x v="1"/>
    <x v="1"/>
    <x v="33"/>
    <x v="796"/>
    <x v="760"/>
    <x v="59"/>
    <x v="8"/>
    <x v="2"/>
    <x v="2"/>
    <x v="10"/>
    <x v="36"/>
    <x v="369"/>
    <x v="21"/>
    <x v="184"/>
    <x v="1"/>
    <x v="15"/>
    <x v="4"/>
    <x v="749"/>
    <x v="257"/>
    <x v="12"/>
    <x v="71"/>
    <x v="1"/>
    <x v="10"/>
    <x v="403"/>
    <x v="4"/>
  </r>
  <r>
    <x v="1"/>
    <x v="7"/>
    <x v="1"/>
    <x v="0"/>
    <x v="260"/>
    <x v="798"/>
    <x v="761"/>
    <x v="282"/>
    <x v="8"/>
    <x v="2"/>
    <x v="2"/>
    <x v="7"/>
    <x v="43"/>
    <x v="257"/>
    <x v="182"/>
    <x v="142"/>
    <x v="1"/>
    <x v="12"/>
    <x v="4"/>
    <x v="231"/>
    <x v="316"/>
    <x v="58"/>
    <x v="19"/>
    <x v="7"/>
    <x v="9"/>
    <x v="954"/>
    <x v="3"/>
  </r>
  <r>
    <x v="1"/>
    <x v="7"/>
    <x v="1"/>
    <x v="0"/>
    <x v="260"/>
    <x v="797"/>
    <x v="761"/>
    <x v="262"/>
    <x v="8"/>
    <x v="2"/>
    <x v="2"/>
    <x v="7"/>
    <x v="43"/>
    <x v="252"/>
    <x v="139"/>
    <x v="184"/>
    <x v="1"/>
    <x v="12"/>
    <x v="4"/>
    <x v="227"/>
    <x v="951"/>
    <x v="58"/>
    <x v="19"/>
    <x v="7"/>
    <x v="9"/>
    <x v="953"/>
    <x v="3"/>
  </r>
  <r>
    <x v="1"/>
    <x v="7"/>
    <x v="0"/>
    <x v="12"/>
    <x v="373"/>
    <x v="799"/>
    <x v="762"/>
    <x v="77"/>
    <x v="8"/>
    <x v="2"/>
    <x v="2"/>
    <x v="7"/>
    <x v="42"/>
    <x v="305"/>
    <x v="170"/>
    <x v="184"/>
    <x v="1"/>
    <x v="12"/>
    <x v="4"/>
    <x v="279"/>
    <x v="603"/>
    <x v="38"/>
    <x v="57"/>
    <x v="8"/>
    <x v="9"/>
    <x v="3422"/>
    <x v="18"/>
  </r>
  <r>
    <x v="1"/>
    <x v="7"/>
    <x v="1"/>
    <x v="0"/>
    <x v="260"/>
    <x v="800"/>
    <x v="763"/>
    <x v="262"/>
    <x v="8"/>
    <x v="2"/>
    <x v="2"/>
    <x v="7"/>
    <x v="43"/>
    <x v="243"/>
    <x v="139"/>
    <x v="184"/>
    <x v="1"/>
    <x v="12"/>
    <x v="4"/>
    <x v="366"/>
    <x v="955"/>
    <x v="53"/>
    <x v="12"/>
    <x v="7"/>
    <x v="9"/>
    <x v="955"/>
    <x v="3"/>
  </r>
  <r>
    <x v="1"/>
    <x v="7"/>
    <x v="0"/>
    <x v="12"/>
    <x v="361"/>
    <x v="801"/>
    <x v="764"/>
    <x v="108"/>
    <x v="8"/>
    <x v="2"/>
    <x v="2"/>
    <x v="7"/>
    <x v="42"/>
    <x v="305"/>
    <x v="139"/>
    <x v="184"/>
    <x v="1"/>
    <x v="12"/>
    <x v="4"/>
    <x v="279"/>
    <x v="408"/>
    <x v="38"/>
    <x v="57"/>
    <x v="8"/>
    <x v="9"/>
    <x v="3423"/>
    <x v="18"/>
  </r>
  <r>
    <x v="1"/>
    <x v="7"/>
    <x v="1"/>
    <x v="0"/>
    <x v="260"/>
    <x v="802"/>
    <x v="765"/>
    <x v="239"/>
    <x v="8"/>
    <x v="2"/>
    <x v="2"/>
    <x v="7"/>
    <x v="43"/>
    <x v="229"/>
    <x v="139"/>
    <x v="184"/>
    <x v="1"/>
    <x v="12"/>
    <x v="4"/>
    <x v="371"/>
    <x v="577"/>
    <x v="91"/>
    <x v="15"/>
    <x v="7"/>
    <x v="9"/>
    <x v="956"/>
    <x v="3"/>
  </r>
  <r>
    <x v="1"/>
    <x v="7"/>
    <x v="1"/>
    <x v="0"/>
    <x v="260"/>
    <x v="803"/>
    <x v="766"/>
    <x v="239"/>
    <x v="8"/>
    <x v="2"/>
    <x v="2"/>
    <x v="7"/>
    <x v="43"/>
    <x v="229"/>
    <x v="139"/>
    <x v="184"/>
    <x v="1"/>
    <x v="12"/>
    <x v="4"/>
    <x v="368"/>
    <x v="577"/>
    <x v="91"/>
    <x v="15"/>
    <x v="7"/>
    <x v="9"/>
    <x v="957"/>
    <x v="3"/>
  </r>
  <r>
    <x v="1"/>
    <x v="7"/>
    <x v="1"/>
    <x v="0"/>
    <x v="260"/>
    <x v="804"/>
    <x v="767"/>
    <x v="239"/>
    <x v="8"/>
    <x v="2"/>
    <x v="2"/>
    <x v="7"/>
    <x v="43"/>
    <x v="229"/>
    <x v="139"/>
    <x v="184"/>
    <x v="1"/>
    <x v="12"/>
    <x v="4"/>
    <x v="366"/>
    <x v="577"/>
    <x v="91"/>
    <x v="15"/>
    <x v="7"/>
    <x v="9"/>
    <x v="958"/>
    <x v="3"/>
  </r>
  <r>
    <x v="1"/>
    <x v="7"/>
    <x v="1"/>
    <x v="0"/>
    <x v="318"/>
    <x v="805"/>
    <x v="768"/>
    <x v="177"/>
    <x v="8"/>
    <x v="2"/>
    <x v="2"/>
    <x v="7"/>
    <x v="43"/>
    <x v="239"/>
    <x v="170"/>
    <x v="184"/>
    <x v="1"/>
    <x v="12"/>
    <x v="4"/>
    <x v="262"/>
    <x v="811"/>
    <x v="5"/>
    <x v="20"/>
    <x v="7"/>
    <x v="9"/>
    <x v="960"/>
    <x v="3"/>
  </r>
  <r>
    <x v="1"/>
    <x v="7"/>
    <x v="1"/>
    <x v="0"/>
    <x v="260"/>
    <x v="806"/>
    <x v="769"/>
    <x v="99"/>
    <x v="8"/>
    <x v="2"/>
    <x v="2"/>
    <x v="7"/>
    <x v="43"/>
    <x v="257"/>
    <x v="139"/>
    <x v="184"/>
    <x v="1"/>
    <x v="12"/>
    <x v="4"/>
    <x v="230"/>
    <x v="859"/>
    <x v="58"/>
    <x v="19"/>
    <x v="7"/>
    <x v="9"/>
    <x v="959"/>
    <x v="3"/>
  </r>
  <r>
    <x v="1"/>
    <x v="7"/>
    <x v="1"/>
    <x v="0"/>
    <x v="318"/>
    <x v="807"/>
    <x v="769"/>
    <x v="183"/>
    <x v="8"/>
    <x v="2"/>
    <x v="2"/>
    <x v="7"/>
    <x v="43"/>
    <x v="217"/>
    <x v="182"/>
    <x v="173"/>
    <x v="1"/>
    <x v="12"/>
    <x v="4"/>
    <x v="242"/>
    <x v="967"/>
    <x v="101"/>
    <x v="9"/>
    <x v="7"/>
    <x v="9"/>
    <x v="961"/>
    <x v="3"/>
  </r>
  <r>
    <x v="1"/>
    <x v="7"/>
    <x v="0"/>
    <x v="12"/>
    <x v="373"/>
    <x v="809"/>
    <x v="770"/>
    <x v="248"/>
    <x v="8"/>
    <x v="2"/>
    <x v="2"/>
    <x v="7"/>
    <x v="42"/>
    <x v="305"/>
    <x v="170"/>
    <x v="184"/>
    <x v="1"/>
    <x v="12"/>
    <x v="4"/>
    <x v="278"/>
    <x v="878"/>
    <x v="38"/>
    <x v="57"/>
    <x v="8"/>
    <x v="9"/>
    <x v="3424"/>
    <x v="18"/>
  </r>
  <r>
    <x v="1"/>
    <x v="7"/>
    <x v="1"/>
    <x v="0"/>
    <x v="318"/>
    <x v="808"/>
    <x v="770"/>
    <x v="25"/>
    <x v="8"/>
    <x v="2"/>
    <x v="2"/>
    <x v="7"/>
    <x v="43"/>
    <x v="248"/>
    <x v="170"/>
    <x v="184"/>
    <x v="1"/>
    <x v="12"/>
    <x v="4"/>
    <x v="294"/>
    <x v="220"/>
    <x v="78"/>
    <x v="11"/>
    <x v="7"/>
    <x v="9"/>
    <x v="962"/>
    <x v="3"/>
  </r>
  <r>
    <x v="1"/>
    <x v="7"/>
    <x v="0"/>
    <x v="9"/>
    <x v="364"/>
    <x v="810"/>
    <x v="771"/>
    <x v="239"/>
    <x v="8"/>
    <x v="2"/>
    <x v="2"/>
    <x v="7"/>
    <x v="42"/>
    <x v="179"/>
    <x v="170"/>
    <x v="184"/>
    <x v="1"/>
    <x v="12"/>
    <x v="4"/>
    <x v="259"/>
    <x v="612"/>
    <x v="77"/>
    <x v="39"/>
    <x v="8"/>
    <x v="9"/>
    <x v="3425"/>
    <x v="3"/>
  </r>
  <r>
    <x v="1"/>
    <x v="7"/>
    <x v="1"/>
    <x v="0"/>
    <x v="318"/>
    <x v="811"/>
    <x v="772"/>
    <x v="25"/>
    <x v="8"/>
    <x v="2"/>
    <x v="2"/>
    <x v="7"/>
    <x v="43"/>
    <x v="248"/>
    <x v="170"/>
    <x v="184"/>
    <x v="1"/>
    <x v="12"/>
    <x v="4"/>
    <x v="293"/>
    <x v="230"/>
    <x v="78"/>
    <x v="11"/>
    <x v="7"/>
    <x v="9"/>
    <x v="963"/>
    <x v="3"/>
  </r>
  <r>
    <x v="1"/>
    <x v="7"/>
    <x v="1"/>
    <x v="0"/>
    <x v="318"/>
    <x v="812"/>
    <x v="773"/>
    <x v="183"/>
    <x v="8"/>
    <x v="2"/>
    <x v="2"/>
    <x v="7"/>
    <x v="43"/>
    <x v="248"/>
    <x v="170"/>
    <x v="184"/>
    <x v="1"/>
    <x v="12"/>
    <x v="4"/>
    <x v="292"/>
    <x v="362"/>
    <x v="78"/>
    <x v="11"/>
    <x v="7"/>
    <x v="9"/>
    <x v="964"/>
    <x v="3"/>
  </r>
  <r>
    <x v="1"/>
    <x v="7"/>
    <x v="1"/>
    <x v="0"/>
    <x v="318"/>
    <x v="813"/>
    <x v="774"/>
    <x v="183"/>
    <x v="8"/>
    <x v="2"/>
    <x v="2"/>
    <x v="7"/>
    <x v="43"/>
    <x v="248"/>
    <x v="170"/>
    <x v="184"/>
    <x v="1"/>
    <x v="12"/>
    <x v="4"/>
    <x v="291"/>
    <x v="362"/>
    <x v="78"/>
    <x v="11"/>
    <x v="7"/>
    <x v="9"/>
    <x v="965"/>
    <x v="3"/>
  </r>
  <r>
    <x v="1"/>
    <x v="7"/>
    <x v="0"/>
    <x v="12"/>
    <x v="361"/>
    <x v="814"/>
    <x v="775"/>
    <x v="35"/>
    <x v="8"/>
    <x v="2"/>
    <x v="2"/>
    <x v="7"/>
    <x v="42"/>
    <x v="305"/>
    <x v="139"/>
    <x v="184"/>
    <x v="1"/>
    <x v="12"/>
    <x v="4"/>
    <x v="278"/>
    <x v="702"/>
    <x v="38"/>
    <x v="57"/>
    <x v="8"/>
    <x v="9"/>
    <x v="3426"/>
    <x v="18"/>
  </r>
  <r>
    <x v="0"/>
    <x v="10"/>
    <x v="1"/>
    <x v="0"/>
    <x v="21"/>
    <x v="815"/>
    <x v="776"/>
    <x v="50"/>
    <x v="8"/>
    <x v="2"/>
    <x v="2"/>
    <x v="10"/>
    <x v="16"/>
    <x v="56"/>
    <x v="182"/>
    <x v="19"/>
    <x v="1"/>
    <x v="15"/>
    <x v="1"/>
    <x v="704"/>
    <x v="217"/>
    <x v="66"/>
    <x v="82"/>
    <x v="0"/>
    <x v="3"/>
    <x v="103"/>
    <x v="4"/>
  </r>
  <r>
    <x v="0"/>
    <x v="10"/>
    <x v="1"/>
    <x v="1"/>
    <x v="19"/>
    <x v="816"/>
    <x v="777"/>
    <x v="257"/>
    <x v="8"/>
    <x v="2"/>
    <x v="2"/>
    <x v="10"/>
    <x v="16"/>
    <x v="50"/>
    <x v="182"/>
    <x v="9"/>
    <x v="1"/>
    <x v="15"/>
    <x v="1"/>
    <x v="562"/>
    <x v="697"/>
    <x v="66"/>
    <x v="82"/>
    <x v="0"/>
    <x v="3"/>
    <x v="104"/>
    <x v="5"/>
  </r>
  <r>
    <x v="1"/>
    <x v="7"/>
    <x v="0"/>
    <x v="9"/>
    <x v="364"/>
    <x v="817"/>
    <x v="778"/>
    <x v="85"/>
    <x v="8"/>
    <x v="2"/>
    <x v="2"/>
    <x v="7"/>
    <x v="42"/>
    <x v="179"/>
    <x v="170"/>
    <x v="184"/>
    <x v="1"/>
    <x v="12"/>
    <x v="4"/>
    <x v="258"/>
    <x v="879"/>
    <x v="77"/>
    <x v="39"/>
    <x v="8"/>
    <x v="9"/>
    <x v="3427"/>
    <x v="3"/>
  </r>
  <r>
    <x v="0"/>
    <x v="10"/>
    <x v="1"/>
    <x v="3"/>
    <x v="35"/>
    <x v="818"/>
    <x v="779"/>
    <x v="103"/>
    <x v="8"/>
    <x v="2"/>
    <x v="2"/>
    <x v="10"/>
    <x v="16"/>
    <x v="57"/>
    <x v="182"/>
    <x v="19"/>
    <x v="1"/>
    <x v="15"/>
    <x v="1"/>
    <x v="655"/>
    <x v="396"/>
    <x v="66"/>
    <x v="82"/>
    <x v="0"/>
    <x v="3"/>
    <x v="105"/>
    <x v="8"/>
  </r>
  <r>
    <x v="1"/>
    <x v="7"/>
    <x v="0"/>
    <x v="24"/>
    <x v="393"/>
    <x v="819"/>
    <x v="780"/>
    <x v="97"/>
    <x v="8"/>
    <x v="2"/>
    <x v="2"/>
    <x v="7"/>
    <x v="42"/>
    <x v="307"/>
    <x v="139"/>
    <x v="184"/>
    <x v="1"/>
    <x v="12"/>
    <x v="4"/>
    <x v="424"/>
    <x v="571"/>
    <x v="38"/>
    <x v="57"/>
    <x v="8"/>
    <x v="9"/>
    <x v="3428"/>
    <x v="54"/>
  </r>
  <r>
    <x v="1"/>
    <x v="7"/>
    <x v="1"/>
    <x v="0"/>
    <x v="318"/>
    <x v="820"/>
    <x v="781"/>
    <x v="239"/>
    <x v="8"/>
    <x v="2"/>
    <x v="2"/>
    <x v="7"/>
    <x v="43"/>
    <x v="279"/>
    <x v="170"/>
    <x v="184"/>
    <x v="1"/>
    <x v="12"/>
    <x v="4"/>
    <x v="255"/>
    <x v="612"/>
    <x v="94"/>
    <x v="21"/>
    <x v="7"/>
    <x v="9"/>
    <x v="966"/>
    <x v="3"/>
  </r>
  <r>
    <x v="1"/>
    <x v="10"/>
    <x v="1"/>
    <x v="12"/>
    <x v="128"/>
    <x v="821"/>
    <x v="782"/>
    <x v="87"/>
    <x v="8"/>
    <x v="2"/>
    <x v="2"/>
    <x v="10"/>
    <x v="36"/>
    <x v="379"/>
    <x v="21"/>
    <x v="184"/>
    <x v="1"/>
    <x v="15"/>
    <x v="4"/>
    <x v="732"/>
    <x v="45"/>
    <x v="31"/>
    <x v="71"/>
    <x v="1"/>
    <x v="10"/>
    <x v="404"/>
    <x v="43"/>
  </r>
  <r>
    <x v="1"/>
    <x v="7"/>
    <x v="1"/>
    <x v="0"/>
    <x v="318"/>
    <x v="822"/>
    <x v="783"/>
    <x v="239"/>
    <x v="8"/>
    <x v="2"/>
    <x v="2"/>
    <x v="7"/>
    <x v="43"/>
    <x v="279"/>
    <x v="170"/>
    <x v="184"/>
    <x v="1"/>
    <x v="12"/>
    <x v="4"/>
    <x v="252"/>
    <x v="612"/>
    <x v="94"/>
    <x v="21"/>
    <x v="7"/>
    <x v="9"/>
    <x v="967"/>
    <x v="3"/>
  </r>
  <r>
    <x v="1"/>
    <x v="7"/>
    <x v="1"/>
    <x v="0"/>
    <x v="260"/>
    <x v="823"/>
    <x v="784"/>
    <x v="108"/>
    <x v="8"/>
    <x v="2"/>
    <x v="2"/>
    <x v="7"/>
    <x v="43"/>
    <x v="229"/>
    <x v="182"/>
    <x v="142"/>
    <x v="1"/>
    <x v="12"/>
    <x v="4"/>
    <x v="368"/>
    <x v="417"/>
    <x v="91"/>
    <x v="15"/>
    <x v="7"/>
    <x v="9"/>
    <x v="968"/>
    <x v="3"/>
  </r>
  <r>
    <x v="1"/>
    <x v="7"/>
    <x v="1"/>
    <x v="0"/>
    <x v="260"/>
    <x v="824"/>
    <x v="785"/>
    <x v="25"/>
    <x v="8"/>
    <x v="2"/>
    <x v="2"/>
    <x v="7"/>
    <x v="43"/>
    <x v="243"/>
    <x v="182"/>
    <x v="142"/>
    <x v="1"/>
    <x v="12"/>
    <x v="4"/>
    <x v="367"/>
    <x v="220"/>
    <x v="53"/>
    <x v="12"/>
    <x v="7"/>
    <x v="9"/>
    <x v="969"/>
    <x v="3"/>
  </r>
  <r>
    <x v="1"/>
    <x v="7"/>
    <x v="1"/>
    <x v="0"/>
    <x v="260"/>
    <x v="825"/>
    <x v="786"/>
    <x v="7"/>
    <x v="8"/>
    <x v="2"/>
    <x v="2"/>
    <x v="7"/>
    <x v="43"/>
    <x v="284"/>
    <x v="139"/>
    <x v="184"/>
    <x v="1"/>
    <x v="12"/>
    <x v="4"/>
    <x v="396"/>
    <x v="139"/>
    <x v="104"/>
    <x v="16"/>
    <x v="7"/>
    <x v="9"/>
    <x v="970"/>
    <x v="3"/>
  </r>
  <r>
    <x v="1"/>
    <x v="7"/>
    <x v="1"/>
    <x v="0"/>
    <x v="260"/>
    <x v="826"/>
    <x v="787"/>
    <x v="262"/>
    <x v="8"/>
    <x v="2"/>
    <x v="2"/>
    <x v="7"/>
    <x v="43"/>
    <x v="252"/>
    <x v="139"/>
    <x v="184"/>
    <x v="1"/>
    <x v="12"/>
    <x v="4"/>
    <x v="226"/>
    <x v="951"/>
    <x v="58"/>
    <x v="19"/>
    <x v="7"/>
    <x v="9"/>
    <x v="971"/>
    <x v="3"/>
  </r>
  <r>
    <x v="0"/>
    <x v="10"/>
    <x v="1"/>
    <x v="29"/>
    <x v="311"/>
    <x v="827"/>
    <x v="788"/>
    <x v="6"/>
    <x v="8"/>
    <x v="2"/>
    <x v="2"/>
    <x v="10"/>
    <x v="16"/>
    <x v="52"/>
    <x v="18"/>
    <x v="184"/>
    <x v="1"/>
    <x v="15"/>
    <x v="1"/>
    <x v="622"/>
    <x v="354"/>
    <x v="4"/>
    <x v="82"/>
    <x v="0"/>
    <x v="3"/>
    <x v="106"/>
    <x v="58"/>
  </r>
  <r>
    <x v="1"/>
    <x v="7"/>
    <x v="1"/>
    <x v="0"/>
    <x v="260"/>
    <x v="828"/>
    <x v="789"/>
    <x v="180"/>
    <x v="8"/>
    <x v="2"/>
    <x v="2"/>
    <x v="7"/>
    <x v="43"/>
    <x v="247"/>
    <x v="139"/>
    <x v="184"/>
    <x v="1"/>
    <x v="12"/>
    <x v="4"/>
    <x v="228"/>
    <x v="622"/>
    <x v="58"/>
    <x v="19"/>
    <x v="7"/>
    <x v="9"/>
    <x v="972"/>
    <x v="3"/>
  </r>
  <r>
    <x v="1"/>
    <x v="7"/>
    <x v="0"/>
    <x v="12"/>
    <x v="378"/>
    <x v="830"/>
    <x v="790"/>
    <x v="7"/>
    <x v="8"/>
    <x v="2"/>
    <x v="2"/>
    <x v="7"/>
    <x v="42"/>
    <x v="305"/>
    <x v="182"/>
    <x v="174"/>
    <x v="1"/>
    <x v="12"/>
    <x v="4"/>
    <x v="279"/>
    <x v="136"/>
    <x v="38"/>
    <x v="57"/>
    <x v="8"/>
    <x v="9"/>
    <x v="3429"/>
    <x v="18"/>
  </r>
  <r>
    <x v="1"/>
    <x v="10"/>
    <x v="1"/>
    <x v="12"/>
    <x v="128"/>
    <x v="829"/>
    <x v="790"/>
    <x v="298"/>
    <x v="8"/>
    <x v="2"/>
    <x v="2"/>
    <x v="10"/>
    <x v="36"/>
    <x v="411"/>
    <x v="21"/>
    <x v="184"/>
    <x v="1"/>
    <x v="15"/>
    <x v="4"/>
    <x v="836"/>
    <x v="153"/>
    <x v="76"/>
    <x v="49"/>
    <x v="1"/>
    <x v="10"/>
    <x v="405"/>
    <x v="17"/>
  </r>
  <r>
    <x v="0"/>
    <x v="7"/>
    <x v="1"/>
    <x v="0"/>
    <x v="318"/>
    <x v="831"/>
    <x v="791"/>
    <x v="195"/>
    <x v="8"/>
    <x v="2"/>
    <x v="2"/>
    <x v="7"/>
    <x v="8"/>
    <x v="20"/>
    <x v="170"/>
    <x v="184"/>
    <x v="1"/>
    <x v="12"/>
    <x v="4"/>
    <x v="381"/>
    <x v="361"/>
    <x v="64"/>
    <x v="13"/>
    <x v="7"/>
    <x v="9"/>
    <x v="973"/>
    <x v="3"/>
  </r>
  <r>
    <x v="1"/>
    <x v="7"/>
    <x v="1"/>
    <x v="0"/>
    <x v="260"/>
    <x v="832"/>
    <x v="792"/>
    <x v="56"/>
    <x v="8"/>
    <x v="2"/>
    <x v="2"/>
    <x v="7"/>
    <x v="43"/>
    <x v="247"/>
    <x v="139"/>
    <x v="184"/>
    <x v="1"/>
    <x v="12"/>
    <x v="4"/>
    <x v="227"/>
    <x v="366"/>
    <x v="58"/>
    <x v="19"/>
    <x v="7"/>
    <x v="9"/>
    <x v="974"/>
    <x v="3"/>
  </r>
  <r>
    <x v="1"/>
    <x v="10"/>
    <x v="1"/>
    <x v="17"/>
    <x v="190"/>
    <x v="833"/>
    <x v="793"/>
    <x v="19"/>
    <x v="8"/>
    <x v="2"/>
    <x v="2"/>
    <x v="10"/>
    <x v="36"/>
    <x v="410"/>
    <x v="21"/>
    <x v="184"/>
    <x v="1"/>
    <x v="15"/>
    <x v="4"/>
    <x v="862"/>
    <x v="148"/>
    <x v="19"/>
    <x v="49"/>
    <x v="1"/>
    <x v="10"/>
    <x v="406"/>
    <x v="29"/>
  </r>
  <r>
    <x v="1"/>
    <x v="7"/>
    <x v="1"/>
    <x v="0"/>
    <x v="260"/>
    <x v="834"/>
    <x v="794"/>
    <x v="83"/>
    <x v="8"/>
    <x v="2"/>
    <x v="2"/>
    <x v="7"/>
    <x v="43"/>
    <x v="257"/>
    <x v="139"/>
    <x v="184"/>
    <x v="1"/>
    <x v="12"/>
    <x v="4"/>
    <x v="229"/>
    <x v="685"/>
    <x v="58"/>
    <x v="19"/>
    <x v="7"/>
    <x v="9"/>
    <x v="975"/>
    <x v="3"/>
  </r>
  <r>
    <x v="1"/>
    <x v="7"/>
    <x v="0"/>
    <x v="9"/>
    <x v="364"/>
    <x v="836"/>
    <x v="795"/>
    <x v="7"/>
    <x v="8"/>
    <x v="2"/>
    <x v="2"/>
    <x v="7"/>
    <x v="42"/>
    <x v="179"/>
    <x v="182"/>
    <x v="173"/>
    <x v="1"/>
    <x v="12"/>
    <x v="4"/>
    <x v="259"/>
    <x v="138"/>
    <x v="77"/>
    <x v="39"/>
    <x v="8"/>
    <x v="9"/>
    <x v="3430"/>
    <x v="3"/>
  </r>
  <r>
    <x v="0"/>
    <x v="10"/>
    <x v="1"/>
    <x v="4"/>
    <x v="39"/>
    <x v="835"/>
    <x v="795"/>
    <x v="106"/>
    <x v="8"/>
    <x v="2"/>
    <x v="2"/>
    <x v="10"/>
    <x v="2"/>
    <x v="7"/>
    <x v="182"/>
    <x v="19"/>
    <x v="1"/>
    <x v="15"/>
    <x v="1"/>
    <x v="578"/>
    <x v="746"/>
    <x v="35"/>
    <x v="82"/>
    <x v="0"/>
    <x v="3"/>
    <x v="107"/>
    <x v="8"/>
  </r>
  <r>
    <x v="0"/>
    <x v="6"/>
    <x v="0"/>
    <x v="0"/>
    <x v="9"/>
    <x v="837"/>
    <x v="796"/>
    <x v="256"/>
    <x v="8"/>
    <x v="2"/>
    <x v="2"/>
    <x v="6"/>
    <x v="20"/>
    <x v="65"/>
    <x v="8"/>
    <x v="184"/>
    <x v="1"/>
    <x v="11"/>
    <x v="4"/>
    <x v="1092"/>
    <x v="645"/>
    <x v="6"/>
    <x v="25"/>
    <x v="2"/>
    <x v="7"/>
    <x v="3155"/>
    <x v="85"/>
  </r>
  <r>
    <x v="1"/>
    <x v="7"/>
    <x v="1"/>
    <x v="0"/>
    <x v="260"/>
    <x v="838"/>
    <x v="796"/>
    <x v="282"/>
    <x v="8"/>
    <x v="2"/>
    <x v="2"/>
    <x v="7"/>
    <x v="43"/>
    <x v="252"/>
    <x v="182"/>
    <x v="142"/>
    <x v="1"/>
    <x v="12"/>
    <x v="4"/>
    <x v="226"/>
    <x v="860"/>
    <x v="58"/>
    <x v="19"/>
    <x v="7"/>
    <x v="9"/>
    <x v="976"/>
    <x v="3"/>
  </r>
  <r>
    <x v="1"/>
    <x v="7"/>
    <x v="0"/>
    <x v="25"/>
    <x v="394"/>
    <x v="839"/>
    <x v="797"/>
    <x v="7"/>
    <x v="8"/>
    <x v="2"/>
    <x v="2"/>
    <x v="7"/>
    <x v="42"/>
    <x v="304"/>
    <x v="182"/>
    <x v="142"/>
    <x v="1"/>
    <x v="12"/>
    <x v="4"/>
    <x v="352"/>
    <x v="132"/>
    <x v="38"/>
    <x v="57"/>
    <x v="8"/>
    <x v="9"/>
    <x v="3431"/>
    <x v="11"/>
  </r>
  <r>
    <x v="1"/>
    <x v="7"/>
    <x v="1"/>
    <x v="0"/>
    <x v="318"/>
    <x v="840"/>
    <x v="798"/>
    <x v="56"/>
    <x v="8"/>
    <x v="2"/>
    <x v="2"/>
    <x v="7"/>
    <x v="43"/>
    <x v="239"/>
    <x v="182"/>
    <x v="173"/>
    <x v="1"/>
    <x v="12"/>
    <x v="4"/>
    <x v="262"/>
    <x v="366"/>
    <x v="5"/>
    <x v="20"/>
    <x v="7"/>
    <x v="9"/>
    <x v="977"/>
    <x v="3"/>
  </r>
  <r>
    <x v="1"/>
    <x v="7"/>
    <x v="1"/>
    <x v="0"/>
    <x v="260"/>
    <x v="841"/>
    <x v="799"/>
    <x v="180"/>
    <x v="8"/>
    <x v="2"/>
    <x v="2"/>
    <x v="7"/>
    <x v="43"/>
    <x v="245"/>
    <x v="182"/>
    <x v="142"/>
    <x v="1"/>
    <x v="12"/>
    <x v="4"/>
    <x v="287"/>
    <x v="865"/>
    <x v="78"/>
    <x v="11"/>
    <x v="7"/>
    <x v="9"/>
    <x v="978"/>
    <x v="3"/>
  </r>
  <r>
    <x v="0"/>
    <x v="10"/>
    <x v="1"/>
    <x v="4"/>
    <x v="39"/>
    <x v="842"/>
    <x v="800"/>
    <x v="103"/>
    <x v="8"/>
    <x v="2"/>
    <x v="2"/>
    <x v="10"/>
    <x v="16"/>
    <x v="51"/>
    <x v="182"/>
    <x v="19"/>
    <x v="1"/>
    <x v="15"/>
    <x v="1"/>
    <x v="580"/>
    <x v="396"/>
    <x v="66"/>
    <x v="82"/>
    <x v="0"/>
    <x v="3"/>
    <x v="108"/>
    <x v="8"/>
  </r>
  <r>
    <x v="1"/>
    <x v="7"/>
    <x v="1"/>
    <x v="0"/>
    <x v="318"/>
    <x v="843"/>
    <x v="801"/>
    <x v="183"/>
    <x v="8"/>
    <x v="2"/>
    <x v="2"/>
    <x v="7"/>
    <x v="43"/>
    <x v="248"/>
    <x v="182"/>
    <x v="173"/>
    <x v="1"/>
    <x v="12"/>
    <x v="4"/>
    <x v="292"/>
    <x v="362"/>
    <x v="78"/>
    <x v="11"/>
    <x v="7"/>
    <x v="9"/>
    <x v="979"/>
    <x v="3"/>
  </r>
  <r>
    <x v="1"/>
    <x v="7"/>
    <x v="0"/>
    <x v="9"/>
    <x v="364"/>
    <x v="844"/>
    <x v="802"/>
    <x v="7"/>
    <x v="8"/>
    <x v="2"/>
    <x v="2"/>
    <x v="7"/>
    <x v="42"/>
    <x v="179"/>
    <x v="182"/>
    <x v="173"/>
    <x v="1"/>
    <x v="12"/>
    <x v="4"/>
    <x v="262"/>
    <x v="138"/>
    <x v="77"/>
    <x v="39"/>
    <x v="8"/>
    <x v="9"/>
    <x v="3432"/>
    <x v="3"/>
  </r>
  <r>
    <x v="1"/>
    <x v="7"/>
    <x v="1"/>
    <x v="0"/>
    <x v="260"/>
    <x v="845"/>
    <x v="803"/>
    <x v="239"/>
    <x v="8"/>
    <x v="2"/>
    <x v="2"/>
    <x v="7"/>
    <x v="43"/>
    <x v="246"/>
    <x v="182"/>
    <x v="142"/>
    <x v="1"/>
    <x v="12"/>
    <x v="4"/>
    <x v="249"/>
    <x v="214"/>
    <x v="101"/>
    <x v="9"/>
    <x v="7"/>
    <x v="9"/>
    <x v="980"/>
    <x v="3"/>
  </r>
  <r>
    <x v="1"/>
    <x v="7"/>
    <x v="1"/>
    <x v="0"/>
    <x v="260"/>
    <x v="846"/>
    <x v="804"/>
    <x v="221"/>
    <x v="8"/>
    <x v="2"/>
    <x v="2"/>
    <x v="7"/>
    <x v="43"/>
    <x v="227"/>
    <x v="139"/>
    <x v="184"/>
    <x v="1"/>
    <x v="12"/>
    <x v="4"/>
    <x v="366"/>
    <x v="767"/>
    <x v="53"/>
    <x v="12"/>
    <x v="7"/>
    <x v="9"/>
    <x v="981"/>
    <x v="3"/>
  </r>
  <r>
    <x v="1"/>
    <x v="7"/>
    <x v="1"/>
    <x v="0"/>
    <x v="260"/>
    <x v="847"/>
    <x v="805"/>
    <x v="25"/>
    <x v="8"/>
    <x v="2"/>
    <x v="2"/>
    <x v="7"/>
    <x v="43"/>
    <x v="251"/>
    <x v="182"/>
    <x v="142"/>
    <x v="1"/>
    <x v="12"/>
    <x v="4"/>
    <x v="244"/>
    <x v="230"/>
    <x v="101"/>
    <x v="9"/>
    <x v="7"/>
    <x v="9"/>
    <x v="982"/>
    <x v="3"/>
  </r>
  <r>
    <x v="1"/>
    <x v="7"/>
    <x v="0"/>
    <x v="25"/>
    <x v="394"/>
    <x v="848"/>
    <x v="806"/>
    <x v="302"/>
    <x v="8"/>
    <x v="2"/>
    <x v="2"/>
    <x v="7"/>
    <x v="42"/>
    <x v="304"/>
    <x v="139"/>
    <x v="184"/>
    <x v="1"/>
    <x v="12"/>
    <x v="4"/>
    <x v="351"/>
    <x v="235"/>
    <x v="38"/>
    <x v="57"/>
    <x v="8"/>
    <x v="9"/>
    <x v="3433"/>
    <x v="11"/>
  </r>
  <r>
    <x v="1"/>
    <x v="7"/>
    <x v="1"/>
    <x v="0"/>
    <x v="260"/>
    <x v="849"/>
    <x v="807"/>
    <x v="180"/>
    <x v="8"/>
    <x v="2"/>
    <x v="2"/>
    <x v="7"/>
    <x v="43"/>
    <x v="248"/>
    <x v="182"/>
    <x v="142"/>
    <x v="1"/>
    <x v="12"/>
    <x v="4"/>
    <x v="293"/>
    <x v="622"/>
    <x v="78"/>
    <x v="11"/>
    <x v="7"/>
    <x v="9"/>
    <x v="983"/>
    <x v="3"/>
  </r>
  <r>
    <x v="1"/>
    <x v="10"/>
    <x v="1"/>
    <x v="0"/>
    <x v="27"/>
    <x v="850"/>
    <x v="808"/>
    <x v="59"/>
    <x v="8"/>
    <x v="2"/>
    <x v="2"/>
    <x v="10"/>
    <x v="36"/>
    <x v="368"/>
    <x v="182"/>
    <x v="24"/>
    <x v="1"/>
    <x v="15"/>
    <x v="4"/>
    <x v="729"/>
    <x v="257"/>
    <x v="12"/>
    <x v="71"/>
    <x v="1"/>
    <x v="10"/>
    <x v="407"/>
    <x v="3"/>
  </r>
  <r>
    <x v="1"/>
    <x v="7"/>
    <x v="1"/>
    <x v="0"/>
    <x v="318"/>
    <x v="851"/>
    <x v="809"/>
    <x v="282"/>
    <x v="8"/>
    <x v="2"/>
    <x v="2"/>
    <x v="7"/>
    <x v="43"/>
    <x v="248"/>
    <x v="170"/>
    <x v="184"/>
    <x v="1"/>
    <x v="12"/>
    <x v="4"/>
    <x v="291"/>
    <x v="970"/>
    <x v="78"/>
    <x v="11"/>
    <x v="7"/>
    <x v="9"/>
    <x v="984"/>
    <x v="3"/>
  </r>
  <r>
    <x v="1"/>
    <x v="7"/>
    <x v="0"/>
    <x v="9"/>
    <x v="364"/>
    <x v="852"/>
    <x v="810"/>
    <x v="7"/>
    <x v="8"/>
    <x v="2"/>
    <x v="2"/>
    <x v="7"/>
    <x v="42"/>
    <x v="179"/>
    <x v="182"/>
    <x v="173"/>
    <x v="1"/>
    <x v="12"/>
    <x v="4"/>
    <x v="262"/>
    <x v="138"/>
    <x v="77"/>
    <x v="39"/>
    <x v="8"/>
    <x v="9"/>
    <x v="3434"/>
    <x v="3"/>
  </r>
  <r>
    <x v="1"/>
    <x v="7"/>
    <x v="1"/>
    <x v="0"/>
    <x v="260"/>
    <x v="853"/>
    <x v="811"/>
    <x v="239"/>
    <x v="8"/>
    <x v="2"/>
    <x v="2"/>
    <x v="7"/>
    <x v="43"/>
    <x v="276"/>
    <x v="182"/>
    <x v="142"/>
    <x v="1"/>
    <x v="12"/>
    <x v="4"/>
    <x v="400"/>
    <x v="497"/>
    <x v="104"/>
    <x v="16"/>
    <x v="7"/>
    <x v="9"/>
    <x v="985"/>
    <x v="3"/>
  </r>
  <r>
    <x v="1"/>
    <x v="7"/>
    <x v="0"/>
    <x v="9"/>
    <x v="364"/>
    <x v="854"/>
    <x v="812"/>
    <x v="99"/>
    <x v="8"/>
    <x v="2"/>
    <x v="2"/>
    <x v="7"/>
    <x v="42"/>
    <x v="179"/>
    <x v="170"/>
    <x v="184"/>
    <x v="1"/>
    <x v="12"/>
    <x v="4"/>
    <x v="261"/>
    <x v="852"/>
    <x v="77"/>
    <x v="39"/>
    <x v="8"/>
    <x v="9"/>
    <x v="3435"/>
    <x v="3"/>
  </r>
  <r>
    <x v="1"/>
    <x v="10"/>
    <x v="1"/>
    <x v="12"/>
    <x v="128"/>
    <x v="855"/>
    <x v="813"/>
    <x v="227"/>
    <x v="8"/>
    <x v="2"/>
    <x v="2"/>
    <x v="10"/>
    <x v="36"/>
    <x v="411"/>
    <x v="21"/>
    <x v="184"/>
    <x v="1"/>
    <x v="15"/>
    <x v="4"/>
    <x v="834"/>
    <x v="926"/>
    <x v="76"/>
    <x v="49"/>
    <x v="1"/>
    <x v="10"/>
    <x v="408"/>
    <x v="17"/>
  </r>
  <r>
    <x v="1"/>
    <x v="7"/>
    <x v="0"/>
    <x v="12"/>
    <x v="383"/>
    <x v="856"/>
    <x v="814"/>
    <x v="7"/>
    <x v="8"/>
    <x v="2"/>
    <x v="2"/>
    <x v="7"/>
    <x v="42"/>
    <x v="181"/>
    <x v="182"/>
    <x v="176"/>
    <x v="1"/>
    <x v="12"/>
    <x v="4"/>
    <x v="279"/>
    <x v="136"/>
    <x v="38"/>
    <x v="57"/>
    <x v="8"/>
    <x v="9"/>
    <x v="3436"/>
    <x v="19"/>
  </r>
  <r>
    <x v="0"/>
    <x v="10"/>
    <x v="1"/>
    <x v="1"/>
    <x v="27"/>
    <x v="857"/>
    <x v="815"/>
    <x v="275"/>
    <x v="8"/>
    <x v="2"/>
    <x v="2"/>
    <x v="10"/>
    <x v="16"/>
    <x v="50"/>
    <x v="182"/>
    <x v="19"/>
    <x v="1"/>
    <x v="15"/>
    <x v="1"/>
    <x v="563"/>
    <x v="543"/>
    <x v="66"/>
    <x v="82"/>
    <x v="0"/>
    <x v="3"/>
    <x v="109"/>
    <x v="5"/>
  </r>
  <r>
    <x v="1"/>
    <x v="7"/>
    <x v="1"/>
    <x v="0"/>
    <x v="318"/>
    <x v="858"/>
    <x v="816"/>
    <x v="262"/>
    <x v="8"/>
    <x v="2"/>
    <x v="2"/>
    <x v="7"/>
    <x v="43"/>
    <x v="238"/>
    <x v="170"/>
    <x v="184"/>
    <x v="1"/>
    <x v="12"/>
    <x v="4"/>
    <x v="258"/>
    <x v="954"/>
    <x v="53"/>
    <x v="18"/>
    <x v="7"/>
    <x v="9"/>
    <x v="986"/>
    <x v="3"/>
  </r>
  <r>
    <x v="0"/>
    <x v="10"/>
    <x v="1"/>
    <x v="4"/>
    <x v="58"/>
    <x v="859"/>
    <x v="817"/>
    <x v="34"/>
    <x v="8"/>
    <x v="2"/>
    <x v="2"/>
    <x v="10"/>
    <x v="13"/>
    <x v="39"/>
    <x v="21"/>
    <x v="184"/>
    <x v="1"/>
    <x v="15"/>
    <x v="1"/>
    <x v="573"/>
    <x v="774"/>
    <x v="25"/>
    <x v="82"/>
    <x v="0"/>
    <x v="3"/>
    <x v="110"/>
    <x v="8"/>
  </r>
  <r>
    <x v="1"/>
    <x v="7"/>
    <x v="1"/>
    <x v="0"/>
    <x v="260"/>
    <x v="860"/>
    <x v="818"/>
    <x v="25"/>
    <x v="8"/>
    <x v="2"/>
    <x v="2"/>
    <x v="7"/>
    <x v="43"/>
    <x v="247"/>
    <x v="182"/>
    <x v="142"/>
    <x v="1"/>
    <x v="12"/>
    <x v="4"/>
    <x v="228"/>
    <x v="230"/>
    <x v="58"/>
    <x v="19"/>
    <x v="7"/>
    <x v="9"/>
    <x v="987"/>
    <x v="3"/>
  </r>
  <r>
    <x v="1"/>
    <x v="7"/>
    <x v="0"/>
    <x v="9"/>
    <x v="364"/>
    <x v="861"/>
    <x v="819"/>
    <x v="265"/>
    <x v="8"/>
    <x v="2"/>
    <x v="2"/>
    <x v="7"/>
    <x v="42"/>
    <x v="179"/>
    <x v="170"/>
    <x v="184"/>
    <x v="1"/>
    <x v="12"/>
    <x v="4"/>
    <x v="261"/>
    <x v="904"/>
    <x v="77"/>
    <x v="39"/>
    <x v="8"/>
    <x v="9"/>
    <x v="3437"/>
    <x v="3"/>
  </r>
  <r>
    <x v="1"/>
    <x v="10"/>
    <x v="1"/>
    <x v="12"/>
    <x v="128"/>
    <x v="862"/>
    <x v="820"/>
    <x v="19"/>
    <x v="8"/>
    <x v="2"/>
    <x v="2"/>
    <x v="10"/>
    <x v="36"/>
    <x v="411"/>
    <x v="182"/>
    <x v="24"/>
    <x v="1"/>
    <x v="15"/>
    <x v="4"/>
    <x v="835"/>
    <x v="148"/>
    <x v="76"/>
    <x v="49"/>
    <x v="1"/>
    <x v="10"/>
    <x v="409"/>
    <x v="17"/>
  </r>
  <r>
    <x v="1"/>
    <x v="7"/>
    <x v="1"/>
    <x v="0"/>
    <x v="260"/>
    <x v="863"/>
    <x v="821"/>
    <x v="25"/>
    <x v="8"/>
    <x v="2"/>
    <x v="2"/>
    <x v="7"/>
    <x v="43"/>
    <x v="252"/>
    <x v="182"/>
    <x v="142"/>
    <x v="1"/>
    <x v="12"/>
    <x v="4"/>
    <x v="227"/>
    <x v="230"/>
    <x v="58"/>
    <x v="19"/>
    <x v="7"/>
    <x v="9"/>
    <x v="988"/>
    <x v="3"/>
  </r>
  <r>
    <x v="1"/>
    <x v="7"/>
    <x v="1"/>
    <x v="0"/>
    <x v="260"/>
    <x v="864"/>
    <x v="822"/>
    <x v="25"/>
    <x v="8"/>
    <x v="2"/>
    <x v="2"/>
    <x v="7"/>
    <x v="43"/>
    <x v="252"/>
    <x v="182"/>
    <x v="142"/>
    <x v="1"/>
    <x v="12"/>
    <x v="4"/>
    <x v="228"/>
    <x v="230"/>
    <x v="58"/>
    <x v="19"/>
    <x v="7"/>
    <x v="9"/>
    <x v="989"/>
    <x v="3"/>
  </r>
  <r>
    <x v="1"/>
    <x v="10"/>
    <x v="1"/>
    <x v="12"/>
    <x v="128"/>
    <x v="865"/>
    <x v="823"/>
    <x v="67"/>
    <x v="8"/>
    <x v="2"/>
    <x v="2"/>
    <x v="10"/>
    <x v="36"/>
    <x v="434"/>
    <x v="182"/>
    <x v="24"/>
    <x v="1"/>
    <x v="15"/>
    <x v="4"/>
    <x v="828"/>
    <x v="569"/>
    <x v="49"/>
    <x v="51"/>
    <x v="1"/>
    <x v="10"/>
    <x v="410"/>
    <x v="13"/>
  </r>
  <r>
    <x v="1"/>
    <x v="7"/>
    <x v="1"/>
    <x v="0"/>
    <x v="318"/>
    <x v="867"/>
    <x v="824"/>
    <x v="291"/>
    <x v="8"/>
    <x v="2"/>
    <x v="2"/>
    <x v="7"/>
    <x v="43"/>
    <x v="217"/>
    <x v="182"/>
    <x v="173"/>
    <x v="1"/>
    <x v="12"/>
    <x v="4"/>
    <x v="244"/>
    <x v="896"/>
    <x v="101"/>
    <x v="9"/>
    <x v="7"/>
    <x v="9"/>
    <x v="991"/>
    <x v="3"/>
  </r>
  <r>
    <x v="1"/>
    <x v="7"/>
    <x v="1"/>
    <x v="0"/>
    <x v="260"/>
    <x v="866"/>
    <x v="824"/>
    <x v="108"/>
    <x v="8"/>
    <x v="2"/>
    <x v="2"/>
    <x v="7"/>
    <x v="43"/>
    <x v="229"/>
    <x v="182"/>
    <x v="142"/>
    <x v="1"/>
    <x v="12"/>
    <x v="4"/>
    <x v="371"/>
    <x v="417"/>
    <x v="91"/>
    <x v="15"/>
    <x v="7"/>
    <x v="9"/>
    <x v="990"/>
    <x v="3"/>
  </r>
  <r>
    <x v="1"/>
    <x v="7"/>
    <x v="1"/>
    <x v="0"/>
    <x v="260"/>
    <x v="868"/>
    <x v="825"/>
    <x v="262"/>
    <x v="8"/>
    <x v="2"/>
    <x v="2"/>
    <x v="7"/>
    <x v="43"/>
    <x v="252"/>
    <x v="139"/>
    <x v="184"/>
    <x v="1"/>
    <x v="12"/>
    <x v="4"/>
    <x v="227"/>
    <x v="951"/>
    <x v="58"/>
    <x v="19"/>
    <x v="7"/>
    <x v="9"/>
    <x v="992"/>
    <x v="3"/>
  </r>
  <r>
    <x v="1"/>
    <x v="7"/>
    <x v="1"/>
    <x v="0"/>
    <x v="260"/>
    <x v="870"/>
    <x v="826"/>
    <x v="25"/>
    <x v="8"/>
    <x v="2"/>
    <x v="2"/>
    <x v="7"/>
    <x v="43"/>
    <x v="252"/>
    <x v="182"/>
    <x v="142"/>
    <x v="1"/>
    <x v="12"/>
    <x v="4"/>
    <x v="228"/>
    <x v="230"/>
    <x v="58"/>
    <x v="19"/>
    <x v="7"/>
    <x v="9"/>
    <x v="994"/>
    <x v="3"/>
  </r>
  <r>
    <x v="1"/>
    <x v="7"/>
    <x v="1"/>
    <x v="0"/>
    <x v="260"/>
    <x v="869"/>
    <x v="826"/>
    <x v="239"/>
    <x v="8"/>
    <x v="2"/>
    <x v="2"/>
    <x v="7"/>
    <x v="43"/>
    <x v="229"/>
    <x v="139"/>
    <x v="184"/>
    <x v="1"/>
    <x v="12"/>
    <x v="4"/>
    <x v="368"/>
    <x v="497"/>
    <x v="91"/>
    <x v="15"/>
    <x v="7"/>
    <x v="9"/>
    <x v="993"/>
    <x v="3"/>
  </r>
  <r>
    <x v="1"/>
    <x v="7"/>
    <x v="1"/>
    <x v="0"/>
    <x v="318"/>
    <x v="871"/>
    <x v="827"/>
    <x v="83"/>
    <x v="8"/>
    <x v="2"/>
    <x v="2"/>
    <x v="7"/>
    <x v="43"/>
    <x v="246"/>
    <x v="182"/>
    <x v="173"/>
    <x v="1"/>
    <x v="12"/>
    <x v="4"/>
    <x v="252"/>
    <x v="685"/>
    <x v="101"/>
    <x v="9"/>
    <x v="7"/>
    <x v="9"/>
    <x v="995"/>
    <x v="3"/>
  </r>
  <r>
    <x v="1"/>
    <x v="7"/>
    <x v="1"/>
    <x v="0"/>
    <x v="27"/>
    <x v="872"/>
    <x v="828"/>
    <x v="286"/>
    <x v="8"/>
    <x v="2"/>
    <x v="2"/>
    <x v="7"/>
    <x v="43"/>
    <x v="282"/>
    <x v="182"/>
    <x v="24"/>
    <x v="1"/>
    <x v="12"/>
    <x v="4"/>
    <x v="405"/>
    <x v="986"/>
    <x v="104"/>
    <x v="16"/>
    <x v="7"/>
    <x v="9"/>
    <x v="996"/>
    <x v="3"/>
  </r>
  <r>
    <x v="1"/>
    <x v="7"/>
    <x v="1"/>
    <x v="0"/>
    <x v="260"/>
    <x v="873"/>
    <x v="829"/>
    <x v="183"/>
    <x v="8"/>
    <x v="2"/>
    <x v="2"/>
    <x v="7"/>
    <x v="43"/>
    <x v="229"/>
    <x v="182"/>
    <x v="142"/>
    <x v="1"/>
    <x v="12"/>
    <x v="4"/>
    <x v="372"/>
    <x v="539"/>
    <x v="91"/>
    <x v="15"/>
    <x v="7"/>
    <x v="9"/>
    <x v="997"/>
    <x v="3"/>
  </r>
  <r>
    <x v="0"/>
    <x v="6"/>
    <x v="0"/>
    <x v="0"/>
    <x v="9"/>
    <x v="874"/>
    <x v="830"/>
    <x v="2"/>
    <x v="8"/>
    <x v="2"/>
    <x v="2"/>
    <x v="6"/>
    <x v="20"/>
    <x v="65"/>
    <x v="182"/>
    <x v="9"/>
    <x v="1"/>
    <x v="11"/>
    <x v="4"/>
    <x v="1093"/>
    <x v="583"/>
    <x v="6"/>
    <x v="25"/>
    <x v="2"/>
    <x v="7"/>
    <x v="3156"/>
    <x v="85"/>
  </r>
  <r>
    <x v="1"/>
    <x v="7"/>
    <x v="1"/>
    <x v="0"/>
    <x v="260"/>
    <x v="875"/>
    <x v="831"/>
    <x v="239"/>
    <x v="8"/>
    <x v="2"/>
    <x v="2"/>
    <x v="7"/>
    <x v="43"/>
    <x v="276"/>
    <x v="182"/>
    <x v="142"/>
    <x v="1"/>
    <x v="12"/>
    <x v="4"/>
    <x v="404"/>
    <x v="497"/>
    <x v="104"/>
    <x v="16"/>
    <x v="7"/>
    <x v="9"/>
    <x v="998"/>
    <x v="3"/>
  </r>
  <r>
    <x v="1"/>
    <x v="7"/>
    <x v="1"/>
    <x v="0"/>
    <x v="260"/>
    <x v="876"/>
    <x v="832"/>
    <x v="262"/>
    <x v="8"/>
    <x v="2"/>
    <x v="2"/>
    <x v="7"/>
    <x v="43"/>
    <x v="252"/>
    <x v="139"/>
    <x v="184"/>
    <x v="1"/>
    <x v="12"/>
    <x v="4"/>
    <x v="227"/>
    <x v="951"/>
    <x v="58"/>
    <x v="19"/>
    <x v="7"/>
    <x v="9"/>
    <x v="999"/>
    <x v="3"/>
  </r>
  <r>
    <x v="0"/>
    <x v="10"/>
    <x v="1"/>
    <x v="3"/>
    <x v="35"/>
    <x v="877"/>
    <x v="833"/>
    <x v="190"/>
    <x v="8"/>
    <x v="2"/>
    <x v="2"/>
    <x v="10"/>
    <x v="16"/>
    <x v="57"/>
    <x v="18"/>
    <x v="184"/>
    <x v="1"/>
    <x v="15"/>
    <x v="1"/>
    <x v="653"/>
    <x v="712"/>
    <x v="66"/>
    <x v="82"/>
    <x v="0"/>
    <x v="3"/>
    <x v="111"/>
    <x v="8"/>
  </r>
  <r>
    <x v="1"/>
    <x v="7"/>
    <x v="0"/>
    <x v="25"/>
    <x v="394"/>
    <x v="878"/>
    <x v="834"/>
    <x v="7"/>
    <x v="8"/>
    <x v="2"/>
    <x v="2"/>
    <x v="7"/>
    <x v="42"/>
    <x v="304"/>
    <x v="182"/>
    <x v="142"/>
    <x v="1"/>
    <x v="12"/>
    <x v="4"/>
    <x v="352"/>
    <x v="132"/>
    <x v="38"/>
    <x v="57"/>
    <x v="8"/>
    <x v="9"/>
    <x v="3438"/>
    <x v="11"/>
  </r>
  <r>
    <x v="1"/>
    <x v="10"/>
    <x v="1"/>
    <x v="20"/>
    <x v="242"/>
    <x v="879"/>
    <x v="835"/>
    <x v="183"/>
    <x v="8"/>
    <x v="2"/>
    <x v="2"/>
    <x v="10"/>
    <x v="36"/>
    <x v="397"/>
    <x v="21"/>
    <x v="184"/>
    <x v="1"/>
    <x v="15"/>
    <x v="4"/>
    <x v="742"/>
    <x v="54"/>
    <x v="56"/>
    <x v="53"/>
    <x v="1"/>
    <x v="10"/>
    <x v="411"/>
    <x v="49"/>
  </r>
  <r>
    <x v="1"/>
    <x v="2"/>
    <x v="0"/>
    <x v="0"/>
    <x v="344"/>
    <x v="880"/>
    <x v="836"/>
    <x v="145"/>
    <x v="8"/>
    <x v="2"/>
    <x v="2"/>
    <x v="2"/>
    <x v="33"/>
    <x v="469"/>
    <x v="182"/>
    <x v="182"/>
    <x v="1"/>
    <x v="2"/>
    <x v="4"/>
    <x v="673"/>
    <x v="716"/>
    <x v="36"/>
    <x v="90"/>
    <x v="8"/>
    <x v="9"/>
    <x v="3439"/>
    <x v="11"/>
  </r>
  <r>
    <x v="1"/>
    <x v="7"/>
    <x v="1"/>
    <x v="0"/>
    <x v="318"/>
    <x v="881"/>
    <x v="837"/>
    <x v="123"/>
    <x v="8"/>
    <x v="2"/>
    <x v="2"/>
    <x v="7"/>
    <x v="43"/>
    <x v="260"/>
    <x v="182"/>
    <x v="173"/>
    <x v="1"/>
    <x v="12"/>
    <x v="4"/>
    <x v="314"/>
    <x v="661"/>
    <x v="67"/>
    <x v="14"/>
    <x v="7"/>
    <x v="9"/>
    <x v="1000"/>
    <x v="3"/>
  </r>
  <r>
    <x v="1"/>
    <x v="7"/>
    <x v="0"/>
    <x v="9"/>
    <x v="371"/>
    <x v="882"/>
    <x v="838"/>
    <x v="7"/>
    <x v="8"/>
    <x v="2"/>
    <x v="2"/>
    <x v="7"/>
    <x v="42"/>
    <x v="179"/>
    <x v="174"/>
    <x v="184"/>
    <x v="1"/>
    <x v="12"/>
    <x v="4"/>
    <x v="259"/>
    <x v="138"/>
    <x v="77"/>
    <x v="39"/>
    <x v="8"/>
    <x v="9"/>
    <x v="3440"/>
    <x v="3"/>
  </r>
  <r>
    <x v="0"/>
    <x v="10"/>
    <x v="1"/>
    <x v="0"/>
    <x v="21"/>
    <x v="883"/>
    <x v="839"/>
    <x v="104"/>
    <x v="8"/>
    <x v="2"/>
    <x v="2"/>
    <x v="10"/>
    <x v="16"/>
    <x v="56"/>
    <x v="18"/>
    <x v="184"/>
    <x v="1"/>
    <x v="15"/>
    <x v="1"/>
    <x v="699"/>
    <x v="251"/>
    <x v="66"/>
    <x v="82"/>
    <x v="0"/>
    <x v="3"/>
    <x v="112"/>
    <x v="4"/>
  </r>
  <r>
    <x v="1"/>
    <x v="7"/>
    <x v="1"/>
    <x v="0"/>
    <x v="260"/>
    <x v="884"/>
    <x v="840"/>
    <x v="193"/>
    <x v="8"/>
    <x v="2"/>
    <x v="2"/>
    <x v="7"/>
    <x v="43"/>
    <x v="276"/>
    <x v="182"/>
    <x v="142"/>
    <x v="1"/>
    <x v="12"/>
    <x v="4"/>
    <x v="408"/>
    <x v="95"/>
    <x v="104"/>
    <x v="16"/>
    <x v="7"/>
    <x v="9"/>
    <x v="1001"/>
    <x v="3"/>
  </r>
  <r>
    <x v="1"/>
    <x v="7"/>
    <x v="1"/>
    <x v="0"/>
    <x v="318"/>
    <x v="886"/>
    <x v="841"/>
    <x v="265"/>
    <x v="8"/>
    <x v="2"/>
    <x v="2"/>
    <x v="7"/>
    <x v="43"/>
    <x v="239"/>
    <x v="170"/>
    <x v="184"/>
    <x v="1"/>
    <x v="12"/>
    <x v="4"/>
    <x v="262"/>
    <x v="904"/>
    <x v="5"/>
    <x v="20"/>
    <x v="7"/>
    <x v="9"/>
    <x v="1003"/>
    <x v="3"/>
  </r>
  <r>
    <x v="1"/>
    <x v="7"/>
    <x v="1"/>
    <x v="0"/>
    <x v="318"/>
    <x v="885"/>
    <x v="841"/>
    <x v="7"/>
    <x v="8"/>
    <x v="2"/>
    <x v="2"/>
    <x v="7"/>
    <x v="43"/>
    <x v="266"/>
    <x v="182"/>
    <x v="173"/>
    <x v="1"/>
    <x v="12"/>
    <x v="4"/>
    <x v="246"/>
    <x v="125"/>
    <x v="93"/>
    <x v="22"/>
    <x v="7"/>
    <x v="9"/>
    <x v="1002"/>
    <x v="3"/>
  </r>
  <r>
    <x v="1"/>
    <x v="7"/>
    <x v="1"/>
    <x v="0"/>
    <x v="318"/>
    <x v="887"/>
    <x v="842"/>
    <x v="7"/>
    <x v="8"/>
    <x v="2"/>
    <x v="2"/>
    <x v="7"/>
    <x v="43"/>
    <x v="270"/>
    <x v="182"/>
    <x v="173"/>
    <x v="1"/>
    <x v="12"/>
    <x v="4"/>
    <x v="246"/>
    <x v="125"/>
    <x v="93"/>
    <x v="22"/>
    <x v="7"/>
    <x v="9"/>
    <x v="1004"/>
    <x v="3"/>
  </r>
  <r>
    <x v="1"/>
    <x v="7"/>
    <x v="1"/>
    <x v="0"/>
    <x v="260"/>
    <x v="888"/>
    <x v="843"/>
    <x v="193"/>
    <x v="8"/>
    <x v="2"/>
    <x v="2"/>
    <x v="7"/>
    <x v="43"/>
    <x v="284"/>
    <x v="182"/>
    <x v="142"/>
    <x v="1"/>
    <x v="12"/>
    <x v="4"/>
    <x v="399"/>
    <x v="95"/>
    <x v="104"/>
    <x v="16"/>
    <x v="7"/>
    <x v="9"/>
    <x v="1005"/>
    <x v="3"/>
  </r>
  <r>
    <x v="1"/>
    <x v="7"/>
    <x v="1"/>
    <x v="0"/>
    <x v="260"/>
    <x v="889"/>
    <x v="844"/>
    <x v="239"/>
    <x v="8"/>
    <x v="2"/>
    <x v="2"/>
    <x v="7"/>
    <x v="43"/>
    <x v="282"/>
    <x v="182"/>
    <x v="142"/>
    <x v="1"/>
    <x v="12"/>
    <x v="4"/>
    <x v="408"/>
    <x v="497"/>
    <x v="104"/>
    <x v="16"/>
    <x v="7"/>
    <x v="9"/>
    <x v="1006"/>
    <x v="3"/>
  </r>
  <r>
    <x v="0"/>
    <x v="10"/>
    <x v="1"/>
    <x v="4"/>
    <x v="39"/>
    <x v="890"/>
    <x v="845"/>
    <x v="117"/>
    <x v="8"/>
    <x v="2"/>
    <x v="2"/>
    <x v="10"/>
    <x v="16"/>
    <x v="51"/>
    <x v="18"/>
    <x v="184"/>
    <x v="1"/>
    <x v="15"/>
    <x v="1"/>
    <x v="579"/>
    <x v="432"/>
    <x v="66"/>
    <x v="82"/>
    <x v="0"/>
    <x v="3"/>
    <x v="113"/>
    <x v="8"/>
  </r>
  <r>
    <x v="1"/>
    <x v="7"/>
    <x v="1"/>
    <x v="0"/>
    <x v="318"/>
    <x v="891"/>
    <x v="846"/>
    <x v="266"/>
    <x v="8"/>
    <x v="2"/>
    <x v="2"/>
    <x v="7"/>
    <x v="43"/>
    <x v="229"/>
    <x v="182"/>
    <x v="173"/>
    <x v="1"/>
    <x v="12"/>
    <x v="4"/>
    <x v="377"/>
    <x v="934"/>
    <x v="91"/>
    <x v="15"/>
    <x v="7"/>
    <x v="9"/>
    <x v="1007"/>
    <x v="3"/>
  </r>
  <r>
    <x v="1"/>
    <x v="7"/>
    <x v="1"/>
    <x v="0"/>
    <x v="260"/>
    <x v="892"/>
    <x v="847"/>
    <x v="99"/>
    <x v="8"/>
    <x v="2"/>
    <x v="2"/>
    <x v="7"/>
    <x v="43"/>
    <x v="258"/>
    <x v="182"/>
    <x v="142"/>
    <x v="1"/>
    <x v="12"/>
    <x v="4"/>
    <x v="475"/>
    <x v="734"/>
    <x v="67"/>
    <x v="14"/>
    <x v="7"/>
    <x v="9"/>
    <x v="1008"/>
    <x v="3"/>
  </r>
  <r>
    <x v="1"/>
    <x v="7"/>
    <x v="1"/>
    <x v="0"/>
    <x v="260"/>
    <x v="893"/>
    <x v="848"/>
    <x v="183"/>
    <x v="8"/>
    <x v="2"/>
    <x v="2"/>
    <x v="7"/>
    <x v="43"/>
    <x v="229"/>
    <x v="139"/>
    <x v="184"/>
    <x v="1"/>
    <x v="12"/>
    <x v="4"/>
    <x v="372"/>
    <x v="848"/>
    <x v="91"/>
    <x v="15"/>
    <x v="7"/>
    <x v="9"/>
    <x v="1009"/>
    <x v="3"/>
  </r>
  <r>
    <x v="1"/>
    <x v="7"/>
    <x v="1"/>
    <x v="0"/>
    <x v="260"/>
    <x v="894"/>
    <x v="849"/>
    <x v="122"/>
    <x v="8"/>
    <x v="2"/>
    <x v="2"/>
    <x v="7"/>
    <x v="43"/>
    <x v="260"/>
    <x v="182"/>
    <x v="142"/>
    <x v="1"/>
    <x v="12"/>
    <x v="4"/>
    <x v="366"/>
    <x v="884"/>
    <x v="67"/>
    <x v="14"/>
    <x v="7"/>
    <x v="9"/>
    <x v="1010"/>
    <x v="3"/>
  </r>
  <r>
    <x v="1"/>
    <x v="7"/>
    <x v="1"/>
    <x v="0"/>
    <x v="69"/>
    <x v="895"/>
    <x v="850"/>
    <x v="158"/>
    <x v="8"/>
    <x v="2"/>
    <x v="2"/>
    <x v="7"/>
    <x v="43"/>
    <x v="251"/>
    <x v="41"/>
    <x v="184"/>
    <x v="1"/>
    <x v="12"/>
    <x v="4"/>
    <x v="246"/>
    <x v="495"/>
    <x v="101"/>
    <x v="9"/>
    <x v="7"/>
    <x v="9"/>
    <x v="1011"/>
    <x v="3"/>
  </r>
  <r>
    <x v="1"/>
    <x v="10"/>
    <x v="1"/>
    <x v="12"/>
    <x v="128"/>
    <x v="896"/>
    <x v="851"/>
    <x v="298"/>
    <x v="8"/>
    <x v="2"/>
    <x v="2"/>
    <x v="10"/>
    <x v="36"/>
    <x v="411"/>
    <x v="21"/>
    <x v="184"/>
    <x v="1"/>
    <x v="15"/>
    <x v="4"/>
    <x v="835"/>
    <x v="153"/>
    <x v="76"/>
    <x v="49"/>
    <x v="1"/>
    <x v="10"/>
    <x v="412"/>
    <x v="17"/>
  </r>
  <r>
    <x v="1"/>
    <x v="7"/>
    <x v="1"/>
    <x v="0"/>
    <x v="318"/>
    <x v="897"/>
    <x v="852"/>
    <x v="7"/>
    <x v="8"/>
    <x v="2"/>
    <x v="2"/>
    <x v="7"/>
    <x v="43"/>
    <x v="274"/>
    <x v="182"/>
    <x v="173"/>
    <x v="1"/>
    <x v="12"/>
    <x v="4"/>
    <x v="249"/>
    <x v="125"/>
    <x v="94"/>
    <x v="22"/>
    <x v="7"/>
    <x v="9"/>
    <x v="1012"/>
    <x v="3"/>
  </r>
  <r>
    <x v="1"/>
    <x v="7"/>
    <x v="1"/>
    <x v="0"/>
    <x v="260"/>
    <x v="898"/>
    <x v="853"/>
    <x v="7"/>
    <x v="8"/>
    <x v="2"/>
    <x v="2"/>
    <x v="7"/>
    <x v="43"/>
    <x v="277"/>
    <x v="182"/>
    <x v="142"/>
    <x v="1"/>
    <x v="12"/>
    <x v="4"/>
    <x v="247"/>
    <x v="125"/>
    <x v="94"/>
    <x v="22"/>
    <x v="7"/>
    <x v="9"/>
    <x v="1013"/>
    <x v="3"/>
  </r>
  <r>
    <x v="1"/>
    <x v="7"/>
    <x v="0"/>
    <x v="9"/>
    <x v="339"/>
    <x v="899"/>
    <x v="854"/>
    <x v="26"/>
    <x v="8"/>
    <x v="2"/>
    <x v="2"/>
    <x v="7"/>
    <x v="42"/>
    <x v="174"/>
    <x v="182"/>
    <x v="95"/>
    <x v="1"/>
    <x v="12"/>
    <x v="4"/>
    <x v="285"/>
    <x v="189"/>
    <x v="34"/>
    <x v="36"/>
    <x v="8"/>
    <x v="9"/>
    <x v="3441"/>
    <x v="3"/>
  </r>
  <r>
    <x v="1"/>
    <x v="7"/>
    <x v="1"/>
    <x v="0"/>
    <x v="269"/>
    <x v="901"/>
    <x v="855"/>
    <x v="122"/>
    <x v="8"/>
    <x v="2"/>
    <x v="2"/>
    <x v="7"/>
    <x v="43"/>
    <x v="232"/>
    <x v="146"/>
    <x v="184"/>
    <x v="1"/>
    <x v="12"/>
    <x v="4"/>
    <x v="226"/>
    <x v="816"/>
    <x v="85"/>
    <x v="14"/>
    <x v="7"/>
    <x v="9"/>
    <x v="1015"/>
    <x v="3"/>
  </r>
  <r>
    <x v="1"/>
    <x v="7"/>
    <x v="1"/>
    <x v="0"/>
    <x v="260"/>
    <x v="900"/>
    <x v="855"/>
    <x v="7"/>
    <x v="8"/>
    <x v="2"/>
    <x v="2"/>
    <x v="7"/>
    <x v="43"/>
    <x v="277"/>
    <x v="182"/>
    <x v="142"/>
    <x v="1"/>
    <x v="12"/>
    <x v="4"/>
    <x v="249"/>
    <x v="125"/>
    <x v="94"/>
    <x v="22"/>
    <x v="7"/>
    <x v="9"/>
    <x v="1014"/>
    <x v="3"/>
  </r>
  <r>
    <x v="1"/>
    <x v="7"/>
    <x v="0"/>
    <x v="12"/>
    <x v="383"/>
    <x v="902"/>
    <x v="856"/>
    <x v="78"/>
    <x v="8"/>
    <x v="2"/>
    <x v="2"/>
    <x v="7"/>
    <x v="42"/>
    <x v="305"/>
    <x v="174"/>
    <x v="184"/>
    <x v="1"/>
    <x v="12"/>
    <x v="4"/>
    <x v="278"/>
    <x v="909"/>
    <x v="38"/>
    <x v="57"/>
    <x v="8"/>
    <x v="9"/>
    <x v="3442"/>
    <x v="18"/>
  </r>
  <r>
    <x v="1"/>
    <x v="10"/>
    <x v="1"/>
    <x v="12"/>
    <x v="128"/>
    <x v="903"/>
    <x v="857"/>
    <x v="215"/>
    <x v="8"/>
    <x v="2"/>
    <x v="2"/>
    <x v="10"/>
    <x v="36"/>
    <x v="388"/>
    <x v="21"/>
    <x v="184"/>
    <x v="1"/>
    <x v="15"/>
    <x v="4"/>
    <x v="823"/>
    <x v="445"/>
    <x v="44"/>
    <x v="47"/>
    <x v="1"/>
    <x v="10"/>
    <x v="413"/>
    <x v="16"/>
  </r>
  <r>
    <x v="1"/>
    <x v="7"/>
    <x v="1"/>
    <x v="0"/>
    <x v="318"/>
    <x v="904"/>
    <x v="858"/>
    <x v="99"/>
    <x v="8"/>
    <x v="2"/>
    <x v="2"/>
    <x v="7"/>
    <x v="43"/>
    <x v="258"/>
    <x v="182"/>
    <x v="173"/>
    <x v="1"/>
    <x v="12"/>
    <x v="4"/>
    <x v="477"/>
    <x v="734"/>
    <x v="67"/>
    <x v="14"/>
    <x v="7"/>
    <x v="9"/>
    <x v="1016"/>
    <x v="3"/>
  </r>
  <r>
    <x v="1"/>
    <x v="7"/>
    <x v="1"/>
    <x v="0"/>
    <x v="318"/>
    <x v="905"/>
    <x v="859"/>
    <x v="33"/>
    <x v="8"/>
    <x v="2"/>
    <x v="2"/>
    <x v="7"/>
    <x v="43"/>
    <x v="239"/>
    <x v="170"/>
    <x v="184"/>
    <x v="1"/>
    <x v="12"/>
    <x v="4"/>
    <x v="259"/>
    <x v="448"/>
    <x v="5"/>
    <x v="20"/>
    <x v="7"/>
    <x v="9"/>
    <x v="1017"/>
    <x v="3"/>
  </r>
  <r>
    <x v="0"/>
    <x v="7"/>
    <x v="1"/>
    <x v="0"/>
    <x v="318"/>
    <x v="906"/>
    <x v="860"/>
    <x v="195"/>
    <x v="8"/>
    <x v="2"/>
    <x v="2"/>
    <x v="7"/>
    <x v="8"/>
    <x v="20"/>
    <x v="170"/>
    <x v="184"/>
    <x v="1"/>
    <x v="12"/>
    <x v="4"/>
    <x v="379"/>
    <x v="361"/>
    <x v="64"/>
    <x v="13"/>
    <x v="7"/>
    <x v="9"/>
    <x v="1018"/>
    <x v="3"/>
  </r>
  <r>
    <x v="1"/>
    <x v="7"/>
    <x v="1"/>
    <x v="0"/>
    <x v="260"/>
    <x v="907"/>
    <x v="861"/>
    <x v="286"/>
    <x v="8"/>
    <x v="2"/>
    <x v="2"/>
    <x v="7"/>
    <x v="43"/>
    <x v="258"/>
    <x v="182"/>
    <x v="142"/>
    <x v="1"/>
    <x v="12"/>
    <x v="4"/>
    <x v="495"/>
    <x v="987"/>
    <x v="67"/>
    <x v="14"/>
    <x v="7"/>
    <x v="9"/>
    <x v="1019"/>
    <x v="3"/>
  </r>
  <r>
    <x v="1"/>
    <x v="7"/>
    <x v="1"/>
    <x v="0"/>
    <x v="318"/>
    <x v="908"/>
    <x v="862"/>
    <x v="108"/>
    <x v="8"/>
    <x v="2"/>
    <x v="2"/>
    <x v="7"/>
    <x v="43"/>
    <x v="258"/>
    <x v="170"/>
    <x v="184"/>
    <x v="1"/>
    <x v="12"/>
    <x v="4"/>
    <x v="477"/>
    <x v="413"/>
    <x v="67"/>
    <x v="14"/>
    <x v="7"/>
    <x v="9"/>
    <x v="1020"/>
    <x v="3"/>
  </r>
  <r>
    <x v="1"/>
    <x v="7"/>
    <x v="1"/>
    <x v="0"/>
    <x v="318"/>
    <x v="909"/>
    <x v="863"/>
    <x v="289"/>
    <x v="8"/>
    <x v="2"/>
    <x v="2"/>
    <x v="7"/>
    <x v="43"/>
    <x v="258"/>
    <x v="182"/>
    <x v="173"/>
    <x v="1"/>
    <x v="12"/>
    <x v="4"/>
    <x v="495"/>
    <x v="296"/>
    <x v="67"/>
    <x v="14"/>
    <x v="7"/>
    <x v="9"/>
    <x v="1021"/>
    <x v="3"/>
  </r>
  <r>
    <x v="1"/>
    <x v="7"/>
    <x v="1"/>
    <x v="0"/>
    <x v="260"/>
    <x v="910"/>
    <x v="863"/>
    <x v="72"/>
    <x v="8"/>
    <x v="2"/>
    <x v="2"/>
    <x v="7"/>
    <x v="43"/>
    <x v="227"/>
    <x v="139"/>
    <x v="184"/>
    <x v="1"/>
    <x v="12"/>
    <x v="4"/>
    <x v="365"/>
    <x v="864"/>
    <x v="53"/>
    <x v="12"/>
    <x v="7"/>
    <x v="9"/>
    <x v="1022"/>
    <x v="3"/>
  </r>
  <r>
    <x v="1"/>
    <x v="7"/>
    <x v="1"/>
    <x v="0"/>
    <x v="318"/>
    <x v="911"/>
    <x v="864"/>
    <x v="286"/>
    <x v="8"/>
    <x v="2"/>
    <x v="2"/>
    <x v="7"/>
    <x v="43"/>
    <x v="258"/>
    <x v="182"/>
    <x v="173"/>
    <x v="1"/>
    <x v="12"/>
    <x v="4"/>
    <x v="518"/>
    <x v="987"/>
    <x v="67"/>
    <x v="14"/>
    <x v="7"/>
    <x v="9"/>
    <x v="1023"/>
    <x v="3"/>
  </r>
  <r>
    <x v="1"/>
    <x v="10"/>
    <x v="0"/>
    <x v="0"/>
    <x v="27"/>
    <x v="912"/>
    <x v="865"/>
    <x v="298"/>
    <x v="8"/>
    <x v="2"/>
    <x v="2"/>
    <x v="10"/>
    <x v="35"/>
    <x v="325"/>
    <x v="182"/>
    <x v="24"/>
    <x v="1"/>
    <x v="15"/>
    <x v="4"/>
    <x v="737"/>
    <x v="259"/>
    <x v="32"/>
    <x v="74"/>
    <x v="1"/>
    <x v="9"/>
    <x v="414"/>
    <x v="3"/>
  </r>
  <r>
    <x v="1"/>
    <x v="7"/>
    <x v="1"/>
    <x v="0"/>
    <x v="260"/>
    <x v="913"/>
    <x v="866"/>
    <x v="183"/>
    <x v="8"/>
    <x v="2"/>
    <x v="2"/>
    <x v="7"/>
    <x v="43"/>
    <x v="259"/>
    <x v="182"/>
    <x v="142"/>
    <x v="1"/>
    <x v="12"/>
    <x v="4"/>
    <x v="473"/>
    <x v="522"/>
    <x v="67"/>
    <x v="14"/>
    <x v="7"/>
    <x v="9"/>
    <x v="1024"/>
    <x v="3"/>
  </r>
  <r>
    <x v="1"/>
    <x v="7"/>
    <x v="1"/>
    <x v="0"/>
    <x v="260"/>
    <x v="914"/>
    <x v="867"/>
    <x v="83"/>
    <x v="8"/>
    <x v="2"/>
    <x v="2"/>
    <x v="7"/>
    <x v="43"/>
    <x v="260"/>
    <x v="182"/>
    <x v="142"/>
    <x v="1"/>
    <x v="12"/>
    <x v="4"/>
    <x v="426"/>
    <x v="277"/>
    <x v="67"/>
    <x v="14"/>
    <x v="7"/>
    <x v="9"/>
    <x v="1025"/>
    <x v="3"/>
  </r>
  <r>
    <x v="1"/>
    <x v="7"/>
    <x v="1"/>
    <x v="0"/>
    <x v="318"/>
    <x v="915"/>
    <x v="868"/>
    <x v="239"/>
    <x v="8"/>
    <x v="2"/>
    <x v="2"/>
    <x v="7"/>
    <x v="43"/>
    <x v="274"/>
    <x v="182"/>
    <x v="173"/>
    <x v="1"/>
    <x v="12"/>
    <x v="4"/>
    <x v="252"/>
    <x v="497"/>
    <x v="94"/>
    <x v="22"/>
    <x v="7"/>
    <x v="9"/>
    <x v="1026"/>
    <x v="3"/>
  </r>
  <r>
    <x v="1"/>
    <x v="7"/>
    <x v="1"/>
    <x v="0"/>
    <x v="260"/>
    <x v="916"/>
    <x v="869"/>
    <x v="250"/>
    <x v="8"/>
    <x v="2"/>
    <x v="2"/>
    <x v="7"/>
    <x v="43"/>
    <x v="260"/>
    <x v="139"/>
    <x v="184"/>
    <x v="1"/>
    <x v="12"/>
    <x v="4"/>
    <x v="405"/>
    <x v="196"/>
    <x v="67"/>
    <x v="14"/>
    <x v="7"/>
    <x v="9"/>
    <x v="1027"/>
    <x v="3"/>
  </r>
  <r>
    <x v="1"/>
    <x v="7"/>
    <x v="1"/>
    <x v="0"/>
    <x v="318"/>
    <x v="917"/>
    <x v="870"/>
    <x v="108"/>
    <x v="8"/>
    <x v="2"/>
    <x v="2"/>
    <x v="7"/>
    <x v="43"/>
    <x v="258"/>
    <x v="170"/>
    <x v="184"/>
    <x v="1"/>
    <x v="12"/>
    <x v="4"/>
    <x v="510"/>
    <x v="413"/>
    <x v="67"/>
    <x v="14"/>
    <x v="7"/>
    <x v="9"/>
    <x v="1028"/>
    <x v="3"/>
  </r>
  <r>
    <x v="1"/>
    <x v="7"/>
    <x v="1"/>
    <x v="0"/>
    <x v="318"/>
    <x v="918"/>
    <x v="871"/>
    <x v="33"/>
    <x v="8"/>
    <x v="2"/>
    <x v="2"/>
    <x v="7"/>
    <x v="43"/>
    <x v="239"/>
    <x v="182"/>
    <x v="173"/>
    <x v="1"/>
    <x v="12"/>
    <x v="4"/>
    <x v="259"/>
    <x v="448"/>
    <x v="5"/>
    <x v="20"/>
    <x v="7"/>
    <x v="9"/>
    <x v="1029"/>
    <x v="3"/>
  </r>
  <r>
    <x v="1"/>
    <x v="7"/>
    <x v="1"/>
    <x v="0"/>
    <x v="260"/>
    <x v="919"/>
    <x v="872"/>
    <x v="108"/>
    <x v="8"/>
    <x v="2"/>
    <x v="2"/>
    <x v="7"/>
    <x v="43"/>
    <x v="258"/>
    <x v="139"/>
    <x v="184"/>
    <x v="1"/>
    <x v="12"/>
    <x v="4"/>
    <x v="495"/>
    <x v="413"/>
    <x v="67"/>
    <x v="14"/>
    <x v="7"/>
    <x v="9"/>
    <x v="1030"/>
    <x v="3"/>
  </r>
  <r>
    <x v="0"/>
    <x v="7"/>
    <x v="1"/>
    <x v="0"/>
    <x v="260"/>
    <x v="920"/>
    <x v="873"/>
    <x v="120"/>
    <x v="8"/>
    <x v="2"/>
    <x v="2"/>
    <x v="7"/>
    <x v="9"/>
    <x v="23"/>
    <x v="139"/>
    <x v="184"/>
    <x v="1"/>
    <x v="5"/>
    <x v="0"/>
    <x v="478"/>
    <x v="312"/>
    <x v="88"/>
    <x v="6"/>
    <x v="7"/>
    <x v="0"/>
    <x v="1031"/>
    <x v="2"/>
  </r>
  <r>
    <x v="1"/>
    <x v="7"/>
    <x v="1"/>
    <x v="0"/>
    <x v="318"/>
    <x v="921"/>
    <x v="874"/>
    <x v="286"/>
    <x v="8"/>
    <x v="2"/>
    <x v="2"/>
    <x v="7"/>
    <x v="43"/>
    <x v="260"/>
    <x v="170"/>
    <x v="184"/>
    <x v="1"/>
    <x v="12"/>
    <x v="4"/>
    <x v="394"/>
    <x v="987"/>
    <x v="67"/>
    <x v="14"/>
    <x v="7"/>
    <x v="9"/>
    <x v="1032"/>
    <x v="3"/>
  </r>
  <r>
    <x v="1"/>
    <x v="7"/>
    <x v="1"/>
    <x v="0"/>
    <x v="260"/>
    <x v="922"/>
    <x v="875"/>
    <x v="108"/>
    <x v="8"/>
    <x v="2"/>
    <x v="2"/>
    <x v="7"/>
    <x v="43"/>
    <x v="258"/>
    <x v="139"/>
    <x v="184"/>
    <x v="1"/>
    <x v="12"/>
    <x v="4"/>
    <x v="477"/>
    <x v="413"/>
    <x v="67"/>
    <x v="14"/>
    <x v="7"/>
    <x v="9"/>
    <x v="1033"/>
    <x v="3"/>
  </r>
  <r>
    <x v="1"/>
    <x v="7"/>
    <x v="1"/>
    <x v="0"/>
    <x v="260"/>
    <x v="923"/>
    <x v="876"/>
    <x v="277"/>
    <x v="8"/>
    <x v="2"/>
    <x v="2"/>
    <x v="7"/>
    <x v="43"/>
    <x v="258"/>
    <x v="139"/>
    <x v="184"/>
    <x v="1"/>
    <x v="12"/>
    <x v="4"/>
    <x v="475"/>
    <x v="607"/>
    <x v="67"/>
    <x v="14"/>
    <x v="7"/>
    <x v="9"/>
    <x v="1034"/>
    <x v="3"/>
  </r>
  <r>
    <x v="1"/>
    <x v="7"/>
    <x v="1"/>
    <x v="0"/>
    <x v="260"/>
    <x v="924"/>
    <x v="877"/>
    <x v="25"/>
    <x v="8"/>
    <x v="2"/>
    <x v="2"/>
    <x v="7"/>
    <x v="43"/>
    <x v="259"/>
    <x v="139"/>
    <x v="184"/>
    <x v="1"/>
    <x v="12"/>
    <x v="4"/>
    <x v="476"/>
    <x v="604"/>
    <x v="67"/>
    <x v="14"/>
    <x v="7"/>
    <x v="9"/>
    <x v="1035"/>
    <x v="3"/>
  </r>
  <r>
    <x v="1"/>
    <x v="7"/>
    <x v="1"/>
    <x v="0"/>
    <x v="318"/>
    <x v="925"/>
    <x v="878"/>
    <x v="239"/>
    <x v="8"/>
    <x v="2"/>
    <x v="2"/>
    <x v="7"/>
    <x v="43"/>
    <x v="246"/>
    <x v="170"/>
    <x v="184"/>
    <x v="1"/>
    <x v="12"/>
    <x v="4"/>
    <x v="249"/>
    <x v="214"/>
    <x v="101"/>
    <x v="9"/>
    <x v="7"/>
    <x v="9"/>
    <x v="1036"/>
    <x v="3"/>
  </r>
  <r>
    <x v="1"/>
    <x v="7"/>
    <x v="1"/>
    <x v="0"/>
    <x v="228"/>
    <x v="926"/>
    <x v="879"/>
    <x v="286"/>
    <x v="8"/>
    <x v="2"/>
    <x v="2"/>
    <x v="7"/>
    <x v="43"/>
    <x v="260"/>
    <x v="120"/>
    <x v="184"/>
    <x v="1"/>
    <x v="12"/>
    <x v="4"/>
    <x v="366"/>
    <x v="987"/>
    <x v="67"/>
    <x v="14"/>
    <x v="7"/>
    <x v="9"/>
    <x v="1037"/>
    <x v="3"/>
  </r>
  <r>
    <x v="1"/>
    <x v="7"/>
    <x v="1"/>
    <x v="0"/>
    <x v="260"/>
    <x v="927"/>
    <x v="880"/>
    <x v="90"/>
    <x v="8"/>
    <x v="2"/>
    <x v="2"/>
    <x v="7"/>
    <x v="43"/>
    <x v="247"/>
    <x v="139"/>
    <x v="184"/>
    <x v="1"/>
    <x v="12"/>
    <x v="4"/>
    <x v="227"/>
    <x v="814"/>
    <x v="58"/>
    <x v="19"/>
    <x v="7"/>
    <x v="9"/>
    <x v="1038"/>
    <x v="3"/>
  </r>
  <r>
    <x v="1"/>
    <x v="7"/>
    <x v="1"/>
    <x v="0"/>
    <x v="260"/>
    <x v="928"/>
    <x v="881"/>
    <x v="25"/>
    <x v="8"/>
    <x v="2"/>
    <x v="2"/>
    <x v="7"/>
    <x v="43"/>
    <x v="258"/>
    <x v="182"/>
    <x v="142"/>
    <x v="1"/>
    <x v="12"/>
    <x v="4"/>
    <x v="477"/>
    <x v="604"/>
    <x v="67"/>
    <x v="14"/>
    <x v="7"/>
    <x v="9"/>
    <x v="1039"/>
    <x v="3"/>
  </r>
  <r>
    <x v="1"/>
    <x v="7"/>
    <x v="1"/>
    <x v="0"/>
    <x v="260"/>
    <x v="929"/>
    <x v="882"/>
    <x v="180"/>
    <x v="8"/>
    <x v="2"/>
    <x v="2"/>
    <x v="7"/>
    <x v="43"/>
    <x v="247"/>
    <x v="139"/>
    <x v="184"/>
    <x v="1"/>
    <x v="12"/>
    <x v="4"/>
    <x v="226"/>
    <x v="865"/>
    <x v="58"/>
    <x v="19"/>
    <x v="7"/>
    <x v="9"/>
    <x v="1040"/>
    <x v="3"/>
  </r>
  <r>
    <x v="0"/>
    <x v="7"/>
    <x v="1"/>
    <x v="0"/>
    <x v="344"/>
    <x v="930"/>
    <x v="883"/>
    <x v="42"/>
    <x v="8"/>
    <x v="2"/>
    <x v="2"/>
    <x v="7"/>
    <x v="28"/>
    <x v="81"/>
    <x v="180"/>
    <x v="184"/>
    <x v="1"/>
    <x v="20"/>
    <x v="3"/>
    <x v="609"/>
    <x v="458"/>
    <x v="71"/>
    <x v="58"/>
    <x v="4"/>
    <x v="3"/>
    <x v="219"/>
    <x v="2"/>
  </r>
  <r>
    <x v="1"/>
    <x v="7"/>
    <x v="1"/>
    <x v="0"/>
    <x v="260"/>
    <x v="931"/>
    <x v="884"/>
    <x v="108"/>
    <x v="8"/>
    <x v="2"/>
    <x v="2"/>
    <x v="7"/>
    <x v="43"/>
    <x v="255"/>
    <x v="139"/>
    <x v="184"/>
    <x v="1"/>
    <x v="12"/>
    <x v="4"/>
    <x v="184"/>
    <x v="415"/>
    <x v="97"/>
    <x v="14"/>
    <x v="7"/>
    <x v="9"/>
    <x v="1041"/>
    <x v="3"/>
  </r>
  <r>
    <x v="0"/>
    <x v="6"/>
    <x v="0"/>
    <x v="0"/>
    <x v="5"/>
    <x v="933"/>
    <x v="885"/>
    <x v="160"/>
    <x v="8"/>
    <x v="2"/>
    <x v="2"/>
    <x v="6"/>
    <x v="1"/>
    <x v="4"/>
    <x v="5"/>
    <x v="184"/>
    <x v="1"/>
    <x v="9"/>
    <x v="4"/>
    <x v="1036"/>
    <x v="996"/>
    <x v="8"/>
    <x v="25"/>
    <x v="2"/>
    <x v="7"/>
    <x v="3157"/>
    <x v="85"/>
  </r>
  <r>
    <x v="1"/>
    <x v="7"/>
    <x v="1"/>
    <x v="0"/>
    <x v="260"/>
    <x v="932"/>
    <x v="885"/>
    <x v="7"/>
    <x v="8"/>
    <x v="2"/>
    <x v="2"/>
    <x v="7"/>
    <x v="43"/>
    <x v="276"/>
    <x v="139"/>
    <x v="184"/>
    <x v="1"/>
    <x v="12"/>
    <x v="4"/>
    <x v="404"/>
    <x v="139"/>
    <x v="104"/>
    <x v="16"/>
    <x v="7"/>
    <x v="9"/>
    <x v="1042"/>
    <x v="3"/>
  </r>
  <r>
    <x v="1"/>
    <x v="7"/>
    <x v="1"/>
    <x v="0"/>
    <x v="250"/>
    <x v="934"/>
    <x v="886"/>
    <x v="76"/>
    <x v="8"/>
    <x v="2"/>
    <x v="2"/>
    <x v="7"/>
    <x v="43"/>
    <x v="274"/>
    <x v="133"/>
    <x v="184"/>
    <x v="1"/>
    <x v="12"/>
    <x v="4"/>
    <x v="252"/>
    <x v="994"/>
    <x v="94"/>
    <x v="22"/>
    <x v="7"/>
    <x v="9"/>
    <x v="1043"/>
    <x v="3"/>
  </r>
  <r>
    <x v="1"/>
    <x v="7"/>
    <x v="0"/>
    <x v="12"/>
    <x v="361"/>
    <x v="935"/>
    <x v="887"/>
    <x v="26"/>
    <x v="8"/>
    <x v="2"/>
    <x v="2"/>
    <x v="7"/>
    <x v="39"/>
    <x v="148"/>
    <x v="139"/>
    <x v="184"/>
    <x v="1"/>
    <x v="12"/>
    <x v="4"/>
    <x v="17"/>
    <x v="189"/>
    <x v="29"/>
    <x v="31"/>
    <x v="8"/>
    <x v="9"/>
    <x v="3443"/>
    <x v="18"/>
  </r>
  <r>
    <x v="1"/>
    <x v="10"/>
    <x v="1"/>
    <x v="0"/>
    <x v="27"/>
    <x v="936"/>
    <x v="888"/>
    <x v="231"/>
    <x v="8"/>
    <x v="2"/>
    <x v="2"/>
    <x v="10"/>
    <x v="36"/>
    <x v="426"/>
    <x v="21"/>
    <x v="184"/>
    <x v="1"/>
    <x v="15"/>
    <x v="4"/>
    <x v="719"/>
    <x v="263"/>
    <x v="49"/>
    <x v="76"/>
    <x v="1"/>
    <x v="10"/>
    <x v="415"/>
    <x v="3"/>
  </r>
  <r>
    <x v="1"/>
    <x v="10"/>
    <x v="1"/>
    <x v="0"/>
    <x v="21"/>
    <x v="937"/>
    <x v="889"/>
    <x v="233"/>
    <x v="8"/>
    <x v="2"/>
    <x v="2"/>
    <x v="10"/>
    <x v="60"/>
    <x v="414"/>
    <x v="18"/>
    <x v="184"/>
    <x v="1"/>
    <x v="15"/>
    <x v="4"/>
    <x v="819"/>
    <x v="502"/>
    <x v="99"/>
    <x v="79"/>
    <x v="1"/>
    <x v="10"/>
    <x v="416"/>
    <x v="3"/>
  </r>
  <r>
    <x v="1"/>
    <x v="10"/>
    <x v="1"/>
    <x v="0"/>
    <x v="21"/>
    <x v="938"/>
    <x v="890"/>
    <x v="25"/>
    <x v="8"/>
    <x v="2"/>
    <x v="2"/>
    <x v="10"/>
    <x v="59"/>
    <x v="346"/>
    <x v="182"/>
    <x v="19"/>
    <x v="1"/>
    <x v="15"/>
    <x v="4"/>
    <x v="902"/>
    <x v="1017"/>
    <x v="79"/>
    <x v="70"/>
    <x v="1"/>
    <x v="10"/>
    <x v="417"/>
    <x v="3"/>
  </r>
  <r>
    <x v="1"/>
    <x v="7"/>
    <x v="1"/>
    <x v="0"/>
    <x v="204"/>
    <x v="939"/>
    <x v="891"/>
    <x v="122"/>
    <x v="8"/>
    <x v="2"/>
    <x v="2"/>
    <x v="7"/>
    <x v="43"/>
    <x v="231"/>
    <x v="110"/>
    <x v="184"/>
    <x v="1"/>
    <x v="12"/>
    <x v="4"/>
    <x v="198"/>
    <x v="816"/>
    <x v="102"/>
    <x v="14"/>
    <x v="7"/>
    <x v="9"/>
    <x v="1044"/>
    <x v="3"/>
  </r>
  <r>
    <x v="1"/>
    <x v="10"/>
    <x v="1"/>
    <x v="0"/>
    <x v="21"/>
    <x v="940"/>
    <x v="892"/>
    <x v="33"/>
    <x v="8"/>
    <x v="2"/>
    <x v="2"/>
    <x v="10"/>
    <x v="60"/>
    <x v="416"/>
    <x v="18"/>
    <x v="184"/>
    <x v="1"/>
    <x v="15"/>
    <x v="4"/>
    <x v="938"/>
    <x v="670"/>
    <x v="65"/>
    <x v="79"/>
    <x v="1"/>
    <x v="10"/>
    <x v="418"/>
    <x v="3"/>
  </r>
  <r>
    <x v="1"/>
    <x v="10"/>
    <x v="1"/>
    <x v="0"/>
    <x v="21"/>
    <x v="941"/>
    <x v="893"/>
    <x v="188"/>
    <x v="8"/>
    <x v="2"/>
    <x v="2"/>
    <x v="10"/>
    <x v="59"/>
    <x v="346"/>
    <x v="18"/>
    <x v="184"/>
    <x v="1"/>
    <x v="15"/>
    <x v="4"/>
    <x v="887"/>
    <x v="785"/>
    <x v="79"/>
    <x v="70"/>
    <x v="1"/>
    <x v="10"/>
    <x v="419"/>
    <x v="3"/>
  </r>
  <r>
    <x v="1"/>
    <x v="10"/>
    <x v="1"/>
    <x v="0"/>
    <x v="21"/>
    <x v="942"/>
    <x v="894"/>
    <x v="19"/>
    <x v="8"/>
    <x v="2"/>
    <x v="2"/>
    <x v="10"/>
    <x v="60"/>
    <x v="416"/>
    <x v="18"/>
    <x v="184"/>
    <x v="1"/>
    <x v="15"/>
    <x v="4"/>
    <x v="937"/>
    <x v="149"/>
    <x v="65"/>
    <x v="79"/>
    <x v="1"/>
    <x v="10"/>
    <x v="420"/>
    <x v="3"/>
  </r>
  <r>
    <x v="1"/>
    <x v="7"/>
    <x v="1"/>
    <x v="0"/>
    <x v="260"/>
    <x v="943"/>
    <x v="895"/>
    <x v="221"/>
    <x v="8"/>
    <x v="2"/>
    <x v="2"/>
    <x v="7"/>
    <x v="43"/>
    <x v="227"/>
    <x v="139"/>
    <x v="184"/>
    <x v="1"/>
    <x v="12"/>
    <x v="4"/>
    <x v="364"/>
    <x v="767"/>
    <x v="53"/>
    <x v="12"/>
    <x v="7"/>
    <x v="9"/>
    <x v="1045"/>
    <x v="3"/>
  </r>
  <r>
    <x v="1"/>
    <x v="10"/>
    <x v="1"/>
    <x v="0"/>
    <x v="21"/>
    <x v="944"/>
    <x v="896"/>
    <x v="298"/>
    <x v="8"/>
    <x v="2"/>
    <x v="2"/>
    <x v="10"/>
    <x v="60"/>
    <x v="416"/>
    <x v="18"/>
    <x v="184"/>
    <x v="1"/>
    <x v="15"/>
    <x v="4"/>
    <x v="933"/>
    <x v="222"/>
    <x v="65"/>
    <x v="79"/>
    <x v="1"/>
    <x v="10"/>
    <x v="421"/>
    <x v="3"/>
  </r>
  <r>
    <x v="1"/>
    <x v="10"/>
    <x v="1"/>
    <x v="0"/>
    <x v="21"/>
    <x v="945"/>
    <x v="897"/>
    <x v="30"/>
    <x v="8"/>
    <x v="2"/>
    <x v="2"/>
    <x v="10"/>
    <x v="60"/>
    <x v="401"/>
    <x v="18"/>
    <x v="184"/>
    <x v="1"/>
    <x v="15"/>
    <x v="4"/>
    <x v="859"/>
    <x v="656"/>
    <x v="22"/>
    <x v="79"/>
    <x v="1"/>
    <x v="10"/>
    <x v="422"/>
    <x v="3"/>
  </r>
  <r>
    <x v="1"/>
    <x v="10"/>
    <x v="1"/>
    <x v="0"/>
    <x v="21"/>
    <x v="946"/>
    <x v="898"/>
    <x v="69"/>
    <x v="8"/>
    <x v="2"/>
    <x v="2"/>
    <x v="10"/>
    <x v="60"/>
    <x v="416"/>
    <x v="18"/>
    <x v="184"/>
    <x v="1"/>
    <x v="15"/>
    <x v="4"/>
    <x v="931"/>
    <x v="906"/>
    <x v="65"/>
    <x v="79"/>
    <x v="1"/>
    <x v="10"/>
    <x v="423"/>
    <x v="3"/>
  </r>
  <r>
    <x v="1"/>
    <x v="10"/>
    <x v="1"/>
    <x v="0"/>
    <x v="21"/>
    <x v="947"/>
    <x v="899"/>
    <x v="8"/>
    <x v="8"/>
    <x v="2"/>
    <x v="2"/>
    <x v="10"/>
    <x v="59"/>
    <x v="359"/>
    <x v="18"/>
    <x v="184"/>
    <x v="1"/>
    <x v="15"/>
    <x v="4"/>
    <x v="933"/>
    <x v="18"/>
    <x v="15"/>
    <x v="70"/>
    <x v="1"/>
    <x v="10"/>
    <x v="424"/>
    <x v="3"/>
  </r>
  <r>
    <x v="1"/>
    <x v="7"/>
    <x v="1"/>
    <x v="0"/>
    <x v="318"/>
    <x v="948"/>
    <x v="900"/>
    <x v="7"/>
    <x v="8"/>
    <x v="2"/>
    <x v="2"/>
    <x v="7"/>
    <x v="43"/>
    <x v="266"/>
    <x v="182"/>
    <x v="173"/>
    <x v="1"/>
    <x v="12"/>
    <x v="4"/>
    <x v="244"/>
    <x v="125"/>
    <x v="93"/>
    <x v="22"/>
    <x v="7"/>
    <x v="9"/>
    <x v="1046"/>
    <x v="3"/>
  </r>
  <r>
    <x v="1"/>
    <x v="10"/>
    <x v="1"/>
    <x v="0"/>
    <x v="21"/>
    <x v="949"/>
    <x v="901"/>
    <x v="25"/>
    <x v="8"/>
    <x v="2"/>
    <x v="2"/>
    <x v="10"/>
    <x v="59"/>
    <x v="349"/>
    <x v="18"/>
    <x v="184"/>
    <x v="1"/>
    <x v="15"/>
    <x v="4"/>
    <x v="942"/>
    <x v="1017"/>
    <x v="15"/>
    <x v="70"/>
    <x v="1"/>
    <x v="10"/>
    <x v="425"/>
    <x v="3"/>
  </r>
  <r>
    <x v="1"/>
    <x v="7"/>
    <x v="1"/>
    <x v="0"/>
    <x v="318"/>
    <x v="950"/>
    <x v="902"/>
    <x v="7"/>
    <x v="8"/>
    <x v="2"/>
    <x v="2"/>
    <x v="7"/>
    <x v="43"/>
    <x v="270"/>
    <x v="182"/>
    <x v="173"/>
    <x v="1"/>
    <x v="12"/>
    <x v="4"/>
    <x v="244"/>
    <x v="125"/>
    <x v="93"/>
    <x v="22"/>
    <x v="7"/>
    <x v="9"/>
    <x v="1047"/>
    <x v="3"/>
  </r>
  <r>
    <x v="1"/>
    <x v="7"/>
    <x v="1"/>
    <x v="0"/>
    <x v="318"/>
    <x v="951"/>
    <x v="903"/>
    <x v="214"/>
    <x v="8"/>
    <x v="2"/>
    <x v="2"/>
    <x v="7"/>
    <x v="43"/>
    <x v="274"/>
    <x v="170"/>
    <x v="184"/>
    <x v="1"/>
    <x v="12"/>
    <x v="4"/>
    <x v="251"/>
    <x v="761"/>
    <x v="94"/>
    <x v="22"/>
    <x v="7"/>
    <x v="9"/>
    <x v="1048"/>
    <x v="3"/>
  </r>
  <r>
    <x v="1"/>
    <x v="7"/>
    <x v="0"/>
    <x v="13"/>
    <x v="363"/>
    <x v="952"/>
    <x v="904"/>
    <x v="35"/>
    <x v="8"/>
    <x v="2"/>
    <x v="2"/>
    <x v="7"/>
    <x v="39"/>
    <x v="147"/>
    <x v="139"/>
    <x v="184"/>
    <x v="1"/>
    <x v="12"/>
    <x v="4"/>
    <x v="8"/>
    <x v="322"/>
    <x v="29"/>
    <x v="31"/>
    <x v="8"/>
    <x v="9"/>
    <x v="3444"/>
    <x v="30"/>
  </r>
  <r>
    <x v="1"/>
    <x v="7"/>
    <x v="1"/>
    <x v="0"/>
    <x v="260"/>
    <x v="953"/>
    <x v="905"/>
    <x v="25"/>
    <x v="8"/>
    <x v="2"/>
    <x v="2"/>
    <x v="7"/>
    <x v="43"/>
    <x v="255"/>
    <x v="139"/>
    <x v="184"/>
    <x v="1"/>
    <x v="12"/>
    <x v="4"/>
    <x v="184"/>
    <x v="550"/>
    <x v="97"/>
    <x v="14"/>
    <x v="7"/>
    <x v="9"/>
    <x v="1049"/>
    <x v="3"/>
  </r>
  <r>
    <x v="1"/>
    <x v="10"/>
    <x v="1"/>
    <x v="0"/>
    <x v="27"/>
    <x v="954"/>
    <x v="906"/>
    <x v="220"/>
    <x v="8"/>
    <x v="2"/>
    <x v="2"/>
    <x v="10"/>
    <x v="36"/>
    <x v="426"/>
    <x v="21"/>
    <x v="184"/>
    <x v="1"/>
    <x v="15"/>
    <x v="4"/>
    <x v="718"/>
    <x v="285"/>
    <x v="49"/>
    <x v="76"/>
    <x v="1"/>
    <x v="10"/>
    <x v="426"/>
    <x v="3"/>
  </r>
  <r>
    <x v="1"/>
    <x v="10"/>
    <x v="1"/>
    <x v="0"/>
    <x v="27"/>
    <x v="955"/>
    <x v="907"/>
    <x v="15"/>
    <x v="8"/>
    <x v="2"/>
    <x v="2"/>
    <x v="10"/>
    <x v="36"/>
    <x v="385"/>
    <x v="21"/>
    <x v="184"/>
    <x v="1"/>
    <x v="15"/>
    <x v="4"/>
    <x v="732"/>
    <x v="40"/>
    <x v="44"/>
    <x v="73"/>
    <x v="1"/>
    <x v="10"/>
    <x v="427"/>
    <x v="3"/>
  </r>
  <r>
    <x v="1"/>
    <x v="7"/>
    <x v="1"/>
    <x v="0"/>
    <x v="260"/>
    <x v="956"/>
    <x v="907"/>
    <x v="83"/>
    <x v="8"/>
    <x v="2"/>
    <x v="2"/>
    <x v="7"/>
    <x v="43"/>
    <x v="255"/>
    <x v="182"/>
    <x v="142"/>
    <x v="1"/>
    <x v="12"/>
    <x v="4"/>
    <x v="187"/>
    <x v="1016"/>
    <x v="97"/>
    <x v="14"/>
    <x v="7"/>
    <x v="9"/>
    <x v="1050"/>
    <x v="3"/>
  </r>
  <r>
    <x v="1"/>
    <x v="7"/>
    <x v="0"/>
    <x v="12"/>
    <x v="392"/>
    <x v="957"/>
    <x v="908"/>
    <x v="26"/>
    <x v="8"/>
    <x v="2"/>
    <x v="2"/>
    <x v="7"/>
    <x v="39"/>
    <x v="138"/>
    <x v="182"/>
    <x v="178"/>
    <x v="1"/>
    <x v="12"/>
    <x v="4"/>
    <x v="55"/>
    <x v="179"/>
    <x v="57"/>
    <x v="29"/>
    <x v="8"/>
    <x v="9"/>
    <x v="3445"/>
    <x v="18"/>
  </r>
  <r>
    <x v="1"/>
    <x v="7"/>
    <x v="0"/>
    <x v="25"/>
    <x v="403"/>
    <x v="958"/>
    <x v="909"/>
    <x v="26"/>
    <x v="8"/>
    <x v="2"/>
    <x v="2"/>
    <x v="7"/>
    <x v="39"/>
    <x v="137"/>
    <x v="182"/>
    <x v="173"/>
    <x v="1"/>
    <x v="12"/>
    <x v="4"/>
    <x v="55"/>
    <x v="179"/>
    <x v="57"/>
    <x v="29"/>
    <x v="8"/>
    <x v="9"/>
    <x v="3446"/>
    <x v="11"/>
  </r>
  <r>
    <x v="1"/>
    <x v="7"/>
    <x v="1"/>
    <x v="0"/>
    <x v="260"/>
    <x v="959"/>
    <x v="910"/>
    <x v="108"/>
    <x v="8"/>
    <x v="2"/>
    <x v="2"/>
    <x v="7"/>
    <x v="43"/>
    <x v="255"/>
    <x v="139"/>
    <x v="184"/>
    <x v="1"/>
    <x v="12"/>
    <x v="4"/>
    <x v="184"/>
    <x v="415"/>
    <x v="97"/>
    <x v="14"/>
    <x v="7"/>
    <x v="9"/>
    <x v="1051"/>
    <x v="3"/>
  </r>
  <r>
    <x v="1"/>
    <x v="10"/>
    <x v="1"/>
    <x v="12"/>
    <x v="128"/>
    <x v="960"/>
    <x v="911"/>
    <x v="183"/>
    <x v="8"/>
    <x v="2"/>
    <x v="2"/>
    <x v="10"/>
    <x v="36"/>
    <x v="399"/>
    <x v="21"/>
    <x v="184"/>
    <x v="1"/>
    <x v="15"/>
    <x v="4"/>
    <x v="764"/>
    <x v="605"/>
    <x v="56"/>
    <x v="53"/>
    <x v="1"/>
    <x v="10"/>
    <x v="428"/>
    <x v="40"/>
  </r>
  <r>
    <x v="0"/>
    <x v="7"/>
    <x v="1"/>
    <x v="0"/>
    <x v="318"/>
    <x v="962"/>
    <x v="912"/>
    <x v="302"/>
    <x v="8"/>
    <x v="2"/>
    <x v="2"/>
    <x v="7"/>
    <x v="8"/>
    <x v="20"/>
    <x v="182"/>
    <x v="173"/>
    <x v="1"/>
    <x v="12"/>
    <x v="4"/>
    <x v="379"/>
    <x v="929"/>
    <x v="64"/>
    <x v="13"/>
    <x v="7"/>
    <x v="9"/>
    <x v="1053"/>
    <x v="3"/>
  </r>
  <r>
    <x v="1"/>
    <x v="7"/>
    <x v="1"/>
    <x v="0"/>
    <x v="318"/>
    <x v="961"/>
    <x v="912"/>
    <x v="86"/>
    <x v="8"/>
    <x v="2"/>
    <x v="2"/>
    <x v="7"/>
    <x v="43"/>
    <x v="233"/>
    <x v="182"/>
    <x v="173"/>
    <x v="1"/>
    <x v="12"/>
    <x v="4"/>
    <x v="546"/>
    <x v="281"/>
    <x v="52"/>
    <x v="14"/>
    <x v="7"/>
    <x v="9"/>
    <x v="1052"/>
    <x v="3"/>
  </r>
  <r>
    <x v="1"/>
    <x v="7"/>
    <x v="1"/>
    <x v="0"/>
    <x v="318"/>
    <x v="963"/>
    <x v="913"/>
    <x v="86"/>
    <x v="8"/>
    <x v="2"/>
    <x v="2"/>
    <x v="7"/>
    <x v="43"/>
    <x v="261"/>
    <x v="182"/>
    <x v="173"/>
    <x v="1"/>
    <x v="12"/>
    <x v="4"/>
    <x v="546"/>
    <x v="281"/>
    <x v="52"/>
    <x v="14"/>
    <x v="7"/>
    <x v="9"/>
    <x v="1054"/>
    <x v="3"/>
  </r>
  <r>
    <x v="1"/>
    <x v="10"/>
    <x v="1"/>
    <x v="0"/>
    <x v="21"/>
    <x v="965"/>
    <x v="914"/>
    <x v="234"/>
    <x v="8"/>
    <x v="2"/>
    <x v="2"/>
    <x v="10"/>
    <x v="60"/>
    <x v="401"/>
    <x v="18"/>
    <x v="184"/>
    <x v="1"/>
    <x v="15"/>
    <x v="4"/>
    <x v="858"/>
    <x v="381"/>
    <x v="22"/>
    <x v="79"/>
    <x v="1"/>
    <x v="10"/>
    <x v="430"/>
    <x v="3"/>
  </r>
  <r>
    <x v="1"/>
    <x v="10"/>
    <x v="1"/>
    <x v="0"/>
    <x v="27"/>
    <x v="964"/>
    <x v="914"/>
    <x v="15"/>
    <x v="8"/>
    <x v="2"/>
    <x v="2"/>
    <x v="10"/>
    <x v="36"/>
    <x v="385"/>
    <x v="21"/>
    <x v="184"/>
    <x v="1"/>
    <x v="15"/>
    <x v="4"/>
    <x v="729"/>
    <x v="40"/>
    <x v="44"/>
    <x v="73"/>
    <x v="1"/>
    <x v="10"/>
    <x v="429"/>
    <x v="3"/>
  </r>
  <r>
    <x v="1"/>
    <x v="10"/>
    <x v="1"/>
    <x v="0"/>
    <x v="21"/>
    <x v="966"/>
    <x v="915"/>
    <x v="298"/>
    <x v="8"/>
    <x v="2"/>
    <x v="2"/>
    <x v="10"/>
    <x v="60"/>
    <x v="414"/>
    <x v="182"/>
    <x v="19"/>
    <x v="1"/>
    <x v="15"/>
    <x v="4"/>
    <x v="812"/>
    <x v="261"/>
    <x v="99"/>
    <x v="79"/>
    <x v="1"/>
    <x v="10"/>
    <x v="431"/>
    <x v="3"/>
  </r>
  <r>
    <x v="1"/>
    <x v="10"/>
    <x v="1"/>
    <x v="0"/>
    <x v="21"/>
    <x v="967"/>
    <x v="916"/>
    <x v="69"/>
    <x v="8"/>
    <x v="2"/>
    <x v="2"/>
    <x v="10"/>
    <x v="59"/>
    <x v="349"/>
    <x v="182"/>
    <x v="19"/>
    <x v="1"/>
    <x v="15"/>
    <x v="4"/>
    <x v="943"/>
    <x v="598"/>
    <x v="15"/>
    <x v="70"/>
    <x v="1"/>
    <x v="10"/>
    <x v="432"/>
    <x v="3"/>
  </r>
  <r>
    <x v="1"/>
    <x v="7"/>
    <x v="1"/>
    <x v="0"/>
    <x v="318"/>
    <x v="968"/>
    <x v="916"/>
    <x v="66"/>
    <x v="8"/>
    <x v="2"/>
    <x v="2"/>
    <x v="7"/>
    <x v="43"/>
    <x v="245"/>
    <x v="182"/>
    <x v="173"/>
    <x v="1"/>
    <x v="12"/>
    <x v="4"/>
    <x v="287"/>
    <x v="1012"/>
    <x v="78"/>
    <x v="11"/>
    <x v="7"/>
    <x v="9"/>
    <x v="1055"/>
    <x v="3"/>
  </r>
  <r>
    <x v="1"/>
    <x v="7"/>
    <x v="1"/>
    <x v="0"/>
    <x v="260"/>
    <x v="969"/>
    <x v="917"/>
    <x v="108"/>
    <x v="8"/>
    <x v="2"/>
    <x v="2"/>
    <x v="7"/>
    <x v="43"/>
    <x v="222"/>
    <x v="139"/>
    <x v="184"/>
    <x v="1"/>
    <x v="12"/>
    <x v="4"/>
    <x v="177"/>
    <x v="414"/>
    <x v="96"/>
    <x v="10"/>
    <x v="7"/>
    <x v="9"/>
    <x v="1056"/>
    <x v="3"/>
  </r>
  <r>
    <x v="1"/>
    <x v="7"/>
    <x v="1"/>
    <x v="0"/>
    <x v="318"/>
    <x v="970"/>
    <x v="918"/>
    <x v="248"/>
    <x v="8"/>
    <x v="2"/>
    <x v="2"/>
    <x v="7"/>
    <x v="43"/>
    <x v="261"/>
    <x v="182"/>
    <x v="173"/>
    <x v="1"/>
    <x v="12"/>
    <x v="4"/>
    <x v="547"/>
    <x v="800"/>
    <x v="52"/>
    <x v="14"/>
    <x v="7"/>
    <x v="9"/>
    <x v="1057"/>
    <x v="3"/>
  </r>
  <r>
    <x v="1"/>
    <x v="7"/>
    <x v="1"/>
    <x v="0"/>
    <x v="167"/>
    <x v="971"/>
    <x v="919"/>
    <x v="108"/>
    <x v="8"/>
    <x v="2"/>
    <x v="2"/>
    <x v="7"/>
    <x v="43"/>
    <x v="222"/>
    <x v="90"/>
    <x v="184"/>
    <x v="1"/>
    <x v="12"/>
    <x v="4"/>
    <x v="173"/>
    <x v="414"/>
    <x v="96"/>
    <x v="10"/>
    <x v="7"/>
    <x v="9"/>
    <x v="1058"/>
    <x v="3"/>
  </r>
  <r>
    <x v="1"/>
    <x v="7"/>
    <x v="1"/>
    <x v="0"/>
    <x v="167"/>
    <x v="972"/>
    <x v="920"/>
    <x v="248"/>
    <x v="8"/>
    <x v="2"/>
    <x v="2"/>
    <x v="7"/>
    <x v="43"/>
    <x v="291"/>
    <x v="90"/>
    <x v="184"/>
    <x v="1"/>
    <x v="12"/>
    <x v="4"/>
    <x v="180"/>
    <x v="570"/>
    <x v="96"/>
    <x v="10"/>
    <x v="7"/>
    <x v="9"/>
    <x v="1059"/>
    <x v="3"/>
  </r>
  <r>
    <x v="1"/>
    <x v="7"/>
    <x v="1"/>
    <x v="0"/>
    <x v="167"/>
    <x v="973"/>
    <x v="921"/>
    <x v="99"/>
    <x v="8"/>
    <x v="2"/>
    <x v="2"/>
    <x v="7"/>
    <x v="43"/>
    <x v="248"/>
    <x v="90"/>
    <x v="184"/>
    <x v="1"/>
    <x v="12"/>
    <x v="4"/>
    <x v="290"/>
    <x v="662"/>
    <x v="78"/>
    <x v="11"/>
    <x v="7"/>
    <x v="9"/>
    <x v="1060"/>
    <x v="3"/>
  </r>
  <r>
    <x v="1"/>
    <x v="7"/>
    <x v="1"/>
    <x v="0"/>
    <x v="260"/>
    <x v="974"/>
    <x v="922"/>
    <x v="108"/>
    <x v="8"/>
    <x v="2"/>
    <x v="2"/>
    <x v="7"/>
    <x v="43"/>
    <x v="220"/>
    <x v="139"/>
    <x v="184"/>
    <x v="1"/>
    <x v="12"/>
    <x v="4"/>
    <x v="188"/>
    <x v="414"/>
    <x v="96"/>
    <x v="10"/>
    <x v="7"/>
    <x v="9"/>
    <x v="1061"/>
    <x v="3"/>
  </r>
  <r>
    <x v="1"/>
    <x v="7"/>
    <x v="1"/>
    <x v="0"/>
    <x v="318"/>
    <x v="975"/>
    <x v="923"/>
    <x v="86"/>
    <x v="8"/>
    <x v="2"/>
    <x v="2"/>
    <x v="7"/>
    <x v="43"/>
    <x v="233"/>
    <x v="182"/>
    <x v="173"/>
    <x v="1"/>
    <x v="12"/>
    <x v="4"/>
    <x v="547"/>
    <x v="281"/>
    <x v="52"/>
    <x v="14"/>
    <x v="7"/>
    <x v="9"/>
    <x v="1062"/>
    <x v="3"/>
  </r>
  <r>
    <x v="1"/>
    <x v="7"/>
    <x v="1"/>
    <x v="0"/>
    <x v="260"/>
    <x v="976"/>
    <x v="924"/>
    <x v="108"/>
    <x v="8"/>
    <x v="2"/>
    <x v="2"/>
    <x v="7"/>
    <x v="43"/>
    <x v="255"/>
    <x v="139"/>
    <x v="184"/>
    <x v="1"/>
    <x v="12"/>
    <x v="4"/>
    <x v="182"/>
    <x v="415"/>
    <x v="97"/>
    <x v="14"/>
    <x v="7"/>
    <x v="9"/>
    <x v="1063"/>
    <x v="3"/>
  </r>
  <r>
    <x v="1"/>
    <x v="7"/>
    <x v="1"/>
    <x v="0"/>
    <x v="167"/>
    <x v="977"/>
    <x v="925"/>
    <x v="99"/>
    <x v="8"/>
    <x v="2"/>
    <x v="2"/>
    <x v="7"/>
    <x v="43"/>
    <x v="222"/>
    <x v="90"/>
    <x v="184"/>
    <x v="1"/>
    <x v="12"/>
    <x v="4"/>
    <x v="161"/>
    <x v="683"/>
    <x v="96"/>
    <x v="10"/>
    <x v="7"/>
    <x v="9"/>
    <x v="1064"/>
    <x v="3"/>
  </r>
  <r>
    <x v="1"/>
    <x v="7"/>
    <x v="1"/>
    <x v="0"/>
    <x v="318"/>
    <x v="978"/>
    <x v="926"/>
    <x v="99"/>
    <x v="8"/>
    <x v="2"/>
    <x v="2"/>
    <x v="7"/>
    <x v="43"/>
    <x v="248"/>
    <x v="170"/>
    <x v="184"/>
    <x v="1"/>
    <x v="12"/>
    <x v="4"/>
    <x v="288"/>
    <x v="662"/>
    <x v="78"/>
    <x v="11"/>
    <x v="7"/>
    <x v="9"/>
    <x v="1065"/>
    <x v="3"/>
  </r>
  <r>
    <x v="1"/>
    <x v="7"/>
    <x v="1"/>
    <x v="0"/>
    <x v="167"/>
    <x v="980"/>
    <x v="927"/>
    <x v="99"/>
    <x v="8"/>
    <x v="2"/>
    <x v="2"/>
    <x v="7"/>
    <x v="43"/>
    <x v="222"/>
    <x v="90"/>
    <x v="184"/>
    <x v="1"/>
    <x v="12"/>
    <x v="4"/>
    <x v="156"/>
    <x v="683"/>
    <x v="96"/>
    <x v="10"/>
    <x v="7"/>
    <x v="9"/>
    <x v="1066"/>
    <x v="3"/>
  </r>
  <r>
    <x v="1"/>
    <x v="7"/>
    <x v="1"/>
    <x v="0"/>
    <x v="318"/>
    <x v="979"/>
    <x v="927"/>
    <x v="83"/>
    <x v="8"/>
    <x v="2"/>
    <x v="2"/>
    <x v="7"/>
    <x v="43"/>
    <x v="248"/>
    <x v="170"/>
    <x v="184"/>
    <x v="1"/>
    <x v="12"/>
    <x v="4"/>
    <x v="287"/>
    <x v="685"/>
    <x v="78"/>
    <x v="11"/>
    <x v="7"/>
    <x v="9"/>
    <x v="1067"/>
    <x v="3"/>
  </r>
  <r>
    <x v="0"/>
    <x v="6"/>
    <x v="0"/>
    <x v="0"/>
    <x v="19"/>
    <x v="981"/>
    <x v="928"/>
    <x v="160"/>
    <x v="8"/>
    <x v="2"/>
    <x v="2"/>
    <x v="6"/>
    <x v="14"/>
    <x v="43"/>
    <x v="182"/>
    <x v="18"/>
    <x v="1"/>
    <x v="9"/>
    <x v="4"/>
    <x v="1069"/>
    <x v="21"/>
    <x v="8"/>
    <x v="25"/>
    <x v="2"/>
    <x v="7"/>
    <x v="3158"/>
    <x v="85"/>
  </r>
  <r>
    <x v="1"/>
    <x v="7"/>
    <x v="1"/>
    <x v="0"/>
    <x v="260"/>
    <x v="982"/>
    <x v="929"/>
    <x v="7"/>
    <x v="8"/>
    <x v="2"/>
    <x v="2"/>
    <x v="7"/>
    <x v="43"/>
    <x v="255"/>
    <x v="139"/>
    <x v="184"/>
    <x v="1"/>
    <x v="12"/>
    <x v="4"/>
    <x v="180"/>
    <x v="127"/>
    <x v="97"/>
    <x v="14"/>
    <x v="7"/>
    <x v="9"/>
    <x v="1068"/>
    <x v="3"/>
  </r>
  <r>
    <x v="1"/>
    <x v="10"/>
    <x v="1"/>
    <x v="0"/>
    <x v="21"/>
    <x v="983"/>
    <x v="930"/>
    <x v="298"/>
    <x v="8"/>
    <x v="2"/>
    <x v="2"/>
    <x v="10"/>
    <x v="60"/>
    <x v="414"/>
    <x v="182"/>
    <x v="19"/>
    <x v="1"/>
    <x v="15"/>
    <x v="4"/>
    <x v="814"/>
    <x v="261"/>
    <x v="99"/>
    <x v="79"/>
    <x v="1"/>
    <x v="10"/>
    <x v="433"/>
    <x v="3"/>
  </r>
  <r>
    <x v="1"/>
    <x v="10"/>
    <x v="1"/>
    <x v="0"/>
    <x v="21"/>
    <x v="984"/>
    <x v="930"/>
    <x v="53"/>
    <x v="8"/>
    <x v="2"/>
    <x v="2"/>
    <x v="10"/>
    <x v="60"/>
    <x v="416"/>
    <x v="182"/>
    <x v="19"/>
    <x v="1"/>
    <x v="15"/>
    <x v="4"/>
    <x v="951"/>
    <x v="807"/>
    <x v="65"/>
    <x v="79"/>
    <x v="1"/>
    <x v="10"/>
    <x v="434"/>
    <x v="3"/>
  </r>
  <r>
    <x v="1"/>
    <x v="10"/>
    <x v="1"/>
    <x v="0"/>
    <x v="21"/>
    <x v="985"/>
    <x v="931"/>
    <x v="152"/>
    <x v="8"/>
    <x v="2"/>
    <x v="2"/>
    <x v="10"/>
    <x v="60"/>
    <x v="414"/>
    <x v="182"/>
    <x v="19"/>
    <x v="1"/>
    <x v="15"/>
    <x v="4"/>
    <x v="819"/>
    <x v="382"/>
    <x v="99"/>
    <x v="79"/>
    <x v="1"/>
    <x v="10"/>
    <x v="435"/>
    <x v="3"/>
  </r>
  <r>
    <x v="1"/>
    <x v="10"/>
    <x v="1"/>
    <x v="0"/>
    <x v="21"/>
    <x v="986"/>
    <x v="932"/>
    <x v="279"/>
    <x v="8"/>
    <x v="2"/>
    <x v="2"/>
    <x v="10"/>
    <x v="60"/>
    <x v="401"/>
    <x v="182"/>
    <x v="19"/>
    <x v="1"/>
    <x v="15"/>
    <x v="4"/>
    <x v="859"/>
    <x v="233"/>
    <x v="22"/>
    <x v="79"/>
    <x v="1"/>
    <x v="10"/>
    <x v="436"/>
    <x v="3"/>
  </r>
  <r>
    <x v="1"/>
    <x v="7"/>
    <x v="1"/>
    <x v="0"/>
    <x v="318"/>
    <x v="987"/>
    <x v="933"/>
    <x v="239"/>
    <x v="8"/>
    <x v="2"/>
    <x v="2"/>
    <x v="7"/>
    <x v="43"/>
    <x v="246"/>
    <x v="170"/>
    <x v="184"/>
    <x v="1"/>
    <x v="12"/>
    <x v="4"/>
    <x v="248"/>
    <x v="214"/>
    <x v="101"/>
    <x v="9"/>
    <x v="7"/>
    <x v="9"/>
    <x v="1069"/>
    <x v="3"/>
  </r>
  <r>
    <x v="1"/>
    <x v="10"/>
    <x v="1"/>
    <x v="0"/>
    <x v="21"/>
    <x v="988"/>
    <x v="934"/>
    <x v="25"/>
    <x v="8"/>
    <x v="2"/>
    <x v="2"/>
    <x v="10"/>
    <x v="59"/>
    <x v="349"/>
    <x v="182"/>
    <x v="19"/>
    <x v="1"/>
    <x v="15"/>
    <x v="4"/>
    <x v="951"/>
    <x v="1017"/>
    <x v="15"/>
    <x v="70"/>
    <x v="1"/>
    <x v="10"/>
    <x v="437"/>
    <x v="3"/>
  </r>
  <r>
    <x v="1"/>
    <x v="7"/>
    <x v="1"/>
    <x v="0"/>
    <x v="260"/>
    <x v="989"/>
    <x v="935"/>
    <x v="97"/>
    <x v="8"/>
    <x v="2"/>
    <x v="2"/>
    <x v="7"/>
    <x v="43"/>
    <x v="276"/>
    <x v="182"/>
    <x v="142"/>
    <x v="1"/>
    <x v="12"/>
    <x v="4"/>
    <x v="408"/>
    <x v="617"/>
    <x v="104"/>
    <x v="16"/>
    <x v="7"/>
    <x v="9"/>
    <x v="1070"/>
    <x v="3"/>
  </r>
  <r>
    <x v="1"/>
    <x v="7"/>
    <x v="1"/>
    <x v="0"/>
    <x v="318"/>
    <x v="990"/>
    <x v="936"/>
    <x v="25"/>
    <x v="8"/>
    <x v="2"/>
    <x v="2"/>
    <x v="7"/>
    <x v="44"/>
    <x v="290"/>
    <x v="182"/>
    <x v="173"/>
    <x v="1"/>
    <x v="12"/>
    <x v="4"/>
    <x v="249"/>
    <x v="942"/>
    <x v="28"/>
    <x v="43"/>
    <x v="7"/>
    <x v="13"/>
    <x v="1071"/>
    <x v="3"/>
  </r>
  <r>
    <x v="1"/>
    <x v="10"/>
    <x v="1"/>
    <x v="0"/>
    <x v="21"/>
    <x v="991"/>
    <x v="937"/>
    <x v="53"/>
    <x v="8"/>
    <x v="2"/>
    <x v="2"/>
    <x v="10"/>
    <x v="59"/>
    <x v="349"/>
    <x v="182"/>
    <x v="19"/>
    <x v="1"/>
    <x v="15"/>
    <x v="4"/>
    <x v="955"/>
    <x v="807"/>
    <x v="15"/>
    <x v="70"/>
    <x v="1"/>
    <x v="10"/>
    <x v="438"/>
    <x v="3"/>
  </r>
  <r>
    <x v="1"/>
    <x v="10"/>
    <x v="1"/>
    <x v="6"/>
    <x v="71"/>
    <x v="992"/>
    <x v="938"/>
    <x v="298"/>
    <x v="8"/>
    <x v="2"/>
    <x v="2"/>
    <x v="10"/>
    <x v="36"/>
    <x v="430"/>
    <x v="21"/>
    <x v="184"/>
    <x v="1"/>
    <x v="15"/>
    <x v="4"/>
    <x v="783"/>
    <x v="928"/>
    <x v="49"/>
    <x v="76"/>
    <x v="1"/>
    <x v="10"/>
    <x v="439"/>
    <x v="8"/>
  </r>
  <r>
    <x v="1"/>
    <x v="10"/>
    <x v="1"/>
    <x v="0"/>
    <x v="21"/>
    <x v="993"/>
    <x v="939"/>
    <x v="234"/>
    <x v="8"/>
    <x v="2"/>
    <x v="2"/>
    <x v="10"/>
    <x v="60"/>
    <x v="401"/>
    <x v="18"/>
    <x v="184"/>
    <x v="1"/>
    <x v="15"/>
    <x v="4"/>
    <x v="858"/>
    <x v="608"/>
    <x v="22"/>
    <x v="79"/>
    <x v="1"/>
    <x v="10"/>
    <x v="440"/>
    <x v="3"/>
  </r>
  <r>
    <x v="1"/>
    <x v="7"/>
    <x v="1"/>
    <x v="0"/>
    <x v="318"/>
    <x v="994"/>
    <x v="940"/>
    <x v="7"/>
    <x v="8"/>
    <x v="2"/>
    <x v="2"/>
    <x v="7"/>
    <x v="43"/>
    <x v="232"/>
    <x v="170"/>
    <x v="184"/>
    <x v="1"/>
    <x v="12"/>
    <x v="4"/>
    <x v="226"/>
    <x v="134"/>
    <x v="85"/>
    <x v="14"/>
    <x v="7"/>
    <x v="9"/>
    <x v="1072"/>
    <x v="3"/>
  </r>
  <r>
    <x v="1"/>
    <x v="10"/>
    <x v="1"/>
    <x v="0"/>
    <x v="21"/>
    <x v="995"/>
    <x v="941"/>
    <x v="220"/>
    <x v="8"/>
    <x v="2"/>
    <x v="2"/>
    <x v="10"/>
    <x v="60"/>
    <x v="416"/>
    <x v="182"/>
    <x v="19"/>
    <x v="1"/>
    <x v="15"/>
    <x v="4"/>
    <x v="955"/>
    <x v="453"/>
    <x v="65"/>
    <x v="79"/>
    <x v="1"/>
    <x v="10"/>
    <x v="441"/>
    <x v="3"/>
  </r>
  <r>
    <x v="1"/>
    <x v="10"/>
    <x v="1"/>
    <x v="0"/>
    <x v="21"/>
    <x v="996"/>
    <x v="942"/>
    <x v="97"/>
    <x v="8"/>
    <x v="2"/>
    <x v="2"/>
    <x v="10"/>
    <x v="60"/>
    <x v="382"/>
    <x v="182"/>
    <x v="19"/>
    <x v="1"/>
    <x v="15"/>
    <x v="4"/>
    <x v="963"/>
    <x v="339"/>
    <x v="90"/>
    <x v="75"/>
    <x v="1"/>
    <x v="10"/>
    <x v="442"/>
    <x v="3"/>
  </r>
  <r>
    <x v="1"/>
    <x v="7"/>
    <x v="1"/>
    <x v="0"/>
    <x v="318"/>
    <x v="998"/>
    <x v="943"/>
    <x v="123"/>
    <x v="8"/>
    <x v="2"/>
    <x v="2"/>
    <x v="7"/>
    <x v="43"/>
    <x v="261"/>
    <x v="170"/>
    <x v="184"/>
    <x v="1"/>
    <x v="12"/>
    <x v="4"/>
    <x v="546"/>
    <x v="661"/>
    <x v="52"/>
    <x v="14"/>
    <x v="7"/>
    <x v="9"/>
    <x v="1074"/>
    <x v="3"/>
  </r>
  <r>
    <x v="1"/>
    <x v="7"/>
    <x v="1"/>
    <x v="0"/>
    <x v="260"/>
    <x v="997"/>
    <x v="943"/>
    <x v="25"/>
    <x v="8"/>
    <x v="2"/>
    <x v="2"/>
    <x v="7"/>
    <x v="43"/>
    <x v="243"/>
    <x v="139"/>
    <x v="184"/>
    <x v="1"/>
    <x v="12"/>
    <x v="4"/>
    <x v="367"/>
    <x v="220"/>
    <x v="53"/>
    <x v="12"/>
    <x v="7"/>
    <x v="9"/>
    <x v="1073"/>
    <x v="3"/>
  </r>
  <r>
    <x v="1"/>
    <x v="7"/>
    <x v="0"/>
    <x v="29"/>
    <x v="405"/>
    <x v="999"/>
    <x v="944"/>
    <x v="53"/>
    <x v="8"/>
    <x v="2"/>
    <x v="2"/>
    <x v="7"/>
    <x v="42"/>
    <x v="301"/>
    <x v="182"/>
    <x v="142"/>
    <x v="1"/>
    <x v="12"/>
    <x v="4"/>
    <x v="291"/>
    <x v="513"/>
    <x v="38"/>
    <x v="57"/>
    <x v="8"/>
    <x v="9"/>
    <x v="3447"/>
    <x v="63"/>
  </r>
  <r>
    <x v="1"/>
    <x v="10"/>
    <x v="1"/>
    <x v="0"/>
    <x v="21"/>
    <x v="1000"/>
    <x v="945"/>
    <x v="298"/>
    <x v="8"/>
    <x v="2"/>
    <x v="2"/>
    <x v="10"/>
    <x v="60"/>
    <x v="416"/>
    <x v="18"/>
    <x v="184"/>
    <x v="1"/>
    <x v="15"/>
    <x v="4"/>
    <x v="954"/>
    <x v="222"/>
    <x v="65"/>
    <x v="79"/>
    <x v="1"/>
    <x v="10"/>
    <x v="443"/>
    <x v="3"/>
  </r>
  <r>
    <x v="1"/>
    <x v="7"/>
    <x v="1"/>
    <x v="0"/>
    <x v="318"/>
    <x v="1001"/>
    <x v="945"/>
    <x v="123"/>
    <x v="8"/>
    <x v="2"/>
    <x v="2"/>
    <x v="7"/>
    <x v="43"/>
    <x v="233"/>
    <x v="170"/>
    <x v="184"/>
    <x v="1"/>
    <x v="12"/>
    <x v="4"/>
    <x v="546"/>
    <x v="661"/>
    <x v="52"/>
    <x v="14"/>
    <x v="7"/>
    <x v="9"/>
    <x v="1075"/>
    <x v="3"/>
  </r>
  <r>
    <x v="1"/>
    <x v="7"/>
    <x v="1"/>
    <x v="0"/>
    <x v="318"/>
    <x v="1002"/>
    <x v="946"/>
    <x v="33"/>
    <x v="8"/>
    <x v="2"/>
    <x v="2"/>
    <x v="7"/>
    <x v="43"/>
    <x v="239"/>
    <x v="182"/>
    <x v="173"/>
    <x v="1"/>
    <x v="12"/>
    <x v="4"/>
    <x v="262"/>
    <x v="448"/>
    <x v="5"/>
    <x v="20"/>
    <x v="7"/>
    <x v="9"/>
    <x v="1076"/>
    <x v="3"/>
  </r>
  <r>
    <x v="1"/>
    <x v="7"/>
    <x v="0"/>
    <x v="12"/>
    <x v="361"/>
    <x v="1004"/>
    <x v="947"/>
    <x v="277"/>
    <x v="8"/>
    <x v="2"/>
    <x v="2"/>
    <x v="7"/>
    <x v="42"/>
    <x v="197"/>
    <x v="182"/>
    <x v="142"/>
    <x v="1"/>
    <x v="12"/>
    <x v="4"/>
    <x v="431"/>
    <x v="607"/>
    <x v="104"/>
    <x v="4"/>
    <x v="8"/>
    <x v="9"/>
    <x v="3448"/>
    <x v="18"/>
  </r>
  <r>
    <x v="1"/>
    <x v="7"/>
    <x v="1"/>
    <x v="0"/>
    <x v="318"/>
    <x v="1003"/>
    <x v="947"/>
    <x v="239"/>
    <x v="8"/>
    <x v="2"/>
    <x v="2"/>
    <x v="7"/>
    <x v="43"/>
    <x v="239"/>
    <x v="170"/>
    <x v="184"/>
    <x v="1"/>
    <x v="12"/>
    <x v="4"/>
    <x v="259"/>
    <x v="497"/>
    <x v="5"/>
    <x v="20"/>
    <x v="7"/>
    <x v="9"/>
    <x v="1077"/>
    <x v="3"/>
  </r>
  <r>
    <x v="1"/>
    <x v="10"/>
    <x v="1"/>
    <x v="0"/>
    <x v="27"/>
    <x v="1005"/>
    <x v="947"/>
    <x v="78"/>
    <x v="8"/>
    <x v="2"/>
    <x v="2"/>
    <x v="10"/>
    <x v="36"/>
    <x v="426"/>
    <x v="21"/>
    <x v="184"/>
    <x v="1"/>
    <x v="15"/>
    <x v="4"/>
    <x v="717"/>
    <x v="241"/>
    <x v="49"/>
    <x v="76"/>
    <x v="1"/>
    <x v="10"/>
    <x v="444"/>
    <x v="3"/>
  </r>
  <r>
    <x v="1"/>
    <x v="10"/>
    <x v="1"/>
    <x v="0"/>
    <x v="21"/>
    <x v="1006"/>
    <x v="948"/>
    <x v="53"/>
    <x v="8"/>
    <x v="2"/>
    <x v="2"/>
    <x v="10"/>
    <x v="60"/>
    <x v="416"/>
    <x v="182"/>
    <x v="19"/>
    <x v="1"/>
    <x v="15"/>
    <x v="4"/>
    <x v="957"/>
    <x v="807"/>
    <x v="65"/>
    <x v="79"/>
    <x v="1"/>
    <x v="10"/>
    <x v="445"/>
    <x v="3"/>
  </r>
  <r>
    <x v="1"/>
    <x v="7"/>
    <x v="1"/>
    <x v="0"/>
    <x v="318"/>
    <x v="1007"/>
    <x v="948"/>
    <x v="7"/>
    <x v="8"/>
    <x v="2"/>
    <x v="2"/>
    <x v="7"/>
    <x v="43"/>
    <x v="217"/>
    <x v="182"/>
    <x v="173"/>
    <x v="1"/>
    <x v="12"/>
    <x v="4"/>
    <x v="239"/>
    <x v="124"/>
    <x v="101"/>
    <x v="9"/>
    <x v="7"/>
    <x v="9"/>
    <x v="1078"/>
    <x v="3"/>
  </r>
  <r>
    <x v="1"/>
    <x v="7"/>
    <x v="0"/>
    <x v="12"/>
    <x v="361"/>
    <x v="1008"/>
    <x v="949"/>
    <x v="277"/>
    <x v="8"/>
    <x v="2"/>
    <x v="2"/>
    <x v="7"/>
    <x v="42"/>
    <x v="197"/>
    <x v="182"/>
    <x v="142"/>
    <x v="1"/>
    <x v="12"/>
    <x v="4"/>
    <x v="432"/>
    <x v="607"/>
    <x v="104"/>
    <x v="4"/>
    <x v="8"/>
    <x v="9"/>
    <x v="3449"/>
    <x v="18"/>
  </r>
  <r>
    <x v="1"/>
    <x v="10"/>
    <x v="1"/>
    <x v="0"/>
    <x v="21"/>
    <x v="1009"/>
    <x v="949"/>
    <x v="69"/>
    <x v="8"/>
    <x v="2"/>
    <x v="2"/>
    <x v="10"/>
    <x v="60"/>
    <x v="414"/>
    <x v="18"/>
    <x v="184"/>
    <x v="1"/>
    <x v="15"/>
    <x v="4"/>
    <x v="815"/>
    <x v="906"/>
    <x v="99"/>
    <x v="79"/>
    <x v="1"/>
    <x v="10"/>
    <x v="446"/>
    <x v="3"/>
  </r>
  <r>
    <x v="1"/>
    <x v="10"/>
    <x v="1"/>
    <x v="0"/>
    <x v="21"/>
    <x v="1010"/>
    <x v="950"/>
    <x v="30"/>
    <x v="8"/>
    <x v="2"/>
    <x v="2"/>
    <x v="10"/>
    <x v="60"/>
    <x v="401"/>
    <x v="18"/>
    <x v="184"/>
    <x v="1"/>
    <x v="15"/>
    <x v="4"/>
    <x v="858"/>
    <x v="656"/>
    <x v="22"/>
    <x v="79"/>
    <x v="1"/>
    <x v="10"/>
    <x v="447"/>
    <x v="3"/>
  </r>
  <r>
    <x v="1"/>
    <x v="7"/>
    <x v="0"/>
    <x v="12"/>
    <x v="361"/>
    <x v="1011"/>
    <x v="951"/>
    <x v="277"/>
    <x v="8"/>
    <x v="2"/>
    <x v="2"/>
    <x v="7"/>
    <x v="42"/>
    <x v="197"/>
    <x v="182"/>
    <x v="142"/>
    <x v="1"/>
    <x v="12"/>
    <x v="4"/>
    <x v="433"/>
    <x v="607"/>
    <x v="104"/>
    <x v="4"/>
    <x v="8"/>
    <x v="9"/>
    <x v="3450"/>
    <x v="18"/>
  </r>
  <r>
    <x v="1"/>
    <x v="10"/>
    <x v="1"/>
    <x v="0"/>
    <x v="21"/>
    <x v="1012"/>
    <x v="951"/>
    <x v="279"/>
    <x v="8"/>
    <x v="2"/>
    <x v="2"/>
    <x v="10"/>
    <x v="60"/>
    <x v="401"/>
    <x v="182"/>
    <x v="19"/>
    <x v="1"/>
    <x v="15"/>
    <x v="4"/>
    <x v="859"/>
    <x v="233"/>
    <x v="22"/>
    <x v="79"/>
    <x v="1"/>
    <x v="10"/>
    <x v="448"/>
    <x v="3"/>
  </r>
  <r>
    <x v="1"/>
    <x v="10"/>
    <x v="1"/>
    <x v="0"/>
    <x v="21"/>
    <x v="1013"/>
    <x v="952"/>
    <x v="232"/>
    <x v="8"/>
    <x v="2"/>
    <x v="2"/>
    <x v="10"/>
    <x v="60"/>
    <x v="416"/>
    <x v="182"/>
    <x v="19"/>
    <x v="1"/>
    <x v="15"/>
    <x v="4"/>
    <x v="957"/>
    <x v="83"/>
    <x v="65"/>
    <x v="79"/>
    <x v="1"/>
    <x v="10"/>
    <x v="449"/>
    <x v="3"/>
  </r>
  <r>
    <x v="1"/>
    <x v="10"/>
    <x v="1"/>
    <x v="0"/>
    <x v="21"/>
    <x v="1014"/>
    <x v="953"/>
    <x v="152"/>
    <x v="8"/>
    <x v="2"/>
    <x v="2"/>
    <x v="10"/>
    <x v="59"/>
    <x v="346"/>
    <x v="18"/>
    <x v="184"/>
    <x v="1"/>
    <x v="15"/>
    <x v="4"/>
    <x v="878"/>
    <x v="575"/>
    <x v="79"/>
    <x v="70"/>
    <x v="1"/>
    <x v="10"/>
    <x v="450"/>
    <x v="3"/>
  </r>
  <r>
    <x v="1"/>
    <x v="7"/>
    <x v="1"/>
    <x v="0"/>
    <x v="81"/>
    <x v="1015"/>
    <x v="954"/>
    <x v="108"/>
    <x v="8"/>
    <x v="2"/>
    <x v="2"/>
    <x v="7"/>
    <x v="43"/>
    <x v="255"/>
    <x v="182"/>
    <x v="50"/>
    <x v="1"/>
    <x v="12"/>
    <x v="4"/>
    <x v="182"/>
    <x v="415"/>
    <x v="97"/>
    <x v="14"/>
    <x v="7"/>
    <x v="9"/>
    <x v="1079"/>
    <x v="3"/>
  </r>
  <r>
    <x v="1"/>
    <x v="10"/>
    <x v="1"/>
    <x v="0"/>
    <x v="21"/>
    <x v="1016"/>
    <x v="955"/>
    <x v="298"/>
    <x v="8"/>
    <x v="2"/>
    <x v="2"/>
    <x v="10"/>
    <x v="60"/>
    <x v="414"/>
    <x v="182"/>
    <x v="19"/>
    <x v="1"/>
    <x v="15"/>
    <x v="4"/>
    <x v="815"/>
    <x v="261"/>
    <x v="99"/>
    <x v="79"/>
    <x v="1"/>
    <x v="10"/>
    <x v="451"/>
    <x v="3"/>
  </r>
  <r>
    <x v="1"/>
    <x v="7"/>
    <x v="1"/>
    <x v="0"/>
    <x v="318"/>
    <x v="1017"/>
    <x v="956"/>
    <x v="83"/>
    <x v="8"/>
    <x v="2"/>
    <x v="2"/>
    <x v="7"/>
    <x v="43"/>
    <x v="246"/>
    <x v="182"/>
    <x v="173"/>
    <x v="1"/>
    <x v="12"/>
    <x v="4"/>
    <x v="249"/>
    <x v="685"/>
    <x v="101"/>
    <x v="9"/>
    <x v="7"/>
    <x v="9"/>
    <x v="1080"/>
    <x v="3"/>
  </r>
  <r>
    <x v="1"/>
    <x v="10"/>
    <x v="1"/>
    <x v="0"/>
    <x v="21"/>
    <x v="1018"/>
    <x v="957"/>
    <x v="298"/>
    <x v="8"/>
    <x v="2"/>
    <x v="2"/>
    <x v="10"/>
    <x v="60"/>
    <x v="416"/>
    <x v="18"/>
    <x v="184"/>
    <x v="1"/>
    <x v="15"/>
    <x v="4"/>
    <x v="955"/>
    <x v="222"/>
    <x v="65"/>
    <x v="79"/>
    <x v="1"/>
    <x v="10"/>
    <x v="452"/>
    <x v="3"/>
  </r>
  <r>
    <x v="1"/>
    <x v="7"/>
    <x v="1"/>
    <x v="0"/>
    <x v="318"/>
    <x v="1019"/>
    <x v="958"/>
    <x v="83"/>
    <x v="8"/>
    <x v="2"/>
    <x v="2"/>
    <x v="7"/>
    <x v="43"/>
    <x v="217"/>
    <x v="182"/>
    <x v="173"/>
    <x v="1"/>
    <x v="12"/>
    <x v="4"/>
    <x v="242"/>
    <x v="685"/>
    <x v="101"/>
    <x v="9"/>
    <x v="7"/>
    <x v="9"/>
    <x v="1081"/>
    <x v="3"/>
  </r>
  <r>
    <x v="1"/>
    <x v="7"/>
    <x v="1"/>
    <x v="0"/>
    <x v="260"/>
    <x v="1020"/>
    <x v="959"/>
    <x v="221"/>
    <x v="8"/>
    <x v="2"/>
    <x v="2"/>
    <x v="7"/>
    <x v="43"/>
    <x v="227"/>
    <x v="139"/>
    <x v="184"/>
    <x v="1"/>
    <x v="12"/>
    <x v="4"/>
    <x v="362"/>
    <x v="767"/>
    <x v="53"/>
    <x v="12"/>
    <x v="7"/>
    <x v="9"/>
    <x v="1082"/>
    <x v="3"/>
  </r>
  <r>
    <x v="1"/>
    <x v="10"/>
    <x v="1"/>
    <x v="0"/>
    <x v="21"/>
    <x v="1021"/>
    <x v="960"/>
    <x v="233"/>
    <x v="8"/>
    <x v="2"/>
    <x v="2"/>
    <x v="10"/>
    <x v="60"/>
    <x v="414"/>
    <x v="18"/>
    <x v="184"/>
    <x v="1"/>
    <x v="15"/>
    <x v="4"/>
    <x v="812"/>
    <x v="651"/>
    <x v="99"/>
    <x v="79"/>
    <x v="1"/>
    <x v="10"/>
    <x v="453"/>
    <x v="3"/>
  </r>
  <r>
    <x v="1"/>
    <x v="7"/>
    <x v="1"/>
    <x v="0"/>
    <x v="260"/>
    <x v="1022"/>
    <x v="961"/>
    <x v="83"/>
    <x v="8"/>
    <x v="2"/>
    <x v="2"/>
    <x v="7"/>
    <x v="43"/>
    <x v="247"/>
    <x v="182"/>
    <x v="142"/>
    <x v="1"/>
    <x v="12"/>
    <x v="4"/>
    <x v="227"/>
    <x v="686"/>
    <x v="58"/>
    <x v="19"/>
    <x v="7"/>
    <x v="9"/>
    <x v="1083"/>
    <x v="3"/>
  </r>
  <r>
    <x v="1"/>
    <x v="7"/>
    <x v="1"/>
    <x v="0"/>
    <x v="323"/>
    <x v="1023"/>
    <x v="962"/>
    <x v="99"/>
    <x v="8"/>
    <x v="2"/>
    <x v="2"/>
    <x v="7"/>
    <x v="43"/>
    <x v="245"/>
    <x v="182"/>
    <x v="176"/>
    <x v="1"/>
    <x v="12"/>
    <x v="4"/>
    <x v="284"/>
    <x v="662"/>
    <x v="78"/>
    <x v="11"/>
    <x v="7"/>
    <x v="9"/>
    <x v="1084"/>
    <x v="3"/>
  </r>
  <r>
    <x v="1"/>
    <x v="10"/>
    <x v="1"/>
    <x v="0"/>
    <x v="21"/>
    <x v="1024"/>
    <x v="963"/>
    <x v="152"/>
    <x v="8"/>
    <x v="2"/>
    <x v="2"/>
    <x v="10"/>
    <x v="59"/>
    <x v="346"/>
    <x v="18"/>
    <x v="184"/>
    <x v="1"/>
    <x v="15"/>
    <x v="4"/>
    <x v="877"/>
    <x v="575"/>
    <x v="79"/>
    <x v="70"/>
    <x v="1"/>
    <x v="10"/>
    <x v="454"/>
    <x v="3"/>
  </r>
  <r>
    <x v="1"/>
    <x v="7"/>
    <x v="1"/>
    <x v="0"/>
    <x v="260"/>
    <x v="1025"/>
    <x v="964"/>
    <x v="25"/>
    <x v="8"/>
    <x v="2"/>
    <x v="2"/>
    <x v="7"/>
    <x v="43"/>
    <x v="247"/>
    <x v="182"/>
    <x v="142"/>
    <x v="1"/>
    <x v="12"/>
    <x v="4"/>
    <x v="228"/>
    <x v="978"/>
    <x v="58"/>
    <x v="19"/>
    <x v="7"/>
    <x v="9"/>
    <x v="1085"/>
    <x v="3"/>
  </r>
  <r>
    <x v="1"/>
    <x v="7"/>
    <x v="0"/>
    <x v="12"/>
    <x v="361"/>
    <x v="1026"/>
    <x v="965"/>
    <x v="35"/>
    <x v="8"/>
    <x v="2"/>
    <x v="2"/>
    <x v="7"/>
    <x v="39"/>
    <x v="151"/>
    <x v="139"/>
    <x v="184"/>
    <x v="1"/>
    <x v="12"/>
    <x v="4"/>
    <x v="5"/>
    <x v="322"/>
    <x v="29"/>
    <x v="31"/>
    <x v="8"/>
    <x v="9"/>
    <x v="3451"/>
    <x v="44"/>
  </r>
  <r>
    <x v="1"/>
    <x v="7"/>
    <x v="1"/>
    <x v="0"/>
    <x v="260"/>
    <x v="1027"/>
    <x v="966"/>
    <x v="25"/>
    <x v="8"/>
    <x v="2"/>
    <x v="2"/>
    <x v="7"/>
    <x v="43"/>
    <x v="257"/>
    <x v="182"/>
    <x v="142"/>
    <x v="1"/>
    <x v="12"/>
    <x v="4"/>
    <x v="230"/>
    <x v="978"/>
    <x v="58"/>
    <x v="19"/>
    <x v="7"/>
    <x v="9"/>
    <x v="1087"/>
    <x v="3"/>
  </r>
  <r>
    <x v="1"/>
    <x v="7"/>
    <x v="1"/>
    <x v="0"/>
    <x v="260"/>
    <x v="1028"/>
    <x v="967"/>
    <x v="83"/>
    <x v="8"/>
    <x v="2"/>
    <x v="2"/>
    <x v="7"/>
    <x v="43"/>
    <x v="252"/>
    <x v="182"/>
    <x v="142"/>
    <x v="1"/>
    <x v="12"/>
    <x v="4"/>
    <x v="228"/>
    <x v="686"/>
    <x v="58"/>
    <x v="19"/>
    <x v="7"/>
    <x v="9"/>
    <x v="1086"/>
    <x v="3"/>
  </r>
  <r>
    <x v="1"/>
    <x v="7"/>
    <x v="1"/>
    <x v="0"/>
    <x v="260"/>
    <x v="1029"/>
    <x v="968"/>
    <x v="83"/>
    <x v="8"/>
    <x v="2"/>
    <x v="2"/>
    <x v="7"/>
    <x v="43"/>
    <x v="252"/>
    <x v="182"/>
    <x v="142"/>
    <x v="1"/>
    <x v="12"/>
    <x v="4"/>
    <x v="229"/>
    <x v="686"/>
    <x v="58"/>
    <x v="19"/>
    <x v="7"/>
    <x v="9"/>
    <x v="1088"/>
    <x v="3"/>
  </r>
  <r>
    <x v="1"/>
    <x v="10"/>
    <x v="1"/>
    <x v="0"/>
    <x v="21"/>
    <x v="1030"/>
    <x v="969"/>
    <x v="298"/>
    <x v="8"/>
    <x v="2"/>
    <x v="2"/>
    <x v="10"/>
    <x v="60"/>
    <x v="414"/>
    <x v="182"/>
    <x v="19"/>
    <x v="1"/>
    <x v="15"/>
    <x v="4"/>
    <x v="814"/>
    <x v="261"/>
    <x v="99"/>
    <x v="79"/>
    <x v="1"/>
    <x v="10"/>
    <x v="455"/>
    <x v="3"/>
  </r>
  <r>
    <x v="1"/>
    <x v="7"/>
    <x v="0"/>
    <x v="12"/>
    <x v="383"/>
    <x v="1031"/>
    <x v="970"/>
    <x v="78"/>
    <x v="8"/>
    <x v="2"/>
    <x v="2"/>
    <x v="7"/>
    <x v="42"/>
    <x v="305"/>
    <x v="174"/>
    <x v="184"/>
    <x v="1"/>
    <x v="12"/>
    <x v="4"/>
    <x v="279"/>
    <x v="909"/>
    <x v="38"/>
    <x v="57"/>
    <x v="8"/>
    <x v="9"/>
    <x v="3452"/>
    <x v="18"/>
  </r>
  <r>
    <x v="1"/>
    <x v="7"/>
    <x v="1"/>
    <x v="0"/>
    <x v="260"/>
    <x v="1032"/>
    <x v="971"/>
    <x v="83"/>
    <x v="8"/>
    <x v="2"/>
    <x v="2"/>
    <x v="7"/>
    <x v="43"/>
    <x v="255"/>
    <x v="139"/>
    <x v="184"/>
    <x v="1"/>
    <x v="12"/>
    <x v="4"/>
    <x v="181"/>
    <x v="1016"/>
    <x v="97"/>
    <x v="14"/>
    <x v="7"/>
    <x v="9"/>
    <x v="1089"/>
    <x v="3"/>
  </r>
  <r>
    <x v="1"/>
    <x v="7"/>
    <x v="1"/>
    <x v="0"/>
    <x v="318"/>
    <x v="1033"/>
    <x v="971"/>
    <x v="180"/>
    <x v="8"/>
    <x v="2"/>
    <x v="2"/>
    <x v="7"/>
    <x v="43"/>
    <x v="248"/>
    <x v="182"/>
    <x v="173"/>
    <x v="1"/>
    <x v="12"/>
    <x v="4"/>
    <x v="287"/>
    <x v="865"/>
    <x v="78"/>
    <x v="11"/>
    <x v="7"/>
    <x v="9"/>
    <x v="1090"/>
    <x v="3"/>
  </r>
  <r>
    <x v="1"/>
    <x v="10"/>
    <x v="1"/>
    <x v="0"/>
    <x v="21"/>
    <x v="1034"/>
    <x v="972"/>
    <x v="277"/>
    <x v="8"/>
    <x v="2"/>
    <x v="2"/>
    <x v="10"/>
    <x v="60"/>
    <x v="414"/>
    <x v="182"/>
    <x v="19"/>
    <x v="1"/>
    <x v="15"/>
    <x v="4"/>
    <x v="814"/>
    <x v="280"/>
    <x v="99"/>
    <x v="79"/>
    <x v="1"/>
    <x v="10"/>
    <x v="456"/>
    <x v="3"/>
  </r>
  <r>
    <x v="1"/>
    <x v="7"/>
    <x v="1"/>
    <x v="0"/>
    <x v="167"/>
    <x v="1035"/>
    <x v="972"/>
    <x v="248"/>
    <x v="8"/>
    <x v="2"/>
    <x v="2"/>
    <x v="7"/>
    <x v="43"/>
    <x v="291"/>
    <x v="90"/>
    <x v="184"/>
    <x v="1"/>
    <x v="12"/>
    <x v="4"/>
    <x v="163"/>
    <x v="570"/>
    <x v="96"/>
    <x v="10"/>
    <x v="7"/>
    <x v="9"/>
    <x v="1091"/>
    <x v="3"/>
  </r>
  <r>
    <x v="1"/>
    <x v="7"/>
    <x v="1"/>
    <x v="0"/>
    <x v="260"/>
    <x v="1036"/>
    <x v="973"/>
    <x v="108"/>
    <x v="8"/>
    <x v="2"/>
    <x v="2"/>
    <x v="7"/>
    <x v="43"/>
    <x v="220"/>
    <x v="139"/>
    <x v="184"/>
    <x v="1"/>
    <x v="12"/>
    <x v="4"/>
    <x v="178"/>
    <x v="414"/>
    <x v="96"/>
    <x v="10"/>
    <x v="7"/>
    <x v="9"/>
    <x v="1092"/>
    <x v="3"/>
  </r>
  <r>
    <x v="1"/>
    <x v="7"/>
    <x v="1"/>
    <x v="0"/>
    <x v="260"/>
    <x v="1037"/>
    <x v="974"/>
    <x v="99"/>
    <x v="8"/>
    <x v="2"/>
    <x v="2"/>
    <x v="7"/>
    <x v="43"/>
    <x v="252"/>
    <x v="182"/>
    <x v="142"/>
    <x v="1"/>
    <x v="12"/>
    <x v="4"/>
    <x v="230"/>
    <x v="859"/>
    <x v="58"/>
    <x v="19"/>
    <x v="7"/>
    <x v="9"/>
    <x v="1093"/>
    <x v="3"/>
  </r>
  <r>
    <x v="1"/>
    <x v="7"/>
    <x v="1"/>
    <x v="0"/>
    <x v="260"/>
    <x v="1038"/>
    <x v="975"/>
    <x v="282"/>
    <x v="8"/>
    <x v="2"/>
    <x v="2"/>
    <x v="7"/>
    <x v="43"/>
    <x v="218"/>
    <x v="182"/>
    <x v="142"/>
    <x v="1"/>
    <x v="12"/>
    <x v="4"/>
    <x v="230"/>
    <x v="316"/>
    <x v="58"/>
    <x v="19"/>
    <x v="7"/>
    <x v="9"/>
    <x v="1094"/>
    <x v="3"/>
  </r>
  <r>
    <x v="1"/>
    <x v="7"/>
    <x v="1"/>
    <x v="0"/>
    <x v="318"/>
    <x v="1039"/>
    <x v="976"/>
    <x v="214"/>
    <x v="8"/>
    <x v="2"/>
    <x v="2"/>
    <x v="7"/>
    <x v="43"/>
    <x v="270"/>
    <x v="170"/>
    <x v="184"/>
    <x v="1"/>
    <x v="12"/>
    <x v="4"/>
    <x v="233"/>
    <x v="762"/>
    <x v="93"/>
    <x v="22"/>
    <x v="7"/>
    <x v="9"/>
    <x v="1095"/>
    <x v="3"/>
  </r>
  <r>
    <x v="1"/>
    <x v="10"/>
    <x v="1"/>
    <x v="0"/>
    <x v="21"/>
    <x v="1040"/>
    <x v="977"/>
    <x v="233"/>
    <x v="8"/>
    <x v="2"/>
    <x v="2"/>
    <x v="10"/>
    <x v="60"/>
    <x v="414"/>
    <x v="18"/>
    <x v="184"/>
    <x v="1"/>
    <x v="15"/>
    <x v="4"/>
    <x v="814"/>
    <x v="651"/>
    <x v="99"/>
    <x v="79"/>
    <x v="1"/>
    <x v="10"/>
    <x v="457"/>
    <x v="3"/>
  </r>
  <r>
    <x v="1"/>
    <x v="7"/>
    <x v="1"/>
    <x v="0"/>
    <x v="260"/>
    <x v="1041"/>
    <x v="978"/>
    <x v="180"/>
    <x v="8"/>
    <x v="2"/>
    <x v="2"/>
    <x v="7"/>
    <x v="43"/>
    <x v="217"/>
    <x v="139"/>
    <x v="184"/>
    <x v="1"/>
    <x v="12"/>
    <x v="4"/>
    <x v="242"/>
    <x v="764"/>
    <x v="101"/>
    <x v="9"/>
    <x v="7"/>
    <x v="9"/>
    <x v="1096"/>
    <x v="3"/>
  </r>
  <r>
    <x v="1"/>
    <x v="10"/>
    <x v="1"/>
    <x v="0"/>
    <x v="21"/>
    <x v="1042"/>
    <x v="979"/>
    <x v="152"/>
    <x v="8"/>
    <x v="2"/>
    <x v="2"/>
    <x v="10"/>
    <x v="59"/>
    <x v="346"/>
    <x v="18"/>
    <x v="184"/>
    <x v="1"/>
    <x v="15"/>
    <x v="4"/>
    <x v="875"/>
    <x v="575"/>
    <x v="79"/>
    <x v="70"/>
    <x v="1"/>
    <x v="10"/>
    <x v="458"/>
    <x v="3"/>
  </r>
  <r>
    <x v="1"/>
    <x v="10"/>
    <x v="1"/>
    <x v="0"/>
    <x v="21"/>
    <x v="1043"/>
    <x v="980"/>
    <x v="298"/>
    <x v="8"/>
    <x v="2"/>
    <x v="2"/>
    <x v="10"/>
    <x v="60"/>
    <x v="414"/>
    <x v="182"/>
    <x v="19"/>
    <x v="1"/>
    <x v="15"/>
    <x v="4"/>
    <x v="815"/>
    <x v="261"/>
    <x v="99"/>
    <x v="79"/>
    <x v="1"/>
    <x v="10"/>
    <x v="459"/>
    <x v="3"/>
  </r>
  <r>
    <x v="1"/>
    <x v="7"/>
    <x v="0"/>
    <x v="12"/>
    <x v="373"/>
    <x v="1044"/>
    <x v="981"/>
    <x v="56"/>
    <x v="8"/>
    <x v="2"/>
    <x v="2"/>
    <x v="7"/>
    <x v="39"/>
    <x v="145"/>
    <x v="170"/>
    <x v="184"/>
    <x v="1"/>
    <x v="12"/>
    <x v="4"/>
    <x v="51"/>
    <x v="114"/>
    <x v="3"/>
    <x v="40"/>
    <x v="8"/>
    <x v="9"/>
    <x v="3453"/>
    <x v="18"/>
  </r>
  <r>
    <x v="1"/>
    <x v="7"/>
    <x v="1"/>
    <x v="0"/>
    <x v="318"/>
    <x v="1045"/>
    <x v="982"/>
    <x v="97"/>
    <x v="8"/>
    <x v="2"/>
    <x v="2"/>
    <x v="7"/>
    <x v="43"/>
    <x v="274"/>
    <x v="182"/>
    <x v="173"/>
    <x v="1"/>
    <x v="12"/>
    <x v="4"/>
    <x v="257"/>
    <x v="828"/>
    <x v="94"/>
    <x v="22"/>
    <x v="7"/>
    <x v="9"/>
    <x v="1097"/>
    <x v="3"/>
  </r>
  <r>
    <x v="1"/>
    <x v="7"/>
    <x v="1"/>
    <x v="0"/>
    <x v="167"/>
    <x v="1046"/>
    <x v="983"/>
    <x v="262"/>
    <x v="8"/>
    <x v="2"/>
    <x v="2"/>
    <x v="7"/>
    <x v="43"/>
    <x v="220"/>
    <x v="182"/>
    <x v="95"/>
    <x v="1"/>
    <x v="12"/>
    <x v="4"/>
    <x v="178"/>
    <x v="950"/>
    <x v="96"/>
    <x v="10"/>
    <x v="7"/>
    <x v="9"/>
    <x v="1098"/>
    <x v="3"/>
  </r>
  <r>
    <x v="1"/>
    <x v="10"/>
    <x v="1"/>
    <x v="0"/>
    <x v="21"/>
    <x v="1048"/>
    <x v="984"/>
    <x v="225"/>
    <x v="8"/>
    <x v="2"/>
    <x v="2"/>
    <x v="10"/>
    <x v="60"/>
    <x v="382"/>
    <x v="182"/>
    <x v="19"/>
    <x v="1"/>
    <x v="15"/>
    <x v="4"/>
    <x v="964"/>
    <x v="781"/>
    <x v="90"/>
    <x v="75"/>
    <x v="1"/>
    <x v="10"/>
    <x v="460"/>
    <x v="3"/>
  </r>
  <r>
    <x v="1"/>
    <x v="7"/>
    <x v="1"/>
    <x v="0"/>
    <x v="318"/>
    <x v="1047"/>
    <x v="984"/>
    <x v="214"/>
    <x v="8"/>
    <x v="2"/>
    <x v="2"/>
    <x v="7"/>
    <x v="43"/>
    <x v="266"/>
    <x v="170"/>
    <x v="184"/>
    <x v="1"/>
    <x v="12"/>
    <x v="4"/>
    <x v="233"/>
    <x v="762"/>
    <x v="93"/>
    <x v="22"/>
    <x v="7"/>
    <x v="9"/>
    <x v="1099"/>
    <x v="3"/>
  </r>
  <r>
    <x v="1"/>
    <x v="7"/>
    <x v="1"/>
    <x v="0"/>
    <x v="167"/>
    <x v="1049"/>
    <x v="985"/>
    <x v="108"/>
    <x v="8"/>
    <x v="2"/>
    <x v="2"/>
    <x v="7"/>
    <x v="43"/>
    <x v="222"/>
    <x v="90"/>
    <x v="184"/>
    <x v="1"/>
    <x v="12"/>
    <x v="4"/>
    <x v="153"/>
    <x v="414"/>
    <x v="96"/>
    <x v="10"/>
    <x v="7"/>
    <x v="9"/>
    <x v="1100"/>
    <x v="3"/>
  </r>
  <r>
    <x v="1"/>
    <x v="10"/>
    <x v="1"/>
    <x v="0"/>
    <x v="21"/>
    <x v="1050"/>
    <x v="986"/>
    <x v="298"/>
    <x v="8"/>
    <x v="2"/>
    <x v="2"/>
    <x v="10"/>
    <x v="59"/>
    <x v="359"/>
    <x v="182"/>
    <x v="19"/>
    <x v="1"/>
    <x v="15"/>
    <x v="4"/>
    <x v="936"/>
    <x v="222"/>
    <x v="15"/>
    <x v="70"/>
    <x v="1"/>
    <x v="10"/>
    <x v="461"/>
    <x v="3"/>
  </r>
  <r>
    <x v="1"/>
    <x v="7"/>
    <x v="1"/>
    <x v="0"/>
    <x v="260"/>
    <x v="1051"/>
    <x v="986"/>
    <x v="193"/>
    <x v="8"/>
    <x v="2"/>
    <x v="2"/>
    <x v="7"/>
    <x v="43"/>
    <x v="284"/>
    <x v="182"/>
    <x v="142"/>
    <x v="1"/>
    <x v="12"/>
    <x v="4"/>
    <x v="402"/>
    <x v="95"/>
    <x v="104"/>
    <x v="16"/>
    <x v="7"/>
    <x v="9"/>
    <x v="1101"/>
    <x v="3"/>
  </r>
  <r>
    <x v="1"/>
    <x v="7"/>
    <x v="1"/>
    <x v="0"/>
    <x v="260"/>
    <x v="1052"/>
    <x v="987"/>
    <x v="193"/>
    <x v="8"/>
    <x v="2"/>
    <x v="2"/>
    <x v="7"/>
    <x v="43"/>
    <x v="276"/>
    <x v="182"/>
    <x v="142"/>
    <x v="1"/>
    <x v="12"/>
    <x v="4"/>
    <x v="412"/>
    <x v="95"/>
    <x v="104"/>
    <x v="16"/>
    <x v="7"/>
    <x v="9"/>
    <x v="1102"/>
    <x v="3"/>
  </r>
  <r>
    <x v="1"/>
    <x v="7"/>
    <x v="1"/>
    <x v="0"/>
    <x v="167"/>
    <x v="1053"/>
    <x v="988"/>
    <x v="248"/>
    <x v="8"/>
    <x v="2"/>
    <x v="2"/>
    <x v="7"/>
    <x v="43"/>
    <x v="291"/>
    <x v="90"/>
    <x v="184"/>
    <x v="1"/>
    <x v="12"/>
    <x v="4"/>
    <x v="163"/>
    <x v="570"/>
    <x v="96"/>
    <x v="10"/>
    <x v="7"/>
    <x v="9"/>
    <x v="1103"/>
    <x v="3"/>
  </r>
  <r>
    <x v="1"/>
    <x v="7"/>
    <x v="1"/>
    <x v="0"/>
    <x v="260"/>
    <x v="1054"/>
    <x v="989"/>
    <x v="108"/>
    <x v="8"/>
    <x v="2"/>
    <x v="2"/>
    <x v="7"/>
    <x v="43"/>
    <x v="255"/>
    <x v="139"/>
    <x v="184"/>
    <x v="1"/>
    <x v="12"/>
    <x v="4"/>
    <x v="179"/>
    <x v="415"/>
    <x v="97"/>
    <x v="14"/>
    <x v="7"/>
    <x v="9"/>
    <x v="1104"/>
    <x v="3"/>
  </r>
  <r>
    <x v="1"/>
    <x v="10"/>
    <x v="1"/>
    <x v="0"/>
    <x v="21"/>
    <x v="1055"/>
    <x v="990"/>
    <x v="13"/>
    <x v="8"/>
    <x v="2"/>
    <x v="2"/>
    <x v="10"/>
    <x v="60"/>
    <x v="416"/>
    <x v="18"/>
    <x v="184"/>
    <x v="1"/>
    <x v="15"/>
    <x v="4"/>
    <x v="954"/>
    <x v="1013"/>
    <x v="65"/>
    <x v="79"/>
    <x v="1"/>
    <x v="10"/>
    <x v="462"/>
    <x v="3"/>
  </r>
  <r>
    <x v="1"/>
    <x v="7"/>
    <x v="1"/>
    <x v="0"/>
    <x v="260"/>
    <x v="1056"/>
    <x v="991"/>
    <x v="76"/>
    <x v="8"/>
    <x v="2"/>
    <x v="2"/>
    <x v="7"/>
    <x v="43"/>
    <x v="282"/>
    <x v="182"/>
    <x v="142"/>
    <x v="1"/>
    <x v="12"/>
    <x v="4"/>
    <x v="412"/>
    <x v="994"/>
    <x v="104"/>
    <x v="16"/>
    <x v="7"/>
    <x v="9"/>
    <x v="1105"/>
    <x v="3"/>
  </r>
  <r>
    <x v="1"/>
    <x v="10"/>
    <x v="1"/>
    <x v="0"/>
    <x v="21"/>
    <x v="1057"/>
    <x v="992"/>
    <x v="232"/>
    <x v="8"/>
    <x v="2"/>
    <x v="2"/>
    <x v="10"/>
    <x v="60"/>
    <x v="416"/>
    <x v="18"/>
    <x v="184"/>
    <x v="1"/>
    <x v="15"/>
    <x v="4"/>
    <x v="951"/>
    <x v="83"/>
    <x v="65"/>
    <x v="79"/>
    <x v="1"/>
    <x v="10"/>
    <x v="463"/>
    <x v="3"/>
  </r>
  <r>
    <x v="1"/>
    <x v="7"/>
    <x v="1"/>
    <x v="0"/>
    <x v="260"/>
    <x v="1058"/>
    <x v="993"/>
    <x v="83"/>
    <x v="8"/>
    <x v="2"/>
    <x v="2"/>
    <x v="7"/>
    <x v="43"/>
    <x v="255"/>
    <x v="139"/>
    <x v="184"/>
    <x v="1"/>
    <x v="12"/>
    <x v="4"/>
    <x v="176"/>
    <x v="1016"/>
    <x v="97"/>
    <x v="14"/>
    <x v="7"/>
    <x v="9"/>
    <x v="1106"/>
    <x v="3"/>
  </r>
  <r>
    <x v="1"/>
    <x v="7"/>
    <x v="1"/>
    <x v="0"/>
    <x v="318"/>
    <x v="1059"/>
    <x v="994"/>
    <x v="43"/>
    <x v="8"/>
    <x v="2"/>
    <x v="2"/>
    <x v="7"/>
    <x v="43"/>
    <x v="239"/>
    <x v="182"/>
    <x v="173"/>
    <x v="1"/>
    <x v="12"/>
    <x v="4"/>
    <x v="262"/>
    <x v="365"/>
    <x v="5"/>
    <x v="20"/>
    <x v="7"/>
    <x v="9"/>
    <x v="1107"/>
    <x v="3"/>
  </r>
  <r>
    <x v="1"/>
    <x v="7"/>
    <x v="1"/>
    <x v="0"/>
    <x v="260"/>
    <x v="1061"/>
    <x v="995"/>
    <x v="123"/>
    <x v="8"/>
    <x v="2"/>
    <x v="2"/>
    <x v="7"/>
    <x v="43"/>
    <x v="255"/>
    <x v="139"/>
    <x v="184"/>
    <x v="1"/>
    <x v="12"/>
    <x v="4"/>
    <x v="171"/>
    <x v="1025"/>
    <x v="97"/>
    <x v="14"/>
    <x v="7"/>
    <x v="9"/>
    <x v="1109"/>
    <x v="3"/>
  </r>
  <r>
    <x v="1"/>
    <x v="7"/>
    <x v="1"/>
    <x v="0"/>
    <x v="218"/>
    <x v="1060"/>
    <x v="995"/>
    <x v="291"/>
    <x v="8"/>
    <x v="2"/>
    <x v="2"/>
    <x v="7"/>
    <x v="43"/>
    <x v="284"/>
    <x v="116"/>
    <x v="184"/>
    <x v="1"/>
    <x v="12"/>
    <x v="4"/>
    <x v="399"/>
    <x v="283"/>
    <x v="104"/>
    <x v="16"/>
    <x v="7"/>
    <x v="9"/>
    <x v="1108"/>
    <x v="3"/>
  </r>
  <r>
    <x v="1"/>
    <x v="10"/>
    <x v="0"/>
    <x v="0"/>
    <x v="27"/>
    <x v="1062"/>
    <x v="996"/>
    <x v="298"/>
    <x v="8"/>
    <x v="2"/>
    <x v="2"/>
    <x v="10"/>
    <x v="35"/>
    <x v="328"/>
    <x v="21"/>
    <x v="184"/>
    <x v="1"/>
    <x v="15"/>
    <x v="4"/>
    <x v="792"/>
    <x v="259"/>
    <x v="32"/>
    <x v="74"/>
    <x v="1"/>
    <x v="9"/>
    <x v="464"/>
    <x v="3"/>
  </r>
  <r>
    <x v="1"/>
    <x v="10"/>
    <x v="1"/>
    <x v="0"/>
    <x v="21"/>
    <x v="1063"/>
    <x v="997"/>
    <x v="298"/>
    <x v="8"/>
    <x v="2"/>
    <x v="2"/>
    <x v="10"/>
    <x v="60"/>
    <x v="414"/>
    <x v="182"/>
    <x v="19"/>
    <x v="1"/>
    <x v="15"/>
    <x v="4"/>
    <x v="818"/>
    <x v="261"/>
    <x v="99"/>
    <x v="79"/>
    <x v="1"/>
    <x v="10"/>
    <x v="465"/>
    <x v="3"/>
  </r>
  <r>
    <x v="1"/>
    <x v="10"/>
    <x v="1"/>
    <x v="0"/>
    <x v="21"/>
    <x v="1064"/>
    <x v="998"/>
    <x v="232"/>
    <x v="8"/>
    <x v="2"/>
    <x v="2"/>
    <x v="10"/>
    <x v="60"/>
    <x v="401"/>
    <x v="18"/>
    <x v="184"/>
    <x v="1"/>
    <x v="15"/>
    <x v="4"/>
    <x v="859"/>
    <x v="82"/>
    <x v="22"/>
    <x v="79"/>
    <x v="1"/>
    <x v="10"/>
    <x v="466"/>
    <x v="3"/>
  </r>
  <r>
    <x v="1"/>
    <x v="10"/>
    <x v="1"/>
    <x v="0"/>
    <x v="21"/>
    <x v="1065"/>
    <x v="999"/>
    <x v="87"/>
    <x v="8"/>
    <x v="2"/>
    <x v="2"/>
    <x v="10"/>
    <x v="59"/>
    <x v="349"/>
    <x v="18"/>
    <x v="184"/>
    <x v="1"/>
    <x v="15"/>
    <x v="4"/>
    <x v="959"/>
    <x v="835"/>
    <x v="15"/>
    <x v="70"/>
    <x v="1"/>
    <x v="10"/>
    <x v="467"/>
    <x v="3"/>
  </r>
  <r>
    <x v="1"/>
    <x v="7"/>
    <x v="1"/>
    <x v="0"/>
    <x v="318"/>
    <x v="1066"/>
    <x v="1000"/>
    <x v="7"/>
    <x v="8"/>
    <x v="2"/>
    <x v="2"/>
    <x v="7"/>
    <x v="43"/>
    <x v="246"/>
    <x v="182"/>
    <x v="173"/>
    <x v="1"/>
    <x v="12"/>
    <x v="4"/>
    <x v="251"/>
    <x v="124"/>
    <x v="101"/>
    <x v="9"/>
    <x v="7"/>
    <x v="9"/>
    <x v="1110"/>
    <x v="3"/>
  </r>
  <r>
    <x v="1"/>
    <x v="7"/>
    <x v="1"/>
    <x v="0"/>
    <x v="318"/>
    <x v="1067"/>
    <x v="1001"/>
    <x v="78"/>
    <x v="8"/>
    <x v="2"/>
    <x v="2"/>
    <x v="7"/>
    <x v="43"/>
    <x v="239"/>
    <x v="170"/>
    <x v="184"/>
    <x v="1"/>
    <x v="12"/>
    <x v="4"/>
    <x v="262"/>
    <x v="314"/>
    <x v="5"/>
    <x v="20"/>
    <x v="7"/>
    <x v="9"/>
    <x v="1111"/>
    <x v="3"/>
  </r>
  <r>
    <x v="1"/>
    <x v="10"/>
    <x v="1"/>
    <x v="0"/>
    <x v="21"/>
    <x v="1068"/>
    <x v="1002"/>
    <x v="250"/>
    <x v="8"/>
    <x v="2"/>
    <x v="2"/>
    <x v="10"/>
    <x v="60"/>
    <x v="382"/>
    <x v="18"/>
    <x v="184"/>
    <x v="1"/>
    <x v="15"/>
    <x v="4"/>
    <x v="964"/>
    <x v="533"/>
    <x v="90"/>
    <x v="75"/>
    <x v="1"/>
    <x v="10"/>
    <x v="468"/>
    <x v="3"/>
  </r>
  <r>
    <x v="1"/>
    <x v="7"/>
    <x v="1"/>
    <x v="0"/>
    <x v="260"/>
    <x v="1069"/>
    <x v="1003"/>
    <x v="108"/>
    <x v="8"/>
    <x v="2"/>
    <x v="2"/>
    <x v="7"/>
    <x v="43"/>
    <x v="255"/>
    <x v="139"/>
    <x v="184"/>
    <x v="1"/>
    <x v="12"/>
    <x v="4"/>
    <x v="167"/>
    <x v="415"/>
    <x v="97"/>
    <x v="14"/>
    <x v="7"/>
    <x v="9"/>
    <x v="1112"/>
    <x v="3"/>
  </r>
  <r>
    <x v="1"/>
    <x v="7"/>
    <x v="1"/>
    <x v="0"/>
    <x v="318"/>
    <x v="1070"/>
    <x v="1004"/>
    <x v="108"/>
    <x v="8"/>
    <x v="2"/>
    <x v="2"/>
    <x v="7"/>
    <x v="43"/>
    <x v="232"/>
    <x v="182"/>
    <x v="173"/>
    <x v="1"/>
    <x v="12"/>
    <x v="4"/>
    <x v="231"/>
    <x v="413"/>
    <x v="85"/>
    <x v="14"/>
    <x v="7"/>
    <x v="9"/>
    <x v="1113"/>
    <x v="3"/>
  </r>
  <r>
    <x v="1"/>
    <x v="10"/>
    <x v="1"/>
    <x v="0"/>
    <x v="21"/>
    <x v="1071"/>
    <x v="1005"/>
    <x v="152"/>
    <x v="8"/>
    <x v="2"/>
    <x v="2"/>
    <x v="10"/>
    <x v="59"/>
    <x v="346"/>
    <x v="18"/>
    <x v="184"/>
    <x v="1"/>
    <x v="15"/>
    <x v="4"/>
    <x v="871"/>
    <x v="575"/>
    <x v="79"/>
    <x v="70"/>
    <x v="1"/>
    <x v="10"/>
    <x v="469"/>
    <x v="3"/>
  </r>
  <r>
    <x v="1"/>
    <x v="7"/>
    <x v="1"/>
    <x v="0"/>
    <x v="318"/>
    <x v="1072"/>
    <x v="1006"/>
    <x v="7"/>
    <x v="8"/>
    <x v="2"/>
    <x v="2"/>
    <x v="7"/>
    <x v="43"/>
    <x v="239"/>
    <x v="182"/>
    <x v="173"/>
    <x v="1"/>
    <x v="12"/>
    <x v="4"/>
    <x v="262"/>
    <x v="133"/>
    <x v="5"/>
    <x v="20"/>
    <x v="7"/>
    <x v="9"/>
    <x v="1114"/>
    <x v="3"/>
  </r>
  <r>
    <x v="1"/>
    <x v="10"/>
    <x v="1"/>
    <x v="0"/>
    <x v="21"/>
    <x v="1073"/>
    <x v="1007"/>
    <x v="213"/>
    <x v="8"/>
    <x v="2"/>
    <x v="2"/>
    <x v="10"/>
    <x v="60"/>
    <x v="402"/>
    <x v="18"/>
    <x v="184"/>
    <x v="1"/>
    <x v="15"/>
    <x v="4"/>
    <x v="964"/>
    <x v="22"/>
    <x v="22"/>
    <x v="75"/>
    <x v="1"/>
    <x v="10"/>
    <x v="470"/>
    <x v="3"/>
  </r>
  <r>
    <x v="1"/>
    <x v="7"/>
    <x v="1"/>
    <x v="0"/>
    <x v="260"/>
    <x v="1074"/>
    <x v="1008"/>
    <x v="97"/>
    <x v="8"/>
    <x v="2"/>
    <x v="2"/>
    <x v="7"/>
    <x v="43"/>
    <x v="276"/>
    <x v="182"/>
    <x v="142"/>
    <x v="1"/>
    <x v="12"/>
    <x v="4"/>
    <x v="415"/>
    <x v="617"/>
    <x v="104"/>
    <x v="16"/>
    <x v="7"/>
    <x v="9"/>
    <x v="1115"/>
    <x v="3"/>
  </r>
  <r>
    <x v="1"/>
    <x v="10"/>
    <x v="1"/>
    <x v="20"/>
    <x v="242"/>
    <x v="1075"/>
    <x v="1009"/>
    <x v="183"/>
    <x v="8"/>
    <x v="2"/>
    <x v="2"/>
    <x v="10"/>
    <x v="36"/>
    <x v="435"/>
    <x v="21"/>
    <x v="184"/>
    <x v="1"/>
    <x v="15"/>
    <x v="4"/>
    <x v="727"/>
    <x v="54"/>
    <x v="83"/>
    <x v="51"/>
    <x v="1"/>
    <x v="10"/>
    <x v="471"/>
    <x v="48"/>
  </r>
  <r>
    <x v="1"/>
    <x v="7"/>
    <x v="1"/>
    <x v="0"/>
    <x v="167"/>
    <x v="1076"/>
    <x v="1010"/>
    <x v="262"/>
    <x v="8"/>
    <x v="2"/>
    <x v="2"/>
    <x v="7"/>
    <x v="43"/>
    <x v="220"/>
    <x v="182"/>
    <x v="95"/>
    <x v="1"/>
    <x v="12"/>
    <x v="4"/>
    <x v="178"/>
    <x v="950"/>
    <x v="96"/>
    <x v="10"/>
    <x v="7"/>
    <x v="9"/>
    <x v="1116"/>
    <x v="3"/>
  </r>
  <r>
    <x v="1"/>
    <x v="7"/>
    <x v="1"/>
    <x v="0"/>
    <x v="260"/>
    <x v="1077"/>
    <x v="1011"/>
    <x v="108"/>
    <x v="8"/>
    <x v="2"/>
    <x v="2"/>
    <x v="7"/>
    <x v="43"/>
    <x v="282"/>
    <x v="182"/>
    <x v="142"/>
    <x v="1"/>
    <x v="12"/>
    <x v="4"/>
    <x v="415"/>
    <x v="417"/>
    <x v="104"/>
    <x v="16"/>
    <x v="7"/>
    <x v="9"/>
    <x v="1117"/>
    <x v="3"/>
  </r>
  <r>
    <x v="1"/>
    <x v="7"/>
    <x v="1"/>
    <x v="0"/>
    <x v="318"/>
    <x v="1078"/>
    <x v="1012"/>
    <x v="83"/>
    <x v="8"/>
    <x v="2"/>
    <x v="2"/>
    <x v="7"/>
    <x v="43"/>
    <x v="217"/>
    <x v="182"/>
    <x v="173"/>
    <x v="1"/>
    <x v="12"/>
    <x v="4"/>
    <x v="242"/>
    <x v="685"/>
    <x v="101"/>
    <x v="9"/>
    <x v="7"/>
    <x v="9"/>
    <x v="1118"/>
    <x v="3"/>
  </r>
  <r>
    <x v="1"/>
    <x v="10"/>
    <x v="1"/>
    <x v="0"/>
    <x v="21"/>
    <x v="1079"/>
    <x v="1013"/>
    <x v="232"/>
    <x v="8"/>
    <x v="2"/>
    <x v="2"/>
    <x v="10"/>
    <x v="60"/>
    <x v="402"/>
    <x v="18"/>
    <x v="184"/>
    <x v="1"/>
    <x v="15"/>
    <x v="4"/>
    <x v="963"/>
    <x v="82"/>
    <x v="22"/>
    <x v="75"/>
    <x v="1"/>
    <x v="10"/>
    <x v="472"/>
    <x v="3"/>
  </r>
  <r>
    <x v="1"/>
    <x v="10"/>
    <x v="1"/>
    <x v="19"/>
    <x v="155"/>
    <x v="1080"/>
    <x v="1014"/>
    <x v="298"/>
    <x v="8"/>
    <x v="2"/>
    <x v="2"/>
    <x v="10"/>
    <x v="59"/>
    <x v="361"/>
    <x v="18"/>
    <x v="184"/>
    <x v="1"/>
    <x v="15"/>
    <x v="4"/>
    <x v="862"/>
    <x v="526"/>
    <x v="81"/>
    <x v="46"/>
    <x v="1"/>
    <x v="10"/>
    <x v="473"/>
    <x v="67"/>
  </r>
  <r>
    <x v="1"/>
    <x v="10"/>
    <x v="1"/>
    <x v="0"/>
    <x v="21"/>
    <x v="1082"/>
    <x v="1015"/>
    <x v="225"/>
    <x v="8"/>
    <x v="2"/>
    <x v="2"/>
    <x v="10"/>
    <x v="60"/>
    <x v="402"/>
    <x v="182"/>
    <x v="19"/>
    <x v="1"/>
    <x v="15"/>
    <x v="4"/>
    <x v="964"/>
    <x v="781"/>
    <x v="22"/>
    <x v="75"/>
    <x v="1"/>
    <x v="10"/>
    <x v="474"/>
    <x v="3"/>
  </r>
  <r>
    <x v="1"/>
    <x v="7"/>
    <x v="1"/>
    <x v="0"/>
    <x v="167"/>
    <x v="1081"/>
    <x v="1015"/>
    <x v="123"/>
    <x v="8"/>
    <x v="2"/>
    <x v="2"/>
    <x v="7"/>
    <x v="43"/>
    <x v="220"/>
    <x v="90"/>
    <x v="184"/>
    <x v="1"/>
    <x v="12"/>
    <x v="4"/>
    <x v="174"/>
    <x v="1025"/>
    <x v="96"/>
    <x v="10"/>
    <x v="7"/>
    <x v="9"/>
    <x v="1119"/>
    <x v="3"/>
  </r>
  <r>
    <x v="1"/>
    <x v="10"/>
    <x v="1"/>
    <x v="0"/>
    <x v="21"/>
    <x v="1083"/>
    <x v="1016"/>
    <x v="53"/>
    <x v="8"/>
    <x v="2"/>
    <x v="2"/>
    <x v="10"/>
    <x v="60"/>
    <x v="416"/>
    <x v="18"/>
    <x v="184"/>
    <x v="1"/>
    <x v="15"/>
    <x v="4"/>
    <x v="942"/>
    <x v="807"/>
    <x v="65"/>
    <x v="79"/>
    <x v="1"/>
    <x v="10"/>
    <x v="475"/>
    <x v="3"/>
  </r>
  <r>
    <x v="1"/>
    <x v="7"/>
    <x v="1"/>
    <x v="0"/>
    <x v="260"/>
    <x v="1084"/>
    <x v="1017"/>
    <x v="108"/>
    <x v="8"/>
    <x v="2"/>
    <x v="2"/>
    <x v="7"/>
    <x v="43"/>
    <x v="255"/>
    <x v="182"/>
    <x v="142"/>
    <x v="1"/>
    <x v="12"/>
    <x v="4"/>
    <x v="171"/>
    <x v="415"/>
    <x v="97"/>
    <x v="14"/>
    <x v="7"/>
    <x v="9"/>
    <x v="1120"/>
    <x v="3"/>
  </r>
  <r>
    <x v="1"/>
    <x v="10"/>
    <x v="1"/>
    <x v="0"/>
    <x v="21"/>
    <x v="1085"/>
    <x v="1018"/>
    <x v="202"/>
    <x v="8"/>
    <x v="2"/>
    <x v="2"/>
    <x v="10"/>
    <x v="59"/>
    <x v="349"/>
    <x v="18"/>
    <x v="184"/>
    <x v="1"/>
    <x v="15"/>
    <x v="4"/>
    <x v="951"/>
    <x v="38"/>
    <x v="15"/>
    <x v="70"/>
    <x v="1"/>
    <x v="10"/>
    <x v="476"/>
    <x v="3"/>
  </r>
  <r>
    <x v="1"/>
    <x v="7"/>
    <x v="1"/>
    <x v="0"/>
    <x v="318"/>
    <x v="1086"/>
    <x v="1019"/>
    <x v="7"/>
    <x v="8"/>
    <x v="2"/>
    <x v="2"/>
    <x v="7"/>
    <x v="43"/>
    <x v="217"/>
    <x v="182"/>
    <x v="173"/>
    <x v="1"/>
    <x v="12"/>
    <x v="4"/>
    <x v="244"/>
    <x v="124"/>
    <x v="101"/>
    <x v="9"/>
    <x v="7"/>
    <x v="9"/>
    <x v="1121"/>
    <x v="3"/>
  </r>
  <r>
    <x v="1"/>
    <x v="10"/>
    <x v="1"/>
    <x v="0"/>
    <x v="21"/>
    <x v="1087"/>
    <x v="1020"/>
    <x v="242"/>
    <x v="8"/>
    <x v="2"/>
    <x v="2"/>
    <x v="10"/>
    <x v="60"/>
    <x v="414"/>
    <x v="18"/>
    <x v="184"/>
    <x v="1"/>
    <x v="15"/>
    <x v="4"/>
    <x v="816"/>
    <x v="897"/>
    <x v="99"/>
    <x v="79"/>
    <x v="1"/>
    <x v="10"/>
    <x v="477"/>
    <x v="3"/>
  </r>
  <r>
    <x v="1"/>
    <x v="7"/>
    <x v="1"/>
    <x v="0"/>
    <x v="318"/>
    <x v="1088"/>
    <x v="1021"/>
    <x v="239"/>
    <x v="8"/>
    <x v="2"/>
    <x v="2"/>
    <x v="7"/>
    <x v="43"/>
    <x v="246"/>
    <x v="170"/>
    <x v="184"/>
    <x v="1"/>
    <x v="12"/>
    <x v="4"/>
    <x v="251"/>
    <x v="214"/>
    <x v="101"/>
    <x v="9"/>
    <x v="7"/>
    <x v="9"/>
    <x v="1122"/>
    <x v="3"/>
  </r>
  <r>
    <x v="1"/>
    <x v="10"/>
    <x v="1"/>
    <x v="0"/>
    <x v="21"/>
    <x v="1089"/>
    <x v="1022"/>
    <x v="232"/>
    <x v="8"/>
    <x v="2"/>
    <x v="2"/>
    <x v="10"/>
    <x v="60"/>
    <x v="402"/>
    <x v="18"/>
    <x v="184"/>
    <x v="1"/>
    <x v="15"/>
    <x v="4"/>
    <x v="963"/>
    <x v="82"/>
    <x v="22"/>
    <x v="75"/>
    <x v="1"/>
    <x v="10"/>
    <x v="478"/>
    <x v="3"/>
  </r>
  <r>
    <x v="1"/>
    <x v="7"/>
    <x v="0"/>
    <x v="13"/>
    <x v="363"/>
    <x v="1090"/>
    <x v="1023"/>
    <x v="66"/>
    <x v="8"/>
    <x v="2"/>
    <x v="2"/>
    <x v="7"/>
    <x v="39"/>
    <x v="147"/>
    <x v="182"/>
    <x v="142"/>
    <x v="1"/>
    <x v="12"/>
    <x v="4"/>
    <x v="6"/>
    <x v="802"/>
    <x v="29"/>
    <x v="31"/>
    <x v="8"/>
    <x v="9"/>
    <x v="3454"/>
    <x v="30"/>
  </r>
  <r>
    <x v="1"/>
    <x v="10"/>
    <x v="1"/>
    <x v="0"/>
    <x v="21"/>
    <x v="1091"/>
    <x v="1024"/>
    <x v="298"/>
    <x v="8"/>
    <x v="2"/>
    <x v="2"/>
    <x v="10"/>
    <x v="60"/>
    <x v="416"/>
    <x v="18"/>
    <x v="184"/>
    <x v="1"/>
    <x v="15"/>
    <x v="4"/>
    <x v="940"/>
    <x v="222"/>
    <x v="65"/>
    <x v="79"/>
    <x v="1"/>
    <x v="10"/>
    <x v="479"/>
    <x v="3"/>
  </r>
  <r>
    <x v="1"/>
    <x v="10"/>
    <x v="1"/>
    <x v="0"/>
    <x v="21"/>
    <x v="1092"/>
    <x v="1025"/>
    <x v="225"/>
    <x v="8"/>
    <x v="2"/>
    <x v="2"/>
    <x v="10"/>
    <x v="60"/>
    <x v="402"/>
    <x v="182"/>
    <x v="19"/>
    <x v="1"/>
    <x v="15"/>
    <x v="4"/>
    <x v="964"/>
    <x v="781"/>
    <x v="22"/>
    <x v="75"/>
    <x v="1"/>
    <x v="10"/>
    <x v="480"/>
    <x v="3"/>
  </r>
  <r>
    <x v="1"/>
    <x v="10"/>
    <x v="1"/>
    <x v="0"/>
    <x v="21"/>
    <x v="1093"/>
    <x v="1026"/>
    <x v="69"/>
    <x v="8"/>
    <x v="2"/>
    <x v="2"/>
    <x v="10"/>
    <x v="60"/>
    <x v="382"/>
    <x v="18"/>
    <x v="184"/>
    <x v="1"/>
    <x v="15"/>
    <x v="4"/>
    <x v="963"/>
    <x v="906"/>
    <x v="90"/>
    <x v="75"/>
    <x v="1"/>
    <x v="10"/>
    <x v="481"/>
    <x v="3"/>
  </r>
  <r>
    <x v="1"/>
    <x v="10"/>
    <x v="0"/>
    <x v="0"/>
    <x v="27"/>
    <x v="1094"/>
    <x v="1027"/>
    <x v="85"/>
    <x v="8"/>
    <x v="2"/>
    <x v="2"/>
    <x v="10"/>
    <x v="35"/>
    <x v="325"/>
    <x v="21"/>
    <x v="184"/>
    <x v="1"/>
    <x v="15"/>
    <x v="4"/>
    <x v="733"/>
    <x v="500"/>
    <x v="32"/>
    <x v="74"/>
    <x v="1"/>
    <x v="9"/>
    <x v="482"/>
    <x v="3"/>
  </r>
  <r>
    <x v="1"/>
    <x v="10"/>
    <x v="1"/>
    <x v="0"/>
    <x v="21"/>
    <x v="1095"/>
    <x v="1028"/>
    <x v="232"/>
    <x v="8"/>
    <x v="2"/>
    <x v="2"/>
    <x v="10"/>
    <x v="60"/>
    <x v="401"/>
    <x v="18"/>
    <x v="184"/>
    <x v="1"/>
    <x v="15"/>
    <x v="4"/>
    <x v="858"/>
    <x v="82"/>
    <x v="22"/>
    <x v="79"/>
    <x v="1"/>
    <x v="10"/>
    <x v="483"/>
    <x v="3"/>
  </r>
  <r>
    <x v="1"/>
    <x v="10"/>
    <x v="1"/>
    <x v="0"/>
    <x v="21"/>
    <x v="1096"/>
    <x v="1029"/>
    <x v="225"/>
    <x v="8"/>
    <x v="2"/>
    <x v="2"/>
    <x v="10"/>
    <x v="60"/>
    <x v="382"/>
    <x v="182"/>
    <x v="19"/>
    <x v="1"/>
    <x v="15"/>
    <x v="4"/>
    <x v="966"/>
    <x v="781"/>
    <x v="90"/>
    <x v="75"/>
    <x v="1"/>
    <x v="10"/>
    <x v="484"/>
    <x v="3"/>
  </r>
  <r>
    <x v="1"/>
    <x v="10"/>
    <x v="1"/>
    <x v="0"/>
    <x v="21"/>
    <x v="1097"/>
    <x v="1030"/>
    <x v="187"/>
    <x v="8"/>
    <x v="2"/>
    <x v="2"/>
    <x v="10"/>
    <x v="59"/>
    <x v="356"/>
    <x v="182"/>
    <x v="19"/>
    <x v="1"/>
    <x v="15"/>
    <x v="4"/>
    <x v="856"/>
    <x v="349"/>
    <x v="79"/>
    <x v="70"/>
    <x v="1"/>
    <x v="10"/>
    <x v="485"/>
    <x v="3"/>
  </r>
  <r>
    <x v="1"/>
    <x v="7"/>
    <x v="1"/>
    <x v="0"/>
    <x v="260"/>
    <x v="1098"/>
    <x v="1031"/>
    <x v="71"/>
    <x v="8"/>
    <x v="2"/>
    <x v="2"/>
    <x v="7"/>
    <x v="43"/>
    <x v="218"/>
    <x v="182"/>
    <x v="142"/>
    <x v="1"/>
    <x v="12"/>
    <x v="4"/>
    <x v="231"/>
    <x v="41"/>
    <x v="58"/>
    <x v="19"/>
    <x v="7"/>
    <x v="9"/>
    <x v="1123"/>
    <x v="3"/>
  </r>
  <r>
    <x v="1"/>
    <x v="10"/>
    <x v="1"/>
    <x v="0"/>
    <x v="21"/>
    <x v="1099"/>
    <x v="1032"/>
    <x v="239"/>
    <x v="8"/>
    <x v="2"/>
    <x v="2"/>
    <x v="10"/>
    <x v="60"/>
    <x v="416"/>
    <x v="18"/>
    <x v="184"/>
    <x v="1"/>
    <x v="15"/>
    <x v="4"/>
    <x v="938"/>
    <x v="866"/>
    <x v="65"/>
    <x v="79"/>
    <x v="1"/>
    <x v="10"/>
    <x v="486"/>
    <x v="3"/>
  </r>
  <r>
    <x v="1"/>
    <x v="10"/>
    <x v="1"/>
    <x v="0"/>
    <x v="21"/>
    <x v="1100"/>
    <x v="1032"/>
    <x v="233"/>
    <x v="8"/>
    <x v="2"/>
    <x v="2"/>
    <x v="10"/>
    <x v="60"/>
    <x v="414"/>
    <x v="18"/>
    <x v="184"/>
    <x v="1"/>
    <x v="15"/>
    <x v="4"/>
    <x v="810"/>
    <x v="502"/>
    <x v="99"/>
    <x v="79"/>
    <x v="1"/>
    <x v="10"/>
    <x v="487"/>
    <x v="3"/>
  </r>
  <r>
    <x v="1"/>
    <x v="7"/>
    <x v="1"/>
    <x v="0"/>
    <x v="260"/>
    <x v="1101"/>
    <x v="1033"/>
    <x v="25"/>
    <x v="8"/>
    <x v="2"/>
    <x v="2"/>
    <x v="7"/>
    <x v="43"/>
    <x v="255"/>
    <x v="139"/>
    <x v="184"/>
    <x v="1"/>
    <x v="12"/>
    <x v="4"/>
    <x v="174"/>
    <x v="550"/>
    <x v="97"/>
    <x v="14"/>
    <x v="7"/>
    <x v="9"/>
    <x v="1124"/>
    <x v="3"/>
  </r>
  <r>
    <x v="1"/>
    <x v="7"/>
    <x v="1"/>
    <x v="0"/>
    <x v="260"/>
    <x v="1102"/>
    <x v="1034"/>
    <x v="83"/>
    <x v="8"/>
    <x v="2"/>
    <x v="2"/>
    <x v="7"/>
    <x v="43"/>
    <x v="255"/>
    <x v="139"/>
    <x v="184"/>
    <x v="1"/>
    <x v="12"/>
    <x v="4"/>
    <x v="174"/>
    <x v="1016"/>
    <x v="97"/>
    <x v="14"/>
    <x v="7"/>
    <x v="9"/>
    <x v="1125"/>
    <x v="3"/>
  </r>
  <r>
    <x v="1"/>
    <x v="7"/>
    <x v="0"/>
    <x v="9"/>
    <x v="371"/>
    <x v="1103"/>
    <x v="1035"/>
    <x v="26"/>
    <x v="8"/>
    <x v="2"/>
    <x v="2"/>
    <x v="7"/>
    <x v="42"/>
    <x v="179"/>
    <x v="174"/>
    <x v="184"/>
    <x v="1"/>
    <x v="12"/>
    <x v="4"/>
    <x v="261"/>
    <x v="185"/>
    <x v="77"/>
    <x v="39"/>
    <x v="8"/>
    <x v="9"/>
    <x v="3455"/>
    <x v="3"/>
  </r>
  <r>
    <x v="1"/>
    <x v="7"/>
    <x v="1"/>
    <x v="0"/>
    <x v="318"/>
    <x v="1104"/>
    <x v="1036"/>
    <x v="7"/>
    <x v="8"/>
    <x v="2"/>
    <x v="2"/>
    <x v="7"/>
    <x v="43"/>
    <x v="248"/>
    <x v="182"/>
    <x v="173"/>
    <x v="1"/>
    <x v="12"/>
    <x v="4"/>
    <x v="288"/>
    <x v="128"/>
    <x v="78"/>
    <x v="11"/>
    <x v="7"/>
    <x v="9"/>
    <x v="1126"/>
    <x v="3"/>
  </r>
  <r>
    <x v="1"/>
    <x v="7"/>
    <x v="1"/>
    <x v="0"/>
    <x v="260"/>
    <x v="1105"/>
    <x v="1037"/>
    <x v="183"/>
    <x v="8"/>
    <x v="2"/>
    <x v="2"/>
    <x v="7"/>
    <x v="43"/>
    <x v="231"/>
    <x v="182"/>
    <x v="142"/>
    <x v="1"/>
    <x v="12"/>
    <x v="4"/>
    <x v="194"/>
    <x v="522"/>
    <x v="102"/>
    <x v="14"/>
    <x v="7"/>
    <x v="9"/>
    <x v="1127"/>
    <x v="3"/>
  </r>
  <r>
    <x v="1"/>
    <x v="10"/>
    <x v="1"/>
    <x v="0"/>
    <x v="21"/>
    <x v="1106"/>
    <x v="1038"/>
    <x v="152"/>
    <x v="8"/>
    <x v="2"/>
    <x v="2"/>
    <x v="10"/>
    <x v="59"/>
    <x v="356"/>
    <x v="18"/>
    <x v="184"/>
    <x v="1"/>
    <x v="15"/>
    <x v="4"/>
    <x v="852"/>
    <x v="382"/>
    <x v="79"/>
    <x v="70"/>
    <x v="1"/>
    <x v="10"/>
    <x v="488"/>
    <x v="3"/>
  </r>
  <r>
    <x v="1"/>
    <x v="10"/>
    <x v="1"/>
    <x v="0"/>
    <x v="21"/>
    <x v="1107"/>
    <x v="1039"/>
    <x v="232"/>
    <x v="8"/>
    <x v="2"/>
    <x v="2"/>
    <x v="10"/>
    <x v="60"/>
    <x v="401"/>
    <x v="18"/>
    <x v="184"/>
    <x v="1"/>
    <x v="15"/>
    <x v="4"/>
    <x v="858"/>
    <x v="82"/>
    <x v="22"/>
    <x v="79"/>
    <x v="1"/>
    <x v="10"/>
    <x v="489"/>
    <x v="3"/>
  </r>
  <r>
    <x v="1"/>
    <x v="7"/>
    <x v="1"/>
    <x v="9"/>
    <x v="324"/>
    <x v="1108"/>
    <x v="1040"/>
    <x v="183"/>
    <x v="8"/>
    <x v="2"/>
    <x v="2"/>
    <x v="7"/>
    <x v="43"/>
    <x v="228"/>
    <x v="59"/>
    <x v="184"/>
    <x v="1"/>
    <x v="12"/>
    <x v="4"/>
    <x v="371"/>
    <x v="472"/>
    <x v="91"/>
    <x v="15"/>
    <x v="7"/>
    <x v="9"/>
    <x v="1129"/>
    <x v="3"/>
  </r>
  <r>
    <x v="1"/>
    <x v="10"/>
    <x v="1"/>
    <x v="0"/>
    <x v="21"/>
    <x v="1109"/>
    <x v="1041"/>
    <x v="13"/>
    <x v="8"/>
    <x v="2"/>
    <x v="2"/>
    <x v="10"/>
    <x v="59"/>
    <x v="359"/>
    <x v="18"/>
    <x v="184"/>
    <x v="1"/>
    <x v="15"/>
    <x v="4"/>
    <x v="932"/>
    <x v="1013"/>
    <x v="15"/>
    <x v="70"/>
    <x v="1"/>
    <x v="10"/>
    <x v="490"/>
    <x v="3"/>
  </r>
  <r>
    <x v="1"/>
    <x v="7"/>
    <x v="1"/>
    <x v="0"/>
    <x v="167"/>
    <x v="1110"/>
    <x v="1041"/>
    <x v="123"/>
    <x v="8"/>
    <x v="2"/>
    <x v="2"/>
    <x v="7"/>
    <x v="43"/>
    <x v="220"/>
    <x v="90"/>
    <x v="184"/>
    <x v="1"/>
    <x v="12"/>
    <x v="4"/>
    <x v="170"/>
    <x v="1025"/>
    <x v="96"/>
    <x v="10"/>
    <x v="7"/>
    <x v="9"/>
    <x v="1128"/>
    <x v="3"/>
  </r>
  <r>
    <x v="1"/>
    <x v="7"/>
    <x v="0"/>
    <x v="12"/>
    <x v="383"/>
    <x v="1111"/>
    <x v="1042"/>
    <x v="99"/>
    <x v="8"/>
    <x v="2"/>
    <x v="2"/>
    <x v="7"/>
    <x v="42"/>
    <x v="305"/>
    <x v="174"/>
    <x v="184"/>
    <x v="1"/>
    <x v="12"/>
    <x v="4"/>
    <x v="278"/>
    <x v="562"/>
    <x v="38"/>
    <x v="57"/>
    <x v="8"/>
    <x v="9"/>
    <x v="3456"/>
    <x v="18"/>
  </r>
  <r>
    <x v="1"/>
    <x v="7"/>
    <x v="0"/>
    <x v="9"/>
    <x v="368"/>
    <x v="1112"/>
    <x v="1043"/>
    <x v="26"/>
    <x v="8"/>
    <x v="2"/>
    <x v="2"/>
    <x v="7"/>
    <x v="42"/>
    <x v="179"/>
    <x v="172"/>
    <x v="184"/>
    <x v="1"/>
    <x v="12"/>
    <x v="4"/>
    <x v="259"/>
    <x v="185"/>
    <x v="77"/>
    <x v="39"/>
    <x v="8"/>
    <x v="9"/>
    <x v="3457"/>
    <x v="3"/>
  </r>
  <r>
    <x v="0"/>
    <x v="7"/>
    <x v="1"/>
    <x v="0"/>
    <x v="344"/>
    <x v="1113"/>
    <x v="1044"/>
    <x v="42"/>
    <x v="8"/>
    <x v="2"/>
    <x v="2"/>
    <x v="7"/>
    <x v="28"/>
    <x v="81"/>
    <x v="180"/>
    <x v="184"/>
    <x v="1"/>
    <x v="20"/>
    <x v="3"/>
    <x v="608"/>
    <x v="458"/>
    <x v="71"/>
    <x v="58"/>
    <x v="4"/>
    <x v="3"/>
    <x v="220"/>
    <x v="2"/>
  </r>
  <r>
    <x v="1"/>
    <x v="7"/>
    <x v="1"/>
    <x v="0"/>
    <x v="260"/>
    <x v="1114"/>
    <x v="1045"/>
    <x v="108"/>
    <x v="8"/>
    <x v="2"/>
    <x v="2"/>
    <x v="7"/>
    <x v="43"/>
    <x v="255"/>
    <x v="139"/>
    <x v="184"/>
    <x v="1"/>
    <x v="12"/>
    <x v="4"/>
    <x v="169"/>
    <x v="415"/>
    <x v="97"/>
    <x v="14"/>
    <x v="7"/>
    <x v="9"/>
    <x v="1130"/>
    <x v="3"/>
  </r>
  <r>
    <x v="1"/>
    <x v="10"/>
    <x v="1"/>
    <x v="0"/>
    <x v="21"/>
    <x v="1115"/>
    <x v="1046"/>
    <x v="232"/>
    <x v="8"/>
    <x v="2"/>
    <x v="2"/>
    <x v="10"/>
    <x v="60"/>
    <x v="414"/>
    <x v="18"/>
    <x v="184"/>
    <x v="1"/>
    <x v="15"/>
    <x v="4"/>
    <x v="807"/>
    <x v="82"/>
    <x v="99"/>
    <x v="79"/>
    <x v="1"/>
    <x v="10"/>
    <x v="491"/>
    <x v="3"/>
  </r>
  <r>
    <x v="1"/>
    <x v="7"/>
    <x v="1"/>
    <x v="9"/>
    <x v="324"/>
    <x v="1116"/>
    <x v="1046"/>
    <x v="183"/>
    <x v="8"/>
    <x v="2"/>
    <x v="2"/>
    <x v="7"/>
    <x v="43"/>
    <x v="262"/>
    <x v="182"/>
    <x v="65"/>
    <x v="1"/>
    <x v="12"/>
    <x v="4"/>
    <x v="362"/>
    <x v="472"/>
    <x v="42"/>
    <x v="17"/>
    <x v="7"/>
    <x v="9"/>
    <x v="1132"/>
    <x v="3"/>
  </r>
  <r>
    <x v="1"/>
    <x v="7"/>
    <x v="1"/>
    <x v="0"/>
    <x v="260"/>
    <x v="1117"/>
    <x v="1047"/>
    <x v="86"/>
    <x v="8"/>
    <x v="2"/>
    <x v="2"/>
    <x v="7"/>
    <x v="43"/>
    <x v="255"/>
    <x v="139"/>
    <x v="184"/>
    <x v="1"/>
    <x v="12"/>
    <x v="4"/>
    <x v="165"/>
    <x v="163"/>
    <x v="97"/>
    <x v="14"/>
    <x v="7"/>
    <x v="9"/>
    <x v="1131"/>
    <x v="3"/>
  </r>
  <r>
    <x v="1"/>
    <x v="10"/>
    <x v="1"/>
    <x v="0"/>
    <x v="21"/>
    <x v="1118"/>
    <x v="1048"/>
    <x v="224"/>
    <x v="8"/>
    <x v="2"/>
    <x v="2"/>
    <x v="10"/>
    <x v="60"/>
    <x v="402"/>
    <x v="18"/>
    <x v="184"/>
    <x v="1"/>
    <x v="15"/>
    <x v="4"/>
    <x v="963"/>
    <x v="436"/>
    <x v="22"/>
    <x v="75"/>
    <x v="1"/>
    <x v="10"/>
    <x v="492"/>
    <x v="3"/>
  </r>
  <r>
    <x v="1"/>
    <x v="7"/>
    <x v="0"/>
    <x v="12"/>
    <x v="361"/>
    <x v="1119"/>
    <x v="1049"/>
    <x v="26"/>
    <x v="8"/>
    <x v="2"/>
    <x v="2"/>
    <x v="7"/>
    <x v="42"/>
    <x v="305"/>
    <x v="139"/>
    <x v="184"/>
    <x v="1"/>
    <x v="12"/>
    <x v="4"/>
    <x v="278"/>
    <x v="178"/>
    <x v="38"/>
    <x v="57"/>
    <x v="8"/>
    <x v="9"/>
    <x v="3458"/>
    <x v="18"/>
  </r>
  <r>
    <x v="1"/>
    <x v="10"/>
    <x v="1"/>
    <x v="0"/>
    <x v="21"/>
    <x v="1120"/>
    <x v="1050"/>
    <x v="279"/>
    <x v="8"/>
    <x v="2"/>
    <x v="2"/>
    <x v="10"/>
    <x v="60"/>
    <x v="401"/>
    <x v="182"/>
    <x v="19"/>
    <x v="1"/>
    <x v="15"/>
    <x v="4"/>
    <x v="859"/>
    <x v="233"/>
    <x v="22"/>
    <x v="79"/>
    <x v="1"/>
    <x v="10"/>
    <x v="493"/>
    <x v="3"/>
  </r>
  <r>
    <x v="1"/>
    <x v="7"/>
    <x v="1"/>
    <x v="0"/>
    <x v="260"/>
    <x v="1121"/>
    <x v="1050"/>
    <x v="86"/>
    <x v="8"/>
    <x v="2"/>
    <x v="2"/>
    <x v="7"/>
    <x v="43"/>
    <x v="255"/>
    <x v="139"/>
    <x v="184"/>
    <x v="1"/>
    <x v="12"/>
    <x v="4"/>
    <x v="160"/>
    <x v="163"/>
    <x v="97"/>
    <x v="14"/>
    <x v="7"/>
    <x v="9"/>
    <x v="1133"/>
    <x v="3"/>
  </r>
  <r>
    <x v="1"/>
    <x v="7"/>
    <x v="0"/>
    <x v="9"/>
    <x v="364"/>
    <x v="1122"/>
    <x v="1051"/>
    <x v="223"/>
    <x v="8"/>
    <x v="2"/>
    <x v="2"/>
    <x v="7"/>
    <x v="39"/>
    <x v="118"/>
    <x v="182"/>
    <x v="173"/>
    <x v="1"/>
    <x v="12"/>
    <x v="4"/>
    <x v="128"/>
    <x v="444"/>
    <x v="104"/>
    <x v="4"/>
    <x v="8"/>
    <x v="9"/>
    <x v="3459"/>
    <x v="3"/>
  </r>
  <r>
    <x v="1"/>
    <x v="7"/>
    <x v="1"/>
    <x v="0"/>
    <x v="167"/>
    <x v="1123"/>
    <x v="1051"/>
    <x v="123"/>
    <x v="8"/>
    <x v="2"/>
    <x v="2"/>
    <x v="7"/>
    <x v="43"/>
    <x v="220"/>
    <x v="90"/>
    <x v="184"/>
    <x v="1"/>
    <x v="12"/>
    <x v="4"/>
    <x v="167"/>
    <x v="1025"/>
    <x v="96"/>
    <x v="10"/>
    <x v="7"/>
    <x v="9"/>
    <x v="1134"/>
    <x v="3"/>
  </r>
  <r>
    <x v="1"/>
    <x v="10"/>
    <x v="1"/>
    <x v="0"/>
    <x v="21"/>
    <x v="1124"/>
    <x v="1052"/>
    <x v="97"/>
    <x v="8"/>
    <x v="2"/>
    <x v="2"/>
    <x v="10"/>
    <x v="60"/>
    <x v="382"/>
    <x v="18"/>
    <x v="184"/>
    <x v="1"/>
    <x v="15"/>
    <x v="4"/>
    <x v="963"/>
    <x v="339"/>
    <x v="90"/>
    <x v="75"/>
    <x v="1"/>
    <x v="10"/>
    <x v="494"/>
    <x v="3"/>
  </r>
  <r>
    <x v="1"/>
    <x v="7"/>
    <x v="0"/>
    <x v="29"/>
    <x v="405"/>
    <x v="1125"/>
    <x v="1053"/>
    <x v="26"/>
    <x v="8"/>
    <x v="2"/>
    <x v="2"/>
    <x v="7"/>
    <x v="42"/>
    <x v="301"/>
    <x v="139"/>
    <x v="184"/>
    <x v="1"/>
    <x v="12"/>
    <x v="4"/>
    <x v="283"/>
    <x v="180"/>
    <x v="38"/>
    <x v="57"/>
    <x v="8"/>
    <x v="9"/>
    <x v="3460"/>
    <x v="63"/>
  </r>
  <r>
    <x v="1"/>
    <x v="10"/>
    <x v="1"/>
    <x v="0"/>
    <x v="21"/>
    <x v="1126"/>
    <x v="1054"/>
    <x v="30"/>
    <x v="8"/>
    <x v="2"/>
    <x v="2"/>
    <x v="10"/>
    <x v="60"/>
    <x v="402"/>
    <x v="18"/>
    <x v="184"/>
    <x v="1"/>
    <x v="15"/>
    <x v="4"/>
    <x v="963"/>
    <x v="656"/>
    <x v="22"/>
    <x v="75"/>
    <x v="1"/>
    <x v="10"/>
    <x v="495"/>
    <x v="3"/>
  </r>
  <r>
    <x v="1"/>
    <x v="10"/>
    <x v="1"/>
    <x v="0"/>
    <x v="21"/>
    <x v="1127"/>
    <x v="1055"/>
    <x v="298"/>
    <x v="8"/>
    <x v="2"/>
    <x v="2"/>
    <x v="10"/>
    <x v="60"/>
    <x v="416"/>
    <x v="18"/>
    <x v="184"/>
    <x v="1"/>
    <x v="15"/>
    <x v="4"/>
    <x v="938"/>
    <x v="222"/>
    <x v="65"/>
    <x v="79"/>
    <x v="1"/>
    <x v="10"/>
    <x v="496"/>
    <x v="3"/>
  </r>
  <r>
    <x v="1"/>
    <x v="10"/>
    <x v="1"/>
    <x v="0"/>
    <x v="21"/>
    <x v="1128"/>
    <x v="1056"/>
    <x v="232"/>
    <x v="8"/>
    <x v="2"/>
    <x v="2"/>
    <x v="10"/>
    <x v="60"/>
    <x v="414"/>
    <x v="18"/>
    <x v="184"/>
    <x v="1"/>
    <x v="15"/>
    <x v="4"/>
    <x v="804"/>
    <x v="82"/>
    <x v="99"/>
    <x v="79"/>
    <x v="1"/>
    <x v="10"/>
    <x v="497"/>
    <x v="3"/>
  </r>
  <r>
    <x v="1"/>
    <x v="7"/>
    <x v="1"/>
    <x v="0"/>
    <x v="167"/>
    <x v="1129"/>
    <x v="1056"/>
    <x v="248"/>
    <x v="8"/>
    <x v="2"/>
    <x v="2"/>
    <x v="7"/>
    <x v="43"/>
    <x v="291"/>
    <x v="90"/>
    <x v="184"/>
    <x v="1"/>
    <x v="12"/>
    <x v="4"/>
    <x v="154"/>
    <x v="570"/>
    <x v="96"/>
    <x v="10"/>
    <x v="7"/>
    <x v="9"/>
    <x v="1136"/>
    <x v="3"/>
  </r>
  <r>
    <x v="1"/>
    <x v="10"/>
    <x v="1"/>
    <x v="0"/>
    <x v="21"/>
    <x v="1130"/>
    <x v="1057"/>
    <x v="25"/>
    <x v="8"/>
    <x v="2"/>
    <x v="2"/>
    <x v="10"/>
    <x v="59"/>
    <x v="356"/>
    <x v="18"/>
    <x v="184"/>
    <x v="1"/>
    <x v="15"/>
    <x v="4"/>
    <x v="847"/>
    <x v="1017"/>
    <x v="79"/>
    <x v="70"/>
    <x v="1"/>
    <x v="10"/>
    <x v="498"/>
    <x v="3"/>
  </r>
  <r>
    <x v="1"/>
    <x v="7"/>
    <x v="1"/>
    <x v="0"/>
    <x v="260"/>
    <x v="1131"/>
    <x v="1058"/>
    <x v="123"/>
    <x v="8"/>
    <x v="2"/>
    <x v="2"/>
    <x v="7"/>
    <x v="43"/>
    <x v="255"/>
    <x v="139"/>
    <x v="184"/>
    <x v="1"/>
    <x v="12"/>
    <x v="4"/>
    <x v="155"/>
    <x v="1025"/>
    <x v="97"/>
    <x v="14"/>
    <x v="7"/>
    <x v="9"/>
    <x v="1135"/>
    <x v="3"/>
  </r>
  <r>
    <x v="1"/>
    <x v="7"/>
    <x v="1"/>
    <x v="0"/>
    <x v="318"/>
    <x v="1132"/>
    <x v="1059"/>
    <x v="291"/>
    <x v="8"/>
    <x v="2"/>
    <x v="2"/>
    <x v="7"/>
    <x v="43"/>
    <x v="253"/>
    <x v="182"/>
    <x v="173"/>
    <x v="1"/>
    <x v="12"/>
    <x v="4"/>
    <x v="228"/>
    <x v="473"/>
    <x v="58"/>
    <x v="19"/>
    <x v="7"/>
    <x v="9"/>
    <x v="1137"/>
    <x v="3"/>
  </r>
  <r>
    <x v="1"/>
    <x v="10"/>
    <x v="1"/>
    <x v="0"/>
    <x v="21"/>
    <x v="1133"/>
    <x v="1060"/>
    <x v="172"/>
    <x v="8"/>
    <x v="2"/>
    <x v="2"/>
    <x v="10"/>
    <x v="60"/>
    <x v="416"/>
    <x v="18"/>
    <x v="184"/>
    <x v="1"/>
    <x v="15"/>
    <x v="4"/>
    <x v="938"/>
    <x v="521"/>
    <x v="65"/>
    <x v="79"/>
    <x v="1"/>
    <x v="10"/>
    <x v="499"/>
    <x v="3"/>
  </r>
  <r>
    <x v="1"/>
    <x v="7"/>
    <x v="0"/>
    <x v="12"/>
    <x v="361"/>
    <x v="1134"/>
    <x v="1061"/>
    <x v="35"/>
    <x v="8"/>
    <x v="2"/>
    <x v="2"/>
    <x v="7"/>
    <x v="39"/>
    <x v="148"/>
    <x v="139"/>
    <x v="184"/>
    <x v="1"/>
    <x v="12"/>
    <x v="4"/>
    <x v="16"/>
    <x v="322"/>
    <x v="29"/>
    <x v="31"/>
    <x v="8"/>
    <x v="9"/>
    <x v="3461"/>
    <x v="18"/>
  </r>
  <r>
    <x v="1"/>
    <x v="7"/>
    <x v="1"/>
    <x v="0"/>
    <x v="308"/>
    <x v="1135"/>
    <x v="1062"/>
    <x v="102"/>
    <x v="8"/>
    <x v="2"/>
    <x v="2"/>
    <x v="7"/>
    <x v="43"/>
    <x v="272"/>
    <x v="165"/>
    <x v="184"/>
    <x v="1"/>
    <x v="12"/>
    <x v="4"/>
    <x v="226"/>
    <x v="423"/>
    <x v="93"/>
    <x v="22"/>
    <x v="7"/>
    <x v="9"/>
    <x v="1138"/>
    <x v="3"/>
  </r>
  <r>
    <x v="1"/>
    <x v="7"/>
    <x v="1"/>
    <x v="0"/>
    <x v="318"/>
    <x v="1136"/>
    <x v="1063"/>
    <x v="239"/>
    <x v="8"/>
    <x v="2"/>
    <x v="2"/>
    <x v="7"/>
    <x v="43"/>
    <x v="246"/>
    <x v="182"/>
    <x v="173"/>
    <x v="1"/>
    <x v="12"/>
    <x v="4"/>
    <x v="252"/>
    <x v="214"/>
    <x v="101"/>
    <x v="9"/>
    <x v="7"/>
    <x v="9"/>
    <x v="1140"/>
    <x v="3"/>
  </r>
  <r>
    <x v="1"/>
    <x v="10"/>
    <x v="1"/>
    <x v="0"/>
    <x v="21"/>
    <x v="1137"/>
    <x v="1064"/>
    <x v="68"/>
    <x v="8"/>
    <x v="2"/>
    <x v="2"/>
    <x v="10"/>
    <x v="59"/>
    <x v="346"/>
    <x v="18"/>
    <x v="184"/>
    <x v="1"/>
    <x v="15"/>
    <x v="4"/>
    <x v="868"/>
    <x v="766"/>
    <x v="79"/>
    <x v="70"/>
    <x v="1"/>
    <x v="10"/>
    <x v="500"/>
    <x v="3"/>
  </r>
  <r>
    <x v="1"/>
    <x v="7"/>
    <x v="1"/>
    <x v="0"/>
    <x v="260"/>
    <x v="1138"/>
    <x v="1065"/>
    <x v="99"/>
    <x v="8"/>
    <x v="2"/>
    <x v="2"/>
    <x v="7"/>
    <x v="43"/>
    <x v="276"/>
    <x v="139"/>
    <x v="184"/>
    <x v="1"/>
    <x v="12"/>
    <x v="4"/>
    <x v="412"/>
    <x v="613"/>
    <x v="104"/>
    <x v="16"/>
    <x v="7"/>
    <x v="9"/>
    <x v="1139"/>
    <x v="3"/>
  </r>
  <r>
    <x v="1"/>
    <x v="7"/>
    <x v="1"/>
    <x v="0"/>
    <x v="260"/>
    <x v="1139"/>
    <x v="1066"/>
    <x v="7"/>
    <x v="8"/>
    <x v="2"/>
    <x v="2"/>
    <x v="7"/>
    <x v="44"/>
    <x v="234"/>
    <x v="139"/>
    <x v="184"/>
    <x v="1"/>
    <x v="12"/>
    <x v="4"/>
    <x v="266"/>
    <x v="140"/>
    <x v="48"/>
    <x v="43"/>
    <x v="7"/>
    <x v="13"/>
    <x v="1141"/>
    <x v="3"/>
  </r>
  <r>
    <x v="1"/>
    <x v="7"/>
    <x v="1"/>
    <x v="0"/>
    <x v="260"/>
    <x v="1140"/>
    <x v="1067"/>
    <x v="49"/>
    <x v="8"/>
    <x v="2"/>
    <x v="2"/>
    <x v="7"/>
    <x v="43"/>
    <x v="255"/>
    <x v="139"/>
    <x v="184"/>
    <x v="1"/>
    <x v="12"/>
    <x v="4"/>
    <x v="155"/>
    <x v="650"/>
    <x v="97"/>
    <x v="14"/>
    <x v="7"/>
    <x v="9"/>
    <x v="1142"/>
    <x v="3"/>
  </r>
  <r>
    <x v="1"/>
    <x v="7"/>
    <x v="0"/>
    <x v="25"/>
    <x v="380"/>
    <x v="1141"/>
    <x v="1068"/>
    <x v="97"/>
    <x v="8"/>
    <x v="2"/>
    <x v="2"/>
    <x v="7"/>
    <x v="42"/>
    <x v="304"/>
    <x v="90"/>
    <x v="184"/>
    <x v="1"/>
    <x v="12"/>
    <x v="4"/>
    <x v="349"/>
    <x v="530"/>
    <x v="38"/>
    <x v="57"/>
    <x v="8"/>
    <x v="9"/>
    <x v="3462"/>
    <x v="11"/>
  </r>
  <r>
    <x v="1"/>
    <x v="7"/>
    <x v="1"/>
    <x v="0"/>
    <x v="260"/>
    <x v="1142"/>
    <x v="1068"/>
    <x v="282"/>
    <x v="8"/>
    <x v="2"/>
    <x v="2"/>
    <x v="7"/>
    <x v="43"/>
    <x v="252"/>
    <x v="139"/>
    <x v="184"/>
    <x v="1"/>
    <x v="12"/>
    <x v="4"/>
    <x v="229"/>
    <x v="860"/>
    <x v="58"/>
    <x v="19"/>
    <x v="7"/>
    <x v="9"/>
    <x v="1143"/>
    <x v="3"/>
  </r>
  <r>
    <x v="1"/>
    <x v="7"/>
    <x v="1"/>
    <x v="0"/>
    <x v="330"/>
    <x v="1143"/>
    <x v="1069"/>
    <x v="43"/>
    <x v="8"/>
    <x v="2"/>
    <x v="2"/>
    <x v="7"/>
    <x v="43"/>
    <x v="239"/>
    <x v="182"/>
    <x v="178"/>
    <x v="1"/>
    <x v="12"/>
    <x v="4"/>
    <x v="266"/>
    <x v="365"/>
    <x v="5"/>
    <x v="20"/>
    <x v="7"/>
    <x v="9"/>
    <x v="1144"/>
    <x v="3"/>
  </r>
  <r>
    <x v="1"/>
    <x v="10"/>
    <x v="1"/>
    <x v="0"/>
    <x v="21"/>
    <x v="1144"/>
    <x v="1070"/>
    <x v="53"/>
    <x v="8"/>
    <x v="2"/>
    <x v="2"/>
    <x v="10"/>
    <x v="59"/>
    <x v="349"/>
    <x v="182"/>
    <x v="19"/>
    <x v="1"/>
    <x v="15"/>
    <x v="4"/>
    <x v="956"/>
    <x v="807"/>
    <x v="15"/>
    <x v="70"/>
    <x v="1"/>
    <x v="10"/>
    <x v="501"/>
    <x v="3"/>
  </r>
  <r>
    <x v="1"/>
    <x v="7"/>
    <x v="1"/>
    <x v="0"/>
    <x v="318"/>
    <x v="1145"/>
    <x v="1070"/>
    <x v="7"/>
    <x v="8"/>
    <x v="2"/>
    <x v="2"/>
    <x v="7"/>
    <x v="43"/>
    <x v="232"/>
    <x v="170"/>
    <x v="184"/>
    <x v="1"/>
    <x v="12"/>
    <x v="4"/>
    <x v="231"/>
    <x v="134"/>
    <x v="85"/>
    <x v="14"/>
    <x v="7"/>
    <x v="9"/>
    <x v="1145"/>
    <x v="3"/>
  </r>
  <r>
    <x v="1"/>
    <x v="7"/>
    <x v="1"/>
    <x v="0"/>
    <x v="260"/>
    <x v="1146"/>
    <x v="1071"/>
    <x v="102"/>
    <x v="8"/>
    <x v="2"/>
    <x v="2"/>
    <x v="7"/>
    <x v="43"/>
    <x v="231"/>
    <x v="139"/>
    <x v="184"/>
    <x v="1"/>
    <x v="12"/>
    <x v="4"/>
    <x v="192"/>
    <x v="423"/>
    <x v="102"/>
    <x v="14"/>
    <x v="7"/>
    <x v="9"/>
    <x v="1146"/>
    <x v="3"/>
  </r>
  <r>
    <x v="1"/>
    <x v="7"/>
    <x v="1"/>
    <x v="0"/>
    <x v="318"/>
    <x v="1147"/>
    <x v="1072"/>
    <x v="83"/>
    <x v="8"/>
    <x v="2"/>
    <x v="2"/>
    <x v="7"/>
    <x v="43"/>
    <x v="217"/>
    <x v="182"/>
    <x v="173"/>
    <x v="1"/>
    <x v="12"/>
    <x v="4"/>
    <x v="248"/>
    <x v="685"/>
    <x v="101"/>
    <x v="9"/>
    <x v="7"/>
    <x v="9"/>
    <x v="1147"/>
    <x v="3"/>
  </r>
  <r>
    <x v="1"/>
    <x v="7"/>
    <x v="0"/>
    <x v="12"/>
    <x v="373"/>
    <x v="1148"/>
    <x v="1073"/>
    <x v="183"/>
    <x v="8"/>
    <x v="2"/>
    <x v="2"/>
    <x v="7"/>
    <x v="39"/>
    <x v="113"/>
    <x v="170"/>
    <x v="184"/>
    <x v="1"/>
    <x v="12"/>
    <x v="4"/>
    <x v="57"/>
    <x v="887"/>
    <x v="24"/>
    <x v="37"/>
    <x v="8"/>
    <x v="9"/>
    <x v="3463"/>
    <x v="18"/>
  </r>
  <r>
    <x v="1"/>
    <x v="10"/>
    <x v="1"/>
    <x v="0"/>
    <x v="27"/>
    <x v="1149"/>
    <x v="1074"/>
    <x v="290"/>
    <x v="8"/>
    <x v="2"/>
    <x v="2"/>
    <x v="10"/>
    <x v="36"/>
    <x v="426"/>
    <x v="182"/>
    <x v="24"/>
    <x v="1"/>
    <x v="15"/>
    <x v="4"/>
    <x v="717"/>
    <x v="1000"/>
    <x v="49"/>
    <x v="76"/>
    <x v="1"/>
    <x v="10"/>
    <x v="502"/>
    <x v="3"/>
  </r>
  <r>
    <x v="1"/>
    <x v="7"/>
    <x v="1"/>
    <x v="0"/>
    <x v="318"/>
    <x v="1150"/>
    <x v="1075"/>
    <x v="239"/>
    <x v="8"/>
    <x v="2"/>
    <x v="2"/>
    <x v="7"/>
    <x v="43"/>
    <x v="246"/>
    <x v="170"/>
    <x v="184"/>
    <x v="1"/>
    <x v="12"/>
    <x v="4"/>
    <x v="255"/>
    <x v="214"/>
    <x v="101"/>
    <x v="9"/>
    <x v="7"/>
    <x v="9"/>
    <x v="1148"/>
    <x v="3"/>
  </r>
  <r>
    <x v="0"/>
    <x v="7"/>
    <x v="1"/>
    <x v="0"/>
    <x v="344"/>
    <x v="1151"/>
    <x v="1076"/>
    <x v="42"/>
    <x v="8"/>
    <x v="2"/>
    <x v="2"/>
    <x v="7"/>
    <x v="28"/>
    <x v="81"/>
    <x v="180"/>
    <x v="184"/>
    <x v="1"/>
    <x v="20"/>
    <x v="3"/>
    <x v="607"/>
    <x v="458"/>
    <x v="71"/>
    <x v="58"/>
    <x v="4"/>
    <x v="3"/>
    <x v="221"/>
    <x v="2"/>
  </r>
  <r>
    <x v="1"/>
    <x v="7"/>
    <x v="1"/>
    <x v="0"/>
    <x v="318"/>
    <x v="1152"/>
    <x v="1077"/>
    <x v="262"/>
    <x v="8"/>
    <x v="2"/>
    <x v="2"/>
    <x v="7"/>
    <x v="43"/>
    <x v="279"/>
    <x v="170"/>
    <x v="184"/>
    <x v="1"/>
    <x v="12"/>
    <x v="4"/>
    <x v="253"/>
    <x v="952"/>
    <x v="94"/>
    <x v="21"/>
    <x v="7"/>
    <x v="9"/>
    <x v="1149"/>
    <x v="3"/>
  </r>
  <r>
    <x v="1"/>
    <x v="7"/>
    <x v="1"/>
    <x v="0"/>
    <x v="167"/>
    <x v="1153"/>
    <x v="1078"/>
    <x v="262"/>
    <x v="8"/>
    <x v="2"/>
    <x v="2"/>
    <x v="7"/>
    <x v="43"/>
    <x v="279"/>
    <x v="90"/>
    <x v="184"/>
    <x v="1"/>
    <x v="12"/>
    <x v="4"/>
    <x v="252"/>
    <x v="952"/>
    <x v="94"/>
    <x v="21"/>
    <x v="7"/>
    <x v="9"/>
    <x v="1150"/>
    <x v="3"/>
  </r>
  <r>
    <x v="1"/>
    <x v="7"/>
    <x v="1"/>
    <x v="0"/>
    <x v="318"/>
    <x v="1154"/>
    <x v="1079"/>
    <x v="27"/>
    <x v="8"/>
    <x v="2"/>
    <x v="2"/>
    <x v="7"/>
    <x v="43"/>
    <x v="259"/>
    <x v="170"/>
    <x v="184"/>
    <x v="1"/>
    <x v="12"/>
    <x v="4"/>
    <x v="472"/>
    <x v="937"/>
    <x v="67"/>
    <x v="14"/>
    <x v="7"/>
    <x v="9"/>
    <x v="1151"/>
    <x v="3"/>
  </r>
  <r>
    <x v="1"/>
    <x v="7"/>
    <x v="0"/>
    <x v="28"/>
    <x v="406"/>
    <x v="1155"/>
    <x v="1080"/>
    <x v="209"/>
    <x v="8"/>
    <x v="2"/>
    <x v="2"/>
    <x v="7"/>
    <x v="39"/>
    <x v="171"/>
    <x v="170"/>
    <x v="184"/>
    <x v="1"/>
    <x v="12"/>
    <x v="4"/>
    <x v="63"/>
    <x v="553"/>
    <x v="24"/>
    <x v="37"/>
    <x v="8"/>
    <x v="9"/>
    <x v="3464"/>
    <x v="68"/>
  </r>
  <r>
    <x v="1"/>
    <x v="10"/>
    <x v="1"/>
    <x v="0"/>
    <x v="21"/>
    <x v="1156"/>
    <x v="1081"/>
    <x v="232"/>
    <x v="8"/>
    <x v="2"/>
    <x v="2"/>
    <x v="10"/>
    <x v="60"/>
    <x v="414"/>
    <x v="18"/>
    <x v="184"/>
    <x v="1"/>
    <x v="15"/>
    <x v="4"/>
    <x v="804"/>
    <x v="82"/>
    <x v="99"/>
    <x v="79"/>
    <x v="1"/>
    <x v="10"/>
    <x v="503"/>
    <x v="3"/>
  </r>
  <r>
    <x v="1"/>
    <x v="7"/>
    <x v="0"/>
    <x v="12"/>
    <x v="373"/>
    <x v="1158"/>
    <x v="1082"/>
    <x v="277"/>
    <x v="8"/>
    <x v="2"/>
    <x v="2"/>
    <x v="7"/>
    <x v="42"/>
    <x v="305"/>
    <x v="182"/>
    <x v="173"/>
    <x v="1"/>
    <x v="12"/>
    <x v="4"/>
    <x v="279"/>
    <x v="1020"/>
    <x v="38"/>
    <x v="57"/>
    <x v="8"/>
    <x v="9"/>
    <x v="3465"/>
    <x v="18"/>
  </r>
  <r>
    <x v="1"/>
    <x v="10"/>
    <x v="0"/>
    <x v="0"/>
    <x v="27"/>
    <x v="1157"/>
    <x v="1082"/>
    <x v="148"/>
    <x v="8"/>
    <x v="2"/>
    <x v="2"/>
    <x v="10"/>
    <x v="35"/>
    <x v="328"/>
    <x v="182"/>
    <x v="24"/>
    <x v="1"/>
    <x v="15"/>
    <x v="4"/>
    <x v="791"/>
    <x v="755"/>
    <x v="32"/>
    <x v="74"/>
    <x v="1"/>
    <x v="9"/>
    <x v="504"/>
    <x v="3"/>
  </r>
  <r>
    <x v="0"/>
    <x v="7"/>
    <x v="1"/>
    <x v="0"/>
    <x v="318"/>
    <x v="1159"/>
    <x v="1083"/>
    <x v="55"/>
    <x v="8"/>
    <x v="2"/>
    <x v="2"/>
    <x v="7"/>
    <x v="8"/>
    <x v="20"/>
    <x v="182"/>
    <x v="173"/>
    <x v="1"/>
    <x v="12"/>
    <x v="4"/>
    <x v="381"/>
    <x v="871"/>
    <x v="64"/>
    <x v="13"/>
    <x v="7"/>
    <x v="9"/>
    <x v="1152"/>
    <x v="3"/>
  </r>
  <r>
    <x v="1"/>
    <x v="7"/>
    <x v="1"/>
    <x v="0"/>
    <x v="318"/>
    <x v="1160"/>
    <x v="1084"/>
    <x v="108"/>
    <x v="8"/>
    <x v="2"/>
    <x v="2"/>
    <x v="7"/>
    <x v="43"/>
    <x v="258"/>
    <x v="170"/>
    <x v="184"/>
    <x v="1"/>
    <x v="12"/>
    <x v="4"/>
    <x v="474"/>
    <x v="413"/>
    <x v="67"/>
    <x v="14"/>
    <x v="7"/>
    <x v="9"/>
    <x v="1154"/>
    <x v="3"/>
  </r>
  <r>
    <x v="1"/>
    <x v="7"/>
    <x v="1"/>
    <x v="0"/>
    <x v="260"/>
    <x v="1161"/>
    <x v="1085"/>
    <x v="229"/>
    <x v="8"/>
    <x v="2"/>
    <x v="2"/>
    <x v="7"/>
    <x v="43"/>
    <x v="243"/>
    <x v="139"/>
    <x v="184"/>
    <x v="1"/>
    <x v="12"/>
    <x v="4"/>
    <x v="366"/>
    <x v="48"/>
    <x v="53"/>
    <x v="12"/>
    <x v="7"/>
    <x v="9"/>
    <x v="1153"/>
    <x v="3"/>
  </r>
  <r>
    <x v="1"/>
    <x v="7"/>
    <x v="0"/>
    <x v="12"/>
    <x v="373"/>
    <x v="1162"/>
    <x v="1086"/>
    <x v="277"/>
    <x v="8"/>
    <x v="2"/>
    <x v="2"/>
    <x v="7"/>
    <x v="42"/>
    <x v="305"/>
    <x v="182"/>
    <x v="173"/>
    <x v="1"/>
    <x v="12"/>
    <x v="4"/>
    <x v="279"/>
    <x v="607"/>
    <x v="38"/>
    <x v="57"/>
    <x v="8"/>
    <x v="9"/>
    <x v="3466"/>
    <x v="18"/>
  </r>
  <r>
    <x v="1"/>
    <x v="10"/>
    <x v="1"/>
    <x v="0"/>
    <x v="21"/>
    <x v="1163"/>
    <x v="1086"/>
    <x v="298"/>
    <x v="8"/>
    <x v="2"/>
    <x v="2"/>
    <x v="10"/>
    <x v="60"/>
    <x v="416"/>
    <x v="182"/>
    <x v="19"/>
    <x v="1"/>
    <x v="15"/>
    <x v="4"/>
    <x v="938"/>
    <x v="222"/>
    <x v="65"/>
    <x v="79"/>
    <x v="1"/>
    <x v="10"/>
    <x v="505"/>
    <x v="3"/>
  </r>
  <r>
    <x v="1"/>
    <x v="7"/>
    <x v="1"/>
    <x v="0"/>
    <x v="318"/>
    <x v="1164"/>
    <x v="1087"/>
    <x v="56"/>
    <x v="8"/>
    <x v="2"/>
    <x v="2"/>
    <x v="7"/>
    <x v="43"/>
    <x v="239"/>
    <x v="170"/>
    <x v="184"/>
    <x v="1"/>
    <x v="12"/>
    <x v="4"/>
    <x v="266"/>
    <x v="508"/>
    <x v="5"/>
    <x v="20"/>
    <x v="7"/>
    <x v="9"/>
    <x v="1155"/>
    <x v="3"/>
  </r>
  <r>
    <x v="0"/>
    <x v="7"/>
    <x v="1"/>
    <x v="0"/>
    <x v="318"/>
    <x v="1165"/>
    <x v="1088"/>
    <x v="195"/>
    <x v="8"/>
    <x v="2"/>
    <x v="2"/>
    <x v="7"/>
    <x v="8"/>
    <x v="20"/>
    <x v="170"/>
    <x v="184"/>
    <x v="1"/>
    <x v="12"/>
    <x v="4"/>
    <x v="379"/>
    <x v="361"/>
    <x v="64"/>
    <x v="13"/>
    <x v="7"/>
    <x v="9"/>
    <x v="1156"/>
    <x v="3"/>
  </r>
  <r>
    <x v="1"/>
    <x v="10"/>
    <x v="1"/>
    <x v="0"/>
    <x v="21"/>
    <x v="1166"/>
    <x v="1089"/>
    <x v="53"/>
    <x v="8"/>
    <x v="2"/>
    <x v="2"/>
    <x v="10"/>
    <x v="60"/>
    <x v="416"/>
    <x v="182"/>
    <x v="19"/>
    <x v="1"/>
    <x v="15"/>
    <x v="4"/>
    <x v="940"/>
    <x v="807"/>
    <x v="65"/>
    <x v="79"/>
    <x v="1"/>
    <x v="10"/>
    <x v="506"/>
    <x v="3"/>
  </r>
  <r>
    <x v="1"/>
    <x v="7"/>
    <x v="0"/>
    <x v="9"/>
    <x v="364"/>
    <x v="1167"/>
    <x v="1090"/>
    <x v="56"/>
    <x v="8"/>
    <x v="2"/>
    <x v="2"/>
    <x v="7"/>
    <x v="39"/>
    <x v="117"/>
    <x v="170"/>
    <x v="184"/>
    <x v="1"/>
    <x v="12"/>
    <x v="4"/>
    <x v="46"/>
    <x v="114"/>
    <x v="3"/>
    <x v="40"/>
    <x v="8"/>
    <x v="9"/>
    <x v="3467"/>
    <x v="3"/>
  </r>
  <r>
    <x v="1"/>
    <x v="7"/>
    <x v="1"/>
    <x v="0"/>
    <x v="106"/>
    <x v="1168"/>
    <x v="1091"/>
    <x v="71"/>
    <x v="8"/>
    <x v="2"/>
    <x v="2"/>
    <x v="7"/>
    <x v="43"/>
    <x v="254"/>
    <x v="182"/>
    <x v="64"/>
    <x v="1"/>
    <x v="12"/>
    <x v="4"/>
    <x v="235"/>
    <x v="301"/>
    <x v="58"/>
    <x v="19"/>
    <x v="7"/>
    <x v="9"/>
    <x v="1157"/>
    <x v="3"/>
  </r>
  <r>
    <x v="1"/>
    <x v="7"/>
    <x v="1"/>
    <x v="0"/>
    <x v="318"/>
    <x v="1169"/>
    <x v="1092"/>
    <x v="239"/>
    <x v="8"/>
    <x v="2"/>
    <x v="2"/>
    <x v="7"/>
    <x v="43"/>
    <x v="224"/>
    <x v="170"/>
    <x v="184"/>
    <x v="1"/>
    <x v="12"/>
    <x v="4"/>
    <x v="256"/>
    <x v="612"/>
    <x v="94"/>
    <x v="21"/>
    <x v="7"/>
    <x v="9"/>
    <x v="1158"/>
    <x v="3"/>
  </r>
  <r>
    <x v="0"/>
    <x v="10"/>
    <x v="1"/>
    <x v="4"/>
    <x v="39"/>
    <x v="1170"/>
    <x v="1093"/>
    <x v="117"/>
    <x v="8"/>
    <x v="2"/>
    <x v="2"/>
    <x v="10"/>
    <x v="16"/>
    <x v="51"/>
    <x v="18"/>
    <x v="184"/>
    <x v="1"/>
    <x v="15"/>
    <x v="1"/>
    <x v="577"/>
    <x v="432"/>
    <x v="66"/>
    <x v="82"/>
    <x v="0"/>
    <x v="3"/>
    <x v="114"/>
    <x v="8"/>
  </r>
  <r>
    <x v="1"/>
    <x v="10"/>
    <x v="1"/>
    <x v="0"/>
    <x v="21"/>
    <x v="1171"/>
    <x v="1094"/>
    <x v="298"/>
    <x v="8"/>
    <x v="2"/>
    <x v="2"/>
    <x v="10"/>
    <x v="59"/>
    <x v="356"/>
    <x v="18"/>
    <x v="184"/>
    <x v="1"/>
    <x v="15"/>
    <x v="4"/>
    <x v="842"/>
    <x v="261"/>
    <x v="79"/>
    <x v="70"/>
    <x v="1"/>
    <x v="10"/>
    <x v="507"/>
    <x v="3"/>
  </r>
  <r>
    <x v="1"/>
    <x v="10"/>
    <x v="1"/>
    <x v="0"/>
    <x v="21"/>
    <x v="1172"/>
    <x v="1095"/>
    <x v="225"/>
    <x v="8"/>
    <x v="2"/>
    <x v="2"/>
    <x v="10"/>
    <x v="60"/>
    <x v="382"/>
    <x v="182"/>
    <x v="19"/>
    <x v="1"/>
    <x v="15"/>
    <x v="4"/>
    <x v="964"/>
    <x v="781"/>
    <x v="90"/>
    <x v="75"/>
    <x v="1"/>
    <x v="10"/>
    <x v="508"/>
    <x v="3"/>
  </r>
  <r>
    <x v="1"/>
    <x v="7"/>
    <x v="1"/>
    <x v="0"/>
    <x v="318"/>
    <x v="1173"/>
    <x v="1096"/>
    <x v="25"/>
    <x v="8"/>
    <x v="2"/>
    <x v="2"/>
    <x v="7"/>
    <x v="43"/>
    <x v="229"/>
    <x v="182"/>
    <x v="173"/>
    <x v="1"/>
    <x v="12"/>
    <x v="4"/>
    <x v="376"/>
    <x v="631"/>
    <x v="91"/>
    <x v="15"/>
    <x v="7"/>
    <x v="9"/>
    <x v="1159"/>
    <x v="3"/>
  </r>
  <r>
    <x v="1"/>
    <x v="10"/>
    <x v="1"/>
    <x v="0"/>
    <x v="21"/>
    <x v="1174"/>
    <x v="1097"/>
    <x v="298"/>
    <x v="8"/>
    <x v="2"/>
    <x v="2"/>
    <x v="10"/>
    <x v="60"/>
    <x v="416"/>
    <x v="182"/>
    <x v="19"/>
    <x v="1"/>
    <x v="15"/>
    <x v="4"/>
    <x v="942"/>
    <x v="222"/>
    <x v="65"/>
    <x v="79"/>
    <x v="1"/>
    <x v="10"/>
    <x v="509"/>
    <x v="3"/>
  </r>
  <r>
    <x v="1"/>
    <x v="7"/>
    <x v="1"/>
    <x v="0"/>
    <x v="318"/>
    <x v="1175"/>
    <x v="1098"/>
    <x v="97"/>
    <x v="8"/>
    <x v="2"/>
    <x v="2"/>
    <x v="7"/>
    <x v="43"/>
    <x v="279"/>
    <x v="182"/>
    <x v="173"/>
    <x v="1"/>
    <x v="12"/>
    <x v="4"/>
    <x v="256"/>
    <x v="1026"/>
    <x v="94"/>
    <x v="21"/>
    <x v="7"/>
    <x v="9"/>
    <x v="1160"/>
    <x v="3"/>
  </r>
  <r>
    <x v="1"/>
    <x v="10"/>
    <x v="1"/>
    <x v="0"/>
    <x v="21"/>
    <x v="1176"/>
    <x v="1099"/>
    <x v="225"/>
    <x v="8"/>
    <x v="2"/>
    <x v="2"/>
    <x v="10"/>
    <x v="60"/>
    <x v="402"/>
    <x v="182"/>
    <x v="19"/>
    <x v="1"/>
    <x v="15"/>
    <x v="4"/>
    <x v="964"/>
    <x v="781"/>
    <x v="22"/>
    <x v="75"/>
    <x v="1"/>
    <x v="10"/>
    <x v="510"/>
    <x v="3"/>
  </r>
  <r>
    <x v="1"/>
    <x v="7"/>
    <x v="0"/>
    <x v="12"/>
    <x v="383"/>
    <x v="1177"/>
    <x v="1100"/>
    <x v="298"/>
    <x v="8"/>
    <x v="2"/>
    <x v="2"/>
    <x v="7"/>
    <x v="42"/>
    <x v="305"/>
    <x v="174"/>
    <x v="184"/>
    <x v="1"/>
    <x v="12"/>
    <x v="4"/>
    <x v="278"/>
    <x v="364"/>
    <x v="38"/>
    <x v="57"/>
    <x v="8"/>
    <x v="9"/>
    <x v="3468"/>
    <x v="18"/>
  </r>
  <r>
    <x v="1"/>
    <x v="7"/>
    <x v="1"/>
    <x v="0"/>
    <x v="167"/>
    <x v="1178"/>
    <x v="1101"/>
    <x v="123"/>
    <x v="8"/>
    <x v="2"/>
    <x v="2"/>
    <x v="7"/>
    <x v="43"/>
    <x v="220"/>
    <x v="90"/>
    <x v="184"/>
    <x v="1"/>
    <x v="12"/>
    <x v="4"/>
    <x v="157"/>
    <x v="1025"/>
    <x v="96"/>
    <x v="10"/>
    <x v="7"/>
    <x v="9"/>
    <x v="1161"/>
    <x v="3"/>
  </r>
  <r>
    <x v="1"/>
    <x v="7"/>
    <x v="1"/>
    <x v="0"/>
    <x v="318"/>
    <x v="1179"/>
    <x v="1101"/>
    <x v="239"/>
    <x v="8"/>
    <x v="2"/>
    <x v="2"/>
    <x v="7"/>
    <x v="43"/>
    <x v="246"/>
    <x v="170"/>
    <x v="184"/>
    <x v="1"/>
    <x v="12"/>
    <x v="4"/>
    <x v="255"/>
    <x v="214"/>
    <x v="101"/>
    <x v="9"/>
    <x v="7"/>
    <x v="9"/>
    <x v="1162"/>
    <x v="3"/>
  </r>
  <r>
    <x v="1"/>
    <x v="7"/>
    <x v="1"/>
    <x v="0"/>
    <x v="167"/>
    <x v="1181"/>
    <x v="1102"/>
    <x v="97"/>
    <x v="8"/>
    <x v="2"/>
    <x v="2"/>
    <x v="7"/>
    <x v="43"/>
    <x v="220"/>
    <x v="182"/>
    <x v="95"/>
    <x v="1"/>
    <x v="12"/>
    <x v="4"/>
    <x v="167"/>
    <x v="701"/>
    <x v="96"/>
    <x v="10"/>
    <x v="7"/>
    <x v="9"/>
    <x v="1164"/>
    <x v="3"/>
  </r>
  <r>
    <x v="1"/>
    <x v="7"/>
    <x v="1"/>
    <x v="0"/>
    <x v="260"/>
    <x v="1180"/>
    <x v="1102"/>
    <x v="183"/>
    <x v="8"/>
    <x v="2"/>
    <x v="2"/>
    <x v="7"/>
    <x v="43"/>
    <x v="252"/>
    <x v="182"/>
    <x v="142"/>
    <x v="1"/>
    <x v="12"/>
    <x v="4"/>
    <x v="230"/>
    <x v="809"/>
    <x v="58"/>
    <x v="19"/>
    <x v="7"/>
    <x v="9"/>
    <x v="1163"/>
    <x v="3"/>
  </r>
  <r>
    <x v="1"/>
    <x v="7"/>
    <x v="1"/>
    <x v="0"/>
    <x v="260"/>
    <x v="1182"/>
    <x v="1103"/>
    <x v="180"/>
    <x v="8"/>
    <x v="2"/>
    <x v="2"/>
    <x v="7"/>
    <x v="43"/>
    <x v="248"/>
    <x v="139"/>
    <x v="184"/>
    <x v="1"/>
    <x v="12"/>
    <x v="4"/>
    <x v="294"/>
    <x v="865"/>
    <x v="78"/>
    <x v="11"/>
    <x v="7"/>
    <x v="9"/>
    <x v="1165"/>
    <x v="3"/>
  </r>
  <r>
    <x v="1"/>
    <x v="10"/>
    <x v="1"/>
    <x v="0"/>
    <x v="21"/>
    <x v="1184"/>
    <x v="1104"/>
    <x v="224"/>
    <x v="8"/>
    <x v="2"/>
    <x v="2"/>
    <x v="10"/>
    <x v="60"/>
    <x v="402"/>
    <x v="18"/>
    <x v="184"/>
    <x v="1"/>
    <x v="15"/>
    <x v="4"/>
    <x v="963"/>
    <x v="436"/>
    <x v="22"/>
    <x v="75"/>
    <x v="1"/>
    <x v="10"/>
    <x v="511"/>
    <x v="3"/>
  </r>
  <r>
    <x v="1"/>
    <x v="7"/>
    <x v="1"/>
    <x v="0"/>
    <x v="260"/>
    <x v="1183"/>
    <x v="1104"/>
    <x v="183"/>
    <x v="8"/>
    <x v="2"/>
    <x v="2"/>
    <x v="7"/>
    <x v="43"/>
    <x v="252"/>
    <x v="182"/>
    <x v="142"/>
    <x v="1"/>
    <x v="12"/>
    <x v="4"/>
    <x v="231"/>
    <x v="809"/>
    <x v="58"/>
    <x v="19"/>
    <x v="7"/>
    <x v="9"/>
    <x v="1166"/>
    <x v="3"/>
  </r>
  <r>
    <x v="1"/>
    <x v="7"/>
    <x v="1"/>
    <x v="0"/>
    <x v="260"/>
    <x v="1185"/>
    <x v="1105"/>
    <x v="207"/>
    <x v="8"/>
    <x v="2"/>
    <x v="2"/>
    <x v="7"/>
    <x v="43"/>
    <x v="247"/>
    <x v="182"/>
    <x v="142"/>
    <x v="1"/>
    <x v="12"/>
    <x v="4"/>
    <x v="228"/>
    <x v="891"/>
    <x v="58"/>
    <x v="19"/>
    <x v="7"/>
    <x v="9"/>
    <x v="1167"/>
    <x v="3"/>
  </r>
  <r>
    <x v="1"/>
    <x v="7"/>
    <x v="1"/>
    <x v="0"/>
    <x v="260"/>
    <x v="1186"/>
    <x v="1106"/>
    <x v="282"/>
    <x v="8"/>
    <x v="2"/>
    <x v="2"/>
    <x v="7"/>
    <x v="43"/>
    <x v="257"/>
    <x v="182"/>
    <x v="142"/>
    <x v="1"/>
    <x v="12"/>
    <x v="4"/>
    <x v="231"/>
    <x v="316"/>
    <x v="58"/>
    <x v="19"/>
    <x v="7"/>
    <x v="9"/>
    <x v="1168"/>
    <x v="3"/>
  </r>
  <r>
    <x v="1"/>
    <x v="10"/>
    <x v="1"/>
    <x v="0"/>
    <x v="21"/>
    <x v="1187"/>
    <x v="1107"/>
    <x v="232"/>
    <x v="8"/>
    <x v="2"/>
    <x v="2"/>
    <x v="10"/>
    <x v="60"/>
    <x v="414"/>
    <x v="18"/>
    <x v="184"/>
    <x v="1"/>
    <x v="15"/>
    <x v="4"/>
    <x v="786"/>
    <x v="82"/>
    <x v="99"/>
    <x v="79"/>
    <x v="1"/>
    <x v="10"/>
    <x v="512"/>
    <x v="3"/>
  </r>
  <r>
    <x v="1"/>
    <x v="10"/>
    <x v="1"/>
    <x v="0"/>
    <x v="21"/>
    <x v="1188"/>
    <x v="1108"/>
    <x v="224"/>
    <x v="8"/>
    <x v="2"/>
    <x v="2"/>
    <x v="10"/>
    <x v="60"/>
    <x v="416"/>
    <x v="182"/>
    <x v="19"/>
    <x v="1"/>
    <x v="15"/>
    <x v="4"/>
    <x v="944"/>
    <x v="436"/>
    <x v="65"/>
    <x v="79"/>
    <x v="1"/>
    <x v="10"/>
    <x v="513"/>
    <x v="3"/>
  </r>
  <r>
    <x v="1"/>
    <x v="10"/>
    <x v="1"/>
    <x v="0"/>
    <x v="8"/>
    <x v="1189"/>
    <x v="1109"/>
    <x v="270"/>
    <x v="8"/>
    <x v="2"/>
    <x v="2"/>
    <x v="10"/>
    <x v="59"/>
    <x v="364"/>
    <x v="182"/>
    <x v="8"/>
    <x v="1"/>
    <x v="15"/>
    <x v="4"/>
    <x v="929"/>
    <x v="28"/>
    <x v="46"/>
    <x v="70"/>
    <x v="1"/>
    <x v="10"/>
    <x v="514"/>
    <x v="3"/>
  </r>
  <r>
    <x v="1"/>
    <x v="7"/>
    <x v="1"/>
    <x v="0"/>
    <x v="260"/>
    <x v="1190"/>
    <x v="1110"/>
    <x v="180"/>
    <x v="8"/>
    <x v="2"/>
    <x v="2"/>
    <x v="7"/>
    <x v="43"/>
    <x v="248"/>
    <x v="139"/>
    <x v="184"/>
    <x v="1"/>
    <x v="12"/>
    <x v="4"/>
    <x v="294"/>
    <x v="764"/>
    <x v="78"/>
    <x v="11"/>
    <x v="7"/>
    <x v="9"/>
    <x v="1169"/>
    <x v="3"/>
  </r>
  <r>
    <x v="1"/>
    <x v="10"/>
    <x v="1"/>
    <x v="0"/>
    <x v="21"/>
    <x v="1191"/>
    <x v="1111"/>
    <x v="53"/>
    <x v="8"/>
    <x v="2"/>
    <x v="2"/>
    <x v="10"/>
    <x v="59"/>
    <x v="359"/>
    <x v="182"/>
    <x v="19"/>
    <x v="1"/>
    <x v="15"/>
    <x v="4"/>
    <x v="927"/>
    <x v="807"/>
    <x v="15"/>
    <x v="70"/>
    <x v="1"/>
    <x v="10"/>
    <x v="515"/>
    <x v="3"/>
  </r>
  <r>
    <x v="1"/>
    <x v="7"/>
    <x v="1"/>
    <x v="0"/>
    <x v="260"/>
    <x v="1192"/>
    <x v="1112"/>
    <x v="76"/>
    <x v="8"/>
    <x v="2"/>
    <x v="2"/>
    <x v="7"/>
    <x v="43"/>
    <x v="277"/>
    <x v="139"/>
    <x v="184"/>
    <x v="1"/>
    <x v="12"/>
    <x v="4"/>
    <x v="257"/>
    <x v="994"/>
    <x v="94"/>
    <x v="22"/>
    <x v="7"/>
    <x v="9"/>
    <x v="1170"/>
    <x v="3"/>
  </r>
  <r>
    <x v="1"/>
    <x v="7"/>
    <x v="1"/>
    <x v="0"/>
    <x v="260"/>
    <x v="1193"/>
    <x v="1113"/>
    <x v="282"/>
    <x v="8"/>
    <x v="2"/>
    <x v="2"/>
    <x v="7"/>
    <x v="43"/>
    <x v="252"/>
    <x v="139"/>
    <x v="184"/>
    <x v="1"/>
    <x v="12"/>
    <x v="4"/>
    <x v="230"/>
    <x v="860"/>
    <x v="58"/>
    <x v="19"/>
    <x v="7"/>
    <x v="9"/>
    <x v="1171"/>
    <x v="3"/>
  </r>
  <r>
    <x v="1"/>
    <x v="10"/>
    <x v="1"/>
    <x v="0"/>
    <x v="21"/>
    <x v="1194"/>
    <x v="1114"/>
    <x v="19"/>
    <x v="8"/>
    <x v="2"/>
    <x v="2"/>
    <x v="10"/>
    <x v="60"/>
    <x v="402"/>
    <x v="182"/>
    <x v="19"/>
    <x v="1"/>
    <x v="15"/>
    <x v="4"/>
    <x v="964"/>
    <x v="142"/>
    <x v="22"/>
    <x v="75"/>
    <x v="1"/>
    <x v="10"/>
    <x v="516"/>
    <x v="3"/>
  </r>
  <r>
    <x v="1"/>
    <x v="7"/>
    <x v="0"/>
    <x v="29"/>
    <x v="405"/>
    <x v="1195"/>
    <x v="1115"/>
    <x v="56"/>
    <x v="8"/>
    <x v="2"/>
    <x v="2"/>
    <x v="7"/>
    <x v="42"/>
    <x v="301"/>
    <x v="182"/>
    <x v="142"/>
    <x v="1"/>
    <x v="12"/>
    <x v="4"/>
    <x v="291"/>
    <x v="718"/>
    <x v="38"/>
    <x v="57"/>
    <x v="8"/>
    <x v="9"/>
    <x v="3469"/>
    <x v="63"/>
  </r>
  <r>
    <x v="1"/>
    <x v="7"/>
    <x v="1"/>
    <x v="0"/>
    <x v="260"/>
    <x v="1196"/>
    <x v="1116"/>
    <x v="180"/>
    <x v="8"/>
    <x v="2"/>
    <x v="2"/>
    <x v="7"/>
    <x v="43"/>
    <x v="247"/>
    <x v="139"/>
    <x v="184"/>
    <x v="1"/>
    <x v="12"/>
    <x v="4"/>
    <x v="227"/>
    <x v="865"/>
    <x v="58"/>
    <x v="19"/>
    <x v="7"/>
    <x v="9"/>
    <x v="1172"/>
    <x v="3"/>
  </r>
  <r>
    <x v="1"/>
    <x v="10"/>
    <x v="1"/>
    <x v="0"/>
    <x v="21"/>
    <x v="1197"/>
    <x v="1117"/>
    <x v="298"/>
    <x v="8"/>
    <x v="2"/>
    <x v="2"/>
    <x v="10"/>
    <x v="59"/>
    <x v="359"/>
    <x v="182"/>
    <x v="19"/>
    <x v="1"/>
    <x v="15"/>
    <x v="4"/>
    <x v="930"/>
    <x v="222"/>
    <x v="15"/>
    <x v="70"/>
    <x v="1"/>
    <x v="10"/>
    <x v="517"/>
    <x v="3"/>
  </r>
  <r>
    <x v="1"/>
    <x v="7"/>
    <x v="1"/>
    <x v="0"/>
    <x v="260"/>
    <x v="1198"/>
    <x v="1118"/>
    <x v="183"/>
    <x v="8"/>
    <x v="2"/>
    <x v="2"/>
    <x v="7"/>
    <x v="43"/>
    <x v="247"/>
    <x v="182"/>
    <x v="142"/>
    <x v="1"/>
    <x v="12"/>
    <x v="4"/>
    <x v="228"/>
    <x v="967"/>
    <x v="58"/>
    <x v="19"/>
    <x v="7"/>
    <x v="9"/>
    <x v="1173"/>
    <x v="3"/>
  </r>
  <r>
    <x v="1"/>
    <x v="7"/>
    <x v="0"/>
    <x v="12"/>
    <x v="395"/>
    <x v="1199"/>
    <x v="1119"/>
    <x v="97"/>
    <x v="8"/>
    <x v="2"/>
    <x v="2"/>
    <x v="7"/>
    <x v="39"/>
    <x v="158"/>
    <x v="182"/>
    <x v="179"/>
    <x v="1"/>
    <x v="12"/>
    <x v="4"/>
    <x v="127"/>
    <x v="530"/>
    <x v="9"/>
    <x v="35"/>
    <x v="8"/>
    <x v="9"/>
    <x v="3470"/>
    <x v="18"/>
  </r>
  <r>
    <x v="1"/>
    <x v="7"/>
    <x v="1"/>
    <x v="0"/>
    <x v="318"/>
    <x v="1200"/>
    <x v="1120"/>
    <x v="239"/>
    <x v="8"/>
    <x v="2"/>
    <x v="2"/>
    <x v="7"/>
    <x v="43"/>
    <x v="248"/>
    <x v="170"/>
    <x v="184"/>
    <x v="1"/>
    <x v="12"/>
    <x v="4"/>
    <x v="296"/>
    <x v="214"/>
    <x v="78"/>
    <x v="11"/>
    <x v="7"/>
    <x v="9"/>
    <x v="1174"/>
    <x v="3"/>
  </r>
  <r>
    <x v="0"/>
    <x v="6"/>
    <x v="0"/>
    <x v="0"/>
    <x v="0"/>
    <x v="1201"/>
    <x v="1121"/>
    <x v="170"/>
    <x v="8"/>
    <x v="2"/>
    <x v="2"/>
    <x v="6"/>
    <x v="1"/>
    <x v="2"/>
    <x v="0"/>
    <x v="184"/>
    <x v="1"/>
    <x v="9"/>
    <x v="4"/>
    <x v="1028"/>
    <x v="91"/>
    <x v="8"/>
    <x v="25"/>
    <x v="2"/>
    <x v="7"/>
    <x v="3159"/>
    <x v="33"/>
  </r>
  <r>
    <x v="1"/>
    <x v="7"/>
    <x v="1"/>
    <x v="0"/>
    <x v="318"/>
    <x v="1203"/>
    <x v="1122"/>
    <x v="86"/>
    <x v="8"/>
    <x v="2"/>
    <x v="2"/>
    <x v="7"/>
    <x v="43"/>
    <x v="260"/>
    <x v="170"/>
    <x v="184"/>
    <x v="1"/>
    <x v="12"/>
    <x v="4"/>
    <x v="352"/>
    <x v="163"/>
    <x v="67"/>
    <x v="14"/>
    <x v="7"/>
    <x v="9"/>
    <x v="1176"/>
    <x v="3"/>
  </r>
  <r>
    <x v="1"/>
    <x v="7"/>
    <x v="1"/>
    <x v="0"/>
    <x v="260"/>
    <x v="1202"/>
    <x v="1122"/>
    <x v="25"/>
    <x v="8"/>
    <x v="2"/>
    <x v="2"/>
    <x v="7"/>
    <x v="43"/>
    <x v="247"/>
    <x v="182"/>
    <x v="142"/>
    <x v="1"/>
    <x v="12"/>
    <x v="4"/>
    <x v="229"/>
    <x v="978"/>
    <x v="58"/>
    <x v="19"/>
    <x v="7"/>
    <x v="9"/>
    <x v="1175"/>
    <x v="3"/>
  </r>
  <r>
    <x v="1"/>
    <x v="7"/>
    <x v="1"/>
    <x v="0"/>
    <x v="318"/>
    <x v="1204"/>
    <x v="1123"/>
    <x v="7"/>
    <x v="8"/>
    <x v="2"/>
    <x v="2"/>
    <x v="7"/>
    <x v="43"/>
    <x v="246"/>
    <x v="182"/>
    <x v="173"/>
    <x v="1"/>
    <x v="12"/>
    <x v="4"/>
    <x v="255"/>
    <x v="124"/>
    <x v="101"/>
    <x v="9"/>
    <x v="7"/>
    <x v="9"/>
    <x v="1177"/>
    <x v="3"/>
  </r>
  <r>
    <x v="1"/>
    <x v="7"/>
    <x v="1"/>
    <x v="0"/>
    <x v="260"/>
    <x v="1205"/>
    <x v="1124"/>
    <x v="25"/>
    <x v="8"/>
    <x v="2"/>
    <x v="2"/>
    <x v="7"/>
    <x v="43"/>
    <x v="243"/>
    <x v="182"/>
    <x v="142"/>
    <x v="1"/>
    <x v="12"/>
    <x v="4"/>
    <x v="367"/>
    <x v="220"/>
    <x v="53"/>
    <x v="12"/>
    <x v="7"/>
    <x v="9"/>
    <x v="1178"/>
    <x v="3"/>
  </r>
  <r>
    <x v="1"/>
    <x v="7"/>
    <x v="1"/>
    <x v="0"/>
    <x v="318"/>
    <x v="1207"/>
    <x v="1125"/>
    <x v="7"/>
    <x v="8"/>
    <x v="2"/>
    <x v="2"/>
    <x v="7"/>
    <x v="43"/>
    <x v="261"/>
    <x v="170"/>
    <x v="184"/>
    <x v="1"/>
    <x v="12"/>
    <x v="4"/>
    <x v="545"/>
    <x v="135"/>
    <x v="52"/>
    <x v="14"/>
    <x v="7"/>
    <x v="9"/>
    <x v="1180"/>
    <x v="3"/>
  </r>
  <r>
    <x v="1"/>
    <x v="7"/>
    <x v="1"/>
    <x v="0"/>
    <x v="260"/>
    <x v="1206"/>
    <x v="1125"/>
    <x v="86"/>
    <x v="8"/>
    <x v="2"/>
    <x v="2"/>
    <x v="7"/>
    <x v="43"/>
    <x v="260"/>
    <x v="139"/>
    <x v="184"/>
    <x v="1"/>
    <x v="12"/>
    <x v="4"/>
    <x v="280"/>
    <x v="163"/>
    <x v="67"/>
    <x v="14"/>
    <x v="7"/>
    <x v="9"/>
    <x v="1179"/>
    <x v="3"/>
  </r>
  <r>
    <x v="1"/>
    <x v="7"/>
    <x v="1"/>
    <x v="0"/>
    <x v="318"/>
    <x v="1208"/>
    <x v="1126"/>
    <x v="123"/>
    <x v="8"/>
    <x v="2"/>
    <x v="2"/>
    <x v="7"/>
    <x v="43"/>
    <x v="233"/>
    <x v="170"/>
    <x v="184"/>
    <x v="1"/>
    <x v="12"/>
    <x v="4"/>
    <x v="545"/>
    <x v="661"/>
    <x v="52"/>
    <x v="14"/>
    <x v="7"/>
    <x v="9"/>
    <x v="1181"/>
    <x v="3"/>
  </r>
  <r>
    <x v="1"/>
    <x v="10"/>
    <x v="1"/>
    <x v="0"/>
    <x v="21"/>
    <x v="1209"/>
    <x v="1127"/>
    <x v="53"/>
    <x v="8"/>
    <x v="2"/>
    <x v="2"/>
    <x v="10"/>
    <x v="59"/>
    <x v="349"/>
    <x v="182"/>
    <x v="19"/>
    <x v="1"/>
    <x v="15"/>
    <x v="4"/>
    <x v="959"/>
    <x v="807"/>
    <x v="15"/>
    <x v="70"/>
    <x v="1"/>
    <x v="10"/>
    <x v="518"/>
    <x v="3"/>
  </r>
  <r>
    <x v="1"/>
    <x v="7"/>
    <x v="0"/>
    <x v="13"/>
    <x v="363"/>
    <x v="1210"/>
    <x v="1127"/>
    <x v="33"/>
    <x v="8"/>
    <x v="2"/>
    <x v="2"/>
    <x v="7"/>
    <x v="39"/>
    <x v="132"/>
    <x v="182"/>
    <x v="142"/>
    <x v="1"/>
    <x v="12"/>
    <x v="4"/>
    <x v="467"/>
    <x v="379"/>
    <x v="55"/>
    <x v="38"/>
    <x v="8"/>
    <x v="9"/>
    <x v="3471"/>
    <x v="30"/>
  </r>
  <r>
    <x v="1"/>
    <x v="7"/>
    <x v="1"/>
    <x v="0"/>
    <x v="318"/>
    <x v="1211"/>
    <x v="1128"/>
    <x v="33"/>
    <x v="8"/>
    <x v="2"/>
    <x v="2"/>
    <x v="7"/>
    <x v="43"/>
    <x v="248"/>
    <x v="170"/>
    <x v="184"/>
    <x v="1"/>
    <x v="12"/>
    <x v="4"/>
    <x v="294"/>
    <x v="627"/>
    <x v="78"/>
    <x v="11"/>
    <x v="7"/>
    <x v="9"/>
    <x v="1182"/>
    <x v="3"/>
  </r>
  <r>
    <x v="1"/>
    <x v="7"/>
    <x v="1"/>
    <x v="0"/>
    <x v="260"/>
    <x v="1212"/>
    <x v="1129"/>
    <x v="25"/>
    <x v="8"/>
    <x v="2"/>
    <x v="2"/>
    <x v="7"/>
    <x v="43"/>
    <x v="247"/>
    <x v="182"/>
    <x v="142"/>
    <x v="1"/>
    <x v="12"/>
    <x v="4"/>
    <x v="231"/>
    <x v="978"/>
    <x v="58"/>
    <x v="19"/>
    <x v="7"/>
    <x v="9"/>
    <x v="1183"/>
    <x v="3"/>
  </r>
  <r>
    <x v="1"/>
    <x v="7"/>
    <x v="0"/>
    <x v="13"/>
    <x v="363"/>
    <x v="1213"/>
    <x v="1130"/>
    <x v="53"/>
    <x v="8"/>
    <x v="2"/>
    <x v="2"/>
    <x v="7"/>
    <x v="39"/>
    <x v="130"/>
    <x v="182"/>
    <x v="142"/>
    <x v="1"/>
    <x v="12"/>
    <x v="4"/>
    <x v="463"/>
    <x v="276"/>
    <x v="55"/>
    <x v="38"/>
    <x v="8"/>
    <x v="9"/>
    <x v="3472"/>
    <x v="37"/>
  </r>
  <r>
    <x v="1"/>
    <x v="7"/>
    <x v="1"/>
    <x v="0"/>
    <x v="260"/>
    <x v="1214"/>
    <x v="1131"/>
    <x v="83"/>
    <x v="8"/>
    <x v="2"/>
    <x v="2"/>
    <x v="7"/>
    <x v="43"/>
    <x v="257"/>
    <x v="182"/>
    <x v="142"/>
    <x v="1"/>
    <x v="12"/>
    <x v="4"/>
    <x v="233"/>
    <x v="685"/>
    <x v="58"/>
    <x v="19"/>
    <x v="7"/>
    <x v="9"/>
    <x v="1184"/>
    <x v="3"/>
  </r>
  <r>
    <x v="1"/>
    <x v="10"/>
    <x v="1"/>
    <x v="3"/>
    <x v="49"/>
    <x v="1215"/>
    <x v="1132"/>
    <x v="290"/>
    <x v="8"/>
    <x v="2"/>
    <x v="2"/>
    <x v="10"/>
    <x v="36"/>
    <x v="429"/>
    <x v="182"/>
    <x v="24"/>
    <x v="1"/>
    <x v="15"/>
    <x v="4"/>
    <x v="781"/>
    <x v="1000"/>
    <x v="49"/>
    <x v="76"/>
    <x v="1"/>
    <x v="10"/>
    <x v="519"/>
    <x v="8"/>
  </r>
  <r>
    <x v="1"/>
    <x v="7"/>
    <x v="1"/>
    <x v="0"/>
    <x v="260"/>
    <x v="1216"/>
    <x v="1133"/>
    <x v="56"/>
    <x v="8"/>
    <x v="2"/>
    <x v="2"/>
    <x v="7"/>
    <x v="43"/>
    <x v="247"/>
    <x v="139"/>
    <x v="184"/>
    <x v="1"/>
    <x v="12"/>
    <x v="4"/>
    <x v="231"/>
    <x v="366"/>
    <x v="58"/>
    <x v="19"/>
    <x v="7"/>
    <x v="9"/>
    <x v="1185"/>
    <x v="3"/>
  </r>
  <r>
    <x v="1"/>
    <x v="7"/>
    <x v="0"/>
    <x v="12"/>
    <x v="361"/>
    <x v="1217"/>
    <x v="1134"/>
    <x v="66"/>
    <x v="8"/>
    <x v="2"/>
    <x v="2"/>
    <x v="7"/>
    <x v="39"/>
    <x v="136"/>
    <x v="182"/>
    <x v="142"/>
    <x v="1"/>
    <x v="12"/>
    <x v="4"/>
    <x v="269"/>
    <x v="1018"/>
    <x v="55"/>
    <x v="38"/>
    <x v="8"/>
    <x v="9"/>
    <x v="3473"/>
    <x v="44"/>
  </r>
  <r>
    <x v="1"/>
    <x v="7"/>
    <x v="1"/>
    <x v="0"/>
    <x v="236"/>
    <x v="1218"/>
    <x v="1135"/>
    <x v="25"/>
    <x v="8"/>
    <x v="2"/>
    <x v="2"/>
    <x v="7"/>
    <x v="43"/>
    <x v="288"/>
    <x v="182"/>
    <x v="130"/>
    <x v="1"/>
    <x v="12"/>
    <x v="4"/>
    <x v="220"/>
    <x v="517"/>
    <x v="101"/>
    <x v="9"/>
    <x v="7"/>
    <x v="9"/>
    <x v="1186"/>
    <x v="3"/>
  </r>
  <r>
    <x v="1"/>
    <x v="7"/>
    <x v="0"/>
    <x v="13"/>
    <x v="363"/>
    <x v="1219"/>
    <x v="1136"/>
    <x v="35"/>
    <x v="8"/>
    <x v="2"/>
    <x v="2"/>
    <x v="7"/>
    <x v="39"/>
    <x v="132"/>
    <x v="182"/>
    <x v="142"/>
    <x v="1"/>
    <x v="12"/>
    <x v="4"/>
    <x v="470"/>
    <x v="322"/>
    <x v="55"/>
    <x v="38"/>
    <x v="8"/>
    <x v="9"/>
    <x v="3474"/>
    <x v="30"/>
  </r>
  <r>
    <x v="1"/>
    <x v="7"/>
    <x v="1"/>
    <x v="0"/>
    <x v="318"/>
    <x v="1220"/>
    <x v="1137"/>
    <x v="239"/>
    <x v="8"/>
    <x v="2"/>
    <x v="2"/>
    <x v="7"/>
    <x v="43"/>
    <x v="248"/>
    <x v="182"/>
    <x v="173"/>
    <x v="1"/>
    <x v="12"/>
    <x v="4"/>
    <x v="298"/>
    <x v="214"/>
    <x v="78"/>
    <x v="11"/>
    <x v="7"/>
    <x v="9"/>
    <x v="1187"/>
    <x v="3"/>
  </r>
  <r>
    <x v="1"/>
    <x v="7"/>
    <x v="0"/>
    <x v="12"/>
    <x v="349"/>
    <x v="1221"/>
    <x v="1138"/>
    <x v="124"/>
    <x v="8"/>
    <x v="2"/>
    <x v="2"/>
    <x v="7"/>
    <x v="42"/>
    <x v="305"/>
    <x v="182"/>
    <x v="95"/>
    <x v="1"/>
    <x v="12"/>
    <x v="4"/>
    <x v="279"/>
    <x v="545"/>
    <x v="38"/>
    <x v="57"/>
    <x v="8"/>
    <x v="9"/>
    <x v="3476"/>
    <x v="18"/>
  </r>
  <r>
    <x v="1"/>
    <x v="7"/>
    <x v="0"/>
    <x v="24"/>
    <x v="393"/>
    <x v="1222"/>
    <x v="1139"/>
    <x v="97"/>
    <x v="8"/>
    <x v="2"/>
    <x v="2"/>
    <x v="7"/>
    <x v="42"/>
    <x v="307"/>
    <x v="182"/>
    <x v="142"/>
    <x v="1"/>
    <x v="12"/>
    <x v="4"/>
    <x v="425"/>
    <x v="317"/>
    <x v="38"/>
    <x v="57"/>
    <x v="8"/>
    <x v="9"/>
    <x v="3475"/>
    <x v="54"/>
  </r>
  <r>
    <x v="1"/>
    <x v="7"/>
    <x v="1"/>
    <x v="0"/>
    <x v="318"/>
    <x v="1223"/>
    <x v="1140"/>
    <x v="43"/>
    <x v="8"/>
    <x v="2"/>
    <x v="2"/>
    <x v="7"/>
    <x v="43"/>
    <x v="224"/>
    <x v="182"/>
    <x v="173"/>
    <x v="1"/>
    <x v="12"/>
    <x v="4"/>
    <x v="258"/>
    <x v="365"/>
    <x v="94"/>
    <x v="21"/>
    <x v="7"/>
    <x v="9"/>
    <x v="1188"/>
    <x v="3"/>
  </r>
  <r>
    <x v="1"/>
    <x v="7"/>
    <x v="1"/>
    <x v="9"/>
    <x v="319"/>
    <x v="1224"/>
    <x v="1141"/>
    <x v="122"/>
    <x v="8"/>
    <x v="2"/>
    <x v="2"/>
    <x v="7"/>
    <x v="43"/>
    <x v="256"/>
    <x v="182"/>
    <x v="55"/>
    <x v="1"/>
    <x v="12"/>
    <x v="4"/>
    <x v="236"/>
    <x v="816"/>
    <x v="58"/>
    <x v="19"/>
    <x v="7"/>
    <x v="9"/>
    <x v="1189"/>
    <x v="3"/>
  </r>
  <r>
    <x v="1"/>
    <x v="7"/>
    <x v="1"/>
    <x v="0"/>
    <x v="318"/>
    <x v="1225"/>
    <x v="1142"/>
    <x v="43"/>
    <x v="8"/>
    <x v="2"/>
    <x v="2"/>
    <x v="7"/>
    <x v="43"/>
    <x v="224"/>
    <x v="182"/>
    <x v="173"/>
    <x v="1"/>
    <x v="12"/>
    <x v="4"/>
    <x v="258"/>
    <x v="365"/>
    <x v="94"/>
    <x v="21"/>
    <x v="7"/>
    <x v="9"/>
    <x v="1190"/>
    <x v="3"/>
  </r>
  <r>
    <x v="1"/>
    <x v="7"/>
    <x v="0"/>
    <x v="13"/>
    <x v="363"/>
    <x v="1226"/>
    <x v="1143"/>
    <x v="108"/>
    <x v="8"/>
    <x v="2"/>
    <x v="2"/>
    <x v="7"/>
    <x v="39"/>
    <x v="132"/>
    <x v="182"/>
    <x v="142"/>
    <x v="1"/>
    <x v="12"/>
    <x v="4"/>
    <x v="472"/>
    <x v="398"/>
    <x v="55"/>
    <x v="38"/>
    <x v="8"/>
    <x v="9"/>
    <x v="3477"/>
    <x v="30"/>
  </r>
  <r>
    <x v="1"/>
    <x v="10"/>
    <x v="1"/>
    <x v="0"/>
    <x v="21"/>
    <x v="1227"/>
    <x v="1144"/>
    <x v="19"/>
    <x v="8"/>
    <x v="2"/>
    <x v="2"/>
    <x v="10"/>
    <x v="60"/>
    <x v="416"/>
    <x v="18"/>
    <x v="184"/>
    <x v="1"/>
    <x v="15"/>
    <x v="4"/>
    <x v="942"/>
    <x v="149"/>
    <x v="65"/>
    <x v="79"/>
    <x v="1"/>
    <x v="10"/>
    <x v="520"/>
    <x v="3"/>
  </r>
  <r>
    <x v="1"/>
    <x v="7"/>
    <x v="1"/>
    <x v="0"/>
    <x v="318"/>
    <x v="1228"/>
    <x v="1144"/>
    <x v="267"/>
    <x v="8"/>
    <x v="2"/>
    <x v="2"/>
    <x v="7"/>
    <x v="43"/>
    <x v="239"/>
    <x v="170"/>
    <x v="184"/>
    <x v="1"/>
    <x v="12"/>
    <x v="4"/>
    <x v="266"/>
    <x v="1022"/>
    <x v="5"/>
    <x v="20"/>
    <x v="7"/>
    <x v="9"/>
    <x v="1191"/>
    <x v="3"/>
  </r>
  <r>
    <x v="1"/>
    <x v="7"/>
    <x v="0"/>
    <x v="13"/>
    <x v="363"/>
    <x v="1229"/>
    <x v="1145"/>
    <x v="108"/>
    <x v="8"/>
    <x v="2"/>
    <x v="2"/>
    <x v="7"/>
    <x v="39"/>
    <x v="130"/>
    <x v="182"/>
    <x v="142"/>
    <x v="1"/>
    <x v="12"/>
    <x v="4"/>
    <x v="467"/>
    <x v="398"/>
    <x v="55"/>
    <x v="38"/>
    <x v="8"/>
    <x v="9"/>
    <x v="3478"/>
    <x v="37"/>
  </r>
  <r>
    <x v="1"/>
    <x v="10"/>
    <x v="0"/>
    <x v="0"/>
    <x v="27"/>
    <x v="1230"/>
    <x v="1146"/>
    <x v="148"/>
    <x v="8"/>
    <x v="2"/>
    <x v="2"/>
    <x v="10"/>
    <x v="35"/>
    <x v="337"/>
    <x v="182"/>
    <x v="24"/>
    <x v="1"/>
    <x v="15"/>
    <x v="4"/>
    <x v="715"/>
    <x v="494"/>
    <x v="51"/>
    <x v="26"/>
    <x v="1"/>
    <x v="9"/>
    <x v="521"/>
    <x v="2"/>
  </r>
  <r>
    <x v="1"/>
    <x v="10"/>
    <x v="1"/>
    <x v="0"/>
    <x v="21"/>
    <x v="1231"/>
    <x v="1147"/>
    <x v="220"/>
    <x v="8"/>
    <x v="2"/>
    <x v="2"/>
    <x v="10"/>
    <x v="60"/>
    <x v="416"/>
    <x v="18"/>
    <x v="184"/>
    <x v="1"/>
    <x v="15"/>
    <x v="4"/>
    <x v="940"/>
    <x v="453"/>
    <x v="65"/>
    <x v="79"/>
    <x v="1"/>
    <x v="10"/>
    <x v="522"/>
    <x v="3"/>
  </r>
  <r>
    <x v="1"/>
    <x v="7"/>
    <x v="1"/>
    <x v="0"/>
    <x v="318"/>
    <x v="1232"/>
    <x v="1148"/>
    <x v="43"/>
    <x v="8"/>
    <x v="2"/>
    <x v="2"/>
    <x v="7"/>
    <x v="43"/>
    <x v="224"/>
    <x v="182"/>
    <x v="173"/>
    <x v="1"/>
    <x v="12"/>
    <x v="4"/>
    <x v="261"/>
    <x v="365"/>
    <x v="94"/>
    <x v="21"/>
    <x v="7"/>
    <x v="9"/>
    <x v="1192"/>
    <x v="3"/>
  </r>
  <r>
    <x v="1"/>
    <x v="10"/>
    <x v="1"/>
    <x v="0"/>
    <x v="21"/>
    <x v="1233"/>
    <x v="1149"/>
    <x v="69"/>
    <x v="8"/>
    <x v="2"/>
    <x v="2"/>
    <x v="10"/>
    <x v="59"/>
    <x v="346"/>
    <x v="18"/>
    <x v="184"/>
    <x v="1"/>
    <x v="15"/>
    <x v="4"/>
    <x v="867"/>
    <x v="598"/>
    <x v="79"/>
    <x v="70"/>
    <x v="1"/>
    <x v="10"/>
    <x v="523"/>
    <x v="3"/>
  </r>
  <r>
    <x v="1"/>
    <x v="7"/>
    <x v="0"/>
    <x v="13"/>
    <x v="363"/>
    <x v="1234"/>
    <x v="1149"/>
    <x v="35"/>
    <x v="8"/>
    <x v="2"/>
    <x v="2"/>
    <x v="7"/>
    <x v="39"/>
    <x v="135"/>
    <x v="182"/>
    <x v="142"/>
    <x v="1"/>
    <x v="12"/>
    <x v="4"/>
    <x v="215"/>
    <x v="322"/>
    <x v="55"/>
    <x v="38"/>
    <x v="8"/>
    <x v="9"/>
    <x v="3479"/>
    <x v="46"/>
  </r>
  <r>
    <x v="1"/>
    <x v="10"/>
    <x v="1"/>
    <x v="0"/>
    <x v="27"/>
    <x v="1235"/>
    <x v="1150"/>
    <x v="231"/>
    <x v="8"/>
    <x v="2"/>
    <x v="2"/>
    <x v="10"/>
    <x v="36"/>
    <x v="426"/>
    <x v="182"/>
    <x v="24"/>
    <x v="1"/>
    <x v="15"/>
    <x v="4"/>
    <x v="718"/>
    <x v="263"/>
    <x v="49"/>
    <x v="76"/>
    <x v="1"/>
    <x v="10"/>
    <x v="524"/>
    <x v="3"/>
  </r>
  <r>
    <x v="1"/>
    <x v="7"/>
    <x v="1"/>
    <x v="0"/>
    <x v="181"/>
    <x v="1236"/>
    <x v="1151"/>
    <x v="71"/>
    <x v="8"/>
    <x v="2"/>
    <x v="2"/>
    <x v="7"/>
    <x v="43"/>
    <x v="248"/>
    <x v="182"/>
    <x v="102"/>
    <x v="1"/>
    <x v="12"/>
    <x v="4"/>
    <x v="299"/>
    <x v="41"/>
    <x v="78"/>
    <x v="11"/>
    <x v="7"/>
    <x v="9"/>
    <x v="1193"/>
    <x v="3"/>
  </r>
  <r>
    <x v="1"/>
    <x v="7"/>
    <x v="1"/>
    <x v="0"/>
    <x v="318"/>
    <x v="1237"/>
    <x v="1152"/>
    <x v="43"/>
    <x v="8"/>
    <x v="2"/>
    <x v="2"/>
    <x v="7"/>
    <x v="43"/>
    <x v="224"/>
    <x v="182"/>
    <x v="173"/>
    <x v="1"/>
    <x v="12"/>
    <x v="4"/>
    <x v="264"/>
    <x v="365"/>
    <x v="94"/>
    <x v="21"/>
    <x v="7"/>
    <x v="9"/>
    <x v="1194"/>
    <x v="3"/>
  </r>
  <r>
    <x v="1"/>
    <x v="7"/>
    <x v="1"/>
    <x v="0"/>
    <x v="260"/>
    <x v="1238"/>
    <x v="1153"/>
    <x v="282"/>
    <x v="8"/>
    <x v="2"/>
    <x v="2"/>
    <x v="7"/>
    <x v="43"/>
    <x v="247"/>
    <x v="139"/>
    <x v="184"/>
    <x v="1"/>
    <x v="12"/>
    <x v="4"/>
    <x v="230"/>
    <x v="316"/>
    <x v="58"/>
    <x v="19"/>
    <x v="7"/>
    <x v="9"/>
    <x v="1195"/>
    <x v="3"/>
  </r>
  <r>
    <x v="1"/>
    <x v="10"/>
    <x v="1"/>
    <x v="0"/>
    <x v="21"/>
    <x v="1239"/>
    <x v="1154"/>
    <x v="31"/>
    <x v="8"/>
    <x v="2"/>
    <x v="2"/>
    <x v="10"/>
    <x v="59"/>
    <x v="359"/>
    <x v="182"/>
    <x v="19"/>
    <x v="1"/>
    <x v="15"/>
    <x v="4"/>
    <x v="932"/>
    <x v="478"/>
    <x v="15"/>
    <x v="70"/>
    <x v="1"/>
    <x v="10"/>
    <x v="525"/>
    <x v="3"/>
  </r>
  <r>
    <x v="1"/>
    <x v="7"/>
    <x v="1"/>
    <x v="0"/>
    <x v="318"/>
    <x v="1240"/>
    <x v="1155"/>
    <x v="209"/>
    <x v="8"/>
    <x v="2"/>
    <x v="2"/>
    <x v="7"/>
    <x v="43"/>
    <x v="245"/>
    <x v="182"/>
    <x v="173"/>
    <x v="1"/>
    <x v="12"/>
    <x v="4"/>
    <x v="289"/>
    <x v="626"/>
    <x v="78"/>
    <x v="11"/>
    <x v="7"/>
    <x v="9"/>
    <x v="1196"/>
    <x v="3"/>
  </r>
  <r>
    <x v="1"/>
    <x v="10"/>
    <x v="1"/>
    <x v="0"/>
    <x v="27"/>
    <x v="1241"/>
    <x v="1156"/>
    <x v="215"/>
    <x v="8"/>
    <x v="2"/>
    <x v="2"/>
    <x v="10"/>
    <x v="36"/>
    <x v="426"/>
    <x v="182"/>
    <x v="24"/>
    <x v="1"/>
    <x v="15"/>
    <x v="4"/>
    <x v="719"/>
    <x v="742"/>
    <x v="49"/>
    <x v="76"/>
    <x v="1"/>
    <x v="10"/>
    <x v="526"/>
    <x v="3"/>
  </r>
  <r>
    <x v="1"/>
    <x v="7"/>
    <x v="0"/>
    <x v="12"/>
    <x v="361"/>
    <x v="1242"/>
    <x v="1157"/>
    <x v="61"/>
    <x v="8"/>
    <x v="2"/>
    <x v="2"/>
    <x v="7"/>
    <x v="42"/>
    <x v="197"/>
    <x v="139"/>
    <x v="184"/>
    <x v="1"/>
    <x v="12"/>
    <x v="4"/>
    <x v="429"/>
    <x v="120"/>
    <x v="104"/>
    <x v="4"/>
    <x v="8"/>
    <x v="9"/>
    <x v="3480"/>
    <x v="18"/>
  </r>
  <r>
    <x v="1"/>
    <x v="10"/>
    <x v="1"/>
    <x v="0"/>
    <x v="21"/>
    <x v="1243"/>
    <x v="1158"/>
    <x v="53"/>
    <x v="8"/>
    <x v="2"/>
    <x v="2"/>
    <x v="10"/>
    <x v="59"/>
    <x v="359"/>
    <x v="18"/>
    <x v="184"/>
    <x v="1"/>
    <x v="15"/>
    <x v="4"/>
    <x v="929"/>
    <x v="807"/>
    <x v="15"/>
    <x v="70"/>
    <x v="1"/>
    <x v="10"/>
    <x v="527"/>
    <x v="3"/>
  </r>
  <r>
    <x v="1"/>
    <x v="10"/>
    <x v="1"/>
    <x v="0"/>
    <x v="21"/>
    <x v="1244"/>
    <x v="1159"/>
    <x v="298"/>
    <x v="8"/>
    <x v="2"/>
    <x v="2"/>
    <x v="10"/>
    <x v="60"/>
    <x v="416"/>
    <x v="18"/>
    <x v="184"/>
    <x v="1"/>
    <x v="15"/>
    <x v="4"/>
    <x v="939"/>
    <x v="222"/>
    <x v="65"/>
    <x v="79"/>
    <x v="1"/>
    <x v="10"/>
    <x v="528"/>
    <x v="3"/>
  </r>
  <r>
    <x v="1"/>
    <x v="7"/>
    <x v="0"/>
    <x v="12"/>
    <x v="361"/>
    <x v="1245"/>
    <x v="1160"/>
    <x v="160"/>
    <x v="8"/>
    <x v="2"/>
    <x v="2"/>
    <x v="7"/>
    <x v="39"/>
    <x v="151"/>
    <x v="139"/>
    <x v="184"/>
    <x v="1"/>
    <x v="12"/>
    <x v="4"/>
    <x v="5"/>
    <x v="486"/>
    <x v="29"/>
    <x v="31"/>
    <x v="8"/>
    <x v="9"/>
    <x v="3481"/>
    <x v="44"/>
  </r>
  <r>
    <x v="1"/>
    <x v="7"/>
    <x v="1"/>
    <x v="0"/>
    <x v="260"/>
    <x v="1246"/>
    <x v="1161"/>
    <x v="7"/>
    <x v="8"/>
    <x v="2"/>
    <x v="2"/>
    <x v="7"/>
    <x v="43"/>
    <x v="239"/>
    <x v="139"/>
    <x v="184"/>
    <x v="1"/>
    <x v="12"/>
    <x v="4"/>
    <x v="266"/>
    <x v="133"/>
    <x v="5"/>
    <x v="20"/>
    <x v="7"/>
    <x v="9"/>
    <x v="1197"/>
    <x v="3"/>
  </r>
  <r>
    <x v="1"/>
    <x v="7"/>
    <x v="1"/>
    <x v="0"/>
    <x v="318"/>
    <x v="1247"/>
    <x v="1162"/>
    <x v="33"/>
    <x v="8"/>
    <x v="2"/>
    <x v="2"/>
    <x v="7"/>
    <x v="43"/>
    <x v="248"/>
    <x v="170"/>
    <x v="184"/>
    <x v="1"/>
    <x v="12"/>
    <x v="4"/>
    <x v="299"/>
    <x v="627"/>
    <x v="78"/>
    <x v="11"/>
    <x v="7"/>
    <x v="9"/>
    <x v="1198"/>
    <x v="3"/>
  </r>
  <r>
    <x v="1"/>
    <x v="7"/>
    <x v="1"/>
    <x v="0"/>
    <x v="260"/>
    <x v="1248"/>
    <x v="1163"/>
    <x v="7"/>
    <x v="8"/>
    <x v="2"/>
    <x v="2"/>
    <x v="7"/>
    <x v="43"/>
    <x v="227"/>
    <x v="182"/>
    <x v="142"/>
    <x v="1"/>
    <x v="12"/>
    <x v="4"/>
    <x v="365"/>
    <x v="128"/>
    <x v="53"/>
    <x v="12"/>
    <x v="7"/>
    <x v="9"/>
    <x v="1199"/>
    <x v="3"/>
  </r>
  <r>
    <x v="1"/>
    <x v="7"/>
    <x v="0"/>
    <x v="12"/>
    <x v="361"/>
    <x v="1249"/>
    <x v="1164"/>
    <x v="26"/>
    <x v="8"/>
    <x v="2"/>
    <x v="2"/>
    <x v="7"/>
    <x v="39"/>
    <x v="133"/>
    <x v="182"/>
    <x v="142"/>
    <x v="1"/>
    <x v="12"/>
    <x v="4"/>
    <x v="477"/>
    <x v="177"/>
    <x v="55"/>
    <x v="38"/>
    <x v="8"/>
    <x v="9"/>
    <x v="3482"/>
    <x v="18"/>
  </r>
  <r>
    <x v="1"/>
    <x v="7"/>
    <x v="0"/>
    <x v="9"/>
    <x v="351"/>
    <x v="1251"/>
    <x v="1165"/>
    <x v="61"/>
    <x v="8"/>
    <x v="2"/>
    <x v="2"/>
    <x v="7"/>
    <x v="42"/>
    <x v="196"/>
    <x v="139"/>
    <x v="184"/>
    <x v="1"/>
    <x v="12"/>
    <x v="4"/>
    <x v="405"/>
    <x v="120"/>
    <x v="104"/>
    <x v="4"/>
    <x v="8"/>
    <x v="9"/>
    <x v="3484"/>
    <x v="3"/>
  </r>
  <r>
    <x v="1"/>
    <x v="10"/>
    <x v="1"/>
    <x v="0"/>
    <x v="21"/>
    <x v="1250"/>
    <x v="1165"/>
    <x v="232"/>
    <x v="8"/>
    <x v="2"/>
    <x v="2"/>
    <x v="10"/>
    <x v="60"/>
    <x v="401"/>
    <x v="18"/>
    <x v="184"/>
    <x v="1"/>
    <x v="15"/>
    <x v="4"/>
    <x v="854"/>
    <x v="82"/>
    <x v="22"/>
    <x v="79"/>
    <x v="1"/>
    <x v="10"/>
    <x v="529"/>
    <x v="3"/>
  </r>
  <r>
    <x v="1"/>
    <x v="7"/>
    <x v="1"/>
    <x v="0"/>
    <x v="260"/>
    <x v="1252"/>
    <x v="1166"/>
    <x v="7"/>
    <x v="8"/>
    <x v="2"/>
    <x v="2"/>
    <x v="7"/>
    <x v="43"/>
    <x v="227"/>
    <x v="182"/>
    <x v="142"/>
    <x v="1"/>
    <x v="12"/>
    <x v="4"/>
    <x v="366"/>
    <x v="128"/>
    <x v="53"/>
    <x v="12"/>
    <x v="7"/>
    <x v="9"/>
    <x v="1200"/>
    <x v="3"/>
  </r>
  <r>
    <x v="1"/>
    <x v="7"/>
    <x v="1"/>
    <x v="0"/>
    <x v="260"/>
    <x v="1253"/>
    <x v="1167"/>
    <x v="180"/>
    <x v="8"/>
    <x v="2"/>
    <x v="2"/>
    <x v="7"/>
    <x v="43"/>
    <x v="248"/>
    <x v="139"/>
    <x v="184"/>
    <x v="1"/>
    <x v="12"/>
    <x v="4"/>
    <x v="298"/>
    <x v="764"/>
    <x v="78"/>
    <x v="11"/>
    <x v="7"/>
    <x v="9"/>
    <x v="1201"/>
    <x v="3"/>
  </r>
  <r>
    <x v="1"/>
    <x v="7"/>
    <x v="0"/>
    <x v="13"/>
    <x v="363"/>
    <x v="1254"/>
    <x v="1168"/>
    <x v="26"/>
    <x v="8"/>
    <x v="2"/>
    <x v="2"/>
    <x v="7"/>
    <x v="39"/>
    <x v="132"/>
    <x v="182"/>
    <x v="142"/>
    <x v="1"/>
    <x v="12"/>
    <x v="4"/>
    <x v="475"/>
    <x v="177"/>
    <x v="55"/>
    <x v="38"/>
    <x v="8"/>
    <x v="9"/>
    <x v="3483"/>
    <x v="30"/>
  </r>
  <r>
    <x v="1"/>
    <x v="7"/>
    <x v="1"/>
    <x v="0"/>
    <x v="318"/>
    <x v="1255"/>
    <x v="1169"/>
    <x v="83"/>
    <x v="8"/>
    <x v="2"/>
    <x v="2"/>
    <x v="7"/>
    <x v="43"/>
    <x v="217"/>
    <x v="170"/>
    <x v="184"/>
    <x v="1"/>
    <x v="12"/>
    <x v="4"/>
    <x v="253"/>
    <x v="685"/>
    <x v="101"/>
    <x v="9"/>
    <x v="7"/>
    <x v="9"/>
    <x v="1202"/>
    <x v="3"/>
  </r>
  <r>
    <x v="1"/>
    <x v="7"/>
    <x v="0"/>
    <x v="13"/>
    <x v="363"/>
    <x v="1256"/>
    <x v="1170"/>
    <x v="122"/>
    <x v="8"/>
    <x v="2"/>
    <x v="2"/>
    <x v="7"/>
    <x v="39"/>
    <x v="130"/>
    <x v="182"/>
    <x v="142"/>
    <x v="1"/>
    <x v="12"/>
    <x v="4"/>
    <x v="471"/>
    <x v="884"/>
    <x v="55"/>
    <x v="38"/>
    <x v="8"/>
    <x v="9"/>
    <x v="3485"/>
    <x v="37"/>
  </r>
  <r>
    <x v="1"/>
    <x v="7"/>
    <x v="1"/>
    <x v="0"/>
    <x v="318"/>
    <x v="1257"/>
    <x v="1171"/>
    <x v="83"/>
    <x v="8"/>
    <x v="2"/>
    <x v="2"/>
    <x v="7"/>
    <x v="43"/>
    <x v="217"/>
    <x v="170"/>
    <x v="184"/>
    <x v="1"/>
    <x v="12"/>
    <x v="4"/>
    <x v="252"/>
    <x v="685"/>
    <x v="101"/>
    <x v="9"/>
    <x v="7"/>
    <x v="9"/>
    <x v="1203"/>
    <x v="3"/>
  </r>
  <r>
    <x v="1"/>
    <x v="10"/>
    <x v="1"/>
    <x v="0"/>
    <x v="21"/>
    <x v="1259"/>
    <x v="1172"/>
    <x v="224"/>
    <x v="8"/>
    <x v="2"/>
    <x v="2"/>
    <x v="10"/>
    <x v="60"/>
    <x v="402"/>
    <x v="18"/>
    <x v="184"/>
    <x v="1"/>
    <x v="15"/>
    <x v="4"/>
    <x v="963"/>
    <x v="436"/>
    <x v="22"/>
    <x v="75"/>
    <x v="1"/>
    <x v="10"/>
    <x v="530"/>
    <x v="3"/>
  </r>
  <r>
    <x v="1"/>
    <x v="7"/>
    <x v="1"/>
    <x v="0"/>
    <x v="260"/>
    <x v="1258"/>
    <x v="1172"/>
    <x v="239"/>
    <x v="8"/>
    <x v="2"/>
    <x v="2"/>
    <x v="7"/>
    <x v="43"/>
    <x v="248"/>
    <x v="182"/>
    <x v="142"/>
    <x v="1"/>
    <x v="12"/>
    <x v="4"/>
    <x v="301"/>
    <x v="214"/>
    <x v="78"/>
    <x v="11"/>
    <x v="7"/>
    <x v="9"/>
    <x v="1204"/>
    <x v="3"/>
  </r>
  <r>
    <x v="1"/>
    <x v="10"/>
    <x v="1"/>
    <x v="0"/>
    <x v="21"/>
    <x v="1260"/>
    <x v="1173"/>
    <x v="224"/>
    <x v="8"/>
    <x v="2"/>
    <x v="2"/>
    <x v="10"/>
    <x v="60"/>
    <x v="416"/>
    <x v="182"/>
    <x v="19"/>
    <x v="1"/>
    <x v="15"/>
    <x v="4"/>
    <x v="941"/>
    <x v="1010"/>
    <x v="65"/>
    <x v="79"/>
    <x v="1"/>
    <x v="10"/>
    <x v="531"/>
    <x v="3"/>
  </r>
  <r>
    <x v="1"/>
    <x v="7"/>
    <x v="0"/>
    <x v="13"/>
    <x v="363"/>
    <x v="1261"/>
    <x v="1174"/>
    <x v="53"/>
    <x v="8"/>
    <x v="2"/>
    <x v="2"/>
    <x v="7"/>
    <x v="39"/>
    <x v="130"/>
    <x v="139"/>
    <x v="184"/>
    <x v="1"/>
    <x v="12"/>
    <x v="4"/>
    <x v="469"/>
    <x v="276"/>
    <x v="55"/>
    <x v="38"/>
    <x v="8"/>
    <x v="9"/>
    <x v="3486"/>
    <x v="37"/>
  </r>
  <r>
    <x v="1"/>
    <x v="10"/>
    <x v="1"/>
    <x v="0"/>
    <x v="21"/>
    <x v="1263"/>
    <x v="1175"/>
    <x v="298"/>
    <x v="8"/>
    <x v="2"/>
    <x v="2"/>
    <x v="10"/>
    <x v="60"/>
    <x v="416"/>
    <x v="18"/>
    <x v="184"/>
    <x v="1"/>
    <x v="15"/>
    <x v="4"/>
    <x v="939"/>
    <x v="222"/>
    <x v="65"/>
    <x v="79"/>
    <x v="1"/>
    <x v="10"/>
    <x v="532"/>
    <x v="3"/>
  </r>
  <r>
    <x v="1"/>
    <x v="7"/>
    <x v="1"/>
    <x v="0"/>
    <x v="318"/>
    <x v="1262"/>
    <x v="1175"/>
    <x v="25"/>
    <x v="8"/>
    <x v="2"/>
    <x v="2"/>
    <x v="7"/>
    <x v="44"/>
    <x v="290"/>
    <x v="182"/>
    <x v="173"/>
    <x v="1"/>
    <x v="12"/>
    <x v="4"/>
    <x v="247"/>
    <x v="942"/>
    <x v="28"/>
    <x v="43"/>
    <x v="7"/>
    <x v="13"/>
    <x v="1205"/>
    <x v="3"/>
  </r>
  <r>
    <x v="1"/>
    <x v="7"/>
    <x v="1"/>
    <x v="0"/>
    <x v="318"/>
    <x v="1264"/>
    <x v="1176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206"/>
    <x v="3"/>
  </r>
  <r>
    <x v="1"/>
    <x v="7"/>
    <x v="1"/>
    <x v="0"/>
    <x v="219"/>
    <x v="1265"/>
    <x v="1177"/>
    <x v="119"/>
    <x v="8"/>
    <x v="2"/>
    <x v="2"/>
    <x v="7"/>
    <x v="43"/>
    <x v="288"/>
    <x v="182"/>
    <x v="120"/>
    <x v="1"/>
    <x v="12"/>
    <x v="4"/>
    <x v="221"/>
    <x v="855"/>
    <x v="101"/>
    <x v="9"/>
    <x v="7"/>
    <x v="9"/>
    <x v="1207"/>
    <x v="3"/>
  </r>
  <r>
    <x v="1"/>
    <x v="10"/>
    <x v="1"/>
    <x v="0"/>
    <x v="21"/>
    <x v="1266"/>
    <x v="1178"/>
    <x v="187"/>
    <x v="8"/>
    <x v="2"/>
    <x v="2"/>
    <x v="10"/>
    <x v="59"/>
    <x v="356"/>
    <x v="182"/>
    <x v="19"/>
    <x v="1"/>
    <x v="15"/>
    <x v="4"/>
    <x v="841"/>
    <x v="349"/>
    <x v="79"/>
    <x v="70"/>
    <x v="1"/>
    <x v="10"/>
    <x v="533"/>
    <x v="3"/>
  </r>
  <r>
    <x v="1"/>
    <x v="7"/>
    <x v="1"/>
    <x v="0"/>
    <x v="144"/>
    <x v="1267"/>
    <x v="1179"/>
    <x v="61"/>
    <x v="8"/>
    <x v="2"/>
    <x v="2"/>
    <x v="7"/>
    <x v="43"/>
    <x v="282"/>
    <x v="78"/>
    <x v="184"/>
    <x v="1"/>
    <x v="12"/>
    <x v="4"/>
    <x v="412"/>
    <x v="120"/>
    <x v="104"/>
    <x v="16"/>
    <x v="7"/>
    <x v="9"/>
    <x v="1208"/>
    <x v="3"/>
  </r>
  <r>
    <x v="1"/>
    <x v="10"/>
    <x v="1"/>
    <x v="20"/>
    <x v="242"/>
    <x v="1268"/>
    <x v="1180"/>
    <x v="239"/>
    <x v="8"/>
    <x v="2"/>
    <x v="2"/>
    <x v="10"/>
    <x v="36"/>
    <x v="435"/>
    <x v="182"/>
    <x v="24"/>
    <x v="1"/>
    <x v="15"/>
    <x v="4"/>
    <x v="728"/>
    <x v="297"/>
    <x v="83"/>
    <x v="51"/>
    <x v="1"/>
    <x v="10"/>
    <x v="534"/>
    <x v="48"/>
  </r>
  <r>
    <x v="1"/>
    <x v="10"/>
    <x v="1"/>
    <x v="0"/>
    <x v="21"/>
    <x v="1269"/>
    <x v="1181"/>
    <x v="298"/>
    <x v="8"/>
    <x v="2"/>
    <x v="2"/>
    <x v="10"/>
    <x v="60"/>
    <x v="416"/>
    <x v="18"/>
    <x v="184"/>
    <x v="1"/>
    <x v="15"/>
    <x v="4"/>
    <x v="938"/>
    <x v="222"/>
    <x v="65"/>
    <x v="79"/>
    <x v="1"/>
    <x v="10"/>
    <x v="535"/>
    <x v="3"/>
  </r>
  <r>
    <x v="1"/>
    <x v="7"/>
    <x v="1"/>
    <x v="0"/>
    <x v="318"/>
    <x v="1270"/>
    <x v="1182"/>
    <x v="248"/>
    <x v="8"/>
    <x v="2"/>
    <x v="2"/>
    <x v="7"/>
    <x v="43"/>
    <x v="261"/>
    <x v="182"/>
    <x v="173"/>
    <x v="1"/>
    <x v="12"/>
    <x v="4"/>
    <x v="545"/>
    <x v="800"/>
    <x v="52"/>
    <x v="14"/>
    <x v="7"/>
    <x v="9"/>
    <x v="1209"/>
    <x v="3"/>
  </r>
  <r>
    <x v="1"/>
    <x v="7"/>
    <x v="1"/>
    <x v="0"/>
    <x v="167"/>
    <x v="1271"/>
    <x v="1183"/>
    <x v="108"/>
    <x v="8"/>
    <x v="2"/>
    <x v="2"/>
    <x v="7"/>
    <x v="43"/>
    <x v="220"/>
    <x v="182"/>
    <x v="95"/>
    <x v="1"/>
    <x v="12"/>
    <x v="4"/>
    <x v="172"/>
    <x v="414"/>
    <x v="96"/>
    <x v="10"/>
    <x v="7"/>
    <x v="9"/>
    <x v="1210"/>
    <x v="3"/>
  </r>
  <r>
    <x v="0"/>
    <x v="7"/>
    <x v="0"/>
    <x v="25"/>
    <x v="403"/>
    <x v="1272"/>
    <x v="1184"/>
    <x v="222"/>
    <x v="8"/>
    <x v="2"/>
    <x v="2"/>
    <x v="7"/>
    <x v="5"/>
    <x v="17"/>
    <x v="170"/>
    <x v="184"/>
    <x v="1"/>
    <x v="12"/>
    <x v="4"/>
    <x v="116"/>
    <x v="779"/>
    <x v="26"/>
    <x v="36"/>
    <x v="8"/>
    <x v="9"/>
    <x v="3487"/>
    <x v="11"/>
  </r>
  <r>
    <x v="1"/>
    <x v="7"/>
    <x v="1"/>
    <x v="0"/>
    <x v="318"/>
    <x v="1273"/>
    <x v="1185"/>
    <x v="25"/>
    <x v="8"/>
    <x v="2"/>
    <x v="2"/>
    <x v="7"/>
    <x v="44"/>
    <x v="234"/>
    <x v="182"/>
    <x v="173"/>
    <x v="1"/>
    <x v="12"/>
    <x v="4"/>
    <x v="269"/>
    <x v="812"/>
    <x v="48"/>
    <x v="43"/>
    <x v="7"/>
    <x v="13"/>
    <x v="1211"/>
    <x v="3"/>
  </r>
  <r>
    <x v="1"/>
    <x v="10"/>
    <x v="1"/>
    <x v="0"/>
    <x v="21"/>
    <x v="1274"/>
    <x v="1186"/>
    <x v="25"/>
    <x v="8"/>
    <x v="2"/>
    <x v="2"/>
    <x v="10"/>
    <x v="60"/>
    <x v="382"/>
    <x v="18"/>
    <x v="184"/>
    <x v="1"/>
    <x v="15"/>
    <x v="4"/>
    <x v="963"/>
    <x v="1017"/>
    <x v="90"/>
    <x v="75"/>
    <x v="1"/>
    <x v="10"/>
    <x v="536"/>
    <x v="3"/>
  </r>
  <r>
    <x v="1"/>
    <x v="10"/>
    <x v="1"/>
    <x v="0"/>
    <x v="21"/>
    <x v="1275"/>
    <x v="1187"/>
    <x v="13"/>
    <x v="8"/>
    <x v="2"/>
    <x v="2"/>
    <x v="10"/>
    <x v="59"/>
    <x v="359"/>
    <x v="18"/>
    <x v="184"/>
    <x v="1"/>
    <x v="15"/>
    <x v="4"/>
    <x v="925"/>
    <x v="1013"/>
    <x v="15"/>
    <x v="70"/>
    <x v="1"/>
    <x v="10"/>
    <x v="537"/>
    <x v="3"/>
  </r>
  <r>
    <x v="0"/>
    <x v="7"/>
    <x v="0"/>
    <x v="12"/>
    <x v="373"/>
    <x v="1276"/>
    <x v="1188"/>
    <x v="222"/>
    <x v="8"/>
    <x v="2"/>
    <x v="2"/>
    <x v="7"/>
    <x v="5"/>
    <x v="18"/>
    <x v="170"/>
    <x v="184"/>
    <x v="1"/>
    <x v="12"/>
    <x v="4"/>
    <x v="120"/>
    <x v="779"/>
    <x v="26"/>
    <x v="36"/>
    <x v="8"/>
    <x v="9"/>
    <x v="3488"/>
    <x v="18"/>
  </r>
  <r>
    <x v="1"/>
    <x v="7"/>
    <x v="0"/>
    <x v="13"/>
    <x v="363"/>
    <x v="1278"/>
    <x v="1189"/>
    <x v="66"/>
    <x v="8"/>
    <x v="2"/>
    <x v="2"/>
    <x v="7"/>
    <x v="39"/>
    <x v="132"/>
    <x v="139"/>
    <x v="184"/>
    <x v="1"/>
    <x v="12"/>
    <x v="4"/>
    <x v="474"/>
    <x v="802"/>
    <x v="55"/>
    <x v="38"/>
    <x v="8"/>
    <x v="9"/>
    <x v="3489"/>
    <x v="30"/>
  </r>
  <r>
    <x v="1"/>
    <x v="7"/>
    <x v="1"/>
    <x v="0"/>
    <x v="318"/>
    <x v="1277"/>
    <x v="1189"/>
    <x v="219"/>
    <x v="8"/>
    <x v="2"/>
    <x v="2"/>
    <x v="7"/>
    <x v="43"/>
    <x v="229"/>
    <x v="182"/>
    <x v="173"/>
    <x v="1"/>
    <x v="12"/>
    <x v="4"/>
    <x v="379"/>
    <x v="846"/>
    <x v="91"/>
    <x v="15"/>
    <x v="7"/>
    <x v="9"/>
    <x v="1212"/>
    <x v="3"/>
  </r>
  <r>
    <x v="1"/>
    <x v="7"/>
    <x v="1"/>
    <x v="0"/>
    <x v="318"/>
    <x v="1279"/>
    <x v="1190"/>
    <x v="108"/>
    <x v="8"/>
    <x v="2"/>
    <x v="2"/>
    <x v="7"/>
    <x v="43"/>
    <x v="232"/>
    <x v="182"/>
    <x v="173"/>
    <x v="1"/>
    <x v="12"/>
    <x v="4"/>
    <x v="231"/>
    <x v="413"/>
    <x v="85"/>
    <x v="14"/>
    <x v="7"/>
    <x v="9"/>
    <x v="1213"/>
    <x v="3"/>
  </r>
  <r>
    <x v="1"/>
    <x v="10"/>
    <x v="1"/>
    <x v="0"/>
    <x v="21"/>
    <x v="1280"/>
    <x v="1191"/>
    <x v="212"/>
    <x v="8"/>
    <x v="2"/>
    <x v="2"/>
    <x v="10"/>
    <x v="60"/>
    <x v="416"/>
    <x v="18"/>
    <x v="184"/>
    <x v="1"/>
    <x v="15"/>
    <x v="4"/>
    <x v="937"/>
    <x v="460"/>
    <x v="65"/>
    <x v="79"/>
    <x v="1"/>
    <x v="10"/>
    <x v="538"/>
    <x v="3"/>
  </r>
  <r>
    <x v="1"/>
    <x v="7"/>
    <x v="1"/>
    <x v="0"/>
    <x v="260"/>
    <x v="1281"/>
    <x v="1192"/>
    <x v="108"/>
    <x v="8"/>
    <x v="2"/>
    <x v="2"/>
    <x v="7"/>
    <x v="43"/>
    <x v="255"/>
    <x v="182"/>
    <x v="142"/>
    <x v="1"/>
    <x v="12"/>
    <x v="4"/>
    <x v="160"/>
    <x v="415"/>
    <x v="97"/>
    <x v="14"/>
    <x v="7"/>
    <x v="9"/>
    <x v="1214"/>
    <x v="3"/>
  </r>
  <r>
    <x v="1"/>
    <x v="7"/>
    <x v="1"/>
    <x v="0"/>
    <x v="260"/>
    <x v="1282"/>
    <x v="1193"/>
    <x v="123"/>
    <x v="8"/>
    <x v="2"/>
    <x v="2"/>
    <x v="7"/>
    <x v="43"/>
    <x v="255"/>
    <x v="182"/>
    <x v="142"/>
    <x v="1"/>
    <x v="12"/>
    <x v="4"/>
    <x v="165"/>
    <x v="1025"/>
    <x v="97"/>
    <x v="14"/>
    <x v="7"/>
    <x v="9"/>
    <x v="1215"/>
    <x v="3"/>
  </r>
  <r>
    <x v="1"/>
    <x v="10"/>
    <x v="1"/>
    <x v="0"/>
    <x v="21"/>
    <x v="1283"/>
    <x v="1194"/>
    <x v="97"/>
    <x v="8"/>
    <x v="2"/>
    <x v="2"/>
    <x v="10"/>
    <x v="60"/>
    <x v="402"/>
    <x v="18"/>
    <x v="184"/>
    <x v="1"/>
    <x v="15"/>
    <x v="4"/>
    <x v="963"/>
    <x v="576"/>
    <x v="22"/>
    <x v="75"/>
    <x v="1"/>
    <x v="10"/>
    <x v="539"/>
    <x v="3"/>
  </r>
  <r>
    <x v="1"/>
    <x v="7"/>
    <x v="1"/>
    <x v="0"/>
    <x v="318"/>
    <x v="1284"/>
    <x v="1195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216"/>
    <x v="3"/>
  </r>
  <r>
    <x v="0"/>
    <x v="7"/>
    <x v="1"/>
    <x v="0"/>
    <x v="344"/>
    <x v="1285"/>
    <x v="1196"/>
    <x v="9"/>
    <x v="8"/>
    <x v="2"/>
    <x v="2"/>
    <x v="7"/>
    <x v="28"/>
    <x v="83"/>
    <x v="180"/>
    <x v="184"/>
    <x v="1"/>
    <x v="20"/>
    <x v="3"/>
    <x v="587"/>
    <x v="435"/>
    <x v="71"/>
    <x v="58"/>
    <x v="4"/>
    <x v="3"/>
    <x v="222"/>
    <x v="3"/>
  </r>
  <r>
    <x v="1"/>
    <x v="7"/>
    <x v="0"/>
    <x v="13"/>
    <x v="363"/>
    <x v="1286"/>
    <x v="1197"/>
    <x v="108"/>
    <x v="8"/>
    <x v="2"/>
    <x v="2"/>
    <x v="7"/>
    <x v="39"/>
    <x v="132"/>
    <x v="182"/>
    <x v="142"/>
    <x v="1"/>
    <x v="12"/>
    <x v="4"/>
    <x v="476"/>
    <x v="409"/>
    <x v="55"/>
    <x v="38"/>
    <x v="8"/>
    <x v="9"/>
    <x v="3490"/>
    <x v="30"/>
  </r>
  <r>
    <x v="1"/>
    <x v="7"/>
    <x v="0"/>
    <x v="13"/>
    <x v="363"/>
    <x v="1287"/>
    <x v="1198"/>
    <x v="108"/>
    <x v="8"/>
    <x v="2"/>
    <x v="2"/>
    <x v="7"/>
    <x v="39"/>
    <x v="130"/>
    <x v="182"/>
    <x v="142"/>
    <x v="1"/>
    <x v="12"/>
    <x v="4"/>
    <x v="471"/>
    <x v="409"/>
    <x v="55"/>
    <x v="38"/>
    <x v="8"/>
    <x v="9"/>
    <x v="3491"/>
    <x v="37"/>
  </r>
  <r>
    <x v="1"/>
    <x v="7"/>
    <x v="1"/>
    <x v="0"/>
    <x v="260"/>
    <x v="1288"/>
    <x v="1199"/>
    <x v="177"/>
    <x v="8"/>
    <x v="2"/>
    <x v="2"/>
    <x v="7"/>
    <x v="43"/>
    <x v="274"/>
    <x v="139"/>
    <x v="184"/>
    <x v="1"/>
    <x v="12"/>
    <x v="4"/>
    <x v="252"/>
    <x v="272"/>
    <x v="94"/>
    <x v="22"/>
    <x v="7"/>
    <x v="9"/>
    <x v="1217"/>
    <x v="3"/>
  </r>
  <r>
    <x v="1"/>
    <x v="7"/>
    <x v="0"/>
    <x v="9"/>
    <x v="351"/>
    <x v="1289"/>
    <x v="1200"/>
    <x v="80"/>
    <x v="8"/>
    <x v="2"/>
    <x v="2"/>
    <x v="7"/>
    <x v="42"/>
    <x v="194"/>
    <x v="182"/>
    <x v="142"/>
    <x v="1"/>
    <x v="12"/>
    <x v="4"/>
    <x v="241"/>
    <x v="932"/>
    <x v="89"/>
    <x v="34"/>
    <x v="8"/>
    <x v="9"/>
    <x v="3492"/>
    <x v="3"/>
  </r>
  <r>
    <x v="1"/>
    <x v="7"/>
    <x v="0"/>
    <x v="12"/>
    <x v="361"/>
    <x v="1290"/>
    <x v="1201"/>
    <x v="108"/>
    <x v="8"/>
    <x v="2"/>
    <x v="2"/>
    <x v="7"/>
    <x v="39"/>
    <x v="136"/>
    <x v="182"/>
    <x v="142"/>
    <x v="1"/>
    <x v="12"/>
    <x v="4"/>
    <x v="394"/>
    <x v="409"/>
    <x v="55"/>
    <x v="38"/>
    <x v="8"/>
    <x v="9"/>
    <x v="3493"/>
    <x v="44"/>
  </r>
  <r>
    <x v="1"/>
    <x v="7"/>
    <x v="1"/>
    <x v="0"/>
    <x v="260"/>
    <x v="1291"/>
    <x v="1202"/>
    <x v="239"/>
    <x v="8"/>
    <x v="2"/>
    <x v="2"/>
    <x v="7"/>
    <x v="43"/>
    <x v="248"/>
    <x v="182"/>
    <x v="142"/>
    <x v="1"/>
    <x v="12"/>
    <x v="4"/>
    <x v="301"/>
    <x v="214"/>
    <x v="78"/>
    <x v="11"/>
    <x v="7"/>
    <x v="9"/>
    <x v="1218"/>
    <x v="3"/>
  </r>
  <r>
    <x v="1"/>
    <x v="7"/>
    <x v="0"/>
    <x v="12"/>
    <x v="383"/>
    <x v="1292"/>
    <x v="1203"/>
    <x v="248"/>
    <x v="8"/>
    <x v="2"/>
    <x v="2"/>
    <x v="7"/>
    <x v="42"/>
    <x v="305"/>
    <x v="182"/>
    <x v="176"/>
    <x v="1"/>
    <x v="12"/>
    <x v="4"/>
    <x v="279"/>
    <x v="510"/>
    <x v="38"/>
    <x v="57"/>
    <x v="8"/>
    <x v="9"/>
    <x v="3494"/>
    <x v="18"/>
  </r>
  <r>
    <x v="1"/>
    <x v="7"/>
    <x v="1"/>
    <x v="0"/>
    <x v="318"/>
    <x v="1293"/>
    <x v="1204"/>
    <x v="183"/>
    <x v="8"/>
    <x v="2"/>
    <x v="2"/>
    <x v="7"/>
    <x v="43"/>
    <x v="224"/>
    <x v="170"/>
    <x v="184"/>
    <x v="1"/>
    <x v="12"/>
    <x v="4"/>
    <x v="256"/>
    <x v="472"/>
    <x v="94"/>
    <x v="21"/>
    <x v="7"/>
    <x v="9"/>
    <x v="1219"/>
    <x v="3"/>
  </r>
  <r>
    <x v="1"/>
    <x v="7"/>
    <x v="0"/>
    <x v="9"/>
    <x v="362"/>
    <x v="1295"/>
    <x v="1205"/>
    <x v="80"/>
    <x v="8"/>
    <x v="2"/>
    <x v="2"/>
    <x v="7"/>
    <x v="42"/>
    <x v="195"/>
    <x v="182"/>
    <x v="170"/>
    <x v="1"/>
    <x v="12"/>
    <x v="4"/>
    <x v="241"/>
    <x v="932"/>
    <x v="89"/>
    <x v="34"/>
    <x v="8"/>
    <x v="9"/>
    <x v="3495"/>
    <x v="3"/>
  </r>
  <r>
    <x v="1"/>
    <x v="7"/>
    <x v="1"/>
    <x v="0"/>
    <x v="260"/>
    <x v="1294"/>
    <x v="1205"/>
    <x v="221"/>
    <x v="8"/>
    <x v="2"/>
    <x v="2"/>
    <x v="7"/>
    <x v="43"/>
    <x v="227"/>
    <x v="139"/>
    <x v="184"/>
    <x v="1"/>
    <x v="12"/>
    <x v="4"/>
    <x v="366"/>
    <x v="767"/>
    <x v="53"/>
    <x v="12"/>
    <x v="7"/>
    <x v="9"/>
    <x v="1220"/>
    <x v="3"/>
  </r>
  <r>
    <x v="1"/>
    <x v="7"/>
    <x v="0"/>
    <x v="13"/>
    <x v="363"/>
    <x v="1299"/>
    <x v="1206"/>
    <x v="108"/>
    <x v="8"/>
    <x v="2"/>
    <x v="2"/>
    <x v="7"/>
    <x v="39"/>
    <x v="132"/>
    <x v="182"/>
    <x v="142"/>
    <x v="1"/>
    <x v="12"/>
    <x v="4"/>
    <x v="485"/>
    <x v="408"/>
    <x v="55"/>
    <x v="38"/>
    <x v="8"/>
    <x v="9"/>
    <x v="3496"/>
    <x v="30"/>
  </r>
  <r>
    <x v="1"/>
    <x v="7"/>
    <x v="1"/>
    <x v="0"/>
    <x v="260"/>
    <x v="1298"/>
    <x v="1206"/>
    <x v="25"/>
    <x v="8"/>
    <x v="2"/>
    <x v="2"/>
    <x v="7"/>
    <x v="43"/>
    <x v="248"/>
    <x v="182"/>
    <x v="142"/>
    <x v="1"/>
    <x v="12"/>
    <x v="4"/>
    <x v="301"/>
    <x v="563"/>
    <x v="78"/>
    <x v="11"/>
    <x v="7"/>
    <x v="9"/>
    <x v="1223"/>
    <x v="3"/>
  </r>
  <r>
    <x v="1"/>
    <x v="7"/>
    <x v="1"/>
    <x v="0"/>
    <x v="22"/>
    <x v="1297"/>
    <x v="1206"/>
    <x v="286"/>
    <x v="8"/>
    <x v="2"/>
    <x v="2"/>
    <x v="7"/>
    <x v="43"/>
    <x v="288"/>
    <x v="182"/>
    <x v="20"/>
    <x v="1"/>
    <x v="12"/>
    <x v="4"/>
    <x v="221"/>
    <x v="983"/>
    <x v="101"/>
    <x v="9"/>
    <x v="7"/>
    <x v="9"/>
    <x v="1222"/>
    <x v="3"/>
  </r>
  <r>
    <x v="1"/>
    <x v="7"/>
    <x v="1"/>
    <x v="0"/>
    <x v="318"/>
    <x v="1296"/>
    <x v="1206"/>
    <x v="123"/>
    <x v="8"/>
    <x v="2"/>
    <x v="2"/>
    <x v="7"/>
    <x v="43"/>
    <x v="261"/>
    <x v="170"/>
    <x v="184"/>
    <x v="1"/>
    <x v="12"/>
    <x v="4"/>
    <x v="544"/>
    <x v="661"/>
    <x v="52"/>
    <x v="14"/>
    <x v="7"/>
    <x v="9"/>
    <x v="1221"/>
    <x v="3"/>
  </r>
  <r>
    <x v="1"/>
    <x v="7"/>
    <x v="1"/>
    <x v="0"/>
    <x v="260"/>
    <x v="1300"/>
    <x v="1207"/>
    <x v="102"/>
    <x v="8"/>
    <x v="2"/>
    <x v="2"/>
    <x v="7"/>
    <x v="44"/>
    <x v="234"/>
    <x v="139"/>
    <x v="184"/>
    <x v="1"/>
    <x v="12"/>
    <x v="4"/>
    <x v="266"/>
    <x v="423"/>
    <x v="48"/>
    <x v="43"/>
    <x v="7"/>
    <x v="13"/>
    <x v="1224"/>
    <x v="3"/>
  </r>
  <r>
    <x v="1"/>
    <x v="7"/>
    <x v="0"/>
    <x v="13"/>
    <x v="363"/>
    <x v="1301"/>
    <x v="1208"/>
    <x v="35"/>
    <x v="8"/>
    <x v="2"/>
    <x v="2"/>
    <x v="7"/>
    <x v="39"/>
    <x v="130"/>
    <x v="182"/>
    <x v="142"/>
    <x v="1"/>
    <x v="12"/>
    <x v="4"/>
    <x v="472"/>
    <x v="322"/>
    <x v="55"/>
    <x v="38"/>
    <x v="8"/>
    <x v="9"/>
    <x v="3497"/>
    <x v="37"/>
  </r>
  <r>
    <x v="1"/>
    <x v="7"/>
    <x v="1"/>
    <x v="0"/>
    <x v="318"/>
    <x v="1302"/>
    <x v="1208"/>
    <x v="239"/>
    <x v="8"/>
    <x v="2"/>
    <x v="2"/>
    <x v="7"/>
    <x v="43"/>
    <x v="232"/>
    <x v="182"/>
    <x v="173"/>
    <x v="1"/>
    <x v="12"/>
    <x v="4"/>
    <x v="231"/>
    <x v="689"/>
    <x v="85"/>
    <x v="14"/>
    <x v="7"/>
    <x v="9"/>
    <x v="1225"/>
    <x v="3"/>
  </r>
  <r>
    <x v="1"/>
    <x v="7"/>
    <x v="1"/>
    <x v="0"/>
    <x v="318"/>
    <x v="1303"/>
    <x v="1209"/>
    <x v="25"/>
    <x v="8"/>
    <x v="2"/>
    <x v="2"/>
    <x v="7"/>
    <x v="43"/>
    <x v="248"/>
    <x v="182"/>
    <x v="173"/>
    <x v="1"/>
    <x v="12"/>
    <x v="4"/>
    <x v="303"/>
    <x v="563"/>
    <x v="78"/>
    <x v="11"/>
    <x v="7"/>
    <x v="9"/>
    <x v="1226"/>
    <x v="3"/>
  </r>
  <r>
    <x v="1"/>
    <x v="7"/>
    <x v="1"/>
    <x v="0"/>
    <x v="260"/>
    <x v="1304"/>
    <x v="1210"/>
    <x v="49"/>
    <x v="8"/>
    <x v="2"/>
    <x v="2"/>
    <x v="7"/>
    <x v="43"/>
    <x v="255"/>
    <x v="139"/>
    <x v="184"/>
    <x v="1"/>
    <x v="12"/>
    <x v="4"/>
    <x v="160"/>
    <x v="650"/>
    <x v="97"/>
    <x v="14"/>
    <x v="7"/>
    <x v="9"/>
    <x v="1227"/>
    <x v="3"/>
  </r>
  <r>
    <x v="1"/>
    <x v="7"/>
    <x v="1"/>
    <x v="0"/>
    <x v="167"/>
    <x v="1306"/>
    <x v="1211"/>
    <x v="102"/>
    <x v="8"/>
    <x v="2"/>
    <x v="2"/>
    <x v="7"/>
    <x v="43"/>
    <x v="222"/>
    <x v="182"/>
    <x v="95"/>
    <x v="1"/>
    <x v="12"/>
    <x v="4"/>
    <x v="158"/>
    <x v="425"/>
    <x v="96"/>
    <x v="10"/>
    <x v="7"/>
    <x v="9"/>
    <x v="1229"/>
    <x v="3"/>
  </r>
  <r>
    <x v="1"/>
    <x v="7"/>
    <x v="1"/>
    <x v="0"/>
    <x v="318"/>
    <x v="1305"/>
    <x v="1211"/>
    <x v="248"/>
    <x v="8"/>
    <x v="2"/>
    <x v="2"/>
    <x v="7"/>
    <x v="43"/>
    <x v="280"/>
    <x v="182"/>
    <x v="173"/>
    <x v="1"/>
    <x v="12"/>
    <x v="4"/>
    <x v="266"/>
    <x v="878"/>
    <x v="5"/>
    <x v="20"/>
    <x v="7"/>
    <x v="9"/>
    <x v="1228"/>
    <x v="3"/>
  </r>
  <r>
    <x v="1"/>
    <x v="7"/>
    <x v="1"/>
    <x v="0"/>
    <x v="318"/>
    <x v="1307"/>
    <x v="1212"/>
    <x v="99"/>
    <x v="8"/>
    <x v="2"/>
    <x v="2"/>
    <x v="7"/>
    <x v="43"/>
    <x v="232"/>
    <x v="170"/>
    <x v="184"/>
    <x v="1"/>
    <x v="12"/>
    <x v="4"/>
    <x v="226"/>
    <x v="439"/>
    <x v="85"/>
    <x v="14"/>
    <x v="7"/>
    <x v="9"/>
    <x v="1230"/>
    <x v="3"/>
  </r>
  <r>
    <x v="1"/>
    <x v="7"/>
    <x v="1"/>
    <x v="0"/>
    <x v="260"/>
    <x v="1308"/>
    <x v="1213"/>
    <x v="108"/>
    <x v="8"/>
    <x v="2"/>
    <x v="2"/>
    <x v="7"/>
    <x v="43"/>
    <x v="255"/>
    <x v="139"/>
    <x v="184"/>
    <x v="1"/>
    <x v="12"/>
    <x v="4"/>
    <x v="155"/>
    <x v="415"/>
    <x v="97"/>
    <x v="14"/>
    <x v="7"/>
    <x v="9"/>
    <x v="1231"/>
    <x v="3"/>
  </r>
  <r>
    <x v="1"/>
    <x v="7"/>
    <x v="0"/>
    <x v="9"/>
    <x v="364"/>
    <x v="1309"/>
    <x v="1214"/>
    <x v="130"/>
    <x v="8"/>
    <x v="2"/>
    <x v="2"/>
    <x v="7"/>
    <x v="42"/>
    <x v="179"/>
    <x v="170"/>
    <x v="184"/>
    <x v="1"/>
    <x v="12"/>
    <x v="4"/>
    <x v="259"/>
    <x v="101"/>
    <x v="77"/>
    <x v="39"/>
    <x v="8"/>
    <x v="9"/>
    <x v="3500"/>
    <x v="3"/>
  </r>
  <r>
    <x v="1"/>
    <x v="7"/>
    <x v="0"/>
    <x v="13"/>
    <x v="363"/>
    <x v="1310"/>
    <x v="1215"/>
    <x v="66"/>
    <x v="8"/>
    <x v="2"/>
    <x v="2"/>
    <x v="7"/>
    <x v="39"/>
    <x v="132"/>
    <x v="139"/>
    <x v="184"/>
    <x v="1"/>
    <x v="12"/>
    <x v="4"/>
    <x v="477"/>
    <x v="802"/>
    <x v="55"/>
    <x v="38"/>
    <x v="8"/>
    <x v="9"/>
    <x v="3498"/>
    <x v="30"/>
  </r>
  <r>
    <x v="1"/>
    <x v="7"/>
    <x v="0"/>
    <x v="13"/>
    <x v="363"/>
    <x v="1311"/>
    <x v="1216"/>
    <x v="37"/>
    <x v="8"/>
    <x v="2"/>
    <x v="2"/>
    <x v="7"/>
    <x v="39"/>
    <x v="135"/>
    <x v="182"/>
    <x v="142"/>
    <x v="1"/>
    <x v="12"/>
    <x v="4"/>
    <x v="216"/>
    <x v="426"/>
    <x v="55"/>
    <x v="38"/>
    <x v="8"/>
    <x v="9"/>
    <x v="3499"/>
    <x v="46"/>
  </r>
  <r>
    <x v="1"/>
    <x v="7"/>
    <x v="0"/>
    <x v="13"/>
    <x v="363"/>
    <x v="1312"/>
    <x v="1217"/>
    <x v="108"/>
    <x v="8"/>
    <x v="2"/>
    <x v="2"/>
    <x v="7"/>
    <x v="39"/>
    <x v="132"/>
    <x v="182"/>
    <x v="142"/>
    <x v="1"/>
    <x v="12"/>
    <x v="4"/>
    <x v="495"/>
    <x v="408"/>
    <x v="55"/>
    <x v="38"/>
    <x v="8"/>
    <x v="9"/>
    <x v="3501"/>
    <x v="30"/>
  </r>
  <r>
    <x v="1"/>
    <x v="10"/>
    <x v="1"/>
    <x v="20"/>
    <x v="158"/>
    <x v="1313"/>
    <x v="1218"/>
    <x v="298"/>
    <x v="8"/>
    <x v="2"/>
    <x v="2"/>
    <x v="10"/>
    <x v="60"/>
    <x v="422"/>
    <x v="18"/>
    <x v="184"/>
    <x v="1"/>
    <x v="15"/>
    <x v="4"/>
    <x v="906"/>
    <x v="526"/>
    <x v="70"/>
    <x v="79"/>
    <x v="1"/>
    <x v="10"/>
    <x v="540"/>
    <x v="47"/>
  </r>
  <r>
    <x v="1"/>
    <x v="7"/>
    <x v="0"/>
    <x v="9"/>
    <x v="351"/>
    <x v="1314"/>
    <x v="1219"/>
    <x v="183"/>
    <x v="8"/>
    <x v="2"/>
    <x v="2"/>
    <x v="7"/>
    <x v="42"/>
    <x v="179"/>
    <x v="139"/>
    <x v="184"/>
    <x v="1"/>
    <x v="12"/>
    <x v="4"/>
    <x v="259"/>
    <x v="848"/>
    <x v="77"/>
    <x v="39"/>
    <x v="8"/>
    <x v="9"/>
    <x v="3503"/>
    <x v="3"/>
  </r>
  <r>
    <x v="1"/>
    <x v="7"/>
    <x v="0"/>
    <x v="13"/>
    <x v="363"/>
    <x v="1315"/>
    <x v="1220"/>
    <x v="160"/>
    <x v="8"/>
    <x v="2"/>
    <x v="2"/>
    <x v="7"/>
    <x v="39"/>
    <x v="147"/>
    <x v="139"/>
    <x v="184"/>
    <x v="1"/>
    <x v="12"/>
    <x v="4"/>
    <x v="5"/>
    <x v="829"/>
    <x v="29"/>
    <x v="31"/>
    <x v="8"/>
    <x v="9"/>
    <x v="3502"/>
    <x v="30"/>
  </r>
  <r>
    <x v="1"/>
    <x v="10"/>
    <x v="1"/>
    <x v="0"/>
    <x v="21"/>
    <x v="1316"/>
    <x v="1221"/>
    <x v="183"/>
    <x v="8"/>
    <x v="2"/>
    <x v="2"/>
    <x v="10"/>
    <x v="60"/>
    <x v="416"/>
    <x v="18"/>
    <x v="184"/>
    <x v="1"/>
    <x v="15"/>
    <x v="4"/>
    <x v="931"/>
    <x v="863"/>
    <x v="65"/>
    <x v="79"/>
    <x v="1"/>
    <x v="10"/>
    <x v="541"/>
    <x v="3"/>
  </r>
  <r>
    <x v="1"/>
    <x v="7"/>
    <x v="1"/>
    <x v="0"/>
    <x v="260"/>
    <x v="1317"/>
    <x v="1222"/>
    <x v="66"/>
    <x v="8"/>
    <x v="2"/>
    <x v="2"/>
    <x v="7"/>
    <x v="43"/>
    <x v="231"/>
    <x v="139"/>
    <x v="184"/>
    <x v="1"/>
    <x v="12"/>
    <x v="4"/>
    <x v="191"/>
    <x v="225"/>
    <x v="102"/>
    <x v="14"/>
    <x v="7"/>
    <x v="9"/>
    <x v="1232"/>
    <x v="3"/>
  </r>
  <r>
    <x v="1"/>
    <x v="7"/>
    <x v="1"/>
    <x v="0"/>
    <x v="260"/>
    <x v="1319"/>
    <x v="1223"/>
    <x v="31"/>
    <x v="8"/>
    <x v="2"/>
    <x v="2"/>
    <x v="7"/>
    <x v="43"/>
    <x v="255"/>
    <x v="182"/>
    <x v="142"/>
    <x v="1"/>
    <x v="12"/>
    <x v="4"/>
    <x v="162"/>
    <x v="913"/>
    <x v="97"/>
    <x v="14"/>
    <x v="7"/>
    <x v="9"/>
    <x v="1234"/>
    <x v="3"/>
  </r>
  <r>
    <x v="1"/>
    <x v="7"/>
    <x v="1"/>
    <x v="0"/>
    <x v="91"/>
    <x v="1318"/>
    <x v="1223"/>
    <x v="286"/>
    <x v="8"/>
    <x v="2"/>
    <x v="2"/>
    <x v="7"/>
    <x v="43"/>
    <x v="229"/>
    <x v="182"/>
    <x v="57"/>
    <x v="1"/>
    <x v="12"/>
    <x v="4"/>
    <x v="382"/>
    <x v="984"/>
    <x v="91"/>
    <x v="15"/>
    <x v="7"/>
    <x v="9"/>
    <x v="1233"/>
    <x v="3"/>
  </r>
  <r>
    <x v="1"/>
    <x v="10"/>
    <x v="1"/>
    <x v="0"/>
    <x v="21"/>
    <x v="1320"/>
    <x v="1224"/>
    <x v="298"/>
    <x v="8"/>
    <x v="2"/>
    <x v="2"/>
    <x v="10"/>
    <x v="59"/>
    <x v="356"/>
    <x v="182"/>
    <x v="19"/>
    <x v="1"/>
    <x v="15"/>
    <x v="4"/>
    <x v="825"/>
    <x v="261"/>
    <x v="79"/>
    <x v="70"/>
    <x v="1"/>
    <x v="10"/>
    <x v="542"/>
    <x v="3"/>
  </r>
  <r>
    <x v="1"/>
    <x v="10"/>
    <x v="1"/>
    <x v="0"/>
    <x v="9"/>
    <x v="1321"/>
    <x v="1225"/>
    <x v="8"/>
    <x v="8"/>
    <x v="2"/>
    <x v="2"/>
    <x v="10"/>
    <x v="59"/>
    <x v="358"/>
    <x v="8"/>
    <x v="184"/>
    <x v="1"/>
    <x v="15"/>
    <x v="4"/>
    <x v="819"/>
    <x v="18"/>
    <x v="46"/>
    <x v="70"/>
    <x v="1"/>
    <x v="10"/>
    <x v="543"/>
    <x v="3"/>
  </r>
  <r>
    <x v="1"/>
    <x v="7"/>
    <x v="0"/>
    <x v="12"/>
    <x v="186"/>
    <x v="1322"/>
    <x v="1226"/>
    <x v="248"/>
    <x v="8"/>
    <x v="2"/>
    <x v="2"/>
    <x v="7"/>
    <x v="40"/>
    <x v="205"/>
    <x v="23"/>
    <x v="184"/>
    <x v="1"/>
    <x v="13"/>
    <x v="4"/>
    <x v="74"/>
    <x v="510"/>
    <x v="69"/>
    <x v="56"/>
    <x v="8"/>
    <x v="9"/>
    <x v="3504"/>
    <x v="11"/>
  </r>
  <r>
    <x v="1"/>
    <x v="7"/>
    <x v="1"/>
    <x v="0"/>
    <x v="260"/>
    <x v="1323"/>
    <x v="1227"/>
    <x v="180"/>
    <x v="8"/>
    <x v="2"/>
    <x v="2"/>
    <x v="7"/>
    <x v="43"/>
    <x v="248"/>
    <x v="139"/>
    <x v="184"/>
    <x v="1"/>
    <x v="12"/>
    <x v="4"/>
    <x v="301"/>
    <x v="865"/>
    <x v="78"/>
    <x v="11"/>
    <x v="7"/>
    <x v="9"/>
    <x v="1235"/>
    <x v="3"/>
  </r>
  <r>
    <x v="1"/>
    <x v="7"/>
    <x v="0"/>
    <x v="12"/>
    <x v="186"/>
    <x v="1324"/>
    <x v="1228"/>
    <x v="248"/>
    <x v="8"/>
    <x v="2"/>
    <x v="2"/>
    <x v="7"/>
    <x v="40"/>
    <x v="205"/>
    <x v="23"/>
    <x v="184"/>
    <x v="1"/>
    <x v="13"/>
    <x v="4"/>
    <x v="74"/>
    <x v="510"/>
    <x v="69"/>
    <x v="56"/>
    <x v="8"/>
    <x v="9"/>
    <x v="3505"/>
    <x v="11"/>
  </r>
  <r>
    <x v="0"/>
    <x v="10"/>
    <x v="1"/>
    <x v="0"/>
    <x v="21"/>
    <x v="1325"/>
    <x v="1229"/>
    <x v="168"/>
    <x v="8"/>
    <x v="2"/>
    <x v="2"/>
    <x v="10"/>
    <x v="16"/>
    <x v="49"/>
    <x v="182"/>
    <x v="19"/>
    <x v="1"/>
    <x v="15"/>
    <x v="1"/>
    <x v="633"/>
    <x v="49"/>
    <x v="66"/>
    <x v="82"/>
    <x v="0"/>
    <x v="3"/>
    <x v="115"/>
    <x v="4"/>
  </r>
  <r>
    <x v="0"/>
    <x v="10"/>
    <x v="1"/>
    <x v="0"/>
    <x v="21"/>
    <x v="1326"/>
    <x v="1230"/>
    <x v="104"/>
    <x v="8"/>
    <x v="2"/>
    <x v="2"/>
    <x v="10"/>
    <x v="16"/>
    <x v="49"/>
    <x v="18"/>
    <x v="184"/>
    <x v="1"/>
    <x v="15"/>
    <x v="1"/>
    <x v="633"/>
    <x v="251"/>
    <x v="66"/>
    <x v="82"/>
    <x v="0"/>
    <x v="3"/>
    <x v="116"/>
    <x v="4"/>
  </r>
  <r>
    <x v="1"/>
    <x v="7"/>
    <x v="1"/>
    <x v="0"/>
    <x v="260"/>
    <x v="1327"/>
    <x v="1231"/>
    <x v="83"/>
    <x v="8"/>
    <x v="2"/>
    <x v="2"/>
    <x v="7"/>
    <x v="43"/>
    <x v="255"/>
    <x v="139"/>
    <x v="184"/>
    <x v="1"/>
    <x v="12"/>
    <x v="4"/>
    <x v="161"/>
    <x v="1016"/>
    <x v="97"/>
    <x v="14"/>
    <x v="7"/>
    <x v="9"/>
    <x v="1236"/>
    <x v="3"/>
  </r>
  <r>
    <x v="1"/>
    <x v="10"/>
    <x v="1"/>
    <x v="0"/>
    <x v="27"/>
    <x v="1328"/>
    <x v="1232"/>
    <x v="215"/>
    <x v="8"/>
    <x v="2"/>
    <x v="2"/>
    <x v="10"/>
    <x v="36"/>
    <x v="426"/>
    <x v="182"/>
    <x v="24"/>
    <x v="1"/>
    <x v="15"/>
    <x v="4"/>
    <x v="719"/>
    <x v="742"/>
    <x v="49"/>
    <x v="76"/>
    <x v="1"/>
    <x v="10"/>
    <x v="544"/>
    <x v="3"/>
  </r>
  <r>
    <x v="1"/>
    <x v="10"/>
    <x v="1"/>
    <x v="0"/>
    <x v="9"/>
    <x v="1329"/>
    <x v="1233"/>
    <x v="108"/>
    <x v="8"/>
    <x v="2"/>
    <x v="2"/>
    <x v="10"/>
    <x v="59"/>
    <x v="358"/>
    <x v="182"/>
    <x v="9"/>
    <x v="1"/>
    <x v="15"/>
    <x v="4"/>
    <x v="827"/>
    <x v="419"/>
    <x v="46"/>
    <x v="70"/>
    <x v="1"/>
    <x v="10"/>
    <x v="545"/>
    <x v="3"/>
  </r>
  <r>
    <x v="1"/>
    <x v="7"/>
    <x v="0"/>
    <x v="12"/>
    <x v="186"/>
    <x v="1330"/>
    <x v="1234"/>
    <x v="248"/>
    <x v="8"/>
    <x v="2"/>
    <x v="2"/>
    <x v="7"/>
    <x v="40"/>
    <x v="205"/>
    <x v="23"/>
    <x v="184"/>
    <x v="1"/>
    <x v="13"/>
    <x v="4"/>
    <x v="74"/>
    <x v="510"/>
    <x v="69"/>
    <x v="56"/>
    <x v="8"/>
    <x v="9"/>
    <x v="3506"/>
    <x v="11"/>
  </r>
  <r>
    <x v="1"/>
    <x v="7"/>
    <x v="1"/>
    <x v="0"/>
    <x v="330"/>
    <x v="1331"/>
    <x v="1235"/>
    <x v="83"/>
    <x v="8"/>
    <x v="2"/>
    <x v="2"/>
    <x v="7"/>
    <x v="43"/>
    <x v="239"/>
    <x v="182"/>
    <x v="178"/>
    <x v="1"/>
    <x v="12"/>
    <x v="4"/>
    <x v="266"/>
    <x v="387"/>
    <x v="5"/>
    <x v="20"/>
    <x v="7"/>
    <x v="9"/>
    <x v="1237"/>
    <x v="3"/>
  </r>
  <r>
    <x v="1"/>
    <x v="7"/>
    <x v="1"/>
    <x v="0"/>
    <x v="318"/>
    <x v="1332"/>
    <x v="1236"/>
    <x v="108"/>
    <x v="8"/>
    <x v="2"/>
    <x v="2"/>
    <x v="7"/>
    <x v="43"/>
    <x v="232"/>
    <x v="182"/>
    <x v="173"/>
    <x v="1"/>
    <x v="12"/>
    <x v="4"/>
    <x v="231"/>
    <x v="413"/>
    <x v="85"/>
    <x v="14"/>
    <x v="7"/>
    <x v="9"/>
    <x v="1238"/>
    <x v="3"/>
  </r>
  <r>
    <x v="1"/>
    <x v="10"/>
    <x v="1"/>
    <x v="0"/>
    <x v="21"/>
    <x v="1333"/>
    <x v="1237"/>
    <x v="279"/>
    <x v="8"/>
    <x v="2"/>
    <x v="2"/>
    <x v="10"/>
    <x v="59"/>
    <x v="359"/>
    <x v="182"/>
    <x v="19"/>
    <x v="1"/>
    <x v="15"/>
    <x v="4"/>
    <x v="923"/>
    <x v="479"/>
    <x v="15"/>
    <x v="70"/>
    <x v="1"/>
    <x v="10"/>
    <x v="546"/>
    <x v="3"/>
  </r>
  <r>
    <x v="1"/>
    <x v="7"/>
    <x v="1"/>
    <x v="0"/>
    <x v="260"/>
    <x v="1335"/>
    <x v="1237"/>
    <x v="97"/>
    <x v="8"/>
    <x v="2"/>
    <x v="2"/>
    <x v="7"/>
    <x v="43"/>
    <x v="252"/>
    <x v="182"/>
    <x v="142"/>
    <x v="1"/>
    <x v="12"/>
    <x v="4"/>
    <x v="231"/>
    <x v="678"/>
    <x v="58"/>
    <x v="19"/>
    <x v="7"/>
    <x v="9"/>
    <x v="1240"/>
    <x v="3"/>
  </r>
  <r>
    <x v="1"/>
    <x v="7"/>
    <x v="1"/>
    <x v="0"/>
    <x v="318"/>
    <x v="1334"/>
    <x v="1237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239"/>
    <x v="3"/>
  </r>
  <r>
    <x v="0"/>
    <x v="10"/>
    <x v="1"/>
    <x v="0"/>
    <x v="21"/>
    <x v="1336"/>
    <x v="1238"/>
    <x v="115"/>
    <x v="8"/>
    <x v="2"/>
    <x v="2"/>
    <x v="10"/>
    <x v="16"/>
    <x v="49"/>
    <x v="182"/>
    <x v="19"/>
    <x v="1"/>
    <x v="15"/>
    <x v="1"/>
    <x v="633"/>
    <x v="269"/>
    <x v="66"/>
    <x v="82"/>
    <x v="0"/>
    <x v="3"/>
    <x v="117"/>
    <x v="4"/>
  </r>
  <r>
    <x v="1"/>
    <x v="10"/>
    <x v="1"/>
    <x v="0"/>
    <x v="21"/>
    <x v="1337"/>
    <x v="1239"/>
    <x v="298"/>
    <x v="8"/>
    <x v="2"/>
    <x v="2"/>
    <x v="10"/>
    <x v="60"/>
    <x v="414"/>
    <x v="182"/>
    <x v="19"/>
    <x v="1"/>
    <x v="15"/>
    <x v="4"/>
    <x v="780"/>
    <x v="261"/>
    <x v="99"/>
    <x v="79"/>
    <x v="1"/>
    <x v="10"/>
    <x v="547"/>
    <x v="3"/>
  </r>
  <r>
    <x v="1"/>
    <x v="7"/>
    <x v="0"/>
    <x v="13"/>
    <x v="363"/>
    <x v="1338"/>
    <x v="1240"/>
    <x v="85"/>
    <x v="8"/>
    <x v="2"/>
    <x v="2"/>
    <x v="7"/>
    <x v="39"/>
    <x v="132"/>
    <x v="139"/>
    <x v="184"/>
    <x v="1"/>
    <x v="12"/>
    <x v="4"/>
    <x v="485"/>
    <x v="663"/>
    <x v="55"/>
    <x v="38"/>
    <x v="8"/>
    <x v="9"/>
    <x v="3507"/>
    <x v="30"/>
  </r>
  <r>
    <x v="1"/>
    <x v="7"/>
    <x v="1"/>
    <x v="0"/>
    <x v="256"/>
    <x v="1339"/>
    <x v="1241"/>
    <x v="282"/>
    <x v="8"/>
    <x v="2"/>
    <x v="2"/>
    <x v="7"/>
    <x v="43"/>
    <x v="247"/>
    <x v="137"/>
    <x v="184"/>
    <x v="1"/>
    <x v="12"/>
    <x v="4"/>
    <x v="229"/>
    <x v="316"/>
    <x v="58"/>
    <x v="19"/>
    <x v="7"/>
    <x v="9"/>
    <x v="1241"/>
    <x v="3"/>
  </r>
  <r>
    <x v="1"/>
    <x v="7"/>
    <x v="1"/>
    <x v="0"/>
    <x v="260"/>
    <x v="1340"/>
    <x v="1242"/>
    <x v="221"/>
    <x v="8"/>
    <x v="2"/>
    <x v="2"/>
    <x v="7"/>
    <x v="44"/>
    <x v="234"/>
    <x v="182"/>
    <x v="142"/>
    <x v="1"/>
    <x v="12"/>
    <x v="4"/>
    <x v="269"/>
    <x v="962"/>
    <x v="48"/>
    <x v="43"/>
    <x v="7"/>
    <x v="13"/>
    <x v="1242"/>
    <x v="3"/>
  </r>
  <r>
    <x v="1"/>
    <x v="7"/>
    <x v="0"/>
    <x v="12"/>
    <x v="349"/>
    <x v="1341"/>
    <x v="1243"/>
    <x v="66"/>
    <x v="8"/>
    <x v="2"/>
    <x v="2"/>
    <x v="7"/>
    <x v="42"/>
    <x v="305"/>
    <x v="90"/>
    <x v="184"/>
    <x v="1"/>
    <x v="12"/>
    <x v="4"/>
    <x v="278"/>
    <x v="462"/>
    <x v="38"/>
    <x v="57"/>
    <x v="8"/>
    <x v="9"/>
    <x v="3508"/>
    <x v="18"/>
  </r>
  <r>
    <x v="1"/>
    <x v="7"/>
    <x v="0"/>
    <x v="12"/>
    <x v="186"/>
    <x v="1344"/>
    <x v="1244"/>
    <x v="248"/>
    <x v="8"/>
    <x v="2"/>
    <x v="2"/>
    <x v="7"/>
    <x v="40"/>
    <x v="205"/>
    <x v="23"/>
    <x v="184"/>
    <x v="1"/>
    <x v="13"/>
    <x v="4"/>
    <x v="74"/>
    <x v="510"/>
    <x v="69"/>
    <x v="56"/>
    <x v="8"/>
    <x v="9"/>
    <x v="3511"/>
    <x v="11"/>
  </r>
  <r>
    <x v="1"/>
    <x v="7"/>
    <x v="0"/>
    <x v="12"/>
    <x v="361"/>
    <x v="1342"/>
    <x v="1244"/>
    <x v="85"/>
    <x v="8"/>
    <x v="2"/>
    <x v="2"/>
    <x v="7"/>
    <x v="39"/>
    <x v="136"/>
    <x v="139"/>
    <x v="184"/>
    <x v="1"/>
    <x v="12"/>
    <x v="4"/>
    <x v="394"/>
    <x v="663"/>
    <x v="55"/>
    <x v="38"/>
    <x v="8"/>
    <x v="9"/>
    <x v="3509"/>
    <x v="44"/>
  </r>
  <r>
    <x v="1"/>
    <x v="7"/>
    <x v="0"/>
    <x v="13"/>
    <x v="363"/>
    <x v="1343"/>
    <x v="1244"/>
    <x v="108"/>
    <x v="8"/>
    <x v="2"/>
    <x v="2"/>
    <x v="7"/>
    <x v="39"/>
    <x v="132"/>
    <x v="182"/>
    <x v="142"/>
    <x v="1"/>
    <x v="12"/>
    <x v="4"/>
    <x v="503"/>
    <x v="408"/>
    <x v="55"/>
    <x v="38"/>
    <x v="8"/>
    <x v="9"/>
    <x v="3510"/>
    <x v="30"/>
  </r>
  <r>
    <x v="1"/>
    <x v="10"/>
    <x v="1"/>
    <x v="8"/>
    <x v="90"/>
    <x v="1345"/>
    <x v="1245"/>
    <x v="132"/>
    <x v="8"/>
    <x v="2"/>
    <x v="2"/>
    <x v="10"/>
    <x v="36"/>
    <x v="440"/>
    <x v="21"/>
    <x v="184"/>
    <x v="1"/>
    <x v="15"/>
    <x v="4"/>
    <x v="786"/>
    <x v="601"/>
    <x v="62"/>
    <x v="77"/>
    <x v="1"/>
    <x v="10"/>
    <x v="548"/>
    <x v="4"/>
  </r>
  <r>
    <x v="1"/>
    <x v="7"/>
    <x v="1"/>
    <x v="0"/>
    <x v="318"/>
    <x v="1346"/>
    <x v="1246"/>
    <x v="180"/>
    <x v="8"/>
    <x v="2"/>
    <x v="2"/>
    <x v="7"/>
    <x v="43"/>
    <x v="248"/>
    <x v="170"/>
    <x v="184"/>
    <x v="1"/>
    <x v="12"/>
    <x v="4"/>
    <x v="301"/>
    <x v="764"/>
    <x v="78"/>
    <x v="11"/>
    <x v="7"/>
    <x v="9"/>
    <x v="1243"/>
    <x v="3"/>
  </r>
  <r>
    <x v="1"/>
    <x v="10"/>
    <x v="1"/>
    <x v="0"/>
    <x v="21"/>
    <x v="1347"/>
    <x v="1247"/>
    <x v="152"/>
    <x v="8"/>
    <x v="2"/>
    <x v="2"/>
    <x v="10"/>
    <x v="59"/>
    <x v="359"/>
    <x v="18"/>
    <x v="184"/>
    <x v="1"/>
    <x v="15"/>
    <x v="4"/>
    <x v="922"/>
    <x v="382"/>
    <x v="15"/>
    <x v="70"/>
    <x v="1"/>
    <x v="10"/>
    <x v="549"/>
    <x v="3"/>
  </r>
  <r>
    <x v="1"/>
    <x v="7"/>
    <x v="1"/>
    <x v="0"/>
    <x v="318"/>
    <x v="1348"/>
    <x v="1247"/>
    <x v="49"/>
    <x v="8"/>
    <x v="2"/>
    <x v="2"/>
    <x v="7"/>
    <x v="43"/>
    <x v="217"/>
    <x v="182"/>
    <x v="173"/>
    <x v="1"/>
    <x v="12"/>
    <x v="4"/>
    <x v="252"/>
    <x v="511"/>
    <x v="101"/>
    <x v="9"/>
    <x v="7"/>
    <x v="9"/>
    <x v="1244"/>
    <x v="3"/>
  </r>
  <r>
    <x v="1"/>
    <x v="7"/>
    <x v="1"/>
    <x v="0"/>
    <x v="318"/>
    <x v="1349"/>
    <x v="1248"/>
    <x v="83"/>
    <x v="8"/>
    <x v="2"/>
    <x v="2"/>
    <x v="7"/>
    <x v="43"/>
    <x v="246"/>
    <x v="182"/>
    <x v="173"/>
    <x v="1"/>
    <x v="12"/>
    <x v="4"/>
    <x v="256"/>
    <x v="685"/>
    <x v="101"/>
    <x v="9"/>
    <x v="7"/>
    <x v="9"/>
    <x v="1245"/>
    <x v="3"/>
  </r>
  <r>
    <x v="1"/>
    <x v="7"/>
    <x v="1"/>
    <x v="0"/>
    <x v="318"/>
    <x v="1350"/>
    <x v="1249"/>
    <x v="7"/>
    <x v="8"/>
    <x v="2"/>
    <x v="2"/>
    <x v="7"/>
    <x v="43"/>
    <x v="248"/>
    <x v="182"/>
    <x v="173"/>
    <x v="1"/>
    <x v="12"/>
    <x v="4"/>
    <x v="303"/>
    <x v="128"/>
    <x v="78"/>
    <x v="11"/>
    <x v="7"/>
    <x v="9"/>
    <x v="1246"/>
    <x v="3"/>
  </r>
  <r>
    <x v="1"/>
    <x v="7"/>
    <x v="1"/>
    <x v="0"/>
    <x v="260"/>
    <x v="1351"/>
    <x v="1250"/>
    <x v="25"/>
    <x v="8"/>
    <x v="2"/>
    <x v="2"/>
    <x v="7"/>
    <x v="43"/>
    <x v="227"/>
    <x v="139"/>
    <x v="184"/>
    <x v="1"/>
    <x v="12"/>
    <x v="4"/>
    <x v="366"/>
    <x v="220"/>
    <x v="53"/>
    <x v="12"/>
    <x v="7"/>
    <x v="9"/>
    <x v="1247"/>
    <x v="3"/>
  </r>
  <r>
    <x v="1"/>
    <x v="10"/>
    <x v="1"/>
    <x v="0"/>
    <x v="21"/>
    <x v="1352"/>
    <x v="1251"/>
    <x v="202"/>
    <x v="8"/>
    <x v="2"/>
    <x v="2"/>
    <x v="10"/>
    <x v="59"/>
    <x v="349"/>
    <x v="18"/>
    <x v="184"/>
    <x v="1"/>
    <x v="15"/>
    <x v="4"/>
    <x v="959"/>
    <x v="38"/>
    <x v="15"/>
    <x v="70"/>
    <x v="1"/>
    <x v="10"/>
    <x v="550"/>
    <x v="3"/>
  </r>
  <r>
    <x v="1"/>
    <x v="7"/>
    <x v="1"/>
    <x v="0"/>
    <x v="260"/>
    <x v="1353"/>
    <x v="1252"/>
    <x v="180"/>
    <x v="8"/>
    <x v="2"/>
    <x v="2"/>
    <x v="7"/>
    <x v="43"/>
    <x v="245"/>
    <x v="139"/>
    <x v="184"/>
    <x v="1"/>
    <x v="12"/>
    <x v="4"/>
    <x v="277"/>
    <x v="865"/>
    <x v="78"/>
    <x v="11"/>
    <x v="7"/>
    <x v="9"/>
    <x v="1248"/>
    <x v="3"/>
  </r>
  <r>
    <x v="1"/>
    <x v="10"/>
    <x v="1"/>
    <x v="1"/>
    <x v="33"/>
    <x v="1354"/>
    <x v="1253"/>
    <x v="298"/>
    <x v="8"/>
    <x v="2"/>
    <x v="2"/>
    <x v="10"/>
    <x v="36"/>
    <x v="369"/>
    <x v="21"/>
    <x v="184"/>
    <x v="1"/>
    <x v="15"/>
    <x v="4"/>
    <x v="749"/>
    <x v="372"/>
    <x v="12"/>
    <x v="71"/>
    <x v="1"/>
    <x v="10"/>
    <x v="551"/>
    <x v="4"/>
  </r>
  <r>
    <x v="1"/>
    <x v="7"/>
    <x v="1"/>
    <x v="0"/>
    <x v="318"/>
    <x v="1355"/>
    <x v="1254"/>
    <x v="262"/>
    <x v="8"/>
    <x v="2"/>
    <x v="2"/>
    <x v="7"/>
    <x v="43"/>
    <x v="248"/>
    <x v="170"/>
    <x v="184"/>
    <x v="1"/>
    <x v="12"/>
    <x v="4"/>
    <x v="301"/>
    <x v="954"/>
    <x v="78"/>
    <x v="11"/>
    <x v="7"/>
    <x v="9"/>
    <x v="1249"/>
    <x v="3"/>
  </r>
  <r>
    <x v="1"/>
    <x v="10"/>
    <x v="1"/>
    <x v="0"/>
    <x v="21"/>
    <x v="1356"/>
    <x v="1255"/>
    <x v="232"/>
    <x v="8"/>
    <x v="2"/>
    <x v="2"/>
    <x v="10"/>
    <x v="60"/>
    <x v="416"/>
    <x v="182"/>
    <x v="19"/>
    <x v="1"/>
    <x v="15"/>
    <x v="4"/>
    <x v="936"/>
    <x v="83"/>
    <x v="65"/>
    <x v="79"/>
    <x v="1"/>
    <x v="10"/>
    <x v="552"/>
    <x v="3"/>
  </r>
  <r>
    <x v="0"/>
    <x v="6"/>
    <x v="0"/>
    <x v="0"/>
    <x v="18"/>
    <x v="1357"/>
    <x v="1256"/>
    <x v="160"/>
    <x v="8"/>
    <x v="2"/>
    <x v="2"/>
    <x v="6"/>
    <x v="1"/>
    <x v="4"/>
    <x v="15"/>
    <x v="184"/>
    <x v="1"/>
    <x v="9"/>
    <x v="4"/>
    <x v="1035"/>
    <x v="996"/>
    <x v="8"/>
    <x v="25"/>
    <x v="2"/>
    <x v="7"/>
    <x v="3160"/>
    <x v="85"/>
  </r>
  <r>
    <x v="1"/>
    <x v="7"/>
    <x v="0"/>
    <x v="13"/>
    <x v="363"/>
    <x v="1359"/>
    <x v="1257"/>
    <x v="53"/>
    <x v="8"/>
    <x v="2"/>
    <x v="2"/>
    <x v="7"/>
    <x v="39"/>
    <x v="132"/>
    <x v="139"/>
    <x v="184"/>
    <x v="1"/>
    <x v="12"/>
    <x v="4"/>
    <x v="485"/>
    <x v="276"/>
    <x v="55"/>
    <x v="38"/>
    <x v="8"/>
    <x v="9"/>
    <x v="3512"/>
    <x v="30"/>
  </r>
  <r>
    <x v="1"/>
    <x v="7"/>
    <x v="1"/>
    <x v="0"/>
    <x v="318"/>
    <x v="1358"/>
    <x v="1257"/>
    <x v="99"/>
    <x v="8"/>
    <x v="2"/>
    <x v="2"/>
    <x v="7"/>
    <x v="43"/>
    <x v="245"/>
    <x v="182"/>
    <x v="173"/>
    <x v="1"/>
    <x v="12"/>
    <x v="4"/>
    <x v="295"/>
    <x v="662"/>
    <x v="78"/>
    <x v="11"/>
    <x v="7"/>
    <x v="9"/>
    <x v="1250"/>
    <x v="3"/>
  </r>
  <r>
    <x v="1"/>
    <x v="10"/>
    <x v="1"/>
    <x v="0"/>
    <x v="21"/>
    <x v="1360"/>
    <x v="1258"/>
    <x v="8"/>
    <x v="8"/>
    <x v="2"/>
    <x v="2"/>
    <x v="10"/>
    <x v="59"/>
    <x v="356"/>
    <x v="18"/>
    <x v="184"/>
    <x v="1"/>
    <x v="15"/>
    <x v="4"/>
    <x v="814"/>
    <x v="18"/>
    <x v="79"/>
    <x v="70"/>
    <x v="1"/>
    <x v="10"/>
    <x v="553"/>
    <x v="3"/>
  </r>
  <r>
    <x v="1"/>
    <x v="7"/>
    <x v="1"/>
    <x v="0"/>
    <x v="260"/>
    <x v="1361"/>
    <x v="1259"/>
    <x v="214"/>
    <x v="8"/>
    <x v="2"/>
    <x v="2"/>
    <x v="7"/>
    <x v="43"/>
    <x v="274"/>
    <x v="139"/>
    <x v="184"/>
    <x v="1"/>
    <x v="12"/>
    <x v="4"/>
    <x v="249"/>
    <x v="761"/>
    <x v="94"/>
    <x v="22"/>
    <x v="7"/>
    <x v="9"/>
    <x v="1251"/>
    <x v="3"/>
  </r>
  <r>
    <x v="1"/>
    <x v="10"/>
    <x v="1"/>
    <x v="1"/>
    <x v="33"/>
    <x v="1362"/>
    <x v="1260"/>
    <x v="8"/>
    <x v="8"/>
    <x v="2"/>
    <x v="2"/>
    <x v="10"/>
    <x v="36"/>
    <x v="427"/>
    <x v="182"/>
    <x v="24"/>
    <x v="1"/>
    <x v="15"/>
    <x v="4"/>
    <x v="728"/>
    <x v="923"/>
    <x v="49"/>
    <x v="76"/>
    <x v="1"/>
    <x v="10"/>
    <x v="554"/>
    <x v="4"/>
  </r>
  <r>
    <x v="1"/>
    <x v="7"/>
    <x v="1"/>
    <x v="0"/>
    <x v="318"/>
    <x v="1363"/>
    <x v="1261"/>
    <x v="108"/>
    <x v="8"/>
    <x v="2"/>
    <x v="2"/>
    <x v="7"/>
    <x v="43"/>
    <x v="232"/>
    <x v="182"/>
    <x v="173"/>
    <x v="1"/>
    <x v="12"/>
    <x v="4"/>
    <x v="231"/>
    <x v="413"/>
    <x v="85"/>
    <x v="14"/>
    <x v="7"/>
    <x v="9"/>
    <x v="1252"/>
    <x v="3"/>
  </r>
  <r>
    <x v="0"/>
    <x v="10"/>
    <x v="0"/>
    <x v="30"/>
    <x v="209"/>
    <x v="1364"/>
    <x v="1262"/>
    <x v="184"/>
    <x v="8"/>
    <x v="2"/>
    <x v="2"/>
    <x v="10"/>
    <x v="21"/>
    <x v="74"/>
    <x v="8"/>
    <x v="184"/>
    <x v="1"/>
    <x v="15"/>
    <x v="2"/>
    <x v="913"/>
    <x v="654"/>
    <x v="30"/>
    <x v="24"/>
    <x v="5"/>
    <x v="8"/>
    <x v="2869"/>
    <x v="58"/>
  </r>
  <r>
    <x v="1"/>
    <x v="7"/>
    <x v="1"/>
    <x v="0"/>
    <x v="330"/>
    <x v="1365"/>
    <x v="1263"/>
    <x v="265"/>
    <x v="8"/>
    <x v="2"/>
    <x v="2"/>
    <x v="7"/>
    <x v="43"/>
    <x v="239"/>
    <x v="178"/>
    <x v="184"/>
    <x v="1"/>
    <x v="12"/>
    <x v="4"/>
    <x v="266"/>
    <x v="904"/>
    <x v="5"/>
    <x v="20"/>
    <x v="7"/>
    <x v="9"/>
    <x v="1253"/>
    <x v="3"/>
  </r>
  <r>
    <x v="1"/>
    <x v="10"/>
    <x v="1"/>
    <x v="0"/>
    <x v="21"/>
    <x v="1366"/>
    <x v="1264"/>
    <x v="69"/>
    <x v="8"/>
    <x v="2"/>
    <x v="2"/>
    <x v="10"/>
    <x v="60"/>
    <x v="381"/>
    <x v="182"/>
    <x v="19"/>
    <x v="1"/>
    <x v="15"/>
    <x v="4"/>
    <x v="859"/>
    <x v="854"/>
    <x v="22"/>
    <x v="79"/>
    <x v="1"/>
    <x v="10"/>
    <x v="555"/>
    <x v="3"/>
  </r>
  <r>
    <x v="1"/>
    <x v="7"/>
    <x v="1"/>
    <x v="0"/>
    <x v="318"/>
    <x v="1367"/>
    <x v="1265"/>
    <x v="7"/>
    <x v="8"/>
    <x v="2"/>
    <x v="2"/>
    <x v="7"/>
    <x v="43"/>
    <x v="246"/>
    <x v="182"/>
    <x v="173"/>
    <x v="1"/>
    <x v="12"/>
    <x v="4"/>
    <x v="257"/>
    <x v="124"/>
    <x v="101"/>
    <x v="9"/>
    <x v="7"/>
    <x v="9"/>
    <x v="1254"/>
    <x v="3"/>
  </r>
  <r>
    <x v="1"/>
    <x v="7"/>
    <x v="1"/>
    <x v="0"/>
    <x v="318"/>
    <x v="1368"/>
    <x v="1266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255"/>
    <x v="3"/>
  </r>
  <r>
    <x v="1"/>
    <x v="10"/>
    <x v="1"/>
    <x v="0"/>
    <x v="21"/>
    <x v="1369"/>
    <x v="1267"/>
    <x v="69"/>
    <x v="8"/>
    <x v="2"/>
    <x v="2"/>
    <x v="10"/>
    <x v="60"/>
    <x v="381"/>
    <x v="182"/>
    <x v="19"/>
    <x v="1"/>
    <x v="15"/>
    <x v="4"/>
    <x v="859"/>
    <x v="854"/>
    <x v="22"/>
    <x v="79"/>
    <x v="1"/>
    <x v="10"/>
    <x v="556"/>
    <x v="3"/>
  </r>
  <r>
    <x v="1"/>
    <x v="7"/>
    <x v="1"/>
    <x v="0"/>
    <x v="318"/>
    <x v="1370"/>
    <x v="1268"/>
    <x v="108"/>
    <x v="8"/>
    <x v="2"/>
    <x v="2"/>
    <x v="7"/>
    <x v="43"/>
    <x v="232"/>
    <x v="182"/>
    <x v="173"/>
    <x v="1"/>
    <x v="12"/>
    <x v="4"/>
    <x v="231"/>
    <x v="413"/>
    <x v="85"/>
    <x v="14"/>
    <x v="7"/>
    <x v="9"/>
    <x v="1256"/>
    <x v="3"/>
  </r>
  <r>
    <x v="1"/>
    <x v="7"/>
    <x v="1"/>
    <x v="0"/>
    <x v="318"/>
    <x v="1371"/>
    <x v="1269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257"/>
    <x v="3"/>
  </r>
  <r>
    <x v="1"/>
    <x v="7"/>
    <x v="0"/>
    <x v="12"/>
    <x v="349"/>
    <x v="1372"/>
    <x v="1270"/>
    <x v="66"/>
    <x v="8"/>
    <x v="2"/>
    <x v="2"/>
    <x v="7"/>
    <x v="42"/>
    <x v="305"/>
    <x v="90"/>
    <x v="184"/>
    <x v="1"/>
    <x v="12"/>
    <x v="4"/>
    <x v="278"/>
    <x v="462"/>
    <x v="38"/>
    <x v="57"/>
    <x v="8"/>
    <x v="9"/>
    <x v="3514"/>
    <x v="18"/>
  </r>
  <r>
    <x v="1"/>
    <x v="7"/>
    <x v="1"/>
    <x v="0"/>
    <x v="260"/>
    <x v="1373"/>
    <x v="1271"/>
    <x v="180"/>
    <x v="8"/>
    <x v="2"/>
    <x v="2"/>
    <x v="7"/>
    <x v="43"/>
    <x v="248"/>
    <x v="182"/>
    <x v="142"/>
    <x v="1"/>
    <x v="12"/>
    <x v="4"/>
    <x v="303"/>
    <x v="865"/>
    <x v="78"/>
    <x v="11"/>
    <x v="7"/>
    <x v="9"/>
    <x v="1258"/>
    <x v="3"/>
  </r>
  <r>
    <x v="1"/>
    <x v="7"/>
    <x v="0"/>
    <x v="24"/>
    <x v="393"/>
    <x v="1374"/>
    <x v="1272"/>
    <x v="85"/>
    <x v="8"/>
    <x v="2"/>
    <x v="2"/>
    <x v="7"/>
    <x v="42"/>
    <x v="307"/>
    <x v="182"/>
    <x v="142"/>
    <x v="1"/>
    <x v="12"/>
    <x v="4"/>
    <x v="425"/>
    <x v="628"/>
    <x v="38"/>
    <x v="57"/>
    <x v="8"/>
    <x v="9"/>
    <x v="3513"/>
    <x v="54"/>
  </r>
  <r>
    <x v="1"/>
    <x v="7"/>
    <x v="1"/>
    <x v="0"/>
    <x v="318"/>
    <x v="1376"/>
    <x v="1273"/>
    <x v="108"/>
    <x v="8"/>
    <x v="2"/>
    <x v="2"/>
    <x v="7"/>
    <x v="43"/>
    <x v="232"/>
    <x v="182"/>
    <x v="173"/>
    <x v="1"/>
    <x v="12"/>
    <x v="4"/>
    <x v="231"/>
    <x v="413"/>
    <x v="85"/>
    <x v="14"/>
    <x v="7"/>
    <x v="9"/>
    <x v="1260"/>
    <x v="3"/>
  </r>
  <r>
    <x v="1"/>
    <x v="7"/>
    <x v="1"/>
    <x v="0"/>
    <x v="260"/>
    <x v="1375"/>
    <x v="1273"/>
    <x v="83"/>
    <x v="8"/>
    <x v="2"/>
    <x v="2"/>
    <x v="7"/>
    <x v="43"/>
    <x v="255"/>
    <x v="139"/>
    <x v="184"/>
    <x v="1"/>
    <x v="12"/>
    <x v="4"/>
    <x v="162"/>
    <x v="1016"/>
    <x v="97"/>
    <x v="14"/>
    <x v="7"/>
    <x v="9"/>
    <x v="1259"/>
    <x v="3"/>
  </r>
  <r>
    <x v="1"/>
    <x v="10"/>
    <x v="1"/>
    <x v="0"/>
    <x v="21"/>
    <x v="1377"/>
    <x v="1274"/>
    <x v="202"/>
    <x v="8"/>
    <x v="2"/>
    <x v="2"/>
    <x v="10"/>
    <x v="59"/>
    <x v="349"/>
    <x v="18"/>
    <x v="184"/>
    <x v="1"/>
    <x v="15"/>
    <x v="4"/>
    <x v="958"/>
    <x v="38"/>
    <x v="15"/>
    <x v="70"/>
    <x v="1"/>
    <x v="10"/>
    <x v="557"/>
    <x v="3"/>
  </r>
  <r>
    <x v="1"/>
    <x v="7"/>
    <x v="1"/>
    <x v="0"/>
    <x v="237"/>
    <x v="1378"/>
    <x v="1275"/>
    <x v="262"/>
    <x v="8"/>
    <x v="2"/>
    <x v="2"/>
    <x v="7"/>
    <x v="43"/>
    <x v="251"/>
    <x v="125"/>
    <x v="184"/>
    <x v="1"/>
    <x v="12"/>
    <x v="4"/>
    <x v="251"/>
    <x v="952"/>
    <x v="101"/>
    <x v="9"/>
    <x v="7"/>
    <x v="9"/>
    <x v="1261"/>
    <x v="3"/>
  </r>
  <r>
    <x v="1"/>
    <x v="7"/>
    <x v="1"/>
    <x v="0"/>
    <x v="318"/>
    <x v="1379"/>
    <x v="1276"/>
    <x v="221"/>
    <x v="8"/>
    <x v="2"/>
    <x v="2"/>
    <x v="7"/>
    <x v="43"/>
    <x v="232"/>
    <x v="170"/>
    <x v="184"/>
    <x v="1"/>
    <x v="12"/>
    <x v="4"/>
    <x v="226"/>
    <x v="452"/>
    <x v="85"/>
    <x v="14"/>
    <x v="7"/>
    <x v="9"/>
    <x v="1262"/>
    <x v="3"/>
  </r>
  <r>
    <x v="1"/>
    <x v="7"/>
    <x v="1"/>
    <x v="0"/>
    <x v="260"/>
    <x v="1380"/>
    <x v="1277"/>
    <x v="108"/>
    <x v="8"/>
    <x v="2"/>
    <x v="2"/>
    <x v="7"/>
    <x v="43"/>
    <x v="232"/>
    <x v="182"/>
    <x v="142"/>
    <x v="1"/>
    <x v="12"/>
    <x v="4"/>
    <x v="231"/>
    <x v="413"/>
    <x v="85"/>
    <x v="14"/>
    <x v="7"/>
    <x v="9"/>
    <x v="1263"/>
    <x v="3"/>
  </r>
  <r>
    <x v="1"/>
    <x v="10"/>
    <x v="1"/>
    <x v="0"/>
    <x v="21"/>
    <x v="1381"/>
    <x v="1278"/>
    <x v="298"/>
    <x v="8"/>
    <x v="2"/>
    <x v="2"/>
    <x v="10"/>
    <x v="60"/>
    <x v="401"/>
    <x v="182"/>
    <x v="19"/>
    <x v="1"/>
    <x v="15"/>
    <x v="4"/>
    <x v="858"/>
    <x v="323"/>
    <x v="22"/>
    <x v="79"/>
    <x v="1"/>
    <x v="10"/>
    <x v="558"/>
    <x v="3"/>
  </r>
  <r>
    <x v="1"/>
    <x v="7"/>
    <x v="1"/>
    <x v="0"/>
    <x v="318"/>
    <x v="1383"/>
    <x v="1279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265"/>
    <x v="3"/>
  </r>
  <r>
    <x v="1"/>
    <x v="7"/>
    <x v="1"/>
    <x v="0"/>
    <x v="260"/>
    <x v="1382"/>
    <x v="1279"/>
    <x v="99"/>
    <x v="8"/>
    <x v="2"/>
    <x v="2"/>
    <x v="7"/>
    <x v="43"/>
    <x v="231"/>
    <x v="182"/>
    <x v="142"/>
    <x v="1"/>
    <x v="12"/>
    <x v="4"/>
    <x v="193"/>
    <x v="439"/>
    <x v="102"/>
    <x v="14"/>
    <x v="7"/>
    <x v="9"/>
    <x v="1264"/>
    <x v="3"/>
  </r>
  <r>
    <x v="1"/>
    <x v="10"/>
    <x v="1"/>
    <x v="0"/>
    <x v="21"/>
    <x v="1384"/>
    <x v="1280"/>
    <x v="49"/>
    <x v="1"/>
    <x v="0"/>
    <x v="2"/>
    <x v="10"/>
    <x v="59"/>
    <x v="349"/>
    <x v="182"/>
    <x v="19"/>
    <x v="1"/>
    <x v="15"/>
    <x v="4"/>
    <x v="959"/>
    <x v="397"/>
    <x v="15"/>
    <x v="70"/>
    <x v="1"/>
    <x v="10"/>
    <x v="559"/>
    <x v="3"/>
  </r>
  <r>
    <x v="1"/>
    <x v="10"/>
    <x v="1"/>
    <x v="1"/>
    <x v="33"/>
    <x v="1385"/>
    <x v="1280"/>
    <x v="220"/>
    <x v="8"/>
    <x v="2"/>
    <x v="2"/>
    <x v="10"/>
    <x v="36"/>
    <x v="369"/>
    <x v="182"/>
    <x v="24"/>
    <x v="1"/>
    <x v="15"/>
    <x v="4"/>
    <x v="750"/>
    <x v="218"/>
    <x v="12"/>
    <x v="71"/>
    <x v="1"/>
    <x v="10"/>
    <x v="560"/>
    <x v="4"/>
  </r>
  <r>
    <x v="1"/>
    <x v="7"/>
    <x v="1"/>
    <x v="0"/>
    <x v="186"/>
    <x v="1386"/>
    <x v="1281"/>
    <x v="25"/>
    <x v="8"/>
    <x v="2"/>
    <x v="2"/>
    <x v="7"/>
    <x v="43"/>
    <x v="253"/>
    <x v="182"/>
    <x v="104"/>
    <x v="1"/>
    <x v="12"/>
    <x v="4"/>
    <x v="233"/>
    <x v="978"/>
    <x v="58"/>
    <x v="19"/>
    <x v="7"/>
    <x v="9"/>
    <x v="1266"/>
    <x v="3"/>
  </r>
  <r>
    <x v="1"/>
    <x v="10"/>
    <x v="1"/>
    <x v="0"/>
    <x v="21"/>
    <x v="1387"/>
    <x v="1282"/>
    <x v="13"/>
    <x v="8"/>
    <x v="2"/>
    <x v="2"/>
    <x v="10"/>
    <x v="59"/>
    <x v="346"/>
    <x v="182"/>
    <x v="19"/>
    <x v="1"/>
    <x v="15"/>
    <x v="4"/>
    <x v="870"/>
    <x v="1013"/>
    <x v="79"/>
    <x v="70"/>
    <x v="1"/>
    <x v="10"/>
    <x v="561"/>
    <x v="3"/>
  </r>
  <r>
    <x v="1"/>
    <x v="7"/>
    <x v="1"/>
    <x v="0"/>
    <x v="183"/>
    <x v="1388"/>
    <x v="1283"/>
    <x v="66"/>
    <x v="8"/>
    <x v="2"/>
    <x v="2"/>
    <x v="7"/>
    <x v="43"/>
    <x v="231"/>
    <x v="99"/>
    <x v="184"/>
    <x v="1"/>
    <x v="12"/>
    <x v="4"/>
    <x v="192"/>
    <x v="225"/>
    <x v="102"/>
    <x v="14"/>
    <x v="7"/>
    <x v="9"/>
    <x v="1267"/>
    <x v="3"/>
  </r>
  <r>
    <x v="1"/>
    <x v="7"/>
    <x v="1"/>
    <x v="0"/>
    <x v="318"/>
    <x v="1389"/>
    <x v="1284"/>
    <x v="25"/>
    <x v="8"/>
    <x v="2"/>
    <x v="2"/>
    <x v="7"/>
    <x v="43"/>
    <x v="263"/>
    <x v="170"/>
    <x v="184"/>
    <x v="1"/>
    <x v="12"/>
    <x v="4"/>
    <x v="364"/>
    <x v="631"/>
    <x v="42"/>
    <x v="17"/>
    <x v="7"/>
    <x v="9"/>
    <x v="1268"/>
    <x v="3"/>
  </r>
  <r>
    <x v="1"/>
    <x v="10"/>
    <x v="0"/>
    <x v="1"/>
    <x v="33"/>
    <x v="1390"/>
    <x v="1285"/>
    <x v="81"/>
    <x v="8"/>
    <x v="2"/>
    <x v="2"/>
    <x v="10"/>
    <x v="35"/>
    <x v="332"/>
    <x v="182"/>
    <x v="24"/>
    <x v="1"/>
    <x v="15"/>
    <x v="4"/>
    <x v="815"/>
    <x v="725"/>
    <x v="32"/>
    <x v="74"/>
    <x v="1"/>
    <x v="9"/>
    <x v="562"/>
    <x v="4"/>
  </r>
  <r>
    <x v="1"/>
    <x v="10"/>
    <x v="1"/>
    <x v="0"/>
    <x v="21"/>
    <x v="1391"/>
    <x v="1286"/>
    <x v="183"/>
    <x v="8"/>
    <x v="2"/>
    <x v="2"/>
    <x v="10"/>
    <x v="60"/>
    <x v="416"/>
    <x v="18"/>
    <x v="184"/>
    <x v="1"/>
    <x v="15"/>
    <x v="4"/>
    <x v="933"/>
    <x v="863"/>
    <x v="65"/>
    <x v="79"/>
    <x v="1"/>
    <x v="10"/>
    <x v="563"/>
    <x v="3"/>
  </r>
  <r>
    <x v="1"/>
    <x v="7"/>
    <x v="1"/>
    <x v="0"/>
    <x v="97"/>
    <x v="1392"/>
    <x v="1287"/>
    <x v="86"/>
    <x v="8"/>
    <x v="2"/>
    <x v="2"/>
    <x v="7"/>
    <x v="43"/>
    <x v="276"/>
    <x v="182"/>
    <x v="60"/>
    <x v="1"/>
    <x v="12"/>
    <x v="4"/>
    <x v="415"/>
    <x v="427"/>
    <x v="104"/>
    <x v="16"/>
    <x v="7"/>
    <x v="9"/>
    <x v="1269"/>
    <x v="3"/>
  </r>
  <r>
    <x v="1"/>
    <x v="7"/>
    <x v="1"/>
    <x v="0"/>
    <x v="260"/>
    <x v="1393"/>
    <x v="1288"/>
    <x v="282"/>
    <x v="8"/>
    <x v="2"/>
    <x v="2"/>
    <x v="7"/>
    <x v="43"/>
    <x v="218"/>
    <x v="139"/>
    <x v="184"/>
    <x v="1"/>
    <x v="12"/>
    <x v="4"/>
    <x v="233"/>
    <x v="316"/>
    <x v="58"/>
    <x v="19"/>
    <x v="7"/>
    <x v="9"/>
    <x v="1270"/>
    <x v="3"/>
  </r>
  <r>
    <x v="1"/>
    <x v="7"/>
    <x v="1"/>
    <x v="0"/>
    <x v="260"/>
    <x v="1394"/>
    <x v="1289"/>
    <x v="239"/>
    <x v="8"/>
    <x v="2"/>
    <x v="2"/>
    <x v="7"/>
    <x v="43"/>
    <x v="231"/>
    <x v="139"/>
    <x v="184"/>
    <x v="1"/>
    <x v="12"/>
    <x v="4"/>
    <x v="192"/>
    <x v="689"/>
    <x v="102"/>
    <x v="14"/>
    <x v="7"/>
    <x v="9"/>
    <x v="1271"/>
    <x v="3"/>
  </r>
  <r>
    <x v="1"/>
    <x v="7"/>
    <x v="1"/>
    <x v="0"/>
    <x v="318"/>
    <x v="1395"/>
    <x v="1290"/>
    <x v="239"/>
    <x v="8"/>
    <x v="2"/>
    <x v="2"/>
    <x v="7"/>
    <x v="43"/>
    <x v="224"/>
    <x v="170"/>
    <x v="184"/>
    <x v="1"/>
    <x v="12"/>
    <x v="4"/>
    <x v="257"/>
    <x v="612"/>
    <x v="94"/>
    <x v="21"/>
    <x v="7"/>
    <x v="9"/>
    <x v="1272"/>
    <x v="3"/>
  </r>
  <r>
    <x v="1"/>
    <x v="10"/>
    <x v="1"/>
    <x v="0"/>
    <x v="21"/>
    <x v="1396"/>
    <x v="1291"/>
    <x v="183"/>
    <x v="8"/>
    <x v="2"/>
    <x v="2"/>
    <x v="10"/>
    <x v="60"/>
    <x v="382"/>
    <x v="182"/>
    <x v="19"/>
    <x v="1"/>
    <x v="15"/>
    <x v="4"/>
    <x v="963"/>
    <x v="863"/>
    <x v="90"/>
    <x v="75"/>
    <x v="1"/>
    <x v="10"/>
    <x v="564"/>
    <x v="3"/>
  </r>
  <r>
    <x v="1"/>
    <x v="7"/>
    <x v="1"/>
    <x v="0"/>
    <x v="260"/>
    <x v="1397"/>
    <x v="1292"/>
    <x v="177"/>
    <x v="8"/>
    <x v="2"/>
    <x v="2"/>
    <x v="7"/>
    <x v="43"/>
    <x v="239"/>
    <x v="139"/>
    <x v="184"/>
    <x v="1"/>
    <x v="12"/>
    <x v="4"/>
    <x v="262"/>
    <x v="811"/>
    <x v="5"/>
    <x v="20"/>
    <x v="7"/>
    <x v="9"/>
    <x v="1273"/>
    <x v="3"/>
  </r>
  <r>
    <x v="1"/>
    <x v="10"/>
    <x v="1"/>
    <x v="0"/>
    <x v="21"/>
    <x v="1398"/>
    <x v="1293"/>
    <x v="248"/>
    <x v="8"/>
    <x v="2"/>
    <x v="2"/>
    <x v="10"/>
    <x v="59"/>
    <x v="356"/>
    <x v="182"/>
    <x v="19"/>
    <x v="1"/>
    <x v="15"/>
    <x v="4"/>
    <x v="819"/>
    <x v="943"/>
    <x v="79"/>
    <x v="70"/>
    <x v="1"/>
    <x v="10"/>
    <x v="565"/>
    <x v="3"/>
  </r>
  <r>
    <x v="1"/>
    <x v="7"/>
    <x v="0"/>
    <x v="12"/>
    <x v="186"/>
    <x v="1400"/>
    <x v="1294"/>
    <x v="248"/>
    <x v="8"/>
    <x v="2"/>
    <x v="2"/>
    <x v="7"/>
    <x v="40"/>
    <x v="205"/>
    <x v="23"/>
    <x v="184"/>
    <x v="1"/>
    <x v="13"/>
    <x v="4"/>
    <x v="74"/>
    <x v="510"/>
    <x v="69"/>
    <x v="56"/>
    <x v="8"/>
    <x v="9"/>
    <x v="3517"/>
    <x v="11"/>
  </r>
  <r>
    <x v="1"/>
    <x v="7"/>
    <x v="1"/>
    <x v="0"/>
    <x v="260"/>
    <x v="1399"/>
    <x v="1294"/>
    <x v="99"/>
    <x v="8"/>
    <x v="2"/>
    <x v="2"/>
    <x v="7"/>
    <x v="43"/>
    <x v="255"/>
    <x v="139"/>
    <x v="184"/>
    <x v="1"/>
    <x v="12"/>
    <x v="4"/>
    <x v="157"/>
    <x v="683"/>
    <x v="97"/>
    <x v="14"/>
    <x v="7"/>
    <x v="9"/>
    <x v="1274"/>
    <x v="3"/>
  </r>
  <r>
    <x v="1"/>
    <x v="7"/>
    <x v="1"/>
    <x v="0"/>
    <x v="318"/>
    <x v="1401"/>
    <x v="1294"/>
    <x v="99"/>
    <x v="8"/>
    <x v="2"/>
    <x v="2"/>
    <x v="7"/>
    <x v="43"/>
    <x v="279"/>
    <x v="182"/>
    <x v="173"/>
    <x v="1"/>
    <x v="12"/>
    <x v="4"/>
    <x v="255"/>
    <x v="195"/>
    <x v="94"/>
    <x v="21"/>
    <x v="7"/>
    <x v="9"/>
    <x v="1275"/>
    <x v="3"/>
  </r>
  <r>
    <x v="1"/>
    <x v="7"/>
    <x v="0"/>
    <x v="12"/>
    <x v="392"/>
    <x v="1402"/>
    <x v="1295"/>
    <x v="7"/>
    <x v="8"/>
    <x v="2"/>
    <x v="2"/>
    <x v="7"/>
    <x v="39"/>
    <x v="161"/>
    <x v="182"/>
    <x v="178"/>
    <x v="1"/>
    <x v="12"/>
    <x v="4"/>
    <x v="61"/>
    <x v="130"/>
    <x v="89"/>
    <x v="34"/>
    <x v="8"/>
    <x v="9"/>
    <x v="3515"/>
    <x v="18"/>
  </r>
  <r>
    <x v="1"/>
    <x v="7"/>
    <x v="0"/>
    <x v="13"/>
    <x v="363"/>
    <x v="1403"/>
    <x v="1296"/>
    <x v="108"/>
    <x v="8"/>
    <x v="2"/>
    <x v="2"/>
    <x v="7"/>
    <x v="39"/>
    <x v="132"/>
    <x v="182"/>
    <x v="142"/>
    <x v="1"/>
    <x v="12"/>
    <x v="4"/>
    <x v="495"/>
    <x v="408"/>
    <x v="55"/>
    <x v="38"/>
    <x v="8"/>
    <x v="9"/>
    <x v="3516"/>
    <x v="30"/>
  </r>
  <r>
    <x v="0"/>
    <x v="7"/>
    <x v="1"/>
    <x v="0"/>
    <x v="260"/>
    <x v="1404"/>
    <x v="1297"/>
    <x v="23"/>
    <x v="8"/>
    <x v="2"/>
    <x v="2"/>
    <x v="7"/>
    <x v="9"/>
    <x v="23"/>
    <x v="139"/>
    <x v="184"/>
    <x v="1"/>
    <x v="5"/>
    <x v="0"/>
    <x v="480"/>
    <x v="979"/>
    <x v="88"/>
    <x v="6"/>
    <x v="7"/>
    <x v="0"/>
    <x v="1276"/>
    <x v="2"/>
  </r>
  <r>
    <x v="0"/>
    <x v="7"/>
    <x v="1"/>
    <x v="0"/>
    <x v="260"/>
    <x v="1405"/>
    <x v="1298"/>
    <x v="23"/>
    <x v="8"/>
    <x v="2"/>
    <x v="2"/>
    <x v="7"/>
    <x v="9"/>
    <x v="23"/>
    <x v="139"/>
    <x v="184"/>
    <x v="1"/>
    <x v="5"/>
    <x v="0"/>
    <x v="478"/>
    <x v="979"/>
    <x v="88"/>
    <x v="6"/>
    <x v="7"/>
    <x v="0"/>
    <x v="1277"/>
    <x v="2"/>
  </r>
  <r>
    <x v="1"/>
    <x v="10"/>
    <x v="1"/>
    <x v="1"/>
    <x v="33"/>
    <x v="1406"/>
    <x v="1299"/>
    <x v="59"/>
    <x v="8"/>
    <x v="2"/>
    <x v="2"/>
    <x v="10"/>
    <x v="36"/>
    <x v="369"/>
    <x v="21"/>
    <x v="184"/>
    <x v="1"/>
    <x v="15"/>
    <x v="4"/>
    <x v="749"/>
    <x v="257"/>
    <x v="12"/>
    <x v="71"/>
    <x v="1"/>
    <x v="10"/>
    <x v="566"/>
    <x v="4"/>
  </r>
  <r>
    <x v="1"/>
    <x v="7"/>
    <x v="1"/>
    <x v="0"/>
    <x v="260"/>
    <x v="1407"/>
    <x v="1300"/>
    <x v="119"/>
    <x v="8"/>
    <x v="2"/>
    <x v="2"/>
    <x v="7"/>
    <x v="43"/>
    <x v="243"/>
    <x v="139"/>
    <x v="184"/>
    <x v="1"/>
    <x v="12"/>
    <x v="4"/>
    <x v="368"/>
    <x v="976"/>
    <x v="53"/>
    <x v="12"/>
    <x v="7"/>
    <x v="9"/>
    <x v="1278"/>
    <x v="3"/>
  </r>
  <r>
    <x v="1"/>
    <x v="7"/>
    <x v="1"/>
    <x v="0"/>
    <x v="260"/>
    <x v="1408"/>
    <x v="1301"/>
    <x v="49"/>
    <x v="8"/>
    <x v="2"/>
    <x v="2"/>
    <x v="7"/>
    <x v="43"/>
    <x v="231"/>
    <x v="139"/>
    <x v="184"/>
    <x v="1"/>
    <x v="12"/>
    <x v="4"/>
    <x v="190"/>
    <x v="836"/>
    <x v="102"/>
    <x v="14"/>
    <x v="7"/>
    <x v="9"/>
    <x v="1279"/>
    <x v="3"/>
  </r>
  <r>
    <x v="1"/>
    <x v="7"/>
    <x v="1"/>
    <x v="0"/>
    <x v="167"/>
    <x v="1409"/>
    <x v="1302"/>
    <x v="108"/>
    <x v="8"/>
    <x v="2"/>
    <x v="2"/>
    <x v="7"/>
    <x v="43"/>
    <x v="291"/>
    <x v="182"/>
    <x v="95"/>
    <x v="1"/>
    <x v="12"/>
    <x v="4"/>
    <x v="161"/>
    <x v="414"/>
    <x v="96"/>
    <x v="10"/>
    <x v="7"/>
    <x v="9"/>
    <x v="1280"/>
    <x v="3"/>
  </r>
  <r>
    <x v="1"/>
    <x v="7"/>
    <x v="1"/>
    <x v="0"/>
    <x v="318"/>
    <x v="1410"/>
    <x v="1303"/>
    <x v="7"/>
    <x v="8"/>
    <x v="2"/>
    <x v="2"/>
    <x v="7"/>
    <x v="43"/>
    <x v="266"/>
    <x v="182"/>
    <x v="173"/>
    <x v="1"/>
    <x v="12"/>
    <x v="4"/>
    <x v="242"/>
    <x v="125"/>
    <x v="93"/>
    <x v="22"/>
    <x v="7"/>
    <x v="9"/>
    <x v="1281"/>
    <x v="3"/>
  </r>
  <r>
    <x v="1"/>
    <x v="10"/>
    <x v="1"/>
    <x v="0"/>
    <x v="27"/>
    <x v="1411"/>
    <x v="1304"/>
    <x v="231"/>
    <x v="8"/>
    <x v="2"/>
    <x v="2"/>
    <x v="10"/>
    <x v="36"/>
    <x v="426"/>
    <x v="21"/>
    <x v="184"/>
    <x v="1"/>
    <x v="15"/>
    <x v="4"/>
    <x v="718"/>
    <x v="263"/>
    <x v="49"/>
    <x v="76"/>
    <x v="1"/>
    <x v="10"/>
    <x v="567"/>
    <x v="3"/>
  </r>
  <r>
    <x v="1"/>
    <x v="7"/>
    <x v="0"/>
    <x v="16"/>
    <x v="374"/>
    <x v="1412"/>
    <x v="1305"/>
    <x v="108"/>
    <x v="8"/>
    <x v="2"/>
    <x v="2"/>
    <x v="7"/>
    <x v="39"/>
    <x v="134"/>
    <x v="182"/>
    <x v="142"/>
    <x v="1"/>
    <x v="12"/>
    <x v="4"/>
    <x v="216"/>
    <x v="406"/>
    <x v="55"/>
    <x v="38"/>
    <x v="8"/>
    <x v="9"/>
    <x v="3518"/>
    <x v="54"/>
  </r>
  <r>
    <x v="1"/>
    <x v="7"/>
    <x v="1"/>
    <x v="0"/>
    <x v="318"/>
    <x v="1413"/>
    <x v="1306"/>
    <x v="119"/>
    <x v="8"/>
    <x v="2"/>
    <x v="2"/>
    <x v="7"/>
    <x v="43"/>
    <x v="266"/>
    <x v="182"/>
    <x v="173"/>
    <x v="1"/>
    <x v="12"/>
    <x v="4"/>
    <x v="243"/>
    <x v="527"/>
    <x v="93"/>
    <x v="22"/>
    <x v="7"/>
    <x v="9"/>
    <x v="1282"/>
    <x v="3"/>
  </r>
  <r>
    <x v="1"/>
    <x v="7"/>
    <x v="1"/>
    <x v="0"/>
    <x v="318"/>
    <x v="1414"/>
    <x v="1307"/>
    <x v="97"/>
    <x v="8"/>
    <x v="2"/>
    <x v="2"/>
    <x v="7"/>
    <x v="43"/>
    <x v="232"/>
    <x v="182"/>
    <x v="173"/>
    <x v="1"/>
    <x v="12"/>
    <x v="4"/>
    <x v="231"/>
    <x v="690"/>
    <x v="85"/>
    <x v="14"/>
    <x v="7"/>
    <x v="9"/>
    <x v="1283"/>
    <x v="3"/>
  </r>
  <r>
    <x v="1"/>
    <x v="7"/>
    <x v="0"/>
    <x v="18"/>
    <x v="383"/>
    <x v="1415"/>
    <x v="1308"/>
    <x v="33"/>
    <x v="8"/>
    <x v="2"/>
    <x v="2"/>
    <x v="7"/>
    <x v="39"/>
    <x v="131"/>
    <x v="182"/>
    <x v="142"/>
    <x v="1"/>
    <x v="12"/>
    <x v="4"/>
    <x v="170"/>
    <x v="379"/>
    <x v="55"/>
    <x v="38"/>
    <x v="8"/>
    <x v="9"/>
    <x v="3519"/>
    <x v="58"/>
  </r>
  <r>
    <x v="1"/>
    <x v="7"/>
    <x v="1"/>
    <x v="0"/>
    <x v="318"/>
    <x v="1416"/>
    <x v="1308"/>
    <x v="265"/>
    <x v="8"/>
    <x v="2"/>
    <x v="2"/>
    <x v="7"/>
    <x v="43"/>
    <x v="229"/>
    <x v="182"/>
    <x v="173"/>
    <x v="1"/>
    <x v="12"/>
    <x v="4"/>
    <x v="382"/>
    <x v="1005"/>
    <x v="91"/>
    <x v="15"/>
    <x v="7"/>
    <x v="9"/>
    <x v="1286"/>
    <x v="3"/>
  </r>
  <r>
    <x v="0"/>
    <x v="7"/>
    <x v="1"/>
    <x v="0"/>
    <x v="48"/>
    <x v="1418"/>
    <x v="1309"/>
    <x v="23"/>
    <x v="8"/>
    <x v="2"/>
    <x v="2"/>
    <x v="7"/>
    <x v="8"/>
    <x v="27"/>
    <x v="182"/>
    <x v="32"/>
    <x v="1"/>
    <x v="12"/>
    <x v="4"/>
    <x v="387"/>
    <x v="373"/>
    <x v="64"/>
    <x v="13"/>
    <x v="7"/>
    <x v="9"/>
    <x v="1284"/>
    <x v="3"/>
  </r>
  <r>
    <x v="1"/>
    <x v="7"/>
    <x v="1"/>
    <x v="0"/>
    <x v="318"/>
    <x v="1417"/>
    <x v="1309"/>
    <x v="144"/>
    <x v="8"/>
    <x v="2"/>
    <x v="2"/>
    <x v="7"/>
    <x v="43"/>
    <x v="280"/>
    <x v="170"/>
    <x v="184"/>
    <x v="1"/>
    <x v="12"/>
    <x v="4"/>
    <x v="262"/>
    <x v="964"/>
    <x v="5"/>
    <x v="20"/>
    <x v="7"/>
    <x v="9"/>
    <x v="1285"/>
    <x v="3"/>
  </r>
  <r>
    <x v="1"/>
    <x v="7"/>
    <x v="1"/>
    <x v="0"/>
    <x v="260"/>
    <x v="1419"/>
    <x v="1310"/>
    <x v="180"/>
    <x v="8"/>
    <x v="2"/>
    <x v="2"/>
    <x v="7"/>
    <x v="43"/>
    <x v="257"/>
    <x v="182"/>
    <x v="142"/>
    <x v="1"/>
    <x v="12"/>
    <x v="4"/>
    <x v="235"/>
    <x v="865"/>
    <x v="58"/>
    <x v="19"/>
    <x v="7"/>
    <x v="9"/>
    <x v="1287"/>
    <x v="3"/>
  </r>
  <r>
    <x v="1"/>
    <x v="10"/>
    <x v="1"/>
    <x v="0"/>
    <x v="21"/>
    <x v="1420"/>
    <x v="1311"/>
    <x v="25"/>
    <x v="8"/>
    <x v="2"/>
    <x v="2"/>
    <x v="10"/>
    <x v="60"/>
    <x v="381"/>
    <x v="18"/>
    <x v="184"/>
    <x v="1"/>
    <x v="15"/>
    <x v="4"/>
    <x v="858"/>
    <x v="1017"/>
    <x v="22"/>
    <x v="79"/>
    <x v="1"/>
    <x v="10"/>
    <x v="568"/>
    <x v="3"/>
  </r>
  <r>
    <x v="1"/>
    <x v="7"/>
    <x v="1"/>
    <x v="0"/>
    <x v="318"/>
    <x v="1421"/>
    <x v="1312"/>
    <x v="122"/>
    <x v="8"/>
    <x v="2"/>
    <x v="2"/>
    <x v="7"/>
    <x v="43"/>
    <x v="260"/>
    <x v="182"/>
    <x v="173"/>
    <x v="1"/>
    <x v="12"/>
    <x v="4"/>
    <x v="366"/>
    <x v="884"/>
    <x v="67"/>
    <x v="14"/>
    <x v="7"/>
    <x v="9"/>
    <x v="1288"/>
    <x v="3"/>
  </r>
  <r>
    <x v="1"/>
    <x v="7"/>
    <x v="1"/>
    <x v="0"/>
    <x v="260"/>
    <x v="1422"/>
    <x v="1313"/>
    <x v="76"/>
    <x v="8"/>
    <x v="2"/>
    <x v="2"/>
    <x v="7"/>
    <x v="43"/>
    <x v="276"/>
    <x v="182"/>
    <x v="142"/>
    <x v="1"/>
    <x v="12"/>
    <x v="4"/>
    <x v="413"/>
    <x v="994"/>
    <x v="104"/>
    <x v="16"/>
    <x v="7"/>
    <x v="9"/>
    <x v="1289"/>
    <x v="3"/>
  </r>
  <r>
    <x v="1"/>
    <x v="7"/>
    <x v="0"/>
    <x v="9"/>
    <x v="346"/>
    <x v="1423"/>
    <x v="1314"/>
    <x v="72"/>
    <x v="8"/>
    <x v="2"/>
    <x v="2"/>
    <x v="7"/>
    <x v="42"/>
    <x v="188"/>
    <x v="110"/>
    <x v="184"/>
    <x v="1"/>
    <x v="12"/>
    <x v="4"/>
    <x v="357"/>
    <x v="864"/>
    <x v="34"/>
    <x v="36"/>
    <x v="8"/>
    <x v="9"/>
    <x v="3520"/>
    <x v="3"/>
  </r>
  <r>
    <x v="0"/>
    <x v="7"/>
    <x v="1"/>
    <x v="0"/>
    <x v="318"/>
    <x v="1424"/>
    <x v="1315"/>
    <x v="108"/>
    <x v="8"/>
    <x v="2"/>
    <x v="2"/>
    <x v="7"/>
    <x v="8"/>
    <x v="20"/>
    <x v="182"/>
    <x v="173"/>
    <x v="1"/>
    <x v="12"/>
    <x v="4"/>
    <x v="381"/>
    <x v="400"/>
    <x v="64"/>
    <x v="13"/>
    <x v="7"/>
    <x v="9"/>
    <x v="1290"/>
    <x v="3"/>
  </r>
  <r>
    <x v="1"/>
    <x v="7"/>
    <x v="0"/>
    <x v="9"/>
    <x v="364"/>
    <x v="1425"/>
    <x v="1316"/>
    <x v="72"/>
    <x v="8"/>
    <x v="2"/>
    <x v="2"/>
    <x v="7"/>
    <x v="42"/>
    <x v="188"/>
    <x v="170"/>
    <x v="184"/>
    <x v="1"/>
    <x v="12"/>
    <x v="4"/>
    <x v="357"/>
    <x v="980"/>
    <x v="34"/>
    <x v="36"/>
    <x v="8"/>
    <x v="9"/>
    <x v="3521"/>
    <x v="3"/>
  </r>
  <r>
    <x v="1"/>
    <x v="10"/>
    <x v="1"/>
    <x v="0"/>
    <x v="21"/>
    <x v="1426"/>
    <x v="1316"/>
    <x v="250"/>
    <x v="8"/>
    <x v="2"/>
    <x v="2"/>
    <x v="10"/>
    <x v="60"/>
    <x v="402"/>
    <x v="18"/>
    <x v="184"/>
    <x v="1"/>
    <x v="15"/>
    <x v="4"/>
    <x v="959"/>
    <x v="533"/>
    <x v="22"/>
    <x v="75"/>
    <x v="1"/>
    <x v="10"/>
    <x v="569"/>
    <x v="3"/>
  </r>
  <r>
    <x v="1"/>
    <x v="7"/>
    <x v="1"/>
    <x v="0"/>
    <x v="330"/>
    <x v="1427"/>
    <x v="1316"/>
    <x v="43"/>
    <x v="8"/>
    <x v="2"/>
    <x v="2"/>
    <x v="7"/>
    <x v="43"/>
    <x v="239"/>
    <x v="182"/>
    <x v="178"/>
    <x v="1"/>
    <x v="12"/>
    <x v="4"/>
    <x v="266"/>
    <x v="365"/>
    <x v="5"/>
    <x v="20"/>
    <x v="7"/>
    <x v="9"/>
    <x v="1291"/>
    <x v="3"/>
  </r>
  <r>
    <x v="1"/>
    <x v="7"/>
    <x v="1"/>
    <x v="0"/>
    <x v="318"/>
    <x v="1428"/>
    <x v="1317"/>
    <x v="25"/>
    <x v="8"/>
    <x v="2"/>
    <x v="2"/>
    <x v="7"/>
    <x v="43"/>
    <x v="263"/>
    <x v="170"/>
    <x v="184"/>
    <x v="1"/>
    <x v="12"/>
    <x v="4"/>
    <x v="364"/>
    <x v="631"/>
    <x v="42"/>
    <x v="17"/>
    <x v="7"/>
    <x v="9"/>
    <x v="1292"/>
    <x v="3"/>
  </r>
  <r>
    <x v="1"/>
    <x v="7"/>
    <x v="1"/>
    <x v="0"/>
    <x v="318"/>
    <x v="1429"/>
    <x v="1318"/>
    <x v="7"/>
    <x v="8"/>
    <x v="2"/>
    <x v="2"/>
    <x v="7"/>
    <x v="43"/>
    <x v="246"/>
    <x v="182"/>
    <x v="173"/>
    <x v="1"/>
    <x v="12"/>
    <x v="4"/>
    <x v="258"/>
    <x v="124"/>
    <x v="101"/>
    <x v="9"/>
    <x v="7"/>
    <x v="9"/>
    <x v="1293"/>
    <x v="3"/>
  </r>
  <r>
    <x v="1"/>
    <x v="10"/>
    <x v="1"/>
    <x v="0"/>
    <x v="21"/>
    <x v="1431"/>
    <x v="1319"/>
    <x v="248"/>
    <x v="8"/>
    <x v="2"/>
    <x v="2"/>
    <x v="10"/>
    <x v="60"/>
    <x v="381"/>
    <x v="182"/>
    <x v="19"/>
    <x v="1"/>
    <x v="15"/>
    <x v="4"/>
    <x v="859"/>
    <x v="216"/>
    <x v="22"/>
    <x v="79"/>
    <x v="1"/>
    <x v="10"/>
    <x v="570"/>
    <x v="3"/>
  </r>
  <r>
    <x v="1"/>
    <x v="7"/>
    <x v="1"/>
    <x v="0"/>
    <x v="318"/>
    <x v="1430"/>
    <x v="1319"/>
    <x v="49"/>
    <x v="8"/>
    <x v="2"/>
    <x v="2"/>
    <x v="7"/>
    <x v="43"/>
    <x v="232"/>
    <x v="170"/>
    <x v="184"/>
    <x v="1"/>
    <x v="12"/>
    <x v="4"/>
    <x v="231"/>
    <x v="459"/>
    <x v="85"/>
    <x v="14"/>
    <x v="7"/>
    <x v="9"/>
    <x v="1294"/>
    <x v="3"/>
  </r>
  <r>
    <x v="1"/>
    <x v="7"/>
    <x v="1"/>
    <x v="0"/>
    <x v="260"/>
    <x v="1432"/>
    <x v="1320"/>
    <x v="282"/>
    <x v="8"/>
    <x v="2"/>
    <x v="2"/>
    <x v="7"/>
    <x v="43"/>
    <x v="257"/>
    <x v="139"/>
    <x v="184"/>
    <x v="1"/>
    <x v="12"/>
    <x v="4"/>
    <x v="233"/>
    <x v="316"/>
    <x v="58"/>
    <x v="19"/>
    <x v="7"/>
    <x v="9"/>
    <x v="1295"/>
    <x v="3"/>
  </r>
  <r>
    <x v="1"/>
    <x v="7"/>
    <x v="1"/>
    <x v="0"/>
    <x v="318"/>
    <x v="1433"/>
    <x v="1321"/>
    <x v="25"/>
    <x v="8"/>
    <x v="2"/>
    <x v="2"/>
    <x v="7"/>
    <x v="43"/>
    <x v="224"/>
    <x v="170"/>
    <x v="184"/>
    <x v="1"/>
    <x v="12"/>
    <x v="4"/>
    <x v="256"/>
    <x v="631"/>
    <x v="94"/>
    <x v="21"/>
    <x v="7"/>
    <x v="9"/>
    <x v="1296"/>
    <x v="3"/>
  </r>
  <r>
    <x v="1"/>
    <x v="7"/>
    <x v="0"/>
    <x v="12"/>
    <x v="361"/>
    <x v="1435"/>
    <x v="1322"/>
    <x v="48"/>
    <x v="8"/>
    <x v="2"/>
    <x v="2"/>
    <x v="7"/>
    <x v="39"/>
    <x v="136"/>
    <x v="182"/>
    <x v="142"/>
    <x v="1"/>
    <x v="12"/>
    <x v="4"/>
    <x v="426"/>
    <x v="796"/>
    <x v="55"/>
    <x v="38"/>
    <x v="8"/>
    <x v="9"/>
    <x v="3522"/>
    <x v="44"/>
  </r>
  <r>
    <x v="1"/>
    <x v="7"/>
    <x v="1"/>
    <x v="0"/>
    <x v="260"/>
    <x v="1434"/>
    <x v="1322"/>
    <x v="90"/>
    <x v="8"/>
    <x v="2"/>
    <x v="2"/>
    <x v="7"/>
    <x v="43"/>
    <x v="247"/>
    <x v="182"/>
    <x v="142"/>
    <x v="1"/>
    <x v="12"/>
    <x v="4"/>
    <x v="233"/>
    <x v="814"/>
    <x v="58"/>
    <x v="19"/>
    <x v="7"/>
    <x v="9"/>
    <x v="1297"/>
    <x v="3"/>
  </r>
  <r>
    <x v="1"/>
    <x v="7"/>
    <x v="1"/>
    <x v="0"/>
    <x v="106"/>
    <x v="1436"/>
    <x v="1323"/>
    <x v="71"/>
    <x v="8"/>
    <x v="2"/>
    <x v="2"/>
    <x v="7"/>
    <x v="43"/>
    <x v="252"/>
    <x v="182"/>
    <x v="64"/>
    <x v="1"/>
    <x v="12"/>
    <x v="4"/>
    <x v="233"/>
    <x v="41"/>
    <x v="58"/>
    <x v="19"/>
    <x v="7"/>
    <x v="9"/>
    <x v="1299"/>
    <x v="3"/>
  </r>
  <r>
    <x v="1"/>
    <x v="7"/>
    <x v="1"/>
    <x v="0"/>
    <x v="260"/>
    <x v="1437"/>
    <x v="1324"/>
    <x v="90"/>
    <x v="8"/>
    <x v="2"/>
    <x v="2"/>
    <x v="7"/>
    <x v="43"/>
    <x v="247"/>
    <x v="182"/>
    <x v="142"/>
    <x v="1"/>
    <x v="12"/>
    <x v="4"/>
    <x v="235"/>
    <x v="814"/>
    <x v="58"/>
    <x v="19"/>
    <x v="7"/>
    <x v="9"/>
    <x v="1298"/>
    <x v="3"/>
  </r>
  <r>
    <x v="1"/>
    <x v="7"/>
    <x v="1"/>
    <x v="0"/>
    <x v="252"/>
    <x v="1438"/>
    <x v="1325"/>
    <x v="296"/>
    <x v="8"/>
    <x v="2"/>
    <x v="2"/>
    <x v="7"/>
    <x v="43"/>
    <x v="263"/>
    <x v="134"/>
    <x v="184"/>
    <x v="1"/>
    <x v="12"/>
    <x v="4"/>
    <x v="362"/>
    <x v="501"/>
    <x v="42"/>
    <x v="17"/>
    <x v="7"/>
    <x v="9"/>
    <x v="1300"/>
    <x v="3"/>
  </r>
  <r>
    <x v="1"/>
    <x v="7"/>
    <x v="1"/>
    <x v="0"/>
    <x v="318"/>
    <x v="1439"/>
    <x v="1326"/>
    <x v="97"/>
    <x v="8"/>
    <x v="2"/>
    <x v="2"/>
    <x v="7"/>
    <x v="43"/>
    <x v="232"/>
    <x v="182"/>
    <x v="173"/>
    <x v="1"/>
    <x v="12"/>
    <x v="4"/>
    <x v="239"/>
    <x v="690"/>
    <x v="85"/>
    <x v="14"/>
    <x v="7"/>
    <x v="9"/>
    <x v="1301"/>
    <x v="3"/>
  </r>
  <r>
    <x v="1"/>
    <x v="7"/>
    <x v="1"/>
    <x v="0"/>
    <x v="318"/>
    <x v="1441"/>
    <x v="1327"/>
    <x v="83"/>
    <x v="8"/>
    <x v="2"/>
    <x v="2"/>
    <x v="7"/>
    <x v="43"/>
    <x v="232"/>
    <x v="170"/>
    <x v="184"/>
    <x v="1"/>
    <x v="12"/>
    <x v="4"/>
    <x v="231"/>
    <x v="1016"/>
    <x v="85"/>
    <x v="14"/>
    <x v="7"/>
    <x v="9"/>
    <x v="1302"/>
    <x v="3"/>
  </r>
  <r>
    <x v="1"/>
    <x v="7"/>
    <x v="1"/>
    <x v="0"/>
    <x v="330"/>
    <x v="1440"/>
    <x v="1327"/>
    <x v="7"/>
    <x v="8"/>
    <x v="2"/>
    <x v="2"/>
    <x v="7"/>
    <x v="43"/>
    <x v="239"/>
    <x v="182"/>
    <x v="178"/>
    <x v="1"/>
    <x v="12"/>
    <x v="4"/>
    <x v="266"/>
    <x v="133"/>
    <x v="5"/>
    <x v="20"/>
    <x v="7"/>
    <x v="9"/>
    <x v="1304"/>
    <x v="3"/>
  </r>
  <r>
    <x v="1"/>
    <x v="7"/>
    <x v="1"/>
    <x v="0"/>
    <x v="260"/>
    <x v="1442"/>
    <x v="1327"/>
    <x v="180"/>
    <x v="8"/>
    <x v="2"/>
    <x v="2"/>
    <x v="7"/>
    <x v="43"/>
    <x v="247"/>
    <x v="139"/>
    <x v="184"/>
    <x v="1"/>
    <x v="12"/>
    <x v="4"/>
    <x v="233"/>
    <x v="764"/>
    <x v="58"/>
    <x v="19"/>
    <x v="7"/>
    <x v="9"/>
    <x v="1303"/>
    <x v="3"/>
  </r>
  <r>
    <x v="1"/>
    <x v="7"/>
    <x v="1"/>
    <x v="0"/>
    <x v="271"/>
    <x v="1443"/>
    <x v="1328"/>
    <x v="75"/>
    <x v="8"/>
    <x v="2"/>
    <x v="2"/>
    <x v="7"/>
    <x v="45"/>
    <x v="295"/>
    <x v="148"/>
    <x v="184"/>
    <x v="1"/>
    <x v="12"/>
    <x v="4"/>
    <x v="66"/>
    <x v="997"/>
    <x v="42"/>
    <x v="17"/>
    <x v="7"/>
    <x v="9"/>
    <x v="1305"/>
    <x v="3"/>
  </r>
  <r>
    <x v="1"/>
    <x v="7"/>
    <x v="0"/>
    <x v="12"/>
    <x v="361"/>
    <x v="1444"/>
    <x v="1329"/>
    <x v="48"/>
    <x v="8"/>
    <x v="2"/>
    <x v="2"/>
    <x v="7"/>
    <x v="42"/>
    <x v="305"/>
    <x v="139"/>
    <x v="184"/>
    <x v="1"/>
    <x v="12"/>
    <x v="4"/>
    <x v="277"/>
    <x v="630"/>
    <x v="38"/>
    <x v="57"/>
    <x v="8"/>
    <x v="9"/>
    <x v="3523"/>
    <x v="18"/>
  </r>
  <r>
    <x v="1"/>
    <x v="7"/>
    <x v="1"/>
    <x v="0"/>
    <x v="260"/>
    <x v="1445"/>
    <x v="1330"/>
    <x v="7"/>
    <x v="8"/>
    <x v="2"/>
    <x v="2"/>
    <x v="7"/>
    <x v="43"/>
    <x v="227"/>
    <x v="182"/>
    <x v="142"/>
    <x v="1"/>
    <x v="12"/>
    <x v="4"/>
    <x v="367"/>
    <x v="128"/>
    <x v="53"/>
    <x v="12"/>
    <x v="7"/>
    <x v="9"/>
    <x v="1306"/>
    <x v="3"/>
  </r>
  <r>
    <x v="1"/>
    <x v="7"/>
    <x v="1"/>
    <x v="0"/>
    <x v="318"/>
    <x v="1446"/>
    <x v="1331"/>
    <x v="86"/>
    <x v="8"/>
    <x v="2"/>
    <x v="2"/>
    <x v="7"/>
    <x v="43"/>
    <x v="260"/>
    <x v="170"/>
    <x v="184"/>
    <x v="1"/>
    <x v="12"/>
    <x v="4"/>
    <x v="381"/>
    <x v="163"/>
    <x v="67"/>
    <x v="14"/>
    <x v="7"/>
    <x v="9"/>
    <x v="1307"/>
    <x v="3"/>
  </r>
  <r>
    <x v="0"/>
    <x v="6"/>
    <x v="0"/>
    <x v="0"/>
    <x v="1"/>
    <x v="1447"/>
    <x v="1332"/>
    <x v="236"/>
    <x v="8"/>
    <x v="2"/>
    <x v="2"/>
    <x v="6"/>
    <x v="14"/>
    <x v="43"/>
    <x v="1"/>
    <x v="184"/>
    <x v="1"/>
    <x v="9"/>
    <x v="4"/>
    <x v="1068"/>
    <x v="815"/>
    <x v="8"/>
    <x v="25"/>
    <x v="2"/>
    <x v="7"/>
    <x v="3161"/>
    <x v="85"/>
  </r>
  <r>
    <x v="1"/>
    <x v="7"/>
    <x v="1"/>
    <x v="0"/>
    <x v="330"/>
    <x v="1448"/>
    <x v="1332"/>
    <x v="83"/>
    <x v="8"/>
    <x v="2"/>
    <x v="2"/>
    <x v="7"/>
    <x v="43"/>
    <x v="239"/>
    <x v="178"/>
    <x v="184"/>
    <x v="1"/>
    <x v="12"/>
    <x v="4"/>
    <x v="266"/>
    <x v="384"/>
    <x v="5"/>
    <x v="20"/>
    <x v="7"/>
    <x v="9"/>
    <x v="1308"/>
    <x v="3"/>
  </r>
  <r>
    <x v="1"/>
    <x v="7"/>
    <x v="1"/>
    <x v="0"/>
    <x v="318"/>
    <x v="1449"/>
    <x v="1333"/>
    <x v="239"/>
    <x v="8"/>
    <x v="2"/>
    <x v="2"/>
    <x v="7"/>
    <x v="44"/>
    <x v="290"/>
    <x v="182"/>
    <x v="173"/>
    <x v="1"/>
    <x v="12"/>
    <x v="4"/>
    <x v="244"/>
    <x v="689"/>
    <x v="28"/>
    <x v="43"/>
    <x v="7"/>
    <x v="13"/>
    <x v="1309"/>
    <x v="3"/>
  </r>
  <r>
    <x v="1"/>
    <x v="7"/>
    <x v="0"/>
    <x v="9"/>
    <x v="371"/>
    <x v="1450"/>
    <x v="1334"/>
    <x v="72"/>
    <x v="8"/>
    <x v="2"/>
    <x v="2"/>
    <x v="7"/>
    <x v="42"/>
    <x v="179"/>
    <x v="182"/>
    <x v="176"/>
    <x v="1"/>
    <x v="12"/>
    <x v="4"/>
    <x v="261"/>
    <x v="286"/>
    <x v="77"/>
    <x v="39"/>
    <x v="8"/>
    <x v="9"/>
    <x v="3524"/>
    <x v="3"/>
  </r>
  <r>
    <x v="1"/>
    <x v="7"/>
    <x v="1"/>
    <x v="0"/>
    <x v="318"/>
    <x v="1451"/>
    <x v="1335"/>
    <x v="239"/>
    <x v="8"/>
    <x v="2"/>
    <x v="2"/>
    <x v="7"/>
    <x v="43"/>
    <x v="246"/>
    <x v="182"/>
    <x v="173"/>
    <x v="1"/>
    <x v="12"/>
    <x v="4"/>
    <x v="258"/>
    <x v="214"/>
    <x v="101"/>
    <x v="9"/>
    <x v="7"/>
    <x v="9"/>
    <x v="1311"/>
    <x v="3"/>
  </r>
  <r>
    <x v="1"/>
    <x v="7"/>
    <x v="1"/>
    <x v="0"/>
    <x v="318"/>
    <x v="1452"/>
    <x v="1335"/>
    <x v="56"/>
    <x v="8"/>
    <x v="2"/>
    <x v="2"/>
    <x v="7"/>
    <x v="43"/>
    <x v="239"/>
    <x v="182"/>
    <x v="173"/>
    <x v="1"/>
    <x v="12"/>
    <x v="4"/>
    <x v="266"/>
    <x v="366"/>
    <x v="5"/>
    <x v="20"/>
    <x v="7"/>
    <x v="9"/>
    <x v="1310"/>
    <x v="3"/>
  </r>
  <r>
    <x v="1"/>
    <x v="7"/>
    <x v="1"/>
    <x v="0"/>
    <x v="323"/>
    <x v="1453"/>
    <x v="1336"/>
    <x v="7"/>
    <x v="8"/>
    <x v="2"/>
    <x v="2"/>
    <x v="7"/>
    <x v="43"/>
    <x v="239"/>
    <x v="182"/>
    <x v="176"/>
    <x v="1"/>
    <x v="12"/>
    <x v="4"/>
    <x v="266"/>
    <x v="133"/>
    <x v="5"/>
    <x v="20"/>
    <x v="7"/>
    <x v="9"/>
    <x v="1312"/>
    <x v="3"/>
  </r>
  <r>
    <x v="1"/>
    <x v="7"/>
    <x v="1"/>
    <x v="0"/>
    <x v="260"/>
    <x v="1454"/>
    <x v="1337"/>
    <x v="56"/>
    <x v="8"/>
    <x v="2"/>
    <x v="2"/>
    <x v="7"/>
    <x v="43"/>
    <x v="247"/>
    <x v="139"/>
    <x v="184"/>
    <x v="1"/>
    <x v="12"/>
    <x v="4"/>
    <x v="231"/>
    <x v="366"/>
    <x v="58"/>
    <x v="19"/>
    <x v="7"/>
    <x v="9"/>
    <x v="1313"/>
    <x v="3"/>
  </r>
  <r>
    <x v="1"/>
    <x v="7"/>
    <x v="1"/>
    <x v="0"/>
    <x v="260"/>
    <x v="1455"/>
    <x v="1338"/>
    <x v="108"/>
    <x v="8"/>
    <x v="2"/>
    <x v="2"/>
    <x v="7"/>
    <x v="43"/>
    <x v="255"/>
    <x v="139"/>
    <x v="184"/>
    <x v="1"/>
    <x v="12"/>
    <x v="4"/>
    <x v="164"/>
    <x v="415"/>
    <x v="97"/>
    <x v="14"/>
    <x v="7"/>
    <x v="9"/>
    <x v="1314"/>
    <x v="3"/>
  </r>
  <r>
    <x v="1"/>
    <x v="10"/>
    <x v="1"/>
    <x v="0"/>
    <x v="27"/>
    <x v="1456"/>
    <x v="1339"/>
    <x v="231"/>
    <x v="8"/>
    <x v="2"/>
    <x v="2"/>
    <x v="10"/>
    <x v="36"/>
    <x v="426"/>
    <x v="21"/>
    <x v="184"/>
    <x v="1"/>
    <x v="15"/>
    <x v="4"/>
    <x v="717"/>
    <x v="263"/>
    <x v="49"/>
    <x v="76"/>
    <x v="1"/>
    <x v="10"/>
    <x v="571"/>
    <x v="3"/>
  </r>
  <r>
    <x v="1"/>
    <x v="10"/>
    <x v="1"/>
    <x v="0"/>
    <x v="21"/>
    <x v="1457"/>
    <x v="1340"/>
    <x v="13"/>
    <x v="8"/>
    <x v="2"/>
    <x v="2"/>
    <x v="10"/>
    <x v="59"/>
    <x v="349"/>
    <x v="182"/>
    <x v="19"/>
    <x v="1"/>
    <x v="15"/>
    <x v="4"/>
    <x v="960"/>
    <x v="1013"/>
    <x v="15"/>
    <x v="70"/>
    <x v="1"/>
    <x v="10"/>
    <x v="572"/>
    <x v="3"/>
  </r>
  <r>
    <x v="1"/>
    <x v="7"/>
    <x v="1"/>
    <x v="0"/>
    <x v="260"/>
    <x v="1458"/>
    <x v="1341"/>
    <x v="7"/>
    <x v="8"/>
    <x v="2"/>
    <x v="2"/>
    <x v="7"/>
    <x v="43"/>
    <x v="231"/>
    <x v="139"/>
    <x v="184"/>
    <x v="1"/>
    <x v="12"/>
    <x v="4"/>
    <x v="189"/>
    <x v="135"/>
    <x v="102"/>
    <x v="14"/>
    <x v="7"/>
    <x v="9"/>
    <x v="1315"/>
    <x v="3"/>
  </r>
  <r>
    <x v="1"/>
    <x v="7"/>
    <x v="1"/>
    <x v="0"/>
    <x v="260"/>
    <x v="1459"/>
    <x v="1342"/>
    <x v="25"/>
    <x v="8"/>
    <x v="2"/>
    <x v="2"/>
    <x v="7"/>
    <x v="43"/>
    <x v="257"/>
    <x v="182"/>
    <x v="142"/>
    <x v="1"/>
    <x v="12"/>
    <x v="4"/>
    <x v="235"/>
    <x v="978"/>
    <x v="58"/>
    <x v="19"/>
    <x v="7"/>
    <x v="9"/>
    <x v="1316"/>
    <x v="3"/>
  </r>
  <r>
    <x v="1"/>
    <x v="7"/>
    <x v="1"/>
    <x v="0"/>
    <x v="318"/>
    <x v="1460"/>
    <x v="1343"/>
    <x v="25"/>
    <x v="8"/>
    <x v="2"/>
    <x v="2"/>
    <x v="7"/>
    <x v="43"/>
    <x v="246"/>
    <x v="170"/>
    <x v="184"/>
    <x v="1"/>
    <x v="12"/>
    <x v="4"/>
    <x v="257"/>
    <x v="230"/>
    <x v="101"/>
    <x v="9"/>
    <x v="7"/>
    <x v="9"/>
    <x v="1317"/>
    <x v="3"/>
  </r>
  <r>
    <x v="1"/>
    <x v="10"/>
    <x v="1"/>
    <x v="29"/>
    <x v="326"/>
    <x v="1461"/>
    <x v="1344"/>
    <x v="298"/>
    <x v="8"/>
    <x v="2"/>
    <x v="2"/>
    <x v="10"/>
    <x v="36"/>
    <x v="366"/>
    <x v="182"/>
    <x v="24"/>
    <x v="1"/>
    <x v="15"/>
    <x v="4"/>
    <x v="630"/>
    <x v="834"/>
    <x v="31"/>
    <x v="27"/>
    <x v="1"/>
    <x v="10"/>
    <x v="573"/>
    <x v="63"/>
  </r>
  <r>
    <x v="0"/>
    <x v="7"/>
    <x v="1"/>
    <x v="0"/>
    <x v="260"/>
    <x v="1462"/>
    <x v="1345"/>
    <x v="23"/>
    <x v="8"/>
    <x v="2"/>
    <x v="2"/>
    <x v="7"/>
    <x v="8"/>
    <x v="20"/>
    <x v="139"/>
    <x v="184"/>
    <x v="1"/>
    <x v="12"/>
    <x v="4"/>
    <x v="379"/>
    <x v="373"/>
    <x v="64"/>
    <x v="13"/>
    <x v="7"/>
    <x v="9"/>
    <x v="1318"/>
    <x v="3"/>
  </r>
  <r>
    <x v="1"/>
    <x v="7"/>
    <x v="1"/>
    <x v="0"/>
    <x v="144"/>
    <x v="1463"/>
    <x v="1346"/>
    <x v="302"/>
    <x v="8"/>
    <x v="2"/>
    <x v="2"/>
    <x v="7"/>
    <x v="43"/>
    <x v="227"/>
    <x v="78"/>
    <x v="184"/>
    <x v="1"/>
    <x v="12"/>
    <x v="4"/>
    <x v="367"/>
    <x v="931"/>
    <x v="53"/>
    <x v="12"/>
    <x v="7"/>
    <x v="9"/>
    <x v="1319"/>
    <x v="3"/>
  </r>
  <r>
    <x v="1"/>
    <x v="7"/>
    <x v="1"/>
    <x v="9"/>
    <x v="364"/>
    <x v="1464"/>
    <x v="1346"/>
    <x v="260"/>
    <x v="8"/>
    <x v="2"/>
    <x v="2"/>
    <x v="7"/>
    <x v="43"/>
    <x v="269"/>
    <x v="182"/>
    <x v="173"/>
    <x v="1"/>
    <x v="12"/>
    <x v="4"/>
    <x v="242"/>
    <x v="14"/>
    <x v="93"/>
    <x v="22"/>
    <x v="7"/>
    <x v="9"/>
    <x v="1321"/>
    <x v="3"/>
  </r>
  <r>
    <x v="1"/>
    <x v="7"/>
    <x v="1"/>
    <x v="0"/>
    <x v="318"/>
    <x v="1465"/>
    <x v="1347"/>
    <x v="99"/>
    <x v="8"/>
    <x v="2"/>
    <x v="2"/>
    <x v="7"/>
    <x v="43"/>
    <x v="235"/>
    <x v="182"/>
    <x v="173"/>
    <x v="1"/>
    <x v="12"/>
    <x v="4"/>
    <x v="259"/>
    <x v="195"/>
    <x v="93"/>
    <x v="23"/>
    <x v="7"/>
    <x v="9"/>
    <x v="1320"/>
    <x v="3"/>
  </r>
  <r>
    <x v="1"/>
    <x v="10"/>
    <x v="1"/>
    <x v="0"/>
    <x v="4"/>
    <x v="1466"/>
    <x v="1348"/>
    <x v="108"/>
    <x v="8"/>
    <x v="2"/>
    <x v="2"/>
    <x v="10"/>
    <x v="59"/>
    <x v="355"/>
    <x v="182"/>
    <x v="4"/>
    <x v="1"/>
    <x v="15"/>
    <x v="4"/>
    <x v="959"/>
    <x v="419"/>
    <x v="46"/>
    <x v="70"/>
    <x v="1"/>
    <x v="10"/>
    <x v="574"/>
    <x v="3"/>
  </r>
  <r>
    <x v="1"/>
    <x v="7"/>
    <x v="1"/>
    <x v="0"/>
    <x v="240"/>
    <x v="1468"/>
    <x v="1348"/>
    <x v="200"/>
    <x v="8"/>
    <x v="2"/>
    <x v="2"/>
    <x v="7"/>
    <x v="43"/>
    <x v="276"/>
    <x v="182"/>
    <x v="132"/>
    <x v="1"/>
    <x v="12"/>
    <x v="4"/>
    <x v="414"/>
    <x v="1"/>
    <x v="104"/>
    <x v="16"/>
    <x v="7"/>
    <x v="9"/>
    <x v="1322"/>
    <x v="3"/>
  </r>
  <r>
    <x v="1"/>
    <x v="10"/>
    <x v="1"/>
    <x v="0"/>
    <x v="21"/>
    <x v="1467"/>
    <x v="1348"/>
    <x v="97"/>
    <x v="8"/>
    <x v="2"/>
    <x v="2"/>
    <x v="10"/>
    <x v="59"/>
    <x v="349"/>
    <x v="18"/>
    <x v="184"/>
    <x v="1"/>
    <x v="15"/>
    <x v="4"/>
    <x v="959"/>
    <x v="339"/>
    <x v="15"/>
    <x v="70"/>
    <x v="1"/>
    <x v="10"/>
    <x v="575"/>
    <x v="3"/>
  </r>
  <r>
    <x v="0"/>
    <x v="7"/>
    <x v="1"/>
    <x v="0"/>
    <x v="260"/>
    <x v="1469"/>
    <x v="1349"/>
    <x v="84"/>
    <x v="8"/>
    <x v="2"/>
    <x v="2"/>
    <x v="7"/>
    <x v="8"/>
    <x v="20"/>
    <x v="139"/>
    <x v="184"/>
    <x v="1"/>
    <x v="12"/>
    <x v="4"/>
    <x v="379"/>
    <x v="873"/>
    <x v="64"/>
    <x v="13"/>
    <x v="7"/>
    <x v="9"/>
    <x v="1323"/>
    <x v="3"/>
  </r>
  <r>
    <x v="1"/>
    <x v="7"/>
    <x v="1"/>
    <x v="0"/>
    <x v="296"/>
    <x v="1470"/>
    <x v="1350"/>
    <x v="221"/>
    <x v="8"/>
    <x v="2"/>
    <x v="2"/>
    <x v="7"/>
    <x v="43"/>
    <x v="289"/>
    <x v="182"/>
    <x v="160"/>
    <x v="1"/>
    <x v="12"/>
    <x v="4"/>
    <x v="219"/>
    <x v="962"/>
    <x v="101"/>
    <x v="9"/>
    <x v="7"/>
    <x v="9"/>
    <x v="1324"/>
    <x v="3"/>
  </r>
  <r>
    <x v="1"/>
    <x v="7"/>
    <x v="1"/>
    <x v="0"/>
    <x v="260"/>
    <x v="1471"/>
    <x v="1351"/>
    <x v="7"/>
    <x v="8"/>
    <x v="2"/>
    <x v="2"/>
    <x v="7"/>
    <x v="43"/>
    <x v="243"/>
    <x v="182"/>
    <x v="142"/>
    <x v="1"/>
    <x v="12"/>
    <x v="4"/>
    <x v="371"/>
    <x v="128"/>
    <x v="53"/>
    <x v="12"/>
    <x v="7"/>
    <x v="9"/>
    <x v="1325"/>
    <x v="3"/>
  </r>
  <r>
    <x v="0"/>
    <x v="7"/>
    <x v="1"/>
    <x v="0"/>
    <x v="260"/>
    <x v="1472"/>
    <x v="1352"/>
    <x v="222"/>
    <x v="8"/>
    <x v="2"/>
    <x v="2"/>
    <x v="7"/>
    <x v="8"/>
    <x v="27"/>
    <x v="139"/>
    <x v="184"/>
    <x v="1"/>
    <x v="12"/>
    <x v="4"/>
    <x v="377"/>
    <x v="67"/>
    <x v="64"/>
    <x v="13"/>
    <x v="7"/>
    <x v="9"/>
    <x v="1326"/>
    <x v="3"/>
  </r>
  <r>
    <x v="0"/>
    <x v="7"/>
    <x v="1"/>
    <x v="0"/>
    <x v="318"/>
    <x v="1473"/>
    <x v="1353"/>
    <x v="84"/>
    <x v="8"/>
    <x v="2"/>
    <x v="2"/>
    <x v="7"/>
    <x v="8"/>
    <x v="20"/>
    <x v="170"/>
    <x v="184"/>
    <x v="1"/>
    <x v="12"/>
    <x v="4"/>
    <x v="377"/>
    <x v="873"/>
    <x v="64"/>
    <x v="13"/>
    <x v="7"/>
    <x v="9"/>
    <x v="1327"/>
    <x v="3"/>
  </r>
  <r>
    <x v="1"/>
    <x v="7"/>
    <x v="1"/>
    <x v="0"/>
    <x v="260"/>
    <x v="1474"/>
    <x v="1354"/>
    <x v="151"/>
    <x v="8"/>
    <x v="2"/>
    <x v="2"/>
    <x v="7"/>
    <x v="43"/>
    <x v="239"/>
    <x v="139"/>
    <x v="184"/>
    <x v="1"/>
    <x v="12"/>
    <x v="4"/>
    <x v="266"/>
    <x v="59"/>
    <x v="5"/>
    <x v="20"/>
    <x v="7"/>
    <x v="9"/>
    <x v="1328"/>
    <x v="3"/>
  </r>
  <r>
    <x v="1"/>
    <x v="7"/>
    <x v="1"/>
    <x v="0"/>
    <x v="260"/>
    <x v="1475"/>
    <x v="1355"/>
    <x v="221"/>
    <x v="8"/>
    <x v="2"/>
    <x v="2"/>
    <x v="7"/>
    <x v="43"/>
    <x v="227"/>
    <x v="139"/>
    <x v="184"/>
    <x v="1"/>
    <x v="12"/>
    <x v="4"/>
    <x v="367"/>
    <x v="767"/>
    <x v="53"/>
    <x v="12"/>
    <x v="7"/>
    <x v="9"/>
    <x v="1329"/>
    <x v="3"/>
  </r>
  <r>
    <x v="1"/>
    <x v="7"/>
    <x v="1"/>
    <x v="0"/>
    <x v="260"/>
    <x v="1476"/>
    <x v="1356"/>
    <x v="102"/>
    <x v="8"/>
    <x v="2"/>
    <x v="2"/>
    <x v="7"/>
    <x v="43"/>
    <x v="231"/>
    <x v="139"/>
    <x v="184"/>
    <x v="1"/>
    <x v="12"/>
    <x v="4"/>
    <x v="186"/>
    <x v="423"/>
    <x v="102"/>
    <x v="14"/>
    <x v="7"/>
    <x v="9"/>
    <x v="1330"/>
    <x v="3"/>
  </r>
  <r>
    <x v="1"/>
    <x v="7"/>
    <x v="0"/>
    <x v="12"/>
    <x v="361"/>
    <x v="1477"/>
    <x v="1357"/>
    <x v="221"/>
    <x v="8"/>
    <x v="2"/>
    <x v="2"/>
    <x v="7"/>
    <x v="42"/>
    <x v="305"/>
    <x v="139"/>
    <x v="184"/>
    <x v="1"/>
    <x v="12"/>
    <x v="4"/>
    <x v="278"/>
    <x v="536"/>
    <x v="38"/>
    <x v="57"/>
    <x v="8"/>
    <x v="9"/>
    <x v="3525"/>
    <x v="18"/>
  </r>
  <r>
    <x v="1"/>
    <x v="7"/>
    <x v="1"/>
    <x v="0"/>
    <x v="37"/>
    <x v="1478"/>
    <x v="1358"/>
    <x v="302"/>
    <x v="8"/>
    <x v="2"/>
    <x v="2"/>
    <x v="7"/>
    <x v="43"/>
    <x v="227"/>
    <x v="27"/>
    <x v="184"/>
    <x v="1"/>
    <x v="12"/>
    <x v="4"/>
    <x v="366"/>
    <x v="931"/>
    <x v="53"/>
    <x v="12"/>
    <x v="7"/>
    <x v="9"/>
    <x v="1331"/>
    <x v="3"/>
  </r>
  <r>
    <x v="1"/>
    <x v="7"/>
    <x v="1"/>
    <x v="0"/>
    <x v="330"/>
    <x v="1479"/>
    <x v="1359"/>
    <x v="43"/>
    <x v="8"/>
    <x v="2"/>
    <x v="2"/>
    <x v="7"/>
    <x v="43"/>
    <x v="239"/>
    <x v="182"/>
    <x v="178"/>
    <x v="1"/>
    <x v="12"/>
    <x v="4"/>
    <x v="266"/>
    <x v="365"/>
    <x v="5"/>
    <x v="20"/>
    <x v="7"/>
    <x v="9"/>
    <x v="1332"/>
    <x v="3"/>
  </r>
  <r>
    <x v="0"/>
    <x v="7"/>
    <x v="1"/>
    <x v="0"/>
    <x v="318"/>
    <x v="1480"/>
    <x v="1360"/>
    <x v="98"/>
    <x v="8"/>
    <x v="2"/>
    <x v="2"/>
    <x v="7"/>
    <x v="8"/>
    <x v="20"/>
    <x v="182"/>
    <x v="173"/>
    <x v="1"/>
    <x v="12"/>
    <x v="4"/>
    <x v="379"/>
    <x v="331"/>
    <x v="64"/>
    <x v="13"/>
    <x v="7"/>
    <x v="9"/>
    <x v="1333"/>
    <x v="3"/>
  </r>
  <r>
    <x v="1"/>
    <x v="7"/>
    <x v="0"/>
    <x v="9"/>
    <x v="339"/>
    <x v="1481"/>
    <x v="1361"/>
    <x v="102"/>
    <x v="8"/>
    <x v="2"/>
    <x v="2"/>
    <x v="7"/>
    <x v="42"/>
    <x v="176"/>
    <x v="182"/>
    <x v="95"/>
    <x v="1"/>
    <x v="12"/>
    <x v="4"/>
    <x v="163"/>
    <x v="112"/>
    <x v="50"/>
    <x v="30"/>
    <x v="8"/>
    <x v="9"/>
    <x v="3526"/>
    <x v="3"/>
  </r>
  <r>
    <x v="1"/>
    <x v="7"/>
    <x v="1"/>
    <x v="0"/>
    <x v="260"/>
    <x v="1482"/>
    <x v="1362"/>
    <x v="248"/>
    <x v="8"/>
    <x v="2"/>
    <x v="2"/>
    <x v="7"/>
    <x v="43"/>
    <x v="280"/>
    <x v="182"/>
    <x v="142"/>
    <x v="1"/>
    <x v="12"/>
    <x v="4"/>
    <x v="269"/>
    <x v="878"/>
    <x v="5"/>
    <x v="20"/>
    <x v="7"/>
    <x v="9"/>
    <x v="1334"/>
    <x v="3"/>
  </r>
  <r>
    <x v="0"/>
    <x v="10"/>
    <x v="1"/>
    <x v="0"/>
    <x v="21"/>
    <x v="1483"/>
    <x v="1363"/>
    <x v="41"/>
    <x v="8"/>
    <x v="2"/>
    <x v="2"/>
    <x v="10"/>
    <x v="16"/>
    <x v="49"/>
    <x v="18"/>
    <x v="184"/>
    <x v="1"/>
    <x v="15"/>
    <x v="1"/>
    <x v="634"/>
    <x v="175"/>
    <x v="66"/>
    <x v="82"/>
    <x v="0"/>
    <x v="3"/>
    <x v="118"/>
    <x v="4"/>
  </r>
  <r>
    <x v="0"/>
    <x v="10"/>
    <x v="1"/>
    <x v="0"/>
    <x v="21"/>
    <x v="1484"/>
    <x v="1364"/>
    <x v="41"/>
    <x v="8"/>
    <x v="2"/>
    <x v="2"/>
    <x v="10"/>
    <x v="16"/>
    <x v="56"/>
    <x v="18"/>
    <x v="184"/>
    <x v="1"/>
    <x v="15"/>
    <x v="1"/>
    <x v="703"/>
    <x v="175"/>
    <x v="66"/>
    <x v="82"/>
    <x v="0"/>
    <x v="3"/>
    <x v="119"/>
    <x v="4"/>
  </r>
  <r>
    <x v="1"/>
    <x v="10"/>
    <x v="1"/>
    <x v="0"/>
    <x v="21"/>
    <x v="1485"/>
    <x v="1364"/>
    <x v="212"/>
    <x v="8"/>
    <x v="2"/>
    <x v="2"/>
    <x v="10"/>
    <x v="60"/>
    <x v="381"/>
    <x v="18"/>
    <x v="184"/>
    <x v="1"/>
    <x v="15"/>
    <x v="4"/>
    <x v="858"/>
    <x v="460"/>
    <x v="22"/>
    <x v="79"/>
    <x v="1"/>
    <x v="10"/>
    <x v="576"/>
    <x v="3"/>
  </r>
  <r>
    <x v="1"/>
    <x v="7"/>
    <x v="0"/>
    <x v="9"/>
    <x v="351"/>
    <x v="1486"/>
    <x v="1365"/>
    <x v="7"/>
    <x v="8"/>
    <x v="2"/>
    <x v="2"/>
    <x v="7"/>
    <x v="42"/>
    <x v="179"/>
    <x v="182"/>
    <x v="142"/>
    <x v="1"/>
    <x v="12"/>
    <x v="4"/>
    <x v="262"/>
    <x v="138"/>
    <x v="77"/>
    <x v="39"/>
    <x v="8"/>
    <x v="9"/>
    <x v="3528"/>
    <x v="3"/>
  </r>
  <r>
    <x v="1"/>
    <x v="7"/>
    <x v="0"/>
    <x v="18"/>
    <x v="383"/>
    <x v="1487"/>
    <x v="1365"/>
    <x v="53"/>
    <x v="8"/>
    <x v="2"/>
    <x v="2"/>
    <x v="7"/>
    <x v="39"/>
    <x v="131"/>
    <x v="182"/>
    <x v="142"/>
    <x v="1"/>
    <x v="12"/>
    <x v="4"/>
    <x v="183"/>
    <x v="276"/>
    <x v="55"/>
    <x v="38"/>
    <x v="8"/>
    <x v="9"/>
    <x v="3527"/>
    <x v="58"/>
  </r>
  <r>
    <x v="1"/>
    <x v="7"/>
    <x v="1"/>
    <x v="0"/>
    <x v="260"/>
    <x v="1488"/>
    <x v="1366"/>
    <x v="123"/>
    <x v="8"/>
    <x v="2"/>
    <x v="2"/>
    <x v="7"/>
    <x v="43"/>
    <x v="291"/>
    <x v="182"/>
    <x v="142"/>
    <x v="1"/>
    <x v="12"/>
    <x v="4"/>
    <x v="168"/>
    <x v="1025"/>
    <x v="96"/>
    <x v="10"/>
    <x v="7"/>
    <x v="9"/>
    <x v="1335"/>
    <x v="3"/>
  </r>
  <r>
    <x v="0"/>
    <x v="7"/>
    <x v="1"/>
    <x v="0"/>
    <x v="27"/>
    <x v="1489"/>
    <x v="1367"/>
    <x v="23"/>
    <x v="8"/>
    <x v="2"/>
    <x v="2"/>
    <x v="7"/>
    <x v="8"/>
    <x v="22"/>
    <x v="182"/>
    <x v="24"/>
    <x v="1"/>
    <x v="12"/>
    <x v="4"/>
    <x v="384"/>
    <x v="373"/>
    <x v="64"/>
    <x v="13"/>
    <x v="7"/>
    <x v="9"/>
    <x v="1336"/>
    <x v="3"/>
  </r>
  <r>
    <x v="1"/>
    <x v="7"/>
    <x v="1"/>
    <x v="0"/>
    <x v="318"/>
    <x v="1490"/>
    <x v="1368"/>
    <x v="265"/>
    <x v="8"/>
    <x v="2"/>
    <x v="2"/>
    <x v="7"/>
    <x v="43"/>
    <x v="224"/>
    <x v="182"/>
    <x v="173"/>
    <x v="1"/>
    <x v="12"/>
    <x v="4"/>
    <x v="258"/>
    <x v="1008"/>
    <x v="94"/>
    <x v="21"/>
    <x v="7"/>
    <x v="9"/>
    <x v="1337"/>
    <x v="3"/>
  </r>
  <r>
    <x v="1"/>
    <x v="7"/>
    <x v="1"/>
    <x v="0"/>
    <x v="318"/>
    <x v="1491"/>
    <x v="1369"/>
    <x v="265"/>
    <x v="8"/>
    <x v="2"/>
    <x v="2"/>
    <x v="7"/>
    <x v="43"/>
    <x v="224"/>
    <x v="182"/>
    <x v="173"/>
    <x v="1"/>
    <x v="12"/>
    <x v="4"/>
    <x v="259"/>
    <x v="1008"/>
    <x v="94"/>
    <x v="21"/>
    <x v="7"/>
    <x v="9"/>
    <x v="1338"/>
    <x v="3"/>
  </r>
  <r>
    <x v="1"/>
    <x v="7"/>
    <x v="0"/>
    <x v="12"/>
    <x v="373"/>
    <x v="1493"/>
    <x v="1370"/>
    <x v="66"/>
    <x v="8"/>
    <x v="2"/>
    <x v="2"/>
    <x v="7"/>
    <x v="42"/>
    <x v="305"/>
    <x v="170"/>
    <x v="184"/>
    <x v="1"/>
    <x v="12"/>
    <x v="4"/>
    <x v="278"/>
    <x v="225"/>
    <x v="38"/>
    <x v="57"/>
    <x v="8"/>
    <x v="9"/>
    <x v="3529"/>
    <x v="18"/>
  </r>
  <r>
    <x v="1"/>
    <x v="7"/>
    <x v="1"/>
    <x v="0"/>
    <x v="260"/>
    <x v="1492"/>
    <x v="1370"/>
    <x v="183"/>
    <x v="8"/>
    <x v="2"/>
    <x v="2"/>
    <x v="7"/>
    <x v="43"/>
    <x v="255"/>
    <x v="139"/>
    <x v="184"/>
    <x v="1"/>
    <x v="12"/>
    <x v="4"/>
    <x v="165"/>
    <x v="788"/>
    <x v="97"/>
    <x v="14"/>
    <x v="7"/>
    <x v="9"/>
    <x v="1339"/>
    <x v="3"/>
  </r>
  <r>
    <x v="1"/>
    <x v="10"/>
    <x v="1"/>
    <x v="0"/>
    <x v="21"/>
    <x v="1494"/>
    <x v="1371"/>
    <x v="49"/>
    <x v="1"/>
    <x v="0"/>
    <x v="2"/>
    <x v="10"/>
    <x v="59"/>
    <x v="346"/>
    <x v="182"/>
    <x v="19"/>
    <x v="1"/>
    <x v="15"/>
    <x v="4"/>
    <x v="873"/>
    <x v="397"/>
    <x v="79"/>
    <x v="70"/>
    <x v="1"/>
    <x v="10"/>
    <x v="577"/>
    <x v="3"/>
  </r>
  <r>
    <x v="1"/>
    <x v="7"/>
    <x v="1"/>
    <x v="0"/>
    <x v="318"/>
    <x v="1495"/>
    <x v="1372"/>
    <x v="265"/>
    <x v="8"/>
    <x v="2"/>
    <x v="2"/>
    <x v="7"/>
    <x v="43"/>
    <x v="224"/>
    <x v="182"/>
    <x v="173"/>
    <x v="1"/>
    <x v="12"/>
    <x v="4"/>
    <x v="262"/>
    <x v="1008"/>
    <x v="94"/>
    <x v="21"/>
    <x v="7"/>
    <x v="9"/>
    <x v="1340"/>
    <x v="3"/>
  </r>
  <r>
    <x v="0"/>
    <x v="7"/>
    <x v="1"/>
    <x v="0"/>
    <x v="318"/>
    <x v="1496"/>
    <x v="1373"/>
    <x v="222"/>
    <x v="8"/>
    <x v="2"/>
    <x v="2"/>
    <x v="7"/>
    <x v="8"/>
    <x v="27"/>
    <x v="170"/>
    <x v="184"/>
    <x v="1"/>
    <x v="12"/>
    <x v="4"/>
    <x v="377"/>
    <x v="67"/>
    <x v="64"/>
    <x v="13"/>
    <x v="7"/>
    <x v="9"/>
    <x v="1341"/>
    <x v="3"/>
  </r>
  <r>
    <x v="1"/>
    <x v="7"/>
    <x v="1"/>
    <x v="0"/>
    <x v="318"/>
    <x v="1497"/>
    <x v="1374"/>
    <x v="122"/>
    <x v="8"/>
    <x v="2"/>
    <x v="2"/>
    <x v="7"/>
    <x v="43"/>
    <x v="258"/>
    <x v="170"/>
    <x v="184"/>
    <x v="1"/>
    <x v="12"/>
    <x v="4"/>
    <x v="473"/>
    <x v="884"/>
    <x v="67"/>
    <x v="14"/>
    <x v="7"/>
    <x v="9"/>
    <x v="1342"/>
    <x v="3"/>
  </r>
  <r>
    <x v="0"/>
    <x v="10"/>
    <x v="1"/>
    <x v="0"/>
    <x v="21"/>
    <x v="1498"/>
    <x v="1375"/>
    <x v="41"/>
    <x v="8"/>
    <x v="2"/>
    <x v="2"/>
    <x v="10"/>
    <x v="16"/>
    <x v="49"/>
    <x v="18"/>
    <x v="184"/>
    <x v="1"/>
    <x v="15"/>
    <x v="1"/>
    <x v="633"/>
    <x v="175"/>
    <x v="66"/>
    <x v="82"/>
    <x v="0"/>
    <x v="3"/>
    <x v="120"/>
    <x v="4"/>
  </r>
  <r>
    <x v="1"/>
    <x v="7"/>
    <x v="1"/>
    <x v="0"/>
    <x v="318"/>
    <x v="1499"/>
    <x v="1375"/>
    <x v="86"/>
    <x v="8"/>
    <x v="2"/>
    <x v="2"/>
    <x v="7"/>
    <x v="43"/>
    <x v="248"/>
    <x v="170"/>
    <x v="184"/>
    <x v="1"/>
    <x v="12"/>
    <x v="4"/>
    <x v="305"/>
    <x v="769"/>
    <x v="78"/>
    <x v="11"/>
    <x v="7"/>
    <x v="9"/>
    <x v="1343"/>
    <x v="3"/>
  </r>
  <r>
    <x v="1"/>
    <x v="10"/>
    <x v="1"/>
    <x v="13"/>
    <x v="92"/>
    <x v="1500"/>
    <x v="1376"/>
    <x v="204"/>
    <x v="8"/>
    <x v="2"/>
    <x v="2"/>
    <x v="10"/>
    <x v="60"/>
    <x v="418"/>
    <x v="18"/>
    <x v="184"/>
    <x v="1"/>
    <x v="15"/>
    <x v="4"/>
    <x v="989"/>
    <x v="236"/>
    <x v="70"/>
    <x v="79"/>
    <x v="1"/>
    <x v="10"/>
    <x v="578"/>
    <x v="37"/>
  </r>
  <r>
    <x v="1"/>
    <x v="7"/>
    <x v="1"/>
    <x v="0"/>
    <x v="328"/>
    <x v="1501"/>
    <x v="1377"/>
    <x v="82"/>
    <x v="8"/>
    <x v="2"/>
    <x v="2"/>
    <x v="7"/>
    <x v="43"/>
    <x v="263"/>
    <x v="176"/>
    <x v="184"/>
    <x v="1"/>
    <x v="12"/>
    <x v="4"/>
    <x v="360"/>
    <x v="308"/>
    <x v="42"/>
    <x v="17"/>
    <x v="7"/>
    <x v="9"/>
    <x v="1344"/>
    <x v="3"/>
  </r>
  <r>
    <x v="1"/>
    <x v="7"/>
    <x v="0"/>
    <x v="12"/>
    <x v="383"/>
    <x v="1502"/>
    <x v="1378"/>
    <x v="66"/>
    <x v="8"/>
    <x v="2"/>
    <x v="2"/>
    <x v="7"/>
    <x v="42"/>
    <x v="181"/>
    <x v="174"/>
    <x v="184"/>
    <x v="1"/>
    <x v="12"/>
    <x v="4"/>
    <x v="277"/>
    <x v="592"/>
    <x v="38"/>
    <x v="57"/>
    <x v="8"/>
    <x v="9"/>
    <x v="3531"/>
    <x v="19"/>
  </r>
  <r>
    <x v="1"/>
    <x v="7"/>
    <x v="0"/>
    <x v="25"/>
    <x v="394"/>
    <x v="1503"/>
    <x v="1379"/>
    <x v="7"/>
    <x v="8"/>
    <x v="2"/>
    <x v="2"/>
    <x v="7"/>
    <x v="42"/>
    <x v="304"/>
    <x v="182"/>
    <x v="142"/>
    <x v="1"/>
    <x v="12"/>
    <x v="4"/>
    <x v="352"/>
    <x v="132"/>
    <x v="38"/>
    <x v="57"/>
    <x v="8"/>
    <x v="9"/>
    <x v="3530"/>
    <x v="11"/>
  </r>
  <r>
    <x v="1"/>
    <x v="7"/>
    <x v="0"/>
    <x v="12"/>
    <x v="361"/>
    <x v="1505"/>
    <x v="1380"/>
    <x v="208"/>
    <x v="8"/>
    <x v="2"/>
    <x v="2"/>
    <x v="7"/>
    <x v="42"/>
    <x v="305"/>
    <x v="182"/>
    <x v="142"/>
    <x v="1"/>
    <x v="12"/>
    <x v="4"/>
    <x v="279"/>
    <x v="740"/>
    <x v="38"/>
    <x v="57"/>
    <x v="8"/>
    <x v="9"/>
    <x v="3532"/>
    <x v="18"/>
  </r>
  <r>
    <x v="1"/>
    <x v="10"/>
    <x v="1"/>
    <x v="12"/>
    <x v="128"/>
    <x v="1506"/>
    <x v="1380"/>
    <x v="298"/>
    <x v="8"/>
    <x v="2"/>
    <x v="2"/>
    <x v="10"/>
    <x v="36"/>
    <x v="395"/>
    <x v="182"/>
    <x v="24"/>
    <x v="1"/>
    <x v="15"/>
    <x v="4"/>
    <x v="849"/>
    <x v="529"/>
    <x v="40"/>
    <x v="53"/>
    <x v="1"/>
    <x v="10"/>
    <x v="579"/>
    <x v="14"/>
  </r>
  <r>
    <x v="0"/>
    <x v="7"/>
    <x v="1"/>
    <x v="0"/>
    <x v="167"/>
    <x v="1504"/>
    <x v="1380"/>
    <x v="280"/>
    <x v="8"/>
    <x v="2"/>
    <x v="2"/>
    <x v="7"/>
    <x v="9"/>
    <x v="23"/>
    <x v="182"/>
    <x v="95"/>
    <x v="1"/>
    <x v="5"/>
    <x v="0"/>
    <x v="481"/>
    <x v="876"/>
    <x v="88"/>
    <x v="6"/>
    <x v="7"/>
    <x v="0"/>
    <x v="1345"/>
    <x v="2"/>
  </r>
  <r>
    <x v="1"/>
    <x v="7"/>
    <x v="0"/>
    <x v="12"/>
    <x v="392"/>
    <x v="1508"/>
    <x v="1381"/>
    <x v="7"/>
    <x v="8"/>
    <x v="2"/>
    <x v="2"/>
    <x v="7"/>
    <x v="39"/>
    <x v="138"/>
    <x v="182"/>
    <x v="178"/>
    <x v="1"/>
    <x v="12"/>
    <x v="4"/>
    <x v="55"/>
    <x v="130"/>
    <x v="57"/>
    <x v="29"/>
    <x v="8"/>
    <x v="9"/>
    <x v="3533"/>
    <x v="18"/>
  </r>
  <r>
    <x v="1"/>
    <x v="7"/>
    <x v="1"/>
    <x v="0"/>
    <x v="210"/>
    <x v="1507"/>
    <x v="1381"/>
    <x v="180"/>
    <x v="8"/>
    <x v="2"/>
    <x v="2"/>
    <x v="7"/>
    <x v="43"/>
    <x v="217"/>
    <x v="182"/>
    <x v="115"/>
    <x v="1"/>
    <x v="12"/>
    <x v="4"/>
    <x v="255"/>
    <x v="764"/>
    <x v="101"/>
    <x v="9"/>
    <x v="7"/>
    <x v="9"/>
    <x v="1346"/>
    <x v="3"/>
  </r>
  <r>
    <x v="1"/>
    <x v="10"/>
    <x v="1"/>
    <x v="0"/>
    <x v="21"/>
    <x v="1509"/>
    <x v="1382"/>
    <x v="30"/>
    <x v="8"/>
    <x v="2"/>
    <x v="2"/>
    <x v="10"/>
    <x v="60"/>
    <x v="382"/>
    <x v="18"/>
    <x v="184"/>
    <x v="1"/>
    <x v="15"/>
    <x v="4"/>
    <x v="959"/>
    <x v="656"/>
    <x v="90"/>
    <x v="75"/>
    <x v="1"/>
    <x v="10"/>
    <x v="580"/>
    <x v="3"/>
  </r>
  <r>
    <x v="1"/>
    <x v="7"/>
    <x v="1"/>
    <x v="0"/>
    <x v="260"/>
    <x v="1510"/>
    <x v="1383"/>
    <x v="7"/>
    <x v="8"/>
    <x v="2"/>
    <x v="2"/>
    <x v="7"/>
    <x v="43"/>
    <x v="248"/>
    <x v="182"/>
    <x v="142"/>
    <x v="1"/>
    <x v="12"/>
    <x v="4"/>
    <x v="306"/>
    <x v="128"/>
    <x v="78"/>
    <x v="11"/>
    <x v="7"/>
    <x v="9"/>
    <x v="1347"/>
    <x v="3"/>
  </r>
  <r>
    <x v="1"/>
    <x v="7"/>
    <x v="1"/>
    <x v="0"/>
    <x v="318"/>
    <x v="1511"/>
    <x v="1384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348"/>
    <x v="3"/>
  </r>
  <r>
    <x v="1"/>
    <x v="7"/>
    <x v="0"/>
    <x v="25"/>
    <x v="394"/>
    <x v="1512"/>
    <x v="1385"/>
    <x v="151"/>
    <x v="8"/>
    <x v="2"/>
    <x v="2"/>
    <x v="7"/>
    <x v="42"/>
    <x v="304"/>
    <x v="139"/>
    <x v="184"/>
    <x v="1"/>
    <x v="12"/>
    <x v="4"/>
    <x v="351"/>
    <x v="60"/>
    <x v="38"/>
    <x v="57"/>
    <x v="8"/>
    <x v="9"/>
    <x v="3534"/>
    <x v="11"/>
  </r>
  <r>
    <x v="1"/>
    <x v="7"/>
    <x v="0"/>
    <x v="12"/>
    <x v="373"/>
    <x v="1513"/>
    <x v="1386"/>
    <x v="208"/>
    <x v="8"/>
    <x v="2"/>
    <x v="2"/>
    <x v="7"/>
    <x v="42"/>
    <x v="181"/>
    <x v="182"/>
    <x v="173"/>
    <x v="1"/>
    <x v="12"/>
    <x v="4"/>
    <x v="278"/>
    <x v="676"/>
    <x v="38"/>
    <x v="57"/>
    <x v="8"/>
    <x v="9"/>
    <x v="3535"/>
    <x v="19"/>
  </r>
  <r>
    <x v="1"/>
    <x v="7"/>
    <x v="1"/>
    <x v="0"/>
    <x v="318"/>
    <x v="1514"/>
    <x v="1386"/>
    <x v="99"/>
    <x v="8"/>
    <x v="2"/>
    <x v="2"/>
    <x v="7"/>
    <x v="43"/>
    <x v="233"/>
    <x v="182"/>
    <x v="173"/>
    <x v="1"/>
    <x v="12"/>
    <x v="4"/>
    <x v="545"/>
    <x v="734"/>
    <x v="52"/>
    <x v="14"/>
    <x v="7"/>
    <x v="9"/>
    <x v="1349"/>
    <x v="3"/>
  </r>
  <r>
    <x v="1"/>
    <x v="7"/>
    <x v="1"/>
    <x v="0"/>
    <x v="318"/>
    <x v="1515"/>
    <x v="1387"/>
    <x v="86"/>
    <x v="8"/>
    <x v="2"/>
    <x v="2"/>
    <x v="7"/>
    <x v="43"/>
    <x v="261"/>
    <x v="182"/>
    <x v="173"/>
    <x v="1"/>
    <x v="12"/>
    <x v="4"/>
    <x v="545"/>
    <x v="281"/>
    <x v="52"/>
    <x v="14"/>
    <x v="7"/>
    <x v="9"/>
    <x v="1350"/>
    <x v="3"/>
  </r>
  <r>
    <x v="1"/>
    <x v="7"/>
    <x v="1"/>
    <x v="0"/>
    <x v="205"/>
    <x v="1516"/>
    <x v="1387"/>
    <x v="108"/>
    <x v="8"/>
    <x v="2"/>
    <x v="2"/>
    <x v="7"/>
    <x v="43"/>
    <x v="291"/>
    <x v="182"/>
    <x v="113"/>
    <x v="1"/>
    <x v="12"/>
    <x v="4"/>
    <x v="170"/>
    <x v="414"/>
    <x v="96"/>
    <x v="10"/>
    <x v="7"/>
    <x v="9"/>
    <x v="1351"/>
    <x v="3"/>
  </r>
  <r>
    <x v="1"/>
    <x v="7"/>
    <x v="1"/>
    <x v="0"/>
    <x v="318"/>
    <x v="1517"/>
    <x v="1388"/>
    <x v="209"/>
    <x v="8"/>
    <x v="2"/>
    <x v="2"/>
    <x v="7"/>
    <x v="43"/>
    <x v="245"/>
    <x v="182"/>
    <x v="173"/>
    <x v="1"/>
    <x v="12"/>
    <x v="4"/>
    <x v="303"/>
    <x v="626"/>
    <x v="78"/>
    <x v="11"/>
    <x v="7"/>
    <x v="9"/>
    <x v="1352"/>
    <x v="3"/>
  </r>
  <r>
    <x v="1"/>
    <x v="7"/>
    <x v="0"/>
    <x v="25"/>
    <x v="394"/>
    <x v="1518"/>
    <x v="1389"/>
    <x v="78"/>
    <x v="8"/>
    <x v="2"/>
    <x v="2"/>
    <x v="7"/>
    <x v="42"/>
    <x v="304"/>
    <x v="182"/>
    <x v="142"/>
    <x v="1"/>
    <x v="12"/>
    <x v="4"/>
    <x v="352"/>
    <x v="909"/>
    <x v="38"/>
    <x v="57"/>
    <x v="8"/>
    <x v="9"/>
    <x v="3536"/>
    <x v="11"/>
  </r>
  <r>
    <x v="1"/>
    <x v="7"/>
    <x v="0"/>
    <x v="12"/>
    <x v="361"/>
    <x v="1520"/>
    <x v="1390"/>
    <x v="26"/>
    <x v="8"/>
    <x v="2"/>
    <x v="2"/>
    <x v="7"/>
    <x v="39"/>
    <x v="114"/>
    <x v="139"/>
    <x v="184"/>
    <x v="1"/>
    <x v="12"/>
    <x v="4"/>
    <x v="25"/>
    <x v="177"/>
    <x v="72"/>
    <x v="41"/>
    <x v="8"/>
    <x v="9"/>
    <x v="3537"/>
    <x v="18"/>
  </r>
  <r>
    <x v="1"/>
    <x v="7"/>
    <x v="1"/>
    <x v="0"/>
    <x v="318"/>
    <x v="1519"/>
    <x v="1390"/>
    <x v="209"/>
    <x v="8"/>
    <x v="2"/>
    <x v="2"/>
    <x v="7"/>
    <x v="43"/>
    <x v="221"/>
    <x v="182"/>
    <x v="173"/>
    <x v="1"/>
    <x v="12"/>
    <x v="4"/>
    <x v="300"/>
    <x v="626"/>
    <x v="78"/>
    <x v="11"/>
    <x v="7"/>
    <x v="9"/>
    <x v="1353"/>
    <x v="3"/>
  </r>
  <r>
    <x v="1"/>
    <x v="7"/>
    <x v="0"/>
    <x v="12"/>
    <x v="373"/>
    <x v="1521"/>
    <x v="1391"/>
    <x v="53"/>
    <x v="8"/>
    <x v="2"/>
    <x v="2"/>
    <x v="7"/>
    <x v="42"/>
    <x v="305"/>
    <x v="170"/>
    <x v="184"/>
    <x v="1"/>
    <x v="12"/>
    <x v="4"/>
    <x v="278"/>
    <x v="513"/>
    <x v="38"/>
    <x v="57"/>
    <x v="8"/>
    <x v="9"/>
    <x v="3539"/>
    <x v="18"/>
  </r>
  <r>
    <x v="1"/>
    <x v="7"/>
    <x v="1"/>
    <x v="0"/>
    <x v="318"/>
    <x v="1522"/>
    <x v="1392"/>
    <x v="66"/>
    <x v="8"/>
    <x v="2"/>
    <x v="2"/>
    <x v="7"/>
    <x v="43"/>
    <x v="248"/>
    <x v="182"/>
    <x v="173"/>
    <x v="1"/>
    <x v="12"/>
    <x v="4"/>
    <x v="307"/>
    <x v="1012"/>
    <x v="78"/>
    <x v="11"/>
    <x v="7"/>
    <x v="9"/>
    <x v="1354"/>
    <x v="3"/>
  </r>
  <r>
    <x v="1"/>
    <x v="7"/>
    <x v="0"/>
    <x v="13"/>
    <x v="363"/>
    <x v="1525"/>
    <x v="1393"/>
    <x v="183"/>
    <x v="8"/>
    <x v="2"/>
    <x v="2"/>
    <x v="7"/>
    <x v="39"/>
    <x v="132"/>
    <x v="139"/>
    <x v="184"/>
    <x v="1"/>
    <x v="12"/>
    <x v="4"/>
    <x v="508"/>
    <x v="887"/>
    <x v="55"/>
    <x v="38"/>
    <x v="8"/>
    <x v="9"/>
    <x v="3538"/>
    <x v="30"/>
  </r>
  <r>
    <x v="1"/>
    <x v="7"/>
    <x v="1"/>
    <x v="0"/>
    <x v="260"/>
    <x v="1524"/>
    <x v="1393"/>
    <x v="21"/>
    <x v="8"/>
    <x v="2"/>
    <x v="2"/>
    <x v="7"/>
    <x v="43"/>
    <x v="247"/>
    <x v="139"/>
    <x v="184"/>
    <x v="1"/>
    <x v="12"/>
    <x v="4"/>
    <x v="230"/>
    <x v="46"/>
    <x v="58"/>
    <x v="19"/>
    <x v="7"/>
    <x v="9"/>
    <x v="1356"/>
    <x v="3"/>
  </r>
  <r>
    <x v="1"/>
    <x v="7"/>
    <x v="1"/>
    <x v="0"/>
    <x v="318"/>
    <x v="1523"/>
    <x v="1393"/>
    <x v="83"/>
    <x v="8"/>
    <x v="2"/>
    <x v="2"/>
    <x v="7"/>
    <x v="43"/>
    <x v="217"/>
    <x v="170"/>
    <x v="184"/>
    <x v="1"/>
    <x v="12"/>
    <x v="4"/>
    <x v="255"/>
    <x v="685"/>
    <x v="101"/>
    <x v="9"/>
    <x v="7"/>
    <x v="9"/>
    <x v="1355"/>
    <x v="3"/>
  </r>
  <r>
    <x v="1"/>
    <x v="10"/>
    <x v="1"/>
    <x v="1"/>
    <x v="33"/>
    <x v="1526"/>
    <x v="1394"/>
    <x v="59"/>
    <x v="8"/>
    <x v="2"/>
    <x v="2"/>
    <x v="10"/>
    <x v="36"/>
    <x v="427"/>
    <x v="21"/>
    <x v="184"/>
    <x v="1"/>
    <x v="15"/>
    <x v="4"/>
    <x v="724"/>
    <x v="260"/>
    <x v="49"/>
    <x v="76"/>
    <x v="1"/>
    <x v="10"/>
    <x v="581"/>
    <x v="4"/>
  </r>
  <r>
    <x v="1"/>
    <x v="7"/>
    <x v="0"/>
    <x v="12"/>
    <x v="361"/>
    <x v="1527"/>
    <x v="1395"/>
    <x v="151"/>
    <x v="8"/>
    <x v="2"/>
    <x v="2"/>
    <x v="7"/>
    <x v="42"/>
    <x v="305"/>
    <x v="139"/>
    <x v="184"/>
    <x v="1"/>
    <x v="12"/>
    <x v="4"/>
    <x v="278"/>
    <x v="60"/>
    <x v="38"/>
    <x v="57"/>
    <x v="8"/>
    <x v="9"/>
    <x v="3540"/>
    <x v="18"/>
  </r>
  <r>
    <x v="1"/>
    <x v="7"/>
    <x v="1"/>
    <x v="0"/>
    <x v="154"/>
    <x v="1528"/>
    <x v="1396"/>
    <x v="17"/>
    <x v="8"/>
    <x v="2"/>
    <x v="2"/>
    <x v="7"/>
    <x v="43"/>
    <x v="263"/>
    <x v="81"/>
    <x v="184"/>
    <x v="1"/>
    <x v="12"/>
    <x v="4"/>
    <x v="358"/>
    <x v="380"/>
    <x v="42"/>
    <x v="17"/>
    <x v="7"/>
    <x v="9"/>
    <x v="1357"/>
    <x v="3"/>
  </r>
  <r>
    <x v="1"/>
    <x v="7"/>
    <x v="1"/>
    <x v="0"/>
    <x v="141"/>
    <x v="1529"/>
    <x v="1397"/>
    <x v="183"/>
    <x v="8"/>
    <x v="2"/>
    <x v="2"/>
    <x v="7"/>
    <x v="43"/>
    <x v="288"/>
    <x v="182"/>
    <x v="83"/>
    <x v="1"/>
    <x v="12"/>
    <x v="4"/>
    <x v="221"/>
    <x v="967"/>
    <x v="101"/>
    <x v="9"/>
    <x v="7"/>
    <x v="9"/>
    <x v="1358"/>
    <x v="3"/>
  </r>
  <r>
    <x v="1"/>
    <x v="10"/>
    <x v="1"/>
    <x v="0"/>
    <x v="21"/>
    <x v="1530"/>
    <x v="1398"/>
    <x v="13"/>
    <x v="8"/>
    <x v="2"/>
    <x v="2"/>
    <x v="10"/>
    <x v="59"/>
    <x v="349"/>
    <x v="182"/>
    <x v="19"/>
    <x v="1"/>
    <x v="15"/>
    <x v="4"/>
    <x v="960"/>
    <x v="1013"/>
    <x v="15"/>
    <x v="70"/>
    <x v="1"/>
    <x v="10"/>
    <x v="582"/>
    <x v="3"/>
  </r>
  <r>
    <x v="1"/>
    <x v="7"/>
    <x v="1"/>
    <x v="0"/>
    <x v="318"/>
    <x v="1531"/>
    <x v="1399"/>
    <x v="297"/>
    <x v="8"/>
    <x v="2"/>
    <x v="2"/>
    <x v="7"/>
    <x v="43"/>
    <x v="232"/>
    <x v="182"/>
    <x v="173"/>
    <x v="1"/>
    <x v="12"/>
    <x v="4"/>
    <x v="231"/>
    <x v="318"/>
    <x v="85"/>
    <x v="14"/>
    <x v="7"/>
    <x v="9"/>
    <x v="1359"/>
    <x v="3"/>
  </r>
  <r>
    <x v="1"/>
    <x v="7"/>
    <x v="0"/>
    <x v="24"/>
    <x v="393"/>
    <x v="1532"/>
    <x v="1400"/>
    <x v="248"/>
    <x v="8"/>
    <x v="2"/>
    <x v="2"/>
    <x v="7"/>
    <x v="42"/>
    <x v="307"/>
    <x v="139"/>
    <x v="184"/>
    <x v="1"/>
    <x v="12"/>
    <x v="4"/>
    <x v="424"/>
    <x v="510"/>
    <x v="38"/>
    <x v="57"/>
    <x v="8"/>
    <x v="9"/>
    <x v="3541"/>
    <x v="54"/>
  </r>
  <r>
    <x v="1"/>
    <x v="7"/>
    <x v="1"/>
    <x v="0"/>
    <x v="260"/>
    <x v="1533"/>
    <x v="1401"/>
    <x v="183"/>
    <x v="8"/>
    <x v="2"/>
    <x v="2"/>
    <x v="7"/>
    <x v="43"/>
    <x v="282"/>
    <x v="182"/>
    <x v="142"/>
    <x v="1"/>
    <x v="12"/>
    <x v="4"/>
    <x v="415"/>
    <x v="848"/>
    <x v="104"/>
    <x v="16"/>
    <x v="7"/>
    <x v="9"/>
    <x v="1360"/>
    <x v="3"/>
  </r>
  <r>
    <x v="1"/>
    <x v="7"/>
    <x v="1"/>
    <x v="0"/>
    <x v="318"/>
    <x v="1534"/>
    <x v="1402"/>
    <x v="66"/>
    <x v="8"/>
    <x v="2"/>
    <x v="2"/>
    <x v="7"/>
    <x v="43"/>
    <x v="245"/>
    <x v="182"/>
    <x v="173"/>
    <x v="1"/>
    <x v="12"/>
    <x v="4"/>
    <x v="304"/>
    <x v="1012"/>
    <x v="78"/>
    <x v="11"/>
    <x v="7"/>
    <x v="9"/>
    <x v="1361"/>
    <x v="3"/>
  </r>
  <r>
    <x v="1"/>
    <x v="7"/>
    <x v="1"/>
    <x v="0"/>
    <x v="318"/>
    <x v="1535"/>
    <x v="1403"/>
    <x v="123"/>
    <x v="8"/>
    <x v="2"/>
    <x v="2"/>
    <x v="7"/>
    <x v="43"/>
    <x v="261"/>
    <x v="170"/>
    <x v="184"/>
    <x v="1"/>
    <x v="12"/>
    <x v="4"/>
    <x v="544"/>
    <x v="661"/>
    <x v="52"/>
    <x v="14"/>
    <x v="7"/>
    <x v="9"/>
    <x v="1362"/>
    <x v="3"/>
  </r>
  <r>
    <x v="1"/>
    <x v="7"/>
    <x v="0"/>
    <x v="25"/>
    <x v="394"/>
    <x v="1536"/>
    <x v="1404"/>
    <x v="151"/>
    <x v="8"/>
    <x v="2"/>
    <x v="2"/>
    <x v="7"/>
    <x v="42"/>
    <x v="304"/>
    <x v="139"/>
    <x v="184"/>
    <x v="1"/>
    <x v="12"/>
    <x v="4"/>
    <x v="349"/>
    <x v="60"/>
    <x v="38"/>
    <x v="57"/>
    <x v="8"/>
    <x v="9"/>
    <x v="3542"/>
    <x v="11"/>
  </r>
  <r>
    <x v="1"/>
    <x v="7"/>
    <x v="1"/>
    <x v="0"/>
    <x v="318"/>
    <x v="1537"/>
    <x v="1404"/>
    <x v="7"/>
    <x v="8"/>
    <x v="2"/>
    <x v="2"/>
    <x v="7"/>
    <x v="43"/>
    <x v="248"/>
    <x v="170"/>
    <x v="184"/>
    <x v="1"/>
    <x v="12"/>
    <x v="4"/>
    <x v="310"/>
    <x v="128"/>
    <x v="78"/>
    <x v="11"/>
    <x v="7"/>
    <x v="9"/>
    <x v="1363"/>
    <x v="3"/>
  </r>
  <r>
    <x v="1"/>
    <x v="7"/>
    <x v="1"/>
    <x v="0"/>
    <x v="260"/>
    <x v="1538"/>
    <x v="1405"/>
    <x v="83"/>
    <x v="8"/>
    <x v="2"/>
    <x v="2"/>
    <x v="7"/>
    <x v="43"/>
    <x v="231"/>
    <x v="182"/>
    <x v="142"/>
    <x v="1"/>
    <x v="12"/>
    <x v="4"/>
    <x v="190"/>
    <x v="1016"/>
    <x v="102"/>
    <x v="14"/>
    <x v="7"/>
    <x v="9"/>
    <x v="1364"/>
    <x v="3"/>
  </r>
  <r>
    <x v="1"/>
    <x v="7"/>
    <x v="1"/>
    <x v="0"/>
    <x v="318"/>
    <x v="1539"/>
    <x v="1406"/>
    <x v="99"/>
    <x v="8"/>
    <x v="2"/>
    <x v="2"/>
    <x v="7"/>
    <x v="43"/>
    <x v="233"/>
    <x v="182"/>
    <x v="173"/>
    <x v="1"/>
    <x v="12"/>
    <x v="4"/>
    <x v="545"/>
    <x v="734"/>
    <x v="52"/>
    <x v="14"/>
    <x v="7"/>
    <x v="9"/>
    <x v="1365"/>
    <x v="3"/>
  </r>
  <r>
    <x v="1"/>
    <x v="7"/>
    <x v="0"/>
    <x v="25"/>
    <x v="394"/>
    <x v="1540"/>
    <x v="1407"/>
    <x v="209"/>
    <x v="8"/>
    <x v="2"/>
    <x v="2"/>
    <x v="7"/>
    <x v="42"/>
    <x v="304"/>
    <x v="139"/>
    <x v="184"/>
    <x v="1"/>
    <x v="12"/>
    <x v="4"/>
    <x v="349"/>
    <x v="62"/>
    <x v="38"/>
    <x v="57"/>
    <x v="8"/>
    <x v="9"/>
    <x v="3543"/>
    <x v="11"/>
  </r>
  <r>
    <x v="1"/>
    <x v="7"/>
    <x v="1"/>
    <x v="0"/>
    <x v="318"/>
    <x v="1541"/>
    <x v="1407"/>
    <x v="25"/>
    <x v="8"/>
    <x v="2"/>
    <x v="2"/>
    <x v="7"/>
    <x v="43"/>
    <x v="248"/>
    <x v="170"/>
    <x v="184"/>
    <x v="1"/>
    <x v="12"/>
    <x v="4"/>
    <x v="311"/>
    <x v="230"/>
    <x v="78"/>
    <x v="11"/>
    <x v="7"/>
    <x v="9"/>
    <x v="1366"/>
    <x v="3"/>
  </r>
  <r>
    <x v="1"/>
    <x v="7"/>
    <x v="0"/>
    <x v="13"/>
    <x v="363"/>
    <x v="1542"/>
    <x v="1408"/>
    <x v="108"/>
    <x v="8"/>
    <x v="2"/>
    <x v="2"/>
    <x v="7"/>
    <x v="39"/>
    <x v="132"/>
    <x v="182"/>
    <x v="142"/>
    <x v="1"/>
    <x v="12"/>
    <x v="4"/>
    <x v="524"/>
    <x v="408"/>
    <x v="55"/>
    <x v="38"/>
    <x v="8"/>
    <x v="9"/>
    <x v="3544"/>
    <x v="30"/>
  </r>
  <r>
    <x v="1"/>
    <x v="7"/>
    <x v="1"/>
    <x v="0"/>
    <x v="318"/>
    <x v="1543"/>
    <x v="1409"/>
    <x v="144"/>
    <x v="8"/>
    <x v="2"/>
    <x v="2"/>
    <x v="7"/>
    <x v="43"/>
    <x v="280"/>
    <x v="170"/>
    <x v="184"/>
    <x v="1"/>
    <x v="12"/>
    <x v="4"/>
    <x v="264"/>
    <x v="964"/>
    <x v="5"/>
    <x v="20"/>
    <x v="7"/>
    <x v="9"/>
    <x v="1367"/>
    <x v="3"/>
  </r>
  <r>
    <x v="1"/>
    <x v="7"/>
    <x v="1"/>
    <x v="0"/>
    <x v="318"/>
    <x v="1544"/>
    <x v="1410"/>
    <x v="183"/>
    <x v="8"/>
    <x v="2"/>
    <x v="2"/>
    <x v="7"/>
    <x v="43"/>
    <x v="248"/>
    <x v="182"/>
    <x v="173"/>
    <x v="1"/>
    <x v="12"/>
    <x v="4"/>
    <x v="312"/>
    <x v="362"/>
    <x v="78"/>
    <x v="11"/>
    <x v="7"/>
    <x v="9"/>
    <x v="1368"/>
    <x v="3"/>
  </r>
  <r>
    <x v="1"/>
    <x v="7"/>
    <x v="1"/>
    <x v="0"/>
    <x v="303"/>
    <x v="1545"/>
    <x v="1411"/>
    <x v="180"/>
    <x v="8"/>
    <x v="2"/>
    <x v="2"/>
    <x v="7"/>
    <x v="43"/>
    <x v="217"/>
    <x v="164"/>
    <x v="184"/>
    <x v="1"/>
    <x v="12"/>
    <x v="4"/>
    <x v="253"/>
    <x v="764"/>
    <x v="101"/>
    <x v="9"/>
    <x v="7"/>
    <x v="9"/>
    <x v="1369"/>
    <x v="3"/>
  </r>
  <r>
    <x v="1"/>
    <x v="7"/>
    <x v="1"/>
    <x v="0"/>
    <x v="260"/>
    <x v="1546"/>
    <x v="1412"/>
    <x v="7"/>
    <x v="8"/>
    <x v="2"/>
    <x v="2"/>
    <x v="7"/>
    <x v="43"/>
    <x v="231"/>
    <x v="139"/>
    <x v="184"/>
    <x v="1"/>
    <x v="12"/>
    <x v="4"/>
    <x v="190"/>
    <x v="135"/>
    <x v="102"/>
    <x v="14"/>
    <x v="7"/>
    <x v="9"/>
    <x v="1370"/>
    <x v="3"/>
  </r>
  <r>
    <x v="1"/>
    <x v="7"/>
    <x v="1"/>
    <x v="0"/>
    <x v="106"/>
    <x v="1547"/>
    <x v="1413"/>
    <x v="97"/>
    <x v="8"/>
    <x v="2"/>
    <x v="2"/>
    <x v="7"/>
    <x v="43"/>
    <x v="288"/>
    <x v="182"/>
    <x v="64"/>
    <x v="1"/>
    <x v="12"/>
    <x v="4"/>
    <x v="223"/>
    <x v="609"/>
    <x v="101"/>
    <x v="9"/>
    <x v="7"/>
    <x v="9"/>
    <x v="1371"/>
    <x v="3"/>
  </r>
  <r>
    <x v="1"/>
    <x v="7"/>
    <x v="1"/>
    <x v="0"/>
    <x v="216"/>
    <x v="1548"/>
    <x v="1414"/>
    <x v="119"/>
    <x v="8"/>
    <x v="2"/>
    <x v="2"/>
    <x v="7"/>
    <x v="43"/>
    <x v="288"/>
    <x v="182"/>
    <x v="119"/>
    <x v="1"/>
    <x v="12"/>
    <x v="4"/>
    <x v="223"/>
    <x v="855"/>
    <x v="101"/>
    <x v="9"/>
    <x v="7"/>
    <x v="9"/>
    <x v="1372"/>
    <x v="3"/>
  </r>
  <r>
    <x v="1"/>
    <x v="7"/>
    <x v="1"/>
    <x v="0"/>
    <x v="260"/>
    <x v="1549"/>
    <x v="1415"/>
    <x v="49"/>
    <x v="8"/>
    <x v="2"/>
    <x v="2"/>
    <x v="7"/>
    <x v="43"/>
    <x v="291"/>
    <x v="139"/>
    <x v="184"/>
    <x v="1"/>
    <x v="12"/>
    <x v="4"/>
    <x v="165"/>
    <x v="650"/>
    <x v="96"/>
    <x v="10"/>
    <x v="7"/>
    <x v="9"/>
    <x v="1373"/>
    <x v="3"/>
  </r>
  <r>
    <x v="1"/>
    <x v="10"/>
    <x v="1"/>
    <x v="0"/>
    <x v="21"/>
    <x v="1550"/>
    <x v="1416"/>
    <x v="152"/>
    <x v="8"/>
    <x v="2"/>
    <x v="2"/>
    <x v="10"/>
    <x v="59"/>
    <x v="359"/>
    <x v="182"/>
    <x v="19"/>
    <x v="1"/>
    <x v="15"/>
    <x v="4"/>
    <x v="921"/>
    <x v="382"/>
    <x v="15"/>
    <x v="70"/>
    <x v="1"/>
    <x v="10"/>
    <x v="583"/>
    <x v="3"/>
  </r>
  <r>
    <x v="1"/>
    <x v="7"/>
    <x v="1"/>
    <x v="0"/>
    <x v="260"/>
    <x v="1551"/>
    <x v="1417"/>
    <x v="49"/>
    <x v="8"/>
    <x v="2"/>
    <x v="2"/>
    <x v="7"/>
    <x v="43"/>
    <x v="255"/>
    <x v="139"/>
    <x v="184"/>
    <x v="1"/>
    <x v="12"/>
    <x v="4"/>
    <x v="166"/>
    <x v="650"/>
    <x v="97"/>
    <x v="14"/>
    <x v="7"/>
    <x v="9"/>
    <x v="1374"/>
    <x v="3"/>
  </r>
  <r>
    <x v="1"/>
    <x v="7"/>
    <x v="1"/>
    <x v="0"/>
    <x v="318"/>
    <x v="1552"/>
    <x v="1418"/>
    <x v="83"/>
    <x v="8"/>
    <x v="2"/>
    <x v="2"/>
    <x v="7"/>
    <x v="43"/>
    <x v="224"/>
    <x v="170"/>
    <x v="184"/>
    <x v="1"/>
    <x v="12"/>
    <x v="4"/>
    <x v="258"/>
    <x v="385"/>
    <x v="94"/>
    <x v="21"/>
    <x v="7"/>
    <x v="9"/>
    <x v="1375"/>
    <x v="3"/>
  </r>
  <r>
    <x v="1"/>
    <x v="7"/>
    <x v="1"/>
    <x v="0"/>
    <x v="318"/>
    <x v="1553"/>
    <x v="1419"/>
    <x v="83"/>
    <x v="8"/>
    <x v="2"/>
    <x v="2"/>
    <x v="7"/>
    <x v="43"/>
    <x v="248"/>
    <x v="170"/>
    <x v="184"/>
    <x v="1"/>
    <x v="12"/>
    <x v="4"/>
    <x v="311"/>
    <x v="685"/>
    <x v="78"/>
    <x v="11"/>
    <x v="7"/>
    <x v="9"/>
    <x v="1376"/>
    <x v="3"/>
  </r>
  <r>
    <x v="1"/>
    <x v="7"/>
    <x v="1"/>
    <x v="0"/>
    <x v="117"/>
    <x v="1554"/>
    <x v="1420"/>
    <x v="119"/>
    <x v="8"/>
    <x v="2"/>
    <x v="2"/>
    <x v="7"/>
    <x v="43"/>
    <x v="216"/>
    <x v="65"/>
    <x v="184"/>
    <x v="1"/>
    <x v="12"/>
    <x v="4"/>
    <x v="242"/>
    <x v="976"/>
    <x v="101"/>
    <x v="9"/>
    <x v="7"/>
    <x v="9"/>
    <x v="1377"/>
    <x v="3"/>
  </r>
  <r>
    <x v="1"/>
    <x v="10"/>
    <x v="0"/>
    <x v="0"/>
    <x v="27"/>
    <x v="1555"/>
    <x v="1421"/>
    <x v="231"/>
    <x v="8"/>
    <x v="2"/>
    <x v="2"/>
    <x v="10"/>
    <x v="35"/>
    <x v="328"/>
    <x v="21"/>
    <x v="184"/>
    <x v="1"/>
    <x v="15"/>
    <x v="4"/>
    <x v="791"/>
    <x v="355"/>
    <x v="32"/>
    <x v="74"/>
    <x v="1"/>
    <x v="9"/>
    <x v="584"/>
    <x v="3"/>
  </r>
  <r>
    <x v="1"/>
    <x v="7"/>
    <x v="1"/>
    <x v="0"/>
    <x v="318"/>
    <x v="1556"/>
    <x v="1422"/>
    <x v="86"/>
    <x v="8"/>
    <x v="2"/>
    <x v="2"/>
    <x v="7"/>
    <x v="43"/>
    <x v="248"/>
    <x v="170"/>
    <x v="184"/>
    <x v="1"/>
    <x v="12"/>
    <x v="4"/>
    <x v="310"/>
    <x v="769"/>
    <x v="78"/>
    <x v="11"/>
    <x v="7"/>
    <x v="9"/>
    <x v="1378"/>
    <x v="3"/>
  </r>
  <r>
    <x v="1"/>
    <x v="7"/>
    <x v="1"/>
    <x v="0"/>
    <x v="260"/>
    <x v="1557"/>
    <x v="1423"/>
    <x v="97"/>
    <x v="8"/>
    <x v="2"/>
    <x v="2"/>
    <x v="7"/>
    <x v="43"/>
    <x v="229"/>
    <x v="139"/>
    <x v="184"/>
    <x v="1"/>
    <x v="12"/>
    <x v="4"/>
    <x v="376"/>
    <x v="568"/>
    <x v="91"/>
    <x v="15"/>
    <x v="7"/>
    <x v="9"/>
    <x v="1379"/>
    <x v="3"/>
  </r>
  <r>
    <x v="1"/>
    <x v="7"/>
    <x v="1"/>
    <x v="0"/>
    <x v="206"/>
    <x v="1558"/>
    <x v="1424"/>
    <x v="102"/>
    <x v="8"/>
    <x v="2"/>
    <x v="2"/>
    <x v="7"/>
    <x v="43"/>
    <x v="220"/>
    <x v="111"/>
    <x v="184"/>
    <x v="1"/>
    <x v="12"/>
    <x v="4"/>
    <x v="168"/>
    <x v="425"/>
    <x v="96"/>
    <x v="10"/>
    <x v="7"/>
    <x v="9"/>
    <x v="1380"/>
    <x v="3"/>
  </r>
  <r>
    <x v="1"/>
    <x v="7"/>
    <x v="1"/>
    <x v="0"/>
    <x v="318"/>
    <x v="1559"/>
    <x v="1425"/>
    <x v="221"/>
    <x v="8"/>
    <x v="2"/>
    <x v="2"/>
    <x v="7"/>
    <x v="43"/>
    <x v="232"/>
    <x v="170"/>
    <x v="184"/>
    <x v="1"/>
    <x v="12"/>
    <x v="4"/>
    <x v="226"/>
    <x v="452"/>
    <x v="85"/>
    <x v="14"/>
    <x v="7"/>
    <x v="9"/>
    <x v="1381"/>
    <x v="3"/>
  </r>
  <r>
    <x v="1"/>
    <x v="7"/>
    <x v="0"/>
    <x v="13"/>
    <x v="327"/>
    <x v="1560"/>
    <x v="1426"/>
    <x v="214"/>
    <x v="8"/>
    <x v="2"/>
    <x v="2"/>
    <x v="7"/>
    <x v="39"/>
    <x v="132"/>
    <x v="182"/>
    <x v="47"/>
    <x v="1"/>
    <x v="12"/>
    <x v="4"/>
    <x v="535"/>
    <x v="760"/>
    <x v="55"/>
    <x v="38"/>
    <x v="8"/>
    <x v="9"/>
    <x v="3545"/>
    <x v="30"/>
  </r>
  <r>
    <x v="1"/>
    <x v="7"/>
    <x v="1"/>
    <x v="0"/>
    <x v="318"/>
    <x v="1561"/>
    <x v="1427"/>
    <x v="151"/>
    <x v="8"/>
    <x v="2"/>
    <x v="2"/>
    <x v="7"/>
    <x v="43"/>
    <x v="239"/>
    <x v="182"/>
    <x v="173"/>
    <x v="1"/>
    <x v="12"/>
    <x v="4"/>
    <x v="269"/>
    <x v="60"/>
    <x v="5"/>
    <x v="20"/>
    <x v="7"/>
    <x v="9"/>
    <x v="1382"/>
    <x v="3"/>
  </r>
  <r>
    <x v="1"/>
    <x v="3"/>
    <x v="0"/>
    <x v="0"/>
    <x v="318"/>
    <x v="1562"/>
    <x v="1428"/>
    <x v="99"/>
    <x v="8"/>
    <x v="2"/>
    <x v="2"/>
    <x v="3"/>
    <x v="50"/>
    <x v="312"/>
    <x v="182"/>
    <x v="173"/>
    <x v="1"/>
    <x v="12"/>
    <x v="4"/>
    <x v="109"/>
    <x v="203"/>
    <x v="47"/>
    <x v="59"/>
    <x v="3"/>
    <x v="12"/>
    <x v="0"/>
    <x v="3"/>
  </r>
  <r>
    <x v="1"/>
    <x v="7"/>
    <x v="0"/>
    <x v="13"/>
    <x v="327"/>
    <x v="1564"/>
    <x v="1429"/>
    <x v="214"/>
    <x v="8"/>
    <x v="2"/>
    <x v="2"/>
    <x v="7"/>
    <x v="39"/>
    <x v="130"/>
    <x v="182"/>
    <x v="47"/>
    <x v="1"/>
    <x v="12"/>
    <x v="4"/>
    <x v="487"/>
    <x v="760"/>
    <x v="55"/>
    <x v="38"/>
    <x v="8"/>
    <x v="9"/>
    <x v="3546"/>
    <x v="37"/>
  </r>
  <r>
    <x v="1"/>
    <x v="7"/>
    <x v="1"/>
    <x v="0"/>
    <x v="260"/>
    <x v="1563"/>
    <x v="1429"/>
    <x v="300"/>
    <x v="8"/>
    <x v="2"/>
    <x v="2"/>
    <x v="7"/>
    <x v="43"/>
    <x v="243"/>
    <x v="139"/>
    <x v="184"/>
    <x v="1"/>
    <x v="12"/>
    <x v="4"/>
    <x v="372"/>
    <x v="525"/>
    <x v="53"/>
    <x v="12"/>
    <x v="7"/>
    <x v="9"/>
    <x v="1383"/>
    <x v="3"/>
  </r>
  <r>
    <x v="1"/>
    <x v="7"/>
    <x v="0"/>
    <x v="12"/>
    <x v="325"/>
    <x v="1566"/>
    <x v="1430"/>
    <x v="214"/>
    <x v="8"/>
    <x v="2"/>
    <x v="2"/>
    <x v="7"/>
    <x v="39"/>
    <x v="136"/>
    <x v="182"/>
    <x v="47"/>
    <x v="1"/>
    <x v="12"/>
    <x v="4"/>
    <x v="453"/>
    <x v="760"/>
    <x v="55"/>
    <x v="38"/>
    <x v="8"/>
    <x v="9"/>
    <x v="3547"/>
    <x v="44"/>
  </r>
  <r>
    <x v="1"/>
    <x v="7"/>
    <x v="1"/>
    <x v="0"/>
    <x v="260"/>
    <x v="1565"/>
    <x v="1430"/>
    <x v="119"/>
    <x v="8"/>
    <x v="2"/>
    <x v="2"/>
    <x v="7"/>
    <x v="43"/>
    <x v="243"/>
    <x v="139"/>
    <x v="184"/>
    <x v="1"/>
    <x v="12"/>
    <x v="4"/>
    <x v="371"/>
    <x v="976"/>
    <x v="53"/>
    <x v="12"/>
    <x v="7"/>
    <x v="9"/>
    <x v="1384"/>
    <x v="3"/>
  </r>
  <r>
    <x v="1"/>
    <x v="7"/>
    <x v="1"/>
    <x v="0"/>
    <x v="318"/>
    <x v="1567"/>
    <x v="1431"/>
    <x v="177"/>
    <x v="8"/>
    <x v="2"/>
    <x v="2"/>
    <x v="7"/>
    <x v="43"/>
    <x v="248"/>
    <x v="182"/>
    <x v="173"/>
    <x v="1"/>
    <x v="12"/>
    <x v="4"/>
    <x v="313"/>
    <x v="795"/>
    <x v="78"/>
    <x v="11"/>
    <x v="7"/>
    <x v="9"/>
    <x v="1385"/>
    <x v="3"/>
  </r>
  <r>
    <x v="1"/>
    <x v="7"/>
    <x v="1"/>
    <x v="0"/>
    <x v="318"/>
    <x v="1569"/>
    <x v="1432"/>
    <x v="177"/>
    <x v="8"/>
    <x v="2"/>
    <x v="2"/>
    <x v="7"/>
    <x v="43"/>
    <x v="248"/>
    <x v="182"/>
    <x v="173"/>
    <x v="1"/>
    <x v="12"/>
    <x v="4"/>
    <x v="314"/>
    <x v="795"/>
    <x v="78"/>
    <x v="11"/>
    <x v="7"/>
    <x v="9"/>
    <x v="1386"/>
    <x v="3"/>
  </r>
  <r>
    <x v="1"/>
    <x v="7"/>
    <x v="1"/>
    <x v="0"/>
    <x v="330"/>
    <x v="1568"/>
    <x v="1432"/>
    <x v="239"/>
    <x v="8"/>
    <x v="2"/>
    <x v="2"/>
    <x v="7"/>
    <x v="43"/>
    <x v="239"/>
    <x v="178"/>
    <x v="184"/>
    <x v="1"/>
    <x v="12"/>
    <x v="4"/>
    <x v="267"/>
    <x v="497"/>
    <x v="5"/>
    <x v="20"/>
    <x v="7"/>
    <x v="9"/>
    <x v="1387"/>
    <x v="3"/>
  </r>
  <r>
    <x v="1"/>
    <x v="7"/>
    <x v="0"/>
    <x v="13"/>
    <x v="327"/>
    <x v="1570"/>
    <x v="1433"/>
    <x v="214"/>
    <x v="8"/>
    <x v="2"/>
    <x v="2"/>
    <x v="7"/>
    <x v="39"/>
    <x v="135"/>
    <x v="182"/>
    <x v="47"/>
    <x v="1"/>
    <x v="12"/>
    <x v="4"/>
    <x v="236"/>
    <x v="760"/>
    <x v="55"/>
    <x v="38"/>
    <x v="8"/>
    <x v="9"/>
    <x v="3548"/>
    <x v="46"/>
  </r>
  <r>
    <x v="1"/>
    <x v="10"/>
    <x v="0"/>
    <x v="0"/>
    <x v="27"/>
    <x v="1571"/>
    <x v="1434"/>
    <x v="227"/>
    <x v="8"/>
    <x v="2"/>
    <x v="2"/>
    <x v="10"/>
    <x v="35"/>
    <x v="344"/>
    <x v="182"/>
    <x v="24"/>
    <x v="1"/>
    <x v="15"/>
    <x v="4"/>
    <x v="717"/>
    <x v="789"/>
    <x v="49"/>
    <x v="76"/>
    <x v="1"/>
    <x v="9"/>
    <x v="585"/>
    <x v="3"/>
  </r>
  <r>
    <x v="1"/>
    <x v="10"/>
    <x v="1"/>
    <x v="13"/>
    <x v="92"/>
    <x v="1572"/>
    <x v="1435"/>
    <x v="204"/>
    <x v="8"/>
    <x v="2"/>
    <x v="2"/>
    <x v="10"/>
    <x v="60"/>
    <x v="405"/>
    <x v="18"/>
    <x v="184"/>
    <x v="1"/>
    <x v="15"/>
    <x v="4"/>
    <x v="987"/>
    <x v="236"/>
    <x v="73"/>
    <x v="50"/>
    <x v="1"/>
    <x v="10"/>
    <x v="586"/>
    <x v="30"/>
  </r>
  <r>
    <x v="1"/>
    <x v="7"/>
    <x v="1"/>
    <x v="0"/>
    <x v="260"/>
    <x v="1573"/>
    <x v="1436"/>
    <x v="49"/>
    <x v="8"/>
    <x v="2"/>
    <x v="2"/>
    <x v="7"/>
    <x v="43"/>
    <x v="288"/>
    <x v="182"/>
    <x v="142"/>
    <x v="1"/>
    <x v="12"/>
    <x v="4"/>
    <x v="226"/>
    <x v="302"/>
    <x v="101"/>
    <x v="9"/>
    <x v="7"/>
    <x v="9"/>
    <x v="1388"/>
    <x v="3"/>
  </r>
  <r>
    <x v="1"/>
    <x v="7"/>
    <x v="1"/>
    <x v="0"/>
    <x v="330"/>
    <x v="1574"/>
    <x v="1437"/>
    <x v="239"/>
    <x v="8"/>
    <x v="2"/>
    <x v="2"/>
    <x v="7"/>
    <x v="43"/>
    <x v="239"/>
    <x v="178"/>
    <x v="184"/>
    <x v="1"/>
    <x v="12"/>
    <x v="4"/>
    <x v="264"/>
    <x v="497"/>
    <x v="5"/>
    <x v="20"/>
    <x v="7"/>
    <x v="9"/>
    <x v="1389"/>
    <x v="3"/>
  </r>
  <r>
    <x v="1"/>
    <x v="10"/>
    <x v="1"/>
    <x v="0"/>
    <x v="21"/>
    <x v="1575"/>
    <x v="1438"/>
    <x v="97"/>
    <x v="8"/>
    <x v="2"/>
    <x v="2"/>
    <x v="10"/>
    <x v="59"/>
    <x v="359"/>
    <x v="182"/>
    <x v="19"/>
    <x v="1"/>
    <x v="15"/>
    <x v="4"/>
    <x v="924"/>
    <x v="339"/>
    <x v="15"/>
    <x v="70"/>
    <x v="1"/>
    <x v="10"/>
    <x v="587"/>
    <x v="3"/>
  </r>
  <r>
    <x v="1"/>
    <x v="7"/>
    <x v="1"/>
    <x v="0"/>
    <x v="287"/>
    <x v="1576"/>
    <x v="1439"/>
    <x v="99"/>
    <x v="8"/>
    <x v="2"/>
    <x v="2"/>
    <x v="7"/>
    <x v="43"/>
    <x v="251"/>
    <x v="182"/>
    <x v="154"/>
    <x v="1"/>
    <x v="12"/>
    <x v="4"/>
    <x v="252"/>
    <x v="859"/>
    <x v="101"/>
    <x v="9"/>
    <x v="7"/>
    <x v="9"/>
    <x v="1390"/>
    <x v="3"/>
  </r>
  <r>
    <x v="1"/>
    <x v="7"/>
    <x v="1"/>
    <x v="0"/>
    <x v="298"/>
    <x v="1577"/>
    <x v="1439"/>
    <x v="177"/>
    <x v="8"/>
    <x v="2"/>
    <x v="2"/>
    <x v="7"/>
    <x v="43"/>
    <x v="266"/>
    <x v="161"/>
    <x v="184"/>
    <x v="1"/>
    <x v="12"/>
    <x v="4"/>
    <x v="244"/>
    <x v="272"/>
    <x v="93"/>
    <x v="22"/>
    <x v="7"/>
    <x v="9"/>
    <x v="1391"/>
    <x v="3"/>
  </r>
  <r>
    <x v="1"/>
    <x v="7"/>
    <x v="0"/>
    <x v="12"/>
    <x v="383"/>
    <x v="1578"/>
    <x v="1440"/>
    <x v="120"/>
    <x v="8"/>
    <x v="2"/>
    <x v="2"/>
    <x v="7"/>
    <x v="42"/>
    <x v="305"/>
    <x v="182"/>
    <x v="176"/>
    <x v="1"/>
    <x v="12"/>
    <x v="4"/>
    <x v="280"/>
    <x v="121"/>
    <x v="38"/>
    <x v="57"/>
    <x v="8"/>
    <x v="9"/>
    <x v="3549"/>
    <x v="18"/>
  </r>
  <r>
    <x v="1"/>
    <x v="7"/>
    <x v="1"/>
    <x v="0"/>
    <x v="318"/>
    <x v="1579"/>
    <x v="1441"/>
    <x v="7"/>
    <x v="8"/>
    <x v="2"/>
    <x v="2"/>
    <x v="7"/>
    <x v="43"/>
    <x v="248"/>
    <x v="170"/>
    <x v="184"/>
    <x v="1"/>
    <x v="12"/>
    <x v="4"/>
    <x v="313"/>
    <x v="128"/>
    <x v="78"/>
    <x v="11"/>
    <x v="7"/>
    <x v="9"/>
    <x v="1392"/>
    <x v="3"/>
  </r>
  <r>
    <x v="1"/>
    <x v="7"/>
    <x v="0"/>
    <x v="25"/>
    <x v="394"/>
    <x v="1580"/>
    <x v="1442"/>
    <x v="291"/>
    <x v="8"/>
    <x v="2"/>
    <x v="2"/>
    <x v="7"/>
    <x v="42"/>
    <x v="304"/>
    <x v="139"/>
    <x v="184"/>
    <x v="1"/>
    <x v="12"/>
    <x v="4"/>
    <x v="349"/>
    <x v="558"/>
    <x v="38"/>
    <x v="57"/>
    <x v="8"/>
    <x v="9"/>
    <x v="3550"/>
    <x v="11"/>
  </r>
  <r>
    <x v="1"/>
    <x v="7"/>
    <x v="1"/>
    <x v="0"/>
    <x v="318"/>
    <x v="1581"/>
    <x v="1443"/>
    <x v="267"/>
    <x v="8"/>
    <x v="2"/>
    <x v="2"/>
    <x v="7"/>
    <x v="43"/>
    <x v="239"/>
    <x v="170"/>
    <x v="184"/>
    <x v="1"/>
    <x v="12"/>
    <x v="4"/>
    <x v="262"/>
    <x v="1022"/>
    <x v="5"/>
    <x v="20"/>
    <x v="7"/>
    <x v="9"/>
    <x v="1393"/>
    <x v="3"/>
  </r>
  <r>
    <x v="1"/>
    <x v="7"/>
    <x v="0"/>
    <x v="12"/>
    <x v="383"/>
    <x v="1582"/>
    <x v="1444"/>
    <x v="26"/>
    <x v="8"/>
    <x v="2"/>
    <x v="2"/>
    <x v="7"/>
    <x v="42"/>
    <x v="305"/>
    <x v="174"/>
    <x v="184"/>
    <x v="1"/>
    <x v="12"/>
    <x v="4"/>
    <x v="278"/>
    <x v="181"/>
    <x v="38"/>
    <x v="57"/>
    <x v="8"/>
    <x v="9"/>
    <x v="3552"/>
    <x v="18"/>
  </r>
  <r>
    <x v="1"/>
    <x v="10"/>
    <x v="1"/>
    <x v="0"/>
    <x v="21"/>
    <x v="1583"/>
    <x v="1445"/>
    <x v="187"/>
    <x v="8"/>
    <x v="2"/>
    <x v="2"/>
    <x v="10"/>
    <x v="59"/>
    <x v="346"/>
    <x v="18"/>
    <x v="184"/>
    <x v="1"/>
    <x v="15"/>
    <x v="4"/>
    <x v="865"/>
    <x v="349"/>
    <x v="79"/>
    <x v="70"/>
    <x v="1"/>
    <x v="10"/>
    <x v="588"/>
    <x v="3"/>
  </r>
  <r>
    <x v="0"/>
    <x v="10"/>
    <x v="1"/>
    <x v="0"/>
    <x v="21"/>
    <x v="1584"/>
    <x v="1445"/>
    <x v="41"/>
    <x v="8"/>
    <x v="2"/>
    <x v="2"/>
    <x v="10"/>
    <x v="16"/>
    <x v="49"/>
    <x v="18"/>
    <x v="184"/>
    <x v="1"/>
    <x v="15"/>
    <x v="1"/>
    <x v="633"/>
    <x v="175"/>
    <x v="66"/>
    <x v="82"/>
    <x v="0"/>
    <x v="3"/>
    <x v="121"/>
    <x v="4"/>
  </r>
  <r>
    <x v="1"/>
    <x v="7"/>
    <x v="0"/>
    <x v="24"/>
    <x v="379"/>
    <x v="1585"/>
    <x v="1446"/>
    <x v="46"/>
    <x v="8"/>
    <x v="2"/>
    <x v="2"/>
    <x v="7"/>
    <x v="42"/>
    <x v="307"/>
    <x v="182"/>
    <x v="95"/>
    <x v="1"/>
    <x v="12"/>
    <x v="4"/>
    <x v="425"/>
    <x v="488"/>
    <x v="38"/>
    <x v="57"/>
    <x v="8"/>
    <x v="9"/>
    <x v="3551"/>
    <x v="54"/>
  </r>
  <r>
    <x v="1"/>
    <x v="7"/>
    <x v="0"/>
    <x v="12"/>
    <x v="383"/>
    <x v="1586"/>
    <x v="1447"/>
    <x v="248"/>
    <x v="8"/>
    <x v="2"/>
    <x v="2"/>
    <x v="7"/>
    <x v="42"/>
    <x v="305"/>
    <x v="182"/>
    <x v="176"/>
    <x v="1"/>
    <x v="12"/>
    <x v="4"/>
    <x v="279"/>
    <x v="510"/>
    <x v="38"/>
    <x v="57"/>
    <x v="8"/>
    <x v="9"/>
    <x v="3553"/>
    <x v="18"/>
  </r>
  <r>
    <x v="0"/>
    <x v="10"/>
    <x v="1"/>
    <x v="0"/>
    <x v="21"/>
    <x v="1587"/>
    <x v="1447"/>
    <x v="168"/>
    <x v="8"/>
    <x v="2"/>
    <x v="2"/>
    <x v="10"/>
    <x v="16"/>
    <x v="49"/>
    <x v="182"/>
    <x v="19"/>
    <x v="1"/>
    <x v="15"/>
    <x v="1"/>
    <x v="633"/>
    <x v="49"/>
    <x v="66"/>
    <x v="82"/>
    <x v="0"/>
    <x v="3"/>
    <x v="122"/>
    <x v="4"/>
  </r>
  <r>
    <x v="1"/>
    <x v="10"/>
    <x v="1"/>
    <x v="20"/>
    <x v="158"/>
    <x v="1588"/>
    <x v="1448"/>
    <x v="97"/>
    <x v="8"/>
    <x v="2"/>
    <x v="2"/>
    <x v="10"/>
    <x v="59"/>
    <x v="353"/>
    <x v="18"/>
    <x v="184"/>
    <x v="1"/>
    <x v="15"/>
    <x v="4"/>
    <x v="912"/>
    <x v="324"/>
    <x v="81"/>
    <x v="46"/>
    <x v="1"/>
    <x v="10"/>
    <x v="589"/>
    <x v="46"/>
  </r>
  <r>
    <x v="1"/>
    <x v="7"/>
    <x v="1"/>
    <x v="0"/>
    <x v="318"/>
    <x v="1589"/>
    <x v="1449"/>
    <x v="25"/>
    <x v="8"/>
    <x v="2"/>
    <x v="2"/>
    <x v="7"/>
    <x v="43"/>
    <x v="248"/>
    <x v="170"/>
    <x v="184"/>
    <x v="1"/>
    <x v="12"/>
    <x v="4"/>
    <x v="314"/>
    <x v="230"/>
    <x v="78"/>
    <x v="11"/>
    <x v="7"/>
    <x v="9"/>
    <x v="1394"/>
    <x v="3"/>
  </r>
  <r>
    <x v="1"/>
    <x v="10"/>
    <x v="1"/>
    <x v="0"/>
    <x v="21"/>
    <x v="1591"/>
    <x v="1450"/>
    <x v="8"/>
    <x v="8"/>
    <x v="2"/>
    <x v="2"/>
    <x v="10"/>
    <x v="59"/>
    <x v="359"/>
    <x v="18"/>
    <x v="184"/>
    <x v="1"/>
    <x v="15"/>
    <x v="4"/>
    <x v="922"/>
    <x v="18"/>
    <x v="15"/>
    <x v="70"/>
    <x v="1"/>
    <x v="10"/>
    <x v="590"/>
    <x v="3"/>
  </r>
  <r>
    <x v="1"/>
    <x v="7"/>
    <x v="1"/>
    <x v="0"/>
    <x v="318"/>
    <x v="1590"/>
    <x v="1450"/>
    <x v="180"/>
    <x v="8"/>
    <x v="2"/>
    <x v="2"/>
    <x v="7"/>
    <x v="43"/>
    <x v="246"/>
    <x v="182"/>
    <x v="173"/>
    <x v="1"/>
    <x v="12"/>
    <x v="4"/>
    <x v="258"/>
    <x v="622"/>
    <x v="101"/>
    <x v="9"/>
    <x v="7"/>
    <x v="9"/>
    <x v="1395"/>
    <x v="3"/>
  </r>
  <r>
    <x v="1"/>
    <x v="7"/>
    <x v="1"/>
    <x v="0"/>
    <x v="318"/>
    <x v="1592"/>
    <x v="1451"/>
    <x v="86"/>
    <x v="8"/>
    <x v="2"/>
    <x v="2"/>
    <x v="7"/>
    <x v="43"/>
    <x v="263"/>
    <x v="182"/>
    <x v="173"/>
    <x v="1"/>
    <x v="12"/>
    <x v="4"/>
    <x v="364"/>
    <x v="427"/>
    <x v="42"/>
    <x v="17"/>
    <x v="7"/>
    <x v="9"/>
    <x v="1396"/>
    <x v="3"/>
  </r>
  <r>
    <x v="1"/>
    <x v="7"/>
    <x v="0"/>
    <x v="12"/>
    <x v="383"/>
    <x v="1593"/>
    <x v="1452"/>
    <x v="33"/>
    <x v="8"/>
    <x v="2"/>
    <x v="2"/>
    <x v="7"/>
    <x v="42"/>
    <x v="305"/>
    <x v="182"/>
    <x v="176"/>
    <x v="1"/>
    <x v="12"/>
    <x v="4"/>
    <x v="280"/>
    <x v="710"/>
    <x v="38"/>
    <x v="57"/>
    <x v="8"/>
    <x v="9"/>
    <x v="3554"/>
    <x v="18"/>
  </r>
  <r>
    <x v="1"/>
    <x v="7"/>
    <x v="1"/>
    <x v="0"/>
    <x v="260"/>
    <x v="1594"/>
    <x v="1453"/>
    <x v="243"/>
    <x v="8"/>
    <x v="2"/>
    <x v="2"/>
    <x v="7"/>
    <x v="43"/>
    <x v="243"/>
    <x v="139"/>
    <x v="184"/>
    <x v="1"/>
    <x v="12"/>
    <x v="4"/>
    <x v="371"/>
    <x v="869"/>
    <x v="53"/>
    <x v="12"/>
    <x v="7"/>
    <x v="9"/>
    <x v="1397"/>
    <x v="3"/>
  </r>
  <r>
    <x v="1"/>
    <x v="7"/>
    <x v="0"/>
    <x v="12"/>
    <x v="361"/>
    <x v="1595"/>
    <x v="1454"/>
    <x v="95"/>
    <x v="8"/>
    <x v="2"/>
    <x v="2"/>
    <x v="7"/>
    <x v="42"/>
    <x v="305"/>
    <x v="139"/>
    <x v="184"/>
    <x v="1"/>
    <x v="12"/>
    <x v="4"/>
    <x v="279"/>
    <x v="660"/>
    <x v="38"/>
    <x v="57"/>
    <x v="8"/>
    <x v="9"/>
    <x v="3555"/>
    <x v="18"/>
  </r>
  <r>
    <x v="1"/>
    <x v="7"/>
    <x v="1"/>
    <x v="0"/>
    <x v="318"/>
    <x v="1596"/>
    <x v="1455"/>
    <x v="180"/>
    <x v="8"/>
    <x v="2"/>
    <x v="2"/>
    <x v="7"/>
    <x v="43"/>
    <x v="248"/>
    <x v="170"/>
    <x v="184"/>
    <x v="1"/>
    <x v="12"/>
    <x v="4"/>
    <x v="315"/>
    <x v="622"/>
    <x v="78"/>
    <x v="11"/>
    <x v="7"/>
    <x v="9"/>
    <x v="1398"/>
    <x v="3"/>
  </r>
  <r>
    <x v="1"/>
    <x v="7"/>
    <x v="0"/>
    <x v="12"/>
    <x v="373"/>
    <x v="1597"/>
    <x v="1456"/>
    <x v="85"/>
    <x v="8"/>
    <x v="2"/>
    <x v="2"/>
    <x v="7"/>
    <x v="42"/>
    <x v="305"/>
    <x v="182"/>
    <x v="173"/>
    <x v="1"/>
    <x v="12"/>
    <x v="4"/>
    <x v="280"/>
    <x v="688"/>
    <x v="38"/>
    <x v="57"/>
    <x v="8"/>
    <x v="9"/>
    <x v="3556"/>
    <x v="18"/>
  </r>
  <r>
    <x v="0"/>
    <x v="10"/>
    <x v="1"/>
    <x v="0"/>
    <x v="21"/>
    <x v="1598"/>
    <x v="1457"/>
    <x v="41"/>
    <x v="8"/>
    <x v="2"/>
    <x v="2"/>
    <x v="10"/>
    <x v="16"/>
    <x v="49"/>
    <x v="182"/>
    <x v="19"/>
    <x v="1"/>
    <x v="15"/>
    <x v="1"/>
    <x v="632"/>
    <x v="175"/>
    <x v="66"/>
    <x v="82"/>
    <x v="0"/>
    <x v="3"/>
    <x v="123"/>
    <x v="4"/>
  </r>
  <r>
    <x v="1"/>
    <x v="7"/>
    <x v="0"/>
    <x v="12"/>
    <x v="361"/>
    <x v="1599"/>
    <x v="1458"/>
    <x v="248"/>
    <x v="8"/>
    <x v="2"/>
    <x v="2"/>
    <x v="7"/>
    <x v="42"/>
    <x v="305"/>
    <x v="139"/>
    <x v="184"/>
    <x v="1"/>
    <x v="12"/>
    <x v="4"/>
    <x v="279"/>
    <x v="768"/>
    <x v="38"/>
    <x v="57"/>
    <x v="8"/>
    <x v="9"/>
    <x v="3557"/>
    <x v="18"/>
  </r>
  <r>
    <x v="1"/>
    <x v="7"/>
    <x v="1"/>
    <x v="0"/>
    <x v="318"/>
    <x v="1600"/>
    <x v="1458"/>
    <x v="265"/>
    <x v="8"/>
    <x v="2"/>
    <x v="2"/>
    <x v="7"/>
    <x v="43"/>
    <x v="224"/>
    <x v="182"/>
    <x v="173"/>
    <x v="1"/>
    <x v="12"/>
    <x v="4"/>
    <x v="259"/>
    <x v="1008"/>
    <x v="94"/>
    <x v="21"/>
    <x v="7"/>
    <x v="9"/>
    <x v="1399"/>
    <x v="3"/>
  </r>
  <r>
    <x v="1"/>
    <x v="10"/>
    <x v="1"/>
    <x v="0"/>
    <x v="21"/>
    <x v="1601"/>
    <x v="1458"/>
    <x v="49"/>
    <x v="8"/>
    <x v="2"/>
    <x v="2"/>
    <x v="10"/>
    <x v="59"/>
    <x v="356"/>
    <x v="182"/>
    <x v="19"/>
    <x v="1"/>
    <x v="15"/>
    <x v="4"/>
    <x v="800"/>
    <x v="895"/>
    <x v="79"/>
    <x v="70"/>
    <x v="1"/>
    <x v="10"/>
    <x v="591"/>
    <x v="3"/>
  </r>
  <r>
    <x v="1"/>
    <x v="7"/>
    <x v="0"/>
    <x v="24"/>
    <x v="393"/>
    <x v="1602"/>
    <x v="1459"/>
    <x v="248"/>
    <x v="8"/>
    <x v="2"/>
    <x v="2"/>
    <x v="7"/>
    <x v="39"/>
    <x v="167"/>
    <x v="182"/>
    <x v="142"/>
    <x v="1"/>
    <x v="12"/>
    <x v="4"/>
    <x v="143"/>
    <x v="541"/>
    <x v="9"/>
    <x v="35"/>
    <x v="8"/>
    <x v="9"/>
    <x v="3558"/>
    <x v="54"/>
  </r>
  <r>
    <x v="1"/>
    <x v="7"/>
    <x v="0"/>
    <x v="12"/>
    <x v="373"/>
    <x v="1604"/>
    <x v="1460"/>
    <x v="99"/>
    <x v="8"/>
    <x v="2"/>
    <x v="2"/>
    <x v="7"/>
    <x v="42"/>
    <x v="305"/>
    <x v="170"/>
    <x v="184"/>
    <x v="1"/>
    <x v="12"/>
    <x v="4"/>
    <x v="279"/>
    <x v="565"/>
    <x v="38"/>
    <x v="57"/>
    <x v="8"/>
    <x v="9"/>
    <x v="3559"/>
    <x v="18"/>
  </r>
  <r>
    <x v="1"/>
    <x v="7"/>
    <x v="1"/>
    <x v="0"/>
    <x v="318"/>
    <x v="1603"/>
    <x v="1460"/>
    <x v="265"/>
    <x v="8"/>
    <x v="2"/>
    <x v="2"/>
    <x v="7"/>
    <x v="43"/>
    <x v="224"/>
    <x v="182"/>
    <x v="173"/>
    <x v="1"/>
    <x v="12"/>
    <x v="4"/>
    <x v="261"/>
    <x v="1008"/>
    <x v="94"/>
    <x v="21"/>
    <x v="7"/>
    <x v="9"/>
    <x v="1400"/>
    <x v="3"/>
  </r>
  <r>
    <x v="1"/>
    <x v="7"/>
    <x v="1"/>
    <x v="0"/>
    <x v="279"/>
    <x v="1605"/>
    <x v="1461"/>
    <x v="66"/>
    <x v="8"/>
    <x v="2"/>
    <x v="2"/>
    <x v="7"/>
    <x v="43"/>
    <x v="244"/>
    <x v="182"/>
    <x v="149"/>
    <x v="1"/>
    <x v="12"/>
    <x v="4"/>
    <x v="310"/>
    <x v="1012"/>
    <x v="78"/>
    <x v="11"/>
    <x v="7"/>
    <x v="9"/>
    <x v="1401"/>
    <x v="3"/>
  </r>
  <r>
    <x v="0"/>
    <x v="7"/>
    <x v="1"/>
    <x v="0"/>
    <x v="260"/>
    <x v="1606"/>
    <x v="1462"/>
    <x v="23"/>
    <x v="8"/>
    <x v="2"/>
    <x v="2"/>
    <x v="7"/>
    <x v="8"/>
    <x v="20"/>
    <x v="139"/>
    <x v="184"/>
    <x v="1"/>
    <x v="12"/>
    <x v="4"/>
    <x v="377"/>
    <x v="373"/>
    <x v="64"/>
    <x v="13"/>
    <x v="7"/>
    <x v="9"/>
    <x v="1403"/>
    <x v="3"/>
  </r>
  <r>
    <x v="1"/>
    <x v="7"/>
    <x v="1"/>
    <x v="0"/>
    <x v="106"/>
    <x v="1607"/>
    <x v="1462"/>
    <x v="298"/>
    <x v="8"/>
    <x v="2"/>
    <x v="2"/>
    <x v="7"/>
    <x v="43"/>
    <x v="222"/>
    <x v="56"/>
    <x v="184"/>
    <x v="1"/>
    <x v="12"/>
    <x v="4"/>
    <x v="159"/>
    <x v="228"/>
    <x v="96"/>
    <x v="10"/>
    <x v="7"/>
    <x v="9"/>
    <x v="1402"/>
    <x v="3"/>
  </r>
  <r>
    <x v="1"/>
    <x v="7"/>
    <x v="1"/>
    <x v="0"/>
    <x v="330"/>
    <x v="1608"/>
    <x v="1463"/>
    <x v="298"/>
    <x v="8"/>
    <x v="2"/>
    <x v="2"/>
    <x v="7"/>
    <x v="43"/>
    <x v="239"/>
    <x v="182"/>
    <x v="178"/>
    <x v="1"/>
    <x v="12"/>
    <x v="4"/>
    <x v="266"/>
    <x v="376"/>
    <x v="5"/>
    <x v="20"/>
    <x v="7"/>
    <x v="9"/>
    <x v="1405"/>
    <x v="3"/>
  </r>
  <r>
    <x v="1"/>
    <x v="7"/>
    <x v="1"/>
    <x v="0"/>
    <x v="135"/>
    <x v="1609"/>
    <x v="1464"/>
    <x v="266"/>
    <x v="8"/>
    <x v="2"/>
    <x v="2"/>
    <x v="7"/>
    <x v="43"/>
    <x v="221"/>
    <x v="72"/>
    <x v="184"/>
    <x v="1"/>
    <x v="12"/>
    <x v="4"/>
    <x v="279"/>
    <x v="934"/>
    <x v="78"/>
    <x v="11"/>
    <x v="7"/>
    <x v="9"/>
    <x v="1404"/>
    <x v="3"/>
  </r>
  <r>
    <x v="0"/>
    <x v="10"/>
    <x v="1"/>
    <x v="0"/>
    <x v="21"/>
    <x v="1611"/>
    <x v="1465"/>
    <x v="41"/>
    <x v="8"/>
    <x v="2"/>
    <x v="2"/>
    <x v="10"/>
    <x v="16"/>
    <x v="56"/>
    <x v="182"/>
    <x v="19"/>
    <x v="1"/>
    <x v="15"/>
    <x v="1"/>
    <x v="702"/>
    <x v="175"/>
    <x v="66"/>
    <x v="82"/>
    <x v="0"/>
    <x v="3"/>
    <x v="124"/>
    <x v="4"/>
  </r>
  <r>
    <x v="1"/>
    <x v="7"/>
    <x v="1"/>
    <x v="0"/>
    <x v="260"/>
    <x v="1610"/>
    <x v="1465"/>
    <x v="97"/>
    <x v="8"/>
    <x v="2"/>
    <x v="2"/>
    <x v="7"/>
    <x v="43"/>
    <x v="232"/>
    <x v="182"/>
    <x v="142"/>
    <x v="1"/>
    <x v="12"/>
    <x v="4"/>
    <x v="231"/>
    <x v="690"/>
    <x v="85"/>
    <x v="14"/>
    <x v="7"/>
    <x v="9"/>
    <x v="1406"/>
    <x v="3"/>
  </r>
  <r>
    <x v="1"/>
    <x v="7"/>
    <x v="1"/>
    <x v="0"/>
    <x v="260"/>
    <x v="1612"/>
    <x v="1466"/>
    <x v="282"/>
    <x v="8"/>
    <x v="2"/>
    <x v="2"/>
    <x v="7"/>
    <x v="43"/>
    <x v="248"/>
    <x v="139"/>
    <x v="184"/>
    <x v="1"/>
    <x v="12"/>
    <x v="4"/>
    <x v="317"/>
    <x v="970"/>
    <x v="78"/>
    <x v="11"/>
    <x v="7"/>
    <x v="9"/>
    <x v="1407"/>
    <x v="3"/>
  </r>
  <r>
    <x v="1"/>
    <x v="7"/>
    <x v="1"/>
    <x v="0"/>
    <x v="260"/>
    <x v="1613"/>
    <x v="1467"/>
    <x v="90"/>
    <x v="8"/>
    <x v="2"/>
    <x v="2"/>
    <x v="7"/>
    <x v="43"/>
    <x v="247"/>
    <x v="182"/>
    <x v="142"/>
    <x v="1"/>
    <x v="12"/>
    <x v="4"/>
    <x v="233"/>
    <x v="814"/>
    <x v="58"/>
    <x v="19"/>
    <x v="7"/>
    <x v="9"/>
    <x v="1408"/>
    <x v="3"/>
  </r>
  <r>
    <x v="1"/>
    <x v="7"/>
    <x v="0"/>
    <x v="9"/>
    <x v="371"/>
    <x v="1614"/>
    <x v="1468"/>
    <x v="26"/>
    <x v="8"/>
    <x v="2"/>
    <x v="2"/>
    <x v="7"/>
    <x v="42"/>
    <x v="179"/>
    <x v="174"/>
    <x v="184"/>
    <x v="1"/>
    <x v="12"/>
    <x v="4"/>
    <x v="262"/>
    <x v="185"/>
    <x v="77"/>
    <x v="39"/>
    <x v="8"/>
    <x v="9"/>
    <x v="3560"/>
    <x v="3"/>
  </r>
  <r>
    <x v="1"/>
    <x v="7"/>
    <x v="0"/>
    <x v="9"/>
    <x v="335"/>
    <x v="1615"/>
    <x v="1469"/>
    <x v="97"/>
    <x v="8"/>
    <x v="2"/>
    <x v="2"/>
    <x v="7"/>
    <x v="42"/>
    <x v="179"/>
    <x v="182"/>
    <x v="84"/>
    <x v="1"/>
    <x v="12"/>
    <x v="4"/>
    <x v="264"/>
    <x v="960"/>
    <x v="77"/>
    <x v="39"/>
    <x v="8"/>
    <x v="9"/>
    <x v="3561"/>
    <x v="3"/>
  </r>
  <r>
    <x v="1"/>
    <x v="7"/>
    <x v="0"/>
    <x v="12"/>
    <x v="383"/>
    <x v="1616"/>
    <x v="1470"/>
    <x v="7"/>
    <x v="8"/>
    <x v="2"/>
    <x v="2"/>
    <x v="7"/>
    <x v="42"/>
    <x v="305"/>
    <x v="174"/>
    <x v="184"/>
    <x v="1"/>
    <x v="12"/>
    <x v="4"/>
    <x v="278"/>
    <x v="132"/>
    <x v="38"/>
    <x v="57"/>
    <x v="8"/>
    <x v="9"/>
    <x v="3562"/>
    <x v="18"/>
  </r>
  <r>
    <x v="1"/>
    <x v="7"/>
    <x v="1"/>
    <x v="0"/>
    <x v="318"/>
    <x v="1617"/>
    <x v="1471"/>
    <x v="183"/>
    <x v="8"/>
    <x v="2"/>
    <x v="2"/>
    <x v="7"/>
    <x v="43"/>
    <x v="224"/>
    <x v="170"/>
    <x v="184"/>
    <x v="1"/>
    <x v="12"/>
    <x v="4"/>
    <x v="258"/>
    <x v="472"/>
    <x v="94"/>
    <x v="21"/>
    <x v="7"/>
    <x v="9"/>
    <x v="1409"/>
    <x v="3"/>
  </r>
  <r>
    <x v="0"/>
    <x v="7"/>
    <x v="1"/>
    <x v="0"/>
    <x v="260"/>
    <x v="1618"/>
    <x v="1472"/>
    <x v="120"/>
    <x v="8"/>
    <x v="2"/>
    <x v="2"/>
    <x v="7"/>
    <x v="8"/>
    <x v="20"/>
    <x v="139"/>
    <x v="184"/>
    <x v="1"/>
    <x v="12"/>
    <x v="4"/>
    <x v="377"/>
    <x v="924"/>
    <x v="64"/>
    <x v="13"/>
    <x v="7"/>
    <x v="9"/>
    <x v="1410"/>
    <x v="3"/>
  </r>
  <r>
    <x v="1"/>
    <x v="7"/>
    <x v="1"/>
    <x v="0"/>
    <x v="260"/>
    <x v="1619"/>
    <x v="1473"/>
    <x v="66"/>
    <x v="8"/>
    <x v="2"/>
    <x v="2"/>
    <x v="7"/>
    <x v="43"/>
    <x v="248"/>
    <x v="139"/>
    <x v="184"/>
    <x v="1"/>
    <x v="12"/>
    <x v="4"/>
    <x v="317"/>
    <x v="1012"/>
    <x v="78"/>
    <x v="11"/>
    <x v="7"/>
    <x v="9"/>
    <x v="1411"/>
    <x v="3"/>
  </r>
  <r>
    <x v="1"/>
    <x v="7"/>
    <x v="1"/>
    <x v="0"/>
    <x v="330"/>
    <x v="1620"/>
    <x v="1474"/>
    <x v="267"/>
    <x v="8"/>
    <x v="2"/>
    <x v="2"/>
    <x v="7"/>
    <x v="43"/>
    <x v="239"/>
    <x v="178"/>
    <x v="184"/>
    <x v="1"/>
    <x v="12"/>
    <x v="4"/>
    <x v="266"/>
    <x v="901"/>
    <x v="5"/>
    <x v="20"/>
    <x v="7"/>
    <x v="9"/>
    <x v="1412"/>
    <x v="3"/>
  </r>
  <r>
    <x v="1"/>
    <x v="7"/>
    <x v="1"/>
    <x v="0"/>
    <x v="260"/>
    <x v="1621"/>
    <x v="1475"/>
    <x v="282"/>
    <x v="8"/>
    <x v="2"/>
    <x v="2"/>
    <x v="7"/>
    <x v="43"/>
    <x v="219"/>
    <x v="139"/>
    <x v="184"/>
    <x v="1"/>
    <x v="12"/>
    <x v="4"/>
    <x v="314"/>
    <x v="970"/>
    <x v="78"/>
    <x v="11"/>
    <x v="7"/>
    <x v="9"/>
    <x v="1413"/>
    <x v="3"/>
  </r>
  <r>
    <x v="1"/>
    <x v="7"/>
    <x v="1"/>
    <x v="0"/>
    <x v="260"/>
    <x v="1622"/>
    <x v="1476"/>
    <x v="99"/>
    <x v="8"/>
    <x v="2"/>
    <x v="2"/>
    <x v="7"/>
    <x v="43"/>
    <x v="248"/>
    <x v="139"/>
    <x v="184"/>
    <x v="1"/>
    <x v="12"/>
    <x v="4"/>
    <x v="317"/>
    <x v="662"/>
    <x v="78"/>
    <x v="11"/>
    <x v="7"/>
    <x v="9"/>
    <x v="1414"/>
    <x v="3"/>
  </r>
  <r>
    <x v="1"/>
    <x v="10"/>
    <x v="1"/>
    <x v="20"/>
    <x v="158"/>
    <x v="1623"/>
    <x v="1477"/>
    <x v="97"/>
    <x v="8"/>
    <x v="2"/>
    <x v="2"/>
    <x v="10"/>
    <x v="60"/>
    <x v="404"/>
    <x v="18"/>
    <x v="184"/>
    <x v="1"/>
    <x v="15"/>
    <x v="4"/>
    <x v="986"/>
    <x v="358"/>
    <x v="73"/>
    <x v="50"/>
    <x v="1"/>
    <x v="10"/>
    <x v="592"/>
    <x v="28"/>
  </r>
  <r>
    <x v="1"/>
    <x v="7"/>
    <x v="1"/>
    <x v="0"/>
    <x v="260"/>
    <x v="1624"/>
    <x v="1477"/>
    <x v="298"/>
    <x v="8"/>
    <x v="2"/>
    <x v="2"/>
    <x v="7"/>
    <x v="43"/>
    <x v="255"/>
    <x v="139"/>
    <x v="184"/>
    <x v="1"/>
    <x v="12"/>
    <x v="4"/>
    <x v="167"/>
    <x v="228"/>
    <x v="97"/>
    <x v="14"/>
    <x v="7"/>
    <x v="9"/>
    <x v="1415"/>
    <x v="3"/>
  </r>
  <r>
    <x v="1"/>
    <x v="7"/>
    <x v="1"/>
    <x v="0"/>
    <x v="318"/>
    <x v="1625"/>
    <x v="1478"/>
    <x v="7"/>
    <x v="8"/>
    <x v="2"/>
    <x v="2"/>
    <x v="7"/>
    <x v="43"/>
    <x v="248"/>
    <x v="170"/>
    <x v="184"/>
    <x v="1"/>
    <x v="12"/>
    <x v="4"/>
    <x v="315"/>
    <x v="128"/>
    <x v="78"/>
    <x v="11"/>
    <x v="7"/>
    <x v="9"/>
    <x v="1416"/>
    <x v="3"/>
  </r>
  <r>
    <x v="1"/>
    <x v="10"/>
    <x v="0"/>
    <x v="0"/>
    <x v="27"/>
    <x v="1626"/>
    <x v="1479"/>
    <x v="298"/>
    <x v="8"/>
    <x v="2"/>
    <x v="2"/>
    <x v="10"/>
    <x v="35"/>
    <x v="331"/>
    <x v="21"/>
    <x v="184"/>
    <x v="1"/>
    <x v="15"/>
    <x v="4"/>
    <x v="808"/>
    <x v="259"/>
    <x v="32"/>
    <x v="74"/>
    <x v="1"/>
    <x v="9"/>
    <x v="593"/>
    <x v="3"/>
  </r>
  <r>
    <x v="1"/>
    <x v="7"/>
    <x v="1"/>
    <x v="0"/>
    <x v="142"/>
    <x v="1627"/>
    <x v="1480"/>
    <x v="209"/>
    <x v="8"/>
    <x v="2"/>
    <x v="2"/>
    <x v="7"/>
    <x v="43"/>
    <x v="243"/>
    <x v="76"/>
    <x v="184"/>
    <x v="1"/>
    <x v="12"/>
    <x v="4"/>
    <x v="371"/>
    <x v="626"/>
    <x v="53"/>
    <x v="12"/>
    <x v="7"/>
    <x v="9"/>
    <x v="1417"/>
    <x v="3"/>
  </r>
  <r>
    <x v="1"/>
    <x v="7"/>
    <x v="1"/>
    <x v="0"/>
    <x v="318"/>
    <x v="1628"/>
    <x v="1481"/>
    <x v="99"/>
    <x v="8"/>
    <x v="2"/>
    <x v="2"/>
    <x v="7"/>
    <x v="43"/>
    <x v="233"/>
    <x v="182"/>
    <x v="173"/>
    <x v="1"/>
    <x v="12"/>
    <x v="4"/>
    <x v="545"/>
    <x v="734"/>
    <x v="52"/>
    <x v="14"/>
    <x v="7"/>
    <x v="9"/>
    <x v="1418"/>
    <x v="3"/>
  </r>
  <r>
    <x v="1"/>
    <x v="7"/>
    <x v="1"/>
    <x v="0"/>
    <x v="260"/>
    <x v="1629"/>
    <x v="1481"/>
    <x v="229"/>
    <x v="8"/>
    <x v="2"/>
    <x v="2"/>
    <x v="7"/>
    <x v="43"/>
    <x v="257"/>
    <x v="182"/>
    <x v="142"/>
    <x v="1"/>
    <x v="12"/>
    <x v="4"/>
    <x v="236"/>
    <x v="299"/>
    <x v="58"/>
    <x v="19"/>
    <x v="7"/>
    <x v="9"/>
    <x v="1419"/>
    <x v="3"/>
  </r>
  <r>
    <x v="1"/>
    <x v="7"/>
    <x v="1"/>
    <x v="0"/>
    <x v="260"/>
    <x v="1630"/>
    <x v="1482"/>
    <x v="282"/>
    <x v="8"/>
    <x v="2"/>
    <x v="2"/>
    <x v="7"/>
    <x v="43"/>
    <x v="247"/>
    <x v="139"/>
    <x v="184"/>
    <x v="1"/>
    <x v="12"/>
    <x v="4"/>
    <x v="231"/>
    <x v="316"/>
    <x v="58"/>
    <x v="19"/>
    <x v="7"/>
    <x v="9"/>
    <x v="1420"/>
    <x v="3"/>
  </r>
  <r>
    <x v="0"/>
    <x v="7"/>
    <x v="1"/>
    <x v="0"/>
    <x v="260"/>
    <x v="1631"/>
    <x v="1483"/>
    <x v="182"/>
    <x v="8"/>
    <x v="2"/>
    <x v="2"/>
    <x v="7"/>
    <x v="9"/>
    <x v="21"/>
    <x v="139"/>
    <x v="184"/>
    <x v="1"/>
    <x v="12"/>
    <x v="4"/>
    <x v="222"/>
    <x v="291"/>
    <x v="11"/>
    <x v="5"/>
    <x v="7"/>
    <x v="0"/>
    <x v="1421"/>
    <x v="3"/>
  </r>
  <r>
    <x v="1"/>
    <x v="7"/>
    <x v="1"/>
    <x v="0"/>
    <x v="260"/>
    <x v="1632"/>
    <x v="1483"/>
    <x v="66"/>
    <x v="8"/>
    <x v="2"/>
    <x v="2"/>
    <x v="7"/>
    <x v="43"/>
    <x v="248"/>
    <x v="139"/>
    <x v="184"/>
    <x v="1"/>
    <x v="12"/>
    <x v="4"/>
    <x v="314"/>
    <x v="1012"/>
    <x v="78"/>
    <x v="11"/>
    <x v="7"/>
    <x v="9"/>
    <x v="1422"/>
    <x v="3"/>
  </r>
  <r>
    <x v="1"/>
    <x v="7"/>
    <x v="0"/>
    <x v="12"/>
    <x v="383"/>
    <x v="1633"/>
    <x v="1484"/>
    <x v="99"/>
    <x v="8"/>
    <x v="2"/>
    <x v="2"/>
    <x v="7"/>
    <x v="42"/>
    <x v="305"/>
    <x v="174"/>
    <x v="184"/>
    <x v="1"/>
    <x v="12"/>
    <x v="4"/>
    <x v="278"/>
    <x v="565"/>
    <x v="38"/>
    <x v="57"/>
    <x v="8"/>
    <x v="9"/>
    <x v="3563"/>
    <x v="18"/>
  </r>
  <r>
    <x v="1"/>
    <x v="7"/>
    <x v="1"/>
    <x v="0"/>
    <x v="260"/>
    <x v="1635"/>
    <x v="1485"/>
    <x v="56"/>
    <x v="8"/>
    <x v="2"/>
    <x v="2"/>
    <x v="7"/>
    <x v="43"/>
    <x v="247"/>
    <x v="139"/>
    <x v="184"/>
    <x v="1"/>
    <x v="12"/>
    <x v="4"/>
    <x v="230"/>
    <x v="366"/>
    <x v="58"/>
    <x v="19"/>
    <x v="7"/>
    <x v="9"/>
    <x v="1423"/>
    <x v="3"/>
  </r>
  <r>
    <x v="1"/>
    <x v="7"/>
    <x v="1"/>
    <x v="0"/>
    <x v="318"/>
    <x v="1634"/>
    <x v="1485"/>
    <x v="83"/>
    <x v="8"/>
    <x v="2"/>
    <x v="2"/>
    <x v="7"/>
    <x v="43"/>
    <x v="246"/>
    <x v="170"/>
    <x v="184"/>
    <x v="1"/>
    <x v="12"/>
    <x v="4"/>
    <x v="257"/>
    <x v="685"/>
    <x v="101"/>
    <x v="9"/>
    <x v="7"/>
    <x v="9"/>
    <x v="1424"/>
    <x v="3"/>
  </r>
  <r>
    <x v="1"/>
    <x v="7"/>
    <x v="0"/>
    <x v="24"/>
    <x v="393"/>
    <x v="1636"/>
    <x v="1486"/>
    <x v="248"/>
    <x v="8"/>
    <x v="2"/>
    <x v="2"/>
    <x v="7"/>
    <x v="42"/>
    <x v="307"/>
    <x v="139"/>
    <x v="184"/>
    <x v="1"/>
    <x v="12"/>
    <x v="4"/>
    <x v="423"/>
    <x v="510"/>
    <x v="38"/>
    <x v="57"/>
    <x v="8"/>
    <x v="9"/>
    <x v="3564"/>
    <x v="54"/>
  </r>
  <r>
    <x v="1"/>
    <x v="7"/>
    <x v="1"/>
    <x v="0"/>
    <x v="260"/>
    <x v="1637"/>
    <x v="1487"/>
    <x v="119"/>
    <x v="8"/>
    <x v="2"/>
    <x v="2"/>
    <x v="7"/>
    <x v="43"/>
    <x v="227"/>
    <x v="139"/>
    <x v="184"/>
    <x v="1"/>
    <x v="12"/>
    <x v="4"/>
    <x v="370"/>
    <x v="855"/>
    <x v="53"/>
    <x v="12"/>
    <x v="7"/>
    <x v="9"/>
    <x v="1425"/>
    <x v="3"/>
  </r>
  <r>
    <x v="1"/>
    <x v="7"/>
    <x v="1"/>
    <x v="0"/>
    <x v="330"/>
    <x v="1638"/>
    <x v="1488"/>
    <x v="151"/>
    <x v="8"/>
    <x v="2"/>
    <x v="2"/>
    <x v="7"/>
    <x v="43"/>
    <x v="239"/>
    <x v="178"/>
    <x v="184"/>
    <x v="1"/>
    <x v="12"/>
    <x v="4"/>
    <x v="264"/>
    <x v="59"/>
    <x v="5"/>
    <x v="20"/>
    <x v="7"/>
    <x v="9"/>
    <x v="1426"/>
    <x v="3"/>
  </r>
  <r>
    <x v="1"/>
    <x v="7"/>
    <x v="1"/>
    <x v="0"/>
    <x v="260"/>
    <x v="1639"/>
    <x v="1489"/>
    <x v="209"/>
    <x v="8"/>
    <x v="2"/>
    <x v="2"/>
    <x v="7"/>
    <x v="43"/>
    <x v="248"/>
    <x v="139"/>
    <x v="184"/>
    <x v="1"/>
    <x v="12"/>
    <x v="4"/>
    <x v="314"/>
    <x v="626"/>
    <x v="78"/>
    <x v="11"/>
    <x v="7"/>
    <x v="9"/>
    <x v="1427"/>
    <x v="3"/>
  </r>
  <r>
    <x v="1"/>
    <x v="7"/>
    <x v="1"/>
    <x v="0"/>
    <x v="318"/>
    <x v="1640"/>
    <x v="1490"/>
    <x v="49"/>
    <x v="8"/>
    <x v="2"/>
    <x v="2"/>
    <x v="7"/>
    <x v="44"/>
    <x v="290"/>
    <x v="182"/>
    <x v="173"/>
    <x v="1"/>
    <x v="12"/>
    <x v="4"/>
    <x v="247"/>
    <x v="476"/>
    <x v="28"/>
    <x v="43"/>
    <x v="7"/>
    <x v="13"/>
    <x v="1428"/>
    <x v="3"/>
  </r>
  <r>
    <x v="1"/>
    <x v="7"/>
    <x v="1"/>
    <x v="0"/>
    <x v="318"/>
    <x v="1641"/>
    <x v="1491"/>
    <x v="209"/>
    <x v="8"/>
    <x v="2"/>
    <x v="2"/>
    <x v="7"/>
    <x v="43"/>
    <x v="248"/>
    <x v="170"/>
    <x v="184"/>
    <x v="1"/>
    <x v="12"/>
    <x v="4"/>
    <x v="313"/>
    <x v="626"/>
    <x v="78"/>
    <x v="11"/>
    <x v="7"/>
    <x v="9"/>
    <x v="1429"/>
    <x v="3"/>
  </r>
  <r>
    <x v="1"/>
    <x v="7"/>
    <x v="0"/>
    <x v="9"/>
    <x v="371"/>
    <x v="1643"/>
    <x v="1492"/>
    <x v="298"/>
    <x v="8"/>
    <x v="2"/>
    <x v="2"/>
    <x v="7"/>
    <x v="42"/>
    <x v="179"/>
    <x v="182"/>
    <x v="176"/>
    <x v="1"/>
    <x v="12"/>
    <x v="4"/>
    <x v="266"/>
    <x v="376"/>
    <x v="77"/>
    <x v="39"/>
    <x v="8"/>
    <x v="9"/>
    <x v="3565"/>
    <x v="3"/>
  </r>
  <r>
    <x v="1"/>
    <x v="7"/>
    <x v="1"/>
    <x v="0"/>
    <x v="318"/>
    <x v="1644"/>
    <x v="1492"/>
    <x v="97"/>
    <x v="8"/>
    <x v="2"/>
    <x v="2"/>
    <x v="7"/>
    <x v="43"/>
    <x v="279"/>
    <x v="182"/>
    <x v="173"/>
    <x v="1"/>
    <x v="12"/>
    <x v="4"/>
    <x v="257"/>
    <x v="1026"/>
    <x v="94"/>
    <x v="21"/>
    <x v="7"/>
    <x v="9"/>
    <x v="1430"/>
    <x v="3"/>
  </r>
  <r>
    <x v="1"/>
    <x v="7"/>
    <x v="1"/>
    <x v="0"/>
    <x v="318"/>
    <x v="1642"/>
    <x v="1492"/>
    <x v="83"/>
    <x v="8"/>
    <x v="2"/>
    <x v="2"/>
    <x v="7"/>
    <x v="43"/>
    <x v="246"/>
    <x v="170"/>
    <x v="184"/>
    <x v="1"/>
    <x v="12"/>
    <x v="4"/>
    <x v="255"/>
    <x v="685"/>
    <x v="101"/>
    <x v="9"/>
    <x v="7"/>
    <x v="9"/>
    <x v="1431"/>
    <x v="3"/>
  </r>
  <r>
    <x v="1"/>
    <x v="7"/>
    <x v="1"/>
    <x v="0"/>
    <x v="260"/>
    <x v="1645"/>
    <x v="1493"/>
    <x v="21"/>
    <x v="8"/>
    <x v="2"/>
    <x v="2"/>
    <x v="7"/>
    <x v="43"/>
    <x v="247"/>
    <x v="139"/>
    <x v="184"/>
    <x v="1"/>
    <x v="12"/>
    <x v="4"/>
    <x v="229"/>
    <x v="46"/>
    <x v="58"/>
    <x v="19"/>
    <x v="7"/>
    <x v="9"/>
    <x v="1432"/>
    <x v="3"/>
  </r>
  <r>
    <x v="0"/>
    <x v="7"/>
    <x v="1"/>
    <x v="0"/>
    <x v="260"/>
    <x v="1646"/>
    <x v="1494"/>
    <x v="154"/>
    <x v="8"/>
    <x v="2"/>
    <x v="2"/>
    <x v="7"/>
    <x v="9"/>
    <x v="21"/>
    <x v="182"/>
    <x v="142"/>
    <x v="1"/>
    <x v="12"/>
    <x v="4"/>
    <x v="224"/>
    <x v="466"/>
    <x v="11"/>
    <x v="5"/>
    <x v="7"/>
    <x v="0"/>
    <x v="1433"/>
    <x v="3"/>
  </r>
  <r>
    <x v="0"/>
    <x v="7"/>
    <x v="1"/>
    <x v="0"/>
    <x v="318"/>
    <x v="1648"/>
    <x v="1495"/>
    <x v="98"/>
    <x v="8"/>
    <x v="2"/>
    <x v="2"/>
    <x v="7"/>
    <x v="8"/>
    <x v="20"/>
    <x v="170"/>
    <x v="184"/>
    <x v="1"/>
    <x v="12"/>
    <x v="4"/>
    <x v="376"/>
    <x v="331"/>
    <x v="64"/>
    <x v="13"/>
    <x v="7"/>
    <x v="9"/>
    <x v="1435"/>
    <x v="3"/>
  </r>
  <r>
    <x v="1"/>
    <x v="7"/>
    <x v="1"/>
    <x v="0"/>
    <x v="260"/>
    <x v="1647"/>
    <x v="1495"/>
    <x v="7"/>
    <x v="8"/>
    <x v="2"/>
    <x v="2"/>
    <x v="7"/>
    <x v="43"/>
    <x v="231"/>
    <x v="139"/>
    <x v="184"/>
    <x v="1"/>
    <x v="12"/>
    <x v="4"/>
    <x v="190"/>
    <x v="135"/>
    <x v="102"/>
    <x v="14"/>
    <x v="7"/>
    <x v="9"/>
    <x v="1434"/>
    <x v="3"/>
  </r>
  <r>
    <x v="1"/>
    <x v="7"/>
    <x v="0"/>
    <x v="9"/>
    <x v="371"/>
    <x v="1649"/>
    <x v="1496"/>
    <x v="7"/>
    <x v="8"/>
    <x v="2"/>
    <x v="2"/>
    <x v="7"/>
    <x v="42"/>
    <x v="179"/>
    <x v="174"/>
    <x v="184"/>
    <x v="1"/>
    <x v="12"/>
    <x v="4"/>
    <x v="264"/>
    <x v="138"/>
    <x v="77"/>
    <x v="39"/>
    <x v="8"/>
    <x v="9"/>
    <x v="3566"/>
    <x v="3"/>
  </r>
  <r>
    <x v="1"/>
    <x v="10"/>
    <x v="1"/>
    <x v="0"/>
    <x v="27"/>
    <x v="1650"/>
    <x v="1497"/>
    <x v="108"/>
    <x v="8"/>
    <x v="2"/>
    <x v="2"/>
    <x v="10"/>
    <x v="36"/>
    <x v="426"/>
    <x v="21"/>
    <x v="184"/>
    <x v="1"/>
    <x v="15"/>
    <x v="4"/>
    <x v="715"/>
    <x v="418"/>
    <x v="49"/>
    <x v="76"/>
    <x v="1"/>
    <x v="10"/>
    <x v="594"/>
    <x v="3"/>
  </r>
  <r>
    <x v="1"/>
    <x v="7"/>
    <x v="0"/>
    <x v="13"/>
    <x v="386"/>
    <x v="1652"/>
    <x v="1498"/>
    <x v="145"/>
    <x v="8"/>
    <x v="2"/>
    <x v="2"/>
    <x v="7"/>
    <x v="42"/>
    <x v="302"/>
    <x v="174"/>
    <x v="184"/>
    <x v="1"/>
    <x v="12"/>
    <x v="4"/>
    <x v="319"/>
    <x v="679"/>
    <x v="38"/>
    <x v="57"/>
    <x v="8"/>
    <x v="9"/>
    <x v="3567"/>
    <x v="30"/>
  </r>
  <r>
    <x v="1"/>
    <x v="7"/>
    <x v="1"/>
    <x v="0"/>
    <x v="260"/>
    <x v="1651"/>
    <x v="1498"/>
    <x v="83"/>
    <x v="8"/>
    <x v="2"/>
    <x v="2"/>
    <x v="7"/>
    <x v="43"/>
    <x v="218"/>
    <x v="139"/>
    <x v="184"/>
    <x v="1"/>
    <x v="12"/>
    <x v="4"/>
    <x v="233"/>
    <x v="685"/>
    <x v="58"/>
    <x v="19"/>
    <x v="7"/>
    <x v="9"/>
    <x v="1436"/>
    <x v="3"/>
  </r>
  <r>
    <x v="1"/>
    <x v="7"/>
    <x v="0"/>
    <x v="12"/>
    <x v="361"/>
    <x v="1653"/>
    <x v="1499"/>
    <x v="188"/>
    <x v="8"/>
    <x v="2"/>
    <x v="2"/>
    <x v="7"/>
    <x v="39"/>
    <x v="148"/>
    <x v="182"/>
    <x v="142"/>
    <x v="1"/>
    <x v="12"/>
    <x v="4"/>
    <x v="12"/>
    <x v="253"/>
    <x v="29"/>
    <x v="31"/>
    <x v="8"/>
    <x v="9"/>
    <x v="3569"/>
    <x v="18"/>
  </r>
  <r>
    <x v="1"/>
    <x v="7"/>
    <x v="0"/>
    <x v="25"/>
    <x v="394"/>
    <x v="1655"/>
    <x v="1500"/>
    <x v="248"/>
    <x v="8"/>
    <x v="2"/>
    <x v="2"/>
    <x v="7"/>
    <x v="42"/>
    <x v="304"/>
    <x v="139"/>
    <x v="184"/>
    <x v="1"/>
    <x v="12"/>
    <x v="4"/>
    <x v="347"/>
    <x v="528"/>
    <x v="38"/>
    <x v="57"/>
    <x v="8"/>
    <x v="9"/>
    <x v="3568"/>
    <x v="11"/>
  </r>
  <r>
    <x v="1"/>
    <x v="7"/>
    <x v="1"/>
    <x v="0"/>
    <x v="260"/>
    <x v="1654"/>
    <x v="1500"/>
    <x v="97"/>
    <x v="8"/>
    <x v="2"/>
    <x v="2"/>
    <x v="7"/>
    <x v="43"/>
    <x v="247"/>
    <x v="139"/>
    <x v="184"/>
    <x v="1"/>
    <x v="12"/>
    <x v="4"/>
    <x v="228"/>
    <x v="632"/>
    <x v="58"/>
    <x v="19"/>
    <x v="7"/>
    <x v="9"/>
    <x v="1437"/>
    <x v="3"/>
  </r>
  <r>
    <x v="1"/>
    <x v="7"/>
    <x v="1"/>
    <x v="0"/>
    <x v="260"/>
    <x v="1656"/>
    <x v="1501"/>
    <x v="180"/>
    <x v="8"/>
    <x v="2"/>
    <x v="2"/>
    <x v="7"/>
    <x v="43"/>
    <x v="247"/>
    <x v="182"/>
    <x v="142"/>
    <x v="1"/>
    <x v="12"/>
    <x v="4"/>
    <x v="229"/>
    <x v="865"/>
    <x v="58"/>
    <x v="19"/>
    <x v="7"/>
    <x v="9"/>
    <x v="1438"/>
    <x v="3"/>
  </r>
  <r>
    <x v="1"/>
    <x v="7"/>
    <x v="0"/>
    <x v="9"/>
    <x v="371"/>
    <x v="1657"/>
    <x v="1502"/>
    <x v="7"/>
    <x v="8"/>
    <x v="2"/>
    <x v="2"/>
    <x v="7"/>
    <x v="42"/>
    <x v="179"/>
    <x v="174"/>
    <x v="184"/>
    <x v="1"/>
    <x v="12"/>
    <x v="4"/>
    <x v="262"/>
    <x v="138"/>
    <x v="77"/>
    <x v="39"/>
    <x v="8"/>
    <x v="9"/>
    <x v="3570"/>
    <x v="3"/>
  </r>
  <r>
    <x v="1"/>
    <x v="7"/>
    <x v="1"/>
    <x v="0"/>
    <x v="318"/>
    <x v="1658"/>
    <x v="1502"/>
    <x v="180"/>
    <x v="8"/>
    <x v="2"/>
    <x v="2"/>
    <x v="7"/>
    <x v="43"/>
    <x v="248"/>
    <x v="170"/>
    <x v="184"/>
    <x v="1"/>
    <x v="12"/>
    <x v="4"/>
    <x v="312"/>
    <x v="622"/>
    <x v="78"/>
    <x v="11"/>
    <x v="7"/>
    <x v="9"/>
    <x v="1439"/>
    <x v="3"/>
  </r>
  <r>
    <x v="1"/>
    <x v="7"/>
    <x v="1"/>
    <x v="0"/>
    <x v="318"/>
    <x v="1659"/>
    <x v="1503"/>
    <x v="239"/>
    <x v="8"/>
    <x v="2"/>
    <x v="2"/>
    <x v="7"/>
    <x v="43"/>
    <x v="235"/>
    <x v="170"/>
    <x v="184"/>
    <x v="1"/>
    <x v="12"/>
    <x v="4"/>
    <x v="258"/>
    <x v="612"/>
    <x v="93"/>
    <x v="23"/>
    <x v="7"/>
    <x v="9"/>
    <x v="1440"/>
    <x v="3"/>
  </r>
  <r>
    <x v="1"/>
    <x v="7"/>
    <x v="1"/>
    <x v="0"/>
    <x v="318"/>
    <x v="1661"/>
    <x v="1504"/>
    <x v="7"/>
    <x v="8"/>
    <x v="2"/>
    <x v="2"/>
    <x v="7"/>
    <x v="43"/>
    <x v="248"/>
    <x v="182"/>
    <x v="173"/>
    <x v="1"/>
    <x v="12"/>
    <x v="4"/>
    <x v="312"/>
    <x v="128"/>
    <x v="78"/>
    <x v="11"/>
    <x v="7"/>
    <x v="9"/>
    <x v="1441"/>
    <x v="3"/>
  </r>
  <r>
    <x v="1"/>
    <x v="7"/>
    <x v="1"/>
    <x v="0"/>
    <x v="318"/>
    <x v="1660"/>
    <x v="1504"/>
    <x v="25"/>
    <x v="8"/>
    <x v="2"/>
    <x v="2"/>
    <x v="7"/>
    <x v="43"/>
    <x v="248"/>
    <x v="170"/>
    <x v="184"/>
    <x v="1"/>
    <x v="12"/>
    <x v="4"/>
    <x v="311"/>
    <x v="230"/>
    <x v="78"/>
    <x v="11"/>
    <x v="7"/>
    <x v="9"/>
    <x v="1442"/>
    <x v="3"/>
  </r>
  <r>
    <x v="1"/>
    <x v="7"/>
    <x v="1"/>
    <x v="0"/>
    <x v="260"/>
    <x v="1662"/>
    <x v="1505"/>
    <x v="183"/>
    <x v="8"/>
    <x v="2"/>
    <x v="2"/>
    <x v="7"/>
    <x v="43"/>
    <x v="219"/>
    <x v="139"/>
    <x v="184"/>
    <x v="1"/>
    <x v="12"/>
    <x v="4"/>
    <x v="309"/>
    <x v="362"/>
    <x v="78"/>
    <x v="11"/>
    <x v="7"/>
    <x v="9"/>
    <x v="1443"/>
    <x v="3"/>
  </r>
  <r>
    <x v="1"/>
    <x v="7"/>
    <x v="1"/>
    <x v="0"/>
    <x v="318"/>
    <x v="1663"/>
    <x v="1506"/>
    <x v="239"/>
    <x v="8"/>
    <x v="2"/>
    <x v="2"/>
    <x v="7"/>
    <x v="43"/>
    <x v="246"/>
    <x v="182"/>
    <x v="173"/>
    <x v="1"/>
    <x v="12"/>
    <x v="4"/>
    <x v="255"/>
    <x v="214"/>
    <x v="101"/>
    <x v="9"/>
    <x v="7"/>
    <x v="9"/>
    <x v="1444"/>
    <x v="3"/>
  </r>
  <r>
    <x v="1"/>
    <x v="7"/>
    <x v="1"/>
    <x v="0"/>
    <x v="318"/>
    <x v="1664"/>
    <x v="1507"/>
    <x v="7"/>
    <x v="8"/>
    <x v="2"/>
    <x v="2"/>
    <x v="7"/>
    <x v="43"/>
    <x v="232"/>
    <x v="170"/>
    <x v="184"/>
    <x v="1"/>
    <x v="12"/>
    <x v="4"/>
    <x v="226"/>
    <x v="134"/>
    <x v="85"/>
    <x v="14"/>
    <x v="7"/>
    <x v="9"/>
    <x v="1445"/>
    <x v="3"/>
  </r>
  <r>
    <x v="1"/>
    <x v="7"/>
    <x v="1"/>
    <x v="0"/>
    <x v="318"/>
    <x v="1665"/>
    <x v="1508"/>
    <x v="7"/>
    <x v="8"/>
    <x v="2"/>
    <x v="2"/>
    <x v="7"/>
    <x v="43"/>
    <x v="248"/>
    <x v="182"/>
    <x v="173"/>
    <x v="1"/>
    <x v="12"/>
    <x v="4"/>
    <x v="313"/>
    <x v="128"/>
    <x v="78"/>
    <x v="11"/>
    <x v="7"/>
    <x v="9"/>
    <x v="1446"/>
    <x v="3"/>
  </r>
  <r>
    <x v="1"/>
    <x v="7"/>
    <x v="1"/>
    <x v="0"/>
    <x v="260"/>
    <x v="1666"/>
    <x v="1509"/>
    <x v="161"/>
    <x v="8"/>
    <x v="2"/>
    <x v="2"/>
    <x v="7"/>
    <x v="43"/>
    <x v="248"/>
    <x v="139"/>
    <x v="184"/>
    <x v="1"/>
    <x v="12"/>
    <x v="4"/>
    <x v="312"/>
    <x v="115"/>
    <x v="78"/>
    <x v="11"/>
    <x v="7"/>
    <x v="9"/>
    <x v="1447"/>
    <x v="3"/>
  </r>
  <r>
    <x v="1"/>
    <x v="7"/>
    <x v="1"/>
    <x v="0"/>
    <x v="260"/>
    <x v="1667"/>
    <x v="1510"/>
    <x v="83"/>
    <x v="8"/>
    <x v="2"/>
    <x v="2"/>
    <x v="7"/>
    <x v="43"/>
    <x v="257"/>
    <x v="139"/>
    <x v="184"/>
    <x v="1"/>
    <x v="12"/>
    <x v="4"/>
    <x v="235"/>
    <x v="685"/>
    <x v="58"/>
    <x v="19"/>
    <x v="7"/>
    <x v="9"/>
    <x v="1448"/>
    <x v="3"/>
  </r>
  <r>
    <x v="1"/>
    <x v="7"/>
    <x v="1"/>
    <x v="0"/>
    <x v="260"/>
    <x v="1668"/>
    <x v="1511"/>
    <x v="221"/>
    <x v="8"/>
    <x v="2"/>
    <x v="2"/>
    <x v="7"/>
    <x v="43"/>
    <x v="227"/>
    <x v="139"/>
    <x v="184"/>
    <x v="1"/>
    <x v="12"/>
    <x v="4"/>
    <x v="368"/>
    <x v="767"/>
    <x v="53"/>
    <x v="12"/>
    <x v="7"/>
    <x v="9"/>
    <x v="1449"/>
    <x v="3"/>
  </r>
  <r>
    <x v="1"/>
    <x v="7"/>
    <x v="1"/>
    <x v="0"/>
    <x v="216"/>
    <x v="1669"/>
    <x v="1512"/>
    <x v="119"/>
    <x v="8"/>
    <x v="2"/>
    <x v="2"/>
    <x v="7"/>
    <x v="43"/>
    <x v="288"/>
    <x v="114"/>
    <x v="184"/>
    <x v="1"/>
    <x v="12"/>
    <x v="4"/>
    <x v="224"/>
    <x v="855"/>
    <x v="101"/>
    <x v="9"/>
    <x v="7"/>
    <x v="9"/>
    <x v="1450"/>
    <x v="3"/>
  </r>
  <r>
    <x v="1"/>
    <x v="7"/>
    <x v="1"/>
    <x v="0"/>
    <x v="260"/>
    <x v="1670"/>
    <x v="1512"/>
    <x v="288"/>
    <x v="8"/>
    <x v="2"/>
    <x v="2"/>
    <x v="7"/>
    <x v="43"/>
    <x v="270"/>
    <x v="139"/>
    <x v="184"/>
    <x v="1"/>
    <x v="12"/>
    <x v="4"/>
    <x v="243"/>
    <x v="989"/>
    <x v="93"/>
    <x v="22"/>
    <x v="7"/>
    <x v="9"/>
    <x v="1451"/>
    <x v="3"/>
  </r>
  <r>
    <x v="1"/>
    <x v="7"/>
    <x v="1"/>
    <x v="0"/>
    <x v="140"/>
    <x v="1672"/>
    <x v="1513"/>
    <x v="25"/>
    <x v="8"/>
    <x v="2"/>
    <x v="2"/>
    <x v="7"/>
    <x v="43"/>
    <x v="248"/>
    <x v="75"/>
    <x v="184"/>
    <x v="1"/>
    <x v="12"/>
    <x v="4"/>
    <x v="312"/>
    <x v="220"/>
    <x v="78"/>
    <x v="11"/>
    <x v="7"/>
    <x v="9"/>
    <x v="1453"/>
    <x v="3"/>
  </r>
  <r>
    <x v="1"/>
    <x v="7"/>
    <x v="1"/>
    <x v="0"/>
    <x v="106"/>
    <x v="1671"/>
    <x v="1513"/>
    <x v="122"/>
    <x v="8"/>
    <x v="2"/>
    <x v="2"/>
    <x v="7"/>
    <x v="43"/>
    <x v="276"/>
    <x v="56"/>
    <x v="184"/>
    <x v="1"/>
    <x v="12"/>
    <x v="4"/>
    <x v="409"/>
    <x v="534"/>
    <x v="104"/>
    <x v="16"/>
    <x v="7"/>
    <x v="9"/>
    <x v="1452"/>
    <x v="3"/>
  </r>
  <r>
    <x v="1"/>
    <x v="10"/>
    <x v="1"/>
    <x v="12"/>
    <x v="128"/>
    <x v="1673"/>
    <x v="1514"/>
    <x v="298"/>
    <x v="8"/>
    <x v="2"/>
    <x v="2"/>
    <x v="10"/>
    <x v="36"/>
    <x v="374"/>
    <x v="21"/>
    <x v="184"/>
    <x v="1"/>
    <x v="15"/>
    <x v="4"/>
    <x v="813"/>
    <x v="330"/>
    <x v="31"/>
    <x v="47"/>
    <x v="1"/>
    <x v="10"/>
    <x v="595"/>
    <x v="72"/>
  </r>
  <r>
    <x v="1"/>
    <x v="7"/>
    <x v="1"/>
    <x v="0"/>
    <x v="318"/>
    <x v="1674"/>
    <x v="1515"/>
    <x v="25"/>
    <x v="8"/>
    <x v="2"/>
    <x v="2"/>
    <x v="7"/>
    <x v="43"/>
    <x v="248"/>
    <x v="170"/>
    <x v="184"/>
    <x v="1"/>
    <x v="12"/>
    <x v="4"/>
    <x v="311"/>
    <x v="220"/>
    <x v="78"/>
    <x v="11"/>
    <x v="7"/>
    <x v="9"/>
    <x v="1454"/>
    <x v="3"/>
  </r>
  <r>
    <x v="1"/>
    <x v="7"/>
    <x v="1"/>
    <x v="0"/>
    <x v="260"/>
    <x v="1675"/>
    <x v="1516"/>
    <x v="300"/>
    <x v="8"/>
    <x v="2"/>
    <x v="2"/>
    <x v="7"/>
    <x v="43"/>
    <x v="244"/>
    <x v="182"/>
    <x v="142"/>
    <x v="1"/>
    <x v="12"/>
    <x v="4"/>
    <x v="304"/>
    <x v="525"/>
    <x v="78"/>
    <x v="11"/>
    <x v="7"/>
    <x v="9"/>
    <x v="1455"/>
    <x v="3"/>
  </r>
  <r>
    <x v="1"/>
    <x v="7"/>
    <x v="0"/>
    <x v="12"/>
    <x v="383"/>
    <x v="1676"/>
    <x v="1517"/>
    <x v="66"/>
    <x v="8"/>
    <x v="2"/>
    <x v="2"/>
    <x v="7"/>
    <x v="42"/>
    <x v="181"/>
    <x v="174"/>
    <x v="184"/>
    <x v="1"/>
    <x v="12"/>
    <x v="4"/>
    <x v="276"/>
    <x v="592"/>
    <x v="38"/>
    <x v="57"/>
    <x v="8"/>
    <x v="9"/>
    <x v="3571"/>
    <x v="19"/>
  </r>
  <r>
    <x v="0"/>
    <x v="10"/>
    <x v="1"/>
    <x v="3"/>
    <x v="35"/>
    <x v="1677"/>
    <x v="1518"/>
    <x v="117"/>
    <x v="8"/>
    <x v="2"/>
    <x v="2"/>
    <x v="10"/>
    <x v="16"/>
    <x v="57"/>
    <x v="18"/>
    <x v="184"/>
    <x v="1"/>
    <x v="15"/>
    <x v="1"/>
    <x v="652"/>
    <x v="433"/>
    <x v="66"/>
    <x v="82"/>
    <x v="0"/>
    <x v="3"/>
    <x v="125"/>
    <x v="8"/>
  </r>
  <r>
    <x v="1"/>
    <x v="7"/>
    <x v="1"/>
    <x v="0"/>
    <x v="318"/>
    <x v="1678"/>
    <x v="1519"/>
    <x v="183"/>
    <x v="8"/>
    <x v="2"/>
    <x v="2"/>
    <x v="7"/>
    <x v="43"/>
    <x v="248"/>
    <x v="170"/>
    <x v="184"/>
    <x v="1"/>
    <x v="12"/>
    <x v="4"/>
    <x v="310"/>
    <x v="362"/>
    <x v="78"/>
    <x v="11"/>
    <x v="7"/>
    <x v="9"/>
    <x v="1456"/>
    <x v="3"/>
  </r>
  <r>
    <x v="1"/>
    <x v="7"/>
    <x v="1"/>
    <x v="0"/>
    <x v="260"/>
    <x v="1679"/>
    <x v="1519"/>
    <x v="229"/>
    <x v="8"/>
    <x v="2"/>
    <x v="2"/>
    <x v="7"/>
    <x v="43"/>
    <x v="257"/>
    <x v="182"/>
    <x v="142"/>
    <x v="1"/>
    <x v="12"/>
    <x v="4"/>
    <x v="236"/>
    <x v="299"/>
    <x v="58"/>
    <x v="19"/>
    <x v="7"/>
    <x v="9"/>
    <x v="1457"/>
    <x v="3"/>
  </r>
  <r>
    <x v="1"/>
    <x v="7"/>
    <x v="1"/>
    <x v="0"/>
    <x v="318"/>
    <x v="1680"/>
    <x v="1520"/>
    <x v="7"/>
    <x v="8"/>
    <x v="2"/>
    <x v="2"/>
    <x v="7"/>
    <x v="43"/>
    <x v="248"/>
    <x v="182"/>
    <x v="173"/>
    <x v="1"/>
    <x v="12"/>
    <x v="4"/>
    <x v="311"/>
    <x v="128"/>
    <x v="78"/>
    <x v="11"/>
    <x v="7"/>
    <x v="9"/>
    <x v="1458"/>
    <x v="3"/>
  </r>
  <r>
    <x v="1"/>
    <x v="7"/>
    <x v="0"/>
    <x v="12"/>
    <x v="349"/>
    <x v="1681"/>
    <x v="1521"/>
    <x v="124"/>
    <x v="8"/>
    <x v="2"/>
    <x v="2"/>
    <x v="7"/>
    <x v="42"/>
    <x v="305"/>
    <x v="182"/>
    <x v="95"/>
    <x v="1"/>
    <x v="12"/>
    <x v="4"/>
    <x v="278"/>
    <x v="545"/>
    <x v="38"/>
    <x v="57"/>
    <x v="8"/>
    <x v="9"/>
    <x v="3572"/>
    <x v="18"/>
  </r>
  <r>
    <x v="1"/>
    <x v="10"/>
    <x v="0"/>
    <x v="0"/>
    <x v="27"/>
    <x v="1682"/>
    <x v="1521"/>
    <x v="227"/>
    <x v="8"/>
    <x v="2"/>
    <x v="2"/>
    <x v="10"/>
    <x v="35"/>
    <x v="344"/>
    <x v="182"/>
    <x v="24"/>
    <x v="1"/>
    <x v="15"/>
    <x v="4"/>
    <x v="717"/>
    <x v="789"/>
    <x v="49"/>
    <x v="76"/>
    <x v="1"/>
    <x v="9"/>
    <x v="596"/>
    <x v="3"/>
  </r>
  <r>
    <x v="1"/>
    <x v="7"/>
    <x v="1"/>
    <x v="0"/>
    <x v="260"/>
    <x v="1683"/>
    <x v="1522"/>
    <x v="97"/>
    <x v="8"/>
    <x v="2"/>
    <x v="2"/>
    <x v="7"/>
    <x v="43"/>
    <x v="257"/>
    <x v="139"/>
    <x v="184"/>
    <x v="1"/>
    <x v="12"/>
    <x v="4"/>
    <x v="235"/>
    <x v="821"/>
    <x v="58"/>
    <x v="19"/>
    <x v="7"/>
    <x v="9"/>
    <x v="1459"/>
    <x v="3"/>
  </r>
  <r>
    <x v="1"/>
    <x v="7"/>
    <x v="0"/>
    <x v="12"/>
    <x v="361"/>
    <x v="1684"/>
    <x v="1523"/>
    <x v="85"/>
    <x v="8"/>
    <x v="2"/>
    <x v="2"/>
    <x v="7"/>
    <x v="42"/>
    <x v="305"/>
    <x v="182"/>
    <x v="142"/>
    <x v="1"/>
    <x v="12"/>
    <x v="4"/>
    <x v="278"/>
    <x v="585"/>
    <x v="38"/>
    <x v="57"/>
    <x v="8"/>
    <x v="9"/>
    <x v="3573"/>
    <x v="18"/>
  </r>
  <r>
    <x v="1"/>
    <x v="10"/>
    <x v="1"/>
    <x v="20"/>
    <x v="158"/>
    <x v="1685"/>
    <x v="1524"/>
    <x v="298"/>
    <x v="8"/>
    <x v="2"/>
    <x v="2"/>
    <x v="10"/>
    <x v="60"/>
    <x v="423"/>
    <x v="18"/>
    <x v="184"/>
    <x v="1"/>
    <x v="15"/>
    <x v="4"/>
    <x v="786"/>
    <x v="526"/>
    <x v="70"/>
    <x v="79"/>
    <x v="1"/>
    <x v="10"/>
    <x v="597"/>
    <x v="77"/>
  </r>
  <r>
    <x v="1"/>
    <x v="10"/>
    <x v="1"/>
    <x v="0"/>
    <x v="21"/>
    <x v="1687"/>
    <x v="1525"/>
    <x v="202"/>
    <x v="8"/>
    <x v="2"/>
    <x v="2"/>
    <x v="10"/>
    <x v="59"/>
    <x v="346"/>
    <x v="18"/>
    <x v="184"/>
    <x v="1"/>
    <x v="15"/>
    <x v="4"/>
    <x v="867"/>
    <x v="38"/>
    <x v="79"/>
    <x v="70"/>
    <x v="1"/>
    <x v="10"/>
    <x v="598"/>
    <x v="3"/>
  </r>
  <r>
    <x v="1"/>
    <x v="7"/>
    <x v="1"/>
    <x v="0"/>
    <x v="260"/>
    <x v="1686"/>
    <x v="1525"/>
    <x v="97"/>
    <x v="8"/>
    <x v="2"/>
    <x v="2"/>
    <x v="7"/>
    <x v="43"/>
    <x v="247"/>
    <x v="139"/>
    <x v="184"/>
    <x v="1"/>
    <x v="12"/>
    <x v="4"/>
    <x v="228"/>
    <x v="632"/>
    <x v="58"/>
    <x v="19"/>
    <x v="7"/>
    <x v="9"/>
    <x v="1460"/>
    <x v="3"/>
  </r>
  <r>
    <x v="0"/>
    <x v="7"/>
    <x v="1"/>
    <x v="0"/>
    <x v="318"/>
    <x v="1688"/>
    <x v="1526"/>
    <x v="298"/>
    <x v="8"/>
    <x v="2"/>
    <x v="2"/>
    <x v="7"/>
    <x v="8"/>
    <x v="20"/>
    <x v="182"/>
    <x v="173"/>
    <x v="1"/>
    <x v="12"/>
    <x v="4"/>
    <x v="377"/>
    <x v="393"/>
    <x v="64"/>
    <x v="13"/>
    <x v="7"/>
    <x v="9"/>
    <x v="1461"/>
    <x v="3"/>
  </r>
  <r>
    <x v="1"/>
    <x v="7"/>
    <x v="1"/>
    <x v="12"/>
    <x v="373"/>
    <x v="1689"/>
    <x v="1527"/>
    <x v="265"/>
    <x v="8"/>
    <x v="2"/>
    <x v="2"/>
    <x v="7"/>
    <x v="43"/>
    <x v="226"/>
    <x v="170"/>
    <x v="184"/>
    <x v="1"/>
    <x v="12"/>
    <x v="4"/>
    <x v="269"/>
    <x v="53"/>
    <x v="94"/>
    <x v="21"/>
    <x v="7"/>
    <x v="9"/>
    <x v="3574"/>
    <x v="18"/>
  </r>
  <r>
    <x v="0"/>
    <x v="7"/>
    <x v="1"/>
    <x v="0"/>
    <x v="260"/>
    <x v="1690"/>
    <x v="1528"/>
    <x v="84"/>
    <x v="8"/>
    <x v="2"/>
    <x v="2"/>
    <x v="7"/>
    <x v="9"/>
    <x v="25"/>
    <x v="182"/>
    <x v="142"/>
    <x v="1"/>
    <x v="5"/>
    <x v="0"/>
    <x v="483"/>
    <x v="724"/>
    <x v="88"/>
    <x v="6"/>
    <x v="7"/>
    <x v="0"/>
    <x v="1464"/>
    <x v="3"/>
  </r>
  <r>
    <x v="1"/>
    <x v="7"/>
    <x v="1"/>
    <x v="0"/>
    <x v="260"/>
    <x v="1691"/>
    <x v="1529"/>
    <x v="73"/>
    <x v="8"/>
    <x v="2"/>
    <x v="2"/>
    <x v="7"/>
    <x v="43"/>
    <x v="258"/>
    <x v="182"/>
    <x v="142"/>
    <x v="1"/>
    <x v="12"/>
    <x v="4"/>
    <x v="475"/>
    <x v="395"/>
    <x v="67"/>
    <x v="14"/>
    <x v="7"/>
    <x v="9"/>
    <x v="1462"/>
    <x v="3"/>
  </r>
  <r>
    <x v="1"/>
    <x v="7"/>
    <x v="1"/>
    <x v="0"/>
    <x v="260"/>
    <x v="1692"/>
    <x v="1529"/>
    <x v="86"/>
    <x v="8"/>
    <x v="2"/>
    <x v="2"/>
    <x v="7"/>
    <x v="43"/>
    <x v="255"/>
    <x v="139"/>
    <x v="184"/>
    <x v="1"/>
    <x v="12"/>
    <x v="4"/>
    <x v="166"/>
    <x v="163"/>
    <x v="97"/>
    <x v="14"/>
    <x v="7"/>
    <x v="9"/>
    <x v="1463"/>
    <x v="3"/>
  </r>
  <r>
    <x v="1"/>
    <x v="7"/>
    <x v="1"/>
    <x v="0"/>
    <x v="260"/>
    <x v="1693"/>
    <x v="1530"/>
    <x v="90"/>
    <x v="8"/>
    <x v="2"/>
    <x v="2"/>
    <x v="7"/>
    <x v="43"/>
    <x v="247"/>
    <x v="182"/>
    <x v="142"/>
    <x v="1"/>
    <x v="12"/>
    <x v="4"/>
    <x v="229"/>
    <x v="814"/>
    <x v="58"/>
    <x v="19"/>
    <x v="7"/>
    <x v="9"/>
    <x v="1465"/>
    <x v="3"/>
  </r>
  <r>
    <x v="1"/>
    <x v="7"/>
    <x v="0"/>
    <x v="12"/>
    <x v="361"/>
    <x v="1694"/>
    <x v="1531"/>
    <x v="95"/>
    <x v="8"/>
    <x v="2"/>
    <x v="2"/>
    <x v="7"/>
    <x v="42"/>
    <x v="305"/>
    <x v="139"/>
    <x v="184"/>
    <x v="1"/>
    <x v="12"/>
    <x v="4"/>
    <x v="278"/>
    <x v="905"/>
    <x v="38"/>
    <x v="57"/>
    <x v="8"/>
    <x v="9"/>
    <x v="3575"/>
    <x v="18"/>
  </r>
  <r>
    <x v="1"/>
    <x v="7"/>
    <x v="1"/>
    <x v="0"/>
    <x v="260"/>
    <x v="1695"/>
    <x v="1531"/>
    <x v="49"/>
    <x v="8"/>
    <x v="2"/>
    <x v="2"/>
    <x v="7"/>
    <x v="43"/>
    <x v="288"/>
    <x v="182"/>
    <x v="142"/>
    <x v="1"/>
    <x v="12"/>
    <x v="4"/>
    <x v="226"/>
    <x v="302"/>
    <x v="101"/>
    <x v="9"/>
    <x v="7"/>
    <x v="9"/>
    <x v="1466"/>
    <x v="3"/>
  </r>
  <r>
    <x v="1"/>
    <x v="7"/>
    <x v="0"/>
    <x v="24"/>
    <x v="393"/>
    <x v="1696"/>
    <x v="1532"/>
    <x v="160"/>
    <x v="8"/>
    <x v="2"/>
    <x v="2"/>
    <x v="7"/>
    <x v="42"/>
    <x v="307"/>
    <x v="182"/>
    <x v="142"/>
    <x v="1"/>
    <x v="12"/>
    <x v="4"/>
    <x v="424"/>
    <x v="454"/>
    <x v="38"/>
    <x v="57"/>
    <x v="8"/>
    <x v="9"/>
    <x v="3577"/>
    <x v="54"/>
  </r>
  <r>
    <x v="1"/>
    <x v="7"/>
    <x v="1"/>
    <x v="0"/>
    <x v="106"/>
    <x v="1697"/>
    <x v="1533"/>
    <x v="7"/>
    <x v="8"/>
    <x v="2"/>
    <x v="2"/>
    <x v="7"/>
    <x v="43"/>
    <x v="288"/>
    <x v="56"/>
    <x v="184"/>
    <x v="1"/>
    <x v="12"/>
    <x v="4"/>
    <x v="225"/>
    <x v="124"/>
    <x v="101"/>
    <x v="9"/>
    <x v="7"/>
    <x v="9"/>
    <x v="1467"/>
    <x v="3"/>
  </r>
  <r>
    <x v="1"/>
    <x v="7"/>
    <x v="0"/>
    <x v="12"/>
    <x v="383"/>
    <x v="1698"/>
    <x v="1534"/>
    <x v="248"/>
    <x v="8"/>
    <x v="2"/>
    <x v="2"/>
    <x v="7"/>
    <x v="42"/>
    <x v="305"/>
    <x v="182"/>
    <x v="176"/>
    <x v="1"/>
    <x v="12"/>
    <x v="4"/>
    <x v="279"/>
    <x v="510"/>
    <x v="38"/>
    <x v="57"/>
    <x v="8"/>
    <x v="9"/>
    <x v="3576"/>
    <x v="18"/>
  </r>
  <r>
    <x v="1"/>
    <x v="7"/>
    <x v="0"/>
    <x v="24"/>
    <x v="393"/>
    <x v="1700"/>
    <x v="1535"/>
    <x v="248"/>
    <x v="8"/>
    <x v="2"/>
    <x v="2"/>
    <x v="7"/>
    <x v="39"/>
    <x v="167"/>
    <x v="182"/>
    <x v="142"/>
    <x v="1"/>
    <x v="12"/>
    <x v="4"/>
    <x v="143"/>
    <x v="541"/>
    <x v="9"/>
    <x v="35"/>
    <x v="8"/>
    <x v="9"/>
    <x v="3579"/>
    <x v="54"/>
  </r>
  <r>
    <x v="1"/>
    <x v="7"/>
    <x v="1"/>
    <x v="0"/>
    <x v="260"/>
    <x v="1699"/>
    <x v="1535"/>
    <x v="161"/>
    <x v="8"/>
    <x v="2"/>
    <x v="2"/>
    <x v="7"/>
    <x v="43"/>
    <x v="245"/>
    <x v="182"/>
    <x v="142"/>
    <x v="1"/>
    <x v="12"/>
    <x v="4"/>
    <x v="306"/>
    <x v="115"/>
    <x v="78"/>
    <x v="11"/>
    <x v="7"/>
    <x v="9"/>
    <x v="1468"/>
    <x v="3"/>
  </r>
  <r>
    <x v="1"/>
    <x v="7"/>
    <x v="1"/>
    <x v="0"/>
    <x v="260"/>
    <x v="1701"/>
    <x v="1536"/>
    <x v="181"/>
    <x v="8"/>
    <x v="2"/>
    <x v="2"/>
    <x v="7"/>
    <x v="43"/>
    <x v="247"/>
    <x v="139"/>
    <x v="184"/>
    <x v="1"/>
    <x v="12"/>
    <x v="4"/>
    <x v="229"/>
    <x v="611"/>
    <x v="58"/>
    <x v="19"/>
    <x v="7"/>
    <x v="9"/>
    <x v="1469"/>
    <x v="3"/>
  </r>
  <r>
    <x v="1"/>
    <x v="7"/>
    <x v="1"/>
    <x v="0"/>
    <x v="318"/>
    <x v="1702"/>
    <x v="1537"/>
    <x v="209"/>
    <x v="8"/>
    <x v="2"/>
    <x v="2"/>
    <x v="7"/>
    <x v="43"/>
    <x v="221"/>
    <x v="182"/>
    <x v="173"/>
    <x v="1"/>
    <x v="12"/>
    <x v="4"/>
    <x v="301"/>
    <x v="626"/>
    <x v="78"/>
    <x v="11"/>
    <x v="7"/>
    <x v="9"/>
    <x v="1471"/>
    <x v="3"/>
  </r>
  <r>
    <x v="1"/>
    <x v="7"/>
    <x v="1"/>
    <x v="0"/>
    <x v="318"/>
    <x v="1703"/>
    <x v="1537"/>
    <x v="183"/>
    <x v="8"/>
    <x v="2"/>
    <x v="2"/>
    <x v="7"/>
    <x v="43"/>
    <x v="263"/>
    <x v="182"/>
    <x v="173"/>
    <x v="1"/>
    <x v="12"/>
    <x v="4"/>
    <x v="360"/>
    <x v="472"/>
    <x v="42"/>
    <x v="17"/>
    <x v="7"/>
    <x v="9"/>
    <x v="1470"/>
    <x v="3"/>
  </r>
  <r>
    <x v="1"/>
    <x v="7"/>
    <x v="0"/>
    <x v="12"/>
    <x v="383"/>
    <x v="1704"/>
    <x v="1538"/>
    <x v="248"/>
    <x v="8"/>
    <x v="2"/>
    <x v="2"/>
    <x v="7"/>
    <x v="42"/>
    <x v="305"/>
    <x v="182"/>
    <x v="176"/>
    <x v="1"/>
    <x v="12"/>
    <x v="4"/>
    <x v="280"/>
    <x v="342"/>
    <x v="38"/>
    <x v="57"/>
    <x v="8"/>
    <x v="9"/>
    <x v="3578"/>
    <x v="18"/>
  </r>
  <r>
    <x v="0"/>
    <x v="7"/>
    <x v="1"/>
    <x v="13"/>
    <x v="375"/>
    <x v="1705"/>
    <x v="1539"/>
    <x v="248"/>
    <x v="8"/>
    <x v="2"/>
    <x v="2"/>
    <x v="7"/>
    <x v="10"/>
    <x v="32"/>
    <x v="182"/>
    <x v="173"/>
    <x v="1"/>
    <x v="5"/>
    <x v="0"/>
    <x v="68"/>
    <x v="706"/>
    <x v="63"/>
    <x v="6"/>
    <x v="7"/>
    <x v="0"/>
    <x v="3581"/>
    <x v="30"/>
  </r>
  <r>
    <x v="1"/>
    <x v="10"/>
    <x v="1"/>
    <x v="0"/>
    <x v="21"/>
    <x v="1706"/>
    <x v="1540"/>
    <x v="97"/>
    <x v="8"/>
    <x v="2"/>
    <x v="2"/>
    <x v="10"/>
    <x v="59"/>
    <x v="349"/>
    <x v="18"/>
    <x v="184"/>
    <x v="1"/>
    <x v="15"/>
    <x v="4"/>
    <x v="959"/>
    <x v="339"/>
    <x v="15"/>
    <x v="70"/>
    <x v="1"/>
    <x v="10"/>
    <x v="599"/>
    <x v="3"/>
  </r>
  <r>
    <x v="1"/>
    <x v="7"/>
    <x v="1"/>
    <x v="0"/>
    <x v="330"/>
    <x v="1707"/>
    <x v="1541"/>
    <x v="267"/>
    <x v="8"/>
    <x v="2"/>
    <x v="2"/>
    <x v="7"/>
    <x v="43"/>
    <x v="239"/>
    <x v="182"/>
    <x v="178"/>
    <x v="1"/>
    <x v="12"/>
    <x v="4"/>
    <x v="264"/>
    <x v="901"/>
    <x v="5"/>
    <x v="20"/>
    <x v="7"/>
    <x v="9"/>
    <x v="1472"/>
    <x v="3"/>
  </r>
  <r>
    <x v="1"/>
    <x v="7"/>
    <x v="1"/>
    <x v="0"/>
    <x v="79"/>
    <x v="1708"/>
    <x v="1542"/>
    <x v="119"/>
    <x v="8"/>
    <x v="2"/>
    <x v="2"/>
    <x v="7"/>
    <x v="43"/>
    <x v="276"/>
    <x v="46"/>
    <x v="184"/>
    <x v="1"/>
    <x v="12"/>
    <x v="4"/>
    <x v="409"/>
    <x v="944"/>
    <x v="104"/>
    <x v="16"/>
    <x v="7"/>
    <x v="9"/>
    <x v="1474"/>
    <x v="3"/>
  </r>
  <r>
    <x v="1"/>
    <x v="7"/>
    <x v="1"/>
    <x v="0"/>
    <x v="318"/>
    <x v="1710"/>
    <x v="1542"/>
    <x v="108"/>
    <x v="8"/>
    <x v="2"/>
    <x v="2"/>
    <x v="7"/>
    <x v="43"/>
    <x v="235"/>
    <x v="182"/>
    <x v="173"/>
    <x v="1"/>
    <x v="12"/>
    <x v="4"/>
    <x v="259"/>
    <x v="407"/>
    <x v="93"/>
    <x v="23"/>
    <x v="7"/>
    <x v="9"/>
    <x v="1473"/>
    <x v="3"/>
  </r>
  <r>
    <x v="1"/>
    <x v="7"/>
    <x v="1"/>
    <x v="0"/>
    <x v="318"/>
    <x v="1709"/>
    <x v="1542"/>
    <x v="25"/>
    <x v="8"/>
    <x v="2"/>
    <x v="2"/>
    <x v="7"/>
    <x v="44"/>
    <x v="290"/>
    <x v="182"/>
    <x v="173"/>
    <x v="1"/>
    <x v="12"/>
    <x v="4"/>
    <x v="249"/>
    <x v="942"/>
    <x v="28"/>
    <x v="43"/>
    <x v="7"/>
    <x v="13"/>
    <x v="1475"/>
    <x v="3"/>
  </r>
  <r>
    <x v="0"/>
    <x v="7"/>
    <x v="1"/>
    <x v="18"/>
    <x v="407"/>
    <x v="1712"/>
    <x v="1543"/>
    <x v="275"/>
    <x v="8"/>
    <x v="2"/>
    <x v="2"/>
    <x v="7"/>
    <x v="28"/>
    <x v="89"/>
    <x v="182"/>
    <x v="178"/>
    <x v="1"/>
    <x v="20"/>
    <x v="3"/>
    <x v="656"/>
    <x v="825"/>
    <x v="0"/>
    <x v="58"/>
    <x v="4"/>
    <x v="3"/>
    <x v="223"/>
    <x v="58"/>
  </r>
  <r>
    <x v="1"/>
    <x v="7"/>
    <x v="1"/>
    <x v="0"/>
    <x v="40"/>
    <x v="1713"/>
    <x v="1543"/>
    <x v="207"/>
    <x v="8"/>
    <x v="2"/>
    <x v="2"/>
    <x v="7"/>
    <x v="43"/>
    <x v="277"/>
    <x v="28"/>
    <x v="184"/>
    <x v="1"/>
    <x v="12"/>
    <x v="4"/>
    <x v="251"/>
    <x v="891"/>
    <x v="94"/>
    <x v="22"/>
    <x v="7"/>
    <x v="9"/>
    <x v="1477"/>
    <x v="3"/>
  </r>
  <r>
    <x v="1"/>
    <x v="7"/>
    <x v="1"/>
    <x v="0"/>
    <x v="260"/>
    <x v="1711"/>
    <x v="1543"/>
    <x v="7"/>
    <x v="8"/>
    <x v="2"/>
    <x v="2"/>
    <x v="7"/>
    <x v="43"/>
    <x v="288"/>
    <x v="139"/>
    <x v="184"/>
    <x v="1"/>
    <x v="12"/>
    <x v="4"/>
    <x v="224"/>
    <x v="124"/>
    <x v="101"/>
    <x v="9"/>
    <x v="7"/>
    <x v="9"/>
    <x v="1476"/>
    <x v="3"/>
  </r>
  <r>
    <x v="1"/>
    <x v="7"/>
    <x v="1"/>
    <x v="0"/>
    <x v="260"/>
    <x v="1714"/>
    <x v="1544"/>
    <x v="49"/>
    <x v="8"/>
    <x v="2"/>
    <x v="2"/>
    <x v="7"/>
    <x v="43"/>
    <x v="231"/>
    <x v="139"/>
    <x v="184"/>
    <x v="1"/>
    <x v="12"/>
    <x v="4"/>
    <x v="189"/>
    <x v="836"/>
    <x v="102"/>
    <x v="14"/>
    <x v="7"/>
    <x v="9"/>
    <x v="1478"/>
    <x v="3"/>
  </r>
  <r>
    <x v="1"/>
    <x v="7"/>
    <x v="0"/>
    <x v="12"/>
    <x v="383"/>
    <x v="1715"/>
    <x v="1545"/>
    <x v="248"/>
    <x v="8"/>
    <x v="2"/>
    <x v="2"/>
    <x v="7"/>
    <x v="42"/>
    <x v="305"/>
    <x v="174"/>
    <x v="184"/>
    <x v="1"/>
    <x v="12"/>
    <x v="4"/>
    <x v="279"/>
    <x v="826"/>
    <x v="38"/>
    <x v="57"/>
    <x v="8"/>
    <x v="9"/>
    <x v="3582"/>
    <x v="18"/>
  </r>
  <r>
    <x v="1"/>
    <x v="7"/>
    <x v="0"/>
    <x v="25"/>
    <x v="380"/>
    <x v="1716"/>
    <x v="1546"/>
    <x v="99"/>
    <x v="8"/>
    <x v="2"/>
    <x v="2"/>
    <x v="7"/>
    <x v="42"/>
    <x v="304"/>
    <x v="182"/>
    <x v="95"/>
    <x v="1"/>
    <x v="12"/>
    <x v="4"/>
    <x v="352"/>
    <x v="882"/>
    <x v="38"/>
    <x v="57"/>
    <x v="8"/>
    <x v="9"/>
    <x v="3580"/>
    <x v="11"/>
  </r>
  <r>
    <x v="1"/>
    <x v="7"/>
    <x v="1"/>
    <x v="0"/>
    <x v="318"/>
    <x v="1718"/>
    <x v="1546"/>
    <x v="83"/>
    <x v="8"/>
    <x v="2"/>
    <x v="2"/>
    <x v="7"/>
    <x v="43"/>
    <x v="217"/>
    <x v="182"/>
    <x v="173"/>
    <x v="1"/>
    <x v="12"/>
    <x v="4"/>
    <x v="252"/>
    <x v="685"/>
    <x v="101"/>
    <x v="9"/>
    <x v="7"/>
    <x v="9"/>
    <x v="1480"/>
    <x v="3"/>
  </r>
  <r>
    <x v="1"/>
    <x v="7"/>
    <x v="1"/>
    <x v="0"/>
    <x v="318"/>
    <x v="1717"/>
    <x v="1546"/>
    <x v="49"/>
    <x v="8"/>
    <x v="2"/>
    <x v="2"/>
    <x v="7"/>
    <x v="43"/>
    <x v="232"/>
    <x v="170"/>
    <x v="184"/>
    <x v="1"/>
    <x v="12"/>
    <x v="4"/>
    <x v="226"/>
    <x v="459"/>
    <x v="85"/>
    <x v="14"/>
    <x v="7"/>
    <x v="9"/>
    <x v="1479"/>
    <x v="3"/>
  </r>
  <r>
    <x v="1"/>
    <x v="7"/>
    <x v="1"/>
    <x v="0"/>
    <x v="204"/>
    <x v="1719"/>
    <x v="1547"/>
    <x v="221"/>
    <x v="8"/>
    <x v="2"/>
    <x v="2"/>
    <x v="7"/>
    <x v="43"/>
    <x v="227"/>
    <x v="110"/>
    <x v="184"/>
    <x v="1"/>
    <x v="12"/>
    <x v="4"/>
    <x v="367"/>
    <x v="767"/>
    <x v="53"/>
    <x v="12"/>
    <x v="7"/>
    <x v="9"/>
    <x v="1481"/>
    <x v="3"/>
  </r>
  <r>
    <x v="1"/>
    <x v="7"/>
    <x v="1"/>
    <x v="0"/>
    <x v="318"/>
    <x v="1720"/>
    <x v="1548"/>
    <x v="25"/>
    <x v="8"/>
    <x v="2"/>
    <x v="2"/>
    <x v="7"/>
    <x v="43"/>
    <x v="250"/>
    <x v="182"/>
    <x v="173"/>
    <x v="1"/>
    <x v="12"/>
    <x v="4"/>
    <x v="227"/>
    <x v="230"/>
    <x v="101"/>
    <x v="9"/>
    <x v="7"/>
    <x v="9"/>
    <x v="1482"/>
    <x v="3"/>
  </r>
  <r>
    <x v="1"/>
    <x v="7"/>
    <x v="0"/>
    <x v="12"/>
    <x v="361"/>
    <x v="1721"/>
    <x v="1549"/>
    <x v="85"/>
    <x v="8"/>
    <x v="2"/>
    <x v="2"/>
    <x v="7"/>
    <x v="42"/>
    <x v="305"/>
    <x v="139"/>
    <x v="184"/>
    <x v="1"/>
    <x v="12"/>
    <x v="4"/>
    <x v="279"/>
    <x v="585"/>
    <x v="38"/>
    <x v="57"/>
    <x v="8"/>
    <x v="9"/>
    <x v="3583"/>
    <x v="18"/>
  </r>
  <r>
    <x v="1"/>
    <x v="7"/>
    <x v="1"/>
    <x v="0"/>
    <x v="208"/>
    <x v="1722"/>
    <x v="1550"/>
    <x v="71"/>
    <x v="8"/>
    <x v="2"/>
    <x v="2"/>
    <x v="7"/>
    <x v="43"/>
    <x v="247"/>
    <x v="182"/>
    <x v="114"/>
    <x v="1"/>
    <x v="12"/>
    <x v="4"/>
    <x v="230"/>
    <x v="41"/>
    <x v="58"/>
    <x v="19"/>
    <x v="7"/>
    <x v="9"/>
    <x v="1483"/>
    <x v="3"/>
  </r>
  <r>
    <x v="1"/>
    <x v="7"/>
    <x v="1"/>
    <x v="0"/>
    <x v="260"/>
    <x v="1723"/>
    <x v="1551"/>
    <x v="181"/>
    <x v="8"/>
    <x v="2"/>
    <x v="2"/>
    <x v="7"/>
    <x v="43"/>
    <x v="247"/>
    <x v="139"/>
    <x v="184"/>
    <x v="1"/>
    <x v="12"/>
    <x v="4"/>
    <x v="228"/>
    <x v="611"/>
    <x v="58"/>
    <x v="19"/>
    <x v="7"/>
    <x v="9"/>
    <x v="1484"/>
    <x v="3"/>
  </r>
  <r>
    <x v="0"/>
    <x v="7"/>
    <x v="1"/>
    <x v="0"/>
    <x v="260"/>
    <x v="1724"/>
    <x v="1552"/>
    <x v="23"/>
    <x v="8"/>
    <x v="2"/>
    <x v="2"/>
    <x v="7"/>
    <x v="9"/>
    <x v="21"/>
    <x v="182"/>
    <x v="142"/>
    <x v="1"/>
    <x v="12"/>
    <x v="4"/>
    <x v="228"/>
    <x v="747"/>
    <x v="11"/>
    <x v="5"/>
    <x v="7"/>
    <x v="0"/>
    <x v="1485"/>
    <x v="3"/>
  </r>
  <r>
    <x v="1"/>
    <x v="7"/>
    <x v="0"/>
    <x v="12"/>
    <x v="373"/>
    <x v="1725"/>
    <x v="1553"/>
    <x v="33"/>
    <x v="8"/>
    <x v="2"/>
    <x v="2"/>
    <x v="7"/>
    <x v="42"/>
    <x v="305"/>
    <x v="170"/>
    <x v="184"/>
    <x v="1"/>
    <x v="12"/>
    <x v="4"/>
    <x v="279"/>
    <x v="710"/>
    <x v="38"/>
    <x v="57"/>
    <x v="8"/>
    <x v="9"/>
    <x v="3584"/>
    <x v="18"/>
  </r>
  <r>
    <x v="1"/>
    <x v="10"/>
    <x v="1"/>
    <x v="0"/>
    <x v="21"/>
    <x v="1726"/>
    <x v="1554"/>
    <x v="298"/>
    <x v="1"/>
    <x v="0"/>
    <x v="2"/>
    <x v="10"/>
    <x v="59"/>
    <x v="346"/>
    <x v="182"/>
    <x v="19"/>
    <x v="1"/>
    <x v="15"/>
    <x v="4"/>
    <x v="870"/>
    <x v="397"/>
    <x v="79"/>
    <x v="70"/>
    <x v="1"/>
    <x v="10"/>
    <x v="600"/>
    <x v="3"/>
  </r>
  <r>
    <x v="1"/>
    <x v="7"/>
    <x v="1"/>
    <x v="0"/>
    <x v="260"/>
    <x v="1727"/>
    <x v="1555"/>
    <x v="277"/>
    <x v="8"/>
    <x v="2"/>
    <x v="2"/>
    <x v="7"/>
    <x v="43"/>
    <x v="258"/>
    <x v="139"/>
    <x v="184"/>
    <x v="1"/>
    <x v="12"/>
    <x v="4"/>
    <x v="473"/>
    <x v="344"/>
    <x v="67"/>
    <x v="14"/>
    <x v="7"/>
    <x v="9"/>
    <x v="1486"/>
    <x v="3"/>
  </r>
  <r>
    <x v="1"/>
    <x v="7"/>
    <x v="1"/>
    <x v="0"/>
    <x v="318"/>
    <x v="1728"/>
    <x v="1556"/>
    <x v="183"/>
    <x v="8"/>
    <x v="2"/>
    <x v="2"/>
    <x v="7"/>
    <x v="43"/>
    <x v="263"/>
    <x v="182"/>
    <x v="173"/>
    <x v="1"/>
    <x v="12"/>
    <x v="4"/>
    <x v="360"/>
    <x v="472"/>
    <x v="42"/>
    <x v="17"/>
    <x v="7"/>
    <x v="9"/>
    <x v="1487"/>
    <x v="3"/>
  </r>
  <r>
    <x v="1"/>
    <x v="10"/>
    <x v="1"/>
    <x v="0"/>
    <x v="27"/>
    <x v="1729"/>
    <x v="1557"/>
    <x v="215"/>
    <x v="8"/>
    <x v="2"/>
    <x v="2"/>
    <x v="10"/>
    <x v="36"/>
    <x v="407"/>
    <x v="182"/>
    <x v="24"/>
    <x v="1"/>
    <x v="15"/>
    <x v="4"/>
    <x v="795"/>
    <x v="744"/>
    <x v="76"/>
    <x v="74"/>
    <x v="1"/>
    <x v="10"/>
    <x v="601"/>
    <x v="3"/>
  </r>
  <r>
    <x v="1"/>
    <x v="7"/>
    <x v="1"/>
    <x v="0"/>
    <x v="271"/>
    <x v="1730"/>
    <x v="1558"/>
    <x v="283"/>
    <x v="8"/>
    <x v="2"/>
    <x v="2"/>
    <x v="7"/>
    <x v="43"/>
    <x v="243"/>
    <x v="148"/>
    <x v="184"/>
    <x v="1"/>
    <x v="12"/>
    <x v="4"/>
    <x v="370"/>
    <x v="621"/>
    <x v="53"/>
    <x v="12"/>
    <x v="7"/>
    <x v="9"/>
    <x v="1488"/>
    <x v="3"/>
  </r>
  <r>
    <x v="1"/>
    <x v="7"/>
    <x v="1"/>
    <x v="0"/>
    <x v="318"/>
    <x v="1731"/>
    <x v="1559"/>
    <x v="183"/>
    <x v="8"/>
    <x v="2"/>
    <x v="2"/>
    <x v="7"/>
    <x v="43"/>
    <x v="224"/>
    <x v="170"/>
    <x v="184"/>
    <x v="1"/>
    <x v="12"/>
    <x v="4"/>
    <x v="256"/>
    <x v="472"/>
    <x v="94"/>
    <x v="21"/>
    <x v="7"/>
    <x v="9"/>
    <x v="1489"/>
    <x v="3"/>
  </r>
  <r>
    <x v="1"/>
    <x v="7"/>
    <x v="1"/>
    <x v="0"/>
    <x v="260"/>
    <x v="1732"/>
    <x v="1560"/>
    <x v="300"/>
    <x v="8"/>
    <x v="2"/>
    <x v="2"/>
    <x v="7"/>
    <x v="43"/>
    <x v="250"/>
    <x v="182"/>
    <x v="142"/>
    <x v="1"/>
    <x v="12"/>
    <x v="4"/>
    <x v="231"/>
    <x v="525"/>
    <x v="101"/>
    <x v="9"/>
    <x v="7"/>
    <x v="9"/>
    <x v="1490"/>
    <x v="3"/>
  </r>
  <r>
    <x v="1"/>
    <x v="7"/>
    <x v="0"/>
    <x v="12"/>
    <x v="186"/>
    <x v="1733"/>
    <x v="1561"/>
    <x v="239"/>
    <x v="8"/>
    <x v="2"/>
    <x v="2"/>
    <x v="7"/>
    <x v="41"/>
    <x v="212"/>
    <x v="23"/>
    <x v="184"/>
    <x v="1"/>
    <x v="13"/>
    <x v="4"/>
    <x v="86"/>
    <x v="166"/>
    <x v="69"/>
    <x v="56"/>
    <x v="8"/>
    <x v="9"/>
    <x v="3585"/>
    <x v="11"/>
  </r>
  <r>
    <x v="1"/>
    <x v="7"/>
    <x v="1"/>
    <x v="0"/>
    <x v="260"/>
    <x v="1734"/>
    <x v="1561"/>
    <x v="7"/>
    <x v="8"/>
    <x v="2"/>
    <x v="2"/>
    <x v="7"/>
    <x v="43"/>
    <x v="288"/>
    <x v="139"/>
    <x v="184"/>
    <x v="1"/>
    <x v="12"/>
    <x v="4"/>
    <x v="222"/>
    <x v="124"/>
    <x v="101"/>
    <x v="9"/>
    <x v="7"/>
    <x v="9"/>
    <x v="1491"/>
    <x v="3"/>
  </r>
  <r>
    <x v="1"/>
    <x v="7"/>
    <x v="1"/>
    <x v="0"/>
    <x v="260"/>
    <x v="1735"/>
    <x v="1562"/>
    <x v="7"/>
    <x v="8"/>
    <x v="2"/>
    <x v="2"/>
    <x v="7"/>
    <x v="43"/>
    <x v="288"/>
    <x v="139"/>
    <x v="184"/>
    <x v="1"/>
    <x v="12"/>
    <x v="4"/>
    <x v="221"/>
    <x v="124"/>
    <x v="101"/>
    <x v="9"/>
    <x v="7"/>
    <x v="9"/>
    <x v="1492"/>
    <x v="3"/>
  </r>
  <r>
    <x v="1"/>
    <x v="10"/>
    <x v="1"/>
    <x v="8"/>
    <x v="90"/>
    <x v="1736"/>
    <x v="1563"/>
    <x v="239"/>
    <x v="8"/>
    <x v="2"/>
    <x v="2"/>
    <x v="10"/>
    <x v="36"/>
    <x v="428"/>
    <x v="21"/>
    <x v="184"/>
    <x v="1"/>
    <x v="15"/>
    <x v="4"/>
    <x v="769"/>
    <x v="300"/>
    <x v="49"/>
    <x v="76"/>
    <x v="1"/>
    <x v="10"/>
    <x v="602"/>
    <x v="4"/>
  </r>
  <r>
    <x v="1"/>
    <x v="7"/>
    <x v="1"/>
    <x v="0"/>
    <x v="318"/>
    <x v="1737"/>
    <x v="1564"/>
    <x v="262"/>
    <x v="8"/>
    <x v="2"/>
    <x v="2"/>
    <x v="7"/>
    <x v="43"/>
    <x v="232"/>
    <x v="182"/>
    <x v="173"/>
    <x v="1"/>
    <x v="12"/>
    <x v="4"/>
    <x v="231"/>
    <x v="956"/>
    <x v="85"/>
    <x v="14"/>
    <x v="7"/>
    <x v="9"/>
    <x v="1493"/>
    <x v="3"/>
  </r>
  <r>
    <x v="1"/>
    <x v="7"/>
    <x v="0"/>
    <x v="12"/>
    <x v="373"/>
    <x v="1738"/>
    <x v="1565"/>
    <x v="277"/>
    <x v="8"/>
    <x v="2"/>
    <x v="2"/>
    <x v="7"/>
    <x v="42"/>
    <x v="305"/>
    <x v="170"/>
    <x v="184"/>
    <x v="1"/>
    <x v="12"/>
    <x v="4"/>
    <x v="278"/>
    <x v="515"/>
    <x v="38"/>
    <x v="57"/>
    <x v="8"/>
    <x v="9"/>
    <x v="3587"/>
    <x v="18"/>
  </r>
  <r>
    <x v="1"/>
    <x v="7"/>
    <x v="0"/>
    <x v="12"/>
    <x v="349"/>
    <x v="1739"/>
    <x v="1566"/>
    <x v="207"/>
    <x v="8"/>
    <x v="2"/>
    <x v="2"/>
    <x v="7"/>
    <x v="39"/>
    <x v="136"/>
    <x v="182"/>
    <x v="95"/>
    <x v="1"/>
    <x v="12"/>
    <x v="4"/>
    <x v="438"/>
    <x v="481"/>
    <x v="55"/>
    <x v="38"/>
    <x v="8"/>
    <x v="9"/>
    <x v="3586"/>
    <x v="44"/>
  </r>
  <r>
    <x v="1"/>
    <x v="10"/>
    <x v="1"/>
    <x v="0"/>
    <x v="21"/>
    <x v="1740"/>
    <x v="1567"/>
    <x v="225"/>
    <x v="8"/>
    <x v="2"/>
    <x v="2"/>
    <x v="10"/>
    <x v="60"/>
    <x v="402"/>
    <x v="182"/>
    <x v="19"/>
    <x v="1"/>
    <x v="15"/>
    <x v="4"/>
    <x v="962"/>
    <x v="781"/>
    <x v="22"/>
    <x v="75"/>
    <x v="1"/>
    <x v="10"/>
    <x v="603"/>
    <x v="3"/>
  </r>
  <r>
    <x v="1"/>
    <x v="7"/>
    <x v="1"/>
    <x v="0"/>
    <x v="260"/>
    <x v="1741"/>
    <x v="1568"/>
    <x v="229"/>
    <x v="8"/>
    <x v="2"/>
    <x v="2"/>
    <x v="7"/>
    <x v="43"/>
    <x v="257"/>
    <x v="182"/>
    <x v="142"/>
    <x v="1"/>
    <x v="12"/>
    <x v="4"/>
    <x v="236"/>
    <x v="299"/>
    <x v="58"/>
    <x v="19"/>
    <x v="7"/>
    <x v="9"/>
    <x v="1494"/>
    <x v="3"/>
  </r>
  <r>
    <x v="1"/>
    <x v="7"/>
    <x v="1"/>
    <x v="0"/>
    <x v="122"/>
    <x v="1742"/>
    <x v="1569"/>
    <x v="90"/>
    <x v="8"/>
    <x v="2"/>
    <x v="2"/>
    <x v="7"/>
    <x v="43"/>
    <x v="247"/>
    <x v="182"/>
    <x v="71"/>
    <x v="1"/>
    <x v="12"/>
    <x v="4"/>
    <x v="229"/>
    <x v="814"/>
    <x v="58"/>
    <x v="19"/>
    <x v="7"/>
    <x v="9"/>
    <x v="1495"/>
    <x v="3"/>
  </r>
  <r>
    <x v="1"/>
    <x v="7"/>
    <x v="1"/>
    <x v="0"/>
    <x v="260"/>
    <x v="1743"/>
    <x v="1570"/>
    <x v="214"/>
    <x v="8"/>
    <x v="2"/>
    <x v="2"/>
    <x v="7"/>
    <x v="43"/>
    <x v="263"/>
    <x v="182"/>
    <x v="142"/>
    <x v="1"/>
    <x v="12"/>
    <x v="4"/>
    <x v="364"/>
    <x v="761"/>
    <x v="42"/>
    <x v="17"/>
    <x v="7"/>
    <x v="9"/>
    <x v="1496"/>
    <x v="3"/>
  </r>
  <r>
    <x v="1"/>
    <x v="7"/>
    <x v="0"/>
    <x v="12"/>
    <x v="361"/>
    <x v="1744"/>
    <x v="1571"/>
    <x v="46"/>
    <x v="8"/>
    <x v="2"/>
    <x v="2"/>
    <x v="7"/>
    <x v="42"/>
    <x v="305"/>
    <x v="139"/>
    <x v="184"/>
    <x v="1"/>
    <x v="12"/>
    <x v="4"/>
    <x v="278"/>
    <x v="488"/>
    <x v="38"/>
    <x v="57"/>
    <x v="8"/>
    <x v="9"/>
    <x v="3588"/>
    <x v="18"/>
  </r>
  <r>
    <x v="1"/>
    <x v="7"/>
    <x v="0"/>
    <x v="13"/>
    <x v="350"/>
    <x v="1745"/>
    <x v="1572"/>
    <x v="207"/>
    <x v="8"/>
    <x v="2"/>
    <x v="2"/>
    <x v="7"/>
    <x v="39"/>
    <x v="135"/>
    <x v="90"/>
    <x v="184"/>
    <x v="1"/>
    <x v="12"/>
    <x v="4"/>
    <x v="217"/>
    <x v="481"/>
    <x v="55"/>
    <x v="38"/>
    <x v="8"/>
    <x v="9"/>
    <x v="3589"/>
    <x v="46"/>
  </r>
  <r>
    <x v="1"/>
    <x v="7"/>
    <x v="1"/>
    <x v="0"/>
    <x v="318"/>
    <x v="1746"/>
    <x v="1573"/>
    <x v="7"/>
    <x v="8"/>
    <x v="2"/>
    <x v="2"/>
    <x v="7"/>
    <x v="43"/>
    <x v="232"/>
    <x v="170"/>
    <x v="184"/>
    <x v="1"/>
    <x v="12"/>
    <x v="4"/>
    <x v="226"/>
    <x v="134"/>
    <x v="85"/>
    <x v="14"/>
    <x v="7"/>
    <x v="9"/>
    <x v="1497"/>
    <x v="3"/>
  </r>
  <r>
    <x v="1"/>
    <x v="7"/>
    <x v="1"/>
    <x v="0"/>
    <x v="167"/>
    <x v="1747"/>
    <x v="1573"/>
    <x v="123"/>
    <x v="8"/>
    <x v="2"/>
    <x v="2"/>
    <x v="7"/>
    <x v="43"/>
    <x v="222"/>
    <x v="90"/>
    <x v="184"/>
    <x v="1"/>
    <x v="12"/>
    <x v="4"/>
    <x v="157"/>
    <x v="1025"/>
    <x v="96"/>
    <x v="10"/>
    <x v="7"/>
    <x v="9"/>
    <x v="1498"/>
    <x v="3"/>
  </r>
  <r>
    <x v="1"/>
    <x v="7"/>
    <x v="1"/>
    <x v="0"/>
    <x v="260"/>
    <x v="1748"/>
    <x v="1574"/>
    <x v="243"/>
    <x v="8"/>
    <x v="2"/>
    <x v="2"/>
    <x v="7"/>
    <x v="43"/>
    <x v="227"/>
    <x v="182"/>
    <x v="142"/>
    <x v="1"/>
    <x v="12"/>
    <x v="4"/>
    <x v="370"/>
    <x v="869"/>
    <x v="53"/>
    <x v="12"/>
    <x v="7"/>
    <x v="9"/>
    <x v="1499"/>
    <x v="3"/>
  </r>
  <r>
    <x v="1"/>
    <x v="7"/>
    <x v="1"/>
    <x v="0"/>
    <x v="146"/>
    <x v="1749"/>
    <x v="1575"/>
    <x v="86"/>
    <x v="8"/>
    <x v="2"/>
    <x v="2"/>
    <x v="7"/>
    <x v="43"/>
    <x v="243"/>
    <x v="79"/>
    <x v="184"/>
    <x v="1"/>
    <x v="12"/>
    <x v="4"/>
    <x v="368"/>
    <x v="524"/>
    <x v="53"/>
    <x v="12"/>
    <x v="7"/>
    <x v="9"/>
    <x v="1500"/>
    <x v="3"/>
  </r>
  <r>
    <x v="1"/>
    <x v="7"/>
    <x v="1"/>
    <x v="0"/>
    <x v="242"/>
    <x v="1750"/>
    <x v="1575"/>
    <x v="4"/>
    <x v="8"/>
    <x v="2"/>
    <x v="2"/>
    <x v="7"/>
    <x v="43"/>
    <x v="277"/>
    <x v="128"/>
    <x v="184"/>
    <x v="1"/>
    <x v="12"/>
    <x v="4"/>
    <x v="252"/>
    <x v="254"/>
    <x v="94"/>
    <x v="22"/>
    <x v="7"/>
    <x v="9"/>
    <x v="1501"/>
    <x v="3"/>
  </r>
  <r>
    <x v="1"/>
    <x v="7"/>
    <x v="1"/>
    <x v="0"/>
    <x v="318"/>
    <x v="1751"/>
    <x v="1576"/>
    <x v="33"/>
    <x v="8"/>
    <x v="2"/>
    <x v="2"/>
    <x v="7"/>
    <x v="43"/>
    <x v="248"/>
    <x v="170"/>
    <x v="184"/>
    <x v="1"/>
    <x v="12"/>
    <x v="4"/>
    <x v="312"/>
    <x v="627"/>
    <x v="78"/>
    <x v="11"/>
    <x v="7"/>
    <x v="9"/>
    <x v="1502"/>
    <x v="3"/>
  </r>
  <r>
    <x v="1"/>
    <x v="10"/>
    <x v="1"/>
    <x v="1"/>
    <x v="33"/>
    <x v="1752"/>
    <x v="1577"/>
    <x v="19"/>
    <x v="8"/>
    <x v="2"/>
    <x v="2"/>
    <x v="10"/>
    <x v="36"/>
    <x v="369"/>
    <x v="182"/>
    <x v="24"/>
    <x v="1"/>
    <x v="15"/>
    <x v="4"/>
    <x v="750"/>
    <x v="147"/>
    <x v="12"/>
    <x v="71"/>
    <x v="1"/>
    <x v="10"/>
    <x v="604"/>
    <x v="4"/>
  </r>
  <r>
    <x v="1"/>
    <x v="7"/>
    <x v="1"/>
    <x v="0"/>
    <x v="260"/>
    <x v="1753"/>
    <x v="1578"/>
    <x v="66"/>
    <x v="8"/>
    <x v="2"/>
    <x v="2"/>
    <x v="7"/>
    <x v="43"/>
    <x v="244"/>
    <x v="139"/>
    <x v="184"/>
    <x v="1"/>
    <x v="12"/>
    <x v="4"/>
    <x v="275"/>
    <x v="1012"/>
    <x v="78"/>
    <x v="11"/>
    <x v="7"/>
    <x v="9"/>
    <x v="1503"/>
    <x v="3"/>
  </r>
  <r>
    <x v="1"/>
    <x v="7"/>
    <x v="1"/>
    <x v="0"/>
    <x v="318"/>
    <x v="1754"/>
    <x v="1579"/>
    <x v="97"/>
    <x v="8"/>
    <x v="2"/>
    <x v="2"/>
    <x v="7"/>
    <x v="43"/>
    <x v="261"/>
    <x v="182"/>
    <x v="173"/>
    <x v="1"/>
    <x v="12"/>
    <x v="4"/>
    <x v="545"/>
    <x v="374"/>
    <x v="52"/>
    <x v="14"/>
    <x v="7"/>
    <x v="9"/>
    <x v="1504"/>
    <x v="3"/>
  </r>
  <r>
    <x v="1"/>
    <x v="7"/>
    <x v="1"/>
    <x v="0"/>
    <x v="260"/>
    <x v="1755"/>
    <x v="1580"/>
    <x v="161"/>
    <x v="8"/>
    <x v="2"/>
    <x v="2"/>
    <x v="7"/>
    <x v="43"/>
    <x v="245"/>
    <x v="182"/>
    <x v="142"/>
    <x v="1"/>
    <x v="12"/>
    <x v="4"/>
    <x v="307"/>
    <x v="115"/>
    <x v="78"/>
    <x v="11"/>
    <x v="7"/>
    <x v="9"/>
    <x v="1505"/>
    <x v="3"/>
  </r>
  <r>
    <x v="1"/>
    <x v="7"/>
    <x v="1"/>
    <x v="0"/>
    <x v="318"/>
    <x v="1756"/>
    <x v="1581"/>
    <x v="25"/>
    <x v="8"/>
    <x v="2"/>
    <x v="2"/>
    <x v="7"/>
    <x v="43"/>
    <x v="248"/>
    <x v="170"/>
    <x v="184"/>
    <x v="1"/>
    <x v="12"/>
    <x v="4"/>
    <x v="311"/>
    <x v="230"/>
    <x v="78"/>
    <x v="11"/>
    <x v="7"/>
    <x v="9"/>
    <x v="1506"/>
    <x v="3"/>
  </r>
  <r>
    <x v="1"/>
    <x v="7"/>
    <x v="1"/>
    <x v="0"/>
    <x v="318"/>
    <x v="1757"/>
    <x v="1582"/>
    <x v="86"/>
    <x v="8"/>
    <x v="2"/>
    <x v="2"/>
    <x v="7"/>
    <x v="43"/>
    <x v="233"/>
    <x v="182"/>
    <x v="173"/>
    <x v="1"/>
    <x v="12"/>
    <x v="4"/>
    <x v="545"/>
    <x v="281"/>
    <x v="52"/>
    <x v="14"/>
    <x v="7"/>
    <x v="9"/>
    <x v="1507"/>
    <x v="3"/>
  </r>
  <r>
    <x v="1"/>
    <x v="7"/>
    <x v="0"/>
    <x v="13"/>
    <x v="363"/>
    <x v="1758"/>
    <x v="1583"/>
    <x v="183"/>
    <x v="8"/>
    <x v="2"/>
    <x v="2"/>
    <x v="7"/>
    <x v="39"/>
    <x v="132"/>
    <x v="139"/>
    <x v="184"/>
    <x v="1"/>
    <x v="12"/>
    <x v="4"/>
    <x v="512"/>
    <x v="887"/>
    <x v="55"/>
    <x v="38"/>
    <x v="8"/>
    <x v="9"/>
    <x v="3590"/>
    <x v="30"/>
  </r>
  <r>
    <x v="1"/>
    <x v="7"/>
    <x v="1"/>
    <x v="0"/>
    <x v="260"/>
    <x v="1759"/>
    <x v="1584"/>
    <x v="123"/>
    <x v="8"/>
    <x v="2"/>
    <x v="2"/>
    <x v="7"/>
    <x v="43"/>
    <x v="255"/>
    <x v="139"/>
    <x v="184"/>
    <x v="1"/>
    <x v="12"/>
    <x v="4"/>
    <x v="165"/>
    <x v="1025"/>
    <x v="97"/>
    <x v="14"/>
    <x v="7"/>
    <x v="9"/>
    <x v="1508"/>
    <x v="3"/>
  </r>
  <r>
    <x v="1"/>
    <x v="7"/>
    <x v="1"/>
    <x v="0"/>
    <x v="271"/>
    <x v="1760"/>
    <x v="1585"/>
    <x v="229"/>
    <x v="8"/>
    <x v="2"/>
    <x v="2"/>
    <x v="7"/>
    <x v="43"/>
    <x v="227"/>
    <x v="148"/>
    <x v="184"/>
    <x v="1"/>
    <x v="12"/>
    <x v="4"/>
    <x v="368"/>
    <x v="48"/>
    <x v="53"/>
    <x v="12"/>
    <x v="7"/>
    <x v="9"/>
    <x v="1509"/>
    <x v="3"/>
  </r>
  <r>
    <x v="1"/>
    <x v="7"/>
    <x v="1"/>
    <x v="0"/>
    <x v="98"/>
    <x v="1761"/>
    <x v="1586"/>
    <x v="286"/>
    <x v="8"/>
    <x v="2"/>
    <x v="2"/>
    <x v="7"/>
    <x v="43"/>
    <x v="229"/>
    <x v="52"/>
    <x v="184"/>
    <x v="1"/>
    <x v="12"/>
    <x v="4"/>
    <x v="371"/>
    <x v="984"/>
    <x v="91"/>
    <x v="15"/>
    <x v="7"/>
    <x v="9"/>
    <x v="1510"/>
    <x v="3"/>
  </r>
  <r>
    <x v="1"/>
    <x v="10"/>
    <x v="1"/>
    <x v="0"/>
    <x v="21"/>
    <x v="1763"/>
    <x v="1587"/>
    <x v="298"/>
    <x v="8"/>
    <x v="2"/>
    <x v="2"/>
    <x v="10"/>
    <x v="59"/>
    <x v="356"/>
    <x v="18"/>
    <x v="184"/>
    <x v="1"/>
    <x v="15"/>
    <x v="4"/>
    <x v="790"/>
    <x v="261"/>
    <x v="79"/>
    <x v="70"/>
    <x v="1"/>
    <x v="10"/>
    <x v="605"/>
    <x v="3"/>
  </r>
  <r>
    <x v="1"/>
    <x v="10"/>
    <x v="1"/>
    <x v="0"/>
    <x v="27"/>
    <x v="1762"/>
    <x v="1587"/>
    <x v="215"/>
    <x v="8"/>
    <x v="2"/>
    <x v="2"/>
    <x v="10"/>
    <x v="36"/>
    <x v="407"/>
    <x v="182"/>
    <x v="24"/>
    <x v="1"/>
    <x v="15"/>
    <x v="4"/>
    <x v="795"/>
    <x v="744"/>
    <x v="76"/>
    <x v="74"/>
    <x v="1"/>
    <x v="10"/>
    <x v="606"/>
    <x v="3"/>
  </r>
  <r>
    <x v="1"/>
    <x v="10"/>
    <x v="1"/>
    <x v="1"/>
    <x v="33"/>
    <x v="1765"/>
    <x v="1588"/>
    <x v="100"/>
    <x v="8"/>
    <x v="2"/>
    <x v="2"/>
    <x v="10"/>
    <x v="37"/>
    <x v="446"/>
    <x v="21"/>
    <x v="184"/>
    <x v="1"/>
    <x v="15"/>
    <x v="4"/>
    <x v="819"/>
    <x v="708"/>
    <x v="82"/>
    <x v="72"/>
    <x v="1"/>
    <x v="10"/>
    <x v="607"/>
    <x v="4"/>
  </r>
  <r>
    <x v="1"/>
    <x v="10"/>
    <x v="1"/>
    <x v="12"/>
    <x v="128"/>
    <x v="1764"/>
    <x v="1588"/>
    <x v="183"/>
    <x v="8"/>
    <x v="2"/>
    <x v="2"/>
    <x v="10"/>
    <x v="36"/>
    <x v="399"/>
    <x v="21"/>
    <x v="184"/>
    <x v="1"/>
    <x v="15"/>
    <x v="4"/>
    <x v="763"/>
    <x v="841"/>
    <x v="56"/>
    <x v="53"/>
    <x v="1"/>
    <x v="10"/>
    <x v="608"/>
    <x v="40"/>
  </r>
  <r>
    <x v="1"/>
    <x v="7"/>
    <x v="1"/>
    <x v="0"/>
    <x v="120"/>
    <x v="1766"/>
    <x v="1589"/>
    <x v="7"/>
    <x v="8"/>
    <x v="2"/>
    <x v="2"/>
    <x v="7"/>
    <x v="43"/>
    <x v="217"/>
    <x v="66"/>
    <x v="184"/>
    <x v="1"/>
    <x v="12"/>
    <x v="4"/>
    <x v="252"/>
    <x v="124"/>
    <x v="101"/>
    <x v="9"/>
    <x v="7"/>
    <x v="9"/>
    <x v="1511"/>
    <x v="3"/>
  </r>
  <r>
    <x v="1"/>
    <x v="7"/>
    <x v="1"/>
    <x v="0"/>
    <x v="330"/>
    <x v="1767"/>
    <x v="1590"/>
    <x v="267"/>
    <x v="8"/>
    <x v="2"/>
    <x v="2"/>
    <x v="7"/>
    <x v="43"/>
    <x v="239"/>
    <x v="182"/>
    <x v="178"/>
    <x v="1"/>
    <x v="12"/>
    <x v="4"/>
    <x v="266"/>
    <x v="901"/>
    <x v="5"/>
    <x v="20"/>
    <x v="7"/>
    <x v="9"/>
    <x v="1512"/>
    <x v="3"/>
  </r>
  <r>
    <x v="1"/>
    <x v="7"/>
    <x v="1"/>
    <x v="0"/>
    <x v="193"/>
    <x v="1768"/>
    <x v="1591"/>
    <x v="49"/>
    <x v="8"/>
    <x v="2"/>
    <x v="2"/>
    <x v="7"/>
    <x v="43"/>
    <x v="288"/>
    <x v="182"/>
    <x v="107"/>
    <x v="1"/>
    <x v="12"/>
    <x v="4"/>
    <x v="221"/>
    <x v="302"/>
    <x v="101"/>
    <x v="9"/>
    <x v="7"/>
    <x v="9"/>
    <x v="1513"/>
    <x v="3"/>
  </r>
  <r>
    <x v="1"/>
    <x v="2"/>
    <x v="0"/>
    <x v="0"/>
    <x v="344"/>
    <x v="1769"/>
    <x v="1591"/>
    <x v="77"/>
    <x v="8"/>
    <x v="2"/>
    <x v="2"/>
    <x v="2"/>
    <x v="33"/>
    <x v="469"/>
    <x v="182"/>
    <x v="182"/>
    <x v="1"/>
    <x v="2"/>
    <x v="4"/>
    <x v="673"/>
    <x v="498"/>
    <x v="36"/>
    <x v="90"/>
    <x v="8"/>
    <x v="9"/>
    <x v="3591"/>
    <x v="11"/>
  </r>
  <r>
    <x v="0"/>
    <x v="10"/>
    <x v="0"/>
    <x v="0"/>
    <x v="14"/>
    <x v="1770"/>
    <x v="1592"/>
    <x v="280"/>
    <x v="8"/>
    <x v="2"/>
    <x v="2"/>
    <x v="10"/>
    <x v="12"/>
    <x v="34"/>
    <x v="182"/>
    <x v="13"/>
    <x v="1"/>
    <x v="16"/>
    <x v="0"/>
    <x v="861"/>
    <x v="602"/>
    <x v="7"/>
    <x v="69"/>
    <x v="1"/>
    <x v="0"/>
    <x v="609"/>
    <x v="3"/>
  </r>
  <r>
    <x v="1"/>
    <x v="7"/>
    <x v="1"/>
    <x v="0"/>
    <x v="260"/>
    <x v="1771"/>
    <x v="1593"/>
    <x v="97"/>
    <x v="8"/>
    <x v="2"/>
    <x v="2"/>
    <x v="7"/>
    <x v="43"/>
    <x v="231"/>
    <x v="182"/>
    <x v="142"/>
    <x v="1"/>
    <x v="12"/>
    <x v="4"/>
    <x v="190"/>
    <x v="690"/>
    <x v="102"/>
    <x v="14"/>
    <x v="7"/>
    <x v="9"/>
    <x v="1514"/>
    <x v="3"/>
  </r>
  <r>
    <x v="1"/>
    <x v="7"/>
    <x v="0"/>
    <x v="24"/>
    <x v="379"/>
    <x v="1772"/>
    <x v="1594"/>
    <x v="231"/>
    <x v="8"/>
    <x v="2"/>
    <x v="2"/>
    <x v="7"/>
    <x v="42"/>
    <x v="307"/>
    <x v="182"/>
    <x v="95"/>
    <x v="1"/>
    <x v="12"/>
    <x v="4"/>
    <x v="425"/>
    <x v="437"/>
    <x v="38"/>
    <x v="57"/>
    <x v="8"/>
    <x v="9"/>
    <x v="3594"/>
    <x v="54"/>
  </r>
  <r>
    <x v="1"/>
    <x v="7"/>
    <x v="0"/>
    <x v="28"/>
    <x v="406"/>
    <x v="1773"/>
    <x v="1594"/>
    <x v="7"/>
    <x v="8"/>
    <x v="2"/>
    <x v="2"/>
    <x v="7"/>
    <x v="39"/>
    <x v="112"/>
    <x v="170"/>
    <x v="184"/>
    <x v="1"/>
    <x v="12"/>
    <x v="4"/>
    <x v="78"/>
    <x v="126"/>
    <x v="24"/>
    <x v="37"/>
    <x v="8"/>
    <x v="9"/>
    <x v="3595"/>
    <x v="67"/>
  </r>
  <r>
    <x v="1"/>
    <x v="10"/>
    <x v="1"/>
    <x v="0"/>
    <x v="21"/>
    <x v="1775"/>
    <x v="1595"/>
    <x v="25"/>
    <x v="8"/>
    <x v="2"/>
    <x v="2"/>
    <x v="10"/>
    <x v="60"/>
    <x v="381"/>
    <x v="182"/>
    <x v="19"/>
    <x v="1"/>
    <x v="15"/>
    <x v="4"/>
    <x v="859"/>
    <x v="1017"/>
    <x v="22"/>
    <x v="79"/>
    <x v="1"/>
    <x v="10"/>
    <x v="610"/>
    <x v="3"/>
  </r>
  <r>
    <x v="1"/>
    <x v="2"/>
    <x v="0"/>
    <x v="0"/>
    <x v="344"/>
    <x v="1774"/>
    <x v="1595"/>
    <x v="248"/>
    <x v="8"/>
    <x v="2"/>
    <x v="2"/>
    <x v="2"/>
    <x v="33"/>
    <x v="469"/>
    <x v="182"/>
    <x v="182"/>
    <x v="1"/>
    <x v="2"/>
    <x v="4"/>
    <x v="676"/>
    <x v="369"/>
    <x v="36"/>
    <x v="90"/>
    <x v="8"/>
    <x v="9"/>
    <x v="3593"/>
    <x v="11"/>
  </r>
  <r>
    <x v="1"/>
    <x v="7"/>
    <x v="1"/>
    <x v="0"/>
    <x v="84"/>
    <x v="1777"/>
    <x v="1596"/>
    <x v="267"/>
    <x v="8"/>
    <x v="2"/>
    <x v="2"/>
    <x v="7"/>
    <x v="43"/>
    <x v="217"/>
    <x v="47"/>
    <x v="184"/>
    <x v="1"/>
    <x v="12"/>
    <x v="4"/>
    <x v="251"/>
    <x v="1022"/>
    <x v="101"/>
    <x v="9"/>
    <x v="7"/>
    <x v="9"/>
    <x v="1515"/>
    <x v="3"/>
  </r>
  <r>
    <x v="1"/>
    <x v="2"/>
    <x v="0"/>
    <x v="0"/>
    <x v="344"/>
    <x v="1776"/>
    <x v="1596"/>
    <x v="248"/>
    <x v="8"/>
    <x v="2"/>
    <x v="2"/>
    <x v="2"/>
    <x v="33"/>
    <x v="469"/>
    <x v="182"/>
    <x v="182"/>
    <x v="1"/>
    <x v="2"/>
    <x v="4"/>
    <x v="678"/>
    <x v="369"/>
    <x v="36"/>
    <x v="90"/>
    <x v="8"/>
    <x v="9"/>
    <x v="3592"/>
    <x v="11"/>
  </r>
  <r>
    <x v="1"/>
    <x v="7"/>
    <x v="0"/>
    <x v="13"/>
    <x v="363"/>
    <x v="1778"/>
    <x v="1597"/>
    <x v="108"/>
    <x v="8"/>
    <x v="2"/>
    <x v="2"/>
    <x v="7"/>
    <x v="39"/>
    <x v="132"/>
    <x v="182"/>
    <x v="142"/>
    <x v="1"/>
    <x v="12"/>
    <x v="4"/>
    <x v="527"/>
    <x v="408"/>
    <x v="55"/>
    <x v="38"/>
    <x v="8"/>
    <x v="9"/>
    <x v="3598"/>
    <x v="30"/>
  </r>
  <r>
    <x v="1"/>
    <x v="7"/>
    <x v="1"/>
    <x v="0"/>
    <x v="260"/>
    <x v="1780"/>
    <x v="1598"/>
    <x v="7"/>
    <x v="8"/>
    <x v="2"/>
    <x v="2"/>
    <x v="7"/>
    <x v="43"/>
    <x v="231"/>
    <x v="139"/>
    <x v="184"/>
    <x v="1"/>
    <x v="12"/>
    <x v="4"/>
    <x v="190"/>
    <x v="135"/>
    <x v="102"/>
    <x v="14"/>
    <x v="7"/>
    <x v="9"/>
    <x v="1516"/>
    <x v="3"/>
  </r>
  <r>
    <x v="1"/>
    <x v="2"/>
    <x v="0"/>
    <x v="0"/>
    <x v="344"/>
    <x v="1779"/>
    <x v="1598"/>
    <x v="77"/>
    <x v="8"/>
    <x v="2"/>
    <x v="2"/>
    <x v="2"/>
    <x v="33"/>
    <x v="469"/>
    <x v="182"/>
    <x v="182"/>
    <x v="1"/>
    <x v="2"/>
    <x v="4"/>
    <x v="680"/>
    <x v="498"/>
    <x v="36"/>
    <x v="90"/>
    <x v="8"/>
    <x v="9"/>
    <x v="3597"/>
    <x v="11"/>
  </r>
  <r>
    <x v="1"/>
    <x v="7"/>
    <x v="1"/>
    <x v="0"/>
    <x v="260"/>
    <x v="1781"/>
    <x v="1599"/>
    <x v="83"/>
    <x v="8"/>
    <x v="2"/>
    <x v="2"/>
    <x v="7"/>
    <x v="43"/>
    <x v="282"/>
    <x v="182"/>
    <x v="142"/>
    <x v="1"/>
    <x v="12"/>
    <x v="4"/>
    <x v="418"/>
    <x v="387"/>
    <x v="104"/>
    <x v="16"/>
    <x v="7"/>
    <x v="9"/>
    <x v="1517"/>
    <x v="3"/>
  </r>
  <r>
    <x v="1"/>
    <x v="7"/>
    <x v="1"/>
    <x v="0"/>
    <x v="330"/>
    <x v="1782"/>
    <x v="1599"/>
    <x v="7"/>
    <x v="8"/>
    <x v="2"/>
    <x v="2"/>
    <x v="7"/>
    <x v="43"/>
    <x v="239"/>
    <x v="182"/>
    <x v="178"/>
    <x v="1"/>
    <x v="12"/>
    <x v="4"/>
    <x v="269"/>
    <x v="133"/>
    <x v="5"/>
    <x v="20"/>
    <x v="7"/>
    <x v="9"/>
    <x v="1518"/>
    <x v="3"/>
  </r>
  <r>
    <x v="1"/>
    <x v="7"/>
    <x v="1"/>
    <x v="0"/>
    <x v="216"/>
    <x v="1783"/>
    <x v="1600"/>
    <x v="25"/>
    <x v="8"/>
    <x v="2"/>
    <x v="2"/>
    <x v="7"/>
    <x v="43"/>
    <x v="251"/>
    <x v="182"/>
    <x v="119"/>
    <x v="1"/>
    <x v="12"/>
    <x v="4"/>
    <x v="251"/>
    <x v="958"/>
    <x v="101"/>
    <x v="9"/>
    <x v="7"/>
    <x v="9"/>
    <x v="1519"/>
    <x v="3"/>
  </r>
  <r>
    <x v="1"/>
    <x v="2"/>
    <x v="0"/>
    <x v="0"/>
    <x v="344"/>
    <x v="1784"/>
    <x v="1600"/>
    <x v="145"/>
    <x v="8"/>
    <x v="2"/>
    <x v="2"/>
    <x v="2"/>
    <x v="33"/>
    <x v="469"/>
    <x v="180"/>
    <x v="184"/>
    <x v="1"/>
    <x v="2"/>
    <x v="4"/>
    <x v="679"/>
    <x v="850"/>
    <x v="36"/>
    <x v="90"/>
    <x v="8"/>
    <x v="9"/>
    <x v="3596"/>
    <x v="11"/>
  </r>
  <r>
    <x v="1"/>
    <x v="7"/>
    <x v="1"/>
    <x v="0"/>
    <x v="318"/>
    <x v="1785"/>
    <x v="1601"/>
    <x v="83"/>
    <x v="8"/>
    <x v="2"/>
    <x v="2"/>
    <x v="7"/>
    <x v="43"/>
    <x v="246"/>
    <x v="182"/>
    <x v="173"/>
    <x v="1"/>
    <x v="12"/>
    <x v="4"/>
    <x v="256"/>
    <x v="685"/>
    <x v="101"/>
    <x v="9"/>
    <x v="7"/>
    <x v="9"/>
    <x v="1520"/>
    <x v="3"/>
  </r>
  <r>
    <x v="1"/>
    <x v="7"/>
    <x v="1"/>
    <x v="0"/>
    <x v="260"/>
    <x v="1787"/>
    <x v="1602"/>
    <x v="99"/>
    <x v="8"/>
    <x v="2"/>
    <x v="2"/>
    <x v="7"/>
    <x v="43"/>
    <x v="244"/>
    <x v="182"/>
    <x v="142"/>
    <x v="1"/>
    <x v="12"/>
    <x v="4"/>
    <x v="282"/>
    <x v="662"/>
    <x v="78"/>
    <x v="11"/>
    <x v="7"/>
    <x v="9"/>
    <x v="1521"/>
    <x v="3"/>
  </r>
  <r>
    <x v="1"/>
    <x v="7"/>
    <x v="1"/>
    <x v="0"/>
    <x v="330"/>
    <x v="1786"/>
    <x v="1602"/>
    <x v="265"/>
    <x v="8"/>
    <x v="2"/>
    <x v="2"/>
    <x v="7"/>
    <x v="43"/>
    <x v="239"/>
    <x v="178"/>
    <x v="184"/>
    <x v="1"/>
    <x v="12"/>
    <x v="4"/>
    <x v="266"/>
    <x v="1008"/>
    <x v="5"/>
    <x v="20"/>
    <x v="7"/>
    <x v="9"/>
    <x v="1522"/>
    <x v="3"/>
  </r>
  <r>
    <x v="1"/>
    <x v="7"/>
    <x v="1"/>
    <x v="0"/>
    <x v="137"/>
    <x v="1788"/>
    <x v="1603"/>
    <x v="183"/>
    <x v="8"/>
    <x v="2"/>
    <x v="2"/>
    <x v="7"/>
    <x v="43"/>
    <x v="288"/>
    <x v="182"/>
    <x v="81"/>
    <x v="1"/>
    <x v="12"/>
    <x v="4"/>
    <x v="221"/>
    <x v="967"/>
    <x v="101"/>
    <x v="9"/>
    <x v="7"/>
    <x v="9"/>
    <x v="1523"/>
    <x v="3"/>
  </r>
  <r>
    <x v="1"/>
    <x v="7"/>
    <x v="1"/>
    <x v="0"/>
    <x v="279"/>
    <x v="1789"/>
    <x v="1604"/>
    <x v="66"/>
    <x v="8"/>
    <x v="2"/>
    <x v="2"/>
    <x v="7"/>
    <x v="43"/>
    <x v="245"/>
    <x v="182"/>
    <x v="149"/>
    <x v="1"/>
    <x v="12"/>
    <x v="4"/>
    <x v="310"/>
    <x v="1012"/>
    <x v="78"/>
    <x v="11"/>
    <x v="7"/>
    <x v="9"/>
    <x v="1524"/>
    <x v="3"/>
  </r>
  <r>
    <x v="0"/>
    <x v="6"/>
    <x v="0"/>
    <x v="0"/>
    <x v="17"/>
    <x v="1790"/>
    <x v="1605"/>
    <x v="11"/>
    <x v="8"/>
    <x v="2"/>
    <x v="2"/>
    <x v="6"/>
    <x v="14"/>
    <x v="43"/>
    <x v="14"/>
    <x v="184"/>
    <x v="1"/>
    <x v="9"/>
    <x v="4"/>
    <x v="1068"/>
    <x v="378"/>
    <x v="8"/>
    <x v="25"/>
    <x v="2"/>
    <x v="7"/>
    <x v="3162"/>
    <x v="85"/>
  </r>
  <r>
    <x v="0"/>
    <x v="7"/>
    <x v="1"/>
    <x v="0"/>
    <x v="318"/>
    <x v="1791"/>
    <x v="1606"/>
    <x v="302"/>
    <x v="8"/>
    <x v="2"/>
    <x v="2"/>
    <x v="7"/>
    <x v="8"/>
    <x v="20"/>
    <x v="182"/>
    <x v="173"/>
    <x v="1"/>
    <x v="12"/>
    <x v="4"/>
    <x v="379"/>
    <x v="929"/>
    <x v="64"/>
    <x v="13"/>
    <x v="7"/>
    <x v="9"/>
    <x v="1525"/>
    <x v="3"/>
  </r>
  <r>
    <x v="1"/>
    <x v="7"/>
    <x v="1"/>
    <x v="0"/>
    <x v="318"/>
    <x v="1792"/>
    <x v="1607"/>
    <x v="180"/>
    <x v="8"/>
    <x v="2"/>
    <x v="2"/>
    <x v="7"/>
    <x v="43"/>
    <x v="248"/>
    <x v="182"/>
    <x v="173"/>
    <x v="1"/>
    <x v="12"/>
    <x v="4"/>
    <x v="314"/>
    <x v="622"/>
    <x v="78"/>
    <x v="11"/>
    <x v="7"/>
    <x v="9"/>
    <x v="1526"/>
    <x v="3"/>
  </r>
  <r>
    <x v="1"/>
    <x v="7"/>
    <x v="0"/>
    <x v="29"/>
    <x v="405"/>
    <x v="1793"/>
    <x v="1608"/>
    <x v="7"/>
    <x v="8"/>
    <x v="2"/>
    <x v="2"/>
    <x v="7"/>
    <x v="42"/>
    <x v="301"/>
    <x v="182"/>
    <x v="142"/>
    <x v="1"/>
    <x v="12"/>
    <x v="4"/>
    <x v="285"/>
    <x v="132"/>
    <x v="38"/>
    <x v="57"/>
    <x v="8"/>
    <x v="9"/>
    <x v="3599"/>
    <x v="63"/>
  </r>
  <r>
    <x v="1"/>
    <x v="7"/>
    <x v="1"/>
    <x v="0"/>
    <x v="260"/>
    <x v="1794"/>
    <x v="1608"/>
    <x v="180"/>
    <x v="8"/>
    <x v="2"/>
    <x v="2"/>
    <x v="7"/>
    <x v="43"/>
    <x v="257"/>
    <x v="182"/>
    <x v="142"/>
    <x v="1"/>
    <x v="12"/>
    <x v="4"/>
    <x v="239"/>
    <x v="764"/>
    <x v="58"/>
    <x v="19"/>
    <x v="7"/>
    <x v="9"/>
    <x v="1527"/>
    <x v="3"/>
  </r>
  <r>
    <x v="1"/>
    <x v="7"/>
    <x v="1"/>
    <x v="0"/>
    <x v="318"/>
    <x v="1795"/>
    <x v="1609"/>
    <x v="33"/>
    <x v="8"/>
    <x v="2"/>
    <x v="2"/>
    <x v="7"/>
    <x v="44"/>
    <x v="242"/>
    <x v="182"/>
    <x v="173"/>
    <x v="1"/>
    <x v="12"/>
    <x v="4"/>
    <x v="233"/>
    <x v="448"/>
    <x v="28"/>
    <x v="43"/>
    <x v="7"/>
    <x v="13"/>
    <x v="1528"/>
    <x v="3"/>
  </r>
  <r>
    <x v="1"/>
    <x v="7"/>
    <x v="0"/>
    <x v="12"/>
    <x v="361"/>
    <x v="1796"/>
    <x v="1610"/>
    <x v="26"/>
    <x v="8"/>
    <x v="2"/>
    <x v="2"/>
    <x v="7"/>
    <x v="42"/>
    <x v="305"/>
    <x v="139"/>
    <x v="184"/>
    <x v="1"/>
    <x v="12"/>
    <x v="4"/>
    <x v="280"/>
    <x v="190"/>
    <x v="38"/>
    <x v="57"/>
    <x v="8"/>
    <x v="9"/>
    <x v="3600"/>
    <x v="18"/>
  </r>
  <r>
    <x v="1"/>
    <x v="10"/>
    <x v="1"/>
    <x v="12"/>
    <x v="128"/>
    <x v="1797"/>
    <x v="1611"/>
    <x v="277"/>
    <x v="8"/>
    <x v="2"/>
    <x v="2"/>
    <x v="10"/>
    <x v="36"/>
    <x v="413"/>
    <x v="21"/>
    <x v="184"/>
    <x v="1"/>
    <x v="15"/>
    <x v="4"/>
    <x v="806"/>
    <x v="487"/>
    <x v="19"/>
    <x v="49"/>
    <x v="1"/>
    <x v="10"/>
    <x v="611"/>
    <x v="43"/>
  </r>
  <r>
    <x v="1"/>
    <x v="7"/>
    <x v="1"/>
    <x v="0"/>
    <x v="318"/>
    <x v="1798"/>
    <x v="1611"/>
    <x v="25"/>
    <x v="8"/>
    <x v="2"/>
    <x v="2"/>
    <x v="7"/>
    <x v="43"/>
    <x v="248"/>
    <x v="182"/>
    <x v="173"/>
    <x v="1"/>
    <x v="12"/>
    <x v="4"/>
    <x v="318"/>
    <x v="220"/>
    <x v="78"/>
    <x v="11"/>
    <x v="7"/>
    <x v="9"/>
    <x v="1529"/>
    <x v="3"/>
  </r>
  <r>
    <x v="1"/>
    <x v="7"/>
    <x v="0"/>
    <x v="12"/>
    <x v="361"/>
    <x v="1799"/>
    <x v="1612"/>
    <x v="271"/>
    <x v="8"/>
    <x v="2"/>
    <x v="2"/>
    <x v="7"/>
    <x v="42"/>
    <x v="305"/>
    <x v="139"/>
    <x v="184"/>
    <x v="1"/>
    <x v="12"/>
    <x v="4"/>
    <x v="280"/>
    <x v="939"/>
    <x v="38"/>
    <x v="57"/>
    <x v="8"/>
    <x v="9"/>
    <x v="3601"/>
    <x v="18"/>
  </r>
  <r>
    <x v="1"/>
    <x v="7"/>
    <x v="1"/>
    <x v="0"/>
    <x v="318"/>
    <x v="1800"/>
    <x v="1613"/>
    <x v="274"/>
    <x v="8"/>
    <x v="2"/>
    <x v="2"/>
    <x v="7"/>
    <x v="43"/>
    <x v="272"/>
    <x v="182"/>
    <x v="173"/>
    <x v="1"/>
    <x v="12"/>
    <x v="4"/>
    <x v="228"/>
    <x v="610"/>
    <x v="93"/>
    <x v="22"/>
    <x v="7"/>
    <x v="9"/>
    <x v="1530"/>
    <x v="3"/>
  </r>
  <r>
    <x v="1"/>
    <x v="7"/>
    <x v="1"/>
    <x v="0"/>
    <x v="259"/>
    <x v="1801"/>
    <x v="1614"/>
    <x v="183"/>
    <x v="8"/>
    <x v="2"/>
    <x v="2"/>
    <x v="7"/>
    <x v="43"/>
    <x v="255"/>
    <x v="138"/>
    <x v="184"/>
    <x v="1"/>
    <x v="12"/>
    <x v="4"/>
    <x v="160"/>
    <x v="788"/>
    <x v="97"/>
    <x v="14"/>
    <x v="7"/>
    <x v="9"/>
    <x v="1531"/>
    <x v="3"/>
  </r>
  <r>
    <x v="1"/>
    <x v="7"/>
    <x v="1"/>
    <x v="0"/>
    <x v="260"/>
    <x v="1802"/>
    <x v="1615"/>
    <x v="181"/>
    <x v="8"/>
    <x v="2"/>
    <x v="2"/>
    <x v="7"/>
    <x v="43"/>
    <x v="247"/>
    <x v="139"/>
    <x v="184"/>
    <x v="1"/>
    <x v="12"/>
    <x v="4"/>
    <x v="229"/>
    <x v="611"/>
    <x v="58"/>
    <x v="19"/>
    <x v="7"/>
    <x v="9"/>
    <x v="1532"/>
    <x v="3"/>
  </r>
  <r>
    <x v="1"/>
    <x v="7"/>
    <x v="0"/>
    <x v="12"/>
    <x v="361"/>
    <x v="1803"/>
    <x v="1616"/>
    <x v="33"/>
    <x v="8"/>
    <x v="2"/>
    <x v="2"/>
    <x v="7"/>
    <x v="42"/>
    <x v="305"/>
    <x v="139"/>
    <x v="184"/>
    <x v="1"/>
    <x v="12"/>
    <x v="4"/>
    <x v="280"/>
    <x v="491"/>
    <x v="38"/>
    <x v="57"/>
    <x v="8"/>
    <x v="9"/>
    <x v="3602"/>
    <x v="18"/>
  </r>
  <r>
    <x v="1"/>
    <x v="7"/>
    <x v="1"/>
    <x v="0"/>
    <x v="260"/>
    <x v="1804"/>
    <x v="1616"/>
    <x v="282"/>
    <x v="8"/>
    <x v="2"/>
    <x v="2"/>
    <x v="7"/>
    <x v="43"/>
    <x v="257"/>
    <x v="139"/>
    <x v="184"/>
    <x v="1"/>
    <x v="12"/>
    <x v="4"/>
    <x v="238"/>
    <x v="316"/>
    <x v="58"/>
    <x v="19"/>
    <x v="7"/>
    <x v="9"/>
    <x v="1533"/>
    <x v="3"/>
  </r>
  <r>
    <x v="1"/>
    <x v="10"/>
    <x v="1"/>
    <x v="0"/>
    <x v="21"/>
    <x v="1805"/>
    <x v="1617"/>
    <x v="248"/>
    <x v="8"/>
    <x v="2"/>
    <x v="2"/>
    <x v="10"/>
    <x v="60"/>
    <x v="402"/>
    <x v="182"/>
    <x v="19"/>
    <x v="1"/>
    <x v="15"/>
    <x v="4"/>
    <x v="963"/>
    <x v="943"/>
    <x v="22"/>
    <x v="75"/>
    <x v="1"/>
    <x v="10"/>
    <x v="612"/>
    <x v="3"/>
  </r>
  <r>
    <x v="1"/>
    <x v="7"/>
    <x v="1"/>
    <x v="0"/>
    <x v="318"/>
    <x v="1806"/>
    <x v="1618"/>
    <x v="25"/>
    <x v="8"/>
    <x v="2"/>
    <x v="2"/>
    <x v="7"/>
    <x v="43"/>
    <x v="248"/>
    <x v="170"/>
    <x v="184"/>
    <x v="1"/>
    <x v="12"/>
    <x v="4"/>
    <x v="323"/>
    <x v="230"/>
    <x v="78"/>
    <x v="11"/>
    <x v="7"/>
    <x v="9"/>
    <x v="1534"/>
    <x v="3"/>
  </r>
  <r>
    <x v="1"/>
    <x v="7"/>
    <x v="1"/>
    <x v="0"/>
    <x v="260"/>
    <x v="1808"/>
    <x v="1619"/>
    <x v="208"/>
    <x v="8"/>
    <x v="2"/>
    <x v="2"/>
    <x v="7"/>
    <x v="43"/>
    <x v="257"/>
    <x v="139"/>
    <x v="184"/>
    <x v="1"/>
    <x v="12"/>
    <x v="4"/>
    <x v="236"/>
    <x v="900"/>
    <x v="58"/>
    <x v="19"/>
    <x v="7"/>
    <x v="9"/>
    <x v="1536"/>
    <x v="3"/>
  </r>
  <r>
    <x v="1"/>
    <x v="7"/>
    <x v="1"/>
    <x v="0"/>
    <x v="260"/>
    <x v="1807"/>
    <x v="1619"/>
    <x v="183"/>
    <x v="8"/>
    <x v="2"/>
    <x v="2"/>
    <x v="7"/>
    <x v="43"/>
    <x v="247"/>
    <x v="182"/>
    <x v="142"/>
    <x v="1"/>
    <x v="12"/>
    <x v="4"/>
    <x v="230"/>
    <x v="967"/>
    <x v="58"/>
    <x v="19"/>
    <x v="7"/>
    <x v="9"/>
    <x v="1535"/>
    <x v="3"/>
  </r>
  <r>
    <x v="1"/>
    <x v="7"/>
    <x v="0"/>
    <x v="24"/>
    <x v="393"/>
    <x v="1809"/>
    <x v="1620"/>
    <x v="7"/>
    <x v="8"/>
    <x v="2"/>
    <x v="2"/>
    <x v="7"/>
    <x v="42"/>
    <x v="307"/>
    <x v="139"/>
    <x v="184"/>
    <x v="1"/>
    <x v="12"/>
    <x v="4"/>
    <x v="424"/>
    <x v="132"/>
    <x v="38"/>
    <x v="57"/>
    <x v="8"/>
    <x v="9"/>
    <x v="3603"/>
    <x v="54"/>
  </r>
  <r>
    <x v="1"/>
    <x v="7"/>
    <x v="1"/>
    <x v="0"/>
    <x v="68"/>
    <x v="1810"/>
    <x v="1621"/>
    <x v="302"/>
    <x v="8"/>
    <x v="2"/>
    <x v="2"/>
    <x v="7"/>
    <x v="43"/>
    <x v="227"/>
    <x v="40"/>
    <x v="184"/>
    <x v="1"/>
    <x v="12"/>
    <x v="4"/>
    <x v="368"/>
    <x v="930"/>
    <x v="53"/>
    <x v="12"/>
    <x v="7"/>
    <x v="9"/>
    <x v="1537"/>
    <x v="3"/>
  </r>
  <r>
    <x v="1"/>
    <x v="10"/>
    <x v="1"/>
    <x v="0"/>
    <x v="21"/>
    <x v="1811"/>
    <x v="1622"/>
    <x v="87"/>
    <x v="8"/>
    <x v="2"/>
    <x v="2"/>
    <x v="10"/>
    <x v="59"/>
    <x v="349"/>
    <x v="18"/>
    <x v="184"/>
    <x v="1"/>
    <x v="15"/>
    <x v="4"/>
    <x v="956"/>
    <x v="999"/>
    <x v="15"/>
    <x v="70"/>
    <x v="1"/>
    <x v="10"/>
    <x v="613"/>
    <x v="3"/>
  </r>
  <r>
    <x v="1"/>
    <x v="7"/>
    <x v="0"/>
    <x v="12"/>
    <x v="361"/>
    <x v="1812"/>
    <x v="1623"/>
    <x v="26"/>
    <x v="8"/>
    <x v="2"/>
    <x v="2"/>
    <x v="7"/>
    <x v="42"/>
    <x v="305"/>
    <x v="139"/>
    <x v="184"/>
    <x v="1"/>
    <x v="12"/>
    <x v="4"/>
    <x v="280"/>
    <x v="190"/>
    <x v="38"/>
    <x v="57"/>
    <x v="8"/>
    <x v="9"/>
    <x v="3604"/>
    <x v="18"/>
  </r>
  <r>
    <x v="1"/>
    <x v="7"/>
    <x v="1"/>
    <x v="0"/>
    <x v="260"/>
    <x v="1813"/>
    <x v="1624"/>
    <x v="300"/>
    <x v="8"/>
    <x v="2"/>
    <x v="2"/>
    <x v="7"/>
    <x v="43"/>
    <x v="244"/>
    <x v="182"/>
    <x v="142"/>
    <x v="1"/>
    <x v="12"/>
    <x v="4"/>
    <x v="313"/>
    <x v="525"/>
    <x v="78"/>
    <x v="11"/>
    <x v="7"/>
    <x v="9"/>
    <x v="1538"/>
    <x v="3"/>
  </r>
  <r>
    <x v="1"/>
    <x v="7"/>
    <x v="1"/>
    <x v="0"/>
    <x v="260"/>
    <x v="1814"/>
    <x v="1625"/>
    <x v="239"/>
    <x v="8"/>
    <x v="2"/>
    <x v="2"/>
    <x v="7"/>
    <x v="43"/>
    <x v="247"/>
    <x v="139"/>
    <x v="184"/>
    <x v="1"/>
    <x v="12"/>
    <x v="4"/>
    <x v="229"/>
    <x v="214"/>
    <x v="58"/>
    <x v="19"/>
    <x v="7"/>
    <x v="9"/>
    <x v="1539"/>
    <x v="3"/>
  </r>
  <r>
    <x v="1"/>
    <x v="7"/>
    <x v="0"/>
    <x v="12"/>
    <x v="186"/>
    <x v="1815"/>
    <x v="1626"/>
    <x v="99"/>
    <x v="8"/>
    <x v="2"/>
    <x v="2"/>
    <x v="7"/>
    <x v="40"/>
    <x v="204"/>
    <x v="182"/>
    <x v="27"/>
    <x v="1"/>
    <x v="13"/>
    <x v="4"/>
    <x v="91"/>
    <x v="882"/>
    <x v="69"/>
    <x v="56"/>
    <x v="8"/>
    <x v="9"/>
    <x v="3605"/>
    <x v="11"/>
  </r>
  <r>
    <x v="1"/>
    <x v="10"/>
    <x v="1"/>
    <x v="0"/>
    <x v="21"/>
    <x v="1816"/>
    <x v="1626"/>
    <x v="224"/>
    <x v="8"/>
    <x v="2"/>
    <x v="2"/>
    <x v="10"/>
    <x v="59"/>
    <x v="359"/>
    <x v="18"/>
    <x v="184"/>
    <x v="1"/>
    <x v="15"/>
    <x v="4"/>
    <x v="920"/>
    <x v="377"/>
    <x v="15"/>
    <x v="70"/>
    <x v="1"/>
    <x v="10"/>
    <x v="614"/>
    <x v="3"/>
  </r>
  <r>
    <x v="0"/>
    <x v="7"/>
    <x v="1"/>
    <x v="0"/>
    <x v="260"/>
    <x v="1817"/>
    <x v="1626"/>
    <x v="154"/>
    <x v="8"/>
    <x v="2"/>
    <x v="2"/>
    <x v="7"/>
    <x v="9"/>
    <x v="21"/>
    <x v="182"/>
    <x v="142"/>
    <x v="1"/>
    <x v="12"/>
    <x v="4"/>
    <x v="233"/>
    <x v="642"/>
    <x v="11"/>
    <x v="5"/>
    <x v="7"/>
    <x v="0"/>
    <x v="1540"/>
    <x v="3"/>
  </r>
  <r>
    <x v="1"/>
    <x v="7"/>
    <x v="1"/>
    <x v="0"/>
    <x v="318"/>
    <x v="1818"/>
    <x v="1627"/>
    <x v="289"/>
    <x v="8"/>
    <x v="2"/>
    <x v="2"/>
    <x v="7"/>
    <x v="43"/>
    <x v="259"/>
    <x v="182"/>
    <x v="173"/>
    <x v="1"/>
    <x v="12"/>
    <x v="4"/>
    <x v="474"/>
    <x v="652"/>
    <x v="67"/>
    <x v="14"/>
    <x v="7"/>
    <x v="9"/>
    <x v="1541"/>
    <x v="3"/>
  </r>
  <r>
    <x v="1"/>
    <x v="7"/>
    <x v="1"/>
    <x v="0"/>
    <x v="318"/>
    <x v="1819"/>
    <x v="1628"/>
    <x v="25"/>
    <x v="8"/>
    <x v="2"/>
    <x v="2"/>
    <x v="7"/>
    <x v="43"/>
    <x v="248"/>
    <x v="170"/>
    <x v="184"/>
    <x v="1"/>
    <x v="12"/>
    <x v="4"/>
    <x v="321"/>
    <x v="230"/>
    <x v="78"/>
    <x v="11"/>
    <x v="7"/>
    <x v="9"/>
    <x v="1542"/>
    <x v="3"/>
  </r>
  <r>
    <x v="1"/>
    <x v="2"/>
    <x v="0"/>
    <x v="0"/>
    <x v="344"/>
    <x v="1820"/>
    <x v="1628"/>
    <x v="145"/>
    <x v="8"/>
    <x v="2"/>
    <x v="2"/>
    <x v="2"/>
    <x v="33"/>
    <x v="469"/>
    <x v="182"/>
    <x v="182"/>
    <x v="1"/>
    <x v="2"/>
    <x v="4"/>
    <x v="680"/>
    <x v="580"/>
    <x v="36"/>
    <x v="90"/>
    <x v="8"/>
    <x v="9"/>
    <x v="3606"/>
    <x v="11"/>
  </r>
  <r>
    <x v="1"/>
    <x v="7"/>
    <x v="0"/>
    <x v="12"/>
    <x v="361"/>
    <x v="1822"/>
    <x v="1629"/>
    <x v="248"/>
    <x v="8"/>
    <x v="2"/>
    <x v="2"/>
    <x v="7"/>
    <x v="42"/>
    <x v="305"/>
    <x v="182"/>
    <x v="142"/>
    <x v="1"/>
    <x v="12"/>
    <x v="4"/>
    <x v="281"/>
    <x v="878"/>
    <x v="38"/>
    <x v="57"/>
    <x v="8"/>
    <x v="9"/>
    <x v="3607"/>
    <x v="18"/>
  </r>
  <r>
    <x v="1"/>
    <x v="7"/>
    <x v="1"/>
    <x v="0"/>
    <x v="318"/>
    <x v="1821"/>
    <x v="1629"/>
    <x v="4"/>
    <x v="8"/>
    <x v="2"/>
    <x v="2"/>
    <x v="7"/>
    <x v="43"/>
    <x v="246"/>
    <x v="170"/>
    <x v="184"/>
    <x v="1"/>
    <x v="12"/>
    <x v="4"/>
    <x v="257"/>
    <x v="600"/>
    <x v="101"/>
    <x v="9"/>
    <x v="7"/>
    <x v="9"/>
    <x v="1543"/>
    <x v="3"/>
  </r>
  <r>
    <x v="0"/>
    <x v="7"/>
    <x v="1"/>
    <x v="0"/>
    <x v="260"/>
    <x v="1823"/>
    <x v="1630"/>
    <x v="23"/>
    <x v="8"/>
    <x v="2"/>
    <x v="2"/>
    <x v="7"/>
    <x v="9"/>
    <x v="21"/>
    <x v="182"/>
    <x v="142"/>
    <x v="1"/>
    <x v="12"/>
    <x v="4"/>
    <x v="239"/>
    <x v="747"/>
    <x v="11"/>
    <x v="5"/>
    <x v="7"/>
    <x v="0"/>
    <x v="1544"/>
    <x v="3"/>
  </r>
  <r>
    <x v="1"/>
    <x v="7"/>
    <x v="0"/>
    <x v="25"/>
    <x v="394"/>
    <x v="1824"/>
    <x v="1631"/>
    <x v="160"/>
    <x v="8"/>
    <x v="2"/>
    <x v="2"/>
    <x v="7"/>
    <x v="42"/>
    <x v="304"/>
    <x v="182"/>
    <x v="142"/>
    <x v="1"/>
    <x v="12"/>
    <x v="4"/>
    <x v="352"/>
    <x v="752"/>
    <x v="38"/>
    <x v="57"/>
    <x v="8"/>
    <x v="9"/>
    <x v="3608"/>
    <x v="11"/>
  </r>
  <r>
    <x v="1"/>
    <x v="7"/>
    <x v="1"/>
    <x v="0"/>
    <x v="318"/>
    <x v="1825"/>
    <x v="1632"/>
    <x v="4"/>
    <x v="8"/>
    <x v="2"/>
    <x v="2"/>
    <x v="7"/>
    <x v="43"/>
    <x v="246"/>
    <x v="170"/>
    <x v="184"/>
    <x v="1"/>
    <x v="12"/>
    <x v="4"/>
    <x v="256"/>
    <x v="600"/>
    <x v="101"/>
    <x v="9"/>
    <x v="7"/>
    <x v="9"/>
    <x v="1545"/>
    <x v="3"/>
  </r>
  <r>
    <x v="1"/>
    <x v="7"/>
    <x v="0"/>
    <x v="12"/>
    <x v="383"/>
    <x v="1826"/>
    <x v="1633"/>
    <x v="145"/>
    <x v="8"/>
    <x v="2"/>
    <x v="2"/>
    <x v="7"/>
    <x v="42"/>
    <x v="305"/>
    <x v="174"/>
    <x v="184"/>
    <x v="1"/>
    <x v="12"/>
    <x v="4"/>
    <x v="280"/>
    <x v="684"/>
    <x v="38"/>
    <x v="57"/>
    <x v="8"/>
    <x v="9"/>
    <x v="3609"/>
    <x v="18"/>
  </r>
  <r>
    <x v="0"/>
    <x v="7"/>
    <x v="1"/>
    <x v="0"/>
    <x v="260"/>
    <x v="1827"/>
    <x v="1634"/>
    <x v="154"/>
    <x v="8"/>
    <x v="2"/>
    <x v="2"/>
    <x v="7"/>
    <x v="9"/>
    <x v="21"/>
    <x v="182"/>
    <x v="142"/>
    <x v="1"/>
    <x v="12"/>
    <x v="4"/>
    <x v="247"/>
    <x v="466"/>
    <x v="11"/>
    <x v="5"/>
    <x v="7"/>
    <x v="0"/>
    <x v="1546"/>
    <x v="3"/>
  </r>
  <r>
    <x v="1"/>
    <x v="7"/>
    <x v="1"/>
    <x v="0"/>
    <x v="260"/>
    <x v="1828"/>
    <x v="1635"/>
    <x v="7"/>
    <x v="8"/>
    <x v="2"/>
    <x v="2"/>
    <x v="7"/>
    <x v="43"/>
    <x v="288"/>
    <x v="139"/>
    <x v="184"/>
    <x v="1"/>
    <x v="12"/>
    <x v="4"/>
    <x v="224"/>
    <x v="124"/>
    <x v="101"/>
    <x v="9"/>
    <x v="7"/>
    <x v="9"/>
    <x v="1547"/>
    <x v="3"/>
  </r>
  <r>
    <x v="1"/>
    <x v="7"/>
    <x v="0"/>
    <x v="12"/>
    <x v="361"/>
    <x v="1829"/>
    <x v="1636"/>
    <x v="48"/>
    <x v="8"/>
    <x v="2"/>
    <x v="2"/>
    <x v="7"/>
    <x v="42"/>
    <x v="305"/>
    <x v="139"/>
    <x v="184"/>
    <x v="1"/>
    <x v="12"/>
    <x v="4"/>
    <x v="279"/>
    <x v="231"/>
    <x v="38"/>
    <x v="57"/>
    <x v="8"/>
    <x v="9"/>
    <x v="3611"/>
    <x v="18"/>
  </r>
  <r>
    <x v="1"/>
    <x v="7"/>
    <x v="1"/>
    <x v="0"/>
    <x v="318"/>
    <x v="1830"/>
    <x v="1637"/>
    <x v="4"/>
    <x v="8"/>
    <x v="2"/>
    <x v="2"/>
    <x v="7"/>
    <x v="43"/>
    <x v="246"/>
    <x v="170"/>
    <x v="184"/>
    <x v="1"/>
    <x v="12"/>
    <x v="4"/>
    <x v="255"/>
    <x v="600"/>
    <x v="101"/>
    <x v="9"/>
    <x v="7"/>
    <x v="9"/>
    <x v="1548"/>
    <x v="3"/>
  </r>
  <r>
    <x v="1"/>
    <x v="7"/>
    <x v="0"/>
    <x v="25"/>
    <x v="394"/>
    <x v="1831"/>
    <x v="1638"/>
    <x v="26"/>
    <x v="8"/>
    <x v="2"/>
    <x v="2"/>
    <x v="7"/>
    <x v="42"/>
    <x v="304"/>
    <x v="182"/>
    <x v="142"/>
    <x v="1"/>
    <x v="12"/>
    <x v="4"/>
    <x v="354"/>
    <x v="176"/>
    <x v="38"/>
    <x v="57"/>
    <x v="8"/>
    <x v="9"/>
    <x v="3610"/>
    <x v="11"/>
  </r>
  <r>
    <x v="1"/>
    <x v="7"/>
    <x v="1"/>
    <x v="0"/>
    <x v="260"/>
    <x v="1832"/>
    <x v="1639"/>
    <x v="126"/>
    <x v="8"/>
    <x v="2"/>
    <x v="2"/>
    <x v="7"/>
    <x v="43"/>
    <x v="263"/>
    <x v="139"/>
    <x v="184"/>
    <x v="1"/>
    <x v="12"/>
    <x v="4"/>
    <x v="359"/>
    <x v="111"/>
    <x v="42"/>
    <x v="17"/>
    <x v="7"/>
    <x v="9"/>
    <x v="1549"/>
    <x v="3"/>
  </r>
  <r>
    <x v="1"/>
    <x v="7"/>
    <x v="1"/>
    <x v="0"/>
    <x v="318"/>
    <x v="1833"/>
    <x v="1640"/>
    <x v="7"/>
    <x v="8"/>
    <x v="2"/>
    <x v="2"/>
    <x v="7"/>
    <x v="43"/>
    <x v="248"/>
    <x v="170"/>
    <x v="184"/>
    <x v="1"/>
    <x v="12"/>
    <x v="4"/>
    <x v="323"/>
    <x v="128"/>
    <x v="78"/>
    <x v="11"/>
    <x v="7"/>
    <x v="9"/>
    <x v="1550"/>
    <x v="3"/>
  </r>
  <r>
    <x v="1"/>
    <x v="7"/>
    <x v="1"/>
    <x v="0"/>
    <x v="260"/>
    <x v="1834"/>
    <x v="1641"/>
    <x v="7"/>
    <x v="8"/>
    <x v="2"/>
    <x v="2"/>
    <x v="7"/>
    <x v="43"/>
    <x v="252"/>
    <x v="182"/>
    <x v="142"/>
    <x v="1"/>
    <x v="12"/>
    <x v="4"/>
    <x v="235"/>
    <x v="129"/>
    <x v="58"/>
    <x v="19"/>
    <x v="7"/>
    <x v="9"/>
    <x v="1551"/>
    <x v="3"/>
  </r>
  <r>
    <x v="1"/>
    <x v="7"/>
    <x v="0"/>
    <x v="12"/>
    <x v="373"/>
    <x v="1835"/>
    <x v="1642"/>
    <x v="94"/>
    <x v="8"/>
    <x v="2"/>
    <x v="2"/>
    <x v="7"/>
    <x v="42"/>
    <x v="305"/>
    <x v="170"/>
    <x v="184"/>
    <x v="1"/>
    <x v="12"/>
    <x v="4"/>
    <x v="280"/>
    <x v="637"/>
    <x v="38"/>
    <x v="57"/>
    <x v="8"/>
    <x v="9"/>
    <x v="3613"/>
    <x v="18"/>
  </r>
  <r>
    <x v="1"/>
    <x v="7"/>
    <x v="0"/>
    <x v="29"/>
    <x v="405"/>
    <x v="1836"/>
    <x v="1643"/>
    <x v="108"/>
    <x v="8"/>
    <x v="2"/>
    <x v="2"/>
    <x v="7"/>
    <x v="42"/>
    <x v="301"/>
    <x v="182"/>
    <x v="142"/>
    <x v="1"/>
    <x v="12"/>
    <x v="4"/>
    <x v="291"/>
    <x v="408"/>
    <x v="38"/>
    <x v="57"/>
    <x v="8"/>
    <x v="9"/>
    <x v="3612"/>
    <x v="63"/>
  </r>
  <r>
    <x v="1"/>
    <x v="7"/>
    <x v="1"/>
    <x v="0"/>
    <x v="260"/>
    <x v="1837"/>
    <x v="1644"/>
    <x v="7"/>
    <x v="8"/>
    <x v="2"/>
    <x v="2"/>
    <x v="7"/>
    <x v="43"/>
    <x v="231"/>
    <x v="139"/>
    <x v="184"/>
    <x v="1"/>
    <x v="12"/>
    <x v="4"/>
    <x v="192"/>
    <x v="135"/>
    <x v="102"/>
    <x v="14"/>
    <x v="7"/>
    <x v="9"/>
    <x v="1552"/>
    <x v="3"/>
  </r>
  <r>
    <x v="0"/>
    <x v="7"/>
    <x v="1"/>
    <x v="0"/>
    <x v="260"/>
    <x v="1838"/>
    <x v="1645"/>
    <x v="20"/>
    <x v="8"/>
    <x v="2"/>
    <x v="2"/>
    <x v="7"/>
    <x v="9"/>
    <x v="25"/>
    <x v="139"/>
    <x v="184"/>
    <x v="1"/>
    <x v="5"/>
    <x v="0"/>
    <x v="482"/>
    <x v="872"/>
    <x v="88"/>
    <x v="6"/>
    <x v="7"/>
    <x v="0"/>
    <x v="1553"/>
    <x v="3"/>
  </r>
  <r>
    <x v="1"/>
    <x v="7"/>
    <x v="1"/>
    <x v="0"/>
    <x v="330"/>
    <x v="1839"/>
    <x v="1646"/>
    <x v="43"/>
    <x v="8"/>
    <x v="2"/>
    <x v="2"/>
    <x v="7"/>
    <x v="43"/>
    <x v="239"/>
    <x v="182"/>
    <x v="178"/>
    <x v="1"/>
    <x v="12"/>
    <x v="4"/>
    <x v="271"/>
    <x v="365"/>
    <x v="5"/>
    <x v="20"/>
    <x v="7"/>
    <x v="9"/>
    <x v="1554"/>
    <x v="3"/>
  </r>
  <r>
    <x v="1"/>
    <x v="7"/>
    <x v="1"/>
    <x v="0"/>
    <x v="315"/>
    <x v="1840"/>
    <x v="1647"/>
    <x v="4"/>
    <x v="8"/>
    <x v="2"/>
    <x v="2"/>
    <x v="7"/>
    <x v="43"/>
    <x v="270"/>
    <x v="182"/>
    <x v="171"/>
    <x v="1"/>
    <x v="12"/>
    <x v="4"/>
    <x v="244"/>
    <x v="600"/>
    <x v="93"/>
    <x v="22"/>
    <x v="7"/>
    <x v="9"/>
    <x v="1555"/>
    <x v="3"/>
  </r>
  <r>
    <x v="1"/>
    <x v="7"/>
    <x v="1"/>
    <x v="0"/>
    <x v="260"/>
    <x v="1841"/>
    <x v="1648"/>
    <x v="181"/>
    <x v="8"/>
    <x v="2"/>
    <x v="2"/>
    <x v="7"/>
    <x v="43"/>
    <x v="247"/>
    <x v="139"/>
    <x v="184"/>
    <x v="1"/>
    <x v="12"/>
    <x v="4"/>
    <x v="228"/>
    <x v="611"/>
    <x v="58"/>
    <x v="19"/>
    <x v="7"/>
    <x v="9"/>
    <x v="1556"/>
    <x v="3"/>
  </r>
  <r>
    <x v="0"/>
    <x v="7"/>
    <x v="1"/>
    <x v="0"/>
    <x v="260"/>
    <x v="1843"/>
    <x v="1649"/>
    <x v="98"/>
    <x v="8"/>
    <x v="2"/>
    <x v="2"/>
    <x v="7"/>
    <x v="9"/>
    <x v="28"/>
    <x v="182"/>
    <x v="142"/>
    <x v="1"/>
    <x v="5"/>
    <x v="0"/>
    <x v="518"/>
    <x v="537"/>
    <x v="11"/>
    <x v="5"/>
    <x v="7"/>
    <x v="0"/>
    <x v="1558"/>
    <x v="3"/>
  </r>
  <r>
    <x v="1"/>
    <x v="7"/>
    <x v="1"/>
    <x v="0"/>
    <x v="260"/>
    <x v="1844"/>
    <x v="1649"/>
    <x v="7"/>
    <x v="8"/>
    <x v="2"/>
    <x v="2"/>
    <x v="7"/>
    <x v="43"/>
    <x v="274"/>
    <x v="182"/>
    <x v="142"/>
    <x v="1"/>
    <x v="12"/>
    <x v="4"/>
    <x v="261"/>
    <x v="125"/>
    <x v="94"/>
    <x v="22"/>
    <x v="7"/>
    <x v="9"/>
    <x v="1559"/>
    <x v="3"/>
  </r>
  <r>
    <x v="1"/>
    <x v="7"/>
    <x v="1"/>
    <x v="0"/>
    <x v="318"/>
    <x v="1842"/>
    <x v="1649"/>
    <x v="25"/>
    <x v="8"/>
    <x v="2"/>
    <x v="2"/>
    <x v="7"/>
    <x v="44"/>
    <x v="290"/>
    <x v="182"/>
    <x v="173"/>
    <x v="1"/>
    <x v="12"/>
    <x v="4"/>
    <x v="252"/>
    <x v="942"/>
    <x v="28"/>
    <x v="43"/>
    <x v="7"/>
    <x v="13"/>
    <x v="1557"/>
    <x v="3"/>
  </r>
  <r>
    <x v="1"/>
    <x v="7"/>
    <x v="1"/>
    <x v="0"/>
    <x v="318"/>
    <x v="1846"/>
    <x v="1650"/>
    <x v="183"/>
    <x v="8"/>
    <x v="2"/>
    <x v="2"/>
    <x v="7"/>
    <x v="43"/>
    <x v="224"/>
    <x v="170"/>
    <x v="184"/>
    <x v="1"/>
    <x v="12"/>
    <x v="4"/>
    <x v="258"/>
    <x v="472"/>
    <x v="94"/>
    <x v="21"/>
    <x v="7"/>
    <x v="9"/>
    <x v="1561"/>
    <x v="3"/>
  </r>
  <r>
    <x v="1"/>
    <x v="7"/>
    <x v="1"/>
    <x v="0"/>
    <x v="318"/>
    <x v="1845"/>
    <x v="1650"/>
    <x v="4"/>
    <x v="8"/>
    <x v="2"/>
    <x v="2"/>
    <x v="7"/>
    <x v="43"/>
    <x v="270"/>
    <x v="182"/>
    <x v="173"/>
    <x v="1"/>
    <x v="12"/>
    <x v="4"/>
    <x v="246"/>
    <x v="600"/>
    <x v="93"/>
    <x v="22"/>
    <x v="7"/>
    <x v="9"/>
    <x v="1560"/>
    <x v="3"/>
  </r>
  <r>
    <x v="0"/>
    <x v="7"/>
    <x v="1"/>
    <x v="0"/>
    <x v="318"/>
    <x v="1847"/>
    <x v="1651"/>
    <x v="55"/>
    <x v="8"/>
    <x v="2"/>
    <x v="2"/>
    <x v="7"/>
    <x v="8"/>
    <x v="20"/>
    <x v="182"/>
    <x v="173"/>
    <x v="1"/>
    <x v="12"/>
    <x v="4"/>
    <x v="381"/>
    <x v="871"/>
    <x v="64"/>
    <x v="13"/>
    <x v="7"/>
    <x v="9"/>
    <x v="1562"/>
    <x v="3"/>
  </r>
  <r>
    <x v="1"/>
    <x v="7"/>
    <x v="1"/>
    <x v="0"/>
    <x v="318"/>
    <x v="1848"/>
    <x v="1652"/>
    <x v="97"/>
    <x v="8"/>
    <x v="2"/>
    <x v="2"/>
    <x v="7"/>
    <x v="43"/>
    <x v="235"/>
    <x v="182"/>
    <x v="173"/>
    <x v="1"/>
    <x v="12"/>
    <x v="4"/>
    <x v="261"/>
    <x v="1026"/>
    <x v="93"/>
    <x v="23"/>
    <x v="7"/>
    <x v="9"/>
    <x v="1563"/>
    <x v="3"/>
  </r>
  <r>
    <x v="1"/>
    <x v="7"/>
    <x v="0"/>
    <x v="13"/>
    <x v="363"/>
    <x v="1849"/>
    <x v="1653"/>
    <x v="183"/>
    <x v="8"/>
    <x v="2"/>
    <x v="2"/>
    <x v="7"/>
    <x v="39"/>
    <x v="132"/>
    <x v="139"/>
    <x v="184"/>
    <x v="1"/>
    <x v="12"/>
    <x v="4"/>
    <x v="512"/>
    <x v="887"/>
    <x v="55"/>
    <x v="38"/>
    <x v="8"/>
    <x v="9"/>
    <x v="3614"/>
    <x v="30"/>
  </r>
  <r>
    <x v="1"/>
    <x v="7"/>
    <x v="1"/>
    <x v="0"/>
    <x v="260"/>
    <x v="1850"/>
    <x v="1654"/>
    <x v="76"/>
    <x v="8"/>
    <x v="2"/>
    <x v="2"/>
    <x v="7"/>
    <x v="43"/>
    <x v="276"/>
    <x v="182"/>
    <x v="142"/>
    <x v="1"/>
    <x v="12"/>
    <x v="4"/>
    <x v="416"/>
    <x v="994"/>
    <x v="104"/>
    <x v="16"/>
    <x v="7"/>
    <x v="9"/>
    <x v="1564"/>
    <x v="3"/>
  </r>
  <r>
    <x v="0"/>
    <x v="10"/>
    <x v="1"/>
    <x v="4"/>
    <x v="39"/>
    <x v="1851"/>
    <x v="1655"/>
    <x v="190"/>
    <x v="8"/>
    <x v="2"/>
    <x v="2"/>
    <x v="10"/>
    <x v="16"/>
    <x v="51"/>
    <x v="18"/>
    <x v="184"/>
    <x v="1"/>
    <x v="15"/>
    <x v="1"/>
    <x v="577"/>
    <x v="713"/>
    <x v="66"/>
    <x v="82"/>
    <x v="0"/>
    <x v="3"/>
    <x v="126"/>
    <x v="8"/>
  </r>
  <r>
    <x v="0"/>
    <x v="10"/>
    <x v="1"/>
    <x v="3"/>
    <x v="35"/>
    <x v="1852"/>
    <x v="1655"/>
    <x v="190"/>
    <x v="8"/>
    <x v="2"/>
    <x v="2"/>
    <x v="10"/>
    <x v="16"/>
    <x v="57"/>
    <x v="182"/>
    <x v="19"/>
    <x v="1"/>
    <x v="15"/>
    <x v="1"/>
    <x v="652"/>
    <x v="712"/>
    <x v="66"/>
    <x v="82"/>
    <x v="0"/>
    <x v="3"/>
    <x v="127"/>
    <x v="8"/>
  </r>
  <r>
    <x v="1"/>
    <x v="7"/>
    <x v="0"/>
    <x v="12"/>
    <x v="361"/>
    <x v="1853"/>
    <x v="1656"/>
    <x v="37"/>
    <x v="8"/>
    <x v="2"/>
    <x v="2"/>
    <x v="7"/>
    <x v="42"/>
    <x v="305"/>
    <x v="139"/>
    <x v="184"/>
    <x v="1"/>
    <x v="12"/>
    <x v="4"/>
    <x v="279"/>
    <x v="258"/>
    <x v="38"/>
    <x v="57"/>
    <x v="8"/>
    <x v="9"/>
    <x v="3616"/>
    <x v="18"/>
  </r>
  <r>
    <x v="1"/>
    <x v="7"/>
    <x v="0"/>
    <x v="25"/>
    <x v="394"/>
    <x v="1854"/>
    <x v="1657"/>
    <x v="248"/>
    <x v="8"/>
    <x v="2"/>
    <x v="2"/>
    <x v="7"/>
    <x v="42"/>
    <x v="304"/>
    <x v="182"/>
    <x v="142"/>
    <x v="1"/>
    <x v="12"/>
    <x v="4"/>
    <x v="356"/>
    <x v="768"/>
    <x v="38"/>
    <x v="57"/>
    <x v="8"/>
    <x v="9"/>
    <x v="3615"/>
    <x v="11"/>
  </r>
  <r>
    <x v="1"/>
    <x v="7"/>
    <x v="1"/>
    <x v="0"/>
    <x v="318"/>
    <x v="1855"/>
    <x v="1657"/>
    <x v="239"/>
    <x v="8"/>
    <x v="2"/>
    <x v="2"/>
    <x v="7"/>
    <x v="43"/>
    <x v="258"/>
    <x v="182"/>
    <x v="173"/>
    <x v="1"/>
    <x v="12"/>
    <x v="4"/>
    <x v="476"/>
    <x v="212"/>
    <x v="67"/>
    <x v="14"/>
    <x v="7"/>
    <x v="9"/>
    <x v="1565"/>
    <x v="3"/>
  </r>
  <r>
    <x v="0"/>
    <x v="7"/>
    <x v="1"/>
    <x v="0"/>
    <x v="318"/>
    <x v="1856"/>
    <x v="1658"/>
    <x v="298"/>
    <x v="8"/>
    <x v="2"/>
    <x v="2"/>
    <x v="7"/>
    <x v="9"/>
    <x v="23"/>
    <x v="182"/>
    <x v="173"/>
    <x v="1"/>
    <x v="5"/>
    <x v="0"/>
    <x v="483"/>
    <x v="393"/>
    <x v="88"/>
    <x v="6"/>
    <x v="7"/>
    <x v="0"/>
    <x v="1566"/>
    <x v="2"/>
  </r>
  <r>
    <x v="1"/>
    <x v="7"/>
    <x v="1"/>
    <x v="0"/>
    <x v="318"/>
    <x v="1857"/>
    <x v="1659"/>
    <x v="183"/>
    <x v="8"/>
    <x v="2"/>
    <x v="2"/>
    <x v="7"/>
    <x v="43"/>
    <x v="224"/>
    <x v="170"/>
    <x v="184"/>
    <x v="1"/>
    <x v="12"/>
    <x v="4"/>
    <x v="259"/>
    <x v="472"/>
    <x v="94"/>
    <x v="21"/>
    <x v="7"/>
    <x v="9"/>
    <x v="1567"/>
    <x v="3"/>
  </r>
  <r>
    <x v="1"/>
    <x v="10"/>
    <x v="1"/>
    <x v="0"/>
    <x v="14"/>
    <x v="1858"/>
    <x v="1660"/>
    <x v="13"/>
    <x v="8"/>
    <x v="2"/>
    <x v="2"/>
    <x v="10"/>
    <x v="59"/>
    <x v="355"/>
    <x v="182"/>
    <x v="13"/>
    <x v="1"/>
    <x v="15"/>
    <x v="4"/>
    <x v="958"/>
    <x v="1013"/>
    <x v="46"/>
    <x v="70"/>
    <x v="1"/>
    <x v="10"/>
    <x v="615"/>
    <x v="3"/>
  </r>
  <r>
    <x v="1"/>
    <x v="7"/>
    <x v="1"/>
    <x v="0"/>
    <x v="260"/>
    <x v="1859"/>
    <x v="1661"/>
    <x v="83"/>
    <x v="8"/>
    <x v="2"/>
    <x v="2"/>
    <x v="7"/>
    <x v="43"/>
    <x v="247"/>
    <x v="182"/>
    <x v="142"/>
    <x v="1"/>
    <x v="12"/>
    <x v="4"/>
    <x v="229"/>
    <x v="685"/>
    <x v="58"/>
    <x v="19"/>
    <x v="7"/>
    <x v="9"/>
    <x v="1568"/>
    <x v="3"/>
  </r>
  <r>
    <x v="0"/>
    <x v="7"/>
    <x v="1"/>
    <x v="0"/>
    <x v="318"/>
    <x v="1860"/>
    <x v="1662"/>
    <x v="298"/>
    <x v="8"/>
    <x v="2"/>
    <x v="2"/>
    <x v="7"/>
    <x v="9"/>
    <x v="23"/>
    <x v="182"/>
    <x v="173"/>
    <x v="1"/>
    <x v="5"/>
    <x v="0"/>
    <x v="485"/>
    <x v="393"/>
    <x v="88"/>
    <x v="6"/>
    <x v="7"/>
    <x v="0"/>
    <x v="1569"/>
    <x v="2"/>
  </r>
  <r>
    <x v="1"/>
    <x v="7"/>
    <x v="0"/>
    <x v="25"/>
    <x v="394"/>
    <x v="1861"/>
    <x v="1663"/>
    <x v="35"/>
    <x v="8"/>
    <x v="2"/>
    <x v="2"/>
    <x v="7"/>
    <x v="42"/>
    <x v="304"/>
    <x v="139"/>
    <x v="184"/>
    <x v="1"/>
    <x v="12"/>
    <x v="4"/>
    <x v="354"/>
    <x v="547"/>
    <x v="38"/>
    <x v="57"/>
    <x v="8"/>
    <x v="9"/>
    <x v="3617"/>
    <x v="11"/>
  </r>
  <r>
    <x v="1"/>
    <x v="7"/>
    <x v="1"/>
    <x v="0"/>
    <x v="318"/>
    <x v="1862"/>
    <x v="1664"/>
    <x v="267"/>
    <x v="8"/>
    <x v="2"/>
    <x v="2"/>
    <x v="7"/>
    <x v="43"/>
    <x v="239"/>
    <x v="170"/>
    <x v="184"/>
    <x v="1"/>
    <x v="12"/>
    <x v="4"/>
    <x v="271"/>
    <x v="1022"/>
    <x v="5"/>
    <x v="20"/>
    <x v="7"/>
    <x v="9"/>
    <x v="1570"/>
    <x v="3"/>
  </r>
  <r>
    <x v="0"/>
    <x v="10"/>
    <x v="1"/>
    <x v="4"/>
    <x v="39"/>
    <x v="1863"/>
    <x v="1665"/>
    <x v="190"/>
    <x v="8"/>
    <x v="2"/>
    <x v="2"/>
    <x v="10"/>
    <x v="16"/>
    <x v="51"/>
    <x v="182"/>
    <x v="19"/>
    <x v="1"/>
    <x v="15"/>
    <x v="1"/>
    <x v="577"/>
    <x v="713"/>
    <x v="66"/>
    <x v="82"/>
    <x v="0"/>
    <x v="3"/>
    <x v="128"/>
    <x v="8"/>
  </r>
  <r>
    <x v="1"/>
    <x v="7"/>
    <x v="1"/>
    <x v="0"/>
    <x v="180"/>
    <x v="1864"/>
    <x v="1666"/>
    <x v="108"/>
    <x v="8"/>
    <x v="2"/>
    <x v="2"/>
    <x v="7"/>
    <x v="43"/>
    <x v="243"/>
    <x v="98"/>
    <x v="184"/>
    <x v="1"/>
    <x v="12"/>
    <x v="4"/>
    <x v="370"/>
    <x v="401"/>
    <x v="53"/>
    <x v="12"/>
    <x v="7"/>
    <x v="9"/>
    <x v="1571"/>
    <x v="3"/>
  </r>
  <r>
    <x v="1"/>
    <x v="7"/>
    <x v="1"/>
    <x v="0"/>
    <x v="260"/>
    <x v="1866"/>
    <x v="1667"/>
    <x v="183"/>
    <x v="8"/>
    <x v="2"/>
    <x v="2"/>
    <x v="7"/>
    <x v="43"/>
    <x v="255"/>
    <x v="139"/>
    <x v="184"/>
    <x v="1"/>
    <x v="12"/>
    <x v="4"/>
    <x v="165"/>
    <x v="788"/>
    <x v="97"/>
    <x v="14"/>
    <x v="7"/>
    <x v="9"/>
    <x v="1572"/>
    <x v="3"/>
  </r>
  <r>
    <x v="1"/>
    <x v="7"/>
    <x v="1"/>
    <x v="0"/>
    <x v="260"/>
    <x v="1867"/>
    <x v="1667"/>
    <x v="119"/>
    <x v="8"/>
    <x v="2"/>
    <x v="2"/>
    <x v="7"/>
    <x v="43"/>
    <x v="249"/>
    <x v="182"/>
    <x v="142"/>
    <x v="1"/>
    <x v="12"/>
    <x v="4"/>
    <x v="330"/>
    <x v="976"/>
    <x v="78"/>
    <x v="11"/>
    <x v="7"/>
    <x v="9"/>
    <x v="1574"/>
    <x v="3"/>
  </r>
  <r>
    <x v="1"/>
    <x v="7"/>
    <x v="1"/>
    <x v="0"/>
    <x v="328"/>
    <x v="1865"/>
    <x v="1667"/>
    <x v="183"/>
    <x v="8"/>
    <x v="2"/>
    <x v="2"/>
    <x v="7"/>
    <x v="43"/>
    <x v="263"/>
    <x v="182"/>
    <x v="177"/>
    <x v="1"/>
    <x v="12"/>
    <x v="4"/>
    <x v="365"/>
    <x v="472"/>
    <x v="42"/>
    <x v="17"/>
    <x v="7"/>
    <x v="9"/>
    <x v="1573"/>
    <x v="3"/>
  </r>
  <r>
    <x v="1"/>
    <x v="7"/>
    <x v="0"/>
    <x v="12"/>
    <x v="383"/>
    <x v="1868"/>
    <x v="1668"/>
    <x v="85"/>
    <x v="8"/>
    <x v="2"/>
    <x v="2"/>
    <x v="7"/>
    <x v="42"/>
    <x v="305"/>
    <x v="182"/>
    <x v="176"/>
    <x v="1"/>
    <x v="12"/>
    <x v="4"/>
    <x v="281"/>
    <x v="830"/>
    <x v="38"/>
    <x v="57"/>
    <x v="8"/>
    <x v="9"/>
    <x v="3618"/>
    <x v="18"/>
  </r>
  <r>
    <x v="1"/>
    <x v="7"/>
    <x v="1"/>
    <x v="0"/>
    <x v="318"/>
    <x v="1869"/>
    <x v="1669"/>
    <x v="209"/>
    <x v="8"/>
    <x v="2"/>
    <x v="2"/>
    <x v="7"/>
    <x v="43"/>
    <x v="235"/>
    <x v="182"/>
    <x v="173"/>
    <x v="1"/>
    <x v="12"/>
    <x v="4"/>
    <x v="264"/>
    <x v="593"/>
    <x v="93"/>
    <x v="23"/>
    <x v="7"/>
    <x v="9"/>
    <x v="1575"/>
    <x v="3"/>
  </r>
  <r>
    <x v="1"/>
    <x v="7"/>
    <x v="0"/>
    <x v="25"/>
    <x v="394"/>
    <x v="1871"/>
    <x v="1670"/>
    <x v="239"/>
    <x v="8"/>
    <x v="2"/>
    <x v="2"/>
    <x v="7"/>
    <x v="42"/>
    <x v="304"/>
    <x v="182"/>
    <x v="142"/>
    <x v="1"/>
    <x v="12"/>
    <x v="4"/>
    <x v="357"/>
    <x v="842"/>
    <x v="38"/>
    <x v="57"/>
    <x v="8"/>
    <x v="9"/>
    <x v="3619"/>
    <x v="11"/>
  </r>
  <r>
    <x v="1"/>
    <x v="7"/>
    <x v="1"/>
    <x v="0"/>
    <x v="318"/>
    <x v="1870"/>
    <x v="1670"/>
    <x v="183"/>
    <x v="8"/>
    <x v="2"/>
    <x v="2"/>
    <x v="7"/>
    <x v="43"/>
    <x v="248"/>
    <x v="182"/>
    <x v="173"/>
    <x v="1"/>
    <x v="12"/>
    <x v="4"/>
    <x v="324"/>
    <x v="362"/>
    <x v="78"/>
    <x v="11"/>
    <x v="7"/>
    <x v="9"/>
    <x v="1576"/>
    <x v="3"/>
  </r>
  <r>
    <x v="1"/>
    <x v="7"/>
    <x v="1"/>
    <x v="0"/>
    <x v="260"/>
    <x v="1872"/>
    <x v="1671"/>
    <x v="108"/>
    <x v="8"/>
    <x v="2"/>
    <x v="2"/>
    <x v="7"/>
    <x v="43"/>
    <x v="277"/>
    <x v="139"/>
    <x v="184"/>
    <x v="1"/>
    <x v="12"/>
    <x v="4"/>
    <x v="259"/>
    <x v="416"/>
    <x v="94"/>
    <x v="22"/>
    <x v="7"/>
    <x v="9"/>
    <x v="1577"/>
    <x v="3"/>
  </r>
  <r>
    <x v="0"/>
    <x v="10"/>
    <x v="1"/>
    <x v="0"/>
    <x v="21"/>
    <x v="1873"/>
    <x v="1672"/>
    <x v="125"/>
    <x v="8"/>
    <x v="2"/>
    <x v="2"/>
    <x v="10"/>
    <x v="16"/>
    <x v="56"/>
    <x v="182"/>
    <x v="19"/>
    <x v="1"/>
    <x v="15"/>
    <x v="1"/>
    <x v="703"/>
    <x v="89"/>
    <x v="66"/>
    <x v="82"/>
    <x v="0"/>
    <x v="3"/>
    <x v="129"/>
    <x v="4"/>
  </r>
  <r>
    <x v="1"/>
    <x v="7"/>
    <x v="0"/>
    <x v="12"/>
    <x v="383"/>
    <x v="1874"/>
    <x v="1673"/>
    <x v="248"/>
    <x v="8"/>
    <x v="2"/>
    <x v="2"/>
    <x v="7"/>
    <x v="42"/>
    <x v="305"/>
    <x v="182"/>
    <x v="176"/>
    <x v="1"/>
    <x v="12"/>
    <x v="4"/>
    <x v="282"/>
    <x v="768"/>
    <x v="38"/>
    <x v="57"/>
    <x v="8"/>
    <x v="9"/>
    <x v="3620"/>
    <x v="18"/>
  </r>
  <r>
    <x v="1"/>
    <x v="7"/>
    <x v="1"/>
    <x v="0"/>
    <x v="260"/>
    <x v="1875"/>
    <x v="1674"/>
    <x v="7"/>
    <x v="8"/>
    <x v="2"/>
    <x v="2"/>
    <x v="7"/>
    <x v="43"/>
    <x v="274"/>
    <x v="182"/>
    <x v="142"/>
    <x v="1"/>
    <x v="12"/>
    <x v="4"/>
    <x v="267"/>
    <x v="125"/>
    <x v="94"/>
    <x v="22"/>
    <x v="7"/>
    <x v="9"/>
    <x v="1578"/>
    <x v="3"/>
  </r>
  <r>
    <x v="1"/>
    <x v="7"/>
    <x v="1"/>
    <x v="0"/>
    <x v="274"/>
    <x v="1877"/>
    <x v="1675"/>
    <x v="300"/>
    <x v="8"/>
    <x v="2"/>
    <x v="2"/>
    <x v="7"/>
    <x v="43"/>
    <x v="243"/>
    <x v="150"/>
    <x v="184"/>
    <x v="1"/>
    <x v="12"/>
    <x v="4"/>
    <x v="370"/>
    <x v="525"/>
    <x v="53"/>
    <x v="12"/>
    <x v="7"/>
    <x v="9"/>
    <x v="1580"/>
    <x v="3"/>
  </r>
  <r>
    <x v="1"/>
    <x v="7"/>
    <x v="1"/>
    <x v="0"/>
    <x v="260"/>
    <x v="1876"/>
    <x v="1675"/>
    <x v="83"/>
    <x v="8"/>
    <x v="2"/>
    <x v="2"/>
    <x v="7"/>
    <x v="43"/>
    <x v="247"/>
    <x v="182"/>
    <x v="142"/>
    <x v="1"/>
    <x v="12"/>
    <x v="4"/>
    <x v="230"/>
    <x v="685"/>
    <x v="58"/>
    <x v="19"/>
    <x v="7"/>
    <x v="9"/>
    <x v="1579"/>
    <x v="3"/>
  </r>
  <r>
    <x v="1"/>
    <x v="7"/>
    <x v="1"/>
    <x v="0"/>
    <x v="318"/>
    <x v="1878"/>
    <x v="1676"/>
    <x v="239"/>
    <x v="8"/>
    <x v="2"/>
    <x v="2"/>
    <x v="7"/>
    <x v="43"/>
    <x v="246"/>
    <x v="182"/>
    <x v="173"/>
    <x v="1"/>
    <x v="12"/>
    <x v="4"/>
    <x v="259"/>
    <x v="214"/>
    <x v="101"/>
    <x v="9"/>
    <x v="7"/>
    <x v="9"/>
    <x v="1581"/>
    <x v="3"/>
  </r>
  <r>
    <x v="1"/>
    <x v="7"/>
    <x v="1"/>
    <x v="0"/>
    <x v="318"/>
    <x v="1879"/>
    <x v="1677"/>
    <x v="99"/>
    <x v="8"/>
    <x v="2"/>
    <x v="2"/>
    <x v="7"/>
    <x v="43"/>
    <x v="235"/>
    <x v="182"/>
    <x v="173"/>
    <x v="1"/>
    <x v="12"/>
    <x v="4"/>
    <x v="269"/>
    <x v="195"/>
    <x v="93"/>
    <x v="23"/>
    <x v="7"/>
    <x v="9"/>
    <x v="1582"/>
    <x v="3"/>
  </r>
  <r>
    <x v="0"/>
    <x v="7"/>
    <x v="1"/>
    <x v="0"/>
    <x v="260"/>
    <x v="1880"/>
    <x v="1678"/>
    <x v="182"/>
    <x v="8"/>
    <x v="2"/>
    <x v="2"/>
    <x v="7"/>
    <x v="9"/>
    <x v="25"/>
    <x v="182"/>
    <x v="142"/>
    <x v="1"/>
    <x v="5"/>
    <x v="0"/>
    <x v="488"/>
    <x v="84"/>
    <x v="88"/>
    <x v="6"/>
    <x v="7"/>
    <x v="0"/>
    <x v="1583"/>
    <x v="3"/>
  </r>
  <r>
    <x v="1"/>
    <x v="7"/>
    <x v="0"/>
    <x v="12"/>
    <x v="383"/>
    <x v="1882"/>
    <x v="1679"/>
    <x v="98"/>
    <x v="8"/>
    <x v="2"/>
    <x v="2"/>
    <x v="7"/>
    <x v="42"/>
    <x v="305"/>
    <x v="182"/>
    <x v="176"/>
    <x v="1"/>
    <x v="12"/>
    <x v="4"/>
    <x v="283"/>
    <x v="72"/>
    <x v="38"/>
    <x v="57"/>
    <x v="8"/>
    <x v="9"/>
    <x v="3621"/>
    <x v="18"/>
  </r>
  <r>
    <x v="1"/>
    <x v="7"/>
    <x v="1"/>
    <x v="0"/>
    <x v="318"/>
    <x v="1881"/>
    <x v="1679"/>
    <x v="199"/>
    <x v="8"/>
    <x v="2"/>
    <x v="2"/>
    <x v="7"/>
    <x v="43"/>
    <x v="246"/>
    <x v="170"/>
    <x v="184"/>
    <x v="1"/>
    <x v="12"/>
    <x v="4"/>
    <x v="258"/>
    <x v="993"/>
    <x v="101"/>
    <x v="9"/>
    <x v="7"/>
    <x v="9"/>
    <x v="1584"/>
    <x v="3"/>
  </r>
  <r>
    <x v="0"/>
    <x v="10"/>
    <x v="1"/>
    <x v="4"/>
    <x v="39"/>
    <x v="1883"/>
    <x v="1680"/>
    <x v="190"/>
    <x v="8"/>
    <x v="2"/>
    <x v="2"/>
    <x v="10"/>
    <x v="16"/>
    <x v="51"/>
    <x v="182"/>
    <x v="19"/>
    <x v="1"/>
    <x v="15"/>
    <x v="1"/>
    <x v="577"/>
    <x v="712"/>
    <x v="66"/>
    <x v="82"/>
    <x v="0"/>
    <x v="3"/>
    <x v="130"/>
    <x v="8"/>
  </r>
  <r>
    <x v="1"/>
    <x v="7"/>
    <x v="1"/>
    <x v="0"/>
    <x v="260"/>
    <x v="1884"/>
    <x v="1681"/>
    <x v="250"/>
    <x v="8"/>
    <x v="2"/>
    <x v="2"/>
    <x v="7"/>
    <x v="43"/>
    <x v="260"/>
    <x v="139"/>
    <x v="184"/>
    <x v="1"/>
    <x v="12"/>
    <x v="4"/>
    <x v="394"/>
    <x v="196"/>
    <x v="67"/>
    <x v="14"/>
    <x v="7"/>
    <x v="9"/>
    <x v="1586"/>
    <x v="3"/>
  </r>
  <r>
    <x v="1"/>
    <x v="7"/>
    <x v="1"/>
    <x v="0"/>
    <x v="260"/>
    <x v="1885"/>
    <x v="1681"/>
    <x v="229"/>
    <x v="8"/>
    <x v="2"/>
    <x v="2"/>
    <x v="7"/>
    <x v="43"/>
    <x v="257"/>
    <x v="182"/>
    <x v="142"/>
    <x v="1"/>
    <x v="12"/>
    <x v="4"/>
    <x v="238"/>
    <x v="299"/>
    <x v="58"/>
    <x v="19"/>
    <x v="7"/>
    <x v="9"/>
    <x v="1585"/>
    <x v="3"/>
  </r>
  <r>
    <x v="1"/>
    <x v="7"/>
    <x v="1"/>
    <x v="0"/>
    <x v="260"/>
    <x v="1886"/>
    <x v="1681"/>
    <x v="49"/>
    <x v="8"/>
    <x v="2"/>
    <x v="2"/>
    <x v="7"/>
    <x v="43"/>
    <x v="284"/>
    <x v="182"/>
    <x v="142"/>
    <x v="1"/>
    <x v="12"/>
    <x v="4"/>
    <x v="407"/>
    <x v="15"/>
    <x v="104"/>
    <x v="16"/>
    <x v="7"/>
    <x v="9"/>
    <x v="1587"/>
    <x v="3"/>
  </r>
  <r>
    <x v="1"/>
    <x v="7"/>
    <x v="1"/>
    <x v="0"/>
    <x v="318"/>
    <x v="1887"/>
    <x v="1682"/>
    <x v="83"/>
    <x v="8"/>
    <x v="2"/>
    <x v="2"/>
    <x v="7"/>
    <x v="43"/>
    <x v="279"/>
    <x v="170"/>
    <x v="184"/>
    <x v="1"/>
    <x v="12"/>
    <x v="4"/>
    <x v="262"/>
    <x v="386"/>
    <x v="94"/>
    <x v="21"/>
    <x v="7"/>
    <x v="9"/>
    <x v="1588"/>
    <x v="3"/>
  </r>
  <r>
    <x v="1"/>
    <x v="7"/>
    <x v="0"/>
    <x v="12"/>
    <x v="373"/>
    <x v="1888"/>
    <x v="1683"/>
    <x v="145"/>
    <x v="8"/>
    <x v="2"/>
    <x v="2"/>
    <x v="7"/>
    <x v="42"/>
    <x v="305"/>
    <x v="170"/>
    <x v="184"/>
    <x v="1"/>
    <x v="12"/>
    <x v="4"/>
    <x v="282"/>
    <x v="684"/>
    <x v="38"/>
    <x v="57"/>
    <x v="8"/>
    <x v="9"/>
    <x v="3622"/>
    <x v="18"/>
  </r>
  <r>
    <x v="1"/>
    <x v="7"/>
    <x v="1"/>
    <x v="0"/>
    <x v="260"/>
    <x v="1889"/>
    <x v="1684"/>
    <x v="39"/>
    <x v="8"/>
    <x v="2"/>
    <x v="2"/>
    <x v="7"/>
    <x v="43"/>
    <x v="247"/>
    <x v="182"/>
    <x v="142"/>
    <x v="1"/>
    <x v="12"/>
    <x v="4"/>
    <x v="231"/>
    <x v="206"/>
    <x v="58"/>
    <x v="19"/>
    <x v="7"/>
    <x v="9"/>
    <x v="1589"/>
    <x v="3"/>
  </r>
  <r>
    <x v="1"/>
    <x v="7"/>
    <x v="1"/>
    <x v="0"/>
    <x v="204"/>
    <x v="1891"/>
    <x v="1685"/>
    <x v="209"/>
    <x v="8"/>
    <x v="2"/>
    <x v="2"/>
    <x v="7"/>
    <x v="43"/>
    <x v="245"/>
    <x v="182"/>
    <x v="112"/>
    <x v="1"/>
    <x v="12"/>
    <x v="4"/>
    <x v="323"/>
    <x v="626"/>
    <x v="78"/>
    <x v="11"/>
    <x v="7"/>
    <x v="9"/>
    <x v="1590"/>
    <x v="3"/>
  </r>
  <r>
    <x v="1"/>
    <x v="7"/>
    <x v="1"/>
    <x v="0"/>
    <x v="260"/>
    <x v="1890"/>
    <x v="1685"/>
    <x v="78"/>
    <x v="8"/>
    <x v="2"/>
    <x v="2"/>
    <x v="7"/>
    <x v="43"/>
    <x v="239"/>
    <x v="139"/>
    <x v="184"/>
    <x v="1"/>
    <x v="12"/>
    <x v="4"/>
    <x v="271"/>
    <x v="314"/>
    <x v="5"/>
    <x v="20"/>
    <x v="7"/>
    <x v="9"/>
    <x v="1591"/>
    <x v="3"/>
  </r>
  <r>
    <x v="1"/>
    <x v="7"/>
    <x v="0"/>
    <x v="12"/>
    <x v="401"/>
    <x v="1892"/>
    <x v="1686"/>
    <x v="291"/>
    <x v="8"/>
    <x v="2"/>
    <x v="2"/>
    <x v="7"/>
    <x v="39"/>
    <x v="154"/>
    <x v="180"/>
    <x v="184"/>
    <x v="1"/>
    <x v="12"/>
    <x v="4"/>
    <x v="122"/>
    <x v="51"/>
    <x v="9"/>
    <x v="35"/>
    <x v="8"/>
    <x v="9"/>
    <x v="3623"/>
    <x v="18"/>
  </r>
  <r>
    <x v="1"/>
    <x v="7"/>
    <x v="0"/>
    <x v="9"/>
    <x v="371"/>
    <x v="1893"/>
    <x v="1687"/>
    <x v="160"/>
    <x v="8"/>
    <x v="2"/>
    <x v="2"/>
    <x v="7"/>
    <x v="42"/>
    <x v="179"/>
    <x v="182"/>
    <x v="176"/>
    <x v="1"/>
    <x v="12"/>
    <x v="4"/>
    <x v="270"/>
    <x v="829"/>
    <x v="77"/>
    <x v="39"/>
    <x v="8"/>
    <x v="9"/>
    <x v="3624"/>
    <x v="3"/>
  </r>
  <r>
    <x v="1"/>
    <x v="7"/>
    <x v="1"/>
    <x v="0"/>
    <x v="260"/>
    <x v="1895"/>
    <x v="1688"/>
    <x v="248"/>
    <x v="8"/>
    <x v="2"/>
    <x v="2"/>
    <x v="7"/>
    <x v="43"/>
    <x v="231"/>
    <x v="182"/>
    <x v="142"/>
    <x v="1"/>
    <x v="12"/>
    <x v="4"/>
    <x v="193"/>
    <x v="159"/>
    <x v="102"/>
    <x v="14"/>
    <x v="7"/>
    <x v="9"/>
    <x v="1593"/>
    <x v="3"/>
  </r>
  <r>
    <x v="1"/>
    <x v="7"/>
    <x v="1"/>
    <x v="0"/>
    <x v="318"/>
    <x v="1894"/>
    <x v="1688"/>
    <x v="56"/>
    <x v="8"/>
    <x v="2"/>
    <x v="2"/>
    <x v="7"/>
    <x v="43"/>
    <x v="239"/>
    <x v="170"/>
    <x v="184"/>
    <x v="1"/>
    <x v="12"/>
    <x v="4"/>
    <x v="271"/>
    <x v="508"/>
    <x v="5"/>
    <x v="20"/>
    <x v="7"/>
    <x v="9"/>
    <x v="1592"/>
    <x v="3"/>
  </r>
  <r>
    <x v="1"/>
    <x v="7"/>
    <x v="1"/>
    <x v="0"/>
    <x v="328"/>
    <x v="1896"/>
    <x v="1689"/>
    <x v="131"/>
    <x v="8"/>
    <x v="2"/>
    <x v="2"/>
    <x v="7"/>
    <x v="43"/>
    <x v="263"/>
    <x v="176"/>
    <x v="184"/>
    <x v="1"/>
    <x v="12"/>
    <x v="4"/>
    <x v="362"/>
    <x v="340"/>
    <x v="42"/>
    <x v="17"/>
    <x v="7"/>
    <x v="9"/>
    <x v="1594"/>
    <x v="3"/>
  </r>
  <r>
    <x v="1"/>
    <x v="7"/>
    <x v="0"/>
    <x v="12"/>
    <x v="186"/>
    <x v="1897"/>
    <x v="1690"/>
    <x v="99"/>
    <x v="8"/>
    <x v="2"/>
    <x v="2"/>
    <x v="7"/>
    <x v="40"/>
    <x v="204"/>
    <x v="182"/>
    <x v="27"/>
    <x v="1"/>
    <x v="13"/>
    <x v="4"/>
    <x v="92"/>
    <x v="882"/>
    <x v="69"/>
    <x v="56"/>
    <x v="8"/>
    <x v="9"/>
    <x v="3625"/>
    <x v="11"/>
  </r>
  <r>
    <x v="1"/>
    <x v="7"/>
    <x v="0"/>
    <x v="12"/>
    <x v="361"/>
    <x v="1898"/>
    <x v="1691"/>
    <x v="85"/>
    <x v="8"/>
    <x v="2"/>
    <x v="2"/>
    <x v="7"/>
    <x v="42"/>
    <x v="305"/>
    <x v="182"/>
    <x v="142"/>
    <x v="1"/>
    <x v="12"/>
    <x v="4"/>
    <x v="283"/>
    <x v="585"/>
    <x v="38"/>
    <x v="57"/>
    <x v="8"/>
    <x v="9"/>
    <x v="3626"/>
    <x v="18"/>
  </r>
  <r>
    <x v="1"/>
    <x v="7"/>
    <x v="0"/>
    <x v="9"/>
    <x v="371"/>
    <x v="1899"/>
    <x v="1692"/>
    <x v="160"/>
    <x v="8"/>
    <x v="2"/>
    <x v="2"/>
    <x v="7"/>
    <x v="42"/>
    <x v="179"/>
    <x v="182"/>
    <x v="176"/>
    <x v="1"/>
    <x v="12"/>
    <x v="4"/>
    <x v="271"/>
    <x v="829"/>
    <x v="77"/>
    <x v="39"/>
    <x v="8"/>
    <x v="9"/>
    <x v="3627"/>
    <x v="3"/>
  </r>
  <r>
    <x v="1"/>
    <x v="7"/>
    <x v="1"/>
    <x v="0"/>
    <x v="260"/>
    <x v="1900"/>
    <x v="1692"/>
    <x v="239"/>
    <x v="8"/>
    <x v="2"/>
    <x v="2"/>
    <x v="7"/>
    <x v="43"/>
    <x v="231"/>
    <x v="139"/>
    <x v="184"/>
    <x v="1"/>
    <x v="12"/>
    <x v="4"/>
    <x v="193"/>
    <x v="689"/>
    <x v="102"/>
    <x v="14"/>
    <x v="7"/>
    <x v="9"/>
    <x v="1595"/>
    <x v="3"/>
  </r>
  <r>
    <x v="1"/>
    <x v="7"/>
    <x v="1"/>
    <x v="0"/>
    <x v="260"/>
    <x v="1901"/>
    <x v="1693"/>
    <x v="183"/>
    <x v="8"/>
    <x v="2"/>
    <x v="2"/>
    <x v="7"/>
    <x v="43"/>
    <x v="260"/>
    <x v="139"/>
    <x v="184"/>
    <x v="1"/>
    <x v="12"/>
    <x v="4"/>
    <x v="394"/>
    <x v="810"/>
    <x v="67"/>
    <x v="14"/>
    <x v="7"/>
    <x v="9"/>
    <x v="1596"/>
    <x v="3"/>
  </r>
  <r>
    <x v="1"/>
    <x v="7"/>
    <x v="0"/>
    <x v="25"/>
    <x v="380"/>
    <x v="1902"/>
    <x v="1694"/>
    <x v="160"/>
    <x v="8"/>
    <x v="2"/>
    <x v="2"/>
    <x v="7"/>
    <x v="42"/>
    <x v="304"/>
    <x v="182"/>
    <x v="95"/>
    <x v="1"/>
    <x v="12"/>
    <x v="4"/>
    <x v="359"/>
    <x v="454"/>
    <x v="38"/>
    <x v="57"/>
    <x v="8"/>
    <x v="9"/>
    <x v="3629"/>
    <x v="11"/>
  </r>
  <r>
    <x v="1"/>
    <x v="10"/>
    <x v="1"/>
    <x v="0"/>
    <x v="21"/>
    <x v="1903"/>
    <x v="1694"/>
    <x v="279"/>
    <x v="8"/>
    <x v="2"/>
    <x v="2"/>
    <x v="10"/>
    <x v="59"/>
    <x v="349"/>
    <x v="182"/>
    <x v="19"/>
    <x v="1"/>
    <x v="15"/>
    <x v="4"/>
    <x v="961"/>
    <x v="699"/>
    <x v="15"/>
    <x v="70"/>
    <x v="1"/>
    <x v="10"/>
    <x v="616"/>
    <x v="3"/>
  </r>
  <r>
    <x v="1"/>
    <x v="7"/>
    <x v="1"/>
    <x v="0"/>
    <x v="318"/>
    <x v="1904"/>
    <x v="1695"/>
    <x v="7"/>
    <x v="8"/>
    <x v="2"/>
    <x v="2"/>
    <x v="7"/>
    <x v="43"/>
    <x v="246"/>
    <x v="182"/>
    <x v="173"/>
    <x v="1"/>
    <x v="12"/>
    <x v="4"/>
    <x v="259"/>
    <x v="124"/>
    <x v="101"/>
    <x v="9"/>
    <x v="7"/>
    <x v="9"/>
    <x v="1597"/>
    <x v="3"/>
  </r>
  <r>
    <x v="1"/>
    <x v="7"/>
    <x v="1"/>
    <x v="0"/>
    <x v="260"/>
    <x v="1906"/>
    <x v="1696"/>
    <x v="282"/>
    <x v="8"/>
    <x v="2"/>
    <x v="2"/>
    <x v="7"/>
    <x v="43"/>
    <x v="252"/>
    <x v="139"/>
    <x v="184"/>
    <x v="1"/>
    <x v="12"/>
    <x v="4"/>
    <x v="235"/>
    <x v="860"/>
    <x v="58"/>
    <x v="19"/>
    <x v="7"/>
    <x v="9"/>
    <x v="1599"/>
    <x v="3"/>
  </r>
  <r>
    <x v="1"/>
    <x v="7"/>
    <x v="1"/>
    <x v="0"/>
    <x v="260"/>
    <x v="1905"/>
    <x v="1696"/>
    <x v="119"/>
    <x v="8"/>
    <x v="2"/>
    <x v="2"/>
    <x v="7"/>
    <x v="43"/>
    <x v="288"/>
    <x v="182"/>
    <x v="142"/>
    <x v="1"/>
    <x v="12"/>
    <x v="4"/>
    <x v="227"/>
    <x v="855"/>
    <x v="101"/>
    <x v="9"/>
    <x v="7"/>
    <x v="9"/>
    <x v="1598"/>
    <x v="3"/>
  </r>
  <r>
    <x v="1"/>
    <x v="7"/>
    <x v="1"/>
    <x v="0"/>
    <x v="260"/>
    <x v="1907"/>
    <x v="1697"/>
    <x v="297"/>
    <x v="8"/>
    <x v="2"/>
    <x v="2"/>
    <x v="7"/>
    <x v="43"/>
    <x v="257"/>
    <x v="139"/>
    <x v="184"/>
    <x v="1"/>
    <x v="12"/>
    <x v="4"/>
    <x v="238"/>
    <x v="1021"/>
    <x v="58"/>
    <x v="19"/>
    <x v="7"/>
    <x v="9"/>
    <x v="1600"/>
    <x v="3"/>
  </r>
  <r>
    <x v="1"/>
    <x v="7"/>
    <x v="0"/>
    <x v="12"/>
    <x v="383"/>
    <x v="1908"/>
    <x v="1698"/>
    <x v="108"/>
    <x v="8"/>
    <x v="2"/>
    <x v="2"/>
    <x v="7"/>
    <x v="42"/>
    <x v="305"/>
    <x v="174"/>
    <x v="184"/>
    <x v="1"/>
    <x v="12"/>
    <x v="4"/>
    <x v="282"/>
    <x v="408"/>
    <x v="38"/>
    <x v="57"/>
    <x v="8"/>
    <x v="9"/>
    <x v="3628"/>
    <x v="18"/>
  </r>
  <r>
    <x v="1"/>
    <x v="10"/>
    <x v="1"/>
    <x v="0"/>
    <x v="21"/>
    <x v="1909"/>
    <x v="1698"/>
    <x v="298"/>
    <x v="1"/>
    <x v="0"/>
    <x v="2"/>
    <x v="10"/>
    <x v="59"/>
    <x v="346"/>
    <x v="182"/>
    <x v="19"/>
    <x v="1"/>
    <x v="15"/>
    <x v="4"/>
    <x v="869"/>
    <x v="397"/>
    <x v="79"/>
    <x v="70"/>
    <x v="1"/>
    <x v="10"/>
    <x v="617"/>
    <x v="3"/>
  </r>
  <r>
    <x v="0"/>
    <x v="7"/>
    <x v="1"/>
    <x v="0"/>
    <x v="318"/>
    <x v="1910"/>
    <x v="1699"/>
    <x v="98"/>
    <x v="8"/>
    <x v="2"/>
    <x v="2"/>
    <x v="7"/>
    <x v="8"/>
    <x v="20"/>
    <x v="182"/>
    <x v="173"/>
    <x v="1"/>
    <x v="12"/>
    <x v="4"/>
    <x v="382"/>
    <x v="331"/>
    <x v="64"/>
    <x v="13"/>
    <x v="7"/>
    <x v="9"/>
    <x v="1601"/>
    <x v="3"/>
  </r>
  <r>
    <x v="1"/>
    <x v="7"/>
    <x v="1"/>
    <x v="0"/>
    <x v="318"/>
    <x v="1911"/>
    <x v="1699"/>
    <x v="266"/>
    <x v="8"/>
    <x v="2"/>
    <x v="2"/>
    <x v="7"/>
    <x v="43"/>
    <x v="270"/>
    <x v="182"/>
    <x v="173"/>
    <x v="1"/>
    <x v="12"/>
    <x v="4"/>
    <x v="248"/>
    <x v="934"/>
    <x v="93"/>
    <x v="22"/>
    <x v="7"/>
    <x v="9"/>
    <x v="1602"/>
    <x v="3"/>
  </r>
  <r>
    <x v="1"/>
    <x v="7"/>
    <x v="1"/>
    <x v="0"/>
    <x v="318"/>
    <x v="1912"/>
    <x v="1700"/>
    <x v="239"/>
    <x v="8"/>
    <x v="2"/>
    <x v="2"/>
    <x v="7"/>
    <x v="43"/>
    <x v="246"/>
    <x v="182"/>
    <x v="173"/>
    <x v="1"/>
    <x v="12"/>
    <x v="4"/>
    <x v="261"/>
    <x v="693"/>
    <x v="101"/>
    <x v="9"/>
    <x v="7"/>
    <x v="9"/>
    <x v="1603"/>
    <x v="3"/>
  </r>
  <r>
    <x v="0"/>
    <x v="7"/>
    <x v="1"/>
    <x v="0"/>
    <x v="260"/>
    <x v="1913"/>
    <x v="1701"/>
    <x v="182"/>
    <x v="8"/>
    <x v="2"/>
    <x v="2"/>
    <x v="7"/>
    <x v="9"/>
    <x v="25"/>
    <x v="182"/>
    <x v="142"/>
    <x v="1"/>
    <x v="5"/>
    <x v="0"/>
    <x v="492"/>
    <x v="84"/>
    <x v="88"/>
    <x v="6"/>
    <x v="7"/>
    <x v="0"/>
    <x v="1604"/>
    <x v="3"/>
  </r>
  <r>
    <x v="1"/>
    <x v="7"/>
    <x v="1"/>
    <x v="0"/>
    <x v="328"/>
    <x v="1914"/>
    <x v="1702"/>
    <x v="271"/>
    <x v="8"/>
    <x v="2"/>
    <x v="2"/>
    <x v="7"/>
    <x v="43"/>
    <x v="263"/>
    <x v="182"/>
    <x v="177"/>
    <x v="1"/>
    <x v="12"/>
    <x v="4"/>
    <x v="365"/>
    <x v="921"/>
    <x v="42"/>
    <x v="17"/>
    <x v="7"/>
    <x v="9"/>
    <x v="1605"/>
    <x v="3"/>
  </r>
  <r>
    <x v="1"/>
    <x v="7"/>
    <x v="0"/>
    <x v="12"/>
    <x v="383"/>
    <x v="1916"/>
    <x v="1703"/>
    <x v="78"/>
    <x v="8"/>
    <x v="2"/>
    <x v="2"/>
    <x v="7"/>
    <x v="42"/>
    <x v="305"/>
    <x v="182"/>
    <x v="176"/>
    <x v="1"/>
    <x v="12"/>
    <x v="4"/>
    <x v="283"/>
    <x v="909"/>
    <x v="38"/>
    <x v="57"/>
    <x v="8"/>
    <x v="9"/>
    <x v="3630"/>
    <x v="18"/>
  </r>
  <r>
    <x v="1"/>
    <x v="7"/>
    <x v="1"/>
    <x v="0"/>
    <x v="318"/>
    <x v="1915"/>
    <x v="1703"/>
    <x v="83"/>
    <x v="8"/>
    <x v="2"/>
    <x v="2"/>
    <x v="7"/>
    <x v="43"/>
    <x v="217"/>
    <x v="182"/>
    <x v="173"/>
    <x v="1"/>
    <x v="12"/>
    <x v="4"/>
    <x v="257"/>
    <x v="685"/>
    <x v="101"/>
    <x v="9"/>
    <x v="7"/>
    <x v="9"/>
    <x v="1606"/>
    <x v="3"/>
  </r>
  <r>
    <x v="1"/>
    <x v="7"/>
    <x v="1"/>
    <x v="0"/>
    <x v="186"/>
    <x v="1917"/>
    <x v="1704"/>
    <x v="183"/>
    <x v="8"/>
    <x v="2"/>
    <x v="2"/>
    <x v="7"/>
    <x v="43"/>
    <x v="250"/>
    <x v="182"/>
    <x v="104"/>
    <x v="1"/>
    <x v="12"/>
    <x v="4"/>
    <x v="235"/>
    <x v="967"/>
    <x v="101"/>
    <x v="9"/>
    <x v="7"/>
    <x v="9"/>
    <x v="1607"/>
    <x v="3"/>
  </r>
  <r>
    <x v="1"/>
    <x v="7"/>
    <x v="0"/>
    <x v="9"/>
    <x v="364"/>
    <x v="1918"/>
    <x v="1705"/>
    <x v="85"/>
    <x v="8"/>
    <x v="2"/>
    <x v="2"/>
    <x v="7"/>
    <x v="42"/>
    <x v="179"/>
    <x v="182"/>
    <x v="173"/>
    <x v="1"/>
    <x v="12"/>
    <x v="4"/>
    <x v="272"/>
    <x v="879"/>
    <x v="77"/>
    <x v="39"/>
    <x v="8"/>
    <x v="9"/>
    <x v="3632"/>
    <x v="3"/>
  </r>
  <r>
    <x v="0"/>
    <x v="7"/>
    <x v="1"/>
    <x v="18"/>
    <x v="407"/>
    <x v="1919"/>
    <x v="1706"/>
    <x v="32"/>
    <x v="8"/>
    <x v="2"/>
    <x v="2"/>
    <x v="7"/>
    <x v="28"/>
    <x v="89"/>
    <x v="182"/>
    <x v="178"/>
    <x v="1"/>
    <x v="20"/>
    <x v="3"/>
    <x v="657"/>
    <x v="753"/>
    <x v="0"/>
    <x v="58"/>
    <x v="4"/>
    <x v="3"/>
    <x v="224"/>
    <x v="58"/>
  </r>
  <r>
    <x v="1"/>
    <x v="7"/>
    <x v="0"/>
    <x v="24"/>
    <x v="379"/>
    <x v="1921"/>
    <x v="1707"/>
    <x v="160"/>
    <x v="8"/>
    <x v="2"/>
    <x v="2"/>
    <x v="7"/>
    <x v="42"/>
    <x v="307"/>
    <x v="182"/>
    <x v="95"/>
    <x v="1"/>
    <x v="12"/>
    <x v="4"/>
    <x v="431"/>
    <x v="454"/>
    <x v="38"/>
    <x v="57"/>
    <x v="8"/>
    <x v="9"/>
    <x v="3631"/>
    <x v="54"/>
  </r>
  <r>
    <x v="1"/>
    <x v="7"/>
    <x v="1"/>
    <x v="0"/>
    <x v="167"/>
    <x v="1920"/>
    <x v="1707"/>
    <x v="49"/>
    <x v="8"/>
    <x v="2"/>
    <x v="2"/>
    <x v="7"/>
    <x v="43"/>
    <x v="284"/>
    <x v="182"/>
    <x v="95"/>
    <x v="1"/>
    <x v="12"/>
    <x v="4"/>
    <x v="413"/>
    <x v="15"/>
    <x v="104"/>
    <x v="16"/>
    <x v="7"/>
    <x v="9"/>
    <x v="1608"/>
    <x v="3"/>
  </r>
  <r>
    <x v="0"/>
    <x v="7"/>
    <x v="1"/>
    <x v="0"/>
    <x v="260"/>
    <x v="1922"/>
    <x v="1708"/>
    <x v="250"/>
    <x v="8"/>
    <x v="2"/>
    <x v="2"/>
    <x v="7"/>
    <x v="9"/>
    <x v="29"/>
    <x v="182"/>
    <x v="142"/>
    <x v="1"/>
    <x v="12"/>
    <x v="4"/>
    <x v="247"/>
    <x v="196"/>
    <x v="11"/>
    <x v="5"/>
    <x v="7"/>
    <x v="0"/>
    <x v="1609"/>
    <x v="3"/>
  </r>
  <r>
    <x v="1"/>
    <x v="7"/>
    <x v="0"/>
    <x v="13"/>
    <x v="190"/>
    <x v="1923"/>
    <x v="1709"/>
    <x v="99"/>
    <x v="8"/>
    <x v="2"/>
    <x v="2"/>
    <x v="7"/>
    <x v="41"/>
    <x v="209"/>
    <x v="23"/>
    <x v="184"/>
    <x v="1"/>
    <x v="13"/>
    <x v="4"/>
    <x v="95"/>
    <x v="845"/>
    <x v="69"/>
    <x v="56"/>
    <x v="8"/>
    <x v="9"/>
    <x v="3634"/>
    <x v="23"/>
  </r>
  <r>
    <x v="1"/>
    <x v="7"/>
    <x v="1"/>
    <x v="0"/>
    <x v="318"/>
    <x v="1924"/>
    <x v="1710"/>
    <x v="25"/>
    <x v="8"/>
    <x v="2"/>
    <x v="2"/>
    <x v="7"/>
    <x v="43"/>
    <x v="248"/>
    <x v="182"/>
    <x v="173"/>
    <x v="1"/>
    <x v="12"/>
    <x v="4"/>
    <x v="331"/>
    <x v="220"/>
    <x v="78"/>
    <x v="11"/>
    <x v="7"/>
    <x v="9"/>
    <x v="1610"/>
    <x v="3"/>
  </r>
  <r>
    <x v="1"/>
    <x v="7"/>
    <x v="0"/>
    <x v="9"/>
    <x v="376"/>
    <x v="1925"/>
    <x v="1711"/>
    <x v="48"/>
    <x v="8"/>
    <x v="2"/>
    <x v="2"/>
    <x v="7"/>
    <x v="42"/>
    <x v="199"/>
    <x v="182"/>
    <x v="177"/>
    <x v="1"/>
    <x v="12"/>
    <x v="4"/>
    <x v="258"/>
    <x v="477"/>
    <x v="24"/>
    <x v="37"/>
    <x v="8"/>
    <x v="9"/>
    <x v="3633"/>
    <x v="3"/>
  </r>
  <r>
    <x v="1"/>
    <x v="7"/>
    <x v="1"/>
    <x v="0"/>
    <x v="318"/>
    <x v="1926"/>
    <x v="1712"/>
    <x v="25"/>
    <x v="8"/>
    <x v="2"/>
    <x v="2"/>
    <x v="7"/>
    <x v="43"/>
    <x v="248"/>
    <x v="182"/>
    <x v="173"/>
    <x v="1"/>
    <x v="12"/>
    <x v="4"/>
    <x v="332"/>
    <x v="220"/>
    <x v="78"/>
    <x v="11"/>
    <x v="7"/>
    <x v="9"/>
    <x v="1611"/>
    <x v="3"/>
  </r>
  <r>
    <x v="0"/>
    <x v="6"/>
    <x v="0"/>
    <x v="0"/>
    <x v="17"/>
    <x v="1927"/>
    <x v="1713"/>
    <x v="105"/>
    <x v="8"/>
    <x v="2"/>
    <x v="2"/>
    <x v="6"/>
    <x v="1"/>
    <x v="4"/>
    <x v="182"/>
    <x v="16"/>
    <x v="1"/>
    <x v="9"/>
    <x v="4"/>
    <x v="1036"/>
    <x v="902"/>
    <x v="8"/>
    <x v="25"/>
    <x v="2"/>
    <x v="7"/>
    <x v="3163"/>
    <x v="85"/>
  </r>
  <r>
    <x v="1"/>
    <x v="7"/>
    <x v="1"/>
    <x v="0"/>
    <x v="260"/>
    <x v="1928"/>
    <x v="1713"/>
    <x v="86"/>
    <x v="8"/>
    <x v="2"/>
    <x v="2"/>
    <x v="7"/>
    <x v="43"/>
    <x v="258"/>
    <x v="182"/>
    <x v="142"/>
    <x v="1"/>
    <x v="12"/>
    <x v="4"/>
    <x v="485"/>
    <x v="281"/>
    <x v="67"/>
    <x v="14"/>
    <x v="7"/>
    <x v="9"/>
    <x v="1612"/>
    <x v="3"/>
  </r>
  <r>
    <x v="1"/>
    <x v="7"/>
    <x v="1"/>
    <x v="0"/>
    <x v="318"/>
    <x v="1929"/>
    <x v="1714"/>
    <x v="25"/>
    <x v="8"/>
    <x v="2"/>
    <x v="2"/>
    <x v="7"/>
    <x v="43"/>
    <x v="248"/>
    <x v="182"/>
    <x v="173"/>
    <x v="1"/>
    <x v="12"/>
    <x v="4"/>
    <x v="333"/>
    <x v="220"/>
    <x v="78"/>
    <x v="11"/>
    <x v="7"/>
    <x v="9"/>
    <x v="1613"/>
    <x v="3"/>
  </r>
  <r>
    <x v="0"/>
    <x v="7"/>
    <x v="1"/>
    <x v="0"/>
    <x v="260"/>
    <x v="1930"/>
    <x v="1715"/>
    <x v="154"/>
    <x v="8"/>
    <x v="2"/>
    <x v="2"/>
    <x v="7"/>
    <x v="9"/>
    <x v="21"/>
    <x v="182"/>
    <x v="142"/>
    <x v="1"/>
    <x v="12"/>
    <x v="4"/>
    <x v="252"/>
    <x v="642"/>
    <x v="11"/>
    <x v="5"/>
    <x v="7"/>
    <x v="0"/>
    <x v="1614"/>
    <x v="3"/>
  </r>
  <r>
    <x v="1"/>
    <x v="10"/>
    <x v="1"/>
    <x v="1"/>
    <x v="33"/>
    <x v="1931"/>
    <x v="1715"/>
    <x v="183"/>
    <x v="8"/>
    <x v="2"/>
    <x v="2"/>
    <x v="10"/>
    <x v="36"/>
    <x v="408"/>
    <x v="21"/>
    <x v="184"/>
    <x v="1"/>
    <x v="15"/>
    <x v="4"/>
    <x v="793"/>
    <x v="237"/>
    <x v="76"/>
    <x v="74"/>
    <x v="1"/>
    <x v="10"/>
    <x v="618"/>
    <x v="4"/>
  </r>
  <r>
    <x v="1"/>
    <x v="7"/>
    <x v="0"/>
    <x v="24"/>
    <x v="393"/>
    <x v="1932"/>
    <x v="1716"/>
    <x v="248"/>
    <x v="8"/>
    <x v="2"/>
    <x v="2"/>
    <x v="7"/>
    <x v="42"/>
    <x v="307"/>
    <x v="182"/>
    <x v="142"/>
    <x v="1"/>
    <x v="12"/>
    <x v="4"/>
    <x v="431"/>
    <x v="482"/>
    <x v="38"/>
    <x v="57"/>
    <x v="8"/>
    <x v="9"/>
    <x v="3635"/>
    <x v="54"/>
  </r>
  <r>
    <x v="1"/>
    <x v="7"/>
    <x v="0"/>
    <x v="9"/>
    <x v="371"/>
    <x v="1933"/>
    <x v="1716"/>
    <x v="108"/>
    <x v="8"/>
    <x v="2"/>
    <x v="2"/>
    <x v="7"/>
    <x v="42"/>
    <x v="179"/>
    <x v="174"/>
    <x v="184"/>
    <x v="1"/>
    <x v="12"/>
    <x v="4"/>
    <x v="269"/>
    <x v="402"/>
    <x v="77"/>
    <x v="39"/>
    <x v="8"/>
    <x v="9"/>
    <x v="3636"/>
    <x v="3"/>
  </r>
  <r>
    <x v="1"/>
    <x v="7"/>
    <x v="1"/>
    <x v="0"/>
    <x v="260"/>
    <x v="1934"/>
    <x v="1716"/>
    <x v="73"/>
    <x v="8"/>
    <x v="2"/>
    <x v="2"/>
    <x v="7"/>
    <x v="43"/>
    <x v="258"/>
    <x v="182"/>
    <x v="142"/>
    <x v="1"/>
    <x v="12"/>
    <x v="4"/>
    <x v="485"/>
    <x v="395"/>
    <x v="67"/>
    <x v="14"/>
    <x v="7"/>
    <x v="9"/>
    <x v="1615"/>
    <x v="3"/>
  </r>
  <r>
    <x v="1"/>
    <x v="7"/>
    <x v="1"/>
    <x v="0"/>
    <x v="133"/>
    <x v="1936"/>
    <x v="1717"/>
    <x v="108"/>
    <x v="8"/>
    <x v="2"/>
    <x v="2"/>
    <x v="7"/>
    <x v="43"/>
    <x v="220"/>
    <x v="182"/>
    <x v="78"/>
    <x v="1"/>
    <x v="12"/>
    <x v="4"/>
    <x v="170"/>
    <x v="414"/>
    <x v="96"/>
    <x v="10"/>
    <x v="7"/>
    <x v="9"/>
    <x v="1618"/>
    <x v="3"/>
  </r>
  <r>
    <x v="1"/>
    <x v="7"/>
    <x v="1"/>
    <x v="0"/>
    <x v="318"/>
    <x v="1935"/>
    <x v="1717"/>
    <x v="25"/>
    <x v="8"/>
    <x v="2"/>
    <x v="2"/>
    <x v="7"/>
    <x v="43"/>
    <x v="248"/>
    <x v="182"/>
    <x v="173"/>
    <x v="1"/>
    <x v="12"/>
    <x v="4"/>
    <x v="334"/>
    <x v="220"/>
    <x v="78"/>
    <x v="11"/>
    <x v="7"/>
    <x v="9"/>
    <x v="1616"/>
    <x v="3"/>
  </r>
  <r>
    <x v="1"/>
    <x v="7"/>
    <x v="0"/>
    <x v="13"/>
    <x v="190"/>
    <x v="1937"/>
    <x v="1718"/>
    <x v="99"/>
    <x v="8"/>
    <x v="2"/>
    <x v="2"/>
    <x v="7"/>
    <x v="41"/>
    <x v="209"/>
    <x v="23"/>
    <x v="184"/>
    <x v="1"/>
    <x v="13"/>
    <x v="4"/>
    <x v="95"/>
    <x v="845"/>
    <x v="69"/>
    <x v="56"/>
    <x v="8"/>
    <x v="9"/>
    <x v="3637"/>
    <x v="23"/>
  </r>
  <r>
    <x v="1"/>
    <x v="7"/>
    <x v="1"/>
    <x v="0"/>
    <x v="318"/>
    <x v="1938"/>
    <x v="1719"/>
    <x v="53"/>
    <x v="8"/>
    <x v="2"/>
    <x v="2"/>
    <x v="7"/>
    <x v="43"/>
    <x v="258"/>
    <x v="170"/>
    <x v="184"/>
    <x v="1"/>
    <x v="12"/>
    <x v="4"/>
    <x v="477"/>
    <x v="643"/>
    <x v="67"/>
    <x v="14"/>
    <x v="7"/>
    <x v="9"/>
    <x v="1617"/>
    <x v="3"/>
  </r>
  <r>
    <x v="1"/>
    <x v="2"/>
    <x v="0"/>
    <x v="0"/>
    <x v="344"/>
    <x v="1939"/>
    <x v="1720"/>
    <x v="145"/>
    <x v="8"/>
    <x v="2"/>
    <x v="2"/>
    <x v="2"/>
    <x v="33"/>
    <x v="469"/>
    <x v="180"/>
    <x v="184"/>
    <x v="1"/>
    <x v="2"/>
    <x v="4"/>
    <x v="679"/>
    <x v="313"/>
    <x v="36"/>
    <x v="90"/>
    <x v="8"/>
    <x v="9"/>
    <x v="3638"/>
    <x v="11"/>
  </r>
  <r>
    <x v="1"/>
    <x v="7"/>
    <x v="1"/>
    <x v="0"/>
    <x v="318"/>
    <x v="1940"/>
    <x v="1721"/>
    <x v="33"/>
    <x v="8"/>
    <x v="2"/>
    <x v="2"/>
    <x v="7"/>
    <x v="44"/>
    <x v="242"/>
    <x v="182"/>
    <x v="173"/>
    <x v="1"/>
    <x v="12"/>
    <x v="4"/>
    <x v="242"/>
    <x v="448"/>
    <x v="28"/>
    <x v="43"/>
    <x v="7"/>
    <x v="13"/>
    <x v="1619"/>
    <x v="3"/>
  </r>
  <r>
    <x v="1"/>
    <x v="7"/>
    <x v="0"/>
    <x v="12"/>
    <x v="383"/>
    <x v="1941"/>
    <x v="1722"/>
    <x v="108"/>
    <x v="8"/>
    <x v="2"/>
    <x v="2"/>
    <x v="7"/>
    <x v="42"/>
    <x v="305"/>
    <x v="174"/>
    <x v="184"/>
    <x v="1"/>
    <x v="12"/>
    <x v="4"/>
    <x v="283"/>
    <x v="408"/>
    <x v="38"/>
    <x v="57"/>
    <x v="8"/>
    <x v="9"/>
    <x v="3640"/>
    <x v="18"/>
  </r>
  <r>
    <x v="1"/>
    <x v="7"/>
    <x v="1"/>
    <x v="0"/>
    <x v="318"/>
    <x v="1942"/>
    <x v="1723"/>
    <x v="147"/>
    <x v="8"/>
    <x v="2"/>
    <x v="2"/>
    <x v="7"/>
    <x v="43"/>
    <x v="246"/>
    <x v="170"/>
    <x v="184"/>
    <x v="1"/>
    <x v="12"/>
    <x v="4"/>
    <x v="259"/>
    <x v="106"/>
    <x v="101"/>
    <x v="9"/>
    <x v="7"/>
    <x v="9"/>
    <x v="1620"/>
    <x v="3"/>
  </r>
  <r>
    <x v="1"/>
    <x v="7"/>
    <x v="0"/>
    <x v="13"/>
    <x v="190"/>
    <x v="1943"/>
    <x v="1724"/>
    <x v="99"/>
    <x v="8"/>
    <x v="2"/>
    <x v="2"/>
    <x v="7"/>
    <x v="41"/>
    <x v="209"/>
    <x v="23"/>
    <x v="184"/>
    <x v="1"/>
    <x v="13"/>
    <x v="4"/>
    <x v="95"/>
    <x v="845"/>
    <x v="69"/>
    <x v="56"/>
    <x v="8"/>
    <x v="9"/>
    <x v="3639"/>
    <x v="23"/>
  </r>
  <r>
    <x v="0"/>
    <x v="6"/>
    <x v="0"/>
    <x v="0"/>
    <x v="1"/>
    <x v="1944"/>
    <x v="1725"/>
    <x v="237"/>
    <x v="8"/>
    <x v="2"/>
    <x v="2"/>
    <x v="6"/>
    <x v="1"/>
    <x v="4"/>
    <x v="182"/>
    <x v="1"/>
    <x v="1"/>
    <x v="9"/>
    <x v="4"/>
    <x v="1036"/>
    <x v="649"/>
    <x v="8"/>
    <x v="25"/>
    <x v="2"/>
    <x v="7"/>
    <x v="3164"/>
    <x v="85"/>
  </r>
  <r>
    <x v="1"/>
    <x v="7"/>
    <x v="1"/>
    <x v="0"/>
    <x v="318"/>
    <x v="1945"/>
    <x v="1726"/>
    <x v="25"/>
    <x v="8"/>
    <x v="2"/>
    <x v="2"/>
    <x v="7"/>
    <x v="43"/>
    <x v="248"/>
    <x v="182"/>
    <x v="173"/>
    <x v="1"/>
    <x v="12"/>
    <x v="4"/>
    <x v="340"/>
    <x v="220"/>
    <x v="78"/>
    <x v="11"/>
    <x v="7"/>
    <x v="9"/>
    <x v="1621"/>
    <x v="3"/>
  </r>
  <r>
    <x v="1"/>
    <x v="7"/>
    <x v="0"/>
    <x v="12"/>
    <x v="373"/>
    <x v="1946"/>
    <x v="1727"/>
    <x v="85"/>
    <x v="8"/>
    <x v="2"/>
    <x v="2"/>
    <x v="7"/>
    <x v="42"/>
    <x v="305"/>
    <x v="170"/>
    <x v="184"/>
    <x v="1"/>
    <x v="12"/>
    <x v="4"/>
    <x v="283"/>
    <x v="585"/>
    <x v="38"/>
    <x v="57"/>
    <x v="8"/>
    <x v="9"/>
    <x v="3641"/>
    <x v="18"/>
  </r>
  <r>
    <x v="1"/>
    <x v="7"/>
    <x v="0"/>
    <x v="12"/>
    <x v="361"/>
    <x v="1947"/>
    <x v="1728"/>
    <x v="10"/>
    <x v="8"/>
    <x v="2"/>
    <x v="2"/>
    <x v="7"/>
    <x v="42"/>
    <x v="305"/>
    <x v="139"/>
    <x v="184"/>
    <x v="1"/>
    <x v="12"/>
    <x v="4"/>
    <x v="283"/>
    <x v="551"/>
    <x v="38"/>
    <x v="57"/>
    <x v="8"/>
    <x v="9"/>
    <x v="3642"/>
    <x v="18"/>
  </r>
  <r>
    <x v="1"/>
    <x v="7"/>
    <x v="1"/>
    <x v="0"/>
    <x v="238"/>
    <x v="1948"/>
    <x v="1729"/>
    <x v="75"/>
    <x v="8"/>
    <x v="2"/>
    <x v="2"/>
    <x v="7"/>
    <x v="43"/>
    <x v="227"/>
    <x v="126"/>
    <x v="184"/>
    <x v="1"/>
    <x v="12"/>
    <x v="4"/>
    <x v="371"/>
    <x v="748"/>
    <x v="53"/>
    <x v="12"/>
    <x v="7"/>
    <x v="9"/>
    <x v="1622"/>
    <x v="3"/>
  </r>
  <r>
    <x v="1"/>
    <x v="7"/>
    <x v="1"/>
    <x v="0"/>
    <x v="318"/>
    <x v="1950"/>
    <x v="1729"/>
    <x v="86"/>
    <x v="8"/>
    <x v="2"/>
    <x v="2"/>
    <x v="7"/>
    <x v="43"/>
    <x v="246"/>
    <x v="182"/>
    <x v="173"/>
    <x v="1"/>
    <x v="12"/>
    <x v="4"/>
    <x v="261"/>
    <x v="857"/>
    <x v="101"/>
    <x v="9"/>
    <x v="7"/>
    <x v="9"/>
    <x v="1624"/>
    <x v="3"/>
  </r>
  <r>
    <x v="1"/>
    <x v="7"/>
    <x v="1"/>
    <x v="0"/>
    <x v="260"/>
    <x v="1949"/>
    <x v="1729"/>
    <x v="282"/>
    <x v="8"/>
    <x v="2"/>
    <x v="2"/>
    <x v="7"/>
    <x v="43"/>
    <x v="248"/>
    <x v="139"/>
    <x v="184"/>
    <x v="1"/>
    <x v="12"/>
    <x v="4"/>
    <x v="339"/>
    <x v="970"/>
    <x v="78"/>
    <x v="11"/>
    <x v="7"/>
    <x v="9"/>
    <x v="1623"/>
    <x v="3"/>
  </r>
  <r>
    <x v="1"/>
    <x v="7"/>
    <x v="1"/>
    <x v="0"/>
    <x v="318"/>
    <x v="1951"/>
    <x v="1730"/>
    <x v="25"/>
    <x v="8"/>
    <x v="2"/>
    <x v="2"/>
    <x v="7"/>
    <x v="43"/>
    <x v="248"/>
    <x v="170"/>
    <x v="184"/>
    <x v="1"/>
    <x v="12"/>
    <x v="4"/>
    <x v="338"/>
    <x v="230"/>
    <x v="78"/>
    <x v="11"/>
    <x v="7"/>
    <x v="9"/>
    <x v="1625"/>
    <x v="3"/>
  </r>
  <r>
    <x v="0"/>
    <x v="10"/>
    <x v="1"/>
    <x v="0"/>
    <x v="21"/>
    <x v="1952"/>
    <x v="1731"/>
    <x v="6"/>
    <x v="8"/>
    <x v="2"/>
    <x v="2"/>
    <x v="10"/>
    <x v="16"/>
    <x v="49"/>
    <x v="182"/>
    <x v="19"/>
    <x v="1"/>
    <x v="15"/>
    <x v="1"/>
    <x v="633"/>
    <x v="503"/>
    <x v="66"/>
    <x v="82"/>
    <x v="0"/>
    <x v="3"/>
    <x v="131"/>
    <x v="4"/>
  </r>
  <r>
    <x v="1"/>
    <x v="7"/>
    <x v="1"/>
    <x v="0"/>
    <x v="318"/>
    <x v="1953"/>
    <x v="1732"/>
    <x v="214"/>
    <x v="8"/>
    <x v="2"/>
    <x v="2"/>
    <x v="7"/>
    <x v="43"/>
    <x v="263"/>
    <x v="182"/>
    <x v="173"/>
    <x v="1"/>
    <x v="12"/>
    <x v="4"/>
    <x v="367"/>
    <x v="761"/>
    <x v="42"/>
    <x v="17"/>
    <x v="7"/>
    <x v="9"/>
    <x v="1626"/>
    <x v="3"/>
  </r>
  <r>
    <x v="1"/>
    <x v="7"/>
    <x v="0"/>
    <x v="9"/>
    <x v="371"/>
    <x v="1956"/>
    <x v="1733"/>
    <x v="7"/>
    <x v="8"/>
    <x v="2"/>
    <x v="2"/>
    <x v="7"/>
    <x v="42"/>
    <x v="179"/>
    <x v="174"/>
    <x v="184"/>
    <x v="1"/>
    <x v="12"/>
    <x v="4"/>
    <x v="270"/>
    <x v="138"/>
    <x v="77"/>
    <x v="39"/>
    <x v="8"/>
    <x v="9"/>
    <x v="3646"/>
    <x v="3"/>
  </r>
  <r>
    <x v="1"/>
    <x v="2"/>
    <x v="0"/>
    <x v="0"/>
    <x v="344"/>
    <x v="1954"/>
    <x v="1733"/>
    <x v="248"/>
    <x v="8"/>
    <x v="2"/>
    <x v="2"/>
    <x v="2"/>
    <x v="33"/>
    <x v="469"/>
    <x v="182"/>
    <x v="182"/>
    <x v="1"/>
    <x v="2"/>
    <x v="4"/>
    <x v="680"/>
    <x v="369"/>
    <x v="36"/>
    <x v="90"/>
    <x v="8"/>
    <x v="9"/>
    <x v="3643"/>
    <x v="11"/>
  </r>
  <r>
    <x v="1"/>
    <x v="7"/>
    <x v="1"/>
    <x v="0"/>
    <x v="260"/>
    <x v="1955"/>
    <x v="1733"/>
    <x v="180"/>
    <x v="8"/>
    <x v="2"/>
    <x v="2"/>
    <x v="7"/>
    <x v="43"/>
    <x v="257"/>
    <x v="139"/>
    <x v="184"/>
    <x v="1"/>
    <x v="12"/>
    <x v="4"/>
    <x v="236"/>
    <x v="865"/>
    <x v="58"/>
    <x v="19"/>
    <x v="7"/>
    <x v="9"/>
    <x v="1627"/>
    <x v="3"/>
  </r>
  <r>
    <x v="1"/>
    <x v="7"/>
    <x v="0"/>
    <x v="12"/>
    <x v="373"/>
    <x v="1958"/>
    <x v="1734"/>
    <x v="94"/>
    <x v="8"/>
    <x v="2"/>
    <x v="2"/>
    <x v="7"/>
    <x v="42"/>
    <x v="305"/>
    <x v="170"/>
    <x v="184"/>
    <x v="1"/>
    <x v="12"/>
    <x v="4"/>
    <x v="282"/>
    <x v="637"/>
    <x v="38"/>
    <x v="57"/>
    <x v="8"/>
    <x v="9"/>
    <x v="3645"/>
    <x v="18"/>
  </r>
  <r>
    <x v="0"/>
    <x v="7"/>
    <x v="1"/>
    <x v="9"/>
    <x v="351"/>
    <x v="1957"/>
    <x v="1734"/>
    <x v="298"/>
    <x v="8"/>
    <x v="2"/>
    <x v="2"/>
    <x v="7"/>
    <x v="9"/>
    <x v="24"/>
    <x v="182"/>
    <x v="142"/>
    <x v="1"/>
    <x v="5"/>
    <x v="0"/>
    <x v="493"/>
    <x v="393"/>
    <x v="63"/>
    <x v="6"/>
    <x v="7"/>
    <x v="0"/>
    <x v="1628"/>
    <x v="3"/>
  </r>
  <r>
    <x v="1"/>
    <x v="2"/>
    <x v="0"/>
    <x v="0"/>
    <x v="344"/>
    <x v="1959"/>
    <x v="1735"/>
    <x v="145"/>
    <x v="8"/>
    <x v="2"/>
    <x v="2"/>
    <x v="2"/>
    <x v="33"/>
    <x v="469"/>
    <x v="180"/>
    <x v="184"/>
    <x v="1"/>
    <x v="2"/>
    <x v="4"/>
    <x v="679"/>
    <x v="716"/>
    <x v="36"/>
    <x v="90"/>
    <x v="8"/>
    <x v="9"/>
    <x v="3644"/>
    <x v="11"/>
  </r>
  <r>
    <x v="1"/>
    <x v="7"/>
    <x v="1"/>
    <x v="0"/>
    <x v="260"/>
    <x v="1960"/>
    <x v="1736"/>
    <x v="86"/>
    <x v="8"/>
    <x v="2"/>
    <x v="2"/>
    <x v="7"/>
    <x v="43"/>
    <x v="255"/>
    <x v="139"/>
    <x v="184"/>
    <x v="1"/>
    <x v="12"/>
    <x v="4"/>
    <x v="164"/>
    <x v="240"/>
    <x v="97"/>
    <x v="14"/>
    <x v="7"/>
    <x v="9"/>
    <x v="1629"/>
    <x v="3"/>
  </r>
  <r>
    <x v="1"/>
    <x v="7"/>
    <x v="0"/>
    <x v="12"/>
    <x v="361"/>
    <x v="1961"/>
    <x v="1737"/>
    <x v="248"/>
    <x v="8"/>
    <x v="2"/>
    <x v="2"/>
    <x v="7"/>
    <x v="42"/>
    <x v="305"/>
    <x v="139"/>
    <x v="184"/>
    <x v="1"/>
    <x v="12"/>
    <x v="4"/>
    <x v="282"/>
    <x v="342"/>
    <x v="38"/>
    <x v="57"/>
    <x v="8"/>
    <x v="9"/>
    <x v="3648"/>
    <x v="18"/>
  </r>
  <r>
    <x v="1"/>
    <x v="7"/>
    <x v="1"/>
    <x v="0"/>
    <x v="260"/>
    <x v="1962"/>
    <x v="1738"/>
    <x v="180"/>
    <x v="8"/>
    <x v="2"/>
    <x v="2"/>
    <x v="7"/>
    <x v="43"/>
    <x v="247"/>
    <x v="139"/>
    <x v="184"/>
    <x v="1"/>
    <x v="12"/>
    <x v="4"/>
    <x v="231"/>
    <x v="865"/>
    <x v="58"/>
    <x v="19"/>
    <x v="7"/>
    <x v="9"/>
    <x v="1630"/>
    <x v="3"/>
  </r>
  <r>
    <x v="0"/>
    <x v="7"/>
    <x v="1"/>
    <x v="0"/>
    <x v="318"/>
    <x v="1963"/>
    <x v="1739"/>
    <x v="52"/>
    <x v="8"/>
    <x v="2"/>
    <x v="2"/>
    <x v="7"/>
    <x v="9"/>
    <x v="23"/>
    <x v="182"/>
    <x v="173"/>
    <x v="1"/>
    <x v="5"/>
    <x v="0"/>
    <x v="490"/>
    <x v="915"/>
    <x v="88"/>
    <x v="6"/>
    <x v="7"/>
    <x v="0"/>
    <x v="1631"/>
    <x v="2"/>
  </r>
  <r>
    <x v="1"/>
    <x v="2"/>
    <x v="0"/>
    <x v="0"/>
    <x v="330"/>
    <x v="1964"/>
    <x v="1740"/>
    <x v="248"/>
    <x v="8"/>
    <x v="2"/>
    <x v="2"/>
    <x v="2"/>
    <x v="32"/>
    <x v="461"/>
    <x v="182"/>
    <x v="178"/>
    <x v="1"/>
    <x v="0"/>
    <x v="4"/>
    <x v="64"/>
    <x v="369"/>
    <x v="84"/>
    <x v="64"/>
    <x v="8"/>
    <x v="9"/>
    <x v="3647"/>
    <x v="23"/>
  </r>
  <r>
    <x v="1"/>
    <x v="7"/>
    <x v="1"/>
    <x v="0"/>
    <x v="260"/>
    <x v="1965"/>
    <x v="1741"/>
    <x v="25"/>
    <x v="8"/>
    <x v="2"/>
    <x v="2"/>
    <x v="7"/>
    <x v="43"/>
    <x v="266"/>
    <x v="139"/>
    <x v="184"/>
    <x v="1"/>
    <x v="12"/>
    <x v="4"/>
    <x v="246"/>
    <x v="631"/>
    <x v="93"/>
    <x v="22"/>
    <x v="7"/>
    <x v="9"/>
    <x v="1632"/>
    <x v="3"/>
  </r>
  <r>
    <x v="1"/>
    <x v="7"/>
    <x v="1"/>
    <x v="0"/>
    <x v="260"/>
    <x v="1966"/>
    <x v="1742"/>
    <x v="180"/>
    <x v="8"/>
    <x v="2"/>
    <x v="2"/>
    <x v="7"/>
    <x v="43"/>
    <x v="248"/>
    <x v="139"/>
    <x v="184"/>
    <x v="1"/>
    <x v="12"/>
    <x v="4"/>
    <x v="339"/>
    <x v="764"/>
    <x v="78"/>
    <x v="11"/>
    <x v="7"/>
    <x v="9"/>
    <x v="1633"/>
    <x v="3"/>
  </r>
  <r>
    <x v="1"/>
    <x v="7"/>
    <x v="0"/>
    <x v="24"/>
    <x v="393"/>
    <x v="1967"/>
    <x v="1743"/>
    <x v="248"/>
    <x v="8"/>
    <x v="2"/>
    <x v="2"/>
    <x v="7"/>
    <x v="42"/>
    <x v="307"/>
    <x v="139"/>
    <x v="184"/>
    <x v="1"/>
    <x v="12"/>
    <x v="4"/>
    <x v="428"/>
    <x v="510"/>
    <x v="38"/>
    <x v="57"/>
    <x v="8"/>
    <x v="9"/>
    <x v="3649"/>
    <x v="54"/>
  </r>
  <r>
    <x v="1"/>
    <x v="7"/>
    <x v="1"/>
    <x v="0"/>
    <x v="330"/>
    <x v="1968"/>
    <x v="1743"/>
    <x v="33"/>
    <x v="8"/>
    <x v="2"/>
    <x v="2"/>
    <x v="7"/>
    <x v="43"/>
    <x v="239"/>
    <x v="178"/>
    <x v="184"/>
    <x v="1"/>
    <x v="12"/>
    <x v="4"/>
    <x v="271"/>
    <x v="448"/>
    <x v="5"/>
    <x v="20"/>
    <x v="7"/>
    <x v="9"/>
    <x v="1635"/>
    <x v="3"/>
  </r>
  <r>
    <x v="0"/>
    <x v="7"/>
    <x v="1"/>
    <x v="0"/>
    <x v="318"/>
    <x v="1969"/>
    <x v="1744"/>
    <x v="84"/>
    <x v="8"/>
    <x v="2"/>
    <x v="2"/>
    <x v="7"/>
    <x v="9"/>
    <x v="23"/>
    <x v="170"/>
    <x v="184"/>
    <x v="1"/>
    <x v="5"/>
    <x v="0"/>
    <x v="488"/>
    <x v="724"/>
    <x v="88"/>
    <x v="6"/>
    <x v="7"/>
    <x v="0"/>
    <x v="1634"/>
    <x v="2"/>
  </r>
  <r>
    <x v="1"/>
    <x v="7"/>
    <x v="1"/>
    <x v="0"/>
    <x v="260"/>
    <x v="1970"/>
    <x v="1744"/>
    <x v="25"/>
    <x v="8"/>
    <x v="2"/>
    <x v="2"/>
    <x v="7"/>
    <x v="43"/>
    <x v="270"/>
    <x v="139"/>
    <x v="184"/>
    <x v="1"/>
    <x v="12"/>
    <x v="4"/>
    <x v="247"/>
    <x v="631"/>
    <x v="93"/>
    <x v="22"/>
    <x v="7"/>
    <x v="9"/>
    <x v="1636"/>
    <x v="3"/>
  </r>
  <r>
    <x v="1"/>
    <x v="7"/>
    <x v="0"/>
    <x v="13"/>
    <x v="190"/>
    <x v="1971"/>
    <x v="1745"/>
    <x v="99"/>
    <x v="8"/>
    <x v="2"/>
    <x v="2"/>
    <x v="7"/>
    <x v="41"/>
    <x v="209"/>
    <x v="23"/>
    <x v="184"/>
    <x v="1"/>
    <x v="13"/>
    <x v="4"/>
    <x v="95"/>
    <x v="845"/>
    <x v="69"/>
    <x v="56"/>
    <x v="8"/>
    <x v="9"/>
    <x v="3650"/>
    <x v="23"/>
  </r>
  <r>
    <x v="0"/>
    <x v="10"/>
    <x v="1"/>
    <x v="3"/>
    <x v="35"/>
    <x v="1972"/>
    <x v="1746"/>
    <x v="190"/>
    <x v="8"/>
    <x v="2"/>
    <x v="2"/>
    <x v="10"/>
    <x v="16"/>
    <x v="57"/>
    <x v="182"/>
    <x v="19"/>
    <x v="1"/>
    <x v="15"/>
    <x v="1"/>
    <x v="652"/>
    <x v="713"/>
    <x v="66"/>
    <x v="82"/>
    <x v="0"/>
    <x v="3"/>
    <x v="132"/>
    <x v="8"/>
  </r>
  <r>
    <x v="1"/>
    <x v="7"/>
    <x v="0"/>
    <x v="12"/>
    <x v="369"/>
    <x v="1973"/>
    <x v="1747"/>
    <x v="208"/>
    <x v="8"/>
    <x v="2"/>
    <x v="2"/>
    <x v="7"/>
    <x v="42"/>
    <x v="305"/>
    <x v="182"/>
    <x v="157"/>
    <x v="1"/>
    <x v="12"/>
    <x v="4"/>
    <x v="283"/>
    <x v="711"/>
    <x v="38"/>
    <x v="57"/>
    <x v="8"/>
    <x v="9"/>
    <x v="3651"/>
    <x v="18"/>
  </r>
  <r>
    <x v="0"/>
    <x v="7"/>
    <x v="1"/>
    <x v="0"/>
    <x v="260"/>
    <x v="1974"/>
    <x v="1748"/>
    <x v="182"/>
    <x v="8"/>
    <x v="2"/>
    <x v="2"/>
    <x v="7"/>
    <x v="9"/>
    <x v="21"/>
    <x v="139"/>
    <x v="184"/>
    <x v="1"/>
    <x v="12"/>
    <x v="4"/>
    <x v="247"/>
    <x v="291"/>
    <x v="11"/>
    <x v="5"/>
    <x v="7"/>
    <x v="0"/>
    <x v="1637"/>
    <x v="3"/>
  </r>
  <r>
    <x v="1"/>
    <x v="7"/>
    <x v="1"/>
    <x v="0"/>
    <x v="318"/>
    <x v="1975"/>
    <x v="1748"/>
    <x v="180"/>
    <x v="8"/>
    <x v="2"/>
    <x v="2"/>
    <x v="7"/>
    <x v="43"/>
    <x v="246"/>
    <x v="170"/>
    <x v="184"/>
    <x v="1"/>
    <x v="12"/>
    <x v="4"/>
    <x v="259"/>
    <x v="622"/>
    <x v="101"/>
    <x v="9"/>
    <x v="7"/>
    <x v="9"/>
    <x v="1638"/>
    <x v="3"/>
  </r>
  <r>
    <x v="1"/>
    <x v="7"/>
    <x v="1"/>
    <x v="0"/>
    <x v="260"/>
    <x v="1976"/>
    <x v="1749"/>
    <x v="265"/>
    <x v="8"/>
    <x v="2"/>
    <x v="2"/>
    <x v="7"/>
    <x v="43"/>
    <x v="243"/>
    <x v="182"/>
    <x v="142"/>
    <x v="1"/>
    <x v="12"/>
    <x v="4"/>
    <x v="372"/>
    <x v="232"/>
    <x v="53"/>
    <x v="12"/>
    <x v="7"/>
    <x v="9"/>
    <x v="1639"/>
    <x v="3"/>
  </r>
  <r>
    <x v="1"/>
    <x v="7"/>
    <x v="1"/>
    <x v="0"/>
    <x v="216"/>
    <x v="1977"/>
    <x v="1750"/>
    <x v="86"/>
    <x v="8"/>
    <x v="2"/>
    <x v="2"/>
    <x v="7"/>
    <x v="43"/>
    <x v="260"/>
    <x v="114"/>
    <x v="184"/>
    <x v="1"/>
    <x v="12"/>
    <x v="4"/>
    <x v="381"/>
    <x v="163"/>
    <x v="67"/>
    <x v="14"/>
    <x v="7"/>
    <x v="9"/>
    <x v="1640"/>
    <x v="3"/>
  </r>
  <r>
    <x v="1"/>
    <x v="7"/>
    <x v="1"/>
    <x v="0"/>
    <x v="260"/>
    <x v="1978"/>
    <x v="1751"/>
    <x v="7"/>
    <x v="8"/>
    <x v="2"/>
    <x v="2"/>
    <x v="7"/>
    <x v="43"/>
    <x v="274"/>
    <x v="182"/>
    <x v="142"/>
    <x v="1"/>
    <x v="12"/>
    <x v="4"/>
    <x v="266"/>
    <x v="125"/>
    <x v="94"/>
    <x v="22"/>
    <x v="7"/>
    <x v="9"/>
    <x v="1641"/>
    <x v="3"/>
  </r>
  <r>
    <x v="1"/>
    <x v="7"/>
    <x v="0"/>
    <x v="12"/>
    <x v="349"/>
    <x v="1979"/>
    <x v="1752"/>
    <x v="124"/>
    <x v="8"/>
    <x v="2"/>
    <x v="2"/>
    <x v="7"/>
    <x v="42"/>
    <x v="305"/>
    <x v="182"/>
    <x v="95"/>
    <x v="1"/>
    <x v="12"/>
    <x v="4"/>
    <x v="285"/>
    <x v="545"/>
    <x v="38"/>
    <x v="57"/>
    <x v="8"/>
    <x v="9"/>
    <x v="3652"/>
    <x v="18"/>
  </r>
  <r>
    <x v="1"/>
    <x v="7"/>
    <x v="0"/>
    <x v="9"/>
    <x v="364"/>
    <x v="1980"/>
    <x v="1753"/>
    <x v="144"/>
    <x v="8"/>
    <x v="2"/>
    <x v="2"/>
    <x v="7"/>
    <x v="42"/>
    <x v="179"/>
    <x v="170"/>
    <x v="184"/>
    <x v="1"/>
    <x v="12"/>
    <x v="4"/>
    <x v="270"/>
    <x v="964"/>
    <x v="77"/>
    <x v="39"/>
    <x v="8"/>
    <x v="9"/>
    <x v="3654"/>
    <x v="3"/>
  </r>
  <r>
    <x v="1"/>
    <x v="7"/>
    <x v="0"/>
    <x v="12"/>
    <x v="373"/>
    <x v="1982"/>
    <x v="1754"/>
    <x v="23"/>
    <x v="8"/>
    <x v="2"/>
    <x v="2"/>
    <x v="7"/>
    <x v="42"/>
    <x v="305"/>
    <x v="182"/>
    <x v="173"/>
    <x v="1"/>
    <x v="12"/>
    <x v="4"/>
    <x v="285"/>
    <x v="341"/>
    <x v="38"/>
    <x v="57"/>
    <x v="8"/>
    <x v="9"/>
    <x v="3653"/>
    <x v="18"/>
  </r>
  <r>
    <x v="1"/>
    <x v="7"/>
    <x v="1"/>
    <x v="0"/>
    <x v="260"/>
    <x v="1981"/>
    <x v="1754"/>
    <x v="25"/>
    <x v="8"/>
    <x v="2"/>
    <x v="2"/>
    <x v="7"/>
    <x v="43"/>
    <x v="251"/>
    <x v="182"/>
    <x v="142"/>
    <x v="1"/>
    <x v="12"/>
    <x v="4"/>
    <x v="258"/>
    <x v="978"/>
    <x v="101"/>
    <x v="9"/>
    <x v="7"/>
    <x v="9"/>
    <x v="1642"/>
    <x v="3"/>
  </r>
  <r>
    <x v="1"/>
    <x v="7"/>
    <x v="1"/>
    <x v="0"/>
    <x v="260"/>
    <x v="1983"/>
    <x v="1755"/>
    <x v="25"/>
    <x v="8"/>
    <x v="2"/>
    <x v="2"/>
    <x v="7"/>
    <x v="43"/>
    <x v="247"/>
    <x v="182"/>
    <x v="142"/>
    <x v="1"/>
    <x v="12"/>
    <x v="4"/>
    <x v="233"/>
    <x v="230"/>
    <x v="58"/>
    <x v="19"/>
    <x v="7"/>
    <x v="9"/>
    <x v="1643"/>
    <x v="3"/>
  </r>
  <r>
    <x v="1"/>
    <x v="7"/>
    <x v="1"/>
    <x v="0"/>
    <x v="318"/>
    <x v="1984"/>
    <x v="1756"/>
    <x v="97"/>
    <x v="8"/>
    <x v="2"/>
    <x v="2"/>
    <x v="7"/>
    <x v="43"/>
    <x v="235"/>
    <x v="170"/>
    <x v="184"/>
    <x v="1"/>
    <x v="12"/>
    <x v="4"/>
    <x v="267"/>
    <x v="1026"/>
    <x v="93"/>
    <x v="23"/>
    <x v="7"/>
    <x v="9"/>
    <x v="1644"/>
    <x v="3"/>
  </r>
  <r>
    <x v="1"/>
    <x v="7"/>
    <x v="1"/>
    <x v="0"/>
    <x v="288"/>
    <x v="1986"/>
    <x v="1757"/>
    <x v="86"/>
    <x v="8"/>
    <x v="2"/>
    <x v="2"/>
    <x v="7"/>
    <x v="43"/>
    <x v="229"/>
    <x v="182"/>
    <x v="155"/>
    <x v="1"/>
    <x v="12"/>
    <x v="4"/>
    <x v="387"/>
    <x v="427"/>
    <x v="91"/>
    <x v="15"/>
    <x v="7"/>
    <x v="9"/>
    <x v="1645"/>
    <x v="3"/>
  </r>
  <r>
    <x v="1"/>
    <x v="2"/>
    <x v="0"/>
    <x v="0"/>
    <x v="344"/>
    <x v="1985"/>
    <x v="1757"/>
    <x v="248"/>
    <x v="8"/>
    <x v="2"/>
    <x v="2"/>
    <x v="2"/>
    <x v="33"/>
    <x v="469"/>
    <x v="180"/>
    <x v="184"/>
    <x v="1"/>
    <x v="2"/>
    <x v="4"/>
    <x v="677"/>
    <x v="870"/>
    <x v="36"/>
    <x v="90"/>
    <x v="8"/>
    <x v="9"/>
    <x v="3656"/>
    <x v="11"/>
  </r>
  <r>
    <x v="1"/>
    <x v="7"/>
    <x v="0"/>
    <x v="25"/>
    <x v="394"/>
    <x v="1987"/>
    <x v="1758"/>
    <x v="120"/>
    <x v="8"/>
    <x v="2"/>
    <x v="2"/>
    <x v="7"/>
    <x v="42"/>
    <x v="304"/>
    <x v="182"/>
    <x v="142"/>
    <x v="1"/>
    <x v="12"/>
    <x v="4"/>
    <x v="359"/>
    <x v="343"/>
    <x v="38"/>
    <x v="57"/>
    <x v="8"/>
    <x v="9"/>
    <x v="3655"/>
    <x v="11"/>
  </r>
  <r>
    <x v="1"/>
    <x v="10"/>
    <x v="1"/>
    <x v="0"/>
    <x v="21"/>
    <x v="1988"/>
    <x v="1759"/>
    <x v="298"/>
    <x v="8"/>
    <x v="2"/>
    <x v="2"/>
    <x v="10"/>
    <x v="59"/>
    <x v="356"/>
    <x v="18"/>
    <x v="184"/>
    <x v="1"/>
    <x v="15"/>
    <x v="4"/>
    <x v="786"/>
    <x v="261"/>
    <x v="79"/>
    <x v="70"/>
    <x v="1"/>
    <x v="10"/>
    <x v="619"/>
    <x v="3"/>
  </r>
  <r>
    <x v="1"/>
    <x v="7"/>
    <x v="1"/>
    <x v="0"/>
    <x v="260"/>
    <x v="1989"/>
    <x v="1760"/>
    <x v="265"/>
    <x v="8"/>
    <x v="2"/>
    <x v="2"/>
    <x v="7"/>
    <x v="43"/>
    <x v="288"/>
    <x v="182"/>
    <x v="142"/>
    <x v="1"/>
    <x v="12"/>
    <x v="4"/>
    <x v="229"/>
    <x v="1008"/>
    <x v="101"/>
    <x v="9"/>
    <x v="7"/>
    <x v="9"/>
    <x v="1646"/>
    <x v="3"/>
  </r>
  <r>
    <x v="1"/>
    <x v="2"/>
    <x v="0"/>
    <x v="0"/>
    <x v="344"/>
    <x v="1990"/>
    <x v="1760"/>
    <x v="248"/>
    <x v="8"/>
    <x v="2"/>
    <x v="2"/>
    <x v="2"/>
    <x v="33"/>
    <x v="469"/>
    <x v="182"/>
    <x v="182"/>
    <x v="1"/>
    <x v="2"/>
    <x v="4"/>
    <x v="678"/>
    <x v="369"/>
    <x v="36"/>
    <x v="90"/>
    <x v="8"/>
    <x v="9"/>
    <x v="3657"/>
    <x v="11"/>
  </r>
  <r>
    <x v="1"/>
    <x v="7"/>
    <x v="1"/>
    <x v="0"/>
    <x v="330"/>
    <x v="1991"/>
    <x v="1761"/>
    <x v="239"/>
    <x v="8"/>
    <x v="2"/>
    <x v="2"/>
    <x v="7"/>
    <x v="43"/>
    <x v="239"/>
    <x v="182"/>
    <x v="178"/>
    <x v="1"/>
    <x v="12"/>
    <x v="4"/>
    <x v="273"/>
    <x v="497"/>
    <x v="5"/>
    <x v="20"/>
    <x v="7"/>
    <x v="9"/>
    <x v="1648"/>
    <x v="3"/>
  </r>
  <r>
    <x v="1"/>
    <x v="7"/>
    <x v="1"/>
    <x v="0"/>
    <x v="113"/>
    <x v="1992"/>
    <x v="1762"/>
    <x v="200"/>
    <x v="8"/>
    <x v="2"/>
    <x v="2"/>
    <x v="7"/>
    <x v="43"/>
    <x v="284"/>
    <x v="182"/>
    <x v="66"/>
    <x v="1"/>
    <x v="12"/>
    <x v="4"/>
    <x v="413"/>
    <x v="1"/>
    <x v="104"/>
    <x v="16"/>
    <x v="7"/>
    <x v="9"/>
    <x v="1647"/>
    <x v="3"/>
  </r>
  <r>
    <x v="1"/>
    <x v="7"/>
    <x v="0"/>
    <x v="12"/>
    <x v="383"/>
    <x v="1993"/>
    <x v="1763"/>
    <x v="108"/>
    <x v="8"/>
    <x v="2"/>
    <x v="2"/>
    <x v="7"/>
    <x v="42"/>
    <x v="305"/>
    <x v="174"/>
    <x v="184"/>
    <x v="1"/>
    <x v="12"/>
    <x v="4"/>
    <x v="282"/>
    <x v="408"/>
    <x v="38"/>
    <x v="57"/>
    <x v="8"/>
    <x v="9"/>
    <x v="3660"/>
    <x v="18"/>
  </r>
  <r>
    <x v="1"/>
    <x v="7"/>
    <x v="1"/>
    <x v="0"/>
    <x v="318"/>
    <x v="1994"/>
    <x v="1763"/>
    <x v="108"/>
    <x v="8"/>
    <x v="2"/>
    <x v="2"/>
    <x v="7"/>
    <x v="43"/>
    <x v="258"/>
    <x v="170"/>
    <x v="184"/>
    <x v="1"/>
    <x v="12"/>
    <x v="4"/>
    <x v="475"/>
    <x v="405"/>
    <x v="67"/>
    <x v="14"/>
    <x v="7"/>
    <x v="9"/>
    <x v="1651"/>
    <x v="3"/>
  </r>
  <r>
    <x v="1"/>
    <x v="7"/>
    <x v="1"/>
    <x v="0"/>
    <x v="260"/>
    <x v="1995"/>
    <x v="1764"/>
    <x v="7"/>
    <x v="8"/>
    <x v="2"/>
    <x v="2"/>
    <x v="7"/>
    <x v="43"/>
    <x v="231"/>
    <x v="139"/>
    <x v="184"/>
    <x v="1"/>
    <x v="12"/>
    <x v="4"/>
    <x v="193"/>
    <x v="135"/>
    <x v="102"/>
    <x v="14"/>
    <x v="7"/>
    <x v="9"/>
    <x v="1649"/>
    <x v="3"/>
  </r>
  <r>
    <x v="1"/>
    <x v="7"/>
    <x v="1"/>
    <x v="0"/>
    <x v="106"/>
    <x v="1996"/>
    <x v="1765"/>
    <x v="4"/>
    <x v="8"/>
    <x v="2"/>
    <x v="2"/>
    <x v="7"/>
    <x v="43"/>
    <x v="263"/>
    <x v="56"/>
    <x v="184"/>
    <x v="1"/>
    <x v="12"/>
    <x v="4"/>
    <x v="364"/>
    <x v="254"/>
    <x v="42"/>
    <x v="17"/>
    <x v="7"/>
    <x v="9"/>
    <x v="1650"/>
    <x v="3"/>
  </r>
  <r>
    <x v="1"/>
    <x v="7"/>
    <x v="0"/>
    <x v="25"/>
    <x v="394"/>
    <x v="1997"/>
    <x v="1766"/>
    <x v="35"/>
    <x v="8"/>
    <x v="2"/>
    <x v="2"/>
    <x v="7"/>
    <x v="42"/>
    <x v="304"/>
    <x v="182"/>
    <x v="142"/>
    <x v="1"/>
    <x v="12"/>
    <x v="4"/>
    <x v="359"/>
    <x v="547"/>
    <x v="38"/>
    <x v="57"/>
    <x v="8"/>
    <x v="9"/>
    <x v="3659"/>
    <x v="11"/>
  </r>
  <r>
    <x v="1"/>
    <x v="7"/>
    <x v="1"/>
    <x v="0"/>
    <x v="260"/>
    <x v="1998"/>
    <x v="1767"/>
    <x v="7"/>
    <x v="8"/>
    <x v="2"/>
    <x v="2"/>
    <x v="7"/>
    <x v="44"/>
    <x v="234"/>
    <x v="139"/>
    <x v="184"/>
    <x v="1"/>
    <x v="12"/>
    <x v="4"/>
    <x v="272"/>
    <x v="140"/>
    <x v="48"/>
    <x v="43"/>
    <x v="7"/>
    <x v="13"/>
    <x v="1652"/>
    <x v="3"/>
  </r>
  <r>
    <x v="1"/>
    <x v="7"/>
    <x v="1"/>
    <x v="0"/>
    <x v="260"/>
    <x v="1999"/>
    <x v="1768"/>
    <x v="214"/>
    <x v="8"/>
    <x v="2"/>
    <x v="2"/>
    <x v="7"/>
    <x v="43"/>
    <x v="232"/>
    <x v="182"/>
    <x v="142"/>
    <x v="1"/>
    <x v="12"/>
    <x v="4"/>
    <x v="248"/>
    <x v="763"/>
    <x v="85"/>
    <x v="14"/>
    <x v="7"/>
    <x v="9"/>
    <x v="1653"/>
    <x v="3"/>
  </r>
  <r>
    <x v="1"/>
    <x v="7"/>
    <x v="1"/>
    <x v="0"/>
    <x v="260"/>
    <x v="2001"/>
    <x v="1769"/>
    <x v="282"/>
    <x v="8"/>
    <x v="2"/>
    <x v="2"/>
    <x v="7"/>
    <x v="43"/>
    <x v="219"/>
    <x v="139"/>
    <x v="184"/>
    <x v="1"/>
    <x v="12"/>
    <x v="4"/>
    <x v="336"/>
    <x v="970"/>
    <x v="78"/>
    <x v="11"/>
    <x v="7"/>
    <x v="9"/>
    <x v="1655"/>
    <x v="3"/>
  </r>
  <r>
    <x v="1"/>
    <x v="7"/>
    <x v="1"/>
    <x v="0"/>
    <x v="318"/>
    <x v="2000"/>
    <x v="1769"/>
    <x v="25"/>
    <x v="8"/>
    <x v="2"/>
    <x v="2"/>
    <x v="7"/>
    <x v="43"/>
    <x v="263"/>
    <x v="170"/>
    <x v="184"/>
    <x v="1"/>
    <x v="12"/>
    <x v="4"/>
    <x v="364"/>
    <x v="631"/>
    <x v="42"/>
    <x v="17"/>
    <x v="7"/>
    <x v="9"/>
    <x v="1654"/>
    <x v="3"/>
  </r>
  <r>
    <x v="1"/>
    <x v="7"/>
    <x v="1"/>
    <x v="0"/>
    <x v="318"/>
    <x v="2002"/>
    <x v="1770"/>
    <x v="99"/>
    <x v="8"/>
    <x v="2"/>
    <x v="2"/>
    <x v="7"/>
    <x v="43"/>
    <x v="233"/>
    <x v="182"/>
    <x v="173"/>
    <x v="1"/>
    <x v="12"/>
    <x v="4"/>
    <x v="545"/>
    <x v="734"/>
    <x v="52"/>
    <x v="14"/>
    <x v="7"/>
    <x v="9"/>
    <x v="1656"/>
    <x v="3"/>
  </r>
  <r>
    <x v="1"/>
    <x v="7"/>
    <x v="1"/>
    <x v="0"/>
    <x v="318"/>
    <x v="2003"/>
    <x v="1771"/>
    <x v="183"/>
    <x v="8"/>
    <x v="2"/>
    <x v="2"/>
    <x v="7"/>
    <x v="43"/>
    <x v="238"/>
    <x v="170"/>
    <x v="184"/>
    <x v="1"/>
    <x v="12"/>
    <x v="4"/>
    <x v="269"/>
    <x v="898"/>
    <x v="53"/>
    <x v="18"/>
    <x v="7"/>
    <x v="9"/>
    <x v="1657"/>
    <x v="3"/>
  </r>
  <r>
    <x v="1"/>
    <x v="7"/>
    <x v="1"/>
    <x v="0"/>
    <x v="204"/>
    <x v="2004"/>
    <x v="1772"/>
    <x v="301"/>
    <x v="8"/>
    <x v="2"/>
    <x v="2"/>
    <x v="7"/>
    <x v="43"/>
    <x v="252"/>
    <x v="182"/>
    <x v="112"/>
    <x v="1"/>
    <x v="12"/>
    <x v="4"/>
    <x v="236"/>
    <x v="1024"/>
    <x v="58"/>
    <x v="19"/>
    <x v="7"/>
    <x v="9"/>
    <x v="1658"/>
    <x v="3"/>
  </r>
  <r>
    <x v="1"/>
    <x v="7"/>
    <x v="1"/>
    <x v="0"/>
    <x v="318"/>
    <x v="2005"/>
    <x v="1773"/>
    <x v="248"/>
    <x v="8"/>
    <x v="2"/>
    <x v="2"/>
    <x v="7"/>
    <x v="43"/>
    <x v="261"/>
    <x v="182"/>
    <x v="173"/>
    <x v="1"/>
    <x v="12"/>
    <x v="4"/>
    <x v="545"/>
    <x v="800"/>
    <x v="52"/>
    <x v="14"/>
    <x v="7"/>
    <x v="9"/>
    <x v="1659"/>
    <x v="3"/>
  </r>
  <r>
    <x v="1"/>
    <x v="7"/>
    <x v="1"/>
    <x v="0"/>
    <x v="318"/>
    <x v="2006"/>
    <x v="1774"/>
    <x v="144"/>
    <x v="8"/>
    <x v="2"/>
    <x v="2"/>
    <x v="7"/>
    <x v="43"/>
    <x v="280"/>
    <x v="170"/>
    <x v="184"/>
    <x v="1"/>
    <x v="12"/>
    <x v="4"/>
    <x v="271"/>
    <x v="964"/>
    <x v="5"/>
    <x v="20"/>
    <x v="7"/>
    <x v="9"/>
    <x v="1660"/>
    <x v="3"/>
  </r>
  <r>
    <x v="1"/>
    <x v="7"/>
    <x v="0"/>
    <x v="12"/>
    <x v="361"/>
    <x v="2007"/>
    <x v="1775"/>
    <x v="95"/>
    <x v="8"/>
    <x v="2"/>
    <x v="2"/>
    <x v="7"/>
    <x v="42"/>
    <x v="305"/>
    <x v="139"/>
    <x v="184"/>
    <x v="1"/>
    <x v="12"/>
    <x v="4"/>
    <x v="282"/>
    <x v="905"/>
    <x v="38"/>
    <x v="57"/>
    <x v="8"/>
    <x v="9"/>
    <x v="3658"/>
    <x v="18"/>
  </r>
  <r>
    <x v="0"/>
    <x v="7"/>
    <x v="1"/>
    <x v="0"/>
    <x v="280"/>
    <x v="2008"/>
    <x v="1776"/>
    <x v="23"/>
    <x v="8"/>
    <x v="2"/>
    <x v="2"/>
    <x v="7"/>
    <x v="8"/>
    <x v="20"/>
    <x v="154"/>
    <x v="184"/>
    <x v="1"/>
    <x v="12"/>
    <x v="4"/>
    <x v="381"/>
    <x v="373"/>
    <x v="64"/>
    <x v="13"/>
    <x v="7"/>
    <x v="9"/>
    <x v="1661"/>
    <x v="3"/>
  </r>
  <r>
    <x v="1"/>
    <x v="7"/>
    <x v="1"/>
    <x v="0"/>
    <x v="260"/>
    <x v="2009"/>
    <x v="1777"/>
    <x v="25"/>
    <x v="8"/>
    <x v="2"/>
    <x v="2"/>
    <x v="7"/>
    <x v="43"/>
    <x v="248"/>
    <x v="139"/>
    <x v="184"/>
    <x v="1"/>
    <x v="12"/>
    <x v="4"/>
    <x v="342"/>
    <x v="230"/>
    <x v="78"/>
    <x v="11"/>
    <x v="7"/>
    <x v="9"/>
    <x v="1662"/>
    <x v="3"/>
  </r>
  <r>
    <x v="1"/>
    <x v="7"/>
    <x v="1"/>
    <x v="0"/>
    <x v="36"/>
    <x v="2010"/>
    <x v="1778"/>
    <x v="282"/>
    <x v="8"/>
    <x v="2"/>
    <x v="2"/>
    <x v="7"/>
    <x v="43"/>
    <x v="247"/>
    <x v="26"/>
    <x v="184"/>
    <x v="1"/>
    <x v="12"/>
    <x v="4"/>
    <x v="231"/>
    <x v="316"/>
    <x v="58"/>
    <x v="19"/>
    <x v="7"/>
    <x v="9"/>
    <x v="1663"/>
    <x v="3"/>
  </r>
  <r>
    <x v="1"/>
    <x v="7"/>
    <x v="1"/>
    <x v="0"/>
    <x v="318"/>
    <x v="2011"/>
    <x v="1779"/>
    <x v="25"/>
    <x v="8"/>
    <x v="2"/>
    <x v="2"/>
    <x v="7"/>
    <x v="43"/>
    <x v="263"/>
    <x v="170"/>
    <x v="184"/>
    <x v="1"/>
    <x v="12"/>
    <x v="4"/>
    <x v="364"/>
    <x v="631"/>
    <x v="42"/>
    <x v="17"/>
    <x v="7"/>
    <x v="9"/>
    <x v="1664"/>
    <x v="3"/>
  </r>
  <r>
    <x v="1"/>
    <x v="7"/>
    <x v="1"/>
    <x v="0"/>
    <x v="260"/>
    <x v="2012"/>
    <x v="1780"/>
    <x v="300"/>
    <x v="8"/>
    <x v="2"/>
    <x v="2"/>
    <x v="7"/>
    <x v="43"/>
    <x v="243"/>
    <x v="139"/>
    <x v="184"/>
    <x v="1"/>
    <x v="12"/>
    <x v="4"/>
    <x v="374"/>
    <x v="525"/>
    <x v="53"/>
    <x v="12"/>
    <x v="7"/>
    <x v="9"/>
    <x v="1665"/>
    <x v="3"/>
  </r>
  <r>
    <x v="1"/>
    <x v="10"/>
    <x v="1"/>
    <x v="0"/>
    <x v="21"/>
    <x v="2013"/>
    <x v="1781"/>
    <x v="279"/>
    <x v="8"/>
    <x v="2"/>
    <x v="2"/>
    <x v="10"/>
    <x v="60"/>
    <x v="401"/>
    <x v="18"/>
    <x v="184"/>
    <x v="1"/>
    <x v="15"/>
    <x v="4"/>
    <x v="845"/>
    <x v="233"/>
    <x v="22"/>
    <x v="79"/>
    <x v="1"/>
    <x v="10"/>
    <x v="620"/>
    <x v="3"/>
  </r>
  <r>
    <x v="1"/>
    <x v="7"/>
    <x v="1"/>
    <x v="0"/>
    <x v="260"/>
    <x v="2014"/>
    <x v="1782"/>
    <x v="49"/>
    <x v="8"/>
    <x v="2"/>
    <x v="2"/>
    <x v="7"/>
    <x v="43"/>
    <x v="231"/>
    <x v="139"/>
    <x v="184"/>
    <x v="1"/>
    <x v="12"/>
    <x v="4"/>
    <x v="193"/>
    <x v="836"/>
    <x v="102"/>
    <x v="14"/>
    <x v="7"/>
    <x v="9"/>
    <x v="1666"/>
    <x v="3"/>
  </r>
  <r>
    <x v="0"/>
    <x v="7"/>
    <x v="1"/>
    <x v="0"/>
    <x v="167"/>
    <x v="2015"/>
    <x v="1783"/>
    <x v="280"/>
    <x v="8"/>
    <x v="2"/>
    <x v="2"/>
    <x v="7"/>
    <x v="9"/>
    <x v="23"/>
    <x v="182"/>
    <x v="95"/>
    <x v="1"/>
    <x v="5"/>
    <x v="0"/>
    <x v="491"/>
    <x v="876"/>
    <x v="88"/>
    <x v="6"/>
    <x v="7"/>
    <x v="0"/>
    <x v="1667"/>
    <x v="2"/>
  </r>
  <r>
    <x v="1"/>
    <x v="7"/>
    <x v="1"/>
    <x v="0"/>
    <x v="318"/>
    <x v="2016"/>
    <x v="1783"/>
    <x v="7"/>
    <x v="8"/>
    <x v="2"/>
    <x v="2"/>
    <x v="7"/>
    <x v="43"/>
    <x v="248"/>
    <x v="182"/>
    <x v="173"/>
    <x v="1"/>
    <x v="12"/>
    <x v="4"/>
    <x v="343"/>
    <x v="128"/>
    <x v="78"/>
    <x v="11"/>
    <x v="7"/>
    <x v="9"/>
    <x v="1668"/>
    <x v="3"/>
  </r>
  <r>
    <x v="0"/>
    <x v="7"/>
    <x v="1"/>
    <x v="18"/>
    <x v="407"/>
    <x v="2017"/>
    <x v="1784"/>
    <x v="101"/>
    <x v="8"/>
    <x v="2"/>
    <x v="2"/>
    <x v="7"/>
    <x v="28"/>
    <x v="89"/>
    <x v="182"/>
    <x v="178"/>
    <x v="1"/>
    <x v="20"/>
    <x v="3"/>
    <x v="658"/>
    <x v="6"/>
    <x v="0"/>
    <x v="58"/>
    <x v="4"/>
    <x v="3"/>
    <x v="225"/>
    <x v="58"/>
  </r>
  <r>
    <x v="1"/>
    <x v="7"/>
    <x v="1"/>
    <x v="0"/>
    <x v="318"/>
    <x v="2018"/>
    <x v="1784"/>
    <x v="86"/>
    <x v="8"/>
    <x v="2"/>
    <x v="2"/>
    <x v="7"/>
    <x v="43"/>
    <x v="263"/>
    <x v="182"/>
    <x v="173"/>
    <x v="1"/>
    <x v="12"/>
    <x v="4"/>
    <x v="366"/>
    <x v="427"/>
    <x v="42"/>
    <x v="17"/>
    <x v="7"/>
    <x v="9"/>
    <x v="1669"/>
    <x v="3"/>
  </r>
  <r>
    <x v="1"/>
    <x v="7"/>
    <x v="0"/>
    <x v="13"/>
    <x v="363"/>
    <x v="2019"/>
    <x v="1785"/>
    <x v="108"/>
    <x v="8"/>
    <x v="2"/>
    <x v="2"/>
    <x v="7"/>
    <x v="39"/>
    <x v="132"/>
    <x v="182"/>
    <x v="142"/>
    <x v="1"/>
    <x v="12"/>
    <x v="4"/>
    <x v="527"/>
    <x v="408"/>
    <x v="55"/>
    <x v="38"/>
    <x v="8"/>
    <x v="9"/>
    <x v="3661"/>
    <x v="30"/>
  </r>
  <r>
    <x v="1"/>
    <x v="7"/>
    <x v="0"/>
    <x v="25"/>
    <x v="394"/>
    <x v="2021"/>
    <x v="1786"/>
    <x v="248"/>
    <x v="8"/>
    <x v="2"/>
    <x v="2"/>
    <x v="7"/>
    <x v="42"/>
    <x v="304"/>
    <x v="182"/>
    <x v="142"/>
    <x v="1"/>
    <x v="12"/>
    <x v="4"/>
    <x v="359"/>
    <x v="768"/>
    <x v="38"/>
    <x v="57"/>
    <x v="8"/>
    <x v="9"/>
    <x v="3663"/>
    <x v="11"/>
  </r>
  <r>
    <x v="1"/>
    <x v="7"/>
    <x v="1"/>
    <x v="0"/>
    <x v="318"/>
    <x v="2020"/>
    <x v="1786"/>
    <x v="25"/>
    <x v="8"/>
    <x v="2"/>
    <x v="2"/>
    <x v="7"/>
    <x v="43"/>
    <x v="248"/>
    <x v="170"/>
    <x v="184"/>
    <x v="1"/>
    <x v="12"/>
    <x v="4"/>
    <x v="342"/>
    <x v="230"/>
    <x v="78"/>
    <x v="11"/>
    <x v="7"/>
    <x v="9"/>
    <x v="1670"/>
    <x v="3"/>
  </r>
  <r>
    <x v="1"/>
    <x v="7"/>
    <x v="1"/>
    <x v="0"/>
    <x v="260"/>
    <x v="2022"/>
    <x v="1787"/>
    <x v="229"/>
    <x v="8"/>
    <x v="2"/>
    <x v="2"/>
    <x v="7"/>
    <x v="43"/>
    <x v="257"/>
    <x v="182"/>
    <x v="142"/>
    <x v="1"/>
    <x v="12"/>
    <x v="4"/>
    <x v="238"/>
    <x v="299"/>
    <x v="58"/>
    <x v="19"/>
    <x v="7"/>
    <x v="9"/>
    <x v="1671"/>
    <x v="3"/>
  </r>
  <r>
    <x v="1"/>
    <x v="7"/>
    <x v="1"/>
    <x v="0"/>
    <x v="330"/>
    <x v="2023"/>
    <x v="1788"/>
    <x v="265"/>
    <x v="8"/>
    <x v="2"/>
    <x v="2"/>
    <x v="7"/>
    <x v="43"/>
    <x v="239"/>
    <x v="178"/>
    <x v="184"/>
    <x v="1"/>
    <x v="12"/>
    <x v="4"/>
    <x v="273"/>
    <x v="904"/>
    <x v="5"/>
    <x v="20"/>
    <x v="7"/>
    <x v="9"/>
    <x v="1672"/>
    <x v="3"/>
  </r>
  <r>
    <x v="1"/>
    <x v="7"/>
    <x v="0"/>
    <x v="12"/>
    <x v="383"/>
    <x v="2025"/>
    <x v="1789"/>
    <x v="208"/>
    <x v="8"/>
    <x v="2"/>
    <x v="2"/>
    <x v="7"/>
    <x v="42"/>
    <x v="305"/>
    <x v="182"/>
    <x v="176"/>
    <x v="1"/>
    <x v="12"/>
    <x v="4"/>
    <x v="283"/>
    <x v="711"/>
    <x v="38"/>
    <x v="57"/>
    <x v="8"/>
    <x v="9"/>
    <x v="3662"/>
    <x v="18"/>
  </r>
  <r>
    <x v="1"/>
    <x v="7"/>
    <x v="1"/>
    <x v="0"/>
    <x v="318"/>
    <x v="2024"/>
    <x v="1789"/>
    <x v="83"/>
    <x v="8"/>
    <x v="2"/>
    <x v="2"/>
    <x v="7"/>
    <x v="43"/>
    <x v="260"/>
    <x v="170"/>
    <x v="184"/>
    <x v="1"/>
    <x v="12"/>
    <x v="4"/>
    <x v="366"/>
    <x v="277"/>
    <x v="67"/>
    <x v="14"/>
    <x v="7"/>
    <x v="9"/>
    <x v="1673"/>
    <x v="3"/>
  </r>
  <r>
    <x v="1"/>
    <x v="7"/>
    <x v="1"/>
    <x v="0"/>
    <x v="318"/>
    <x v="2026"/>
    <x v="1790"/>
    <x v="239"/>
    <x v="8"/>
    <x v="2"/>
    <x v="2"/>
    <x v="7"/>
    <x v="43"/>
    <x v="246"/>
    <x v="182"/>
    <x v="173"/>
    <x v="1"/>
    <x v="12"/>
    <x v="4"/>
    <x v="262"/>
    <x v="214"/>
    <x v="101"/>
    <x v="9"/>
    <x v="7"/>
    <x v="9"/>
    <x v="1674"/>
    <x v="3"/>
  </r>
  <r>
    <x v="1"/>
    <x v="7"/>
    <x v="0"/>
    <x v="13"/>
    <x v="363"/>
    <x v="2027"/>
    <x v="1791"/>
    <x v="108"/>
    <x v="8"/>
    <x v="2"/>
    <x v="2"/>
    <x v="7"/>
    <x v="39"/>
    <x v="130"/>
    <x v="182"/>
    <x v="142"/>
    <x v="1"/>
    <x v="12"/>
    <x v="4"/>
    <x v="506"/>
    <x v="408"/>
    <x v="55"/>
    <x v="38"/>
    <x v="8"/>
    <x v="9"/>
    <x v="3665"/>
    <x v="37"/>
  </r>
  <r>
    <x v="1"/>
    <x v="7"/>
    <x v="1"/>
    <x v="0"/>
    <x v="260"/>
    <x v="2028"/>
    <x v="1792"/>
    <x v="83"/>
    <x v="8"/>
    <x v="2"/>
    <x v="2"/>
    <x v="7"/>
    <x v="43"/>
    <x v="218"/>
    <x v="182"/>
    <x v="142"/>
    <x v="1"/>
    <x v="12"/>
    <x v="4"/>
    <x v="238"/>
    <x v="685"/>
    <x v="58"/>
    <x v="19"/>
    <x v="7"/>
    <x v="9"/>
    <x v="1675"/>
    <x v="3"/>
  </r>
  <r>
    <x v="1"/>
    <x v="7"/>
    <x v="1"/>
    <x v="0"/>
    <x v="257"/>
    <x v="2029"/>
    <x v="1793"/>
    <x v="183"/>
    <x v="8"/>
    <x v="2"/>
    <x v="2"/>
    <x v="7"/>
    <x v="43"/>
    <x v="263"/>
    <x v="182"/>
    <x v="140"/>
    <x v="1"/>
    <x v="12"/>
    <x v="4"/>
    <x v="366"/>
    <x v="539"/>
    <x v="42"/>
    <x v="17"/>
    <x v="7"/>
    <x v="9"/>
    <x v="1676"/>
    <x v="3"/>
  </r>
  <r>
    <x v="1"/>
    <x v="7"/>
    <x v="0"/>
    <x v="13"/>
    <x v="363"/>
    <x v="2030"/>
    <x v="1794"/>
    <x v="108"/>
    <x v="8"/>
    <x v="2"/>
    <x v="2"/>
    <x v="7"/>
    <x v="39"/>
    <x v="130"/>
    <x v="182"/>
    <x v="142"/>
    <x v="1"/>
    <x v="12"/>
    <x v="4"/>
    <x v="522"/>
    <x v="408"/>
    <x v="55"/>
    <x v="38"/>
    <x v="8"/>
    <x v="9"/>
    <x v="3666"/>
    <x v="37"/>
  </r>
  <r>
    <x v="1"/>
    <x v="7"/>
    <x v="1"/>
    <x v="0"/>
    <x v="260"/>
    <x v="2031"/>
    <x v="1794"/>
    <x v="248"/>
    <x v="8"/>
    <x v="2"/>
    <x v="2"/>
    <x v="7"/>
    <x v="43"/>
    <x v="231"/>
    <x v="182"/>
    <x v="142"/>
    <x v="1"/>
    <x v="12"/>
    <x v="4"/>
    <x v="195"/>
    <x v="159"/>
    <x v="102"/>
    <x v="14"/>
    <x v="7"/>
    <x v="9"/>
    <x v="1677"/>
    <x v="3"/>
  </r>
  <r>
    <x v="1"/>
    <x v="7"/>
    <x v="1"/>
    <x v="0"/>
    <x v="260"/>
    <x v="2032"/>
    <x v="1795"/>
    <x v="229"/>
    <x v="8"/>
    <x v="2"/>
    <x v="2"/>
    <x v="7"/>
    <x v="43"/>
    <x v="227"/>
    <x v="139"/>
    <x v="184"/>
    <x v="1"/>
    <x v="12"/>
    <x v="4"/>
    <x v="371"/>
    <x v="48"/>
    <x v="53"/>
    <x v="12"/>
    <x v="7"/>
    <x v="9"/>
    <x v="1678"/>
    <x v="3"/>
  </r>
  <r>
    <x v="1"/>
    <x v="7"/>
    <x v="0"/>
    <x v="29"/>
    <x v="405"/>
    <x v="2033"/>
    <x v="1796"/>
    <x v="120"/>
    <x v="8"/>
    <x v="2"/>
    <x v="2"/>
    <x v="7"/>
    <x v="42"/>
    <x v="301"/>
    <x v="139"/>
    <x v="184"/>
    <x v="1"/>
    <x v="12"/>
    <x v="4"/>
    <x v="285"/>
    <x v="121"/>
    <x v="38"/>
    <x v="57"/>
    <x v="8"/>
    <x v="9"/>
    <x v="3664"/>
    <x v="63"/>
  </r>
  <r>
    <x v="1"/>
    <x v="7"/>
    <x v="0"/>
    <x v="24"/>
    <x v="393"/>
    <x v="2034"/>
    <x v="1797"/>
    <x v="160"/>
    <x v="8"/>
    <x v="2"/>
    <x v="2"/>
    <x v="7"/>
    <x v="42"/>
    <x v="307"/>
    <x v="182"/>
    <x v="142"/>
    <x v="1"/>
    <x v="12"/>
    <x v="4"/>
    <x v="430"/>
    <x v="752"/>
    <x v="38"/>
    <x v="57"/>
    <x v="8"/>
    <x v="9"/>
    <x v="3668"/>
    <x v="54"/>
  </r>
  <r>
    <x v="1"/>
    <x v="7"/>
    <x v="1"/>
    <x v="0"/>
    <x v="260"/>
    <x v="2035"/>
    <x v="1798"/>
    <x v="119"/>
    <x v="8"/>
    <x v="2"/>
    <x v="2"/>
    <x v="7"/>
    <x v="43"/>
    <x v="288"/>
    <x v="139"/>
    <x v="184"/>
    <x v="1"/>
    <x v="12"/>
    <x v="4"/>
    <x v="230"/>
    <x v="855"/>
    <x v="101"/>
    <x v="9"/>
    <x v="7"/>
    <x v="9"/>
    <x v="1679"/>
    <x v="3"/>
  </r>
  <r>
    <x v="1"/>
    <x v="7"/>
    <x v="1"/>
    <x v="0"/>
    <x v="65"/>
    <x v="2038"/>
    <x v="1799"/>
    <x v="83"/>
    <x v="8"/>
    <x v="2"/>
    <x v="2"/>
    <x v="7"/>
    <x v="43"/>
    <x v="218"/>
    <x v="182"/>
    <x v="41"/>
    <x v="1"/>
    <x v="12"/>
    <x v="4"/>
    <x v="239"/>
    <x v="685"/>
    <x v="58"/>
    <x v="19"/>
    <x v="7"/>
    <x v="9"/>
    <x v="1681"/>
    <x v="3"/>
  </r>
  <r>
    <x v="1"/>
    <x v="7"/>
    <x v="1"/>
    <x v="0"/>
    <x v="330"/>
    <x v="2037"/>
    <x v="1799"/>
    <x v="239"/>
    <x v="8"/>
    <x v="2"/>
    <x v="2"/>
    <x v="7"/>
    <x v="43"/>
    <x v="239"/>
    <x v="182"/>
    <x v="178"/>
    <x v="1"/>
    <x v="12"/>
    <x v="4"/>
    <x v="276"/>
    <x v="497"/>
    <x v="5"/>
    <x v="20"/>
    <x v="7"/>
    <x v="9"/>
    <x v="1683"/>
    <x v="3"/>
  </r>
  <r>
    <x v="1"/>
    <x v="7"/>
    <x v="1"/>
    <x v="0"/>
    <x v="318"/>
    <x v="2036"/>
    <x v="1799"/>
    <x v="25"/>
    <x v="8"/>
    <x v="2"/>
    <x v="2"/>
    <x v="7"/>
    <x v="43"/>
    <x v="235"/>
    <x v="182"/>
    <x v="173"/>
    <x v="1"/>
    <x v="12"/>
    <x v="4"/>
    <x v="270"/>
    <x v="517"/>
    <x v="93"/>
    <x v="23"/>
    <x v="7"/>
    <x v="9"/>
    <x v="1680"/>
    <x v="3"/>
  </r>
  <r>
    <x v="1"/>
    <x v="7"/>
    <x v="1"/>
    <x v="0"/>
    <x v="260"/>
    <x v="2039"/>
    <x v="1800"/>
    <x v="7"/>
    <x v="8"/>
    <x v="2"/>
    <x v="2"/>
    <x v="7"/>
    <x v="43"/>
    <x v="231"/>
    <x v="139"/>
    <x v="184"/>
    <x v="1"/>
    <x v="12"/>
    <x v="4"/>
    <x v="195"/>
    <x v="135"/>
    <x v="102"/>
    <x v="14"/>
    <x v="7"/>
    <x v="9"/>
    <x v="1682"/>
    <x v="3"/>
  </r>
  <r>
    <x v="1"/>
    <x v="7"/>
    <x v="1"/>
    <x v="0"/>
    <x v="204"/>
    <x v="2040"/>
    <x v="1801"/>
    <x v="301"/>
    <x v="8"/>
    <x v="2"/>
    <x v="2"/>
    <x v="7"/>
    <x v="43"/>
    <x v="243"/>
    <x v="110"/>
    <x v="184"/>
    <x v="1"/>
    <x v="12"/>
    <x v="4"/>
    <x v="372"/>
    <x v="1024"/>
    <x v="53"/>
    <x v="12"/>
    <x v="7"/>
    <x v="9"/>
    <x v="1684"/>
    <x v="3"/>
  </r>
  <r>
    <x v="1"/>
    <x v="7"/>
    <x v="1"/>
    <x v="0"/>
    <x v="112"/>
    <x v="2041"/>
    <x v="1802"/>
    <x v="25"/>
    <x v="8"/>
    <x v="2"/>
    <x v="2"/>
    <x v="7"/>
    <x v="43"/>
    <x v="232"/>
    <x v="62"/>
    <x v="184"/>
    <x v="1"/>
    <x v="12"/>
    <x v="4"/>
    <x v="239"/>
    <x v="548"/>
    <x v="85"/>
    <x v="14"/>
    <x v="7"/>
    <x v="9"/>
    <x v="1685"/>
    <x v="3"/>
  </r>
  <r>
    <x v="1"/>
    <x v="7"/>
    <x v="1"/>
    <x v="0"/>
    <x v="318"/>
    <x v="2042"/>
    <x v="1803"/>
    <x v="49"/>
    <x v="8"/>
    <x v="2"/>
    <x v="2"/>
    <x v="7"/>
    <x v="43"/>
    <x v="217"/>
    <x v="182"/>
    <x v="173"/>
    <x v="1"/>
    <x v="12"/>
    <x v="4"/>
    <x v="259"/>
    <x v="302"/>
    <x v="101"/>
    <x v="9"/>
    <x v="7"/>
    <x v="9"/>
    <x v="1686"/>
    <x v="3"/>
  </r>
  <r>
    <x v="1"/>
    <x v="2"/>
    <x v="0"/>
    <x v="0"/>
    <x v="344"/>
    <x v="2043"/>
    <x v="1804"/>
    <x v="145"/>
    <x v="8"/>
    <x v="2"/>
    <x v="2"/>
    <x v="2"/>
    <x v="33"/>
    <x v="469"/>
    <x v="182"/>
    <x v="182"/>
    <x v="1"/>
    <x v="2"/>
    <x v="4"/>
    <x v="680"/>
    <x v="716"/>
    <x v="36"/>
    <x v="90"/>
    <x v="8"/>
    <x v="9"/>
    <x v="3667"/>
    <x v="11"/>
  </r>
  <r>
    <x v="1"/>
    <x v="7"/>
    <x v="0"/>
    <x v="12"/>
    <x v="373"/>
    <x v="2044"/>
    <x v="1805"/>
    <x v="248"/>
    <x v="8"/>
    <x v="2"/>
    <x v="2"/>
    <x v="7"/>
    <x v="42"/>
    <x v="305"/>
    <x v="182"/>
    <x v="173"/>
    <x v="1"/>
    <x v="12"/>
    <x v="4"/>
    <x v="285"/>
    <x v="768"/>
    <x v="38"/>
    <x v="57"/>
    <x v="8"/>
    <x v="9"/>
    <x v="3670"/>
    <x v="18"/>
  </r>
  <r>
    <x v="1"/>
    <x v="7"/>
    <x v="1"/>
    <x v="0"/>
    <x v="318"/>
    <x v="2045"/>
    <x v="1806"/>
    <x v="7"/>
    <x v="8"/>
    <x v="2"/>
    <x v="2"/>
    <x v="7"/>
    <x v="43"/>
    <x v="266"/>
    <x v="182"/>
    <x v="173"/>
    <x v="1"/>
    <x v="12"/>
    <x v="4"/>
    <x v="248"/>
    <x v="125"/>
    <x v="93"/>
    <x v="22"/>
    <x v="7"/>
    <x v="9"/>
    <x v="1687"/>
    <x v="3"/>
  </r>
  <r>
    <x v="1"/>
    <x v="7"/>
    <x v="0"/>
    <x v="12"/>
    <x v="361"/>
    <x v="2046"/>
    <x v="1807"/>
    <x v="94"/>
    <x v="8"/>
    <x v="2"/>
    <x v="2"/>
    <x v="7"/>
    <x v="42"/>
    <x v="305"/>
    <x v="182"/>
    <x v="142"/>
    <x v="1"/>
    <x v="12"/>
    <x v="4"/>
    <x v="285"/>
    <x v="637"/>
    <x v="38"/>
    <x v="57"/>
    <x v="8"/>
    <x v="9"/>
    <x v="3669"/>
    <x v="18"/>
  </r>
  <r>
    <x v="1"/>
    <x v="7"/>
    <x v="1"/>
    <x v="0"/>
    <x v="318"/>
    <x v="2047"/>
    <x v="1808"/>
    <x v="7"/>
    <x v="8"/>
    <x v="2"/>
    <x v="2"/>
    <x v="7"/>
    <x v="43"/>
    <x v="266"/>
    <x v="182"/>
    <x v="173"/>
    <x v="1"/>
    <x v="12"/>
    <x v="4"/>
    <x v="249"/>
    <x v="133"/>
    <x v="93"/>
    <x v="22"/>
    <x v="7"/>
    <x v="9"/>
    <x v="1688"/>
    <x v="3"/>
  </r>
  <r>
    <x v="1"/>
    <x v="7"/>
    <x v="1"/>
    <x v="0"/>
    <x v="260"/>
    <x v="2048"/>
    <x v="1809"/>
    <x v="76"/>
    <x v="8"/>
    <x v="2"/>
    <x v="2"/>
    <x v="7"/>
    <x v="43"/>
    <x v="277"/>
    <x v="139"/>
    <x v="184"/>
    <x v="1"/>
    <x v="12"/>
    <x v="4"/>
    <x v="259"/>
    <x v="994"/>
    <x v="94"/>
    <x v="22"/>
    <x v="7"/>
    <x v="9"/>
    <x v="1689"/>
    <x v="3"/>
  </r>
  <r>
    <x v="1"/>
    <x v="7"/>
    <x v="1"/>
    <x v="0"/>
    <x v="318"/>
    <x v="2050"/>
    <x v="1810"/>
    <x v="49"/>
    <x v="8"/>
    <x v="2"/>
    <x v="2"/>
    <x v="7"/>
    <x v="43"/>
    <x v="217"/>
    <x v="182"/>
    <x v="173"/>
    <x v="1"/>
    <x v="12"/>
    <x v="4"/>
    <x v="261"/>
    <x v="302"/>
    <x v="101"/>
    <x v="9"/>
    <x v="7"/>
    <x v="9"/>
    <x v="1690"/>
    <x v="3"/>
  </r>
  <r>
    <x v="1"/>
    <x v="7"/>
    <x v="1"/>
    <x v="0"/>
    <x v="330"/>
    <x v="2049"/>
    <x v="1810"/>
    <x v="267"/>
    <x v="8"/>
    <x v="2"/>
    <x v="2"/>
    <x v="7"/>
    <x v="43"/>
    <x v="239"/>
    <x v="178"/>
    <x v="184"/>
    <x v="1"/>
    <x v="12"/>
    <x v="4"/>
    <x v="273"/>
    <x v="901"/>
    <x v="5"/>
    <x v="20"/>
    <x v="7"/>
    <x v="9"/>
    <x v="1691"/>
    <x v="3"/>
  </r>
  <r>
    <x v="1"/>
    <x v="7"/>
    <x v="1"/>
    <x v="0"/>
    <x v="260"/>
    <x v="2051"/>
    <x v="1811"/>
    <x v="25"/>
    <x v="8"/>
    <x v="2"/>
    <x v="2"/>
    <x v="7"/>
    <x v="43"/>
    <x v="247"/>
    <x v="182"/>
    <x v="142"/>
    <x v="1"/>
    <x v="12"/>
    <x v="4"/>
    <x v="235"/>
    <x v="958"/>
    <x v="58"/>
    <x v="19"/>
    <x v="7"/>
    <x v="9"/>
    <x v="1692"/>
    <x v="3"/>
  </r>
  <r>
    <x v="1"/>
    <x v="7"/>
    <x v="0"/>
    <x v="29"/>
    <x v="405"/>
    <x v="2053"/>
    <x v="1812"/>
    <x v="7"/>
    <x v="8"/>
    <x v="2"/>
    <x v="2"/>
    <x v="7"/>
    <x v="42"/>
    <x v="301"/>
    <x v="182"/>
    <x v="142"/>
    <x v="1"/>
    <x v="12"/>
    <x v="4"/>
    <x v="301"/>
    <x v="132"/>
    <x v="38"/>
    <x v="57"/>
    <x v="8"/>
    <x v="9"/>
    <x v="3671"/>
    <x v="63"/>
  </r>
  <r>
    <x v="1"/>
    <x v="7"/>
    <x v="1"/>
    <x v="0"/>
    <x v="318"/>
    <x v="2054"/>
    <x v="1812"/>
    <x v="7"/>
    <x v="8"/>
    <x v="2"/>
    <x v="2"/>
    <x v="7"/>
    <x v="43"/>
    <x v="266"/>
    <x v="182"/>
    <x v="173"/>
    <x v="1"/>
    <x v="12"/>
    <x v="4"/>
    <x v="250"/>
    <x v="133"/>
    <x v="93"/>
    <x v="22"/>
    <x v="7"/>
    <x v="9"/>
    <x v="1694"/>
    <x v="3"/>
  </r>
  <r>
    <x v="1"/>
    <x v="7"/>
    <x v="1"/>
    <x v="0"/>
    <x v="318"/>
    <x v="2052"/>
    <x v="1812"/>
    <x v="80"/>
    <x v="8"/>
    <x v="2"/>
    <x v="2"/>
    <x v="7"/>
    <x v="45"/>
    <x v="297"/>
    <x v="182"/>
    <x v="173"/>
    <x v="1"/>
    <x v="12"/>
    <x v="4"/>
    <x v="67"/>
    <x v="644"/>
    <x v="101"/>
    <x v="91"/>
    <x v="7"/>
    <x v="9"/>
    <x v="1693"/>
    <x v="3"/>
  </r>
  <r>
    <x v="1"/>
    <x v="7"/>
    <x v="1"/>
    <x v="0"/>
    <x v="318"/>
    <x v="2055"/>
    <x v="1813"/>
    <x v="7"/>
    <x v="8"/>
    <x v="2"/>
    <x v="2"/>
    <x v="7"/>
    <x v="43"/>
    <x v="266"/>
    <x v="182"/>
    <x v="173"/>
    <x v="1"/>
    <x v="12"/>
    <x v="4"/>
    <x v="251"/>
    <x v="133"/>
    <x v="93"/>
    <x v="22"/>
    <x v="7"/>
    <x v="9"/>
    <x v="1695"/>
    <x v="3"/>
  </r>
  <r>
    <x v="0"/>
    <x v="7"/>
    <x v="1"/>
    <x v="20"/>
    <x v="409"/>
    <x v="2056"/>
    <x v="1814"/>
    <x v="79"/>
    <x v="8"/>
    <x v="2"/>
    <x v="2"/>
    <x v="7"/>
    <x v="28"/>
    <x v="94"/>
    <x v="182"/>
    <x v="178"/>
    <x v="1"/>
    <x v="20"/>
    <x v="3"/>
    <x v="638"/>
    <x v="26"/>
    <x v="0"/>
    <x v="58"/>
    <x v="4"/>
    <x v="3"/>
    <x v="226"/>
    <x v="46"/>
  </r>
  <r>
    <x v="1"/>
    <x v="7"/>
    <x v="1"/>
    <x v="0"/>
    <x v="260"/>
    <x v="2057"/>
    <x v="1814"/>
    <x v="282"/>
    <x v="8"/>
    <x v="2"/>
    <x v="2"/>
    <x v="7"/>
    <x v="43"/>
    <x v="257"/>
    <x v="139"/>
    <x v="184"/>
    <x v="1"/>
    <x v="12"/>
    <x v="4"/>
    <x v="239"/>
    <x v="316"/>
    <x v="58"/>
    <x v="19"/>
    <x v="7"/>
    <x v="9"/>
    <x v="1696"/>
    <x v="3"/>
  </r>
  <r>
    <x v="1"/>
    <x v="7"/>
    <x v="1"/>
    <x v="0"/>
    <x v="328"/>
    <x v="2058"/>
    <x v="1815"/>
    <x v="82"/>
    <x v="8"/>
    <x v="2"/>
    <x v="2"/>
    <x v="7"/>
    <x v="43"/>
    <x v="263"/>
    <x v="182"/>
    <x v="177"/>
    <x v="1"/>
    <x v="12"/>
    <x v="4"/>
    <x v="367"/>
    <x v="308"/>
    <x v="42"/>
    <x v="17"/>
    <x v="7"/>
    <x v="9"/>
    <x v="1697"/>
    <x v="3"/>
  </r>
  <r>
    <x v="1"/>
    <x v="7"/>
    <x v="1"/>
    <x v="0"/>
    <x v="330"/>
    <x v="2060"/>
    <x v="1816"/>
    <x v="239"/>
    <x v="8"/>
    <x v="2"/>
    <x v="2"/>
    <x v="7"/>
    <x v="43"/>
    <x v="239"/>
    <x v="182"/>
    <x v="178"/>
    <x v="1"/>
    <x v="12"/>
    <x v="4"/>
    <x v="276"/>
    <x v="497"/>
    <x v="5"/>
    <x v="20"/>
    <x v="7"/>
    <x v="9"/>
    <x v="1699"/>
    <x v="3"/>
  </r>
  <r>
    <x v="1"/>
    <x v="7"/>
    <x v="1"/>
    <x v="0"/>
    <x v="260"/>
    <x v="2059"/>
    <x v="1816"/>
    <x v="214"/>
    <x v="8"/>
    <x v="2"/>
    <x v="2"/>
    <x v="7"/>
    <x v="43"/>
    <x v="274"/>
    <x v="139"/>
    <x v="184"/>
    <x v="1"/>
    <x v="12"/>
    <x v="4"/>
    <x v="261"/>
    <x v="761"/>
    <x v="94"/>
    <x v="22"/>
    <x v="7"/>
    <x v="9"/>
    <x v="1698"/>
    <x v="3"/>
  </r>
  <r>
    <x v="1"/>
    <x v="7"/>
    <x v="0"/>
    <x v="12"/>
    <x v="383"/>
    <x v="2061"/>
    <x v="1817"/>
    <x v="108"/>
    <x v="8"/>
    <x v="2"/>
    <x v="2"/>
    <x v="7"/>
    <x v="42"/>
    <x v="305"/>
    <x v="174"/>
    <x v="184"/>
    <x v="1"/>
    <x v="12"/>
    <x v="4"/>
    <x v="283"/>
    <x v="408"/>
    <x v="38"/>
    <x v="57"/>
    <x v="8"/>
    <x v="9"/>
    <x v="3673"/>
    <x v="18"/>
  </r>
  <r>
    <x v="1"/>
    <x v="7"/>
    <x v="0"/>
    <x v="9"/>
    <x v="364"/>
    <x v="2062"/>
    <x v="1817"/>
    <x v="144"/>
    <x v="8"/>
    <x v="2"/>
    <x v="2"/>
    <x v="7"/>
    <x v="42"/>
    <x v="179"/>
    <x v="170"/>
    <x v="184"/>
    <x v="1"/>
    <x v="12"/>
    <x v="4"/>
    <x v="271"/>
    <x v="964"/>
    <x v="77"/>
    <x v="39"/>
    <x v="8"/>
    <x v="9"/>
    <x v="3674"/>
    <x v="3"/>
  </r>
  <r>
    <x v="1"/>
    <x v="2"/>
    <x v="0"/>
    <x v="0"/>
    <x v="330"/>
    <x v="2063"/>
    <x v="1818"/>
    <x v="145"/>
    <x v="8"/>
    <x v="2"/>
    <x v="2"/>
    <x v="2"/>
    <x v="33"/>
    <x v="469"/>
    <x v="182"/>
    <x v="178"/>
    <x v="1"/>
    <x v="2"/>
    <x v="4"/>
    <x v="682"/>
    <x v="681"/>
    <x v="36"/>
    <x v="90"/>
    <x v="8"/>
    <x v="9"/>
    <x v="3672"/>
    <x v="11"/>
  </r>
  <r>
    <x v="1"/>
    <x v="7"/>
    <x v="1"/>
    <x v="0"/>
    <x v="260"/>
    <x v="2064"/>
    <x v="1819"/>
    <x v="265"/>
    <x v="8"/>
    <x v="2"/>
    <x v="2"/>
    <x v="7"/>
    <x v="43"/>
    <x v="252"/>
    <x v="139"/>
    <x v="184"/>
    <x v="1"/>
    <x v="12"/>
    <x v="4"/>
    <x v="233"/>
    <x v="738"/>
    <x v="58"/>
    <x v="19"/>
    <x v="7"/>
    <x v="9"/>
    <x v="1700"/>
    <x v="3"/>
  </r>
  <r>
    <x v="1"/>
    <x v="7"/>
    <x v="0"/>
    <x v="12"/>
    <x v="361"/>
    <x v="2065"/>
    <x v="1820"/>
    <x v="56"/>
    <x v="8"/>
    <x v="2"/>
    <x v="2"/>
    <x v="7"/>
    <x v="39"/>
    <x v="125"/>
    <x v="182"/>
    <x v="142"/>
    <x v="1"/>
    <x v="12"/>
    <x v="4"/>
    <x v="96"/>
    <x v="114"/>
    <x v="34"/>
    <x v="36"/>
    <x v="8"/>
    <x v="9"/>
    <x v="3676"/>
    <x v="18"/>
  </r>
  <r>
    <x v="1"/>
    <x v="7"/>
    <x v="1"/>
    <x v="0"/>
    <x v="260"/>
    <x v="2066"/>
    <x v="1820"/>
    <x v="248"/>
    <x v="8"/>
    <x v="2"/>
    <x v="2"/>
    <x v="7"/>
    <x v="43"/>
    <x v="274"/>
    <x v="139"/>
    <x v="184"/>
    <x v="1"/>
    <x v="12"/>
    <x v="4"/>
    <x v="261"/>
    <x v="878"/>
    <x v="94"/>
    <x v="22"/>
    <x v="7"/>
    <x v="9"/>
    <x v="1701"/>
    <x v="3"/>
  </r>
  <r>
    <x v="1"/>
    <x v="7"/>
    <x v="1"/>
    <x v="0"/>
    <x v="107"/>
    <x v="2067"/>
    <x v="1821"/>
    <x v="297"/>
    <x v="8"/>
    <x v="2"/>
    <x v="2"/>
    <x v="7"/>
    <x v="43"/>
    <x v="247"/>
    <x v="57"/>
    <x v="184"/>
    <x v="1"/>
    <x v="12"/>
    <x v="4"/>
    <x v="233"/>
    <x v="1021"/>
    <x v="58"/>
    <x v="19"/>
    <x v="7"/>
    <x v="9"/>
    <x v="1702"/>
    <x v="3"/>
  </r>
  <r>
    <x v="0"/>
    <x v="6"/>
    <x v="0"/>
    <x v="0"/>
    <x v="19"/>
    <x v="2068"/>
    <x v="1822"/>
    <x v="11"/>
    <x v="8"/>
    <x v="2"/>
    <x v="2"/>
    <x v="6"/>
    <x v="14"/>
    <x v="43"/>
    <x v="16"/>
    <x v="184"/>
    <x v="1"/>
    <x v="9"/>
    <x v="4"/>
    <x v="1067"/>
    <x v="378"/>
    <x v="8"/>
    <x v="25"/>
    <x v="2"/>
    <x v="7"/>
    <x v="3165"/>
    <x v="85"/>
  </r>
  <r>
    <x v="1"/>
    <x v="7"/>
    <x v="0"/>
    <x v="25"/>
    <x v="394"/>
    <x v="2069"/>
    <x v="1823"/>
    <x v="248"/>
    <x v="8"/>
    <x v="2"/>
    <x v="2"/>
    <x v="7"/>
    <x v="42"/>
    <x v="304"/>
    <x v="139"/>
    <x v="184"/>
    <x v="1"/>
    <x v="12"/>
    <x v="4"/>
    <x v="357"/>
    <x v="541"/>
    <x v="38"/>
    <x v="57"/>
    <x v="8"/>
    <x v="9"/>
    <x v="3678"/>
    <x v="11"/>
  </r>
  <r>
    <x v="1"/>
    <x v="2"/>
    <x v="0"/>
    <x v="0"/>
    <x v="330"/>
    <x v="2070"/>
    <x v="1824"/>
    <x v="145"/>
    <x v="8"/>
    <x v="2"/>
    <x v="2"/>
    <x v="2"/>
    <x v="33"/>
    <x v="469"/>
    <x v="182"/>
    <x v="178"/>
    <x v="1"/>
    <x v="2"/>
    <x v="4"/>
    <x v="680"/>
    <x v="580"/>
    <x v="36"/>
    <x v="90"/>
    <x v="8"/>
    <x v="9"/>
    <x v="3677"/>
    <x v="11"/>
  </r>
  <r>
    <x v="1"/>
    <x v="7"/>
    <x v="1"/>
    <x v="0"/>
    <x v="260"/>
    <x v="2072"/>
    <x v="1825"/>
    <x v="266"/>
    <x v="8"/>
    <x v="2"/>
    <x v="2"/>
    <x v="7"/>
    <x v="45"/>
    <x v="293"/>
    <x v="182"/>
    <x v="142"/>
    <x v="1"/>
    <x v="12"/>
    <x v="4"/>
    <x v="68"/>
    <x v="13"/>
    <x v="91"/>
    <x v="15"/>
    <x v="7"/>
    <x v="9"/>
    <x v="1704"/>
    <x v="3"/>
  </r>
  <r>
    <x v="1"/>
    <x v="7"/>
    <x v="1"/>
    <x v="0"/>
    <x v="260"/>
    <x v="2071"/>
    <x v="1825"/>
    <x v="208"/>
    <x v="8"/>
    <x v="2"/>
    <x v="2"/>
    <x v="7"/>
    <x v="43"/>
    <x v="257"/>
    <x v="139"/>
    <x v="184"/>
    <x v="1"/>
    <x v="12"/>
    <x v="4"/>
    <x v="238"/>
    <x v="900"/>
    <x v="58"/>
    <x v="19"/>
    <x v="7"/>
    <x v="9"/>
    <x v="1703"/>
    <x v="3"/>
  </r>
  <r>
    <x v="1"/>
    <x v="7"/>
    <x v="1"/>
    <x v="0"/>
    <x v="128"/>
    <x v="2074"/>
    <x v="1826"/>
    <x v="25"/>
    <x v="8"/>
    <x v="2"/>
    <x v="2"/>
    <x v="7"/>
    <x v="43"/>
    <x v="252"/>
    <x v="182"/>
    <x v="76"/>
    <x v="1"/>
    <x v="12"/>
    <x v="4"/>
    <x v="235"/>
    <x v="978"/>
    <x v="58"/>
    <x v="19"/>
    <x v="7"/>
    <x v="9"/>
    <x v="1706"/>
    <x v="3"/>
  </r>
  <r>
    <x v="1"/>
    <x v="7"/>
    <x v="1"/>
    <x v="0"/>
    <x v="69"/>
    <x v="2073"/>
    <x v="1826"/>
    <x v="301"/>
    <x v="8"/>
    <x v="2"/>
    <x v="2"/>
    <x v="7"/>
    <x v="43"/>
    <x v="251"/>
    <x v="41"/>
    <x v="184"/>
    <x v="1"/>
    <x v="12"/>
    <x v="4"/>
    <x v="258"/>
    <x v="1024"/>
    <x v="101"/>
    <x v="9"/>
    <x v="7"/>
    <x v="9"/>
    <x v="1705"/>
    <x v="3"/>
  </r>
  <r>
    <x v="1"/>
    <x v="7"/>
    <x v="1"/>
    <x v="0"/>
    <x v="318"/>
    <x v="2075"/>
    <x v="1827"/>
    <x v="49"/>
    <x v="8"/>
    <x v="2"/>
    <x v="2"/>
    <x v="7"/>
    <x v="43"/>
    <x v="232"/>
    <x v="170"/>
    <x v="184"/>
    <x v="1"/>
    <x v="12"/>
    <x v="4"/>
    <x v="239"/>
    <x v="459"/>
    <x v="85"/>
    <x v="14"/>
    <x v="7"/>
    <x v="9"/>
    <x v="1707"/>
    <x v="3"/>
  </r>
  <r>
    <x v="1"/>
    <x v="7"/>
    <x v="1"/>
    <x v="0"/>
    <x v="106"/>
    <x v="2076"/>
    <x v="1828"/>
    <x v="25"/>
    <x v="8"/>
    <x v="2"/>
    <x v="2"/>
    <x v="7"/>
    <x v="43"/>
    <x v="219"/>
    <x v="56"/>
    <x v="184"/>
    <x v="1"/>
    <x v="12"/>
    <x v="4"/>
    <x v="338"/>
    <x v="220"/>
    <x v="78"/>
    <x v="11"/>
    <x v="7"/>
    <x v="9"/>
    <x v="1708"/>
    <x v="3"/>
  </r>
  <r>
    <x v="1"/>
    <x v="7"/>
    <x v="0"/>
    <x v="24"/>
    <x v="393"/>
    <x v="2078"/>
    <x v="1829"/>
    <x v="7"/>
    <x v="8"/>
    <x v="2"/>
    <x v="2"/>
    <x v="7"/>
    <x v="42"/>
    <x v="307"/>
    <x v="139"/>
    <x v="184"/>
    <x v="1"/>
    <x v="12"/>
    <x v="4"/>
    <x v="428"/>
    <x v="136"/>
    <x v="38"/>
    <x v="57"/>
    <x v="8"/>
    <x v="9"/>
    <x v="3675"/>
    <x v="54"/>
  </r>
  <r>
    <x v="1"/>
    <x v="10"/>
    <x v="1"/>
    <x v="12"/>
    <x v="128"/>
    <x v="2077"/>
    <x v="1829"/>
    <x v="220"/>
    <x v="8"/>
    <x v="2"/>
    <x v="2"/>
    <x v="10"/>
    <x v="36"/>
    <x v="399"/>
    <x v="182"/>
    <x v="24"/>
    <x v="1"/>
    <x v="15"/>
    <x v="4"/>
    <x v="764"/>
    <x v="567"/>
    <x v="56"/>
    <x v="53"/>
    <x v="1"/>
    <x v="10"/>
    <x v="621"/>
    <x v="40"/>
  </r>
  <r>
    <x v="1"/>
    <x v="7"/>
    <x v="0"/>
    <x v="12"/>
    <x v="349"/>
    <x v="2079"/>
    <x v="1830"/>
    <x v="95"/>
    <x v="8"/>
    <x v="2"/>
    <x v="2"/>
    <x v="7"/>
    <x v="42"/>
    <x v="305"/>
    <x v="90"/>
    <x v="184"/>
    <x v="1"/>
    <x v="12"/>
    <x v="4"/>
    <x v="282"/>
    <x v="660"/>
    <x v="38"/>
    <x v="57"/>
    <x v="8"/>
    <x v="9"/>
    <x v="3679"/>
    <x v="18"/>
  </r>
  <r>
    <x v="1"/>
    <x v="7"/>
    <x v="1"/>
    <x v="0"/>
    <x v="318"/>
    <x v="2080"/>
    <x v="1830"/>
    <x v="282"/>
    <x v="8"/>
    <x v="2"/>
    <x v="2"/>
    <x v="7"/>
    <x v="43"/>
    <x v="248"/>
    <x v="170"/>
    <x v="184"/>
    <x v="1"/>
    <x v="12"/>
    <x v="4"/>
    <x v="343"/>
    <x v="970"/>
    <x v="78"/>
    <x v="11"/>
    <x v="7"/>
    <x v="9"/>
    <x v="1709"/>
    <x v="3"/>
  </r>
  <r>
    <x v="1"/>
    <x v="7"/>
    <x v="1"/>
    <x v="0"/>
    <x v="318"/>
    <x v="2081"/>
    <x v="1831"/>
    <x v="209"/>
    <x v="8"/>
    <x v="2"/>
    <x v="2"/>
    <x v="7"/>
    <x v="43"/>
    <x v="245"/>
    <x v="182"/>
    <x v="173"/>
    <x v="1"/>
    <x v="12"/>
    <x v="4"/>
    <x v="344"/>
    <x v="626"/>
    <x v="78"/>
    <x v="11"/>
    <x v="7"/>
    <x v="9"/>
    <x v="1710"/>
    <x v="3"/>
  </r>
  <r>
    <x v="1"/>
    <x v="7"/>
    <x v="1"/>
    <x v="0"/>
    <x v="73"/>
    <x v="2082"/>
    <x v="1832"/>
    <x v="207"/>
    <x v="8"/>
    <x v="2"/>
    <x v="2"/>
    <x v="7"/>
    <x v="43"/>
    <x v="250"/>
    <x v="42"/>
    <x v="184"/>
    <x v="1"/>
    <x v="12"/>
    <x v="4"/>
    <x v="230"/>
    <x v="891"/>
    <x v="101"/>
    <x v="9"/>
    <x v="7"/>
    <x v="9"/>
    <x v="1711"/>
    <x v="3"/>
  </r>
  <r>
    <x v="1"/>
    <x v="7"/>
    <x v="1"/>
    <x v="0"/>
    <x v="186"/>
    <x v="2083"/>
    <x v="1833"/>
    <x v="25"/>
    <x v="8"/>
    <x v="2"/>
    <x v="2"/>
    <x v="7"/>
    <x v="43"/>
    <x v="253"/>
    <x v="182"/>
    <x v="104"/>
    <x v="1"/>
    <x v="12"/>
    <x v="4"/>
    <x v="242"/>
    <x v="978"/>
    <x v="58"/>
    <x v="19"/>
    <x v="7"/>
    <x v="9"/>
    <x v="1712"/>
    <x v="3"/>
  </r>
  <r>
    <x v="1"/>
    <x v="7"/>
    <x v="0"/>
    <x v="12"/>
    <x v="373"/>
    <x v="2085"/>
    <x v="1834"/>
    <x v="129"/>
    <x v="8"/>
    <x v="2"/>
    <x v="2"/>
    <x v="7"/>
    <x v="39"/>
    <x v="163"/>
    <x v="182"/>
    <x v="173"/>
    <x v="1"/>
    <x v="12"/>
    <x v="4"/>
    <x v="71"/>
    <x v="47"/>
    <x v="89"/>
    <x v="34"/>
    <x v="8"/>
    <x v="9"/>
    <x v="3680"/>
    <x v="18"/>
  </r>
  <r>
    <x v="1"/>
    <x v="7"/>
    <x v="1"/>
    <x v="0"/>
    <x v="318"/>
    <x v="2084"/>
    <x v="1834"/>
    <x v="209"/>
    <x v="8"/>
    <x v="2"/>
    <x v="2"/>
    <x v="7"/>
    <x v="43"/>
    <x v="221"/>
    <x v="182"/>
    <x v="173"/>
    <x v="1"/>
    <x v="12"/>
    <x v="4"/>
    <x v="341"/>
    <x v="626"/>
    <x v="78"/>
    <x v="11"/>
    <x v="7"/>
    <x v="9"/>
    <x v="1713"/>
    <x v="3"/>
  </r>
  <r>
    <x v="1"/>
    <x v="7"/>
    <x v="1"/>
    <x v="0"/>
    <x v="260"/>
    <x v="2086"/>
    <x v="1835"/>
    <x v="49"/>
    <x v="8"/>
    <x v="2"/>
    <x v="2"/>
    <x v="7"/>
    <x v="43"/>
    <x v="276"/>
    <x v="139"/>
    <x v="184"/>
    <x v="1"/>
    <x v="12"/>
    <x v="4"/>
    <x v="417"/>
    <x v="15"/>
    <x v="104"/>
    <x v="16"/>
    <x v="7"/>
    <x v="9"/>
    <x v="1714"/>
    <x v="3"/>
  </r>
  <r>
    <x v="1"/>
    <x v="7"/>
    <x v="0"/>
    <x v="25"/>
    <x v="394"/>
    <x v="2088"/>
    <x v="1836"/>
    <x v="78"/>
    <x v="8"/>
    <x v="2"/>
    <x v="2"/>
    <x v="7"/>
    <x v="42"/>
    <x v="304"/>
    <x v="182"/>
    <x v="142"/>
    <x v="1"/>
    <x v="12"/>
    <x v="4"/>
    <x v="359"/>
    <x v="909"/>
    <x v="38"/>
    <x v="57"/>
    <x v="8"/>
    <x v="9"/>
    <x v="3682"/>
    <x v="11"/>
  </r>
  <r>
    <x v="0"/>
    <x v="7"/>
    <x v="1"/>
    <x v="9"/>
    <x v="351"/>
    <x v="2087"/>
    <x v="1836"/>
    <x v="20"/>
    <x v="8"/>
    <x v="2"/>
    <x v="2"/>
    <x v="7"/>
    <x v="9"/>
    <x v="24"/>
    <x v="139"/>
    <x v="184"/>
    <x v="1"/>
    <x v="5"/>
    <x v="0"/>
    <x v="487"/>
    <x v="872"/>
    <x v="63"/>
    <x v="6"/>
    <x v="7"/>
    <x v="0"/>
    <x v="1715"/>
    <x v="3"/>
  </r>
  <r>
    <x v="1"/>
    <x v="7"/>
    <x v="0"/>
    <x v="9"/>
    <x v="351"/>
    <x v="2089"/>
    <x v="1837"/>
    <x v="26"/>
    <x v="8"/>
    <x v="2"/>
    <x v="2"/>
    <x v="7"/>
    <x v="42"/>
    <x v="179"/>
    <x v="139"/>
    <x v="184"/>
    <x v="1"/>
    <x v="12"/>
    <x v="4"/>
    <x v="271"/>
    <x v="185"/>
    <x v="77"/>
    <x v="39"/>
    <x v="8"/>
    <x v="9"/>
    <x v="3681"/>
    <x v="3"/>
  </r>
  <r>
    <x v="1"/>
    <x v="7"/>
    <x v="1"/>
    <x v="0"/>
    <x v="318"/>
    <x v="2090"/>
    <x v="1838"/>
    <x v="86"/>
    <x v="8"/>
    <x v="2"/>
    <x v="2"/>
    <x v="7"/>
    <x v="43"/>
    <x v="258"/>
    <x v="182"/>
    <x v="173"/>
    <x v="1"/>
    <x v="12"/>
    <x v="4"/>
    <x v="477"/>
    <x v="281"/>
    <x v="67"/>
    <x v="14"/>
    <x v="7"/>
    <x v="9"/>
    <x v="1716"/>
    <x v="3"/>
  </r>
  <r>
    <x v="1"/>
    <x v="7"/>
    <x v="1"/>
    <x v="0"/>
    <x v="318"/>
    <x v="2091"/>
    <x v="1839"/>
    <x v="25"/>
    <x v="8"/>
    <x v="2"/>
    <x v="2"/>
    <x v="7"/>
    <x v="43"/>
    <x v="248"/>
    <x v="170"/>
    <x v="184"/>
    <x v="1"/>
    <x v="12"/>
    <x v="4"/>
    <x v="342"/>
    <x v="230"/>
    <x v="78"/>
    <x v="11"/>
    <x v="7"/>
    <x v="9"/>
    <x v="1717"/>
    <x v="3"/>
  </r>
  <r>
    <x v="0"/>
    <x v="7"/>
    <x v="1"/>
    <x v="12"/>
    <x v="361"/>
    <x v="2092"/>
    <x v="1840"/>
    <x v="20"/>
    <x v="8"/>
    <x v="2"/>
    <x v="2"/>
    <x v="7"/>
    <x v="9"/>
    <x v="26"/>
    <x v="139"/>
    <x v="184"/>
    <x v="1"/>
    <x v="5"/>
    <x v="0"/>
    <x v="503"/>
    <x v="872"/>
    <x v="63"/>
    <x v="6"/>
    <x v="7"/>
    <x v="0"/>
    <x v="1718"/>
    <x v="18"/>
  </r>
  <r>
    <x v="1"/>
    <x v="2"/>
    <x v="0"/>
    <x v="0"/>
    <x v="344"/>
    <x v="2093"/>
    <x v="1841"/>
    <x v="248"/>
    <x v="8"/>
    <x v="2"/>
    <x v="2"/>
    <x v="2"/>
    <x v="33"/>
    <x v="469"/>
    <x v="182"/>
    <x v="182"/>
    <x v="1"/>
    <x v="2"/>
    <x v="4"/>
    <x v="682"/>
    <x v="369"/>
    <x v="36"/>
    <x v="90"/>
    <x v="8"/>
    <x v="9"/>
    <x v="3683"/>
    <x v="11"/>
  </r>
  <r>
    <x v="1"/>
    <x v="7"/>
    <x v="1"/>
    <x v="0"/>
    <x v="330"/>
    <x v="2094"/>
    <x v="1842"/>
    <x v="265"/>
    <x v="8"/>
    <x v="2"/>
    <x v="2"/>
    <x v="7"/>
    <x v="43"/>
    <x v="239"/>
    <x v="178"/>
    <x v="184"/>
    <x v="1"/>
    <x v="12"/>
    <x v="4"/>
    <x v="273"/>
    <x v="1008"/>
    <x v="5"/>
    <x v="20"/>
    <x v="7"/>
    <x v="9"/>
    <x v="1719"/>
    <x v="3"/>
  </r>
  <r>
    <x v="1"/>
    <x v="10"/>
    <x v="1"/>
    <x v="0"/>
    <x v="21"/>
    <x v="2095"/>
    <x v="1843"/>
    <x v="279"/>
    <x v="8"/>
    <x v="2"/>
    <x v="2"/>
    <x v="10"/>
    <x v="60"/>
    <x v="402"/>
    <x v="18"/>
    <x v="184"/>
    <x v="1"/>
    <x v="15"/>
    <x v="4"/>
    <x v="963"/>
    <x v="479"/>
    <x v="22"/>
    <x v="75"/>
    <x v="1"/>
    <x v="10"/>
    <x v="622"/>
    <x v="3"/>
  </r>
  <r>
    <x v="1"/>
    <x v="7"/>
    <x v="1"/>
    <x v="0"/>
    <x v="136"/>
    <x v="2097"/>
    <x v="1844"/>
    <x v="302"/>
    <x v="8"/>
    <x v="2"/>
    <x v="2"/>
    <x v="7"/>
    <x v="43"/>
    <x v="244"/>
    <x v="182"/>
    <x v="80"/>
    <x v="1"/>
    <x v="12"/>
    <x v="4"/>
    <x v="343"/>
    <x v="235"/>
    <x v="78"/>
    <x v="11"/>
    <x v="7"/>
    <x v="9"/>
    <x v="1720"/>
    <x v="3"/>
  </r>
  <r>
    <x v="1"/>
    <x v="7"/>
    <x v="1"/>
    <x v="0"/>
    <x v="125"/>
    <x v="2096"/>
    <x v="1844"/>
    <x v="219"/>
    <x v="8"/>
    <x v="2"/>
    <x v="2"/>
    <x v="7"/>
    <x v="43"/>
    <x v="229"/>
    <x v="182"/>
    <x v="74"/>
    <x v="1"/>
    <x v="12"/>
    <x v="4"/>
    <x v="392"/>
    <x v="846"/>
    <x v="91"/>
    <x v="15"/>
    <x v="7"/>
    <x v="9"/>
    <x v="1721"/>
    <x v="3"/>
  </r>
  <r>
    <x v="1"/>
    <x v="7"/>
    <x v="0"/>
    <x v="9"/>
    <x v="371"/>
    <x v="2098"/>
    <x v="1845"/>
    <x v="108"/>
    <x v="8"/>
    <x v="2"/>
    <x v="2"/>
    <x v="7"/>
    <x v="42"/>
    <x v="179"/>
    <x v="174"/>
    <x v="184"/>
    <x v="1"/>
    <x v="12"/>
    <x v="4"/>
    <x v="270"/>
    <x v="402"/>
    <x v="77"/>
    <x v="39"/>
    <x v="8"/>
    <x v="9"/>
    <x v="3684"/>
    <x v="3"/>
  </r>
  <r>
    <x v="1"/>
    <x v="7"/>
    <x v="1"/>
    <x v="0"/>
    <x v="103"/>
    <x v="2099"/>
    <x v="1846"/>
    <x v="25"/>
    <x v="8"/>
    <x v="2"/>
    <x v="2"/>
    <x v="7"/>
    <x v="43"/>
    <x v="280"/>
    <x v="182"/>
    <x v="62"/>
    <x v="1"/>
    <x v="12"/>
    <x v="4"/>
    <x v="276"/>
    <x v="631"/>
    <x v="5"/>
    <x v="20"/>
    <x v="7"/>
    <x v="9"/>
    <x v="1722"/>
    <x v="3"/>
  </r>
  <r>
    <x v="1"/>
    <x v="7"/>
    <x v="1"/>
    <x v="0"/>
    <x v="95"/>
    <x v="2100"/>
    <x v="1847"/>
    <x v="248"/>
    <x v="8"/>
    <x v="2"/>
    <x v="2"/>
    <x v="7"/>
    <x v="43"/>
    <x v="276"/>
    <x v="182"/>
    <x v="58"/>
    <x v="1"/>
    <x v="12"/>
    <x v="4"/>
    <x v="420"/>
    <x v="878"/>
    <x v="104"/>
    <x v="16"/>
    <x v="7"/>
    <x v="9"/>
    <x v="1723"/>
    <x v="3"/>
  </r>
  <r>
    <x v="0"/>
    <x v="10"/>
    <x v="1"/>
    <x v="3"/>
    <x v="27"/>
    <x v="2103"/>
    <x v="1848"/>
    <x v="255"/>
    <x v="8"/>
    <x v="2"/>
    <x v="2"/>
    <x v="10"/>
    <x v="16"/>
    <x v="57"/>
    <x v="8"/>
    <x v="184"/>
    <x v="1"/>
    <x v="15"/>
    <x v="1"/>
    <x v="652"/>
    <x v="856"/>
    <x v="66"/>
    <x v="82"/>
    <x v="0"/>
    <x v="3"/>
    <x v="133"/>
    <x v="8"/>
  </r>
  <r>
    <x v="1"/>
    <x v="7"/>
    <x v="1"/>
    <x v="0"/>
    <x v="216"/>
    <x v="2102"/>
    <x v="1848"/>
    <x v="265"/>
    <x v="8"/>
    <x v="2"/>
    <x v="2"/>
    <x v="7"/>
    <x v="43"/>
    <x v="252"/>
    <x v="114"/>
    <x v="184"/>
    <x v="1"/>
    <x v="12"/>
    <x v="4"/>
    <x v="233"/>
    <x v="738"/>
    <x v="58"/>
    <x v="19"/>
    <x v="7"/>
    <x v="9"/>
    <x v="1725"/>
    <x v="3"/>
  </r>
  <r>
    <x v="1"/>
    <x v="7"/>
    <x v="1"/>
    <x v="0"/>
    <x v="106"/>
    <x v="2101"/>
    <x v="1848"/>
    <x v="158"/>
    <x v="8"/>
    <x v="2"/>
    <x v="2"/>
    <x v="7"/>
    <x v="43"/>
    <x v="252"/>
    <x v="56"/>
    <x v="184"/>
    <x v="1"/>
    <x v="12"/>
    <x v="4"/>
    <x v="233"/>
    <x v="495"/>
    <x v="58"/>
    <x v="19"/>
    <x v="7"/>
    <x v="9"/>
    <x v="1724"/>
    <x v="3"/>
  </r>
  <r>
    <x v="1"/>
    <x v="7"/>
    <x v="1"/>
    <x v="0"/>
    <x v="199"/>
    <x v="2104"/>
    <x v="1849"/>
    <x v="209"/>
    <x v="8"/>
    <x v="2"/>
    <x v="2"/>
    <x v="7"/>
    <x v="43"/>
    <x v="250"/>
    <x v="182"/>
    <x v="109"/>
    <x v="1"/>
    <x v="12"/>
    <x v="4"/>
    <x v="238"/>
    <x v="593"/>
    <x v="101"/>
    <x v="9"/>
    <x v="7"/>
    <x v="9"/>
    <x v="1726"/>
    <x v="3"/>
  </r>
  <r>
    <x v="1"/>
    <x v="7"/>
    <x v="1"/>
    <x v="0"/>
    <x v="318"/>
    <x v="2105"/>
    <x v="1850"/>
    <x v="265"/>
    <x v="8"/>
    <x v="2"/>
    <x v="2"/>
    <x v="7"/>
    <x v="45"/>
    <x v="295"/>
    <x v="182"/>
    <x v="173"/>
    <x v="1"/>
    <x v="12"/>
    <x v="4"/>
    <x v="67"/>
    <x v="1005"/>
    <x v="42"/>
    <x v="17"/>
    <x v="7"/>
    <x v="9"/>
    <x v="1727"/>
    <x v="3"/>
  </r>
  <r>
    <x v="0"/>
    <x v="7"/>
    <x v="1"/>
    <x v="0"/>
    <x v="318"/>
    <x v="2106"/>
    <x v="1851"/>
    <x v="23"/>
    <x v="8"/>
    <x v="2"/>
    <x v="2"/>
    <x v="7"/>
    <x v="9"/>
    <x v="23"/>
    <x v="170"/>
    <x v="184"/>
    <x v="1"/>
    <x v="5"/>
    <x v="0"/>
    <x v="487"/>
    <x v="979"/>
    <x v="88"/>
    <x v="6"/>
    <x v="7"/>
    <x v="0"/>
    <x v="1728"/>
    <x v="2"/>
  </r>
  <r>
    <x v="0"/>
    <x v="10"/>
    <x v="1"/>
    <x v="3"/>
    <x v="35"/>
    <x v="2107"/>
    <x v="1852"/>
    <x v="45"/>
    <x v="8"/>
    <x v="2"/>
    <x v="2"/>
    <x v="10"/>
    <x v="16"/>
    <x v="57"/>
    <x v="182"/>
    <x v="19"/>
    <x v="1"/>
    <x v="15"/>
    <x v="1"/>
    <x v="653"/>
    <x v="582"/>
    <x v="66"/>
    <x v="82"/>
    <x v="0"/>
    <x v="3"/>
    <x v="134"/>
    <x v="8"/>
  </r>
  <r>
    <x v="1"/>
    <x v="7"/>
    <x v="1"/>
    <x v="0"/>
    <x v="260"/>
    <x v="2108"/>
    <x v="1853"/>
    <x v="83"/>
    <x v="8"/>
    <x v="2"/>
    <x v="2"/>
    <x v="7"/>
    <x v="43"/>
    <x v="276"/>
    <x v="182"/>
    <x v="142"/>
    <x v="1"/>
    <x v="12"/>
    <x v="4"/>
    <x v="420"/>
    <x v="386"/>
    <x v="104"/>
    <x v="16"/>
    <x v="7"/>
    <x v="9"/>
    <x v="1729"/>
    <x v="3"/>
  </r>
  <r>
    <x v="1"/>
    <x v="7"/>
    <x v="1"/>
    <x v="0"/>
    <x v="260"/>
    <x v="2109"/>
    <x v="1854"/>
    <x v="7"/>
    <x v="8"/>
    <x v="2"/>
    <x v="2"/>
    <x v="7"/>
    <x v="43"/>
    <x v="288"/>
    <x v="139"/>
    <x v="184"/>
    <x v="1"/>
    <x v="12"/>
    <x v="4"/>
    <x v="231"/>
    <x v="124"/>
    <x v="101"/>
    <x v="9"/>
    <x v="7"/>
    <x v="9"/>
    <x v="1730"/>
    <x v="3"/>
  </r>
  <r>
    <x v="1"/>
    <x v="2"/>
    <x v="1"/>
    <x v="12"/>
    <x v="365"/>
    <x v="2110"/>
    <x v="1855"/>
    <x v="51"/>
    <x v="8"/>
    <x v="2"/>
    <x v="2"/>
    <x v="2"/>
    <x v="34"/>
    <x v="466"/>
    <x v="182"/>
    <x v="146"/>
    <x v="1"/>
    <x v="1"/>
    <x v="4"/>
    <x v="151"/>
    <x v="465"/>
    <x v="84"/>
    <x v="65"/>
    <x v="8"/>
    <x v="11"/>
    <x v="3687"/>
    <x v="18"/>
  </r>
  <r>
    <x v="0"/>
    <x v="7"/>
    <x v="1"/>
    <x v="0"/>
    <x v="260"/>
    <x v="2112"/>
    <x v="1856"/>
    <x v="23"/>
    <x v="8"/>
    <x v="2"/>
    <x v="2"/>
    <x v="7"/>
    <x v="9"/>
    <x v="21"/>
    <x v="182"/>
    <x v="142"/>
    <x v="1"/>
    <x v="12"/>
    <x v="4"/>
    <x v="252"/>
    <x v="747"/>
    <x v="11"/>
    <x v="5"/>
    <x v="7"/>
    <x v="0"/>
    <x v="1731"/>
    <x v="3"/>
  </r>
  <r>
    <x v="1"/>
    <x v="7"/>
    <x v="0"/>
    <x v="20"/>
    <x v="385"/>
    <x v="2111"/>
    <x v="1856"/>
    <x v="37"/>
    <x v="8"/>
    <x v="2"/>
    <x v="2"/>
    <x v="7"/>
    <x v="39"/>
    <x v="164"/>
    <x v="182"/>
    <x v="142"/>
    <x v="1"/>
    <x v="12"/>
    <x v="4"/>
    <x v="136"/>
    <x v="426"/>
    <x v="9"/>
    <x v="35"/>
    <x v="8"/>
    <x v="9"/>
    <x v="3686"/>
    <x v="23"/>
  </r>
  <r>
    <x v="1"/>
    <x v="7"/>
    <x v="1"/>
    <x v="0"/>
    <x v="318"/>
    <x v="2113"/>
    <x v="1857"/>
    <x v="86"/>
    <x v="8"/>
    <x v="2"/>
    <x v="2"/>
    <x v="7"/>
    <x v="43"/>
    <x v="258"/>
    <x v="182"/>
    <x v="173"/>
    <x v="1"/>
    <x v="12"/>
    <x v="4"/>
    <x v="495"/>
    <x v="281"/>
    <x v="67"/>
    <x v="14"/>
    <x v="7"/>
    <x v="9"/>
    <x v="1732"/>
    <x v="3"/>
  </r>
  <r>
    <x v="1"/>
    <x v="7"/>
    <x v="1"/>
    <x v="0"/>
    <x v="260"/>
    <x v="2114"/>
    <x v="1857"/>
    <x v="75"/>
    <x v="8"/>
    <x v="2"/>
    <x v="2"/>
    <x v="7"/>
    <x v="43"/>
    <x v="243"/>
    <x v="182"/>
    <x v="142"/>
    <x v="1"/>
    <x v="12"/>
    <x v="4"/>
    <x v="376"/>
    <x v="997"/>
    <x v="53"/>
    <x v="12"/>
    <x v="7"/>
    <x v="9"/>
    <x v="1733"/>
    <x v="3"/>
  </r>
  <r>
    <x v="1"/>
    <x v="7"/>
    <x v="1"/>
    <x v="9"/>
    <x v="150"/>
    <x v="2115"/>
    <x v="1858"/>
    <x v="217"/>
    <x v="8"/>
    <x v="2"/>
    <x v="2"/>
    <x v="7"/>
    <x v="43"/>
    <x v="262"/>
    <x v="25"/>
    <x v="184"/>
    <x v="1"/>
    <x v="12"/>
    <x v="4"/>
    <x v="365"/>
    <x v="9"/>
    <x v="42"/>
    <x v="17"/>
    <x v="7"/>
    <x v="9"/>
    <x v="1736"/>
    <x v="3"/>
  </r>
  <r>
    <x v="1"/>
    <x v="7"/>
    <x v="1"/>
    <x v="0"/>
    <x v="318"/>
    <x v="2116"/>
    <x v="1859"/>
    <x v="53"/>
    <x v="8"/>
    <x v="2"/>
    <x v="2"/>
    <x v="7"/>
    <x v="43"/>
    <x v="258"/>
    <x v="170"/>
    <x v="184"/>
    <x v="1"/>
    <x v="12"/>
    <x v="4"/>
    <x v="477"/>
    <x v="643"/>
    <x v="67"/>
    <x v="14"/>
    <x v="7"/>
    <x v="9"/>
    <x v="1734"/>
    <x v="3"/>
  </r>
  <r>
    <x v="1"/>
    <x v="2"/>
    <x v="0"/>
    <x v="0"/>
    <x v="344"/>
    <x v="2117"/>
    <x v="1859"/>
    <x v="145"/>
    <x v="8"/>
    <x v="2"/>
    <x v="2"/>
    <x v="2"/>
    <x v="33"/>
    <x v="469"/>
    <x v="180"/>
    <x v="184"/>
    <x v="1"/>
    <x v="2"/>
    <x v="4"/>
    <x v="681"/>
    <x v="850"/>
    <x v="36"/>
    <x v="90"/>
    <x v="8"/>
    <x v="9"/>
    <x v="3685"/>
    <x v="11"/>
  </r>
  <r>
    <x v="1"/>
    <x v="7"/>
    <x v="1"/>
    <x v="0"/>
    <x v="260"/>
    <x v="2118"/>
    <x v="1860"/>
    <x v="183"/>
    <x v="8"/>
    <x v="2"/>
    <x v="2"/>
    <x v="7"/>
    <x v="43"/>
    <x v="259"/>
    <x v="182"/>
    <x v="142"/>
    <x v="1"/>
    <x v="12"/>
    <x v="4"/>
    <x v="476"/>
    <x v="522"/>
    <x v="67"/>
    <x v="14"/>
    <x v="7"/>
    <x v="9"/>
    <x v="1735"/>
    <x v="3"/>
  </r>
  <r>
    <x v="0"/>
    <x v="10"/>
    <x v="1"/>
    <x v="0"/>
    <x v="21"/>
    <x v="2119"/>
    <x v="1861"/>
    <x v="104"/>
    <x v="8"/>
    <x v="2"/>
    <x v="2"/>
    <x v="10"/>
    <x v="16"/>
    <x v="56"/>
    <x v="18"/>
    <x v="184"/>
    <x v="1"/>
    <x v="15"/>
    <x v="1"/>
    <x v="702"/>
    <x v="251"/>
    <x v="66"/>
    <x v="82"/>
    <x v="0"/>
    <x v="3"/>
    <x v="135"/>
    <x v="4"/>
  </r>
  <r>
    <x v="0"/>
    <x v="7"/>
    <x v="1"/>
    <x v="0"/>
    <x v="260"/>
    <x v="2120"/>
    <x v="1862"/>
    <x v="203"/>
    <x v="8"/>
    <x v="2"/>
    <x v="2"/>
    <x v="7"/>
    <x v="9"/>
    <x v="23"/>
    <x v="139"/>
    <x v="184"/>
    <x v="1"/>
    <x v="5"/>
    <x v="0"/>
    <x v="485"/>
    <x v="893"/>
    <x v="88"/>
    <x v="6"/>
    <x v="7"/>
    <x v="0"/>
    <x v="1737"/>
    <x v="2"/>
  </r>
  <r>
    <x v="1"/>
    <x v="2"/>
    <x v="0"/>
    <x v="0"/>
    <x v="344"/>
    <x v="2121"/>
    <x v="1863"/>
    <x v="248"/>
    <x v="8"/>
    <x v="2"/>
    <x v="2"/>
    <x v="2"/>
    <x v="33"/>
    <x v="469"/>
    <x v="182"/>
    <x v="182"/>
    <x v="1"/>
    <x v="2"/>
    <x v="4"/>
    <x v="682"/>
    <x v="369"/>
    <x v="36"/>
    <x v="90"/>
    <x v="8"/>
    <x v="9"/>
    <x v="3688"/>
    <x v="11"/>
  </r>
  <r>
    <x v="1"/>
    <x v="7"/>
    <x v="1"/>
    <x v="0"/>
    <x v="260"/>
    <x v="2122"/>
    <x v="1864"/>
    <x v="119"/>
    <x v="8"/>
    <x v="2"/>
    <x v="2"/>
    <x v="7"/>
    <x v="43"/>
    <x v="243"/>
    <x v="139"/>
    <x v="184"/>
    <x v="1"/>
    <x v="12"/>
    <x v="4"/>
    <x v="376"/>
    <x v="976"/>
    <x v="53"/>
    <x v="12"/>
    <x v="7"/>
    <x v="9"/>
    <x v="1738"/>
    <x v="3"/>
  </r>
  <r>
    <x v="1"/>
    <x v="7"/>
    <x v="1"/>
    <x v="0"/>
    <x v="198"/>
    <x v="2123"/>
    <x v="1865"/>
    <x v="248"/>
    <x v="8"/>
    <x v="2"/>
    <x v="2"/>
    <x v="7"/>
    <x v="43"/>
    <x v="274"/>
    <x v="107"/>
    <x v="184"/>
    <x v="1"/>
    <x v="12"/>
    <x v="4"/>
    <x v="255"/>
    <x v="878"/>
    <x v="94"/>
    <x v="22"/>
    <x v="7"/>
    <x v="9"/>
    <x v="1739"/>
    <x v="3"/>
  </r>
  <r>
    <x v="1"/>
    <x v="7"/>
    <x v="1"/>
    <x v="0"/>
    <x v="260"/>
    <x v="2125"/>
    <x v="1866"/>
    <x v="239"/>
    <x v="8"/>
    <x v="2"/>
    <x v="2"/>
    <x v="7"/>
    <x v="43"/>
    <x v="218"/>
    <x v="182"/>
    <x v="142"/>
    <x v="1"/>
    <x v="12"/>
    <x v="4"/>
    <x v="242"/>
    <x v="346"/>
    <x v="58"/>
    <x v="19"/>
    <x v="7"/>
    <x v="9"/>
    <x v="1740"/>
    <x v="3"/>
  </r>
  <r>
    <x v="1"/>
    <x v="2"/>
    <x v="0"/>
    <x v="0"/>
    <x v="344"/>
    <x v="2124"/>
    <x v="1866"/>
    <x v="145"/>
    <x v="8"/>
    <x v="2"/>
    <x v="2"/>
    <x v="2"/>
    <x v="33"/>
    <x v="469"/>
    <x v="180"/>
    <x v="184"/>
    <x v="1"/>
    <x v="2"/>
    <x v="4"/>
    <x v="681"/>
    <x v="850"/>
    <x v="36"/>
    <x v="90"/>
    <x v="8"/>
    <x v="9"/>
    <x v="3689"/>
    <x v="11"/>
  </r>
  <r>
    <x v="1"/>
    <x v="7"/>
    <x v="1"/>
    <x v="0"/>
    <x v="318"/>
    <x v="2126"/>
    <x v="1867"/>
    <x v="99"/>
    <x v="8"/>
    <x v="2"/>
    <x v="2"/>
    <x v="7"/>
    <x v="43"/>
    <x v="260"/>
    <x v="170"/>
    <x v="184"/>
    <x v="1"/>
    <x v="12"/>
    <x v="4"/>
    <x v="381"/>
    <x v="683"/>
    <x v="67"/>
    <x v="14"/>
    <x v="7"/>
    <x v="9"/>
    <x v="1741"/>
    <x v="3"/>
  </r>
  <r>
    <x v="1"/>
    <x v="7"/>
    <x v="1"/>
    <x v="0"/>
    <x v="260"/>
    <x v="2127"/>
    <x v="1868"/>
    <x v="239"/>
    <x v="8"/>
    <x v="2"/>
    <x v="2"/>
    <x v="7"/>
    <x v="43"/>
    <x v="218"/>
    <x v="182"/>
    <x v="142"/>
    <x v="1"/>
    <x v="12"/>
    <x v="4"/>
    <x v="244"/>
    <x v="346"/>
    <x v="58"/>
    <x v="19"/>
    <x v="7"/>
    <x v="9"/>
    <x v="1742"/>
    <x v="3"/>
  </r>
  <r>
    <x v="1"/>
    <x v="7"/>
    <x v="1"/>
    <x v="0"/>
    <x v="260"/>
    <x v="2128"/>
    <x v="1869"/>
    <x v="25"/>
    <x v="8"/>
    <x v="2"/>
    <x v="2"/>
    <x v="7"/>
    <x v="43"/>
    <x v="227"/>
    <x v="139"/>
    <x v="184"/>
    <x v="1"/>
    <x v="12"/>
    <x v="4"/>
    <x v="371"/>
    <x v="220"/>
    <x v="53"/>
    <x v="12"/>
    <x v="7"/>
    <x v="9"/>
    <x v="1743"/>
    <x v="3"/>
  </r>
  <r>
    <x v="1"/>
    <x v="7"/>
    <x v="1"/>
    <x v="0"/>
    <x v="260"/>
    <x v="2129"/>
    <x v="1870"/>
    <x v="71"/>
    <x v="8"/>
    <x v="2"/>
    <x v="2"/>
    <x v="7"/>
    <x v="43"/>
    <x v="257"/>
    <x v="182"/>
    <x v="142"/>
    <x v="1"/>
    <x v="12"/>
    <x v="4"/>
    <x v="239"/>
    <x v="301"/>
    <x v="58"/>
    <x v="19"/>
    <x v="7"/>
    <x v="9"/>
    <x v="1744"/>
    <x v="3"/>
  </r>
  <r>
    <x v="1"/>
    <x v="7"/>
    <x v="0"/>
    <x v="25"/>
    <x v="394"/>
    <x v="2131"/>
    <x v="1871"/>
    <x v="78"/>
    <x v="8"/>
    <x v="2"/>
    <x v="2"/>
    <x v="7"/>
    <x v="42"/>
    <x v="304"/>
    <x v="182"/>
    <x v="142"/>
    <x v="1"/>
    <x v="12"/>
    <x v="4"/>
    <x v="358"/>
    <x v="909"/>
    <x v="38"/>
    <x v="57"/>
    <x v="8"/>
    <x v="9"/>
    <x v="3693"/>
    <x v="11"/>
  </r>
  <r>
    <x v="1"/>
    <x v="2"/>
    <x v="0"/>
    <x v="0"/>
    <x v="344"/>
    <x v="2130"/>
    <x v="1871"/>
    <x v="145"/>
    <x v="8"/>
    <x v="2"/>
    <x v="2"/>
    <x v="2"/>
    <x v="33"/>
    <x v="469"/>
    <x v="180"/>
    <x v="184"/>
    <x v="1"/>
    <x v="2"/>
    <x v="4"/>
    <x v="679"/>
    <x v="313"/>
    <x v="36"/>
    <x v="90"/>
    <x v="8"/>
    <x v="9"/>
    <x v="3690"/>
    <x v="11"/>
  </r>
  <r>
    <x v="1"/>
    <x v="7"/>
    <x v="1"/>
    <x v="0"/>
    <x v="318"/>
    <x v="2132"/>
    <x v="1872"/>
    <x v="199"/>
    <x v="8"/>
    <x v="2"/>
    <x v="2"/>
    <x v="7"/>
    <x v="43"/>
    <x v="248"/>
    <x v="170"/>
    <x v="184"/>
    <x v="1"/>
    <x v="12"/>
    <x v="4"/>
    <x v="340"/>
    <x v="993"/>
    <x v="78"/>
    <x v="11"/>
    <x v="7"/>
    <x v="9"/>
    <x v="1745"/>
    <x v="3"/>
  </r>
  <r>
    <x v="1"/>
    <x v="7"/>
    <x v="0"/>
    <x v="9"/>
    <x v="371"/>
    <x v="2133"/>
    <x v="1873"/>
    <x v="108"/>
    <x v="8"/>
    <x v="2"/>
    <x v="2"/>
    <x v="7"/>
    <x v="42"/>
    <x v="179"/>
    <x v="174"/>
    <x v="184"/>
    <x v="1"/>
    <x v="12"/>
    <x v="4"/>
    <x v="270"/>
    <x v="402"/>
    <x v="77"/>
    <x v="39"/>
    <x v="8"/>
    <x v="9"/>
    <x v="3691"/>
    <x v="3"/>
  </r>
  <r>
    <x v="1"/>
    <x v="7"/>
    <x v="1"/>
    <x v="0"/>
    <x v="167"/>
    <x v="2134"/>
    <x v="1874"/>
    <x v="123"/>
    <x v="8"/>
    <x v="2"/>
    <x v="2"/>
    <x v="7"/>
    <x v="43"/>
    <x v="222"/>
    <x v="90"/>
    <x v="184"/>
    <x v="1"/>
    <x v="12"/>
    <x v="4"/>
    <x v="155"/>
    <x v="1025"/>
    <x v="96"/>
    <x v="10"/>
    <x v="7"/>
    <x v="9"/>
    <x v="1746"/>
    <x v="3"/>
  </r>
  <r>
    <x v="1"/>
    <x v="7"/>
    <x v="1"/>
    <x v="0"/>
    <x v="260"/>
    <x v="2135"/>
    <x v="1875"/>
    <x v="7"/>
    <x v="8"/>
    <x v="2"/>
    <x v="2"/>
    <x v="7"/>
    <x v="43"/>
    <x v="288"/>
    <x v="139"/>
    <x v="184"/>
    <x v="1"/>
    <x v="12"/>
    <x v="4"/>
    <x v="231"/>
    <x v="124"/>
    <x v="101"/>
    <x v="9"/>
    <x v="7"/>
    <x v="9"/>
    <x v="1747"/>
    <x v="3"/>
  </r>
  <r>
    <x v="1"/>
    <x v="7"/>
    <x v="1"/>
    <x v="0"/>
    <x v="260"/>
    <x v="2136"/>
    <x v="1876"/>
    <x v="239"/>
    <x v="8"/>
    <x v="2"/>
    <x v="2"/>
    <x v="7"/>
    <x v="43"/>
    <x v="218"/>
    <x v="182"/>
    <x v="142"/>
    <x v="1"/>
    <x v="12"/>
    <x v="4"/>
    <x v="247"/>
    <x v="346"/>
    <x v="58"/>
    <x v="19"/>
    <x v="7"/>
    <x v="9"/>
    <x v="1748"/>
    <x v="3"/>
  </r>
  <r>
    <x v="1"/>
    <x v="7"/>
    <x v="1"/>
    <x v="0"/>
    <x v="260"/>
    <x v="2137"/>
    <x v="1877"/>
    <x v="282"/>
    <x v="8"/>
    <x v="2"/>
    <x v="2"/>
    <x v="7"/>
    <x v="43"/>
    <x v="218"/>
    <x v="139"/>
    <x v="184"/>
    <x v="1"/>
    <x v="12"/>
    <x v="4"/>
    <x v="246"/>
    <x v="316"/>
    <x v="58"/>
    <x v="19"/>
    <x v="7"/>
    <x v="9"/>
    <x v="1749"/>
    <x v="3"/>
  </r>
  <r>
    <x v="1"/>
    <x v="7"/>
    <x v="1"/>
    <x v="0"/>
    <x v="260"/>
    <x v="2138"/>
    <x v="1878"/>
    <x v="248"/>
    <x v="8"/>
    <x v="2"/>
    <x v="2"/>
    <x v="7"/>
    <x v="43"/>
    <x v="231"/>
    <x v="182"/>
    <x v="142"/>
    <x v="1"/>
    <x v="12"/>
    <x v="4"/>
    <x v="197"/>
    <x v="159"/>
    <x v="102"/>
    <x v="14"/>
    <x v="7"/>
    <x v="9"/>
    <x v="1750"/>
    <x v="3"/>
  </r>
  <r>
    <x v="1"/>
    <x v="7"/>
    <x v="1"/>
    <x v="0"/>
    <x v="318"/>
    <x v="2139"/>
    <x v="1878"/>
    <x v="183"/>
    <x v="8"/>
    <x v="2"/>
    <x v="2"/>
    <x v="7"/>
    <x v="43"/>
    <x v="238"/>
    <x v="170"/>
    <x v="184"/>
    <x v="1"/>
    <x v="12"/>
    <x v="4"/>
    <x v="267"/>
    <x v="898"/>
    <x v="53"/>
    <x v="18"/>
    <x v="7"/>
    <x v="9"/>
    <x v="1751"/>
    <x v="3"/>
  </r>
  <r>
    <x v="1"/>
    <x v="7"/>
    <x v="0"/>
    <x v="12"/>
    <x v="383"/>
    <x v="2140"/>
    <x v="1879"/>
    <x v="145"/>
    <x v="8"/>
    <x v="2"/>
    <x v="2"/>
    <x v="7"/>
    <x v="42"/>
    <x v="305"/>
    <x v="182"/>
    <x v="176"/>
    <x v="1"/>
    <x v="12"/>
    <x v="4"/>
    <x v="283"/>
    <x v="684"/>
    <x v="38"/>
    <x v="57"/>
    <x v="8"/>
    <x v="9"/>
    <x v="3692"/>
    <x v="18"/>
  </r>
  <r>
    <x v="1"/>
    <x v="7"/>
    <x v="1"/>
    <x v="0"/>
    <x v="318"/>
    <x v="2141"/>
    <x v="1880"/>
    <x v="25"/>
    <x v="8"/>
    <x v="2"/>
    <x v="2"/>
    <x v="7"/>
    <x v="43"/>
    <x v="248"/>
    <x v="170"/>
    <x v="184"/>
    <x v="1"/>
    <x v="12"/>
    <x v="4"/>
    <x v="339"/>
    <x v="230"/>
    <x v="78"/>
    <x v="11"/>
    <x v="7"/>
    <x v="9"/>
    <x v="1752"/>
    <x v="3"/>
  </r>
  <r>
    <x v="1"/>
    <x v="7"/>
    <x v="0"/>
    <x v="9"/>
    <x v="371"/>
    <x v="2142"/>
    <x v="1881"/>
    <x v="108"/>
    <x v="8"/>
    <x v="2"/>
    <x v="2"/>
    <x v="7"/>
    <x v="42"/>
    <x v="179"/>
    <x v="174"/>
    <x v="184"/>
    <x v="1"/>
    <x v="12"/>
    <x v="4"/>
    <x v="269"/>
    <x v="402"/>
    <x v="77"/>
    <x v="39"/>
    <x v="8"/>
    <x v="9"/>
    <x v="3695"/>
    <x v="3"/>
  </r>
  <r>
    <x v="1"/>
    <x v="7"/>
    <x v="1"/>
    <x v="0"/>
    <x v="260"/>
    <x v="2143"/>
    <x v="1882"/>
    <x v="123"/>
    <x v="8"/>
    <x v="2"/>
    <x v="2"/>
    <x v="7"/>
    <x v="43"/>
    <x v="231"/>
    <x v="139"/>
    <x v="184"/>
    <x v="1"/>
    <x v="12"/>
    <x v="4"/>
    <x v="197"/>
    <x v="661"/>
    <x v="102"/>
    <x v="14"/>
    <x v="7"/>
    <x v="9"/>
    <x v="1753"/>
    <x v="3"/>
  </r>
  <r>
    <x v="1"/>
    <x v="7"/>
    <x v="1"/>
    <x v="0"/>
    <x v="260"/>
    <x v="2144"/>
    <x v="1883"/>
    <x v="298"/>
    <x v="8"/>
    <x v="2"/>
    <x v="2"/>
    <x v="7"/>
    <x v="43"/>
    <x v="258"/>
    <x v="182"/>
    <x v="142"/>
    <x v="1"/>
    <x v="12"/>
    <x v="4"/>
    <x v="495"/>
    <x v="1011"/>
    <x v="67"/>
    <x v="14"/>
    <x v="7"/>
    <x v="9"/>
    <x v="1754"/>
    <x v="3"/>
  </r>
  <r>
    <x v="1"/>
    <x v="10"/>
    <x v="1"/>
    <x v="0"/>
    <x v="27"/>
    <x v="2145"/>
    <x v="1884"/>
    <x v="13"/>
    <x v="8"/>
    <x v="2"/>
    <x v="2"/>
    <x v="10"/>
    <x v="36"/>
    <x v="426"/>
    <x v="182"/>
    <x v="24"/>
    <x v="1"/>
    <x v="15"/>
    <x v="4"/>
    <x v="717"/>
    <x v="1001"/>
    <x v="49"/>
    <x v="76"/>
    <x v="1"/>
    <x v="10"/>
    <x v="623"/>
    <x v="3"/>
  </r>
  <r>
    <x v="1"/>
    <x v="7"/>
    <x v="1"/>
    <x v="0"/>
    <x v="260"/>
    <x v="2146"/>
    <x v="1884"/>
    <x v="123"/>
    <x v="8"/>
    <x v="2"/>
    <x v="2"/>
    <x v="7"/>
    <x v="43"/>
    <x v="231"/>
    <x v="139"/>
    <x v="184"/>
    <x v="1"/>
    <x v="12"/>
    <x v="4"/>
    <x v="196"/>
    <x v="661"/>
    <x v="102"/>
    <x v="14"/>
    <x v="7"/>
    <x v="9"/>
    <x v="1755"/>
    <x v="3"/>
  </r>
  <r>
    <x v="1"/>
    <x v="7"/>
    <x v="1"/>
    <x v="0"/>
    <x v="260"/>
    <x v="2147"/>
    <x v="1885"/>
    <x v="265"/>
    <x v="8"/>
    <x v="2"/>
    <x v="2"/>
    <x v="7"/>
    <x v="43"/>
    <x v="252"/>
    <x v="139"/>
    <x v="184"/>
    <x v="1"/>
    <x v="12"/>
    <x v="4"/>
    <x v="233"/>
    <x v="738"/>
    <x v="58"/>
    <x v="19"/>
    <x v="7"/>
    <x v="9"/>
    <x v="1756"/>
    <x v="3"/>
  </r>
  <r>
    <x v="1"/>
    <x v="2"/>
    <x v="0"/>
    <x v="0"/>
    <x v="344"/>
    <x v="2148"/>
    <x v="1886"/>
    <x v="145"/>
    <x v="8"/>
    <x v="2"/>
    <x v="2"/>
    <x v="2"/>
    <x v="33"/>
    <x v="469"/>
    <x v="180"/>
    <x v="184"/>
    <x v="1"/>
    <x v="2"/>
    <x v="4"/>
    <x v="677"/>
    <x v="850"/>
    <x v="36"/>
    <x v="90"/>
    <x v="8"/>
    <x v="9"/>
    <x v="3694"/>
    <x v="11"/>
  </r>
  <r>
    <x v="1"/>
    <x v="7"/>
    <x v="1"/>
    <x v="0"/>
    <x v="260"/>
    <x v="2149"/>
    <x v="1887"/>
    <x v="123"/>
    <x v="8"/>
    <x v="2"/>
    <x v="2"/>
    <x v="7"/>
    <x v="43"/>
    <x v="231"/>
    <x v="139"/>
    <x v="184"/>
    <x v="1"/>
    <x v="12"/>
    <x v="4"/>
    <x v="196"/>
    <x v="661"/>
    <x v="102"/>
    <x v="14"/>
    <x v="7"/>
    <x v="9"/>
    <x v="1757"/>
    <x v="3"/>
  </r>
  <r>
    <x v="1"/>
    <x v="7"/>
    <x v="0"/>
    <x v="12"/>
    <x v="383"/>
    <x v="2150"/>
    <x v="1888"/>
    <x v="85"/>
    <x v="8"/>
    <x v="2"/>
    <x v="2"/>
    <x v="7"/>
    <x v="42"/>
    <x v="305"/>
    <x v="182"/>
    <x v="176"/>
    <x v="1"/>
    <x v="12"/>
    <x v="4"/>
    <x v="285"/>
    <x v="837"/>
    <x v="38"/>
    <x v="57"/>
    <x v="8"/>
    <x v="9"/>
    <x v="3696"/>
    <x v="18"/>
  </r>
  <r>
    <x v="1"/>
    <x v="7"/>
    <x v="1"/>
    <x v="0"/>
    <x v="260"/>
    <x v="2152"/>
    <x v="1889"/>
    <x v="56"/>
    <x v="8"/>
    <x v="2"/>
    <x v="2"/>
    <x v="7"/>
    <x v="43"/>
    <x v="247"/>
    <x v="139"/>
    <x v="184"/>
    <x v="1"/>
    <x v="12"/>
    <x v="4"/>
    <x v="236"/>
    <x v="366"/>
    <x v="58"/>
    <x v="19"/>
    <x v="7"/>
    <x v="9"/>
    <x v="1759"/>
    <x v="3"/>
  </r>
  <r>
    <x v="1"/>
    <x v="7"/>
    <x v="1"/>
    <x v="0"/>
    <x v="260"/>
    <x v="2151"/>
    <x v="1889"/>
    <x v="282"/>
    <x v="8"/>
    <x v="2"/>
    <x v="2"/>
    <x v="7"/>
    <x v="43"/>
    <x v="218"/>
    <x v="139"/>
    <x v="184"/>
    <x v="1"/>
    <x v="12"/>
    <x v="4"/>
    <x v="244"/>
    <x v="316"/>
    <x v="58"/>
    <x v="19"/>
    <x v="7"/>
    <x v="9"/>
    <x v="1758"/>
    <x v="3"/>
  </r>
  <r>
    <x v="1"/>
    <x v="7"/>
    <x v="0"/>
    <x v="9"/>
    <x v="351"/>
    <x v="2153"/>
    <x v="1890"/>
    <x v="85"/>
    <x v="8"/>
    <x v="2"/>
    <x v="2"/>
    <x v="7"/>
    <x v="42"/>
    <x v="179"/>
    <x v="182"/>
    <x v="142"/>
    <x v="1"/>
    <x v="12"/>
    <x v="4"/>
    <x v="270"/>
    <x v="879"/>
    <x v="77"/>
    <x v="39"/>
    <x v="8"/>
    <x v="9"/>
    <x v="3697"/>
    <x v="3"/>
  </r>
  <r>
    <x v="1"/>
    <x v="7"/>
    <x v="1"/>
    <x v="0"/>
    <x v="260"/>
    <x v="2154"/>
    <x v="1891"/>
    <x v="248"/>
    <x v="8"/>
    <x v="2"/>
    <x v="2"/>
    <x v="7"/>
    <x v="43"/>
    <x v="282"/>
    <x v="139"/>
    <x v="184"/>
    <x v="1"/>
    <x v="12"/>
    <x v="4"/>
    <x v="419"/>
    <x v="878"/>
    <x v="104"/>
    <x v="16"/>
    <x v="7"/>
    <x v="9"/>
    <x v="1760"/>
    <x v="3"/>
  </r>
  <r>
    <x v="1"/>
    <x v="7"/>
    <x v="1"/>
    <x v="0"/>
    <x v="216"/>
    <x v="2155"/>
    <x v="1891"/>
    <x v="199"/>
    <x v="8"/>
    <x v="2"/>
    <x v="2"/>
    <x v="7"/>
    <x v="43"/>
    <x v="272"/>
    <x v="182"/>
    <x v="119"/>
    <x v="1"/>
    <x v="12"/>
    <x v="4"/>
    <x v="233"/>
    <x v="993"/>
    <x v="93"/>
    <x v="22"/>
    <x v="7"/>
    <x v="9"/>
    <x v="1761"/>
    <x v="3"/>
  </r>
  <r>
    <x v="1"/>
    <x v="7"/>
    <x v="1"/>
    <x v="0"/>
    <x v="260"/>
    <x v="2156"/>
    <x v="1892"/>
    <x v="221"/>
    <x v="8"/>
    <x v="2"/>
    <x v="2"/>
    <x v="7"/>
    <x v="43"/>
    <x v="282"/>
    <x v="182"/>
    <x v="142"/>
    <x v="1"/>
    <x v="12"/>
    <x v="4"/>
    <x v="421"/>
    <x v="722"/>
    <x v="104"/>
    <x v="16"/>
    <x v="7"/>
    <x v="9"/>
    <x v="1762"/>
    <x v="3"/>
  </r>
  <r>
    <x v="1"/>
    <x v="7"/>
    <x v="1"/>
    <x v="9"/>
    <x v="346"/>
    <x v="2157"/>
    <x v="1893"/>
    <x v="122"/>
    <x v="8"/>
    <x v="2"/>
    <x v="2"/>
    <x v="7"/>
    <x v="43"/>
    <x v="262"/>
    <x v="182"/>
    <x v="112"/>
    <x v="1"/>
    <x v="12"/>
    <x v="4"/>
    <x v="371"/>
    <x v="534"/>
    <x v="42"/>
    <x v="17"/>
    <x v="7"/>
    <x v="9"/>
    <x v="1766"/>
    <x v="3"/>
  </r>
  <r>
    <x v="1"/>
    <x v="7"/>
    <x v="1"/>
    <x v="0"/>
    <x v="260"/>
    <x v="2159"/>
    <x v="1894"/>
    <x v="72"/>
    <x v="8"/>
    <x v="2"/>
    <x v="2"/>
    <x v="7"/>
    <x v="43"/>
    <x v="218"/>
    <x v="139"/>
    <x v="184"/>
    <x v="1"/>
    <x v="12"/>
    <x v="4"/>
    <x v="242"/>
    <x v="672"/>
    <x v="58"/>
    <x v="19"/>
    <x v="7"/>
    <x v="9"/>
    <x v="1765"/>
    <x v="3"/>
  </r>
  <r>
    <x v="1"/>
    <x v="7"/>
    <x v="1"/>
    <x v="0"/>
    <x v="260"/>
    <x v="2160"/>
    <x v="1894"/>
    <x v="208"/>
    <x v="8"/>
    <x v="2"/>
    <x v="2"/>
    <x v="7"/>
    <x v="43"/>
    <x v="252"/>
    <x v="182"/>
    <x v="142"/>
    <x v="1"/>
    <x v="12"/>
    <x v="4"/>
    <x v="233"/>
    <x v="858"/>
    <x v="58"/>
    <x v="19"/>
    <x v="7"/>
    <x v="9"/>
    <x v="1764"/>
    <x v="3"/>
  </r>
  <r>
    <x v="1"/>
    <x v="7"/>
    <x v="1"/>
    <x v="0"/>
    <x v="116"/>
    <x v="2158"/>
    <x v="1894"/>
    <x v="49"/>
    <x v="8"/>
    <x v="2"/>
    <x v="2"/>
    <x v="7"/>
    <x v="43"/>
    <x v="276"/>
    <x v="64"/>
    <x v="184"/>
    <x v="1"/>
    <x v="12"/>
    <x v="4"/>
    <x v="417"/>
    <x v="15"/>
    <x v="104"/>
    <x v="16"/>
    <x v="7"/>
    <x v="9"/>
    <x v="1763"/>
    <x v="3"/>
  </r>
  <r>
    <x v="1"/>
    <x v="7"/>
    <x v="0"/>
    <x v="24"/>
    <x v="393"/>
    <x v="2161"/>
    <x v="1895"/>
    <x v="46"/>
    <x v="8"/>
    <x v="2"/>
    <x v="2"/>
    <x v="7"/>
    <x v="42"/>
    <x v="307"/>
    <x v="182"/>
    <x v="142"/>
    <x v="1"/>
    <x v="12"/>
    <x v="4"/>
    <x v="430"/>
    <x v="920"/>
    <x v="38"/>
    <x v="57"/>
    <x v="8"/>
    <x v="9"/>
    <x v="3698"/>
    <x v="54"/>
  </r>
  <r>
    <x v="1"/>
    <x v="7"/>
    <x v="0"/>
    <x v="9"/>
    <x v="356"/>
    <x v="2162"/>
    <x v="1896"/>
    <x v="130"/>
    <x v="8"/>
    <x v="2"/>
    <x v="2"/>
    <x v="7"/>
    <x v="42"/>
    <x v="179"/>
    <x v="182"/>
    <x v="149"/>
    <x v="1"/>
    <x v="12"/>
    <x v="4"/>
    <x v="270"/>
    <x v="101"/>
    <x v="77"/>
    <x v="39"/>
    <x v="8"/>
    <x v="9"/>
    <x v="3700"/>
    <x v="3"/>
  </r>
  <r>
    <x v="1"/>
    <x v="7"/>
    <x v="1"/>
    <x v="0"/>
    <x v="260"/>
    <x v="2163"/>
    <x v="1897"/>
    <x v="248"/>
    <x v="8"/>
    <x v="2"/>
    <x v="2"/>
    <x v="7"/>
    <x v="43"/>
    <x v="231"/>
    <x v="182"/>
    <x v="142"/>
    <x v="1"/>
    <x v="12"/>
    <x v="4"/>
    <x v="197"/>
    <x v="159"/>
    <x v="102"/>
    <x v="14"/>
    <x v="7"/>
    <x v="9"/>
    <x v="1767"/>
    <x v="3"/>
  </r>
  <r>
    <x v="0"/>
    <x v="10"/>
    <x v="1"/>
    <x v="4"/>
    <x v="39"/>
    <x v="2164"/>
    <x v="1898"/>
    <x v="103"/>
    <x v="8"/>
    <x v="2"/>
    <x v="2"/>
    <x v="10"/>
    <x v="16"/>
    <x v="51"/>
    <x v="18"/>
    <x v="184"/>
    <x v="1"/>
    <x v="15"/>
    <x v="1"/>
    <x v="577"/>
    <x v="396"/>
    <x v="66"/>
    <x v="82"/>
    <x v="0"/>
    <x v="3"/>
    <x v="136"/>
    <x v="8"/>
  </r>
  <r>
    <x v="1"/>
    <x v="7"/>
    <x v="0"/>
    <x v="25"/>
    <x v="394"/>
    <x v="2165"/>
    <x v="1899"/>
    <x v="53"/>
    <x v="8"/>
    <x v="2"/>
    <x v="2"/>
    <x v="7"/>
    <x v="42"/>
    <x v="304"/>
    <x v="182"/>
    <x v="142"/>
    <x v="1"/>
    <x v="12"/>
    <x v="4"/>
    <x v="359"/>
    <x v="513"/>
    <x v="38"/>
    <x v="57"/>
    <x v="8"/>
    <x v="9"/>
    <x v="3699"/>
    <x v="11"/>
  </r>
  <r>
    <x v="1"/>
    <x v="7"/>
    <x v="1"/>
    <x v="0"/>
    <x v="318"/>
    <x v="2166"/>
    <x v="1900"/>
    <x v="49"/>
    <x v="8"/>
    <x v="2"/>
    <x v="2"/>
    <x v="7"/>
    <x v="43"/>
    <x v="232"/>
    <x v="170"/>
    <x v="184"/>
    <x v="1"/>
    <x v="12"/>
    <x v="4"/>
    <x v="231"/>
    <x v="459"/>
    <x v="85"/>
    <x v="14"/>
    <x v="7"/>
    <x v="9"/>
    <x v="1768"/>
    <x v="3"/>
  </r>
  <r>
    <x v="1"/>
    <x v="7"/>
    <x v="1"/>
    <x v="0"/>
    <x v="260"/>
    <x v="2167"/>
    <x v="1900"/>
    <x v="75"/>
    <x v="8"/>
    <x v="2"/>
    <x v="2"/>
    <x v="7"/>
    <x v="43"/>
    <x v="243"/>
    <x v="139"/>
    <x v="184"/>
    <x v="1"/>
    <x v="12"/>
    <x v="4"/>
    <x v="374"/>
    <x v="748"/>
    <x v="53"/>
    <x v="12"/>
    <x v="7"/>
    <x v="9"/>
    <x v="1770"/>
    <x v="3"/>
  </r>
  <r>
    <x v="0"/>
    <x v="7"/>
    <x v="1"/>
    <x v="0"/>
    <x v="260"/>
    <x v="2168"/>
    <x v="1901"/>
    <x v="84"/>
    <x v="8"/>
    <x v="2"/>
    <x v="2"/>
    <x v="7"/>
    <x v="9"/>
    <x v="25"/>
    <x v="139"/>
    <x v="184"/>
    <x v="1"/>
    <x v="5"/>
    <x v="0"/>
    <x v="491"/>
    <x v="724"/>
    <x v="88"/>
    <x v="6"/>
    <x v="7"/>
    <x v="0"/>
    <x v="1769"/>
    <x v="3"/>
  </r>
  <r>
    <x v="0"/>
    <x v="7"/>
    <x v="1"/>
    <x v="0"/>
    <x v="344"/>
    <x v="2170"/>
    <x v="1902"/>
    <x v="50"/>
    <x v="8"/>
    <x v="2"/>
    <x v="2"/>
    <x v="7"/>
    <x v="28"/>
    <x v="83"/>
    <x v="182"/>
    <x v="182"/>
    <x v="1"/>
    <x v="20"/>
    <x v="3"/>
    <x v="589"/>
    <x v="799"/>
    <x v="71"/>
    <x v="58"/>
    <x v="4"/>
    <x v="3"/>
    <x v="227"/>
    <x v="3"/>
  </r>
  <r>
    <x v="1"/>
    <x v="7"/>
    <x v="1"/>
    <x v="0"/>
    <x v="318"/>
    <x v="2169"/>
    <x v="1902"/>
    <x v="49"/>
    <x v="8"/>
    <x v="2"/>
    <x v="2"/>
    <x v="7"/>
    <x v="43"/>
    <x v="217"/>
    <x v="182"/>
    <x v="173"/>
    <x v="1"/>
    <x v="12"/>
    <x v="4"/>
    <x v="262"/>
    <x v="302"/>
    <x v="101"/>
    <x v="9"/>
    <x v="7"/>
    <x v="9"/>
    <x v="1771"/>
    <x v="3"/>
  </r>
  <r>
    <x v="1"/>
    <x v="7"/>
    <x v="0"/>
    <x v="12"/>
    <x v="349"/>
    <x v="2171"/>
    <x v="1903"/>
    <x v="271"/>
    <x v="8"/>
    <x v="2"/>
    <x v="2"/>
    <x v="7"/>
    <x v="42"/>
    <x v="305"/>
    <x v="90"/>
    <x v="184"/>
    <x v="1"/>
    <x v="12"/>
    <x v="4"/>
    <x v="283"/>
    <x v="939"/>
    <x v="38"/>
    <x v="57"/>
    <x v="8"/>
    <x v="9"/>
    <x v="3701"/>
    <x v="18"/>
  </r>
  <r>
    <x v="0"/>
    <x v="7"/>
    <x v="1"/>
    <x v="2"/>
    <x v="361"/>
    <x v="2172"/>
    <x v="1904"/>
    <x v="6"/>
    <x v="8"/>
    <x v="2"/>
    <x v="2"/>
    <x v="7"/>
    <x v="28"/>
    <x v="82"/>
    <x v="182"/>
    <x v="182"/>
    <x v="1"/>
    <x v="20"/>
    <x v="3"/>
    <x v="589"/>
    <x v="791"/>
    <x v="71"/>
    <x v="58"/>
    <x v="4"/>
    <x v="3"/>
    <x v="228"/>
    <x v="3"/>
  </r>
  <r>
    <x v="1"/>
    <x v="7"/>
    <x v="1"/>
    <x v="0"/>
    <x v="318"/>
    <x v="2173"/>
    <x v="1905"/>
    <x v="83"/>
    <x v="8"/>
    <x v="2"/>
    <x v="2"/>
    <x v="7"/>
    <x v="43"/>
    <x v="246"/>
    <x v="182"/>
    <x v="173"/>
    <x v="1"/>
    <x v="12"/>
    <x v="4"/>
    <x v="264"/>
    <x v="685"/>
    <x v="101"/>
    <x v="9"/>
    <x v="7"/>
    <x v="9"/>
    <x v="1772"/>
    <x v="3"/>
  </r>
  <r>
    <x v="1"/>
    <x v="7"/>
    <x v="0"/>
    <x v="9"/>
    <x v="371"/>
    <x v="2175"/>
    <x v="1906"/>
    <x v="26"/>
    <x v="8"/>
    <x v="2"/>
    <x v="2"/>
    <x v="7"/>
    <x v="42"/>
    <x v="174"/>
    <x v="182"/>
    <x v="176"/>
    <x v="1"/>
    <x v="12"/>
    <x v="4"/>
    <x v="319"/>
    <x v="176"/>
    <x v="34"/>
    <x v="36"/>
    <x v="8"/>
    <x v="9"/>
    <x v="3705"/>
    <x v="3"/>
  </r>
  <r>
    <x v="1"/>
    <x v="7"/>
    <x v="1"/>
    <x v="0"/>
    <x v="106"/>
    <x v="2174"/>
    <x v="1906"/>
    <x v="97"/>
    <x v="8"/>
    <x v="2"/>
    <x v="2"/>
    <x v="7"/>
    <x v="43"/>
    <x v="288"/>
    <x v="182"/>
    <x v="64"/>
    <x v="1"/>
    <x v="12"/>
    <x v="4"/>
    <x v="235"/>
    <x v="609"/>
    <x v="101"/>
    <x v="9"/>
    <x v="7"/>
    <x v="9"/>
    <x v="1773"/>
    <x v="3"/>
  </r>
  <r>
    <x v="0"/>
    <x v="10"/>
    <x v="1"/>
    <x v="0"/>
    <x v="21"/>
    <x v="2176"/>
    <x v="1906"/>
    <x v="50"/>
    <x v="8"/>
    <x v="2"/>
    <x v="2"/>
    <x v="10"/>
    <x v="16"/>
    <x v="56"/>
    <x v="18"/>
    <x v="184"/>
    <x v="1"/>
    <x v="15"/>
    <x v="1"/>
    <x v="701"/>
    <x v="217"/>
    <x v="66"/>
    <x v="82"/>
    <x v="0"/>
    <x v="3"/>
    <x v="137"/>
    <x v="4"/>
  </r>
  <r>
    <x v="1"/>
    <x v="7"/>
    <x v="1"/>
    <x v="0"/>
    <x v="157"/>
    <x v="2177"/>
    <x v="1907"/>
    <x v="221"/>
    <x v="8"/>
    <x v="2"/>
    <x v="2"/>
    <x v="7"/>
    <x v="43"/>
    <x v="257"/>
    <x v="82"/>
    <x v="184"/>
    <x v="1"/>
    <x v="12"/>
    <x v="4"/>
    <x v="239"/>
    <x v="767"/>
    <x v="58"/>
    <x v="19"/>
    <x v="7"/>
    <x v="9"/>
    <x v="1774"/>
    <x v="3"/>
  </r>
  <r>
    <x v="1"/>
    <x v="7"/>
    <x v="1"/>
    <x v="0"/>
    <x v="260"/>
    <x v="2178"/>
    <x v="1908"/>
    <x v="99"/>
    <x v="8"/>
    <x v="2"/>
    <x v="2"/>
    <x v="7"/>
    <x v="43"/>
    <x v="232"/>
    <x v="139"/>
    <x v="184"/>
    <x v="1"/>
    <x v="12"/>
    <x v="4"/>
    <x v="226"/>
    <x v="439"/>
    <x v="85"/>
    <x v="14"/>
    <x v="7"/>
    <x v="9"/>
    <x v="1775"/>
    <x v="3"/>
  </r>
  <r>
    <x v="1"/>
    <x v="7"/>
    <x v="0"/>
    <x v="29"/>
    <x v="405"/>
    <x v="2179"/>
    <x v="1909"/>
    <x v="248"/>
    <x v="8"/>
    <x v="2"/>
    <x v="2"/>
    <x v="7"/>
    <x v="42"/>
    <x v="301"/>
    <x v="182"/>
    <x v="142"/>
    <x v="1"/>
    <x v="12"/>
    <x v="4"/>
    <x v="301"/>
    <x v="528"/>
    <x v="38"/>
    <x v="57"/>
    <x v="8"/>
    <x v="9"/>
    <x v="3702"/>
    <x v="63"/>
  </r>
  <r>
    <x v="1"/>
    <x v="7"/>
    <x v="0"/>
    <x v="12"/>
    <x v="349"/>
    <x v="2180"/>
    <x v="1909"/>
    <x v="108"/>
    <x v="8"/>
    <x v="2"/>
    <x v="2"/>
    <x v="7"/>
    <x v="42"/>
    <x v="305"/>
    <x v="90"/>
    <x v="184"/>
    <x v="1"/>
    <x v="12"/>
    <x v="4"/>
    <x v="283"/>
    <x v="408"/>
    <x v="38"/>
    <x v="57"/>
    <x v="8"/>
    <x v="9"/>
    <x v="3704"/>
    <x v="18"/>
  </r>
  <r>
    <x v="1"/>
    <x v="7"/>
    <x v="0"/>
    <x v="24"/>
    <x v="393"/>
    <x v="2181"/>
    <x v="1910"/>
    <x v="53"/>
    <x v="8"/>
    <x v="2"/>
    <x v="2"/>
    <x v="7"/>
    <x v="42"/>
    <x v="307"/>
    <x v="182"/>
    <x v="142"/>
    <x v="1"/>
    <x v="12"/>
    <x v="4"/>
    <x v="430"/>
    <x v="513"/>
    <x v="38"/>
    <x v="57"/>
    <x v="8"/>
    <x v="9"/>
    <x v="3703"/>
    <x v="54"/>
  </r>
  <r>
    <x v="1"/>
    <x v="7"/>
    <x v="1"/>
    <x v="0"/>
    <x v="260"/>
    <x v="2182"/>
    <x v="1911"/>
    <x v="75"/>
    <x v="8"/>
    <x v="2"/>
    <x v="2"/>
    <x v="7"/>
    <x v="43"/>
    <x v="243"/>
    <x v="182"/>
    <x v="142"/>
    <x v="1"/>
    <x v="12"/>
    <x v="4"/>
    <x v="376"/>
    <x v="997"/>
    <x v="53"/>
    <x v="12"/>
    <x v="7"/>
    <x v="9"/>
    <x v="1776"/>
    <x v="3"/>
  </r>
  <r>
    <x v="1"/>
    <x v="7"/>
    <x v="1"/>
    <x v="0"/>
    <x v="330"/>
    <x v="2183"/>
    <x v="1912"/>
    <x v="239"/>
    <x v="8"/>
    <x v="2"/>
    <x v="2"/>
    <x v="7"/>
    <x v="43"/>
    <x v="239"/>
    <x v="182"/>
    <x v="178"/>
    <x v="1"/>
    <x v="12"/>
    <x v="4"/>
    <x v="277"/>
    <x v="497"/>
    <x v="5"/>
    <x v="20"/>
    <x v="7"/>
    <x v="9"/>
    <x v="1777"/>
    <x v="3"/>
  </r>
  <r>
    <x v="1"/>
    <x v="7"/>
    <x v="1"/>
    <x v="0"/>
    <x v="318"/>
    <x v="2184"/>
    <x v="1913"/>
    <x v="49"/>
    <x v="8"/>
    <x v="2"/>
    <x v="2"/>
    <x v="7"/>
    <x v="43"/>
    <x v="217"/>
    <x v="182"/>
    <x v="173"/>
    <x v="1"/>
    <x v="12"/>
    <x v="4"/>
    <x v="264"/>
    <x v="302"/>
    <x v="101"/>
    <x v="9"/>
    <x v="7"/>
    <x v="9"/>
    <x v="1778"/>
    <x v="3"/>
  </r>
  <r>
    <x v="1"/>
    <x v="7"/>
    <x v="1"/>
    <x v="0"/>
    <x v="328"/>
    <x v="2185"/>
    <x v="1914"/>
    <x v="83"/>
    <x v="8"/>
    <x v="2"/>
    <x v="2"/>
    <x v="7"/>
    <x v="43"/>
    <x v="263"/>
    <x v="176"/>
    <x v="184"/>
    <x v="1"/>
    <x v="12"/>
    <x v="4"/>
    <x v="365"/>
    <x v="385"/>
    <x v="42"/>
    <x v="17"/>
    <x v="7"/>
    <x v="9"/>
    <x v="1779"/>
    <x v="3"/>
  </r>
  <r>
    <x v="1"/>
    <x v="7"/>
    <x v="1"/>
    <x v="0"/>
    <x v="216"/>
    <x v="2186"/>
    <x v="1915"/>
    <x v="183"/>
    <x v="8"/>
    <x v="2"/>
    <x v="2"/>
    <x v="7"/>
    <x v="43"/>
    <x v="219"/>
    <x v="114"/>
    <x v="184"/>
    <x v="1"/>
    <x v="12"/>
    <x v="4"/>
    <x v="333"/>
    <x v="362"/>
    <x v="78"/>
    <x v="11"/>
    <x v="7"/>
    <x v="9"/>
    <x v="1780"/>
    <x v="3"/>
  </r>
  <r>
    <x v="1"/>
    <x v="7"/>
    <x v="1"/>
    <x v="0"/>
    <x v="318"/>
    <x v="2187"/>
    <x v="1916"/>
    <x v="239"/>
    <x v="8"/>
    <x v="2"/>
    <x v="2"/>
    <x v="7"/>
    <x v="43"/>
    <x v="232"/>
    <x v="182"/>
    <x v="173"/>
    <x v="1"/>
    <x v="12"/>
    <x v="4"/>
    <x v="239"/>
    <x v="689"/>
    <x v="85"/>
    <x v="14"/>
    <x v="7"/>
    <x v="9"/>
    <x v="1782"/>
    <x v="3"/>
  </r>
  <r>
    <x v="0"/>
    <x v="7"/>
    <x v="1"/>
    <x v="0"/>
    <x v="260"/>
    <x v="2188"/>
    <x v="1917"/>
    <x v="248"/>
    <x v="8"/>
    <x v="2"/>
    <x v="2"/>
    <x v="7"/>
    <x v="9"/>
    <x v="21"/>
    <x v="182"/>
    <x v="142"/>
    <x v="1"/>
    <x v="12"/>
    <x v="4"/>
    <x v="257"/>
    <x v="570"/>
    <x v="11"/>
    <x v="5"/>
    <x v="7"/>
    <x v="0"/>
    <x v="1781"/>
    <x v="3"/>
  </r>
  <r>
    <x v="1"/>
    <x v="7"/>
    <x v="1"/>
    <x v="0"/>
    <x v="318"/>
    <x v="2189"/>
    <x v="1918"/>
    <x v="56"/>
    <x v="8"/>
    <x v="2"/>
    <x v="2"/>
    <x v="7"/>
    <x v="43"/>
    <x v="239"/>
    <x v="170"/>
    <x v="184"/>
    <x v="1"/>
    <x v="12"/>
    <x v="4"/>
    <x v="274"/>
    <x v="508"/>
    <x v="5"/>
    <x v="20"/>
    <x v="7"/>
    <x v="9"/>
    <x v="1783"/>
    <x v="3"/>
  </r>
  <r>
    <x v="1"/>
    <x v="7"/>
    <x v="1"/>
    <x v="0"/>
    <x v="260"/>
    <x v="2190"/>
    <x v="1919"/>
    <x v="49"/>
    <x v="8"/>
    <x v="2"/>
    <x v="2"/>
    <x v="7"/>
    <x v="43"/>
    <x v="255"/>
    <x v="182"/>
    <x v="142"/>
    <x v="1"/>
    <x v="12"/>
    <x v="4"/>
    <x v="161"/>
    <x v="650"/>
    <x v="97"/>
    <x v="14"/>
    <x v="7"/>
    <x v="9"/>
    <x v="1784"/>
    <x v="3"/>
  </r>
  <r>
    <x v="1"/>
    <x v="7"/>
    <x v="0"/>
    <x v="9"/>
    <x v="351"/>
    <x v="2191"/>
    <x v="1920"/>
    <x v="48"/>
    <x v="8"/>
    <x v="2"/>
    <x v="2"/>
    <x v="7"/>
    <x v="42"/>
    <x v="179"/>
    <x v="139"/>
    <x v="184"/>
    <x v="1"/>
    <x v="12"/>
    <x v="4"/>
    <x v="270"/>
    <x v="210"/>
    <x v="77"/>
    <x v="39"/>
    <x v="8"/>
    <x v="9"/>
    <x v="3706"/>
    <x v="3"/>
  </r>
  <r>
    <x v="1"/>
    <x v="7"/>
    <x v="1"/>
    <x v="0"/>
    <x v="323"/>
    <x v="2192"/>
    <x v="1921"/>
    <x v="267"/>
    <x v="8"/>
    <x v="2"/>
    <x v="2"/>
    <x v="7"/>
    <x v="43"/>
    <x v="239"/>
    <x v="174"/>
    <x v="184"/>
    <x v="1"/>
    <x v="12"/>
    <x v="4"/>
    <x v="274"/>
    <x v="901"/>
    <x v="5"/>
    <x v="20"/>
    <x v="7"/>
    <x v="9"/>
    <x v="1785"/>
    <x v="3"/>
  </r>
  <r>
    <x v="1"/>
    <x v="7"/>
    <x v="1"/>
    <x v="0"/>
    <x v="260"/>
    <x v="2193"/>
    <x v="1922"/>
    <x v="29"/>
    <x v="8"/>
    <x v="2"/>
    <x v="2"/>
    <x v="7"/>
    <x v="43"/>
    <x v="231"/>
    <x v="139"/>
    <x v="184"/>
    <x v="1"/>
    <x v="12"/>
    <x v="4"/>
    <x v="197"/>
    <x v="284"/>
    <x v="102"/>
    <x v="14"/>
    <x v="7"/>
    <x v="9"/>
    <x v="1786"/>
    <x v="3"/>
  </r>
  <r>
    <x v="1"/>
    <x v="7"/>
    <x v="1"/>
    <x v="0"/>
    <x v="260"/>
    <x v="2194"/>
    <x v="1923"/>
    <x v="56"/>
    <x v="8"/>
    <x v="2"/>
    <x v="2"/>
    <x v="7"/>
    <x v="43"/>
    <x v="247"/>
    <x v="139"/>
    <x v="184"/>
    <x v="1"/>
    <x v="12"/>
    <x v="4"/>
    <x v="235"/>
    <x v="366"/>
    <x v="58"/>
    <x v="19"/>
    <x v="7"/>
    <x v="9"/>
    <x v="1787"/>
    <x v="3"/>
  </r>
  <r>
    <x v="1"/>
    <x v="7"/>
    <x v="0"/>
    <x v="9"/>
    <x v="364"/>
    <x v="2196"/>
    <x v="1924"/>
    <x v="72"/>
    <x v="8"/>
    <x v="2"/>
    <x v="2"/>
    <x v="7"/>
    <x v="42"/>
    <x v="188"/>
    <x v="170"/>
    <x v="184"/>
    <x v="1"/>
    <x v="12"/>
    <x v="4"/>
    <x v="366"/>
    <x v="980"/>
    <x v="34"/>
    <x v="36"/>
    <x v="8"/>
    <x v="9"/>
    <x v="3708"/>
    <x v="3"/>
  </r>
  <r>
    <x v="1"/>
    <x v="7"/>
    <x v="1"/>
    <x v="0"/>
    <x v="260"/>
    <x v="2195"/>
    <x v="1924"/>
    <x v="49"/>
    <x v="8"/>
    <x v="2"/>
    <x v="2"/>
    <x v="7"/>
    <x v="43"/>
    <x v="217"/>
    <x v="182"/>
    <x v="142"/>
    <x v="1"/>
    <x v="12"/>
    <x v="4"/>
    <x v="266"/>
    <x v="302"/>
    <x v="101"/>
    <x v="9"/>
    <x v="7"/>
    <x v="9"/>
    <x v="1788"/>
    <x v="3"/>
  </r>
  <r>
    <x v="1"/>
    <x v="7"/>
    <x v="1"/>
    <x v="0"/>
    <x v="167"/>
    <x v="2197"/>
    <x v="1925"/>
    <x v="7"/>
    <x v="8"/>
    <x v="2"/>
    <x v="2"/>
    <x v="7"/>
    <x v="43"/>
    <x v="231"/>
    <x v="90"/>
    <x v="184"/>
    <x v="1"/>
    <x v="12"/>
    <x v="4"/>
    <x v="196"/>
    <x v="135"/>
    <x v="102"/>
    <x v="14"/>
    <x v="7"/>
    <x v="9"/>
    <x v="1789"/>
    <x v="3"/>
  </r>
  <r>
    <x v="1"/>
    <x v="7"/>
    <x v="1"/>
    <x v="0"/>
    <x v="260"/>
    <x v="2198"/>
    <x v="1925"/>
    <x v="83"/>
    <x v="8"/>
    <x v="2"/>
    <x v="2"/>
    <x v="7"/>
    <x v="43"/>
    <x v="252"/>
    <x v="182"/>
    <x v="142"/>
    <x v="1"/>
    <x v="12"/>
    <x v="4"/>
    <x v="235"/>
    <x v="685"/>
    <x v="58"/>
    <x v="19"/>
    <x v="7"/>
    <x v="9"/>
    <x v="1790"/>
    <x v="3"/>
  </r>
  <r>
    <x v="1"/>
    <x v="4"/>
    <x v="0"/>
    <x v="0"/>
    <x v="323"/>
    <x v="2199"/>
    <x v="1926"/>
    <x v="298"/>
    <x v="8"/>
    <x v="2"/>
    <x v="2"/>
    <x v="4"/>
    <x v="53"/>
    <x v="317"/>
    <x v="174"/>
    <x v="184"/>
    <x v="1"/>
    <x v="4"/>
    <x v="4"/>
    <x v="722"/>
    <x v="935"/>
    <x v="16"/>
    <x v="1"/>
    <x v="8"/>
    <x v="9"/>
    <x v="3709"/>
    <x v="18"/>
  </r>
  <r>
    <x v="1"/>
    <x v="7"/>
    <x v="1"/>
    <x v="0"/>
    <x v="167"/>
    <x v="2201"/>
    <x v="1927"/>
    <x v="102"/>
    <x v="8"/>
    <x v="2"/>
    <x v="2"/>
    <x v="7"/>
    <x v="43"/>
    <x v="231"/>
    <x v="90"/>
    <x v="184"/>
    <x v="1"/>
    <x v="12"/>
    <x v="4"/>
    <x v="196"/>
    <x v="423"/>
    <x v="102"/>
    <x v="14"/>
    <x v="7"/>
    <x v="9"/>
    <x v="1792"/>
    <x v="3"/>
  </r>
  <r>
    <x v="1"/>
    <x v="7"/>
    <x v="1"/>
    <x v="0"/>
    <x v="260"/>
    <x v="2200"/>
    <x v="1927"/>
    <x v="83"/>
    <x v="8"/>
    <x v="2"/>
    <x v="2"/>
    <x v="7"/>
    <x v="43"/>
    <x v="252"/>
    <x v="182"/>
    <x v="142"/>
    <x v="1"/>
    <x v="12"/>
    <x v="4"/>
    <x v="236"/>
    <x v="685"/>
    <x v="58"/>
    <x v="19"/>
    <x v="7"/>
    <x v="9"/>
    <x v="1791"/>
    <x v="3"/>
  </r>
  <r>
    <x v="1"/>
    <x v="7"/>
    <x v="0"/>
    <x v="12"/>
    <x v="361"/>
    <x v="2203"/>
    <x v="1928"/>
    <x v="85"/>
    <x v="8"/>
    <x v="2"/>
    <x v="2"/>
    <x v="7"/>
    <x v="42"/>
    <x v="305"/>
    <x v="182"/>
    <x v="142"/>
    <x v="1"/>
    <x v="12"/>
    <x v="4"/>
    <x v="283"/>
    <x v="585"/>
    <x v="38"/>
    <x v="57"/>
    <x v="8"/>
    <x v="9"/>
    <x v="3711"/>
    <x v="18"/>
  </r>
  <r>
    <x v="1"/>
    <x v="2"/>
    <x v="0"/>
    <x v="0"/>
    <x v="344"/>
    <x v="2202"/>
    <x v="1928"/>
    <x v="145"/>
    <x v="8"/>
    <x v="2"/>
    <x v="2"/>
    <x v="2"/>
    <x v="33"/>
    <x v="469"/>
    <x v="180"/>
    <x v="184"/>
    <x v="1"/>
    <x v="2"/>
    <x v="4"/>
    <x v="674"/>
    <x v="580"/>
    <x v="36"/>
    <x v="90"/>
    <x v="8"/>
    <x v="9"/>
    <x v="3707"/>
    <x v="11"/>
  </r>
  <r>
    <x v="1"/>
    <x v="7"/>
    <x v="1"/>
    <x v="0"/>
    <x v="260"/>
    <x v="2204"/>
    <x v="1929"/>
    <x v="181"/>
    <x v="8"/>
    <x v="2"/>
    <x v="2"/>
    <x v="7"/>
    <x v="43"/>
    <x v="218"/>
    <x v="139"/>
    <x v="184"/>
    <x v="1"/>
    <x v="12"/>
    <x v="4"/>
    <x v="239"/>
    <x v="611"/>
    <x v="58"/>
    <x v="19"/>
    <x v="7"/>
    <x v="9"/>
    <x v="1793"/>
    <x v="3"/>
  </r>
  <r>
    <x v="1"/>
    <x v="7"/>
    <x v="1"/>
    <x v="0"/>
    <x v="260"/>
    <x v="2205"/>
    <x v="1930"/>
    <x v="83"/>
    <x v="8"/>
    <x v="2"/>
    <x v="2"/>
    <x v="7"/>
    <x v="43"/>
    <x v="274"/>
    <x v="182"/>
    <x v="142"/>
    <x v="1"/>
    <x v="12"/>
    <x v="4"/>
    <x v="262"/>
    <x v="384"/>
    <x v="94"/>
    <x v="22"/>
    <x v="7"/>
    <x v="9"/>
    <x v="1794"/>
    <x v="3"/>
  </r>
  <r>
    <x v="1"/>
    <x v="7"/>
    <x v="1"/>
    <x v="0"/>
    <x v="330"/>
    <x v="2206"/>
    <x v="1931"/>
    <x v="265"/>
    <x v="8"/>
    <x v="2"/>
    <x v="2"/>
    <x v="7"/>
    <x v="43"/>
    <x v="239"/>
    <x v="178"/>
    <x v="184"/>
    <x v="1"/>
    <x v="12"/>
    <x v="4"/>
    <x v="273"/>
    <x v="1008"/>
    <x v="5"/>
    <x v="20"/>
    <x v="7"/>
    <x v="9"/>
    <x v="1795"/>
    <x v="3"/>
  </r>
  <r>
    <x v="1"/>
    <x v="7"/>
    <x v="1"/>
    <x v="0"/>
    <x v="235"/>
    <x v="2207"/>
    <x v="1932"/>
    <x v="33"/>
    <x v="8"/>
    <x v="2"/>
    <x v="2"/>
    <x v="7"/>
    <x v="43"/>
    <x v="247"/>
    <x v="124"/>
    <x v="184"/>
    <x v="1"/>
    <x v="12"/>
    <x v="4"/>
    <x v="233"/>
    <x v="627"/>
    <x v="58"/>
    <x v="19"/>
    <x v="7"/>
    <x v="9"/>
    <x v="1796"/>
    <x v="3"/>
  </r>
  <r>
    <x v="1"/>
    <x v="7"/>
    <x v="1"/>
    <x v="0"/>
    <x v="260"/>
    <x v="2208"/>
    <x v="1933"/>
    <x v="72"/>
    <x v="8"/>
    <x v="2"/>
    <x v="2"/>
    <x v="7"/>
    <x v="43"/>
    <x v="218"/>
    <x v="139"/>
    <x v="184"/>
    <x v="1"/>
    <x v="12"/>
    <x v="4"/>
    <x v="238"/>
    <x v="672"/>
    <x v="58"/>
    <x v="19"/>
    <x v="7"/>
    <x v="9"/>
    <x v="1797"/>
    <x v="3"/>
  </r>
  <r>
    <x v="1"/>
    <x v="7"/>
    <x v="1"/>
    <x v="0"/>
    <x v="260"/>
    <x v="2209"/>
    <x v="1934"/>
    <x v="239"/>
    <x v="8"/>
    <x v="2"/>
    <x v="2"/>
    <x v="7"/>
    <x v="43"/>
    <x v="252"/>
    <x v="139"/>
    <x v="184"/>
    <x v="1"/>
    <x v="12"/>
    <x v="4"/>
    <x v="235"/>
    <x v="933"/>
    <x v="58"/>
    <x v="19"/>
    <x v="7"/>
    <x v="9"/>
    <x v="1798"/>
    <x v="3"/>
  </r>
  <r>
    <x v="1"/>
    <x v="7"/>
    <x v="1"/>
    <x v="0"/>
    <x v="260"/>
    <x v="2210"/>
    <x v="1935"/>
    <x v="177"/>
    <x v="8"/>
    <x v="2"/>
    <x v="2"/>
    <x v="7"/>
    <x v="43"/>
    <x v="257"/>
    <x v="139"/>
    <x v="184"/>
    <x v="1"/>
    <x v="12"/>
    <x v="4"/>
    <x v="239"/>
    <x v="938"/>
    <x v="58"/>
    <x v="19"/>
    <x v="7"/>
    <x v="9"/>
    <x v="1799"/>
    <x v="3"/>
  </r>
  <r>
    <x v="1"/>
    <x v="2"/>
    <x v="0"/>
    <x v="0"/>
    <x v="344"/>
    <x v="2211"/>
    <x v="1935"/>
    <x v="160"/>
    <x v="8"/>
    <x v="2"/>
    <x v="2"/>
    <x v="2"/>
    <x v="33"/>
    <x v="468"/>
    <x v="180"/>
    <x v="184"/>
    <x v="1"/>
    <x v="2"/>
    <x v="4"/>
    <x v="672"/>
    <x v="430"/>
    <x v="36"/>
    <x v="89"/>
    <x v="8"/>
    <x v="9"/>
    <x v="3710"/>
    <x v="11"/>
  </r>
  <r>
    <x v="1"/>
    <x v="7"/>
    <x v="1"/>
    <x v="0"/>
    <x v="258"/>
    <x v="2212"/>
    <x v="1936"/>
    <x v="122"/>
    <x v="8"/>
    <x v="2"/>
    <x v="2"/>
    <x v="7"/>
    <x v="43"/>
    <x v="260"/>
    <x v="182"/>
    <x v="141"/>
    <x v="1"/>
    <x v="12"/>
    <x v="4"/>
    <x v="417"/>
    <x v="884"/>
    <x v="67"/>
    <x v="14"/>
    <x v="7"/>
    <x v="9"/>
    <x v="1800"/>
    <x v="3"/>
  </r>
  <r>
    <x v="1"/>
    <x v="7"/>
    <x v="1"/>
    <x v="0"/>
    <x v="260"/>
    <x v="2213"/>
    <x v="1937"/>
    <x v="119"/>
    <x v="8"/>
    <x v="2"/>
    <x v="2"/>
    <x v="7"/>
    <x v="43"/>
    <x v="243"/>
    <x v="139"/>
    <x v="184"/>
    <x v="1"/>
    <x v="12"/>
    <x v="4"/>
    <x v="374"/>
    <x v="976"/>
    <x v="53"/>
    <x v="12"/>
    <x v="7"/>
    <x v="9"/>
    <x v="1801"/>
    <x v="3"/>
  </r>
  <r>
    <x v="0"/>
    <x v="7"/>
    <x v="1"/>
    <x v="0"/>
    <x v="260"/>
    <x v="2214"/>
    <x v="1938"/>
    <x v="40"/>
    <x v="8"/>
    <x v="2"/>
    <x v="2"/>
    <x v="7"/>
    <x v="9"/>
    <x v="28"/>
    <x v="182"/>
    <x v="142"/>
    <x v="1"/>
    <x v="5"/>
    <x v="0"/>
    <x v="531"/>
    <x v="877"/>
    <x v="11"/>
    <x v="5"/>
    <x v="7"/>
    <x v="0"/>
    <x v="1802"/>
    <x v="3"/>
  </r>
  <r>
    <x v="1"/>
    <x v="7"/>
    <x v="1"/>
    <x v="0"/>
    <x v="260"/>
    <x v="2215"/>
    <x v="1939"/>
    <x v="102"/>
    <x v="8"/>
    <x v="2"/>
    <x v="2"/>
    <x v="7"/>
    <x v="43"/>
    <x v="232"/>
    <x v="139"/>
    <x v="184"/>
    <x v="1"/>
    <x v="12"/>
    <x v="4"/>
    <x v="231"/>
    <x v="422"/>
    <x v="85"/>
    <x v="14"/>
    <x v="7"/>
    <x v="9"/>
    <x v="1803"/>
    <x v="3"/>
  </r>
  <r>
    <x v="1"/>
    <x v="7"/>
    <x v="1"/>
    <x v="0"/>
    <x v="318"/>
    <x v="2216"/>
    <x v="1939"/>
    <x v="209"/>
    <x v="8"/>
    <x v="2"/>
    <x v="2"/>
    <x v="7"/>
    <x v="43"/>
    <x v="250"/>
    <x v="182"/>
    <x v="173"/>
    <x v="1"/>
    <x v="12"/>
    <x v="4"/>
    <x v="239"/>
    <x v="593"/>
    <x v="101"/>
    <x v="9"/>
    <x v="7"/>
    <x v="9"/>
    <x v="1804"/>
    <x v="3"/>
  </r>
  <r>
    <x v="1"/>
    <x v="7"/>
    <x v="1"/>
    <x v="0"/>
    <x v="102"/>
    <x v="2217"/>
    <x v="1940"/>
    <x v="72"/>
    <x v="8"/>
    <x v="2"/>
    <x v="2"/>
    <x v="7"/>
    <x v="43"/>
    <x v="218"/>
    <x v="54"/>
    <x v="184"/>
    <x v="1"/>
    <x v="12"/>
    <x v="4"/>
    <x v="236"/>
    <x v="672"/>
    <x v="58"/>
    <x v="19"/>
    <x v="7"/>
    <x v="9"/>
    <x v="1805"/>
    <x v="3"/>
  </r>
  <r>
    <x v="1"/>
    <x v="7"/>
    <x v="0"/>
    <x v="12"/>
    <x v="361"/>
    <x v="2218"/>
    <x v="1941"/>
    <x v="33"/>
    <x v="8"/>
    <x v="2"/>
    <x v="2"/>
    <x v="7"/>
    <x v="42"/>
    <x v="305"/>
    <x v="139"/>
    <x v="184"/>
    <x v="1"/>
    <x v="12"/>
    <x v="4"/>
    <x v="282"/>
    <x v="491"/>
    <x v="38"/>
    <x v="57"/>
    <x v="8"/>
    <x v="9"/>
    <x v="3712"/>
    <x v="18"/>
  </r>
  <r>
    <x v="1"/>
    <x v="7"/>
    <x v="1"/>
    <x v="0"/>
    <x v="318"/>
    <x v="2219"/>
    <x v="1942"/>
    <x v="180"/>
    <x v="8"/>
    <x v="2"/>
    <x v="2"/>
    <x v="7"/>
    <x v="43"/>
    <x v="248"/>
    <x v="170"/>
    <x v="184"/>
    <x v="1"/>
    <x v="12"/>
    <x v="4"/>
    <x v="338"/>
    <x v="622"/>
    <x v="78"/>
    <x v="11"/>
    <x v="7"/>
    <x v="9"/>
    <x v="1806"/>
    <x v="3"/>
  </r>
  <r>
    <x v="0"/>
    <x v="7"/>
    <x v="1"/>
    <x v="12"/>
    <x v="392"/>
    <x v="2220"/>
    <x v="1943"/>
    <x v="6"/>
    <x v="8"/>
    <x v="2"/>
    <x v="2"/>
    <x v="7"/>
    <x v="28"/>
    <x v="93"/>
    <x v="182"/>
    <x v="178"/>
    <x v="1"/>
    <x v="20"/>
    <x v="3"/>
    <x v="602"/>
    <x v="727"/>
    <x v="0"/>
    <x v="58"/>
    <x v="4"/>
    <x v="3"/>
    <x v="229"/>
    <x v="18"/>
  </r>
  <r>
    <x v="1"/>
    <x v="7"/>
    <x v="1"/>
    <x v="0"/>
    <x v="80"/>
    <x v="2221"/>
    <x v="1944"/>
    <x v="28"/>
    <x v="8"/>
    <x v="2"/>
    <x v="2"/>
    <x v="7"/>
    <x v="43"/>
    <x v="217"/>
    <x v="182"/>
    <x v="49"/>
    <x v="1"/>
    <x v="12"/>
    <x v="4"/>
    <x v="266"/>
    <x v="17"/>
    <x v="101"/>
    <x v="9"/>
    <x v="7"/>
    <x v="9"/>
    <x v="1807"/>
    <x v="3"/>
  </r>
  <r>
    <x v="1"/>
    <x v="7"/>
    <x v="1"/>
    <x v="0"/>
    <x v="318"/>
    <x v="2222"/>
    <x v="1945"/>
    <x v="239"/>
    <x v="8"/>
    <x v="2"/>
    <x v="2"/>
    <x v="7"/>
    <x v="43"/>
    <x v="233"/>
    <x v="182"/>
    <x v="173"/>
    <x v="1"/>
    <x v="12"/>
    <x v="4"/>
    <x v="545"/>
    <x v="629"/>
    <x v="52"/>
    <x v="14"/>
    <x v="7"/>
    <x v="9"/>
    <x v="1808"/>
    <x v="3"/>
  </r>
  <r>
    <x v="1"/>
    <x v="7"/>
    <x v="0"/>
    <x v="13"/>
    <x v="363"/>
    <x v="2224"/>
    <x v="1946"/>
    <x v="183"/>
    <x v="8"/>
    <x v="2"/>
    <x v="2"/>
    <x v="7"/>
    <x v="39"/>
    <x v="132"/>
    <x v="139"/>
    <x v="184"/>
    <x v="1"/>
    <x v="12"/>
    <x v="4"/>
    <x v="529"/>
    <x v="887"/>
    <x v="55"/>
    <x v="38"/>
    <x v="8"/>
    <x v="9"/>
    <x v="3713"/>
    <x v="30"/>
  </r>
  <r>
    <x v="1"/>
    <x v="7"/>
    <x v="1"/>
    <x v="0"/>
    <x v="318"/>
    <x v="2223"/>
    <x v="1946"/>
    <x v="208"/>
    <x v="8"/>
    <x v="2"/>
    <x v="2"/>
    <x v="7"/>
    <x v="43"/>
    <x v="248"/>
    <x v="170"/>
    <x v="184"/>
    <x v="1"/>
    <x v="12"/>
    <x v="4"/>
    <x v="337"/>
    <x v="173"/>
    <x v="78"/>
    <x v="11"/>
    <x v="7"/>
    <x v="9"/>
    <x v="1809"/>
    <x v="3"/>
  </r>
  <r>
    <x v="1"/>
    <x v="2"/>
    <x v="1"/>
    <x v="12"/>
    <x v="361"/>
    <x v="2225"/>
    <x v="1947"/>
    <x v="248"/>
    <x v="8"/>
    <x v="2"/>
    <x v="2"/>
    <x v="2"/>
    <x v="34"/>
    <x v="466"/>
    <x v="139"/>
    <x v="184"/>
    <x v="1"/>
    <x v="1"/>
    <x v="4"/>
    <x v="149"/>
    <x v="369"/>
    <x v="84"/>
    <x v="65"/>
    <x v="8"/>
    <x v="11"/>
    <x v="3714"/>
    <x v="18"/>
  </r>
  <r>
    <x v="1"/>
    <x v="7"/>
    <x v="1"/>
    <x v="0"/>
    <x v="61"/>
    <x v="2226"/>
    <x v="1947"/>
    <x v="83"/>
    <x v="8"/>
    <x v="2"/>
    <x v="2"/>
    <x v="7"/>
    <x v="43"/>
    <x v="260"/>
    <x v="37"/>
    <x v="184"/>
    <x v="1"/>
    <x v="12"/>
    <x v="4"/>
    <x v="394"/>
    <x v="277"/>
    <x v="67"/>
    <x v="14"/>
    <x v="7"/>
    <x v="9"/>
    <x v="1810"/>
    <x v="3"/>
  </r>
  <r>
    <x v="1"/>
    <x v="7"/>
    <x v="0"/>
    <x v="24"/>
    <x v="393"/>
    <x v="2227"/>
    <x v="1948"/>
    <x v="139"/>
    <x v="8"/>
    <x v="2"/>
    <x v="2"/>
    <x v="7"/>
    <x v="42"/>
    <x v="307"/>
    <x v="139"/>
    <x v="184"/>
    <x v="1"/>
    <x v="12"/>
    <x v="4"/>
    <x v="428"/>
    <x v="61"/>
    <x v="38"/>
    <x v="57"/>
    <x v="8"/>
    <x v="9"/>
    <x v="3715"/>
    <x v="54"/>
  </r>
  <r>
    <x v="1"/>
    <x v="7"/>
    <x v="1"/>
    <x v="0"/>
    <x v="318"/>
    <x v="2228"/>
    <x v="1949"/>
    <x v="7"/>
    <x v="8"/>
    <x v="2"/>
    <x v="2"/>
    <x v="7"/>
    <x v="43"/>
    <x v="248"/>
    <x v="182"/>
    <x v="173"/>
    <x v="1"/>
    <x v="12"/>
    <x v="4"/>
    <x v="338"/>
    <x v="128"/>
    <x v="78"/>
    <x v="11"/>
    <x v="7"/>
    <x v="9"/>
    <x v="1811"/>
    <x v="3"/>
  </r>
  <r>
    <x v="0"/>
    <x v="7"/>
    <x v="1"/>
    <x v="20"/>
    <x v="409"/>
    <x v="2230"/>
    <x v="1950"/>
    <x v="241"/>
    <x v="8"/>
    <x v="2"/>
    <x v="2"/>
    <x v="7"/>
    <x v="28"/>
    <x v="92"/>
    <x v="182"/>
    <x v="178"/>
    <x v="1"/>
    <x v="20"/>
    <x v="3"/>
    <x v="601"/>
    <x v="200"/>
    <x v="0"/>
    <x v="58"/>
    <x v="4"/>
    <x v="3"/>
    <x v="230"/>
    <x v="23"/>
  </r>
  <r>
    <x v="1"/>
    <x v="7"/>
    <x v="1"/>
    <x v="0"/>
    <x v="318"/>
    <x v="2229"/>
    <x v="1950"/>
    <x v="25"/>
    <x v="8"/>
    <x v="2"/>
    <x v="2"/>
    <x v="7"/>
    <x v="43"/>
    <x v="248"/>
    <x v="170"/>
    <x v="184"/>
    <x v="1"/>
    <x v="12"/>
    <x v="4"/>
    <x v="337"/>
    <x v="230"/>
    <x v="78"/>
    <x v="11"/>
    <x v="7"/>
    <x v="9"/>
    <x v="1812"/>
    <x v="3"/>
  </r>
  <r>
    <x v="1"/>
    <x v="7"/>
    <x v="1"/>
    <x v="0"/>
    <x v="318"/>
    <x v="2231"/>
    <x v="1951"/>
    <x v="83"/>
    <x v="8"/>
    <x v="2"/>
    <x v="2"/>
    <x v="7"/>
    <x v="43"/>
    <x v="217"/>
    <x v="170"/>
    <x v="184"/>
    <x v="1"/>
    <x v="12"/>
    <x v="4"/>
    <x v="264"/>
    <x v="685"/>
    <x v="101"/>
    <x v="9"/>
    <x v="7"/>
    <x v="9"/>
    <x v="1813"/>
    <x v="3"/>
  </r>
  <r>
    <x v="1"/>
    <x v="7"/>
    <x v="0"/>
    <x v="29"/>
    <x v="405"/>
    <x v="2233"/>
    <x v="1952"/>
    <x v="53"/>
    <x v="8"/>
    <x v="2"/>
    <x v="2"/>
    <x v="7"/>
    <x v="42"/>
    <x v="301"/>
    <x v="182"/>
    <x v="142"/>
    <x v="1"/>
    <x v="12"/>
    <x v="4"/>
    <x v="306"/>
    <x v="513"/>
    <x v="38"/>
    <x v="57"/>
    <x v="8"/>
    <x v="9"/>
    <x v="3716"/>
    <x v="63"/>
  </r>
  <r>
    <x v="1"/>
    <x v="7"/>
    <x v="1"/>
    <x v="0"/>
    <x v="260"/>
    <x v="2232"/>
    <x v="1952"/>
    <x v="99"/>
    <x v="8"/>
    <x v="2"/>
    <x v="2"/>
    <x v="7"/>
    <x v="43"/>
    <x v="266"/>
    <x v="139"/>
    <x v="184"/>
    <x v="1"/>
    <x v="12"/>
    <x v="4"/>
    <x v="248"/>
    <x v="666"/>
    <x v="93"/>
    <x v="22"/>
    <x v="7"/>
    <x v="9"/>
    <x v="1814"/>
    <x v="3"/>
  </r>
  <r>
    <x v="1"/>
    <x v="7"/>
    <x v="0"/>
    <x v="13"/>
    <x v="190"/>
    <x v="2235"/>
    <x v="1953"/>
    <x v="99"/>
    <x v="8"/>
    <x v="2"/>
    <x v="2"/>
    <x v="7"/>
    <x v="41"/>
    <x v="211"/>
    <x v="182"/>
    <x v="27"/>
    <x v="1"/>
    <x v="13"/>
    <x v="4"/>
    <x v="118"/>
    <x v="845"/>
    <x v="69"/>
    <x v="56"/>
    <x v="8"/>
    <x v="9"/>
    <x v="3717"/>
    <x v="23"/>
  </r>
  <r>
    <x v="1"/>
    <x v="7"/>
    <x v="1"/>
    <x v="0"/>
    <x v="297"/>
    <x v="2234"/>
    <x v="1953"/>
    <x v="262"/>
    <x v="8"/>
    <x v="2"/>
    <x v="2"/>
    <x v="7"/>
    <x v="43"/>
    <x v="232"/>
    <x v="182"/>
    <x v="161"/>
    <x v="1"/>
    <x v="12"/>
    <x v="4"/>
    <x v="239"/>
    <x v="956"/>
    <x v="85"/>
    <x v="14"/>
    <x v="7"/>
    <x v="9"/>
    <x v="1815"/>
    <x v="3"/>
  </r>
  <r>
    <x v="0"/>
    <x v="7"/>
    <x v="1"/>
    <x v="0"/>
    <x v="318"/>
    <x v="2237"/>
    <x v="1954"/>
    <x v="84"/>
    <x v="8"/>
    <x v="2"/>
    <x v="2"/>
    <x v="7"/>
    <x v="9"/>
    <x v="23"/>
    <x v="170"/>
    <x v="184"/>
    <x v="1"/>
    <x v="5"/>
    <x v="0"/>
    <x v="485"/>
    <x v="724"/>
    <x v="88"/>
    <x v="6"/>
    <x v="7"/>
    <x v="0"/>
    <x v="1817"/>
    <x v="2"/>
  </r>
  <r>
    <x v="1"/>
    <x v="7"/>
    <x v="1"/>
    <x v="0"/>
    <x v="284"/>
    <x v="2236"/>
    <x v="1954"/>
    <x v="83"/>
    <x v="8"/>
    <x v="2"/>
    <x v="2"/>
    <x v="7"/>
    <x v="43"/>
    <x v="224"/>
    <x v="156"/>
    <x v="184"/>
    <x v="1"/>
    <x v="12"/>
    <x v="4"/>
    <x v="258"/>
    <x v="385"/>
    <x v="94"/>
    <x v="21"/>
    <x v="7"/>
    <x v="9"/>
    <x v="1816"/>
    <x v="3"/>
  </r>
  <r>
    <x v="1"/>
    <x v="7"/>
    <x v="0"/>
    <x v="12"/>
    <x v="361"/>
    <x v="2238"/>
    <x v="1955"/>
    <x v="239"/>
    <x v="8"/>
    <x v="2"/>
    <x v="2"/>
    <x v="7"/>
    <x v="42"/>
    <x v="305"/>
    <x v="139"/>
    <x v="184"/>
    <x v="1"/>
    <x v="12"/>
    <x v="4"/>
    <x v="281"/>
    <x v="705"/>
    <x v="38"/>
    <x v="57"/>
    <x v="8"/>
    <x v="9"/>
    <x v="3718"/>
    <x v="18"/>
  </r>
  <r>
    <x v="0"/>
    <x v="7"/>
    <x v="1"/>
    <x v="0"/>
    <x v="344"/>
    <x v="2239"/>
    <x v="1955"/>
    <x v="110"/>
    <x v="8"/>
    <x v="2"/>
    <x v="2"/>
    <x v="7"/>
    <x v="3"/>
    <x v="11"/>
    <x v="182"/>
    <x v="182"/>
    <x v="1"/>
    <x v="20"/>
    <x v="3"/>
    <x v="595"/>
    <x v="443"/>
    <x v="20"/>
    <x v="3"/>
    <x v="4"/>
    <x v="3"/>
    <x v="231"/>
    <x v="3"/>
  </r>
  <r>
    <x v="1"/>
    <x v="7"/>
    <x v="1"/>
    <x v="0"/>
    <x v="128"/>
    <x v="2240"/>
    <x v="1956"/>
    <x v="199"/>
    <x v="8"/>
    <x v="2"/>
    <x v="2"/>
    <x v="7"/>
    <x v="43"/>
    <x v="266"/>
    <x v="182"/>
    <x v="76"/>
    <x v="1"/>
    <x v="12"/>
    <x v="4"/>
    <x v="251"/>
    <x v="993"/>
    <x v="93"/>
    <x v="22"/>
    <x v="7"/>
    <x v="9"/>
    <x v="1818"/>
    <x v="3"/>
  </r>
  <r>
    <x v="1"/>
    <x v="7"/>
    <x v="0"/>
    <x v="25"/>
    <x v="394"/>
    <x v="2241"/>
    <x v="1957"/>
    <x v="291"/>
    <x v="8"/>
    <x v="2"/>
    <x v="2"/>
    <x v="7"/>
    <x v="42"/>
    <x v="304"/>
    <x v="139"/>
    <x v="184"/>
    <x v="1"/>
    <x v="12"/>
    <x v="4"/>
    <x v="357"/>
    <x v="558"/>
    <x v="38"/>
    <x v="57"/>
    <x v="8"/>
    <x v="9"/>
    <x v="3719"/>
    <x v="11"/>
  </r>
  <r>
    <x v="0"/>
    <x v="7"/>
    <x v="1"/>
    <x v="1"/>
    <x v="355"/>
    <x v="2243"/>
    <x v="1958"/>
    <x v="6"/>
    <x v="8"/>
    <x v="2"/>
    <x v="2"/>
    <x v="7"/>
    <x v="28"/>
    <x v="85"/>
    <x v="182"/>
    <x v="182"/>
    <x v="1"/>
    <x v="20"/>
    <x v="3"/>
    <x v="576"/>
    <x v="791"/>
    <x v="71"/>
    <x v="58"/>
    <x v="4"/>
    <x v="3"/>
    <x v="232"/>
    <x v="5"/>
  </r>
  <r>
    <x v="1"/>
    <x v="7"/>
    <x v="1"/>
    <x v="0"/>
    <x v="318"/>
    <x v="2242"/>
    <x v="1958"/>
    <x v="239"/>
    <x v="8"/>
    <x v="2"/>
    <x v="2"/>
    <x v="7"/>
    <x v="43"/>
    <x v="224"/>
    <x v="182"/>
    <x v="173"/>
    <x v="1"/>
    <x v="12"/>
    <x v="4"/>
    <x v="261"/>
    <x v="612"/>
    <x v="94"/>
    <x v="21"/>
    <x v="7"/>
    <x v="9"/>
    <x v="1819"/>
    <x v="3"/>
  </r>
  <r>
    <x v="1"/>
    <x v="7"/>
    <x v="1"/>
    <x v="0"/>
    <x v="260"/>
    <x v="2245"/>
    <x v="1959"/>
    <x v="283"/>
    <x v="8"/>
    <x v="2"/>
    <x v="2"/>
    <x v="7"/>
    <x v="43"/>
    <x v="274"/>
    <x v="182"/>
    <x v="142"/>
    <x v="1"/>
    <x v="12"/>
    <x v="4"/>
    <x v="259"/>
    <x v="840"/>
    <x v="94"/>
    <x v="22"/>
    <x v="7"/>
    <x v="9"/>
    <x v="1820"/>
    <x v="3"/>
  </r>
  <r>
    <x v="1"/>
    <x v="7"/>
    <x v="1"/>
    <x v="0"/>
    <x v="318"/>
    <x v="2244"/>
    <x v="1959"/>
    <x v="25"/>
    <x v="8"/>
    <x v="2"/>
    <x v="2"/>
    <x v="7"/>
    <x v="44"/>
    <x v="234"/>
    <x v="170"/>
    <x v="184"/>
    <x v="1"/>
    <x v="12"/>
    <x v="4"/>
    <x v="271"/>
    <x v="812"/>
    <x v="48"/>
    <x v="43"/>
    <x v="7"/>
    <x v="13"/>
    <x v="1821"/>
    <x v="3"/>
  </r>
  <r>
    <x v="0"/>
    <x v="10"/>
    <x v="1"/>
    <x v="4"/>
    <x v="39"/>
    <x v="2246"/>
    <x v="1960"/>
    <x v="106"/>
    <x v="8"/>
    <x v="2"/>
    <x v="2"/>
    <x v="10"/>
    <x v="16"/>
    <x v="51"/>
    <x v="18"/>
    <x v="184"/>
    <x v="1"/>
    <x v="15"/>
    <x v="1"/>
    <x v="575"/>
    <x v="746"/>
    <x v="66"/>
    <x v="82"/>
    <x v="0"/>
    <x v="3"/>
    <x v="138"/>
    <x v="8"/>
  </r>
  <r>
    <x v="1"/>
    <x v="7"/>
    <x v="1"/>
    <x v="0"/>
    <x v="318"/>
    <x v="2247"/>
    <x v="1961"/>
    <x v="239"/>
    <x v="8"/>
    <x v="2"/>
    <x v="2"/>
    <x v="7"/>
    <x v="43"/>
    <x v="217"/>
    <x v="170"/>
    <x v="184"/>
    <x v="1"/>
    <x v="12"/>
    <x v="4"/>
    <x v="262"/>
    <x v="612"/>
    <x v="101"/>
    <x v="9"/>
    <x v="7"/>
    <x v="9"/>
    <x v="1822"/>
    <x v="3"/>
  </r>
  <r>
    <x v="1"/>
    <x v="7"/>
    <x v="1"/>
    <x v="0"/>
    <x v="318"/>
    <x v="2248"/>
    <x v="1962"/>
    <x v="267"/>
    <x v="8"/>
    <x v="2"/>
    <x v="2"/>
    <x v="7"/>
    <x v="43"/>
    <x v="239"/>
    <x v="170"/>
    <x v="184"/>
    <x v="1"/>
    <x v="12"/>
    <x v="4"/>
    <x v="269"/>
    <x v="1022"/>
    <x v="5"/>
    <x v="20"/>
    <x v="7"/>
    <x v="9"/>
    <x v="1823"/>
    <x v="3"/>
  </r>
  <r>
    <x v="1"/>
    <x v="7"/>
    <x v="1"/>
    <x v="0"/>
    <x v="134"/>
    <x v="2249"/>
    <x v="1963"/>
    <x v="286"/>
    <x v="8"/>
    <x v="2"/>
    <x v="2"/>
    <x v="7"/>
    <x v="43"/>
    <x v="263"/>
    <x v="71"/>
    <x v="184"/>
    <x v="1"/>
    <x v="12"/>
    <x v="4"/>
    <x v="362"/>
    <x v="984"/>
    <x v="42"/>
    <x v="17"/>
    <x v="7"/>
    <x v="9"/>
    <x v="1824"/>
    <x v="3"/>
  </r>
  <r>
    <x v="1"/>
    <x v="7"/>
    <x v="1"/>
    <x v="9"/>
    <x v="364"/>
    <x v="2250"/>
    <x v="1964"/>
    <x v="271"/>
    <x v="8"/>
    <x v="2"/>
    <x v="2"/>
    <x v="7"/>
    <x v="43"/>
    <x v="262"/>
    <x v="170"/>
    <x v="184"/>
    <x v="1"/>
    <x v="12"/>
    <x v="4"/>
    <x v="362"/>
    <x v="921"/>
    <x v="42"/>
    <x v="17"/>
    <x v="7"/>
    <x v="9"/>
    <x v="1827"/>
    <x v="3"/>
  </r>
  <r>
    <x v="1"/>
    <x v="7"/>
    <x v="1"/>
    <x v="0"/>
    <x v="260"/>
    <x v="2251"/>
    <x v="1965"/>
    <x v="262"/>
    <x v="8"/>
    <x v="2"/>
    <x v="2"/>
    <x v="7"/>
    <x v="43"/>
    <x v="247"/>
    <x v="182"/>
    <x v="142"/>
    <x v="1"/>
    <x v="12"/>
    <x v="4"/>
    <x v="236"/>
    <x v="953"/>
    <x v="58"/>
    <x v="19"/>
    <x v="7"/>
    <x v="9"/>
    <x v="1825"/>
    <x v="3"/>
  </r>
  <r>
    <x v="1"/>
    <x v="7"/>
    <x v="1"/>
    <x v="0"/>
    <x v="318"/>
    <x v="2253"/>
    <x v="1966"/>
    <x v="25"/>
    <x v="8"/>
    <x v="2"/>
    <x v="2"/>
    <x v="7"/>
    <x v="43"/>
    <x v="246"/>
    <x v="170"/>
    <x v="184"/>
    <x v="1"/>
    <x v="12"/>
    <x v="4"/>
    <x v="262"/>
    <x v="230"/>
    <x v="101"/>
    <x v="9"/>
    <x v="7"/>
    <x v="9"/>
    <x v="1826"/>
    <x v="3"/>
  </r>
  <r>
    <x v="1"/>
    <x v="7"/>
    <x v="1"/>
    <x v="0"/>
    <x v="220"/>
    <x v="2252"/>
    <x v="1966"/>
    <x v="97"/>
    <x v="8"/>
    <x v="2"/>
    <x v="2"/>
    <x v="7"/>
    <x v="43"/>
    <x v="229"/>
    <x v="117"/>
    <x v="184"/>
    <x v="1"/>
    <x v="12"/>
    <x v="4"/>
    <x v="382"/>
    <x v="568"/>
    <x v="91"/>
    <x v="15"/>
    <x v="7"/>
    <x v="9"/>
    <x v="1828"/>
    <x v="3"/>
  </r>
  <r>
    <x v="1"/>
    <x v="7"/>
    <x v="0"/>
    <x v="9"/>
    <x v="343"/>
    <x v="2254"/>
    <x v="1967"/>
    <x v="281"/>
    <x v="8"/>
    <x v="2"/>
    <x v="2"/>
    <x v="7"/>
    <x v="42"/>
    <x v="174"/>
    <x v="101"/>
    <x v="184"/>
    <x v="1"/>
    <x v="12"/>
    <x v="4"/>
    <x v="301"/>
    <x v="249"/>
    <x v="34"/>
    <x v="36"/>
    <x v="8"/>
    <x v="9"/>
    <x v="3722"/>
    <x v="3"/>
  </r>
  <r>
    <x v="1"/>
    <x v="7"/>
    <x v="0"/>
    <x v="12"/>
    <x v="373"/>
    <x v="2255"/>
    <x v="1968"/>
    <x v="85"/>
    <x v="8"/>
    <x v="2"/>
    <x v="2"/>
    <x v="7"/>
    <x v="42"/>
    <x v="305"/>
    <x v="170"/>
    <x v="184"/>
    <x v="1"/>
    <x v="12"/>
    <x v="4"/>
    <x v="280"/>
    <x v="587"/>
    <x v="38"/>
    <x v="57"/>
    <x v="8"/>
    <x v="9"/>
    <x v="3721"/>
    <x v="18"/>
  </r>
  <r>
    <x v="1"/>
    <x v="7"/>
    <x v="0"/>
    <x v="25"/>
    <x v="394"/>
    <x v="2256"/>
    <x v="1969"/>
    <x v="248"/>
    <x v="8"/>
    <x v="2"/>
    <x v="2"/>
    <x v="7"/>
    <x v="42"/>
    <x v="304"/>
    <x v="139"/>
    <x v="184"/>
    <x v="1"/>
    <x v="12"/>
    <x v="4"/>
    <x v="356"/>
    <x v="768"/>
    <x v="38"/>
    <x v="57"/>
    <x v="8"/>
    <x v="9"/>
    <x v="3720"/>
    <x v="11"/>
  </r>
  <r>
    <x v="1"/>
    <x v="7"/>
    <x v="0"/>
    <x v="9"/>
    <x v="335"/>
    <x v="2257"/>
    <x v="1970"/>
    <x v="26"/>
    <x v="8"/>
    <x v="2"/>
    <x v="2"/>
    <x v="7"/>
    <x v="42"/>
    <x v="179"/>
    <x v="78"/>
    <x v="184"/>
    <x v="1"/>
    <x v="12"/>
    <x v="4"/>
    <x v="267"/>
    <x v="185"/>
    <x v="77"/>
    <x v="39"/>
    <x v="8"/>
    <x v="9"/>
    <x v="3723"/>
    <x v="3"/>
  </r>
  <r>
    <x v="0"/>
    <x v="7"/>
    <x v="1"/>
    <x v="0"/>
    <x v="318"/>
    <x v="2259"/>
    <x v="1971"/>
    <x v="23"/>
    <x v="8"/>
    <x v="2"/>
    <x v="2"/>
    <x v="7"/>
    <x v="9"/>
    <x v="23"/>
    <x v="170"/>
    <x v="184"/>
    <x v="1"/>
    <x v="5"/>
    <x v="0"/>
    <x v="483"/>
    <x v="979"/>
    <x v="88"/>
    <x v="6"/>
    <x v="7"/>
    <x v="0"/>
    <x v="1829"/>
    <x v="2"/>
  </r>
  <r>
    <x v="1"/>
    <x v="7"/>
    <x v="0"/>
    <x v="13"/>
    <x v="375"/>
    <x v="2258"/>
    <x v="1971"/>
    <x v="223"/>
    <x v="8"/>
    <x v="2"/>
    <x v="2"/>
    <x v="7"/>
    <x v="39"/>
    <x v="165"/>
    <x v="182"/>
    <x v="173"/>
    <x v="1"/>
    <x v="12"/>
    <x v="4"/>
    <x v="137"/>
    <x v="444"/>
    <x v="9"/>
    <x v="35"/>
    <x v="8"/>
    <x v="9"/>
    <x v="3724"/>
    <x v="30"/>
  </r>
  <r>
    <x v="0"/>
    <x v="7"/>
    <x v="1"/>
    <x v="0"/>
    <x v="196"/>
    <x v="2260"/>
    <x v="1971"/>
    <x v="84"/>
    <x v="8"/>
    <x v="2"/>
    <x v="2"/>
    <x v="7"/>
    <x v="8"/>
    <x v="20"/>
    <x v="106"/>
    <x v="184"/>
    <x v="1"/>
    <x v="12"/>
    <x v="4"/>
    <x v="381"/>
    <x v="873"/>
    <x v="64"/>
    <x v="13"/>
    <x v="7"/>
    <x v="9"/>
    <x v="1831"/>
    <x v="3"/>
  </r>
  <r>
    <x v="1"/>
    <x v="7"/>
    <x v="1"/>
    <x v="0"/>
    <x v="260"/>
    <x v="2261"/>
    <x v="1972"/>
    <x v="239"/>
    <x v="8"/>
    <x v="2"/>
    <x v="2"/>
    <x v="7"/>
    <x v="43"/>
    <x v="260"/>
    <x v="139"/>
    <x v="184"/>
    <x v="1"/>
    <x v="12"/>
    <x v="4"/>
    <x v="381"/>
    <x v="875"/>
    <x v="67"/>
    <x v="14"/>
    <x v="7"/>
    <x v="9"/>
    <x v="1830"/>
    <x v="3"/>
  </r>
  <r>
    <x v="1"/>
    <x v="7"/>
    <x v="1"/>
    <x v="0"/>
    <x v="167"/>
    <x v="2262"/>
    <x v="1973"/>
    <x v="183"/>
    <x v="8"/>
    <x v="2"/>
    <x v="2"/>
    <x v="7"/>
    <x v="43"/>
    <x v="248"/>
    <x v="90"/>
    <x v="184"/>
    <x v="1"/>
    <x v="12"/>
    <x v="4"/>
    <x v="335"/>
    <x v="154"/>
    <x v="78"/>
    <x v="11"/>
    <x v="7"/>
    <x v="9"/>
    <x v="1832"/>
    <x v="3"/>
  </r>
  <r>
    <x v="0"/>
    <x v="7"/>
    <x v="1"/>
    <x v="0"/>
    <x v="260"/>
    <x v="2264"/>
    <x v="1974"/>
    <x v="84"/>
    <x v="8"/>
    <x v="2"/>
    <x v="2"/>
    <x v="7"/>
    <x v="9"/>
    <x v="25"/>
    <x v="139"/>
    <x v="184"/>
    <x v="1"/>
    <x v="5"/>
    <x v="0"/>
    <x v="487"/>
    <x v="724"/>
    <x v="88"/>
    <x v="6"/>
    <x v="7"/>
    <x v="0"/>
    <x v="1834"/>
    <x v="3"/>
  </r>
  <r>
    <x v="1"/>
    <x v="7"/>
    <x v="1"/>
    <x v="0"/>
    <x v="186"/>
    <x v="2263"/>
    <x v="1974"/>
    <x v="265"/>
    <x v="8"/>
    <x v="2"/>
    <x v="2"/>
    <x v="7"/>
    <x v="43"/>
    <x v="252"/>
    <x v="101"/>
    <x v="184"/>
    <x v="1"/>
    <x v="12"/>
    <x v="4"/>
    <x v="233"/>
    <x v="738"/>
    <x v="58"/>
    <x v="19"/>
    <x v="7"/>
    <x v="9"/>
    <x v="1833"/>
    <x v="3"/>
  </r>
  <r>
    <x v="1"/>
    <x v="7"/>
    <x v="0"/>
    <x v="24"/>
    <x v="393"/>
    <x v="2265"/>
    <x v="1975"/>
    <x v="7"/>
    <x v="8"/>
    <x v="2"/>
    <x v="2"/>
    <x v="7"/>
    <x v="42"/>
    <x v="307"/>
    <x v="139"/>
    <x v="184"/>
    <x v="1"/>
    <x v="12"/>
    <x v="4"/>
    <x v="427"/>
    <x v="136"/>
    <x v="38"/>
    <x v="57"/>
    <x v="8"/>
    <x v="9"/>
    <x v="3725"/>
    <x v="54"/>
  </r>
  <r>
    <x v="1"/>
    <x v="7"/>
    <x v="1"/>
    <x v="0"/>
    <x v="318"/>
    <x v="2266"/>
    <x v="1976"/>
    <x v="25"/>
    <x v="8"/>
    <x v="2"/>
    <x v="2"/>
    <x v="7"/>
    <x v="43"/>
    <x v="246"/>
    <x v="170"/>
    <x v="184"/>
    <x v="1"/>
    <x v="12"/>
    <x v="4"/>
    <x v="261"/>
    <x v="230"/>
    <x v="101"/>
    <x v="9"/>
    <x v="7"/>
    <x v="9"/>
    <x v="1835"/>
    <x v="3"/>
  </r>
  <r>
    <x v="1"/>
    <x v="7"/>
    <x v="1"/>
    <x v="0"/>
    <x v="260"/>
    <x v="2267"/>
    <x v="1977"/>
    <x v="208"/>
    <x v="8"/>
    <x v="2"/>
    <x v="2"/>
    <x v="7"/>
    <x v="43"/>
    <x v="257"/>
    <x v="139"/>
    <x v="184"/>
    <x v="1"/>
    <x v="12"/>
    <x v="4"/>
    <x v="238"/>
    <x v="900"/>
    <x v="58"/>
    <x v="19"/>
    <x v="7"/>
    <x v="9"/>
    <x v="1836"/>
    <x v="3"/>
  </r>
  <r>
    <x v="1"/>
    <x v="7"/>
    <x v="1"/>
    <x v="0"/>
    <x v="25"/>
    <x v="2268"/>
    <x v="1977"/>
    <x v="28"/>
    <x v="8"/>
    <x v="2"/>
    <x v="2"/>
    <x v="7"/>
    <x v="43"/>
    <x v="270"/>
    <x v="182"/>
    <x v="22"/>
    <x v="1"/>
    <x v="12"/>
    <x v="4"/>
    <x v="252"/>
    <x v="17"/>
    <x v="93"/>
    <x v="22"/>
    <x v="7"/>
    <x v="9"/>
    <x v="1837"/>
    <x v="3"/>
  </r>
  <r>
    <x v="0"/>
    <x v="7"/>
    <x v="1"/>
    <x v="0"/>
    <x v="260"/>
    <x v="2269"/>
    <x v="1978"/>
    <x v="298"/>
    <x v="8"/>
    <x v="2"/>
    <x v="2"/>
    <x v="7"/>
    <x v="9"/>
    <x v="23"/>
    <x v="139"/>
    <x v="184"/>
    <x v="1"/>
    <x v="5"/>
    <x v="0"/>
    <x v="481"/>
    <x v="252"/>
    <x v="88"/>
    <x v="6"/>
    <x v="7"/>
    <x v="0"/>
    <x v="1838"/>
    <x v="2"/>
  </r>
  <r>
    <x v="1"/>
    <x v="7"/>
    <x v="1"/>
    <x v="0"/>
    <x v="318"/>
    <x v="2270"/>
    <x v="1978"/>
    <x v="7"/>
    <x v="8"/>
    <x v="2"/>
    <x v="2"/>
    <x v="7"/>
    <x v="43"/>
    <x v="217"/>
    <x v="170"/>
    <x v="184"/>
    <x v="1"/>
    <x v="12"/>
    <x v="4"/>
    <x v="261"/>
    <x v="124"/>
    <x v="101"/>
    <x v="9"/>
    <x v="7"/>
    <x v="9"/>
    <x v="1839"/>
    <x v="3"/>
  </r>
  <r>
    <x v="1"/>
    <x v="7"/>
    <x v="1"/>
    <x v="0"/>
    <x v="260"/>
    <x v="2271"/>
    <x v="1979"/>
    <x v="31"/>
    <x v="8"/>
    <x v="2"/>
    <x v="2"/>
    <x v="7"/>
    <x v="43"/>
    <x v="255"/>
    <x v="182"/>
    <x v="142"/>
    <x v="1"/>
    <x v="12"/>
    <x v="4"/>
    <x v="169"/>
    <x v="913"/>
    <x v="97"/>
    <x v="14"/>
    <x v="7"/>
    <x v="9"/>
    <x v="1840"/>
    <x v="3"/>
  </r>
  <r>
    <x v="1"/>
    <x v="7"/>
    <x v="1"/>
    <x v="0"/>
    <x v="318"/>
    <x v="2272"/>
    <x v="1979"/>
    <x v="239"/>
    <x v="8"/>
    <x v="2"/>
    <x v="2"/>
    <x v="7"/>
    <x v="43"/>
    <x v="224"/>
    <x v="182"/>
    <x v="173"/>
    <x v="1"/>
    <x v="12"/>
    <x v="4"/>
    <x v="259"/>
    <x v="612"/>
    <x v="94"/>
    <x v="21"/>
    <x v="7"/>
    <x v="9"/>
    <x v="1841"/>
    <x v="3"/>
  </r>
  <r>
    <x v="1"/>
    <x v="7"/>
    <x v="0"/>
    <x v="12"/>
    <x v="361"/>
    <x v="2273"/>
    <x v="1980"/>
    <x v="35"/>
    <x v="8"/>
    <x v="2"/>
    <x v="2"/>
    <x v="7"/>
    <x v="39"/>
    <x v="148"/>
    <x v="139"/>
    <x v="184"/>
    <x v="1"/>
    <x v="12"/>
    <x v="4"/>
    <x v="12"/>
    <x v="322"/>
    <x v="29"/>
    <x v="31"/>
    <x v="8"/>
    <x v="9"/>
    <x v="3726"/>
    <x v="18"/>
  </r>
  <r>
    <x v="1"/>
    <x v="7"/>
    <x v="1"/>
    <x v="0"/>
    <x v="260"/>
    <x v="2275"/>
    <x v="1981"/>
    <x v="86"/>
    <x v="8"/>
    <x v="2"/>
    <x v="2"/>
    <x v="7"/>
    <x v="43"/>
    <x v="255"/>
    <x v="139"/>
    <x v="184"/>
    <x v="1"/>
    <x v="12"/>
    <x v="4"/>
    <x v="165"/>
    <x v="240"/>
    <x v="97"/>
    <x v="14"/>
    <x v="7"/>
    <x v="9"/>
    <x v="1843"/>
    <x v="3"/>
  </r>
  <r>
    <x v="1"/>
    <x v="7"/>
    <x v="1"/>
    <x v="0"/>
    <x v="260"/>
    <x v="2274"/>
    <x v="1981"/>
    <x v="83"/>
    <x v="8"/>
    <x v="2"/>
    <x v="2"/>
    <x v="7"/>
    <x v="43"/>
    <x v="247"/>
    <x v="139"/>
    <x v="184"/>
    <x v="1"/>
    <x v="12"/>
    <x v="4"/>
    <x v="235"/>
    <x v="685"/>
    <x v="58"/>
    <x v="19"/>
    <x v="7"/>
    <x v="9"/>
    <x v="1842"/>
    <x v="3"/>
  </r>
  <r>
    <x v="1"/>
    <x v="7"/>
    <x v="1"/>
    <x v="0"/>
    <x v="318"/>
    <x v="2276"/>
    <x v="1982"/>
    <x v="198"/>
    <x v="8"/>
    <x v="2"/>
    <x v="2"/>
    <x v="7"/>
    <x v="43"/>
    <x v="248"/>
    <x v="170"/>
    <x v="184"/>
    <x v="1"/>
    <x v="12"/>
    <x v="4"/>
    <x v="332"/>
    <x v="100"/>
    <x v="78"/>
    <x v="11"/>
    <x v="7"/>
    <x v="9"/>
    <x v="1844"/>
    <x v="3"/>
  </r>
  <r>
    <x v="1"/>
    <x v="7"/>
    <x v="1"/>
    <x v="0"/>
    <x v="318"/>
    <x v="2277"/>
    <x v="1983"/>
    <x v="53"/>
    <x v="8"/>
    <x v="2"/>
    <x v="2"/>
    <x v="7"/>
    <x v="43"/>
    <x v="258"/>
    <x v="170"/>
    <x v="184"/>
    <x v="1"/>
    <x v="12"/>
    <x v="4"/>
    <x v="476"/>
    <x v="643"/>
    <x v="67"/>
    <x v="14"/>
    <x v="7"/>
    <x v="9"/>
    <x v="1846"/>
    <x v="3"/>
  </r>
  <r>
    <x v="0"/>
    <x v="7"/>
    <x v="1"/>
    <x v="9"/>
    <x v="351"/>
    <x v="2278"/>
    <x v="1984"/>
    <x v="20"/>
    <x v="8"/>
    <x v="2"/>
    <x v="2"/>
    <x v="7"/>
    <x v="9"/>
    <x v="24"/>
    <x v="139"/>
    <x v="184"/>
    <x v="1"/>
    <x v="5"/>
    <x v="0"/>
    <x v="483"/>
    <x v="872"/>
    <x v="63"/>
    <x v="6"/>
    <x v="7"/>
    <x v="0"/>
    <x v="1845"/>
    <x v="3"/>
  </r>
  <r>
    <x v="1"/>
    <x v="7"/>
    <x v="1"/>
    <x v="0"/>
    <x v="318"/>
    <x v="2279"/>
    <x v="1984"/>
    <x v="239"/>
    <x v="8"/>
    <x v="2"/>
    <x v="2"/>
    <x v="7"/>
    <x v="43"/>
    <x v="217"/>
    <x v="170"/>
    <x v="184"/>
    <x v="1"/>
    <x v="12"/>
    <x v="4"/>
    <x v="259"/>
    <x v="612"/>
    <x v="101"/>
    <x v="9"/>
    <x v="7"/>
    <x v="9"/>
    <x v="1847"/>
    <x v="3"/>
  </r>
  <r>
    <x v="1"/>
    <x v="7"/>
    <x v="0"/>
    <x v="12"/>
    <x v="383"/>
    <x v="2280"/>
    <x v="1985"/>
    <x v="145"/>
    <x v="8"/>
    <x v="2"/>
    <x v="2"/>
    <x v="7"/>
    <x v="42"/>
    <x v="305"/>
    <x v="182"/>
    <x v="176"/>
    <x v="1"/>
    <x v="12"/>
    <x v="4"/>
    <x v="280"/>
    <x v="684"/>
    <x v="38"/>
    <x v="57"/>
    <x v="8"/>
    <x v="9"/>
    <x v="3727"/>
    <x v="18"/>
  </r>
  <r>
    <x v="1"/>
    <x v="7"/>
    <x v="1"/>
    <x v="0"/>
    <x v="318"/>
    <x v="2281"/>
    <x v="1985"/>
    <x v="239"/>
    <x v="8"/>
    <x v="2"/>
    <x v="2"/>
    <x v="7"/>
    <x v="43"/>
    <x v="246"/>
    <x v="182"/>
    <x v="173"/>
    <x v="1"/>
    <x v="12"/>
    <x v="4"/>
    <x v="259"/>
    <x v="214"/>
    <x v="101"/>
    <x v="9"/>
    <x v="7"/>
    <x v="9"/>
    <x v="1848"/>
    <x v="3"/>
  </r>
  <r>
    <x v="1"/>
    <x v="7"/>
    <x v="1"/>
    <x v="0"/>
    <x v="139"/>
    <x v="2282"/>
    <x v="1986"/>
    <x v="74"/>
    <x v="8"/>
    <x v="2"/>
    <x v="2"/>
    <x v="7"/>
    <x v="43"/>
    <x v="279"/>
    <x v="74"/>
    <x v="184"/>
    <x v="1"/>
    <x v="12"/>
    <x v="4"/>
    <x v="258"/>
    <x v="961"/>
    <x v="94"/>
    <x v="21"/>
    <x v="7"/>
    <x v="9"/>
    <x v="1849"/>
    <x v="3"/>
  </r>
  <r>
    <x v="1"/>
    <x v="7"/>
    <x v="0"/>
    <x v="24"/>
    <x v="393"/>
    <x v="2283"/>
    <x v="1987"/>
    <x v="85"/>
    <x v="8"/>
    <x v="2"/>
    <x v="2"/>
    <x v="7"/>
    <x v="42"/>
    <x v="307"/>
    <x v="139"/>
    <x v="184"/>
    <x v="1"/>
    <x v="12"/>
    <x v="4"/>
    <x v="426"/>
    <x v="628"/>
    <x v="38"/>
    <x v="57"/>
    <x v="8"/>
    <x v="9"/>
    <x v="3728"/>
    <x v="54"/>
  </r>
  <r>
    <x v="1"/>
    <x v="7"/>
    <x v="1"/>
    <x v="0"/>
    <x v="318"/>
    <x v="2284"/>
    <x v="1988"/>
    <x v="266"/>
    <x v="8"/>
    <x v="2"/>
    <x v="2"/>
    <x v="7"/>
    <x v="43"/>
    <x v="270"/>
    <x v="170"/>
    <x v="184"/>
    <x v="1"/>
    <x v="12"/>
    <x v="4"/>
    <x v="249"/>
    <x v="934"/>
    <x v="93"/>
    <x v="22"/>
    <x v="7"/>
    <x v="9"/>
    <x v="1850"/>
    <x v="3"/>
  </r>
  <r>
    <x v="0"/>
    <x v="7"/>
    <x v="1"/>
    <x v="0"/>
    <x v="318"/>
    <x v="2285"/>
    <x v="1989"/>
    <x v="98"/>
    <x v="8"/>
    <x v="2"/>
    <x v="2"/>
    <x v="7"/>
    <x v="8"/>
    <x v="20"/>
    <x v="182"/>
    <x v="173"/>
    <x v="1"/>
    <x v="12"/>
    <x v="4"/>
    <x v="379"/>
    <x v="331"/>
    <x v="64"/>
    <x v="13"/>
    <x v="7"/>
    <x v="9"/>
    <x v="1851"/>
    <x v="3"/>
  </r>
  <r>
    <x v="1"/>
    <x v="7"/>
    <x v="1"/>
    <x v="0"/>
    <x v="260"/>
    <x v="2286"/>
    <x v="1989"/>
    <x v="183"/>
    <x v="8"/>
    <x v="2"/>
    <x v="2"/>
    <x v="7"/>
    <x v="43"/>
    <x v="282"/>
    <x v="182"/>
    <x v="142"/>
    <x v="1"/>
    <x v="12"/>
    <x v="4"/>
    <x v="422"/>
    <x v="848"/>
    <x v="104"/>
    <x v="16"/>
    <x v="7"/>
    <x v="9"/>
    <x v="1852"/>
    <x v="3"/>
  </r>
  <r>
    <x v="0"/>
    <x v="7"/>
    <x v="1"/>
    <x v="0"/>
    <x v="260"/>
    <x v="2287"/>
    <x v="1990"/>
    <x v="182"/>
    <x v="8"/>
    <x v="2"/>
    <x v="2"/>
    <x v="7"/>
    <x v="9"/>
    <x v="23"/>
    <x v="139"/>
    <x v="184"/>
    <x v="1"/>
    <x v="5"/>
    <x v="0"/>
    <x v="480"/>
    <x v="84"/>
    <x v="88"/>
    <x v="6"/>
    <x v="7"/>
    <x v="0"/>
    <x v="1853"/>
    <x v="2"/>
  </r>
  <r>
    <x v="1"/>
    <x v="7"/>
    <x v="1"/>
    <x v="0"/>
    <x v="293"/>
    <x v="2288"/>
    <x v="1991"/>
    <x v="25"/>
    <x v="8"/>
    <x v="2"/>
    <x v="2"/>
    <x v="7"/>
    <x v="43"/>
    <x v="248"/>
    <x v="160"/>
    <x v="184"/>
    <x v="1"/>
    <x v="12"/>
    <x v="4"/>
    <x v="331"/>
    <x v="230"/>
    <x v="78"/>
    <x v="11"/>
    <x v="7"/>
    <x v="9"/>
    <x v="1854"/>
    <x v="3"/>
  </r>
  <r>
    <x v="1"/>
    <x v="7"/>
    <x v="0"/>
    <x v="13"/>
    <x v="391"/>
    <x v="2290"/>
    <x v="1992"/>
    <x v="291"/>
    <x v="8"/>
    <x v="2"/>
    <x v="2"/>
    <x v="7"/>
    <x v="39"/>
    <x v="165"/>
    <x v="182"/>
    <x v="177"/>
    <x v="1"/>
    <x v="12"/>
    <x v="4"/>
    <x v="137"/>
    <x v="51"/>
    <x v="9"/>
    <x v="35"/>
    <x v="8"/>
    <x v="9"/>
    <x v="3729"/>
    <x v="30"/>
  </r>
  <r>
    <x v="1"/>
    <x v="7"/>
    <x v="1"/>
    <x v="0"/>
    <x v="260"/>
    <x v="2289"/>
    <x v="1992"/>
    <x v="99"/>
    <x v="8"/>
    <x v="2"/>
    <x v="2"/>
    <x v="7"/>
    <x v="43"/>
    <x v="218"/>
    <x v="139"/>
    <x v="184"/>
    <x v="1"/>
    <x v="12"/>
    <x v="4"/>
    <x v="236"/>
    <x v="859"/>
    <x v="58"/>
    <x v="19"/>
    <x v="7"/>
    <x v="9"/>
    <x v="1855"/>
    <x v="3"/>
  </r>
  <r>
    <x v="1"/>
    <x v="7"/>
    <x v="0"/>
    <x v="25"/>
    <x v="394"/>
    <x v="2292"/>
    <x v="1993"/>
    <x v="99"/>
    <x v="8"/>
    <x v="2"/>
    <x v="2"/>
    <x v="7"/>
    <x v="42"/>
    <x v="304"/>
    <x v="139"/>
    <x v="184"/>
    <x v="1"/>
    <x v="12"/>
    <x v="4"/>
    <x v="354"/>
    <x v="1019"/>
    <x v="38"/>
    <x v="57"/>
    <x v="8"/>
    <x v="9"/>
    <x v="3730"/>
    <x v="11"/>
  </r>
  <r>
    <x v="1"/>
    <x v="7"/>
    <x v="1"/>
    <x v="0"/>
    <x v="260"/>
    <x v="2291"/>
    <x v="1993"/>
    <x v="288"/>
    <x v="8"/>
    <x v="2"/>
    <x v="2"/>
    <x v="7"/>
    <x v="43"/>
    <x v="270"/>
    <x v="139"/>
    <x v="184"/>
    <x v="1"/>
    <x v="12"/>
    <x v="4"/>
    <x v="248"/>
    <x v="990"/>
    <x v="93"/>
    <x v="22"/>
    <x v="7"/>
    <x v="9"/>
    <x v="1856"/>
    <x v="3"/>
  </r>
  <r>
    <x v="1"/>
    <x v="7"/>
    <x v="1"/>
    <x v="0"/>
    <x v="318"/>
    <x v="2293"/>
    <x v="1994"/>
    <x v="25"/>
    <x v="8"/>
    <x v="2"/>
    <x v="2"/>
    <x v="7"/>
    <x v="43"/>
    <x v="248"/>
    <x v="170"/>
    <x v="184"/>
    <x v="1"/>
    <x v="12"/>
    <x v="4"/>
    <x v="330"/>
    <x v="230"/>
    <x v="78"/>
    <x v="11"/>
    <x v="7"/>
    <x v="9"/>
    <x v="1857"/>
    <x v="3"/>
  </r>
  <r>
    <x v="1"/>
    <x v="7"/>
    <x v="1"/>
    <x v="0"/>
    <x v="260"/>
    <x v="2294"/>
    <x v="1995"/>
    <x v="25"/>
    <x v="8"/>
    <x v="2"/>
    <x v="2"/>
    <x v="7"/>
    <x v="43"/>
    <x v="270"/>
    <x v="139"/>
    <x v="184"/>
    <x v="1"/>
    <x v="12"/>
    <x v="4"/>
    <x v="248"/>
    <x v="631"/>
    <x v="93"/>
    <x v="22"/>
    <x v="7"/>
    <x v="9"/>
    <x v="1858"/>
    <x v="3"/>
  </r>
  <r>
    <x v="1"/>
    <x v="7"/>
    <x v="0"/>
    <x v="29"/>
    <x v="405"/>
    <x v="2296"/>
    <x v="1996"/>
    <x v="108"/>
    <x v="8"/>
    <x v="2"/>
    <x v="2"/>
    <x v="7"/>
    <x v="42"/>
    <x v="301"/>
    <x v="139"/>
    <x v="184"/>
    <x v="1"/>
    <x v="12"/>
    <x v="4"/>
    <x v="296"/>
    <x v="408"/>
    <x v="38"/>
    <x v="57"/>
    <x v="8"/>
    <x v="9"/>
    <x v="3731"/>
    <x v="63"/>
  </r>
  <r>
    <x v="1"/>
    <x v="7"/>
    <x v="1"/>
    <x v="0"/>
    <x v="186"/>
    <x v="2295"/>
    <x v="1996"/>
    <x v="262"/>
    <x v="8"/>
    <x v="2"/>
    <x v="2"/>
    <x v="7"/>
    <x v="43"/>
    <x v="247"/>
    <x v="182"/>
    <x v="104"/>
    <x v="1"/>
    <x v="12"/>
    <x v="4"/>
    <x v="236"/>
    <x v="953"/>
    <x v="58"/>
    <x v="19"/>
    <x v="7"/>
    <x v="9"/>
    <x v="1859"/>
    <x v="3"/>
  </r>
  <r>
    <x v="1"/>
    <x v="7"/>
    <x v="1"/>
    <x v="0"/>
    <x v="318"/>
    <x v="2297"/>
    <x v="1997"/>
    <x v="7"/>
    <x v="8"/>
    <x v="2"/>
    <x v="2"/>
    <x v="7"/>
    <x v="43"/>
    <x v="232"/>
    <x v="170"/>
    <x v="184"/>
    <x v="1"/>
    <x v="12"/>
    <x v="4"/>
    <x v="239"/>
    <x v="134"/>
    <x v="85"/>
    <x v="14"/>
    <x v="7"/>
    <x v="9"/>
    <x v="1860"/>
    <x v="3"/>
  </r>
  <r>
    <x v="0"/>
    <x v="10"/>
    <x v="1"/>
    <x v="3"/>
    <x v="35"/>
    <x v="2298"/>
    <x v="1998"/>
    <x v="142"/>
    <x v="8"/>
    <x v="2"/>
    <x v="2"/>
    <x v="10"/>
    <x v="16"/>
    <x v="57"/>
    <x v="18"/>
    <x v="184"/>
    <x v="1"/>
    <x v="15"/>
    <x v="1"/>
    <x v="652"/>
    <x v="732"/>
    <x v="66"/>
    <x v="82"/>
    <x v="0"/>
    <x v="3"/>
    <x v="139"/>
    <x v="8"/>
  </r>
  <r>
    <x v="1"/>
    <x v="7"/>
    <x v="1"/>
    <x v="0"/>
    <x v="113"/>
    <x v="2299"/>
    <x v="1999"/>
    <x v="180"/>
    <x v="8"/>
    <x v="2"/>
    <x v="2"/>
    <x v="7"/>
    <x v="43"/>
    <x v="252"/>
    <x v="63"/>
    <x v="184"/>
    <x v="1"/>
    <x v="12"/>
    <x v="4"/>
    <x v="230"/>
    <x v="764"/>
    <x v="58"/>
    <x v="19"/>
    <x v="7"/>
    <x v="9"/>
    <x v="1861"/>
    <x v="3"/>
  </r>
  <r>
    <x v="1"/>
    <x v="7"/>
    <x v="1"/>
    <x v="0"/>
    <x v="130"/>
    <x v="2301"/>
    <x v="2000"/>
    <x v="248"/>
    <x v="8"/>
    <x v="2"/>
    <x v="2"/>
    <x v="7"/>
    <x v="43"/>
    <x v="255"/>
    <x v="182"/>
    <x v="77"/>
    <x v="1"/>
    <x v="12"/>
    <x v="4"/>
    <x v="169"/>
    <x v="159"/>
    <x v="97"/>
    <x v="14"/>
    <x v="7"/>
    <x v="9"/>
    <x v="1862"/>
    <x v="3"/>
  </r>
  <r>
    <x v="1"/>
    <x v="7"/>
    <x v="1"/>
    <x v="0"/>
    <x v="330"/>
    <x v="2300"/>
    <x v="2000"/>
    <x v="33"/>
    <x v="8"/>
    <x v="2"/>
    <x v="2"/>
    <x v="7"/>
    <x v="43"/>
    <x v="239"/>
    <x v="182"/>
    <x v="178"/>
    <x v="1"/>
    <x v="12"/>
    <x v="4"/>
    <x v="271"/>
    <x v="448"/>
    <x v="5"/>
    <x v="20"/>
    <x v="7"/>
    <x v="9"/>
    <x v="1863"/>
    <x v="3"/>
  </r>
  <r>
    <x v="1"/>
    <x v="7"/>
    <x v="0"/>
    <x v="9"/>
    <x v="371"/>
    <x v="2302"/>
    <x v="2001"/>
    <x v="108"/>
    <x v="8"/>
    <x v="2"/>
    <x v="2"/>
    <x v="7"/>
    <x v="42"/>
    <x v="179"/>
    <x v="174"/>
    <x v="184"/>
    <x v="1"/>
    <x v="12"/>
    <x v="4"/>
    <x v="266"/>
    <x v="402"/>
    <x v="77"/>
    <x v="39"/>
    <x v="8"/>
    <x v="9"/>
    <x v="3732"/>
    <x v="3"/>
  </r>
  <r>
    <x v="1"/>
    <x v="7"/>
    <x v="1"/>
    <x v="0"/>
    <x v="138"/>
    <x v="2303"/>
    <x v="2002"/>
    <x v="99"/>
    <x v="8"/>
    <x v="2"/>
    <x v="2"/>
    <x v="7"/>
    <x v="43"/>
    <x v="260"/>
    <x v="73"/>
    <x v="184"/>
    <x v="1"/>
    <x v="12"/>
    <x v="4"/>
    <x v="381"/>
    <x v="683"/>
    <x v="67"/>
    <x v="14"/>
    <x v="7"/>
    <x v="9"/>
    <x v="1864"/>
    <x v="3"/>
  </r>
  <r>
    <x v="1"/>
    <x v="7"/>
    <x v="1"/>
    <x v="0"/>
    <x v="260"/>
    <x v="2304"/>
    <x v="2003"/>
    <x v="229"/>
    <x v="8"/>
    <x v="2"/>
    <x v="2"/>
    <x v="7"/>
    <x v="43"/>
    <x v="257"/>
    <x v="182"/>
    <x v="142"/>
    <x v="1"/>
    <x v="12"/>
    <x v="4"/>
    <x v="238"/>
    <x v="299"/>
    <x v="58"/>
    <x v="19"/>
    <x v="7"/>
    <x v="9"/>
    <x v="1865"/>
    <x v="3"/>
  </r>
  <r>
    <x v="1"/>
    <x v="7"/>
    <x v="1"/>
    <x v="0"/>
    <x v="216"/>
    <x v="2305"/>
    <x v="2003"/>
    <x v="177"/>
    <x v="8"/>
    <x v="2"/>
    <x v="2"/>
    <x v="7"/>
    <x v="43"/>
    <x v="274"/>
    <x v="114"/>
    <x v="184"/>
    <x v="1"/>
    <x v="12"/>
    <x v="4"/>
    <x v="257"/>
    <x v="272"/>
    <x v="94"/>
    <x v="22"/>
    <x v="7"/>
    <x v="9"/>
    <x v="1866"/>
    <x v="3"/>
  </r>
  <r>
    <x v="0"/>
    <x v="7"/>
    <x v="1"/>
    <x v="0"/>
    <x v="260"/>
    <x v="2306"/>
    <x v="2004"/>
    <x v="84"/>
    <x v="8"/>
    <x v="2"/>
    <x v="2"/>
    <x v="7"/>
    <x v="9"/>
    <x v="25"/>
    <x v="139"/>
    <x v="184"/>
    <x v="1"/>
    <x v="5"/>
    <x v="0"/>
    <x v="482"/>
    <x v="724"/>
    <x v="88"/>
    <x v="6"/>
    <x v="7"/>
    <x v="0"/>
    <x v="1867"/>
    <x v="3"/>
  </r>
  <r>
    <x v="1"/>
    <x v="7"/>
    <x v="1"/>
    <x v="0"/>
    <x v="93"/>
    <x v="2308"/>
    <x v="2004"/>
    <x v="25"/>
    <x v="8"/>
    <x v="2"/>
    <x v="2"/>
    <x v="7"/>
    <x v="43"/>
    <x v="243"/>
    <x v="50"/>
    <x v="184"/>
    <x v="1"/>
    <x v="12"/>
    <x v="4"/>
    <x v="372"/>
    <x v="220"/>
    <x v="53"/>
    <x v="12"/>
    <x v="7"/>
    <x v="9"/>
    <x v="1868"/>
    <x v="3"/>
  </r>
  <r>
    <x v="0"/>
    <x v="10"/>
    <x v="1"/>
    <x v="1"/>
    <x v="27"/>
    <x v="2307"/>
    <x v="2004"/>
    <x v="110"/>
    <x v="8"/>
    <x v="2"/>
    <x v="2"/>
    <x v="10"/>
    <x v="13"/>
    <x v="38"/>
    <x v="182"/>
    <x v="19"/>
    <x v="1"/>
    <x v="15"/>
    <x v="1"/>
    <x v="562"/>
    <x v="499"/>
    <x v="25"/>
    <x v="82"/>
    <x v="0"/>
    <x v="3"/>
    <x v="140"/>
    <x v="5"/>
  </r>
  <r>
    <x v="1"/>
    <x v="7"/>
    <x v="1"/>
    <x v="0"/>
    <x v="260"/>
    <x v="2309"/>
    <x v="2005"/>
    <x v="282"/>
    <x v="8"/>
    <x v="2"/>
    <x v="2"/>
    <x v="7"/>
    <x v="43"/>
    <x v="252"/>
    <x v="139"/>
    <x v="184"/>
    <x v="1"/>
    <x v="12"/>
    <x v="4"/>
    <x v="230"/>
    <x v="860"/>
    <x v="58"/>
    <x v="19"/>
    <x v="7"/>
    <x v="9"/>
    <x v="1869"/>
    <x v="3"/>
  </r>
  <r>
    <x v="1"/>
    <x v="7"/>
    <x v="1"/>
    <x v="0"/>
    <x v="318"/>
    <x v="2310"/>
    <x v="2006"/>
    <x v="180"/>
    <x v="8"/>
    <x v="2"/>
    <x v="2"/>
    <x v="7"/>
    <x v="43"/>
    <x v="248"/>
    <x v="182"/>
    <x v="173"/>
    <x v="1"/>
    <x v="12"/>
    <x v="4"/>
    <x v="331"/>
    <x v="622"/>
    <x v="78"/>
    <x v="11"/>
    <x v="7"/>
    <x v="9"/>
    <x v="1870"/>
    <x v="3"/>
  </r>
  <r>
    <x v="1"/>
    <x v="7"/>
    <x v="0"/>
    <x v="9"/>
    <x v="371"/>
    <x v="2311"/>
    <x v="2007"/>
    <x v="108"/>
    <x v="8"/>
    <x v="2"/>
    <x v="2"/>
    <x v="7"/>
    <x v="42"/>
    <x v="179"/>
    <x v="174"/>
    <x v="184"/>
    <x v="1"/>
    <x v="12"/>
    <x v="4"/>
    <x v="264"/>
    <x v="402"/>
    <x v="77"/>
    <x v="39"/>
    <x v="8"/>
    <x v="9"/>
    <x v="3733"/>
    <x v="3"/>
  </r>
  <r>
    <x v="1"/>
    <x v="7"/>
    <x v="1"/>
    <x v="0"/>
    <x v="260"/>
    <x v="2313"/>
    <x v="2008"/>
    <x v="180"/>
    <x v="8"/>
    <x v="2"/>
    <x v="2"/>
    <x v="7"/>
    <x v="43"/>
    <x v="248"/>
    <x v="182"/>
    <x v="142"/>
    <x v="1"/>
    <x v="12"/>
    <x v="4"/>
    <x v="332"/>
    <x v="764"/>
    <x v="78"/>
    <x v="11"/>
    <x v="7"/>
    <x v="9"/>
    <x v="1871"/>
    <x v="3"/>
  </r>
  <r>
    <x v="1"/>
    <x v="2"/>
    <x v="0"/>
    <x v="0"/>
    <x v="330"/>
    <x v="2312"/>
    <x v="2008"/>
    <x v="248"/>
    <x v="8"/>
    <x v="2"/>
    <x v="2"/>
    <x v="2"/>
    <x v="33"/>
    <x v="469"/>
    <x v="182"/>
    <x v="178"/>
    <x v="1"/>
    <x v="2"/>
    <x v="4"/>
    <x v="673"/>
    <x v="370"/>
    <x v="36"/>
    <x v="90"/>
    <x v="8"/>
    <x v="9"/>
    <x v="3734"/>
    <x v="11"/>
  </r>
  <r>
    <x v="1"/>
    <x v="7"/>
    <x v="1"/>
    <x v="0"/>
    <x v="74"/>
    <x v="2314"/>
    <x v="2009"/>
    <x v="4"/>
    <x v="8"/>
    <x v="2"/>
    <x v="2"/>
    <x v="7"/>
    <x v="43"/>
    <x v="276"/>
    <x v="43"/>
    <x v="184"/>
    <x v="1"/>
    <x v="12"/>
    <x v="4"/>
    <x v="415"/>
    <x v="694"/>
    <x v="104"/>
    <x v="16"/>
    <x v="7"/>
    <x v="9"/>
    <x v="1872"/>
    <x v="3"/>
  </r>
  <r>
    <x v="0"/>
    <x v="7"/>
    <x v="1"/>
    <x v="0"/>
    <x v="260"/>
    <x v="2315"/>
    <x v="2010"/>
    <x v="182"/>
    <x v="8"/>
    <x v="2"/>
    <x v="2"/>
    <x v="7"/>
    <x v="9"/>
    <x v="29"/>
    <x v="139"/>
    <x v="184"/>
    <x v="1"/>
    <x v="12"/>
    <x v="4"/>
    <x v="252"/>
    <x v="291"/>
    <x v="11"/>
    <x v="5"/>
    <x v="7"/>
    <x v="0"/>
    <x v="1873"/>
    <x v="3"/>
  </r>
  <r>
    <x v="1"/>
    <x v="7"/>
    <x v="0"/>
    <x v="16"/>
    <x v="374"/>
    <x v="2316"/>
    <x v="2011"/>
    <x v="108"/>
    <x v="8"/>
    <x v="2"/>
    <x v="2"/>
    <x v="7"/>
    <x v="39"/>
    <x v="134"/>
    <x v="182"/>
    <x v="142"/>
    <x v="1"/>
    <x v="12"/>
    <x v="4"/>
    <x v="218"/>
    <x v="408"/>
    <x v="55"/>
    <x v="38"/>
    <x v="8"/>
    <x v="9"/>
    <x v="3735"/>
    <x v="54"/>
  </r>
  <r>
    <x v="1"/>
    <x v="7"/>
    <x v="1"/>
    <x v="0"/>
    <x v="186"/>
    <x v="2317"/>
    <x v="2012"/>
    <x v="119"/>
    <x v="8"/>
    <x v="2"/>
    <x v="2"/>
    <x v="7"/>
    <x v="43"/>
    <x v="227"/>
    <x v="101"/>
    <x v="184"/>
    <x v="1"/>
    <x v="12"/>
    <x v="4"/>
    <x v="370"/>
    <x v="855"/>
    <x v="53"/>
    <x v="12"/>
    <x v="7"/>
    <x v="9"/>
    <x v="1874"/>
    <x v="3"/>
  </r>
  <r>
    <x v="1"/>
    <x v="7"/>
    <x v="0"/>
    <x v="16"/>
    <x v="374"/>
    <x v="2318"/>
    <x v="2013"/>
    <x v="108"/>
    <x v="8"/>
    <x v="2"/>
    <x v="2"/>
    <x v="7"/>
    <x v="39"/>
    <x v="134"/>
    <x v="182"/>
    <x v="142"/>
    <x v="1"/>
    <x v="12"/>
    <x v="4"/>
    <x v="239"/>
    <x v="408"/>
    <x v="55"/>
    <x v="38"/>
    <x v="8"/>
    <x v="9"/>
    <x v="3736"/>
    <x v="54"/>
  </r>
  <r>
    <x v="1"/>
    <x v="7"/>
    <x v="1"/>
    <x v="0"/>
    <x v="318"/>
    <x v="2319"/>
    <x v="2014"/>
    <x v="288"/>
    <x v="8"/>
    <x v="2"/>
    <x v="2"/>
    <x v="7"/>
    <x v="43"/>
    <x v="266"/>
    <x v="170"/>
    <x v="184"/>
    <x v="1"/>
    <x v="12"/>
    <x v="4"/>
    <x v="247"/>
    <x v="989"/>
    <x v="93"/>
    <x v="22"/>
    <x v="7"/>
    <x v="9"/>
    <x v="1875"/>
    <x v="3"/>
  </r>
  <r>
    <x v="1"/>
    <x v="7"/>
    <x v="1"/>
    <x v="0"/>
    <x v="144"/>
    <x v="2320"/>
    <x v="2015"/>
    <x v="97"/>
    <x v="8"/>
    <x v="2"/>
    <x v="2"/>
    <x v="7"/>
    <x v="43"/>
    <x v="248"/>
    <x v="78"/>
    <x v="184"/>
    <x v="1"/>
    <x v="12"/>
    <x v="4"/>
    <x v="330"/>
    <x v="507"/>
    <x v="78"/>
    <x v="11"/>
    <x v="7"/>
    <x v="9"/>
    <x v="1876"/>
    <x v="3"/>
  </r>
  <r>
    <x v="1"/>
    <x v="7"/>
    <x v="1"/>
    <x v="0"/>
    <x v="260"/>
    <x v="2321"/>
    <x v="2016"/>
    <x v="75"/>
    <x v="8"/>
    <x v="2"/>
    <x v="2"/>
    <x v="7"/>
    <x v="43"/>
    <x v="243"/>
    <x v="182"/>
    <x v="142"/>
    <x v="1"/>
    <x v="12"/>
    <x v="4"/>
    <x v="376"/>
    <x v="997"/>
    <x v="53"/>
    <x v="12"/>
    <x v="7"/>
    <x v="9"/>
    <x v="1877"/>
    <x v="3"/>
  </r>
  <r>
    <x v="1"/>
    <x v="7"/>
    <x v="1"/>
    <x v="0"/>
    <x v="328"/>
    <x v="2322"/>
    <x v="2017"/>
    <x v="82"/>
    <x v="8"/>
    <x v="2"/>
    <x v="2"/>
    <x v="7"/>
    <x v="43"/>
    <x v="263"/>
    <x v="176"/>
    <x v="184"/>
    <x v="1"/>
    <x v="12"/>
    <x v="4"/>
    <x v="360"/>
    <x v="308"/>
    <x v="42"/>
    <x v="17"/>
    <x v="7"/>
    <x v="9"/>
    <x v="1878"/>
    <x v="3"/>
  </r>
  <r>
    <x v="1"/>
    <x v="7"/>
    <x v="1"/>
    <x v="0"/>
    <x v="298"/>
    <x v="2323"/>
    <x v="2018"/>
    <x v="25"/>
    <x v="8"/>
    <x v="2"/>
    <x v="2"/>
    <x v="7"/>
    <x v="43"/>
    <x v="248"/>
    <x v="161"/>
    <x v="184"/>
    <x v="1"/>
    <x v="12"/>
    <x v="4"/>
    <x v="330"/>
    <x v="230"/>
    <x v="78"/>
    <x v="11"/>
    <x v="7"/>
    <x v="9"/>
    <x v="1879"/>
    <x v="3"/>
  </r>
  <r>
    <x v="1"/>
    <x v="7"/>
    <x v="0"/>
    <x v="12"/>
    <x v="373"/>
    <x v="2324"/>
    <x v="2019"/>
    <x v="277"/>
    <x v="8"/>
    <x v="2"/>
    <x v="2"/>
    <x v="7"/>
    <x v="42"/>
    <x v="305"/>
    <x v="170"/>
    <x v="184"/>
    <x v="1"/>
    <x v="12"/>
    <x v="4"/>
    <x v="280"/>
    <x v="515"/>
    <x v="38"/>
    <x v="57"/>
    <x v="8"/>
    <x v="9"/>
    <x v="3737"/>
    <x v="18"/>
  </r>
  <r>
    <x v="1"/>
    <x v="7"/>
    <x v="1"/>
    <x v="0"/>
    <x v="221"/>
    <x v="2325"/>
    <x v="2020"/>
    <x v="102"/>
    <x v="8"/>
    <x v="2"/>
    <x v="2"/>
    <x v="7"/>
    <x v="43"/>
    <x v="257"/>
    <x v="118"/>
    <x v="184"/>
    <x v="1"/>
    <x v="12"/>
    <x v="4"/>
    <x v="236"/>
    <x v="424"/>
    <x v="58"/>
    <x v="19"/>
    <x v="7"/>
    <x v="9"/>
    <x v="1880"/>
    <x v="3"/>
  </r>
  <r>
    <x v="1"/>
    <x v="7"/>
    <x v="0"/>
    <x v="12"/>
    <x v="361"/>
    <x v="2327"/>
    <x v="2021"/>
    <x v="248"/>
    <x v="8"/>
    <x v="2"/>
    <x v="2"/>
    <x v="7"/>
    <x v="42"/>
    <x v="305"/>
    <x v="139"/>
    <x v="184"/>
    <x v="1"/>
    <x v="12"/>
    <x v="4"/>
    <x v="280"/>
    <x v="768"/>
    <x v="38"/>
    <x v="57"/>
    <x v="8"/>
    <x v="9"/>
    <x v="3739"/>
    <x v="18"/>
  </r>
  <r>
    <x v="1"/>
    <x v="3"/>
    <x v="0"/>
    <x v="0"/>
    <x v="318"/>
    <x v="2328"/>
    <x v="2021"/>
    <x v="25"/>
    <x v="8"/>
    <x v="2"/>
    <x v="2"/>
    <x v="3"/>
    <x v="50"/>
    <x v="313"/>
    <x v="182"/>
    <x v="173"/>
    <x v="1"/>
    <x v="12"/>
    <x v="4"/>
    <x v="108"/>
    <x v="977"/>
    <x v="47"/>
    <x v="59"/>
    <x v="3"/>
    <x v="12"/>
    <x v="1"/>
    <x v="3"/>
  </r>
  <r>
    <x v="1"/>
    <x v="7"/>
    <x v="1"/>
    <x v="0"/>
    <x v="330"/>
    <x v="2326"/>
    <x v="2021"/>
    <x v="86"/>
    <x v="8"/>
    <x v="2"/>
    <x v="2"/>
    <x v="7"/>
    <x v="43"/>
    <x v="239"/>
    <x v="178"/>
    <x v="184"/>
    <x v="1"/>
    <x v="12"/>
    <x v="4"/>
    <x v="270"/>
    <x v="831"/>
    <x v="5"/>
    <x v="20"/>
    <x v="7"/>
    <x v="9"/>
    <x v="1881"/>
    <x v="3"/>
  </r>
  <r>
    <x v="0"/>
    <x v="10"/>
    <x v="1"/>
    <x v="10"/>
    <x v="72"/>
    <x v="2329"/>
    <x v="2022"/>
    <x v="101"/>
    <x v="8"/>
    <x v="2"/>
    <x v="2"/>
    <x v="10"/>
    <x v="30"/>
    <x v="104"/>
    <x v="182"/>
    <x v="18"/>
    <x v="1"/>
    <x v="15"/>
    <x v="3"/>
    <x v="590"/>
    <x v="158"/>
    <x v="74"/>
    <x v="86"/>
    <x v="6"/>
    <x v="1"/>
    <x v="141"/>
    <x v="53"/>
  </r>
  <r>
    <x v="1"/>
    <x v="7"/>
    <x v="1"/>
    <x v="0"/>
    <x v="187"/>
    <x v="2330"/>
    <x v="2023"/>
    <x v="183"/>
    <x v="8"/>
    <x v="2"/>
    <x v="2"/>
    <x v="7"/>
    <x v="43"/>
    <x v="282"/>
    <x v="182"/>
    <x v="105"/>
    <x v="1"/>
    <x v="12"/>
    <x v="4"/>
    <x v="423"/>
    <x v="848"/>
    <x v="104"/>
    <x v="16"/>
    <x v="7"/>
    <x v="9"/>
    <x v="1882"/>
    <x v="3"/>
  </r>
  <r>
    <x v="1"/>
    <x v="7"/>
    <x v="0"/>
    <x v="28"/>
    <x v="399"/>
    <x v="2331"/>
    <x v="2024"/>
    <x v="122"/>
    <x v="8"/>
    <x v="2"/>
    <x v="2"/>
    <x v="7"/>
    <x v="39"/>
    <x v="129"/>
    <x v="182"/>
    <x v="142"/>
    <x v="1"/>
    <x v="12"/>
    <x v="4"/>
    <x v="140"/>
    <x v="884"/>
    <x v="55"/>
    <x v="38"/>
    <x v="8"/>
    <x v="9"/>
    <x v="3738"/>
    <x v="67"/>
  </r>
  <r>
    <x v="1"/>
    <x v="7"/>
    <x v="1"/>
    <x v="0"/>
    <x v="318"/>
    <x v="2332"/>
    <x v="2025"/>
    <x v="83"/>
    <x v="8"/>
    <x v="2"/>
    <x v="2"/>
    <x v="7"/>
    <x v="43"/>
    <x v="263"/>
    <x v="182"/>
    <x v="173"/>
    <x v="1"/>
    <x v="12"/>
    <x v="4"/>
    <x v="364"/>
    <x v="385"/>
    <x v="42"/>
    <x v="17"/>
    <x v="7"/>
    <x v="9"/>
    <x v="1883"/>
    <x v="3"/>
  </r>
  <r>
    <x v="1"/>
    <x v="7"/>
    <x v="1"/>
    <x v="0"/>
    <x v="260"/>
    <x v="2334"/>
    <x v="2026"/>
    <x v="83"/>
    <x v="8"/>
    <x v="2"/>
    <x v="2"/>
    <x v="7"/>
    <x v="43"/>
    <x v="247"/>
    <x v="139"/>
    <x v="184"/>
    <x v="1"/>
    <x v="12"/>
    <x v="4"/>
    <x v="235"/>
    <x v="686"/>
    <x v="58"/>
    <x v="19"/>
    <x v="7"/>
    <x v="9"/>
    <x v="1885"/>
    <x v="3"/>
  </r>
  <r>
    <x v="1"/>
    <x v="7"/>
    <x v="1"/>
    <x v="0"/>
    <x v="328"/>
    <x v="2333"/>
    <x v="2026"/>
    <x v="28"/>
    <x v="8"/>
    <x v="2"/>
    <x v="2"/>
    <x v="7"/>
    <x v="43"/>
    <x v="263"/>
    <x v="176"/>
    <x v="184"/>
    <x v="1"/>
    <x v="12"/>
    <x v="4"/>
    <x v="358"/>
    <x v="17"/>
    <x v="42"/>
    <x v="17"/>
    <x v="7"/>
    <x v="9"/>
    <x v="1884"/>
    <x v="3"/>
  </r>
  <r>
    <x v="0"/>
    <x v="7"/>
    <x v="1"/>
    <x v="2"/>
    <x v="361"/>
    <x v="2335"/>
    <x v="2027"/>
    <x v="106"/>
    <x v="8"/>
    <x v="2"/>
    <x v="2"/>
    <x v="7"/>
    <x v="28"/>
    <x v="82"/>
    <x v="182"/>
    <x v="182"/>
    <x v="1"/>
    <x v="20"/>
    <x v="3"/>
    <x v="593"/>
    <x v="822"/>
    <x v="71"/>
    <x v="58"/>
    <x v="4"/>
    <x v="3"/>
    <x v="233"/>
    <x v="3"/>
  </r>
  <r>
    <x v="1"/>
    <x v="7"/>
    <x v="1"/>
    <x v="0"/>
    <x v="260"/>
    <x v="2336"/>
    <x v="2028"/>
    <x v="83"/>
    <x v="8"/>
    <x v="2"/>
    <x v="2"/>
    <x v="7"/>
    <x v="43"/>
    <x v="247"/>
    <x v="139"/>
    <x v="184"/>
    <x v="1"/>
    <x v="12"/>
    <x v="4"/>
    <x v="233"/>
    <x v="685"/>
    <x v="58"/>
    <x v="19"/>
    <x v="7"/>
    <x v="9"/>
    <x v="1886"/>
    <x v="3"/>
  </r>
  <r>
    <x v="1"/>
    <x v="7"/>
    <x v="1"/>
    <x v="0"/>
    <x v="318"/>
    <x v="2337"/>
    <x v="2029"/>
    <x v="7"/>
    <x v="8"/>
    <x v="2"/>
    <x v="2"/>
    <x v="7"/>
    <x v="43"/>
    <x v="246"/>
    <x v="170"/>
    <x v="184"/>
    <x v="1"/>
    <x v="12"/>
    <x v="4"/>
    <x v="258"/>
    <x v="124"/>
    <x v="101"/>
    <x v="9"/>
    <x v="7"/>
    <x v="9"/>
    <x v="1887"/>
    <x v="3"/>
  </r>
  <r>
    <x v="1"/>
    <x v="7"/>
    <x v="1"/>
    <x v="0"/>
    <x v="318"/>
    <x v="2338"/>
    <x v="2030"/>
    <x v="83"/>
    <x v="8"/>
    <x v="2"/>
    <x v="2"/>
    <x v="7"/>
    <x v="43"/>
    <x v="263"/>
    <x v="182"/>
    <x v="173"/>
    <x v="1"/>
    <x v="12"/>
    <x v="4"/>
    <x v="360"/>
    <x v="385"/>
    <x v="42"/>
    <x v="17"/>
    <x v="7"/>
    <x v="9"/>
    <x v="1888"/>
    <x v="3"/>
  </r>
  <r>
    <x v="1"/>
    <x v="2"/>
    <x v="0"/>
    <x v="0"/>
    <x v="344"/>
    <x v="2339"/>
    <x v="2031"/>
    <x v="145"/>
    <x v="8"/>
    <x v="2"/>
    <x v="2"/>
    <x v="2"/>
    <x v="33"/>
    <x v="469"/>
    <x v="182"/>
    <x v="182"/>
    <x v="1"/>
    <x v="2"/>
    <x v="4"/>
    <x v="676"/>
    <x v="580"/>
    <x v="36"/>
    <x v="90"/>
    <x v="8"/>
    <x v="9"/>
    <x v="3740"/>
    <x v="11"/>
  </r>
  <r>
    <x v="1"/>
    <x v="7"/>
    <x v="0"/>
    <x v="13"/>
    <x v="386"/>
    <x v="2340"/>
    <x v="2032"/>
    <x v="46"/>
    <x v="8"/>
    <x v="2"/>
    <x v="2"/>
    <x v="7"/>
    <x v="42"/>
    <x v="302"/>
    <x v="174"/>
    <x v="184"/>
    <x v="1"/>
    <x v="12"/>
    <x v="4"/>
    <x v="331"/>
    <x v="920"/>
    <x v="38"/>
    <x v="57"/>
    <x v="8"/>
    <x v="9"/>
    <x v="3741"/>
    <x v="30"/>
  </r>
  <r>
    <x v="1"/>
    <x v="7"/>
    <x v="0"/>
    <x v="9"/>
    <x v="371"/>
    <x v="2341"/>
    <x v="2033"/>
    <x v="99"/>
    <x v="8"/>
    <x v="2"/>
    <x v="2"/>
    <x v="7"/>
    <x v="42"/>
    <x v="179"/>
    <x v="174"/>
    <x v="184"/>
    <x v="1"/>
    <x v="12"/>
    <x v="4"/>
    <x v="262"/>
    <x v="852"/>
    <x v="77"/>
    <x v="39"/>
    <x v="8"/>
    <x v="9"/>
    <x v="3742"/>
    <x v="3"/>
  </r>
  <r>
    <x v="1"/>
    <x v="7"/>
    <x v="1"/>
    <x v="0"/>
    <x v="318"/>
    <x v="2342"/>
    <x v="2034"/>
    <x v="183"/>
    <x v="8"/>
    <x v="2"/>
    <x v="2"/>
    <x v="7"/>
    <x v="43"/>
    <x v="248"/>
    <x v="170"/>
    <x v="184"/>
    <x v="1"/>
    <x v="12"/>
    <x v="4"/>
    <x v="329"/>
    <x v="362"/>
    <x v="78"/>
    <x v="11"/>
    <x v="7"/>
    <x v="9"/>
    <x v="1889"/>
    <x v="3"/>
  </r>
  <r>
    <x v="1"/>
    <x v="7"/>
    <x v="1"/>
    <x v="0"/>
    <x v="260"/>
    <x v="2343"/>
    <x v="2035"/>
    <x v="119"/>
    <x v="8"/>
    <x v="2"/>
    <x v="2"/>
    <x v="7"/>
    <x v="43"/>
    <x v="243"/>
    <x v="139"/>
    <x v="184"/>
    <x v="1"/>
    <x v="12"/>
    <x v="4"/>
    <x v="374"/>
    <x v="976"/>
    <x v="53"/>
    <x v="12"/>
    <x v="7"/>
    <x v="9"/>
    <x v="1890"/>
    <x v="3"/>
  </r>
  <r>
    <x v="1"/>
    <x v="10"/>
    <x v="1"/>
    <x v="13"/>
    <x v="92"/>
    <x v="2344"/>
    <x v="2036"/>
    <x v="152"/>
    <x v="8"/>
    <x v="2"/>
    <x v="2"/>
    <x v="10"/>
    <x v="60"/>
    <x v="403"/>
    <x v="18"/>
    <x v="184"/>
    <x v="1"/>
    <x v="15"/>
    <x v="4"/>
    <x v="967"/>
    <x v="345"/>
    <x v="73"/>
    <x v="50"/>
    <x v="1"/>
    <x v="10"/>
    <x v="624"/>
    <x v="56"/>
  </r>
  <r>
    <x v="1"/>
    <x v="7"/>
    <x v="1"/>
    <x v="0"/>
    <x v="299"/>
    <x v="2345"/>
    <x v="2037"/>
    <x v="291"/>
    <x v="8"/>
    <x v="2"/>
    <x v="2"/>
    <x v="7"/>
    <x v="43"/>
    <x v="252"/>
    <x v="182"/>
    <x v="162"/>
    <x v="1"/>
    <x v="12"/>
    <x v="4"/>
    <x v="231"/>
    <x v="473"/>
    <x v="58"/>
    <x v="19"/>
    <x v="7"/>
    <x v="9"/>
    <x v="1891"/>
    <x v="3"/>
  </r>
  <r>
    <x v="0"/>
    <x v="7"/>
    <x v="1"/>
    <x v="0"/>
    <x v="344"/>
    <x v="2346"/>
    <x v="2038"/>
    <x v="160"/>
    <x v="8"/>
    <x v="2"/>
    <x v="2"/>
    <x v="7"/>
    <x v="28"/>
    <x v="81"/>
    <x v="182"/>
    <x v="182"/>
    <x v="1"/>
    <x v="20"/>
    <x v="3"/>
    <x v="608"/>
    <x v="998"/>
    <x v="71"/>
    <x v="58"/>
    <x v="4"/>
    <x v="3"/>
    <x v="234"/>
    <x v="2"/>
  </r>
  <r>
    <x v="1"/>
    <x v="7"/>
    <x v="1"/>
    <x v="0"/>
    <x v="330"/>
    <x v="2347"/>
    <x v="2039"/>
    <x v="267"/>
    <x v="8"/>
    <x v="2"/>
    <x v="2"/>
    <x v="7"/>
    <x v="43"/>
    <x v="239"/>
    <x v="178"/>
    <x v="184"/>
    <x v="1"/>
    <x v="12"/>
    <x v="4"/>
    <x v="269"/>
    <x v="901"/>
    <x v="5"/>
    <x v="20"/>
    <x v="7"/>
    <x v="9"/>
    <x v="1892"/>
    <x v="3"/>
  </r>
  <r>
    <x v="1"/>
    <x v="7"/>
    <x v="1"/>
    <x v="0"/>
    <x v="106"/>
    <x v="2348"/>
    <x v="2040"/>
    <x v="239"/>
    <x v="8"/>
    <x v="2"/>
    <x v="2"/>
    <x v="7"/>
    <x v="43"/>
    <x v="257"/>
    <x v="56"/>
    <x v="184"/>
    <x v="1"/>
    <x v="12"/>
    <x v="4"/>
    <x v="236"/>
    <x v="214"/>
    <x v="58"/>
    <x v="19"/>
    <x v="7"/>
    <x v="9"/>
    <x v="1893"/>
    <x v="3"/>
  </r>
  <r>
    <x v="1"/>
    <x v="7"/>
    <x v="0"/>
    <x v="12"/>
    <x v="186"/>
    <x v="2350"/>
    <x v="2041"/>
    <x v="145"/>
    <x v="8"/>
    <x v="2"/>
    <x v="2"/>
    <x v="7"/>
    <x v="40"/>
    <x v="204"/>
    <x v="182"/>
    <x v="27"/>
    <x v="1"/>
    <x v="13"/>
    <x v="4"/>
    <x v="90"/>
    <x v="588"/>
    <x v="69"/>
    <x v="56"/>
    <x v="8"/>
    <x v="9"/>
    <x v="3744"/>
    <x v="11"/>
  </r>
  <r>
    <x v="1"/>
    <x v="8"/>
    <x v="0"/>
    <x v="0"/>
    <x v="323"/>
    <x v="2349"/>
    <x v="2041"/>
    <x v="145"/>
    <x v="8"/>
    <x v="2"/>
    <x v="2"/>
    <x v="8"/>
    <x v="57"/>
    <x v="455"/>
    <x v="182"/>
    <x v="176"/>
    <x v="1"/>
    <x v="4"/>
    <x v="4"/>
    <x v="885"/>
    <x v="850"/>
    <x v="1"/>
    <x v="0"/>
    <x v="8"/>
    <x v="9"/>
    <x v="3743"/>
    <x v="18"/>
  </r>
  <r>
    <x v="1"/>
    <x v="7"/>
    <x v="1"/>
    <x v="0"/>
    <x v="266"/>
    <x v="2351"/>
    <x v="2041"/>
    <x v="267"/>
    <x v="8"/>
    <x v="2"/>
    <x v="2"/>
    <x v="7"/>
    <x v="43"/>
    <x v="235"/>
    <x v="143"/>
    <x v="184"/>
    <x v="1"/>
    <x v="12"/>
    <x v="4"/>
    <x v="263"/>
    <x v="1022"/>
    <x v="93"/>
    <x v="23"/>
    <x v="7"/>
    <x v="9"/>
    <x v="1894"/>
    <x v="3"/>
  </r>
  <r>
    <x v="1"/>
    <x v="7"/>
    <x v="1"/>
    <x v="0"/>
    <x v="260"/>
    <x v="2352"/>
    <x v="2042"/>
    <x v="97"/>
    <x v="8"/>
    <x v="2"/>
    <x v="2"/>
    <x v="7"/>
    <x v="43"/>
    <x v="252"/>
    <x v="182"/>
    <x v="142"/>
    <x v="1"/>
    <x v="12"/>
    <x v="4"/>
    <x v="233"/>
    <x v="678"/>
    <x v="58"/>
    <x v="19"/>
    <x v="7"/>
    <x v="9"/>
    <x v="1895"/>
    <x v="3"/>
  </r>
  <r>
    <x v="1"/>
    <x v="7"/>
    <x v="1"/>
    <x v="0"/>
    <x v="318"/>
    <x v="2353"/>
    <x v="2043"/>
    <x v="66"/>
    <x v="8"/>
    <x v="2"/>
    <x v="2"/>
    <x v="7"/>
    <x v="43"/>
    <x v="248"/>
    <x v="170"/>
    <x v="184"/>
    <x v="1"/>
    <x v="12"/>
    <x v="4"/>
    <x v="327"/>
    <x v="1012"/>
    <x v="78"/>
    <x v="11"/>
    <x v="7"/>
    <x v="9"/>
    <x v="1896"/>
    <x v="3"/>
  </r>
  <r>
    <x v="1"/>
    <x v="7"/>
    <x v="1"/>
    <x v="0"/>
    <x v="260"/>
    <x v="2355"/>
    <x v="2044"/>
    <x v="75"/>
    <x v="8"/>
    <x v="2"/>
    <x v="2"/>
    <x v="7"/>
    <x v="43"/>
    <x v="243"/>
    <x v="182"/>
    <x v="142"/>
    <x v="1"/>
    <x v="12"/>
    <x v="4"/>
    <x v="376"/>
    <x v="997"/>
    <x v="53"/>
    <x v="12"/>
    <x v="7"/>
    <x v="9"/>
    <x v="1898"/>
    <x v="3"/>
  </r>
  <r>
    <x v="1"/>
    <x v="7"/>
    <x v="1"/>
    <x v="0"/>
    <x v="260"/>
    <x v="2354"/>
    <x v="2044"/>
    <x v="180"/>
    <x v="8"/>
    <x v="2"/>
    <x v="2"/>
    <x v="7"/>
    <x v="43"/>
    <x v="252"/>
    <x v="139"/>
    <x v="184"/>
    <x v="1"/>
    <x v="12"/>
    <x v="4"/>
    <x v="231"/>
    <x v="865"/>
    <x v="58"/>
    <x v="19"/>
    <x v="7"/>
    <x v="9"/>
    <x v="1897"/>
    <x v="3"/>
  </r>
  <r>
    <x v="1"/>
    <x v="7"/>
    <x v="0"/>
    <x v="12"/>
    <x v="361"/>
    <x v="2356"/>
    <x v="2045"/>
    <x v="145"/>
    <x v="8"/>
    <x v="2"/>
    <x v="2"/>
    <x v="7"/>
    <x v="42"/>
    <x v="305"/>
    <x v="182"/>
    <x v="142"/>
    <x v="1"/>
    <x v="12"/>
    <x v="4"/>
    <x v="280"/>
    <x v="684"/>
    <x v="38"/>
    <x v="57"/>
    <x v="8"/>
    <x v="9"/>
    <x v="3745"/>
    <x v="18"/>
  </r>
  <r>
    <x v="1"/>
    <x v="7"/>
    <x v="1"/>
    <x v="0"/>
    <x v="106"/>
    <x v="2357"/>
    <x v="2045"/>
    <x v="283"/>
    <x v="8"/>
    <x v="2"/>
    <x v="2"/>
    <x v="7"/>
    <x v="43"/>
    <x v="274"/>
    <x v="182"/>
    <x v="64"/>
    <x v="1"/>
    <x v="12"/>
    <x v="4"/>
    <x v="259"/>
    <x v="840"/>
    <x v="94"/>
    <x v="22"/>
    <x v="7"/>
    <x v="9"/>
    <x v="1899"/>
    <x v="3"/>
  </r>
  <r>
    <x v="1"/>
    <x v="7"/>
    <x v="1"/>
    <x v="0"/>
    <x v="318"/>
    <x v="2358"/>
    <x v="2046"/>
    <x v="49"/>
    <x v="8"/>
    <x v="2"/>
    <x v="2"/>
    <x v="7"/>
    <x v="43"/>
    <x v="232"/>
    <x v="170"/>
    <x v="184"/>
    <x v="1"/>
    <x v="12"/>
    <x v="4"/>
    <x v="239"/>
    <x v="459"/>
    <x v="85"/>
    <x v="14"/>
    <x v="7"/>
    <x v="9"/>
    <x v="1900"/>
    <x v="3"/>
  </r>
  <r>
    <x v="1"/>
    <x v="7"/>
    <x v="0"/>
    <x v="12"/>
    <x v="361"/>
    <x v="2359"/>
    <x v="2047"/>
    <x v="277"/>
    <x v="8"/>
    <x v="2"/>
    <x v="2"/>
    <x v="7"/>
    <x v="39"/>
    <x v="114"/>
    <x v="139"/>
    <x v="184"/>
    <x v="1"/>
    <x v="12"/>
    <x v="4"/>
    <x v="20"/>
    <x v="797"/>
    <x v="72"/>
    <x v="41"/>
    <x v="8"/>
    <x v="9"/>
    <x v="3746"/>
    <x v="18"/>
  </r>
  <r>
    <x v="1"/>
    <x v="7"/>
    <x v="1"/>
    <x v="0"/>
    <x v="260"/>
    <x v="2360"/>
    <x v="2048"/>
    <x v="86"/>
    <x v="8"/>
    <x v="2"/>
    <x v="2"/>
    <x v="7"/>
    <x v="43"/>
    <x v="255"/>
    <x v="139"/>
    <x v="184"/>
    <x v="1"/>
    <x v="12"/>
    <x v="4"/>
    <x v="160"/>
    <x v="163"/>
    <x v="97"/>
    <x v="14"/>
    <x v="7"/>
    <x v="9"/>
    <x v="1901"/>
    <x v="3"/>
  </r>
  <r>
    <x v="1"/>
    <x v="7"/>
    <x v="0"/>
    <x v="9"/>
    <x v="333"/>
    <x v="2361"/>
    <x v="2049"/>
    <x v="183"/>
    <x v="8"/>
    <x v="2"/>
    <x v="2"/>
    <x v="7"/>
    <x v="42"/>
    <x v="179"/>
    <x v="182"/>
    <x v="82"/>
    <x v="1"/>
    <x v="12"/>
    <x v="4"/>
    <x v="264"/>
    <x v="472"/>
    <x v="77"/>
    <x v="39"/>
    <x v="8"/>
    <x v="9"/>
    <x v="3747"/>
    <x v="3"/>
  </r>
  <r>
    <x v="1"/>
    <x v="7"/>
    <x v="1"/>
    <x v="0"/>
    <x v="167"/>
    <x v="2362"/>
    <x v="2050"/>
    <x v="102"/>
    <x v="8"/>
    <x v="2"/>
    <x v="2"/>
    <x v="7"/>
    <x v="43"/>
    <x v="231"/>
    <x v="90"/>
    <x v="184"/>
    <x v="1"/>
    <x v="12"/>
    <x v="4"/>
    <x v="196"/>
    <x v="423"/>
    <x v="102"/>
    <x v="14"/>
    <x v="7"/>
    <x v="9"/>
    <x v="1902"/>
    <x v="3"/>
  </r>
  <r>
    <x v="1"/>
    <x v="7"/>
    <x v="0"/>
    <x v="23"/>
    <x v="390"/>
    <x v="2363"/>
    <x v="2051"/>
    <x v="26"/>
    <x v="8"/>
    <x v="2"/>
    <x v="2"/>
    <x v="7"/>
    <x v="39"/>
    <x v="144"/>
    <x v="139"/>
    <x v="184"/>
    <x v="1"/>
    <x v="12"/>
    <x v="4"/>
    <x v="57"/>
    <x v="179"/>
    <x v="3"/>
    <x v="40"/>
    <x v="8"/>
    <x v="9"/>
    <x v="3748"/>
    <x v="23"/>
  </r>
  <r>
    <x v="0"/>
    <x v="7"/>
    <x v="1"/>
    <x v="0"/>
    <x v="318"/>
    <x v="2364"/>
    <x v="2052"/>
    <x v="222"/>
    <x v="8"/>
    <x v="2"/>
    <x v="2"/>
    <x v="7"/>
    <x v="8"/>
    <x v="20"/>
    <x v="182"/>
    <x v="173"/>
    <x v="1"/>
    <x v="12"/>
    <x v="4"/>
    <x v="381"/>
    <x v="67"/>
    <x v="64"/>
    <x v="13"/>
    <x v="7"/>
    <x v="9"/>
    <x v="1903"/>
    <x v="3"/>
  </r>
  <r>
    <x v="1"/>
    <x v="7"/>
    <x v="1"/>
    <x v="0"/>
    <x v="260"/>
    <x v="2365"/>
    <x v="2053"/>
    <x v="7"/>
    <x v="8"/>
    <x v="2"/>
    <x v="2"/>
    <x v="7"/>
    <x v="43"/>
    <x v="243"/>
    <x v="139"/>
    <x v="184"/>
    <x v="1"/>
    <x v="12"/>
    <x v="4"/>
    <x v="374"/>
    <x v="128"/>
    <x v="53"/>
    <x v="12"/>
    <x v="7"/>
    <x v="9"/>
    <x v="1904"/>
    <x v="3"/>
  </r>
  <r>
    <x v="1"/>
    <x v="10"/>
    <x v="1"/>
    <x v="0"/>
    <x v="27"/>
    <x v="2366"/>
    <x v="2054"/>
    <x v="215"/>
    <x v="8"/>
    <x v="2"/>
    <x v="2"/>
    <x v="10"/>
    <x v="36"/>
    <x v="407"/>
    <x v="182"/>
    <x v="24"/>
    <x v="1"/>
    <x v="15"/>
    <x v="4"/>
    <x v="797"/>
    <x v="744"/>
    <x v="76"/>
    <x v="74"/>
    <x v="1"/>
    <x v="10"/>
    <x v="625"/>
    <x v="3"/>
  </r>
  <r>
    <x v="1"/>
    <x v="7"/>
    <x v="1"/>
    <x v="0"/>
    <x v="260"/>
    <x v="2367"/>
    <x v="2055"/>
    <x v="7"/>
    <x v="8"/>
    <x v="2"/>
    <x v="2"/>
    <x v="7"/>
    <x v="43"/>
    <x v="243"/>
    <x v="139"/>
    <x v="184"/>
    <x v="1"/>
    <x v="12"/>
    <x v="4"/>
    <x v="372"/>
    <x v="128"/>
    <x v="53"/>
    <x v="12"/>
    <x v="7"/>
    <x v="9"/>
    <x v="1905"/>
    <x v="3"/>
  </r>
  <r>
    <x v="1"/>
    <x v="7"/>
    <x v="1"/>
    <x v="0"/>
    <x v="195"/>
    <x v="2368"/>
    <x v="2056"/>
    <x v="74"/>
    <x v="8"/>
    <x v="2"/>
    <x v="2"/>
    <x v="7"/>
    <x v="43"/>
    <x v="270"/>
    <x v="105"/>
    <x v="184"/>
    <x v="1"/>
    <x v="12"/>
    <x v="4"/>
    <x v="246"/>
    <x v="961"/>
    <x v="93"/>
    <x v="22"/>
    <x v="7"/>
    <x v="9"/>
    <x v="1906"/>
    <x v="3"/>
  </r>
  <r>
    <x v="1"/>
    <x v="7"/>
    <x v="1"/>
    <x v="0"/>
    <x v="260"/>
    <x v="2369"/>
    <x v="2057"/>
    <x v="7"/>
    <x v="8"/>
    <x v="2"/>
    <x v="2"/>
    <x v="7"/>
    <x v="43"/>
    <x v="243"/>
    <x v="139"/>
    <x v="184"/>
    <x v="1"/>
    <x v="12"/>
    <x v="4"/>
    <x v="371"/>
    <x v="128"/>
    <x v="53"/>
    <x v="12"/>
    <x v="7"/>
    <x v="9"/>
    <x v="1907"/>
    <x v="3"/>
  </r>
  <r>
    <x v="1"/>
    <x v="7"/>
    <x v="1"/>
    <x v="0"/>
    <x v="260"/>
    <x v="2370"/>
    <x v="2058"/>
    <x v="75"/>
    <x v="8"/>
    <x v="2"/>
    <x v="2"/>
    <x v="7"/>
    <x v="43"/>
    <x v="243"/>
    <x v="182"/>
    <x v="142"/>
    <x v="1"/>
    <x v="12"/>
    <x v="4"/>
    <x v="372"/>
    <x v="997"/>
    <x v="53"/>
    <x v="12"/>
    <x v="7"/>
    <x v="9"/>
    <x v="1908"/>
    <x v="3"/>
  </r>
  <r>
    <x v="0"/>
    <x v="7"/>
    <x v="1"/>
    <x v="0"/>
    <x v="318"/>
    <x v="2371"/>
    <x v="2059"/>
    <x v="84"/>
    <x v="8"/>
    <x v="2"/>
    <x v="2"/>
    <x v="7"/>
    <x v="9"/>
    <x v="23"/>
    <x v="182"/>
    <x v="173"/>
    <x v="1"/>
    <x v="5"/>
    <x v="0"/>
    <x v="482"/>
    <x v="724"/>
    <x v="88"/>
    <x v="6"/>
    <x v="7"/>
    <x v="0"/>
    <x v="1909"/>
    <x v="2"/>
  </r>
  <r>
    <x v="1"/>
    <x v="7"/>
    <x v="1"/>
    <x v="0"/>
    <x v="214"/>
    <x v="2372"/>
    <x v="2060"/>
    <x v="208"/>
    <x v="8"/>
    <x v="2"/>
    <x v="2"/>
    <x v="7"/>
    <x v="43"/>
    <x v="252"/>
    <x v="182"/>
    <x v="117"/>
    <x v="1"/>
    <x v="12"/>
    <x v="4"/>
    <x v="231"/>
    <x v="858"/>
    <x v="58"/>
    <x v="19"/>
    <x v="7"/>
    <x v="9"/>
    <x v="1910"/>
    <x v="3"/>
  </r>
  <r>
    <x v="1"/>
    <x v="7"/>
    <x v="1"/>
    <x v="0"/>
    <x v="330"/>
    <x v="2373"/>
    <x v="2061"/>
    <x v="7"/>
    <x v="8"/>
    <x v="2"/>
    <x v="2"/>
    <x v="7"/>
    <x v="43"/>
    <x v="239"/>
    <x v="182"/>
    <x v="178"/>
    <x v="1"/>
    <x v="12"/>
    <x v="4"/>
    <x v="269"/>
    <x v="133"/>
    <x v="5"/>
    <x v="20"/>
    <x v="7"/>
    <x v="9"/>
    <x v="1911"/>
    <x v="3"/>
  </r>
  <r>
    <x v="1"/>
    <x v="7"/>
    <x v="1"/>
    <x v="0"/>
    <x v="148"/>
    <x v="2374"/>
    <x v="2062"/>
    <x v="31"/>
    <x v="8"/>
    <x v="2"/>
    <x v="2"/>
    <x v="7"/>
    <x v="43"/>
    <x v="255"/>
    <x v="182"/>
    <x v="87"/>
    <x v="1"/>
    <x v="12"/>
    <x v="4"/>
    <x v="165"/>
    <x v="913"/>
    <x v="97"/>
    <x v="14"/>
    <x v="7"/>
    <x v="9"/>
    <x v="1912"/>
    <x v="3"/>
  </r>
  <r>
    <x v="1"/>
    <x v="7"/>
    <x v="0"/>
    <x v="12"/>
    <x v="373"/>
    <x v="2375"/>
    <x v="2063"/>
    <x v="85"/>
    <x v="8"/>
    <x v="2"/>
    <x v="2"/>
    <x v="7"/>
    <x v="42"/>
    <x v="305"/>
    <x v="182"/>
    <x v="173"/>
    <x v="1"/>
    <x v="12"/>
    <x v="4"/>
    <x v="281"/>
    <x v="585"/>
    <x v="38"/>
    <x v="57"/>
    <x v="8"/>
    <x v="9"/>
    <x v="3749"/>
    <x v="18"/>
  </r>
  <r>
    <x v="1"/>
    <x v="7"/>
    <x v="1"/>
    <x v="0"/>
    <x v="318"/>
    <x v="2376"/>
    <x v="2063"/>
    <x v="86"/>
    <x v="8"/>
    <x v="2"/>
    <x v="2"/>
    <x v="7"/>
    <x v="43"/>
    <x v="266"/>
    <x v="170"/>
    <x v="184"/>
    <x v="1"/>
    <x v="12"/>
    <x v="4"/>
    <x v="244"/>
    <x v="831"/>
    <x v="93"/>
    <x v="22"/>
    <x v="7"/>
    <x v="9"/>
    <x v="1913"/>
    <x v="3"/>
  </r>
  <r>
    <x v="1"/>
    <x v="7"/>
    <x v="1"/>
    <x v="0"/>
    <x v="318"/>
    <x v="2377"/>
    <x v="2064"/>
    <x v="248"/>
    <x v="8"/>
    <x v="2"/>
    <x v="2"/>
    <x v="7"/>
    <x v="43"/>
    <x v="261"/>
    <x v="182"/>
    <x v="173"/>
    <x v="1"/>
    <x v="12"/>
    <x v="4"/>
    <x v="545"/>
    <x v="800"/>
    <x v="52"/>
    <x v="14"/>
    <x v="7"/>
    <x v="9"/>
    <x v="1914"/>
    <x v="3"/>
  </r>
  <r>
    <x v="0"/>
    <x v="7"/>
    <x v="1"/>
    <x v="12"/>
    <x v="361"/>
    <x v="2378"/>
    <x v="2065"/>
    <x v="298"/>
    <x v="8"/>
    <x v="2"/>
    <x v="2"/>
    <x v="7"/>
    <x v="9"/>
    <x v="26"/>
    <x v="182"/>
    <x v="142"/>
    <x v="1"/>
    <x v="5"/>
    <x v="0"/>
    <x v="503"/>
    <x v="393"/>
    <x v="63"/>
    <x v="6"/>
    <x v="7"/>
    <x v="0"/>
    <x v="1915"/>
    <x v="18"/>
  </r>
  <r>
    <x v="1"/>
    <x v="7"/>
    <x v="1"/>
    <x v="0"/>
    <x v="318"/>
    <x v="2379"/>
    <x v="2066"/>
    <x v="86"/>
    <x v="8"/>
    <x v="2"/>
    <x v="2"/>
    <x v="7"/>
    <x v="43"/>
    <x v="233"/>
    <x v="182"/>
    <x v="173"/>
    <x v="1"/>
    <x v="12"/>
    <x v="4"/>
    <x v="545"/>
    <x v="281"/>
    <x v="52"/>
    <x v="14"/>
    <x v="7"/>
    <x v="9"/>
    <x v="1916"/>
    <x v="3"/>
  </r>
  <r>
    <x v="1"/>
    <x v="7"/>
    <x v="1"/>
    <x v="0"/>
    <x v="260"/>
    <x v="2380"/>
    <x v="2066"/>
    <x v="209"/>
    <x v="8"/>
    <x v="2"/>
    <x v="2"/>
    <x v="7"/>
    <x v="43"/>
    <x v="247"/>
    <x v="139"/>
    <x v="184"/>
    <x v="1"/>
    <x v="12"/>
    <x v="4"/>
    <x v="233"/>
    <x v="918"/>
    <x v="58"/>
    <x v="19"/>
    <x v="7"/>
    <x v="9"/>
    <x v="1918"/>
    <x v="3"/>
  </r>
  <r>
    <x v="1"/>
    <x v="7"/>
    <x v="1"/>
    <x v="0"/>
    <x v="318"/>
    <x v="2381"/>
    <x v="2067"/>
    <x v="123"/>
    <x v="8"/>
    <x v="2"/>
    <x v="2"/>
    <x v="7"/>
    <x v="43"/>
    <x v="261"/>
    <x v="170"/>
    <x v="184"/>
    <x v="1"/>
    <x v="12"/>
    <x v="4"/>
    <x v="544"/>
    <x v="661"/>
    <x v="52"/>
    <x v="14"/>
    <x v="7"/>
    <x v="9"/>
    <x v="1917"/>
    <x v="3"/>
  </r>
  <r>
    <x v="1"/>
    <x v="7"/>
    <x v="1"/>
    <x v="0"/>
    <x v="260"/>
    <x v="2382"/>
    <x v="2068"/>
    <x v="75"/>
    <x v="8"/>
    <x v="2"/>
    <x v="2"/>
    <x v="7"/>
    <x v="43"/>
    <x v="243"/>
    <x v="182"/>
    <x v="142"/>
    <x v="1"/>
    <x v="12"/>
    <x v="4"/>
    <x v="376"/>
    <x v="997"/>
    <x v="53"/>
    <x v="12"/>
    <x v="7"/>
    <x v="9"/>
    <x v="1919"/>
    <x v="3"/>
  </r>
  <r>
    <x v="1"/>
    <x v="7"/>
    <x v="1"/>
    <x v="0"/>
    <x v="144"/>
    <x v="2383"/>
    <x v="2069"/>
    <x v="86"/>
    <x v="8"/>
    <x v="2"/>
    <x v="2"/>
    <x v="7"/>
    <x v="43"/>
    <x v="246"/>
    <x v="78"/>
    <x v="184"/>
    <x v="1"/>
    <x v="12"/>
    <x v="4"/>
    <x v="256"/>
    <x v="831"/>
    <x v="101"/>
    <x v="9"/>
    <x v="7"/>
    <x v="9"/>
    <x v="1920"/>
    <x v="3"/>
  </r>
  <r>
    <x v="1"/>
    <x v="7"/>
    <x v="0"/>
    <x v="9"/>
    <x v="364"/>
    <x v="2384"/>
    <x v="2070"/>
    <x v="130"/>
    <x v="8"/>
    <x v="2"/>
    <x v="2"/>
    <x v="7"/>
    <x v="42"/>
    <x v="178"/>
    <x v="182"/>
    <x v="173"/>
    <x v="1"/>
    <x v="12"/>
    <x v="4"/>
    <x v="260"/>
    <x v="29"/>
    <x v="89"/>
    <x v="34"/>
    <x v="8"/>
    <x v="9"/>
    <x v="3750"/>
    <x v="3"/>
  </r>
  <r>
    <x v="1"/>
    <x v="7"/>
    <x v="1"/>
    <x v="0"/>
    <x v="330"/>
    <x v="2385"/>
    <x v="2070"/>
    <x v="239"/>
    <x v="8"/>
    <x v="2"/>
    <x v="2"/>
    <x v="7"/>
    <x v="43"/>
    <x v="239"/>
    <x v="182"/>
    <x v="178"/>
    <x v="1"/>
    <x v="12"/>
    <x v="4"/>
    <x v="272"/>
    <x v="497"/>
    <x v="5"/>
    <x v="20"/>
    <x v="7"/>
    <x v="9"/>
    <x v="1921"/>
    <x v="3"/>
  </r>
  <r>
    <x v="1"/>
    <x v="7"/>
    <x v="1"/>
    <x v="0"/>
    <x v="318"/>
    <x v="2386"/>
    <x v="2071"/>
    <x v="289"/>
    <x v="8"/>
    <x v="2"/>
    <x v="2"/>
    <x v="7"/>
    <x v="43"/>
    <x v="259"/>
    <x v="170"/>
    <x v="184"/>
    <x v="1"/>
    <x v="12"/>
    <x v="4"/>
    <x v="474"/>
    <x v="652"/>
    <x v="67"/>
    <x v="14"/>
    <x v="7"/>
    <x v="9"/>
    <x v="1922"/>
    <x v="3"/>
  </r>
  <r>
    <x v="1"/>
    <x v="7"/>
    <x v="1"/>
    <x v="0"/>
    <x v="260"/>
    <x v="2387"/>
    <x v="2072"/>
    <x v="289"/>
    <x v="8"/>
    <x v="2"/>
    <x v="2"/>
    <x v="7"/>
    <x v="43"/>
    <x v="255"/>
    <x v="139"/>
    <x v="184"/>
    <x v="1"/>
    <x v="12"/>
    <x v="4"/>
    <x v="161"/>
    <x v="292"/>
    <x v="97"/>
    <x v="14"/>
    <x v="7"/>
    <x v="9"/>
    <x v="1923"/>
    <x v="3"/>
  </r>
  <r>
    <x v="1"/>
    <x v="2"/>
    <x v="0"/>
    <x v="0"/>
    <x v="344"/>
    <x v="2388"/>
    <x v="2072"/>
    <x v="145"/>
    <x v="8"/>
    <x v="2"/>
    <x v="2"/>
    <x v="2"/>
    <x v="33"/>
    <x v="469"/>
    <x v="180"/>
    <x v="184"/>
    <x v="1"/>
    <x v="2"/>
    <x v="4"/>
    <x v="674"/>
    <x v="580"/>
    <x v="36"/>
    <x v="90"/>
    <x v="8"/>
    <x v="9"/>
    <x v="3751"/>
    <x v="11"/>
  </r>
  <r>
    <x v="1"/>
    <x v="7"/>
    <x v="1"/>
    <x v="0"/>
    <x v="233"/>
    <x v="2389"/>
    <x v="2073"/>
    <x v="180"/>
    <x v="8"/>
    <x v="2"/>
    <x v="2"/>
    <x v="7"/>
    <x v="43"/>
    <x v="217"/>
    <x v="182"/>
    <x v="128"/>
    <x v="1"/>
    <x v="12"/>
    <x v="4"/>
    <x v="256"/>
    <x v="764"/>
    <x v="101"/>
    <x v="9"/>
    <x v="7"/>
    <x v="9"/>
    <x v="1924"/>
    <x v="3"/>
  </r>
  <r>
    <x v="1"/>
    <x v="7"/>
    <x v="0"/>
    <x v="12"/>
    <x v="361"/>
    <x v="2390"/>
    <x v="2074"/>
    <x v="108"/>
    <x v="8"/>
    <x v="2"/>
    <x v="2"/>
    <x v="7"/>
    <x v="39"/>
    <x v="114"/>
    <x v="182"/>
    <x v="142"/>
    <x v="1"/>
    <x v="12"/>
    <x v="4"/>
    <x v="21"/>
    <x v="409"/>
    <x v="72"/>
    <x v="41"/>
    <x v="8"/>
    <x v="9"/>
    <x v="3752"/>
    <x v="18"/>
  </r>
  <r>
    <x v="1"/>
    <x v="7"/>
    <x v="1"/>
    <x v="0"/>
    <x v="243"/>
    <x v="2391"/>
    <x v="2074"/>
    <x v="198"/>
    <x v="8"/>
    <x v="2"/>
    <x v="2"/>
    <x v="7"/>
    <x v="43"/>
    <x v="248"/>
    <x v="182"/>
    <x v="134"/>
    <x v="1"/>
    <x v="12"/>
    <x v="4"/>
    <x v="326"/>
    <x v="100"/>
    <x v="78"/>
    <x v="11"/>
    <x v="7"/>
    <x v="9"/>
    <x v="1925"/>
    <x v="3"/>
  </r>
  <r>
    <x v="1"/>
    <x v="7"/>
    <x v="1"/>
    <x v="0"/>
    <x v="96"/>
    <x v="2392"/>
    <x v="2075"/>
    <x v="25"/>
    <x v="8"/>
    <x v="2"/>
    <x v="2"/>
    <x v="7"/>
    <x v="43"/>
    <x v="266"/>
    <x v="182"/>
    <x v="59"/>
    <x v="1"/>
    <x v="12"/>
    <x v="4"/>
    <x v="246"/>
    <x v="631"/>
    <x v="93"/>
    <x v="22"/>
    <x v="7"/>
    <x v="9"/>
    <x v="1926"/>
    <x v="3"/>
  </r>
  <r>
    <x v="1"/>
    <x v="8"/>
    <x v="0"/>
    <x v="0"/>
    <x v="323"/>
    <x v="2393"/>
    <x v="2076"/>
    <x v="145"/>
    <x v="8"/>
    <x v="2"/>
    <x v="2"/>
    <x v="8"/>
    <x v="57"/>
    <x v="455"/>
    <x v="174"/>
    <x v="184"/>
    <x v="1"/>
    <x v="4"/>
    <x v="4"/>
    <x v="886"/>
    <x v="850"/>
    <x v="1"/>
    <x v="0"/>
    <x v="8"/>
    <x v="9"/>
    <x v="3753"/>
    <x v="18"/>
  </r>
  <r>
    <x v="1"/>
    <x v="7"/>
    <x v="1"/>
    <x v="0"/>
    <x v="260"/>
    <x v="2394"/>
    <x v="2077"/>
    <x v="221"/>
    <x v="8"/>
    <x v="2"/>
    <x v="2"/>
    <x v="7"/>
    <x v="44"/>
    <x v="234"/>
    <x v="182"/>
    <x v="142"/>
    <x v="1"/>
    <x v="12"/>
    <x v="4"/>
    <x v="269"/>
    <x v="962"/>
    <x v="48"/>
    <x v="43"/>
    <x v="7"/>
    <x v="13"/>
    <x v="1927"/>
    <x v="3"/>
  </r>
  <r>
    <x v="1"/>
    <x v="7"/>
    <x v="1"/>
    <x v="0"/>
    <x v="200"/>
    <x v="2395"/>
    <x v="2078"/>
    <x v="99"/>
    <x v="8"/>
    <x v="2"/>
    <x v="2"/>
    <x v="7"/>
    <x v="43"/>
    <x v="255"/>
    <x v="108"/>
    <x v="184"/>
    <x v="1"/>
    <x v="12"/>
    <x v="4"/>
    <x v="156"/>
    <x v="683"/>
    <x v="97"/>
    <x v="14"/>
    <x v="7"/>
    <x v="9"/>
    <x v="1928"/>
    <x v="3"/>
  </r>
  <r>
    <x v="1"/>
    <x v="7"/>
    <x v="1"/>
    <x v="0"/>
    <x v="80"/>
    <x v="2396"/>
    <x v="2079"/>
    <x v="180"/>
    <x v="8"/>
    <x v="2"/>
    <x v="2"/>
    <x v="7"/>
    <x v="43"/>
    <x v="217"/>
    <x v="182"/>
    <x v="49"/>
    <x v="1"/>
    <x v="12"/>
    <x v="4"/>
    <x v="257"/>
    <x v="764"/>
    <x v="101"/>
    <x v="9"/>
    <x v="7"/>
    <x v="9"/>
    <x v="1929"/>
    <x v="3"/>
  </r>
  <r>
    <x v="1"/>
    <x v="7"/>
    <x v="1"/>
    <x v="0"/>
    <x v="318"/>
    <x v="2397"/>
    <x v="2080"/>
    <x v="239"/>
    <x v="8"/>
    <x v="2"/>
    <x v="2"/>
    <x v="7"/>
    <x v="43"/>
    <x v="217"/>
    <x v="170"/>
    <x v="184"/>
    <x v="1"/>
    <x v="12"/>
    <x v="4"/>
    <x v="256"/>
    <x v="693"/>
    <x v="101"/>
    <x v="9"/>
    <x v="7"/>
    <x v="9"/>
    <x v="1930"/>
    <x v="3"/>
  </r>
  <r>
    <x v="1"/>
    <x v="7"/>
    <x v="1"/>
    <x v="0"/>
    <x v="94"/>
    <x v="2398"/>
    <x v="2081"/>
    <x v="267"/>
    <x v="8"/>
    <x v="2"/>
    <x v="2"/>
    <x v="7"/>
    <x v="43"/>
    <x v="272"/>
    <x v="51"/>
    <x v="184"/>
    <x v="1"/>
    <x v="12"/>
    <x v="4"/>
    <x v="228"/>
    <x v="1022"/>
    <x v="93"/>
    <x v="22"/>
    <x v="7"/>
    <x v="9"/>
    <x v="1931"/>
    <x v="3"/>
  </r>
  <r>
    <x v="1"/>
    <x v="7"/>
    <x v="1"/>
    <x v="0"/>
    <x v="260"/>
    <x v="2399"/>
    <x v="2082"/>
    <x v="239"/>
    <x v="8"/>
    <x v="2"/>
    <x v="2"/>
    <x v="7"/>
    <x v="43"/>
    <x v="274"/>
    <x v="139"/>
    <x v="184"/>
    <x v="1"/>
    <x v="12"/>
    <x v="4"/>
    <x v="258"/>
    <x v="936"/>
    <x v="94"/>
    <x v="22"/>
    <x v="7"/>
    <x v="9"/>
    <x v="1932"/>
    <x v="3"/>
  </r>
  <r>
    <x v="1"/>
    <x v="7"/>
    <x v="1"/>
    <x v="0"/>
    <x v="144"/>
    <x v="2400"/>
    <x v="2083"/>
    <x v="177"/>
    <x v="8"/>
    <x v="2"/>
    <x v="2"/>
    <x v="7"/>
    <x v="43"/>
    <x v="280"/>
    <x v="78"/>
    <x v="184"/>
    <x v="1"/>
    <x v="12"/>
    <x v="4"/>
    <x v="269"/>
    <x v="272"/>
    <x v="5"/>
    <x v="20"/>
    <x v="7"/>
    <x v="9"/>
    <x v="1933"/>
    <x v="3"/>
  </r>
  <r>
    <x v="1"/>
    <x v="7"/>
    <x v="1"/>
    <x v="0"/>
    <x v="260"/>
    <x v="2401"/>
    <x v="2084"/>
    <x v="78"/>
    <x v="8"/>
    <x v="2"/>
    <x v="2"/>
    <x v="7"/>
    <x v="43"/>
    <x v="239"/>
    <x v="139"/>
    <x v="184"/>
    <x v="1"/>
    <x v="12"/>
    <x v="4"/>
    <x v="271"/>
    <x v="314"/>
    <x v="5"/>
    <x v="20"/>
    <x v="7"/>
    <x v="9"/>
    <x v="1934"/>
    <x v="3"/>
  </r>
  <r>
    <x v="1"/>
    <x v="7"/>
    <x v="1"/>
    <x v="0"/>
    <x v="298"/>
    <x v="2402"/>
    <x v="2085"/>
    <x v="288"/>
    <x v="8"/>
    <x v="2"/>
    <x v="2"/>
    <x v="7"/>
    <x v="43"/>
    <x v="246"/>
    <x v="161"/>
    <x v="184"/>
    <x v="1"/>
    <x v="12"/>
    <x v="4"/>
    <x v="255"/>
    <x v="988"/>
    <x v="101"/>
    <x v="9"/>
    <x v="7"/>
    <x v="9"/>
    <x v="1935"/>
    <x v="3"/>
  </r>
  <r>
    <x v="0"/>
    <x v="7"/>
    <x v="1"/>
    <x v="0"/>
    <x v="260"/>
    <x v="2403"/>
    <x v="2086"/>
    <x v="182"/>
    <x v="8"/>
    <x v="2"/>
    <x v="2"/>
    <x v="7"/>
    <x v="9"/>
    <x v="21"/>
    <x v="139"/>
    <x v="184"/>
    <x v="1"/>
    <x v="12"/>
    <x v="4"/>
    <x v="247"/>
    <x v="291"/>
    <x v="11"/>
    <x v="5"/>
    <x v="7"/>
    <x v="0"/>
    <x v="1936"/>
    <x v="3"/>
  </r>
  <r>
    <x v="1"/>
    <x v="7"/>
    <x v="1"/>
    <x v="0"/>
    <x v="318"/>
    <x v="2404"/>
    <x v="2087"/>
    <x v="86"/>
    <x v="8"/>
    <x v="2"/>
    <x v="2"/>
    <x v="7"/>
    <x v="43"/>
    <x v="261"/>
    <x v="182"/>
    <x v="173"/>
    <x v="1"/>
    <x v="12"/>
    <x v="4"/>
    <x v="545"/>
    <x v="281"/>
    <x v="52"/>
    <x v="14"/>
    <x v="7"/>
    <x v="9"/>
    <x v="1937"/>
    <x v="3"/>
  </r>
  <r>
    <x v="1"/>
    <x v="7"/>
    <x v="1"/>
    <x v="0"/>
    <x v="194"/>
    <x v="2405"/>
    <x v="2088"/>
    <x v="262"/>
    <x v="8"/>
    <x v="2"/>
    <x v="2"/>
    <x v="7"/>
    <x v="43"/>
    <x v="254"/>
    <x v="104"/>
    <x v="184"/>
    <x v="1"/>
    <x v="12"/>
    <x v="4"/>
    <x v="246"/>
    <x v="952"/>
    <x v="58"/>
    <x v="19"/>
    <x v="7"/>
    <x v="9"/>
    <x v="1938"/>
    <x v="3"/>
  </r>
  <r>
    <x v="1"/>
    <x v="7"/>
    <x v="1"/>
    <x v="0"/>
    <x v="260"/>
    <x v="2406"/>
    <x v="2089"/>
    <x v="123"/>
    <x v="8"/>
    <x v="2"/>
    <x v="2"/>
    <x v="7"/>
    <x v="43"/>
    <x v="260"/>
    <x v="139"/>
    <x v="184"/>
    <x v="1"/>
    <x v="12"/>
    <x v="4"/>
    <x v="394"/>
    <x v="118"/>
    <x v="67"/>
    <x v="14"/>
    <x v="7"/>
    <x v="9"/>
    <x v="1939"/>
    <x v="3"/>
  </r>
  <r>
    <x v="1"/>
    <x v="7"/>
    <x v="1"/>
    <x v="0"/>
    <x v="247"/>
    <x v="2407"/>
    <x v="2090"/>
    <x v="66"/>
    <x v="8"/>
    <x v="2"/>
    <x v="2"/>
    <x v="7"/>
    <x v="43"/>
    <x v="232"/>
    <x v="131"/>
    <x v="184"/>
    <x v="1"/>
    <x v="12"/>
    <x v="4"/>
    <x v="239"/>
    <x v="225"/>
    <x v="85"/>
    <x v="14"/>
    <x v="7"/>
    <x v="9"/>
    <x v="1940"/>
    <x v="3"/>
  </r>
  <r>
    <x v="1"/>
    <x v="7"/>
    <x v="1"/>
    <x v="0"/>
    <x v="260"/>
    <x v="2408"/>
    <x v="2091"/>
    <x v="239"/>
    <x v="8"/>
    <x v="2"/>
    <x v="2"/>
    <x v="7"/>
    <x v="43"/>
    <x v="246"/>
    <x v="182"/>
    <x v="142"/>
    <x v="1"/>
    <x v="12"/>
    <x v="4"/>
    <x v="255"/>
    <x v="214"/>
    <x v="101"/>
    <x v="9"/>
    <x v="7"/>
    <x v="9"/>
    <x v="1941"/>
    <x v="3"/>
  </r>
  <r>
    <x v="1"/>
    <x v="7"/>
    <x v="1"/>
    <x v="0"/>
    <x v="328"/>
    <x v="2409"/>
    <x v="2092"/>
    <x v="7"/>
    <x v="8"/>
    <x v="2"/>
    <x v="2"/>
    <x v="7"/>
    <x v="43"/>
    <x v="263"/>
    <x v="182"/>
    <x v="177"/>
    <x v="1"/>
    <x v="12"/>
    <x v="4"/>
    <x v="364"/>
    <x v="139"/>
    <x v="42"/>
    <x v="17"/>
    <x v="7"/>
    <x v="9"/>
    <x v="1942"/>
    <x v="3"/>
  </r>
  <r>
    <x v="1"/>
    <x v="7"/>
    <x v="1"/>
    <x v="0"/>
    <x v="318"/>
    <x v="2410"/>
    <x v="2093"/>
    <x v="209"/>
    <x v="8"/>
    <x v="2"/>
    <x v="2"/>
    <x v="7"/>
    <x v="43"/>
    <x v="221"/>
    <x v="182"/>
    <x v="173"/>
    <x v="1"/>
    <x v="12"/>
    <x v="4"/>
    <x v="323"/>
    <x v="626"/>
    <x v="78"/>
    <x v="11"/>
    <x v="7"/>
    <x v="9"/>
    <x v="1943"/>
    <x v="3"/>
  </r>
  <r>
    <x v="0"/>
    <x v="7"/>
    <x v="1"/>
    <x v="0"/>
    <x v="191"/>
    <x v="2411"/>
    <x v="2094"/>
    <x v="228"/>
    <x v="8"/>
    <x v="2"/>
    <x v="2"/>
    <x v="7"/>
    <x v="8"/>
    <x v="20"/>
    <x v="102"/>
    <x v="184"/>
    <x v="1"/>
    <x v="12"/>
    <x v="4"/>
    <x v="379"/>
    <x v="363"/>
    <x v="64"/>
    <x v="13"/>
    <x v="7"/>
    <x v="9"/>
    <x v="1944"/>
    <x v="3"/>
  </r>
  <r>
    <x v="1"/>
    <x v="7"/>
    <x v="1"/>
    <x v="0"/>
    <x v="318"/>
    <x v="2412"/>
    <x v="2095"/>
    <x v="83"/>
    <x v="8"/>
    <x v="2"/>
    <x v="2"/>
    <x v="7"/>
    <x v="43"/>
    <x v="217"/>
    <x v="170"/>
    <x v="184"/>
    <x v="1"/>
    <x v="12"/>
    <x v="4"/>
    <x v="255"/>
    <x v="685"/>
    <x v="101"/>
    <x v="9"/>
    <x v="7"/>
    <x v="9"/>
    <x v="1945"/>
    <x v="3"/>
  </r>
  <r>
    <x v="0"/>
    <x v="7"/>
    <x v="1"/>
    <x v="9"/>
    <x v="351"/>
    <x v="2413"/>
    <x v="2096"/>
    <x v="20"/>
    <x v="8"/>
    <x v="2"/>
    <x v="2"/>
    <x v="7"/>
    <x v="9"/>
    <x v="24"/>
    <x v="139"/>
    <x v="184"/>
    <x v="1"/>
    <x v="5"/>
    <x v="0"/>
    <x v="485"/>
    <x v="872"/>
    <x v="63"/>
    <x v="6"/>
    <x v="7"/>
    <x v="0"/>
    <x v="1946"/>
    <x v="3"/>
  </r>
  <r>
    <x v="1"/>
    <x v="7"/>
    <x v="1"/>
    <x v="0"/>
    <x v="128"/>
    <x v="2414"/>
    <x v="2097"/>
    <x v="267"/>
    <x v="8"/>
    <x v="2"/>
    <x v="2"/>
    <x v="7"/>
    <x v="43"/>
    <x v="266"/>
    <x v="68"/>
    <x v="184"/>
    <x v="1"/>
    <x v="12"/>
    <x v="4"/>
    <x v="242"/>
    <x v="1022"/>
    <x v="93"/>
    <x v="22"/>
    <x v="7"/>
    <x v="9"/>
    <x v="1947"/>
    <x v="3"/>
  </r>
  <r>
    <x v="1"/>
    <x v="7"/>
    <x v="1"/>
    <x v="0"/>
    <x v="329"/>
    <x v="2415"/>
    <x v="2098"/>
    <x v="86"/>
    <x v="8"/>
    <x v="2"/>
    <x v="2"/>
    <x v="7"/>
    <x v="43"/>
    <x v="239"/>
    <x v="177"/>
    <x v="184"/>
    <x v="1"/>
    <x v="12"/>
    <x v="4"/>
    <x v="270"/>
    <x v="831"/>
    <x v="5"/>
    <x v="20"/>
    <x v="7"/>
    <x v="9"/>
    <x v="1948"/>
    <x v="3"/>
  </r>
  <r>
    <x v="1"/>
    <x v="7"/>
    <x v="1"/>
    <x v="0"/>
    <x v="260"/>
    <x v="2417"/>
    <x v="2099"/>
    <x v="72"/>
    <x v="8"/>
    <x v="2"/>
    <x v="2"/>
    <x v="7"/>
    <x v="43"/>
    <x v="227"/>
    <x v="139"/>
    <x v="184"/>
    <x v="1"/>
    <x v="12"/>
    <x v="4"/>
    <x v="370"/>
    <x v="864"/>
    <x v="53"/>
    <x v="12"/>
    <x v="7"/>
    <x v="9"/>
    <x v="1949"/>
    <x v="3"/>
  </r>
  <r>
    <x v="1"/>
    <x v="7"/>
    <x v="1"/>
    <x v="0"/>
    <x v="230"/>
    <x v="2416"/>
    <x v="2099"/>
    <x v="83"/>
    <x v="8"/>
    <x v="2"/>
    <x v="2"/>
    <x v="7"/>
    <x v="43"/>
    <x v="239"/>
    <x v="121"/>
    <x v="184"/>
    <x v="1"/>
    <x v="12"/>
    <x v="4"/>
    <x v="270"/>
    <x v="387"/>
    <x v="5"/>
    <x v="20"/>
    <x v="7"/>
    <x v="9"/>
    <x v="1950"/>
    <x v="3"/>
  </r>
  <r>
    <x v="1"/>
    <x v="7"/>
    <x v="1"/>
    <x v="0"/>
    <x v="260"/>
    <x v="2418"/>
    <x v="2100"/>
    <x v="25"/>
    <x v="8"/>
    <x v="2"/>
    <x v="2"/>
    <x v="7"/>
    <x v="43"/>
    <x v="243"/>
    <x v="139"/>
    <x v="184"/>
    <x v="1"/>
    <x v="12"/>
    <x v="4"/>
    <x v="376"/>
    <x v="220"/>
    <x v="53"/>
    <x v="12"/>
    <x v="7"/>
    <x v="9"/>
    <x v="1951"/>
    <x v="3"/>
  </r>
  <r>
    <x v="1"/>
    <x v="7"/>
    <x v="0"/>
    <x v="12"/>
    <x v="361"/>
    <x v="2419"/>
    <x v="2101"/>
    <x v="26"/>
    <x v="8"/>
    <x v="2"/>
    <x v="2"/>
    <x v="7"/>
    <x v="42"/>
    <x v="305"/>
    <x v="139"/>
    <x v="184"/>
    <x v="1"/>
    <x v="12"/>
    <x v="4"/>
    <x v="278"/>
    <x v="190"/>
    <x v="38"/>
    <x v="57"/>
    <x v="8"/>
    <x v="9"/>
    <x v="3754"/>
    <x v="18"/>
  </r>
  <r>
    <x v="1"/>
    <x v="7"/>
    <x v="1"/>
    <x v="0"/>
    <x v="328"/>
    <x v="2420"/>
    <x v="2102"/>
    <x v="83"/>
    <x v="8"/>
    <x v="2"/>
    <x v="2"/>
    <x v="7"/>
    <x v="43"/>
    <x v="263"/>
    <x v="176"/>
    <x v="184"/>
    <x v="1"/>
    <x v="12"/>
    <x v="4"/>
    <x v="360"/>
    <x v="385"/>
    <x v="42"/>
    <x v="17"/>
    <x v="7"/>
    <x v="9"/>
    <x v="1952"/>
    <x v="3"/>
  </r>
  <r>
    <x v="1"/>
    <x v="7"/>
    <x v="1"/>
    <x v="0"/>
    <x v="260"/>
    <x v="2421"/>
    <x v="2103"/>
    <x v="31"/>
    <x v="8"/>
    <x v="2"/>
    <x v="2"/>
    <x v="7"/>
    <x v="43"/>
    <x v="255"/>
    <x v="182"/>
    <x v="142"/>
    <x v="1"/>
    <x v="12"/>
    <x v="4"/>
    <x v="166"/>
    <x v="913"/>
    <x v="97"/>
    <x v="14"/>
    <x v="7"/>
    <x v="9"/>
    <x v="1953"/>
    <x v="3"/>
  </r>
  <r>
    <x v="1"/>
    <x v="7"/>
    <x v="1"/>
    <x v="0"/>
    <x v="318"/>
    <x v="2422"/>
    <x v="2104"/>
    <x v="99"/>
    <x v="8"/>
    <x v="2"/>
    <x v="2"/>
    <x v="7"/>
    <x v="43"/>
    <x v="235"/>
    <x v="182"/>
    <x v="173"/>
    <x v="1"/>
    <x v="12"/>
    <x v="4"/>
    <x v="266"/>
    <x v="195"/>
    <x v="93"/>
    <x v="23"/>
    <x v="7"/>
    <x v="9"/>
    <x v="1954"/>
    <x v="3"/>
  </r>
  <r>
    <x v="1"/>
    <x v="7"/>
    <x v="1"/>
    <x v="0"/>
    <x v="204"/>
    <x v="2423"/>
    <x v="2104"/>
    <x v="219"/>
    <x v="8"/>
    <x v="2"/>
    <x v="2"/>
    <x v="7"/>
    <x v="43"/>
    <x v="270"/>
    <x v="110"/>
    <x v="184"/>
    <x v="1"/>
    <x v="12"/>
    <x v="4"/>
    <x v="244"/>
    <x v="325"/>
    <x v="93"/>
    <x v="22"/>
    <x v="7"/>
    <x v="9"/>
    <x v="1955"/>
    <x v="3"/>
  </r>
  <r>
    <x v="1"/>
    <x v="7"/>
    <x v="0"/>
    <x v="12"/>
    <x v="373"/>
    <x v="2424"/>
    <x v="2105"/>
    <x v="48"/>
    <x v="8"/>
    <x v="2"/>
    <x v="2"/>
    <x v="7"/>
    <x v="42"/>
    <x v="181"/>
    <x v="170"/>
    <x v="184"/>
    <x v="1"/>
    <x v="12"/>
    <x v="4"/>
    <x v="277"/>
    <x v="307"/>
    <x v="38"/>
    <x v="57"/>
    <x v="8"/>
    <x v="9"/>
    <x v="3756"/>
    <x v="19"/>
  </r>
  <r>
    <x v="1"/>
    <x v="7"/>
    <x v="1"/>
    <x v="0"/>
    <x v="63"/>
    <x v="2425"/>
    <x v="2106"/>
    <x v="267"/>
    <x v="8"/>
    <x v="2"/>
    <x v="2"/>
    <x v="7"/>
    <x v="43"/>
    <x v="270"/>
    <x v="38"/>
    <x v="184"/>
    <x v="1"/>
    <x v="12"/>
    <x v="4"/>
    <x v="244"/>
    <x v="1022"/>
    <x v="93"/>
    <x v="22"/>
    <x v="7"/>
    <x v="9"/>
    <x v="1956"/>
    <x v="3"/>
  </r>
  <r>
    <x v="0"/>
    <x v="7"/>
    <x v="1"/>
    <x v="0"/>
    <x v="283"/>
    <x v="2427"/>
    <x v="2107"/>
    <x v="84"/>
    <x v="8"/>
    <x v="2"/>
    <x v="2"/>
    <x v="7"/>
    <x v="8"/>
    <x v="20"/>
    <x v="155"/>
    <x v="184"/>
    <x v="1"/>
    <x v="12"/>
    <x v="4"/>
    <x v="379"/>
    <x v="873"/>
    <x v="64"/>
    <x v="13"/>
    <x v="7"/>
    <x v="9"/>
    <x v="1957"/>
    <x v="3"/>
  </r>
  <r>
    <x v="1"/>
    <x v="2"/>
    <x v="0"/>
    <x v="0"/>
    <x v="344"/>
    <x v="2426"/>
    <x v="2107"/>
    <x v="145"/>
    <x v="8"/>
    <x v="2"/>
    <x v="2"/>
    <x v="2"/>
    <x v="33"/>
    <x v="469"/>
    <x v="182"/>
    <x v="182"/>
    <x v="1"/>
    <x v="2"/>
    <x v="4"/>
    <x v="676"/>
    <x v="850"/>
    <x v="36"/>
    <x v="90"/>
    <x v="8"/>
    <x v="9"/>
    <x v="3755"/>
    <x v="11"/>
  </r>
  <r>
    <x v="0"/>
    <x v="7"/>
    <x v="1"/>
    <x v="0"/>
    <x v="318"/>
    <x v="2429"/>
    <x v="2108"/>
    <x v="84"/>
    <x v="8"/>
    <x v="2"/>
    <x v="2"/>
    <x v="7"/>
    <x v="8"/>
    <x v="20"/>
    <x v="170"/>
    <x v="184"/>
    <x v="1"/>
    <x v="12"/>
    <x v="4"/>
    <x v="377"/>
    <x v="873"/>
    <x v="64"/>
    <x v="13"/>
    <x v="7"/>
    <x v="9"/>
    <x v="1959"/>
    <x v="3"/>
  </r>
  <r>
    <x v="1"/>
    <x v="7"/>
    <x v="1"/>
    <x v="0"/>
    <x v="260"/>
    <x v="2428"/>
    <x v="2108"/>
    <x v="196"/>
    <x v="8"/>
    <x v="2"/>
    <x v="2"/>
    <x v="7"/>
    <x v="43"/>
    <x v="231"/>
    <x v="182"/>
    <x v="142"/>
    <x v="1"/>
    <x v="12"/>
    <x v="4"/>
    <x v="198"/>
    <x v="332"/>
    <x v="102"/>
    <x v="14"/>
    <x v="7"/>
    <x v="9"/>
    <x v="1958"/>
    <x v="3"/>
  </r>
  <r>
    <x v="1"/>
    <x v="8"/>
    <x v="0"/>
    <x v="0"/>
    <x v="323"/>
    <x v="2430"/>
    <x v="2108"/>
    <x v="145"/>
    <x v="8"/>
    <x v="2"/>
    <x v="2"/>
    <x v="8"/>
    <x v="57"/>
    <x v="455"/>
    <x v="182"/>
    <x v="176"/>
    <x v="1"/>
    <x v="4"/>
    <x v="4"/>
    <x v="888"/>
    <x v="681"/>
    <x v="1"/>
    <x v="0"/>
    <x v="8"/>
    <x v="9"/>
    <x v="3757"/>
    <x v="18"/>
  </r>
  <r>
    <x v="0"/>
    <x v="6"/>
    <x v="0"/>
    <x v="0"/>
    <x v="19"/>
    <x v="2431"/>
    <x v="2109"/>
    <x v="160"/>
    <x v="8"/>
    <x v="2"/>
    <x v="2"/>
    <x v="6"/>
    <x v="1"/>
    <x v="4"/>
    <x v="16"/>
    <x v="184"/>
    <x v="1"/>
    <x v="9"/>
    <x v="4"/>
    <x v="1035"/>
    <x v="996"/>
    <x v="8"/>
    <x v="25"/>
    <x v="2"/>
    <x v="7"/>
    <x v="3166"/>
    <x v="85"/>
  </r>
  <r>
    <x v="1"/>
    <x v="7"/>
    <x v="1"/>
    <x v="0"/>
    <x v="318"/>
    <x v="2432"/>
    <x v="2110"/>
    <x v="86"/>
    <x v="8"/>
    <x v="2"/>
    <x v="2"/>
    <x v="7"/>
    <x v="43"/>
    <x v="280"/>
    <x v="182"/>
    <x v="173"/>
    <x v="1"/>
    <x v="12"/>
    <x v="4"/>
    <x v="267"/>
    <x v="831"/>
    <x v="5"/>
    <x v="20"/>
    <x v="7"/>
    <x v="9"/>
    <x v="1960"/>
    <x v="3"/>
  </r>
  <r>
    <x v="1"/>
    <x v="7"/>
    <x v="0"/>
    <x v="12"/>
    <x v="383"/>
    <x v="2433"/>
    <x v="2111"/>
    <x v="239"/>
    <x v="8"/>
    <x v="2"/>
    <x v="2"/>
    <x v="7"/>
    <x v="42"/>
    <x v="305"/>
    <x v="174"/>
    <x v="184"/>
    <x v="1"/>
    <x v="12"/>
    <x v="4"/>
    <x v="278"/>
    <x v="595"/>
    <x v="38"/>
    <x v="57"/>
    <x v="8"/>
    <x v="9"/>
    <x v="3759"/>
    <x v="18"/>
  </r>
  <r>
    <x v="1"/>
    <x v="2"/>
    <x v="0"/>
    <x v="0"/>
    <x v="344"/>
    <x v="2434"/>
    <x v="2112"/>
    <x v="248"/>
    <x v="8"/>
    <x v="2"/>
    <x v="2"/>
    <x v="2"/>
    <x v="33"/>
    <x v="469"/>
    <x v="182"/>
    <x v="182"/>
    <x v="1"/>
    <x v="2"/>
    <x v="4"/>
    <x v="678"/>
    <x v="369"/>
    <x v="36"/>
    <x v="90"/>
    <x v="8"/>
    <x v="9"/>
    <x v="3758"/>
    <x v="11"/>
  </r>
  <r>
    <x v="1"/>
    <x v="7"/>
    <x v="0"/>
    <x v="12"/>
    <x v="383"/>
    <x v="2435"/>
    <x v="2113"/>
    <x v="26"/>
    <x v="8"/>
    <x v="2"/>
    <x v="2"/>
    <x v="7"/>
    <x v="42"/>
    <x v="305"/>
    <x v="182"/>
    <x v="176"/>
    <x v="1"/>
    <x v="12"/>
    <x v="4"/>
    <x v="279"/>
    <x v="180"/>
    <x v="38"/>
    <x v="57"/>
    <x v="8"/>
    <x v="9"/>
    <x v="3760"/>
    <x v="18"/>
  </r>
  <r>
    <x v="0"/>
    <x v="7"/>
    <x v="1"/>
    <x v="0"/>
    <x v="260"/>
    <x v="2436"/>
    <x v="2114"/>
    <x v="248"/>
    <x v="8"/>
    <x v="2"/>
    <x v="2"/>
    <x v="7"/>
    <x v="9"/>
    <x v="21"/>
    <x v="182"/>
    <x v="142"/>
    <x v="1"/>
    <x v="12"/>
    <x v="4"/>
    <x v="252"/>
    <x v="885"/>
    <x v="11"/>
    <x v="5"/>
    <x v="7"/>
    <x v="0"/>
    <x v="1961"/>
    <x v="3"/>
  </r>
  <r>
    <x v="1"/>
    <x v="7"/>
    <x v="1"/>
    <x v="0"/>
    <x v="260"/>
    <x v="2437"/>
    <x v="2115"/>
    <x v="25"/>
    <x v="8"/>
    <x v="2"/>
    <x v="2"/>
    <x v="7"/>
    <x v="43"/>
    <x v="246"/>
    <x v="182"/>
    <x v="142"/>
    <x v="1"/>
    <x v="12"/>
    <x v="4"/>
    <x v="255"/>
    <x v="230"/>
    <x v="101"/>
    <x v="9"/>
    <x v="7"/>
    <x v="9"/>
    <x v="1963"/>
    <x v="3"/>
  </r>
  <r>
    <x v="1"/>
    <x v="7"/>
    <x v="1"/>
    <x v="0"/>
    <x v="34"/>
    <x v="2438"/>
    <x v="2116"/>
    <x v="219"/>
    <x v="8"/>
    <x v="2"/>
    <x v="2"/>
    <x v="7"/>
    <x v="43"/>
    <x v="224"/>
    <x v="24"/>
    <x v="184"/>
    <x v="1"/>
    <x v="12"/>
    <x v="4"/>
    <x v="253"/>
    <x v="325"/>
    <x v="94"/>
    <x v="21"/>
    <x v="7"/>
    <x v="9"/>
    <x v="1962"/>
    <x v="3"/>
  </r>
  <r>
    <x v="1"/>
    <x v="7"/>
    <x v="0"/>
    <x v="12"/>
    <x v="373"/>
    <x v="2439"/>
    <x v="2117"/>
    <x v="82"/>
    <x v="8"/>
    <x v="2"/>
    <x v="2"/>
    <x v="7"/>
    <x v="42"/>
    <x v="305"/>
    <x v="170"/>
    <x v="184"/>
    <x v="1"/>
    <x v="12"/>
    <x v="4"/>
    <x v="278"/>
    <x v="564"/>
    <x v="38"/>
    <x v="57"/>
    <x v="8"/>
    <x v="9"/>
    <x v="3762"/>
    <x v="18"/>
  </r>
  <r>
    <x v="1"/>
    <x v="7"/>
    <x v="1"/>
    <x v="0"/>
    <x v="260"/>
    <x v="2440"/>
    <x v="2117"/>
    <x v="7"/>
    <x v="8"/>
    <x v="2"/>
    <x v="2"/>
    <x v="7"/>
    <x v="43"/>
    <x v="227"/>
    <x v="139"/>
    <x v="184"/>
    <x v="1"/>
    <x v="12"/>
    <x v="4"/>
    <x v="368"/>
    <x v="128"/>
    <x v="53"/>
    <x v="12"/>
    <x v="7"/>
    <x v="9"/>
    <x v="1965"/>
    <x v="3"/>
  </r>
  <r>
    <x v="0"/>
    <x v="8"/>
    <x v="0"/>
    <x v="12"/>
    <x v="361"/>
    <x v="2442"/>
    <x v="2118"/>
    <x v="146"/>
    <x v="8"/>
    <x v="2"/>
    <x v="2"/>
    <x v="8"/>
    <x v="29"/>
    <x v="97"/>
    <x v="182"/>
    <x v="142"/>
    <x v="1"/>
    <x v="6"/>
    <x v="4"/>
    <x v="947"/>
    <x v="293"/>
    <x v="14"/>
    <x v="81"/>
    <x v="8"/>
    <x v="1"/>
    <x v="3761"/>
    <x v="11"/>
  </r>
  <r>
    <x v="0"/>
    <x v="7"/>
    <x v="1"/>
    <x v="0"/>
    <x v="318"/>
    <x v="2443"/>
    <x v="2118"/>
    <x v="73"/>
    <x v="8"/>
    <x v="2"/>
    <x v="2"/>
    <x v="7"/>
    <x v="9"/>
    <x v="23"/>
    <x v="170"/>
    <x v="184"/>
    <x v="1"/>
    <x v="5"/>
    <x v="0"/>
    <x v="480"/>
    <x v="90"/>
    <x v="88"/>
    <x v="6"/>
    <x v="7"/>
    <x v="0"/>
    <x v="1966"/>
    <x v="2"/>
  </r>
  <r>
    <x v="1"/>
    <x v="7"/>
    <x v="1"/>
    <x v="0"/>
    <x v="328"/>
    <x v="2441"/>
    <x v="2118"/>
    <x v="7"/>
    <x v="8"/>
    <x v="2"/>
    <x v="2"/>
    <x v="7"/>
    <x v="43"/>
    <x v="263"/>
    <x v="182"/>
    <x v="177"/>
    <x v="1"/>
    <x v="12"/>
    <x v="4"/>
    <x v="364"/>
    <x v="139"/>
    <x v="42"/>
    <x v="17"/>
    <x v="7"/>
    <x v="9"/>
    <x v="1964"/>
    <x v="3"/>
  </r>
  <r>
    <x v="1"/>
    <x v="7"/>
    <x v="0"/>
    <x v="12"/>
    <x v="361"/>
    <x v="2445"/>
    <x v="2119"/>
    <x v="248"/>
    <x v="8"/>
    <x v="2"/>
    <x v="2"/>
    <x v="7"/>
    <x v="42"/>
    <x v="305"/>
    <x v="139"/>
    <x v="184"/>
    <x v="1"/>
    <x v="12"/>
    <x v="4"/>
    <x v="278"/>
    <x v="768"/>
    <x v="38"/>
    <x v="57"/>
    <x v="8"/>
    <x v="9"/>
    <x v="3763"/>
    <x v="18"/>
  </r>
  <r>
    <x v="1"/>
    <x v="7"/>
    <x v="1"/>
    <x v="0"/>
    <x v="260"/>
    <x v="2444"/>
    <x v="2119"/>
    <x v="7"/>
    <x v="8"/>
    <x v="2"/>
    <x v="2"/>
    <x v="7"/>
    <x v="43"/>
    <x v="227"/>
    <x v="139"/>
    <x v="184"/>
    <x v="1"/>
    <x v="12"/>
    <x v="4"/>
    <x v="367"/>
    <x v="128"/>
    <x v="53"/>
    <x v="12"/>
    <x v="7"/>
    <x v="9"/>
    <x v="1967"/>
    <x v="3"/>
  </r>
  <r>
    <x v="1"/>
    <x v="7"/>
    <x v="1"/>
    <x v="0"/>
    <x v="318"/>
    <x v="2447"/>
    <x v="2120"/>
    <x v="198"/>
    <x v="8"/>
    <x v="2"/>
    <x v="2"/>
    <x v="7"/>
    <x v="43"/>
    <x v="248"/>
    <x v="170"/>
    <x v="184"/>
    <x v="1"/>
    <x v="12"/>
    <x v="4"/>
    <x v="323"/>
    <x v="100"/>
    <x v="78"/>
    <x v="11"/>
    <x v="7"/>
    <x v="9"/>
    <x v="1969"/>
    <x v="3"/>
  </r>
  <r>
    <x v="1"/>
    <x v="7"/>
    <x v="1"/>
    <x v="0"/>
    <x v="260"/>
    <x v="2446"/>
    <x v="2120"/>
    <x v="180"/>
    <x v="8"/>
    <x v="2"/>
    <x v="2"/>
    <x v="7"/>
    <x v="43"/>
    <x v="217"/>
    <x v="182"/>
    <x v="142"/>
    <x v="1"/>
    <x v="12"/>
    <x v="4"/>
    <x v="255"/>
    <x v="622"/>
    <x v="101"/>
    <x v="9"/>
    <x v="7"/>
    <x v="9"/>
    <x v="1968"/>
    <x v="3"/>
  </r>
  <r>
    <x v="1"/>
    <x v="7"/>
    <x v="1"/>
    <x v="0"/>
    <x v="260"/>
    <x v="2448"/>
    <x v="2121"/>
    <x v="78"/>
    <x v="8"/>
    <x v="2"/>
    <x v="2"/>
    <x v="7"/>
    <x v="43"/>
    <x v="224"/>
    <x v="182"/>
    <x v="142"/>
    <x v="1"/>
    <x v="12"/>
    <x v="4"/>
    <x v="258"/>
    <x v="648"/>
    <x v="94"/>
    <x v="21"/>
    <x v="7"/>
    <x v="9"/>
    <x v="1970"/>
    <x v="3"/>
  </r>
  <r>
    <x v="1"/>
    <x v="7"/>
    <x v="0"/>
    <x v="12"/>
    <x v="373"/>
    <x v="2449"/>
    <x v="2122"/>
    <x v="281"/>
    <x v="8"/>
    <x v="2"/>
    <x v="2"/>
    <x v="7"/>
    <x v="39"/>
    <x v="143"/>
    <x v="182"/>
    <x v="173"/>
    <x v="1"/>
    <x v="12"/>
    <x v="4"/>
    <x v="52"/>
    <x v="249"/>
    <x v="3"/>
    <x v="40"/>
    <x v="8"/>
    <x v="9"/>
    <x v="3764"/>
    <x v="18"/>
  </r>
  <r>
    <x v="1"/>
    <x v="7"/>
    <x v="1"/>
    <x v="0"/>
    <x v="330"/>
    <x v="2450"/>
    <x v="2123"/>
    <x v="265"/>
    <x v="8"/>
    <x v="2"/>
    <x v="2"/>
    <x v="7"/>
    <x v="43"/>
    <x v="239"/>
    <x v="178"/>
    <x v="184"/>
    <x v="1"/>
    <x v="12"/>
    <x v="4"/>
    <x v="266"/>
    <x v="1008"/>
    <x v="5"/>
    <x v="20"/>
    <x v="7"/>
    <x v="9"/>
    <x v="1971"/>
    <x v="3"/>
  </r>
  <r>
    <x v="0"/>
    <x v="7"/>
    <x v="1"/>
    <x v="12"/>
    <x v="361"/>
    <x v="2451"/>
    <x v="2124"/>
    <x v="108"/>
    <x v="8"/>
    <x v="2"/>
    <x v="2"/>
    <x v="7"/>
    <x v="9"/>
    <x v="26"/>
    <x v="139"/>
    <x v="184"/>
    <x v="1"/>
    <x v="5"/>
    <x v="0"/>
    <x v="498"/>
    <x v="400"/>
    <x v="63"/>
    <x v="6"/>
    <x v="7"/>
    <x v="0"/>
    <x v="1973"/>
    <x v="18"/>
  </r>
  <r>
    <x v="1"/>
    <x v="7"/>
    <x v="1"/>
    <x v="0"/>
    <x v="301"/>
    <x v="2452"/>
    <x v="2124"/>
    <x v="86"/>
    <x v="8"/>
    <x v="2"/>
    <x v="2"/>
    <x v="7"/>
    <x v="43"/>
    <x v="266"/>
    <x v="162"/>
    <x v="184"/>
    <x v="1"/>
    <x v="12"/>
    <x v="4"/>
    <x v="239"/>
    <x v="831"/>
    <x v="93"/>
    <x v="22"/>
    <x v="7"/>
    <x v="9"/>
    <x v="1972"/>
    <x v="3"/>
  </r>
  <r>
    <x v="1"/>
    <x v="7"/>
    <x v="1"/>
    <x v="0"/>
    <x v="318"/>
    <x v="2453"/>
    <x v="2125"/>
    <x v="66"/>
    <x v="8"/>
    <x v="2"/>
    <x v="2"/>
    <x v="7"/>
    <x v="43"/>
    <x v="270"/>
    <x v="170"/>
    <x v="184"/>
    <x v="1"/>
    <x v="12"/>
    <x v="4"/>
    <x v="242"/>
    <x v="270"/>
    <x v="93"/>
    <x v="22"/>
    <x v="7"/>
    <x v="9"/>
    <x v="1974"/>
    <x v="3"/>
  </r>
  <r>
    <x v="1"/>
    <x v="7"/>
    <x v="1"/>
    <x v="0"/>
    <x v="260"/>
    <x v="2454"/>
    <x v="2126"/>
    <x v="99"/>
    <x v="8"/>
    <x v="2"/>
    <x v="2"/>
    <x v="7"/>
    <x v="43"/>
    <x v="276"/>
    <x v="139"/>
    <x v="184"/>
    <x v="1"/>
    <x v="12"/>
    <x v="4"/>
    <x v="410"/>
    <x v="613"/>
    <x v="104"/>
    <x v="16"/>
    <x v="7"/>
    <x v="9"/>
    <x v="1975"/>
    <x v="3"/>
  </r>
  <r>
    <x v="1"/>
    <x v="7"/>
    <x v="1"/>
    <x v="0"/>
    <x v="318"/>
    <x v="2455"/>
    <x v="2127"/>
    <x v="288"/>
    <x v="8"/>
    <x v="2"/>
    <x v="2"/>
    <x v="7"/>
    <x v="43"/>
    <x v="217"/>
    <x v="170"/>
    <x v="184"/>
    <x v="1"/>
    <x v="12"/>
    <x v="4"/>
    <x v="253"/>
    <x v="988"/>
    <x v="101"/>
    <x v="9"/>
    <x v="7"/>
    <x v="9"/>
    <x v="1976"/>
    <x v="3"/>
  </r>
  <r>
    <x v="1"/>
    <x v="7"/>
    <x v="1"/>
    <x v="0"/>
    <x v="318"/>
    <x v="2456"/>
    <x v="2128"/>
    <x v="183"/>
    <x v="8"/>
    <x v="2"/>
    <x v="2"/>
    <x v="7"/>
    <x v="43"/>
    <x v="238"/>
    <x v="170"/>
    <x v="184"/>
    <x v="1"/>
    <x v="12"/>
    <x v="4"/>
    <x v="264"/>
    <x v="898"/>
    <x v="53"/>
    <x v="18"/>
    <x v="7"/>
    <x v="9"/>
    <x v="1977"/>
    <x v="3"/>
  </r>
  <r>
    <x v="0"/>
    <x v="7"/>
    <x v="1"/>
    <x v="0"/>
    <x v="260"/>
    <x v="2457"/>
    <x v="2129"/>
    <x v="182"/>
    <x v="8"/>
    <x v="2"/>
    <x v="2"/>
    <x v="7"/>
    <x v="9"/>
    <x v="21"/>
    <x v="139"/>
    <x v="184"/>
    <x v="1"/>
    <x v="12"/>
    <x v="4"/>
    <x v="247"/>
    <x v="291"/>
    <x v="11"/>
    <x v="5"/>
    <x v="7"/>
    <x v="0"/>
    <x v="1978"/>
    <x v="3"/>
  </r>
  <r>
    <x v="1"/>
    <x v="7"/>
    <x v="1"/>
    <x v="0"/>
    <x v="330"/>
    <x v="2458"/>
    <x v="2130"/>
    <x v="265"/>
    <x v="8"/>
    <x v="2"/>
    <x v="2"/>
    <x v="7"/>
    <x v="43"/>
    <x v="239"/>
    <x v="178"/>
    <x v="184"/>
    <x v="1"/>
    <x v="12"/>
    <x v="4"/>
    <x v="262"/>
    <x v="1008"/>
    <x v="5"/>
    <x v="20"/>
    <x v="7"/>
    <x v="9"/>
    <x v="1979"/>
    <x v="3"/>
  </r>
  <r>
    <x v="1"/>
    <x v="7"/>
    <x v="1"/>
    <x v="0"/>
    <x v="260"/>
    <x v="2459"/>
    <x v="2131"/>
    <x v="283"/>
    <x v="8"/>
    <x v="2"/>
    <x v="2"/>
    <x v="7"/>
    <x v="43"/>
    <x v="243"/>
    <x v="139"/>
    <x v="184"/>
    <x v="1"/>
    <x v="12"/>
    <x v="4"/>
    <x v="374"/>
    <x v="621"/>
    <x v="53"/>
    <x v="12"/>
    <x v="7"/>
    <x v="9"/>
    <x v="1980"/>
    <x v="3"/>
  </r>
  <r>
    <x v="1"/>
    <x v="7"/>
    <x v="0"/>
    <x v="12"/>
    <x v="373"/>
    <x v="2460"/>
    <x v="2132"/>
    <x v="277"/>
    <x v="8"/>
    <x v="2"/>
    <x v="2"/>
    <x v="7"/>
    <x v="39"/>
    <x v="113"/>
    <x v="182"/>
    <x v="173"/>
    <x v="1"/>
    <x v="12"/>
    <x v="4"/>
    <x v="58"/>
    <x v="1020"/>
    <x v="24"/>
    <x v="37"/>
    <x v="8"/>
    <x v="9"/>
    <x v="3765"/>
    <x v="18"/>
  </r>
  <r>
    <x v="1"/>
    <x v="7"/>
    <x v="1"/>
    <x v="0"/>
    <x v="318"/>
    <x v="2461"/>
    <x v="2133"/>
    <x v="56"/>
    <x v="8"/>
    <x v="2"/>
    <x v="2"/>
    <x v="7"/>
    <x v="43"/>
    <x v="239"/>
    <x v="182"/>
    <x v="173"/>
    <x v="1"/>
    <x v="12"/>
    <x v="4"/>
    <x v="266"/>
    <x v="366"/>
    <x v="5"/>
    <x v="20"/>
    <x v="7"/>
    <x v="9"/>
    <x v="1981"/>
    <x v="3"/>
  </r>
  <r>
    <x v="1"/>
    <x v="7"/>
    <x v="1"/>
    <x v="0"/>
    <x v="318"/>
    <x v="2462"/>
    <x v="2134"/>
    <x v="83"/>
    <x v="8"/>
    <x v="2"/>
    <x v="2"/>
    <x v="7"/>
    <x v="43"/>
    <x v="266"/>
    <x v="170"/>
    <x v="184"/>
    <x v="1"/>
    <x v="12"/>
    <x v="4"/>
    <x v="237"/>
    <x v="384"/>
    <x v="93"/>
    <x v="22"/>
    <x v="7"/>
    <x v="9"/>
    <x v="1982"/>
    <x v="3"/>
  </r>
  <r>
    <x v="0"/>
    <x v="7"/>
    <x v="1"/>
    <x v="9"/>
    <x v="351"/>
    <x v="2463"/>
    <x v="2135"/>
    <x v="20"/>
    <x v="8"/>
    <x v="2"/>
    <x v="2"/>
    <x v="7"/>
    <x v="9"/>
    <x v="24"/>
    <x v="139"/>
    <x v="184"/>
    <x v="1"/>
    <x v="5"/>
    <x v="0"/>
    <x v="479"/>
    <x v="872"/>
    <x v="63"/>
    <x v="6"/>
    <x v="7"/>
    <x v="0"/>
    <x v="1983"/>
    <x v="3"/>
  </r>
  <r>
    <x v="1"/>
    <x v="7"/>
    <x v="1"/>
    <x v="0"/>
    <x v="260"/>
    <x v="2464"/>
    <x v="2135"/>
    <x v="119"/>
    <x v="8"/>
    <x v="2"/>
    <x v="2"/>
    <x v="7"/>
    <x v="43"/>
    <x v="227"/>
    <x v="182"/>
    <x v="142"/>
    <x v="1"/>
    <x v="12"/>
    <x v="4"/>
    <x v="368"/>
    <x v="976"/>
    <x v="53"/>
    <x v="12"/>
    <x v="7"/>
    <x v="9"/>
    <x v="1984"/>
    <x v="3"/>
  </r>
  <r>
    <x v="1"/>
    <x v="7"/>
    <x v="1"/>
    <x v="0"/>
    <x v="260"/>
    <x v="2465"/>
    <x v="2135"/>
    <x v="78"/>
    <x v="8"/>
    <x v="2"/>
    <x v="2"/>
    <x v="7"/>
    <x v="43"/>
    <x v="224"/>
    <x v="182"/>
    <x v="142"/>
    <x v="1"/>
    <x v="12"/>
    <x v="4"/>
    <x v="255"/>
    <x v="648"/>
    <x v="94"/>
    <x v="21"/>
    <x v="7"/>
    <x v="9"/>
    <x v="1985"/>
    <x v="3"/>
  </r>
  <r>
    <x v="0"/>
    <x v="6"/>
    <x v="0"/>
    <x v="0"/>
    <x v="19"/>
    <x v="2466"/>
    <x v="2136"/>
    <x v="165"/>
    <x v="8"/>
    <x v="2"/>
    <x v="2"/>
    <x v="6"/>
    <x v="14"/>
    <x v="43"/>
    <x v="182"/>
    <x v="18"/>
    <x v="1"/>
    <x v="9"/>
    <x v="4"/>
    <x v="1068"/>
    <x v="777"/>
    <x v="8"/>
    <x v="25"/>
    <x v="2"/>
    <x v="7"/>
    <x v="3167"/>
    <x v="85"/>
  </r>
  <r>
    <x v="1"/>
    <x v="7"/>
    <x v="1"/>
    <x v="0"/>
    <x v="260"/>
    <x v="2467"/>
    <x v="2137"/>
    <x v="83"/>
    <x v="8"/>
    <x v="2"/>
    <x v="2"/>
    <x v="7"/>
    <x v="43"/>
    <x v="274"/>
    <x v="139"/>
    <x v="184"/>
    <x v="1"/>
    <x v="12"/>
    <x v="4"/>
    <x v="247"/>
    <x v="384"/>
    <x v="94"/>
    <x v="22"/>
    <x v="7"/>
    <x v="9"/>
    <x v="1986"/>
    <x v="3"/>
  </r>
  <r>
    <x v="1"/>
    <x v="7"/>
    <x v="1"/>
    <x v="0"/>
    <x v="323"/>
    <x v="2468"/>
    <x v="2138"/>
    <x v="267"/>
    <x v="8"/>
    <x v="2"/>
    <x v="2"/>
    <x v="7"/>
    <x v="43"/>
    <x v="239"/>
    <x v="182"/>
    <x v="176"/>
    <x v="1"/>
    <x v="12"/>
    <x v="4"/>
    <x v="264"/>
    <x v="901"/>
    <x v="5"/>
    <x v="20"/>
    <x v="7"/>
    <x v="9"/>
    <x v="1987"/>
    <x v="3"/>
  </r>
  <r>
    <x v="1"/>
    <x v="7"/>
    <x v="1"/>
    <x v="0"/>
    <x v="318"/>
    <x v="2469"/>
    <x v="2139"/>
    <x v="83"/>
    <x v="8"/>
    <x v="2"/>
    <x v="2"/>
    <x v="7"/>
    <x v="43"/>
    <x v="246"/>
    <x v="170"/>
    <x v="184"/>
    <x v="1"/>
    <x v="12"/>
    <x v="4"/>
    <x v="252"/>
    <x v="685"/>
    <x v="101"/>
    <x v="9"/>
    <x v="7"/>
    <x v="9"/>
    <x v="1988"/>
    <x v="3"/>
  </r>
  <r>
    <x v="1"/>
    <x v="7"/>
    <x v="1"/>
    <x v="0"/>
    <x v="260"/>
    <x v="2470"/>
    <x v="2140"/>
    <x v="123"/>
    <x v="8"/>
    <x v="2"/>
    <x v="2"/>
    <x v="7"/>
    <x v="43"/>
    <x v="231"/>
    <x v="139"/>
    <x v="184"/>
    <x v="1"/>
    <x v="12"/>
    <x v="4"/>
    <x v="198"/>
    <x v="661"/>
    <x v="102"/>
    <x v="14"/>
    <x v="7"/>
    <x v="9"/>
    <x v="1989"/>
    <x v="3"/>
  </r>
  <r>
    <x v="1"/>
    <x v="7"/>
    <x v="1"/>
    <x v="0"/>
    <x v="260"/>
    <x v="2471"/>
    <x v="2141"/>
    <x v="108"/>
    <x v="8"/>
    <x v="2"/>
    <x v="2"/>
    <x v="7"/>
    <x v="43"/>
    <x v="258"/>
    <x v="139"/>
    <x v="184"/>
    <x v="1"/>
    <x v="12"/>
    <x v="4"/>
    <x v="474"/>
    <x v="405"/>
    <x v="67"/>
    <x v="14"/>
    <x v="7"/>
    <x v="9"/>
    <x v="1990"/>
    <x v="3"/>
  </r>
  <r>
    <x v="1"/>
    <x v="7"/>
    <x v="1"/>
    <x v="0"/>
    <x v="260"/>
    <x v="2472"/>
    <x v="2142"/>
    <x v="83"/>
    <x v="8"/>
    <x v="2"/>
    <x v="2"/>
    <x v="7"/>
    <x v="43"/>
    <x v="274"/>
    <x v="139"/>
    <x v="184"/>
    <x v="1"/>
    <x v="12"/>
    <x v="4"/>
    <x v="246"/>
    <x v="384"/>
    <x v="94"/>
    <x v="22"/>
    <x v="7"/>
    <x v="9"/>
    <x v="1991"/>
    <x v="3"/>
  </r>
  <r>
    <x v="1"/>
    <x v="7"/>
    <x v="1"/>
    <x v="0"/>
    <x v="318"/>
    <x v="2473"/>
    <x v="2143"/>
    <x v="78"/>
    <x v="8"/>
    <x v="2"/>
    <x v="2"/>
    <x v="7"/>
    <x v="43"/>
    <x v="224"/>
    <x v="182"/>
    <x v="173"/>
    <x v="1"/>
    <x v="12"/>
    <x v="4"/>
    <x v="257"/>
    <x v="648"/>
    <x v="94"/>
    <x v="21"/>
    <x v="7"/>
    <x v="9"/>
    <x v="1992"/>
    <x v="3"/>
  </r>
  <r>
    <x v="1"/>
    <x v="7"/>
    <x v="1"/>
    <x v="0"/>
    <x v="318"/>
    <x v="2474"/>
    <x v="2144"/>
    <x v="25"/>
    <x v="8"/>
    <x v="2"/>
    <x v="2"/>
    <x v="7"/>
    <x v="43"/>
    <x v="239"/>
    <x v="182"/>
    <x v="173"/>
    <x v="1"/>
    <x v="12"/>
    <x v="4"/>
    <x v="266"/>
    <x v="631"/>
    <x v="5"/>
    <x v="20"/>
    <x v="7"/>
    <x v="9"/>
    <x v="1993"/>
    <x v="3"/>
  </r>
  <r>
    <x v="0"/>
    <x v="6"/>
    <x v="0"/>
    <x v="0"/>
    <x v="19"/>
    <x v="2476"/>
    <x v="2145"/>
    <x v="11"/>
    <x v="8"/>
    <x v="2"/>
    <x v="2"/>
    <x v="6"/>
    <x v="14"/>
    <x v="43"/>
    <x v="16"/>
    <x v="184"/>
    <x v="1"/>
    <x v="9"/>
    <x v="4"/>
    <x v="1067"/>
    <x v="378"/>
    <x v="8"/>
    <x v="25"/>
    <x v="2"/>
    <x v="7"/>
    <x v="3168"/>
    <x v="85"/>
  </r>
  <r>
    <x v="1"/>
    <x v="7"/>
    <x v="1"/>
    <x v="0"/>
    <x v="318"/>
    <x v="2475"/>
    <x v="2145"/>
    <x v="25"/>
    <x v="8"/>
    <x v="2"/>
    <x v="2"/>
    <x v="7"/>
    <x v="43"/>
    <x v="246"/>
    <x v="182"/>
    <x v="173"/>
    <x v="1"/>
    <x v="12"/>
    <x v="4"/>
    <x v="252"/>
    <x v="230"/>
    <x v="101"/>
    <x v="9"/>
    <x v="7"/>
    <x v="9"/>
    <x v="1994"/>
    <x v="3"/>
  </r>
  <r>
    <x v="0"/>
    <x v="7"/>
    <x v="1"/>
    <x v="0"/>
    <x v="260"/>
    <x v="2477"/>
    <x v="2145"/>
    <x v="298"/>
    <x v="8"/>
    <x v="2"/>
    <x v="2"/>
    <x v="7"/>
    <x v="9"/>
    <x v="23"/>
    <x v="182"/>
    <x v="142"/>
    <x v="1"/>
    <x v="5"/>
    <x v="0"/>
    <x v="481"/>
    <x v="252"/>
    <x v="88"/>
    <x v="6"/>
    <x v="7"/>
    <x v="0"/>
    <x v="1995"/>
    <x v="2"/>
  </r>
  <r>
    <x v="1"/>
    <x v="7"/>
    <x v="0"/>
    <x v="9"/>
    <x v="351"/>
    <x v="2478"/>
    <x v="2146"/>
    <x v="183"/>
    <x v="8"/>
    <x v="2"/>
    <x v="2"/>
    <x v="7"/>
    <x v="42"/>
    <x v="190"/>
    <x v="139"/>
    <x v="184"/>
    <x v="1"/>
    <x v="12"/>
    <x v="4"/>
    <x v="229"/>
    <x v="898"/>
    <x v="3"/>
    <x v="40"/>
    <x v="8"/>
    <x v="9"/>
    <x v="3766"/>
    <x v="3"/>
  </r>
  <r>
    <x v="0"/>
    <x v="7"/>
    <x v="1"/>
    <x v="0"/>
    <x v="216"/>
    <x v="2479"/>
    <x v="2147"/>
    <x v="248"/>
    <x v="8"/>
    <x v="2"/>
    <x v="2"/>
    <x v="7"/>
    <x v="9"/>
    <x v="21"/>
    <x v="182"/>
    <x v="119"/>
    <x v="1"/>
    <x v="12"/>
    <x v="4"/>
    <x v="252"/>
    <x v="885"/>
    <x v="11"/>
    <x v="5"/>
    <x v="7"/>
    <x v="0"/>
    <x v="1996"/>
    <x v="3"/>
  </r>
  <r>
    <x v="1"/>
    <x v="7"/>
    <x v="1"/>
    <x v="0"/>
    <x v="323"/>
    <x v="2480"/>
    <x v="2148"/>
    <x v="25"/>
    <x v="8"/>
    <x v="2"/>
    <x v="2"/>
    <x v="7"/>
    <x v="43"/>
    <x v="239"/>
    <x v="182"/>
    <x v="176"/>
    <x v="1"/>
    <x v="12"/>
    <x v="4"/>
    <x v="267"/>
    <x v="631"/>
    <x v="5"/>
    <x v="20"/>
    <x v="7"/>
    <x v="9"/>
    <x v="1997"/>
    <x v="3"/>
  </r>
  <r>
    <x v="1"/>
    <x v="7"/>
    <x v="0"/>
    <x v="12"/>
    <x v="383"/>
    <x v="2481"/>
    <x v="2149"/>
    <x v="26"/>
    <x v="8"/>
    <x v="2"/>
    <x v="2"/>
    <x v="7"/>
    <x v="42"/>
    <x v="305"/>
    <x v="182"/>
    <x v="176"/>
    <x v="1"/>
    <x v="12"/>
    <x v="4"/>
    <x v="278"/>
    <x v="180"/>
    <x v="38"/>
    <x v="57"/>
    <x v="8"/>
    <x v="9"/>
    <x v="3767"/>
    <x v="18"/>
  </r>
  <r>
    <x v="1"/>
    <x v="7"/>
    <x v="1"/>
    <x v="0"/>
    <x v="304"/>
    <x v="2482"/>
    <x v="2150"/>
    <x v="209"/>
    <x v="8"/>
    <x v="2"/>
    <x v="2"/>
    <x v="7"/>
    <x v="43"/>
    <x v="245"/>
    <x v="182"/>
    <x v="164"/>
    <x v="1"/>
    <x v="12"/>
    <x v="4"/>
    <x v="316"/>
    <x v="626"/>
    <x v="78"/>
    <x v="11"/>
    <x v="7"/>
    <x v="9"/>
    <x v="1998"/>
    <x v="3"/>
  </r>
  <r>
    <x v="1"/>
    <x v="7"/>
    <x v="1"/>
    <x v="0"/>
    <x v="225"/>
    <x v="2483"/>
    <x v="2151"/>
    <x v="49"/>
    <x v="8"/>
    <x v="2"/>
    <x v="2"/>
    <x v="7"/>
    <x v="43"/>
    <x v="266"/>
    <x v="182"/>
    <x v="124"/>
    <x v="1"/>
    <x v="12"/>
    <x v="4"/>
    <x v="238"/>
    <x v="641"/>
    <x v="93"/>
    <x v="22"/>
    <x v="7"/>
    <x v="9"/>
    <x v="1999"/>
    <x v="3"/>
  </r>
  <r>
    <x v="1"/>
    <x v="7"/>
    <x v="1"/>
    <x v="0"/>
    <x v="318"/>
    <x v="2484"/>
    <x v="2152"/>
    <x v="25"/>
    <x v="8"/>
    <x v="2"/>
    <x v="2"/>
    <x v="7"/>
    <x v="43"/>
    <x v="248"/>
    <x v="170"/>
    <x v="184"/>
    <x v="1"/>
    <x v="12"/>
    <x v="4"/>
    <x v="315"/>
    <x v="220"/>
    <x v="78"/>
    <x v="11"/>
    <x v="7"/>
    <x v="9"/>
    <x v="2000"/>
    <x v="3"/>
  </r>
  <r>
    <x v="1"/>
    <x v="7"/>
    <x v="1"/>
    <x v="0"/>
    <x v="318"/>
    <x v="2485"/>
    <x v="2153"/>
    <x v="239"/>
    <x v="8"/>
    <x v="2"/>
    <x v="2"/>
    <x v="7"/>
    <x v="43"/>
    <x v="239"/>
    <x v="182"/>
    <x v="173"/>
    <x v="1"/>
    <x v="12"/>
    <x v="4"/>
    <x v="267"/>
    <x v="497"/>
    <x v="5"/>
    <x v="20"/>
    <x v="7"/>
    <x v="9"/>
    <x v="2001"/>
    <x v="3"/>
  </r>
  <r>
    <x v="1"/>
    <x v="7"/>
    <x v="1"/>
    <x v="0"/>
    <x v="318"/>
    <x v="2486"/>
    <x v="2154"/>
    <x v="86"/>
    <x v="8"/>
    <x v="2"/>
    <x v="2"/>
    <x v="7"/>
    <x v="43"/>
    <x v="258"/>
    <x v="182"/>
    <x v="173"/>
    <x v="1"/>
    <x v="12"/>
    <x v="4"/>
    <x v="476"/>
    <x v="281"/>
    <x v="67"/>
    <x v="14"/>
    <x v="7"/>
    <x v="9"/>
    <x v="2002"/>
    <x v="3"/>
  </r>
  <r>
    <x v="0"/>
    <x v="7"/>
    <x v="1"/>
    <x v="0"/>
    <x v="260"/>
    <x v="2487"/>
    <x v="2155"/>
    <x v="23"/>
    <x v="8"/>
    <x v="2"/>
    <x v="2"/>
    <x v="7"/>
    <x v="9"/>
    <x v="21"/>
    <x v="182"/>
    <x v="142"/>
    <x v="1"/>
    <x v="12"/>
    <x v="4"/>
    <x v="252"/>
    <x v="747"/>
    <x v="11"/>
    <x v="5"/>
    <x v="7"/>
    <x v="0"/>
    <x v="2003"/>
    <x v="3"/>
  </r>
  <r>
    <x v="1"/>
    <x v="2"/>
    <x v="0"/>
    <x v="0"/>
    <x v="344"/>
    <x v="2488"/>
    <x v="2156"/>
    <x v="145"/>
    <x v="8"/>
    <x v="2"/>
    <x v="2"/>
    <x v="2"/>
    <x v="33"/>
    <x v="469"/>
    <x v="182"/>
    <x v="182"/>
    <x v="1"/>
    <x v="2"/>
    <x v="4"/>
    <x v="680"/>
    <x v="716"/>
    <x v="36"/>
    <x v="90"/>
    <x v="8"/>
    <x v="9"/>
    <x v="3768"/>
    <x v="11"/>
  </r>
  <r>
    <x v="1"/>
    <x v="7"/>
    <x v="0"/>
    <x v="12"/>
    <x v="361"/>
    <x v="2489"/>
    <x v="2157"/>
    <x v="160"/>
    <x v="8"/>
    <x v="2"/>
    <x v="2"/>
    <x v="7"/>
    <x v="42"/>
    <x v="305"/>
    <x v="182"/>
    <x v="142"/>
    <x v="1"/>
    <x v="12"/>
    <x v="4"/>
    <x v="277"/>
    <x v="745"/>
    <x v="38"/>
    <x v="57"/>
    <x v="8"/>
    <x v="9"/>
    <x v="3769"/>
    <x v="18"/>
  </r>
  <r>
    <x v="1"/>
    <x v="7"/>
    <x v="1"/>
    <x v="0"/>
    <x v="109"/>
    <x v="2490"/>
    <x v="2158"/>
    <x v="7"/>
    <x v="8"/>
    <x v="2"/>
    <x v="2"/>
    <x v="7"/>
    <x v="43"/>
    <x v="276"/>
    <x v="182"/>
    <x v="65"/>
    <x v="1"/>
    <x v="12"/>
    <x v="4"/>
    <x v="414"/>
    <x v="139"/>
    <x v="104"/>
    <x v="16"/>
    <x v="7"/>
    <x v="9"/>
    <x v="2004"/>
    <x v="3"/>
  </r>
  <r>
    <x v="1"/>
    <x v="7"/>
    <x v="0"/>
    <x v="9"/>
    <x v="364"/>
    <x v="2491"/>
    <x v="2159"/>
    <x v="66"/>
    <x v="8"/>
    <x v="2"/>
    <x v="2"/>
    <x v="7"/>
    <x v="42"/>
    <x v="195"/>
    <x v="170"/>
    <x v="184"/>
    <x v="1"/>
    <x v="12"/>
    <x v="4"/>
    <x v="240"/>
    <x v="270"/>
    <x v="89"/>
    <x v="34"/>
    <x v="8"/>
    <x v="9"/>
    <x v="3770"/>
    <x v="3"/>
  </r>
  <r>
    <x v="0"/>
    <x v="7"/>
    <x v="1"/>
    <x v="12"/>
    <x v="361"/>
    <x v="2492"/>
    <x v="2159"/>
    <x v="95"/>
    <x v="8"/>
    <x v="2"/>
    <x v="2"/>
    <x v="7"/>
    <x v="9"/>
    <x v="26"/>
    <x v="139"/>
    <x v="184"/>
    <x v="1"/>
    <x v="5"/>
    <x v="0"/>
    <x v="496"/>
    <x v="861"/>
    <x v="63"/>
    <x v="6"/>
    <x v="7"/>
    <x v="0"/>
    <x v="2005"/>
    <x v="18"/>
  </r>
  <r>
    <x v="1"/>
    <x v="7"/>
    <x v="1"/>
    <x v="0"/>
    <x v="318"/>
    <x v="2494"/>
    <x v="2160"/>
    <x v="183"/>
    <x v="8"/>
    <x v="2"/>
    <x v="2"/>
    <x v="7"/>
    <x v="43"/>
    <x v="229"/>
    <x v="182"/>
    <x v="173"/>
    <x v="1"/>
    <x v="12"/>
    <x v="4"/>
    <x v="384"/>
    <x v="770"/>
    <x v="91"/>
    <x v="15"/>
    <x v="7"/>
    <x v="9"/>
    <x v="2007"/>
    <x v="3"/>
  </r>
  <r>
    <x v="1"/>
    <x v="7"/>
    <x v="1"/>
    <x v="0"/>
    <x v="312"/>
    <x v="2493"/>
    <x v="2160"/>
    <x v="83"/>
    <x v="8"/>
    <x v="2"/>
    <x v="2"/>
    <x v="7"/>
    <x v="43"/>
    <x v="272"/>
    <x v="167"/>
    <x v="184"/>
    <x v="1"/>
    <x v="12"/>
    <x v="4"/>
    <x v="226"/>
    <x v="384"/>
    <x v="93"/>
    <x v="22"/>
    <x v="7"/>
    <x v="9"/>
    <x v="2006"/>
    <x v="3"/>
  </r>
  <r>
    <x v="1"/>
    <x v="7"/>
    <x v="1"/>
    <x v="0"/>
    <x v="318"/>
    <x v="2495"/>
    <x v="2161"/>
    <x v="183"/>
    <x v="8"/>
    <x v="2"/>
    <x v="2"/>
    <x v="7"/>
    <x v="43"/>
    <x v="248"/>
    <x v="170"/>
    <x v="184"/>
    <x v="1"/>
    <x v="12"/>
    <x v="4"/>
    <x v="312"/>
    <x v="362"/>
    <x v="78"/>
    <x v="11"/>
    <x v="7"/>
    <x v="9"/>
    <x v="2008"/>
    <x v="3"/>
  </r>
  <r>
    <x v="1"/>
    <x v="7"/>
    <x v="1"/>
    <x v="0"/>
    <x v="318"/>
    <x v="2496"/>
    <x v="2162"/>
    <x v="144"/>
    <x v="8"/>
    <x v="2"/>
    <x v="2"/>
    <x v="7"/>
    <x v="43"/>
    <x v="279"/>
    <x v="170"/>
    <x v="184"/>
    <x v="1"/>
    <x v="12"/>
    <x v="4"/>
    <x v="256"/>
    <x v="964"/>
    <x v="94"/>
    <x v="21"/>
    <x v="7"/>
    <x v="9"/>
    <x v="2009"/>
    <x v="3"/>
  </r>
  <r>
    <x v="1"/>
    <x v="7"/>
    <x v="1"/>
    <x v="0"/>
    <x v="318"/>
    <x v="2497"/>
    <x v="2163"/>
    <x v="83"/>
    <x v="8"/>
    <x v="2"/>
    <x v="2"/>
    <x v="7"/>
    <x v="43"/>
    <x v="217"/>
    <x v="182"/>
    <x v="173"/>
    <x v="1"/>
    <x v="12"/>
    <x v="4"/>
    <x v="252"/>
    <x v="685"/>
    <x v="101"/>
    <x v="9"/>
    <x v="7"/>
    <x v="9"/>
    <x v="2010"/>
    <x v="3"/>
  </r>
  <r>
    <x v="1"/>
    <x v="7"/>
    <x v="1"/>
    <x v="0"/>
    <x v="318"/>
    <x v="2498"/>
    <x v="2164"/>
    <x v="25"/>
    <x v="8"/>
    <x v="2"/>
    <x v="2"/>
    <x v="7"/>
    <x v="43"/>
    <x v="248"/>
    <x v="170"/>
    <x v="184"/>
    <x v="1"/>
    <x v="12"/>
    <x v="4"/>
    <x v="311"/>
    <x v="563"/>
    <x v="78"/>
    <x v="11"/>
    <x v="7"/>
    <x v="9"/>
    <x v="2011"/>
    <x v="3"/>
  </r>
  <r>
    <x v="1"/>
    <x v="7"/>
    <x v="1"/>
    <x v="0"/>
    <x v="318"/>
    <x v="2499"/>
    <x v="2165"/>
    <x v="248"/>
    <x v="8"/>
    <x v="2"/>
    <x v="2"/>
    <x v="7"/>
    <x v="43"/>
    <x v="261"/>
    <x v="182"/>
    <x v="173"/>
    <x v="1"/>
    <x v="12"/>
    <x v="4"/>
    <x v="546"/>
    <x v="800"/>
    <x v="52"/>
    <x v="14"/>
    <x v="7"/>
    <x v="9"/>
    <x v="2012"/>
    <x v="3"/>
  </r>
  <r>
    <x v="1"/>
    <x v="2"/>
    <x v="0"/>
    <x v="0"/>
    <x v="344"/>
    <x v="2500"/>
    <x v="2165"/>
    <x v="145"/>
    <x v="8"/>
    <x v="2"/>
    <x v="2"/>
    <x v="2"/>
    <x v="33"/>
    <x v="469"/>
    <x v="180"/>
    <x v="184"/>
    <x v="1"/>
    <x v="2"/>
    <x v="4"/>
    <x v="679"/>
    <x v="850"/>
    <x v="36"/>
    <x v="90"/>
    <x v="8"/>
    <x v="9"/>
    <x v="3771"/>
    <x v="11"/>
  </r>
  <r>
    <x v="1"/>
    <x v="7"/>
    <x v="0"/>
    <x v="12"/>
    <x v="373"/>
    <x v="2501"/>
    <x v="2166"/>
    <x v="160"/>
    <x v="8"/>
    <x v="2"/>
    <x v="2"/>
    <x v="7"/>
    <x v="42"/>
    <x v="305"/>
    <x v="182"/>
    <x v="173"/>
    <x v="1"/>
    <x v="12"/>
    <x v="4"/>
    <x v="278"/>
    <x v="752"/>
    <x v="38"/>
    <x v="57"/>
    <x v="8"/>
    <x v="9"/>
    <x v="3772"/>
    <x v="18"/>
  </r>
  <r>
    <x v="0"/>
    <x v="7"/>
    <x v="1"/>
    <x v="0"/>
    <x v="318"/>
    <x v="2502"/>
    <x v="2167"/>
    <x v="298"/>
    <x v="8"/>
    <x v="2"/>
    <x v="2"/>
    <x v="7"/>
    <x v="9"/>
    <x v="23"/>
    <x v="182"/>
    <x v="173"/>
    <x v="1"/>
    <x v="5"/>
    <x v="0"/>
    <x v="481"/>
    <x v="252"/>
    <x v="88"/>
    <x v="6"/>
    <x v="7"/>
    <x v="0"/>
    <x v="2013"/>
    <x v="2"/>
  </r>
  <r>
    <x v="1"/>
    <x v="7"/>
    <x v="0"/>
    <x v="12"/>
    <x v="349"/>
    <x v="2503"/>
    <x v="2168"/>
    <x v="48"/>
    <x v="8"/>
    <x v="2"/>
    <x v="2"/>
    <x v="7"/>
    <x v="39"/>
    <x v="136"/>
    <x v="182"/>
    <x v="95"/>
    <x v="1"/>
    <x v="12"/>
    <x v="4"/>
    <x v="441"/>
    <x v="796"/>
    <x v="55"/>
    <x v="38"/>
    <x v="8"/>
    <x v="9"/>
    <x v="3773"/>
    <x v="44"/>
  </r>
  <r>
    <x v="1"/>
    <x v="7"/>
    <x v="1"/>
    <x v="0"/>
    <x v="260"/>
    <x v="2504"/>
    <x v="2169"/>
    <x v="239"/>
    <x v="8"/>
    <x v="2"/>
    <x v="2"/>
    <x v="7"/>
    <x v="43"/>
    <x v="260"/>
    <x v="139"/>
    <x v="184"/>
    <x v="1"/>
    <x v="12"/>
    <x v="4"/>
    <x v="394"/>
    <x v="875"/>
    <x v="67"/>
    <x v="14"/>
    <x v="7"/>
    <x v="9"/>
    <x v="2014"/>
    <x v="3"/>
  </r>
  <r>
    <x v="1"/>
    <x v="7"/>
    <x v="1"/>
    <x v="0"/>
    <x v="260"/>
    <x v="2505"/>
    <x v="2170"/>
    <x v="300"/>
    <x v="8"/>
    <x v="2"/>
    <x v="2"/>
    <x v="7"/>
    <x v="43"/>
    <x v="243"/>
    <x v="139"/>
    <x v="184"/>
    <x v="1"/>
    <x v="12"/>
    <x v="4"/>
    <x v="372"/>
    <x v="525"/>
    <x v="53"/>
    <x v="12"/>
    <x v="7"/>
    <x v="9"/>
    <x v="2015"/>
    <x v="3"/>
  </r>
  <r>
    <x v="1"/>
    <x v="7"/>
    <x v="1"/>
    <x v="0"/>
    <x v="318"/>
    <x v="2506"/>
    <x v="2171"/>
    <x v="201"/>
    <x v="8"/>
    <x v="2"/>
    <x v="2"/>
    <x v="7"/>
    <x v="43"/>
    <x v="235"/>
    <x v="182"/>
    <x v="173"/>
    <x v="1"/>
    <x v="12"/>
    <x v="4"/>
    <x v="261"/>
    <x v="347"/>
    <x v="93"/>
    <x v="23"/>
    <x v="7"/>
    <x v="9"/>
    <x v="2016"/>
    <x v="3"/>
  </r>
  <r>
    <x v="1"/>
    <x v="7"/>
    <x v="1"/>
    <x v="0"/>
    <x v="260"/>
    <x v="2507"/>
    <x v="2172"/>
    <x v="243"/>
    <x v="8"/>
    <x v="2"/>
    <x v="2"/>
    <x v="7"/>
    <x v="43"/>
    <x v="227"/>
    <x v="182"/>
    <x v="142"/>
    <x v="1"/>
    <x v="12"/>
    <x v="4"/>
    <x v="370"/>
    <x v="869"/>
    <x v="53"/>
    <x v="12"/>
    <x v="7"/>
    <x v="9"/>
    <x v="2017"/>
    <x v="3"/>
  </r>
  <r>
    <x v="1"/>
    <x v="7"/>
    <x v="1"/>
    <x v="0"/>
    <x v="260"/>
    <x v="2508"/>
    <x v="2173"/>
    <x v="195"/>
    <x v="8"/>
    <x v="2"/>
    <x v="2"/>
    <x v="7"/>
    <x v="43"/>
    <x v="243"/>
    <x v="139"/>
    <x v="184"/>
    <x v="1"/>
    <x v="12"/>
    <x v="4"/>
    <x v="371"/>
    <x v="361"/>
    <x v="53"/>
    <x v="12"/>
    <x v="7"/>
    <x v="9"/>
    <x v="2018"/>
    <x v="3"/>
  </r>
  <r>
    <x v="1"/>
    <x v="7"/>
    <x v="1"/>
    <x v="0"/>
    <x v="152"/>
    <x v="2510"/>
    <x v="2174"/>
    <x v="119"/>
    <x v="8"/>
    <x v="2"/>
    <x v="2"/>
    <x v="7"/>
    <x v="43"/>
    <x v="249"/>
    <x v="182"/>
    <x v="90"/>
    <x v="1"/>
    <x v="12"/>
    <x v="4"/>
    <x v="322"/>
    <x v="976"/>
    <x v="78"/>
    <x v="11"/>
    <x v="7"/>
    <x v="9"/>
    <x v="2020"/>
    <x v="3"/>
  </r>
  <r>
    <x v="1"/>
    <x v="7"/>
    <x v="1"/>
    <x v="0"/>
    <x v="293"/>
    <x v="2509"/>
    <x v="2174"/>
    <x v="25"/>
    <x v="8"/>
    <x v="2"/>
    <x v="2"/>
    <x v="7"/>
    <x v="43"/>
    <x v="248"/>
    <x v="160"/>
    <x v="184"/>
    <x v="1"/>
    <x v="12"/>
    <x v="4"/>
    <x v="310"/>
    <x v="563"/>
    <x v="78"/>
    <x v="11"/>
    <x v="7"/>
    <x v="9"/>
    <x v="2019"/>
    <x v="3"/>
  </r>
  <r>
    <x v="1"/>
    <x v="10"/>
    <x v="1"/>
    <x v="8"/>
    <x v="90"/>
    <x v="2511"/>
    <x v="2175"/>
    <x v="100"/>
    <x v="8"/>
    <x v="2"/>
    <x v="2"/>
    <x v="10"/>
    <x v="36"/>
    <x v="428"/>
    <x v="182"/>
    <x v="24"/>
    <x v="1"/>
    <x v="15"/>
    <x v="4"/>
    <x v="776"/>
    <x v="544"/>
    <x v="49"/>
    <x v="76"/>
    <x v="1"/>
    <x v="10"/>
    <x v="626"/>
    <x v="4"/>
  </r>
  <r>
    <x v="1"/>
    <x v="7"/>
    <x v="1"/>
    <x v="0"/>
    <x v="260"/>
    <x v="2513"/>
    <x v="2176"/>
    <x v="195"/>
    <x v="8"/>
    <x v="2"/>
    <x v="2"/>
    <x v="7"/>
    <x v="43"/>
    <x v="243"/>
    <x v="139"/>
    <x v="184"/>
    <x v="1"/>
    <x v="12"/>
    <x v="4"/>
    <x v="370"/>
    <x v="361"/>
    <x v="53"/>
    <x v="12"/>
    <x v="7"/>
    <x v="9"/>
    <x v="2022"/>
    <x v="3"/>
  </r>
  <r>
    <x v="1"/>
    <x v="7"/>
    <x v="1"/>
    <x v="0"/>
    <x v="260"/>
    <x v="2512"/>
    <x v="2176"/>
    <x v="221"/>
    <x v="8"/>
    <x v="2"/>
    <x v="2"/>
    <x v="7"/>
    <x v="43"/>
    <x v="219"/>
    <x v="182"/>
    <x v="142"/>
    <x v="1"/>
    <x v="12"/>
    <x v="4"/>
    <x v="322"/>
    <x v="767"/>
    <x v="78"/>
    <x v="11"/>
    <x v="7"/>
    <x v="9"/>
    <x v="2021"/>
    <x v="3"/>
  </r>
  <r>
    <x v="1"/>
    <x v="2"/>
    <x v="0"/>
    <x v="0"/>
    <x v="344"/>
    <x v="2514"/>
    <x v="2177"/>
    <x v="145"/>
    <x v="8"/>
    <x v="2"/>
    <x v="2"/>
    <x v="2"/>
    <x v="33"/>
    <x v="469"/>
    <x v="180"/>
    <x v="184"/>
    <x v="1"/>
    <x v="2"/>
    <x v="4"/>
    <x v="677"/>
    <x v="580"/>
    <x v="36"/>
    <x v="90"/>
    <x v="8"/>
    <x v="9"/>
    <x v="3774"/>
    <x v="11"/>
  </r>
  <r>
    <x v="1"/>
    <x v="7"/>
    <x v="1"/>
    <x v="0"/>
    <x v="260"/>
    <x v="2515"/>
    <x v="2178"/>
    <x v="195"/>
    <x v="8"/>
    <x v="2"/>
    <x v="2"/>
    <x v="7"/>
    <x v="43"/>
    <x v="227"/>
    <x v="139"/>
    <x v="184"/>
    <x v="1"/>
    <x v="12"/>
    <x v="4"/>
    <x v="368"/>
    <x v="361"/>
    <x v="53"/>
    <x v="12"/>
    <x v="7"/>
    <x v="9"/>
    <x v="2023"/>
    <x v="3"/>
  </r>
  <r>
    <x v="1"/>
    <x v="7"/>
    <x v="1"/>
    <x v="0"/>
    <x v="318"/>
    <x v="2516"/>
    <x v="2178"/>
    <x v="239"/>
    <x v="8"/>
    <x v="2"/>
    <x v="2"/>
    <x v="7"/>
    <x v="43"/>
    <x v="279"/>
    <x v="182"/>
    <x v="173"/>
    <x v="1"/>
    <x v="12"/>
    <x v="4"/>
    <x v="259"/>
    <x v="693"/>
    <x v="94"/>
    <x v="21"/>
    <x v="7"/>
    <x v="9"/>
    <x v="2024"/>
    <x v="3"/>
  </r>
  <r>
    <x v="1"/>
    <x v="7"/>
    <x v="0"/>
    <x v="12"/>
    <x v="383"/>
    <x v="2518"/>
    <x v="2179"/>
    <x v="151"/>
    <x v="8"/>
    <x v="2"/>
    <x v="2"/>
    <x v="7"/>
    <x v="42"/>
    <x v="305"/>
    <x v="174"/>
    <x v="184"/>
    <x v="1"/>
    <x v="12"/>
    <x v="4"/>
    <x v="277"/>
    <x v="211"/>
    <x v="38"/>
    <x v="57"/>
    <x v="8"/>
    <x v="9"/>
    <x v="3775"/>
    <x v="18"/>
  </r>
  <r>
    <x v="0"/>
    <x v="7"/>
    <x v="1"/>
    <x v="0"/>
    <x v="282"/>
    <x v="2517"/>
    <x v="2179"/>
    <x v="120"/>
    <x v="8"/>
    <x v="2"/>
    <x v="2"/>
    <x v="7"/>
    <x v="8"/>
    <x v="20"/>
    <x v="182"/>
    <x v="151"/>
    <x v="1"/>
    <x v="12"/>
    <x v="4"/>
    <x v="374"/>
    <x v="924"/>
    <x v="64"/>
    <x v="13"/>
    <x v="7"/>
    <x v="9"/>
    <x v="2025"/>
    <x v="3"/>
  </r>
  <r>
    <x v="1"/>
    <x v="7"/>
    <x v="1"/>
    <x v="0"/>
    <x v="260"/>
    <x v="2519"/>
    <x v="2180"/>
    <x v="262"/>
    <x v="8"/>
    <x v="2"/>
    <x v="2"/>
    <x v="7"/>
    <x v="43"/>
    <x v="246"/>
    <x v="182"/>
    <x v="142"/>
    <x v="1"/>
    <x v="12"/>
    <x v="4"/>
    <x v="253"/>
    <x v="953"/>
    <x v="101"/>
    <x v="9"/>
    <x v="7"/>
    <x v="9"/>
    <x v="2026"/>
    <x v="3"/>
  </r>
  <r>
    <x v="1"/>
    <x v="7"/>
    <x v="1"/>
    <x v="0"/>
    <x v="260"/>
    <x v="2520"/>
    <x v="2181"/>
    <x v="195"/>
    <x v="8"/>
    <x v="2"/>
    <x v="2"/>
    <x v="7"/>
    <x v="43"/>
    <x v="243"/>
    <x v="139"/>
    <x v="184"/>
    <x v="1"/>
    <x v="12"/>
    <x v="4"/>
    <x v="368"/>
    <x v="361"/>
    <x v="53"/>
    <x v="12"/>
    <x v="7"/>
    <x v="9"/>
    <x v="2027"/>
    <x v="3"/>
  </r>
  <r>
    <x v="1"/>
    <x v="7"/>
    <x v="1"/>
    <x v="0"/>
    <x v="106"/>
    <x v="2521"/>
    <x v="2182"/>
    <x v="75"/>
    <x v="8"/>
    <x v="2"/>
    <x v="2"/>
    <x v="7"/>
    <x v="43"/>
    <x v="243"/>
    <x v="182"/>
    <x v="64"/>
    <x v="1"/>
    <x v="12"/>
    <x v="4"/>
    <x v="370"/>
    <x v="997"/>
    <x v="53"/>
    <x v="12"/>
    <x v="7"/>
    <x v="9"/>
    <x v="2028"/>
    <x v="3"/>
  </r>
  <r>
    <x v="1"/>
    <x v="7"/>
    <x v="1"/>
    <x v="0"/>
    <x v="260"/>
    <x v="2522"/>
    <x v="2182"/>
    <x v="25"/>
    <x v="8"/>
    <x v="2"/>
    <x v="2"/>
    <x v="7"/>
    <x v="43"/>
    <x v="247"/>
    <x v="139"/>
    <x v="184"/>
    <x v="1"/>
    <x v="12"/>
    <x v="4"/>
    <x v="229"/>
    <x v="978"/>
    <x v="58"/>
    <x v="19"/>
    <x v="7"/>
    <x v="9"/>
    <x v="2030"/>
    <x v="3"/>
  </r>
  <r>
    <x v="1"/>
    <x v="7"/>
    <x v="1"/>
    <x v="0"/>
    <x v="260"/>
    <x v="2524"/>
    <x v="2183"/>
    <x v="161"/>
    <x v="8"/>
    <x v="2"/>
    <x v="2"/>
    <x v="7"/>
    <x v="43"/>
    <x v="248"/>
    <x v="182"/>
    <x v="142"/>
    <x v="1"/>
    <x v="12"/>
    <x v="4"/>
    <x v="311"/>
    <x v="115"/>
    <x v="78"/>
    <x v="11"/>
    <x v="7"/>
    <x v="9"/>
    <x v="2031"/>
    <x v="3"/>
  </r>
  <r>
    <x v="1"/>
    <x v="7"/>
    <x v="1"/>
    <x v="0"/>
    <x v="260"/>
    <x v="2523"/>
    <x v="2183"/>
    <x v="300"/>
    <x v="8"/>
    <x v="2"/>
    <x v="2"/>
    <x v="7"/>
    <x v="43"/>
    <x v="252"/>
    <x v="182"/>
    <x v="142"/>
    <x v="1"/>
    <x v="12"/>
    <x v="4"/>
    <x v="229"/>
    <x v="523"/>
    <x v="58"/>
    <x v="19"/>
    <x v="7"/>
    <x v="9"/>
    <x v="2029"/>
    <x v="3"/>
  </r>
  <r>
    <x v="1"/>
    <x v="2"/>
    <x v="0"/>
    <x v="0"/>
    <x v="344"/>
    <x v="2525"/>
    <x v="2184"/>
    <x v="248"/>
    <x v="8"/>
    <x v="2"/>
    <x v="2"/>
    <x v="2"/>
    <x v="33"/>
    <x v="469"/>
    <x v="182"/>
    <x v="182"/>
    <x v="1"/>
    <x v="2"/>
    <x v="4"/>
    <x v="678"/>
    <x v="369"/>
    <x v="36"/>
    <x v="90"/>
    <x v="8"/>
    <x v="9"/>
    <x v="3776"/>
    <x v="11"/>
  </r>
  <r>
    <x v="1"/>
    <x v="7"/>
    <x v="1"/>
    <x v="0"/>
    <x v="260"/>
    <x v="2526"/>
    <x v="2185"/>
    <x v="282"/>
    <x v="8"/>
    <x v="2"/>
    <x v="2"/>
    <x v="7"/>
    <x v="43"/>
    <x v="252"/>
    <x v="139"/>
    <x v="184"/>
    <x v="1"/>
    <x v="12"/>
    <x v="4"/>
    <x v="228"/>
    <x v="860"/>
    <x v="58"/>
    <x v="19"/>
    <x v="7"/>
    <x v="9"/>
    <x v="2032"/>
    <x v="3"/>
  </r>
  <r>
    <x v="1"/>
    <x v="7"/>
    <x v="0"/>
    <x v="12"/>
    <x v="383"/>
    <x v="2527"/>
    <x v="2186"/>
    <x v="7"/>
    <x v="1"/>
    <x v="0"/>
    <x v="2"/>
    <x v="7"/>
    <x v="39"/>
    <x v="163"/>
    <x v="182"/>
    <x v="176"/>
    <x v="1"/>
    <x v="12"/>
    <x v="4"/>
    <x v="71"/>
    <x v="467"/>
    <x v="89"/>
    <x v="34"/>
    <x v="8"/>
    <x v="9"/>
    <x v="3777"/>
    <x v="18"/>
  </r>
  <r>
    <x v="1"/>
    <x v="7"/>
    <x v="1"/>
    <x v="0"/>
    <x v="318"/>
    <x v="2528"/>
    <x v="2187"/>
    <x v="155"/>
    <x v="8"/>
    <x v="2"/>
    <x v="2"/>
    <x v="7"/>
    <x v="43"/>
    <x v="235"/>
    <x v="182"/>
    <x v="173"/>
    <x v="1"/>
    <x v="12"/>
    <x v="4"/>
    <x v="262"/>
    <x v="77"/>
    <x v="93"/>
    <x v="23"/>
    <x v="7"/>
    <x v="9"/>
    <x v="2033"/>
    <x v="3"/>
  </r>
  <r>
    <x v="1"/>
    <x v="7"/>
    <x v="1"/>
    <x v="0"/>
    <x v="330"/>
    <x v="2529"/>
    <x v="2188"/>
    <x v="265"/>
    <x v="8"/>
    <x v="2"/>
    <x v="2"/>
    <x v="7"/>
    <x v="43"/>
    <x v="239"/>
    <x v="178"/>
    <x v="184"/>
    <x v="1"/>
    <x v="12"/>
    <x v="4"/>
    <x v="267"/>
    <x v="1008"/>
    <x v="5"/>
    <x v="20"/>
    <x v="7"/>
    <x v="9"/>
    <x v="2034"/>
    <x v="3"/>
  </r>
  <r>
    <x v="1"/>
    <x v="10"/>
    <x v="1"/>
    <x v="8"/>
    <x v="90"/>
    <x v="2530"/>
    <x v="2189"/>
    <x v="100"/>
    <x v="8"/>
    <x v="2"/>
    <x v="2"/>
    <x v="10"/>
    <x v="36"/>
    <x v="440"/>
    <x v="21"/>
    <x v="184"/>
    <x v="1"/>
    <x v="15"/>
    <x v="4"/>
    <x v="785"/>
    <x v="246"/>
    <x v="62"/>
    <x v="77"/>
    <x v="1"/>
    <x v="10"/>
    <x v="627"/>
    <x v="4"/>
  </r>
  <r>
    <x v="1"/>
    <x v="7"/>
    <x v="0"/>
    <x v="12"/>
    <x v="186"/>
    <x v="2532"/>
    <x v="2190"/>
    <x v="26"/>
    <x v="8"/>
    <x v="2"/>
    <x v="2"/>
    <x v="7"/>
    <x v="42"/>
    <x v="306"/>
    <x v="23"/>
    <x v="184"/>
    <x v="1"/>
    <x v="13"/>
    <x v="4"/>
    <x v="278"/>
    <x v="178"/>
    <x v="38"/>
    <x v="57"/>
    <x v="8"/>
    <x v="9"/>
    <x v="3779"/>
    <x v="18"/>
  </r>
  <r>
    <x v="1"/>
    <x v="7"/>
    <x v="1"/>
    <x v="0"/>
    <x v="260"/>
    <x v="2531"/>
    <x v="2190"/>
    <x v="25"/>
    <x v="8"/>
    <x v="2"/>
    <x v="2"/>
    <x v="7"/>
    <x v="43"/>
    <x v="252"/>
    <x v="182"/>
    <x v="142"/>
    <x v="1"/>
    <x v="12"/>
    <x v="4"/>
    <x v="228"/>
    <x v="230"/>
    <x v="58"/>
    <x v="19"/>
    <x v="7"/>
    <x v="9"/>
    <x v="2035"/>
    <x v="3"/>
  </r>
  <r>
    <x v="1"/>
    <x v="7"/>
    <x v="0"/>
    <x v="13"/>
    <x v="190"/>
    <x v="2533"/>
    <x v="2190"/>
    <x v="26"/>
    <x v="8"/>
    <x v="2"/>
    <x v="2"/>
    <x v="7"/>
    <x v="42"/>
    <x v="303"/>
    <x v="182"/>
    <x v="27"/>
    <x v="1"/>
    <x v="13"/>
    <x v="4"/>
    <x v="325"/>
    <x v="178"/>
    <x v="38"/>
    <x v="57"/>
    <x v="8"/>
    <x v="9"/>
    <x v="3778"/>
    <x v="30"/>
  </r>
  <r>
    <x v="1"/>
    <x v="7"/>
    <x v="0"/>
    <x v="18"/>
    <x v="383"/>
    <x v="2534"/>
    <x v="2191"/>
    <x v="108"/>
    <x v="8"/>
    <x v="2"/>
    <x v="2"/>
    <x v="7"/>
    <x v="39"/>
    <x v="131"/>
    <x v="182"/>
    <x v="142"/>
    <x v="1"/>
    <x v="12"/>
    <x v="4"/>
    <x v="194"/>
    <x v="408"/>
    <x v="55"/>
    <x v="38"/>
    <x v="8"/>
    <x v="9"/>
    <x v="3780"/>
    <x v="58"/>
  </r>
  <r>
    <x v="1"/>
    <x v="7"/>
    <x v="1"/>
    <x v="0"/>
    <x v="239"/>
    <x v="2535"/>
    <x v="2192"/>
    <x v="66"/>
    <x v="8"/>
    <x v="2"/>
    <x v="2"/>
    <x v="7"/>
    <x v="43"/>
    <x v="252"/>
    <x v="127"/>
    <x v="184"/>
    <x v="1"/>
    <x v="12"/>
    <x v="4"/>
    <x v="227"/>
    <x v="592"/>
    <x v="58"/>
    <x v="19"/>
    <x v="7"/>
    <x v="9"/>
    <x v="2036"/>
    <x v="3"/>
  </r>
  <r>
    <x v="1"/>
    <x v="7"/>
    <x v="1"/>
    <x v="0"/>
    <x v="318"/>
    <x v="2536"/>
    <x v="2193"/>
    <x v="183"/>
    <x v="8"/>
    <x v="2"/>
    <x v="2"/>
    <x v="7"/>
    <x v="43"/>
    <x v="238"/>
    <x v="170"/>
    <x v="184"/>
    <x v="1"/>
    <x v="12"/>
    <x v="4"/>
    <x v="261"/>
    <x v="898"/>
    <x v="53"/>
    <x v="18"/>
    <x v="7"/>
    <x v="9"/>
    <x v="2037"/>
    <x v="3"/>
  </r>
  <r>
    <x v="0"/>
    <x v="7"/>
    <x v="1"/>
    <x v="0"/>
    <x v="318"/>
    <x v="2537"/>
    <x v="2194"/>
    <x v="222"/>
    <x v="8"/>
    <x v="2"/>
    <x v="2"/>
    <x v="7"/>
    <x v="8"/>
    <x v="20"/>
    <x v="182"/>
    <x v="173"/>
    <x v="1"/>
    <x v="12"/>
    <x v="4"/>
    <x v="374"/>
    <x v="67"/>
    <x v="64"/>
    <x v="13"/>
    <x v="7"/>
    <x v="9"/>
    <x v="2038"/>
    <x v="3"/>
  </r>
  <r>
    <x v="1"/>
    <x v="7"/>
    <x v="1"/>
    <x v="0"/>
    <x v="318"/>
    <x v="2538"/>
    <x v="2195"/>
    <x v="56"/>
    <x v="8"/>
    <x v="2"/>
    <x v="2"/>
    <x v="7"/>
    <x v="43"/>
    <x v="239"/>
    <x v="170"/>
    <x v="184"/>
    <x v="1"/>
    <x v="12"/>
    <x v="4"/>
    <x v="266"/>
    <x v="508"/>
    <x v="5"/>
    <x v="20"/>
    <x v="7"/>
    <x v="9"/>
    <x v="2039"/>
    <x v="3"/>
  </r>
  <r>
    <x v="1"/>
    <x v="7"/>
    <x v="1"/>
    <x v="0"/>
    <x v="318"/>
    <x v="2539"/>
    <x v="2196"/>
    <x v="183"/>
    <x v="8"/>
    <x v="2"/>
    <x v="2"/>
    <x v="7"/>
    <x v="43"/>
    <x v="238"/>
    <x v="170"/>
    <x v="184"/>
    <x v="1"/>
    <x v="12"/>
    <x v="4"/>
    <x v="259"/>
    <x v="898"/>
    <x v="53"/>
    <x v="18"/>
    <x v="7"/>
    <x v="9"/>
    <x v="2040"/>
    <x v="3"/>
  </r>
  <r>
    <x v="1"/>
    <x v="7"/>
    <x v="1"/>
    <x v="0"/>
    <x v="260"/>
    <x v="2540"/>
    <x v="2197"/>
    <x v="300"/>
    <x v="8"/>
    <x v="2"/>
    <x v="2"/>
    <x v="7"/>
    <x v="43"/>
    <x v="243"/>
    <x v="139"/>
    <x v="184"/>
    <x v="1"/>
    <x v="12"/>
    <x v="4"/>
    <x v="367"/>
    <x v="525"/>
    <x v="53"/>
    <x v="12"/>
    <x v="7"/>
    <x v="9"/>
    <x v="2041"/>
    <x v="3"/>
  </r>
  <r>
    <x v="1"/>
    <x v="7"/>
    <x v="1"/>
    <x v="0"/>
    <x v="330"/>
    <x v="2541"/>
    <x v="2198"/>
    <x v="33"/>
    <x v="8"/>
    <x v="2"/>
    <x v="2"/>
    <x v="7"/>
    <x v="43"/>
    <x v="239"/>
    <x v="182"/>
    <x v="178"/>
    <x v="1"/>
    <x v="12"/>
    <x v="4"/>
    <x v="269"/>
    <x v="448"/>
    <x v="5"/>
    <x v="20"/>
    <x v="7"/>
    <x v="9"/>
    <x v="2042"/>
    <x v="3"/>
  </r>
  <r>
    <x v="1"/>
    <x v="7"/>
    <x v="1"/>
    <x v="0"/>
    <x v="38"/>
    <x v="2542"/>
    <x v="2199"/>
    <x v="99"/>
    <x v="8"/>
    <x v="2"/>
    <x v="2"/>
    <x v="7"/>
    <x v="43"/>
    <x v="229"/>
    <x v="182"/>
    <x v="28"/>
    <x v="1"/>
    <x v="12"/>
    <x v="4"/>
    <x v="387"/>
    <x v="729"/>
    <x v="91"/>
    <x v="15"/>
    <x v="7"/>
    <x v="9"/>
    <x v="2043"/>
    <x v="3"/>
  </r>
  <r>
    <x v="1"/>
    <x v="7"/>
    <x v="1"/>
    <x v="0"/>
    <x v="260"/>
    <x v="2543"/>
    <x v="2200"/>
    <x v="83"/>
    <x v="8"/>
    <x v="2"/>
    <x v="2"/>
    <x v="7"/>
    <x v="43"/>
    <x v="247"/>
    <x v="182"/>
    <x v="142"/>
    <x v="1"/>
    <x v="12"/>
    <x v="4"/>
    <x v="230"/>
    <x v="685"/>
    <x v="58"/>
    <x v="19"/>
    <x v="7"/>
    <x v="9"/>
    <x v="2044"/>
    <x v="3"/>
  </r>
  <r>
    <x v="1"/>
    <x v="7"/>
    <x v="0"/>
    <x v="9"/>
    <x v="371"/>
    <x v="2544"/>
    <x v="2201"/>
    <x v="7"/>
    <x v="8"/>
    <x v="2"/>
    <x v="2"/>
    <x v="7"/>
    <x v="42"/>
    <x v="179"/>
    <x v="182"/>
    <x v="176"/>
    <x v="1"/>
    <x v="12"/>
    <x v="4"/>
    <x v="266"/>
    <x v="138"/>
    <x v="77"/>
    <x v="39"/>
    <x v="8"/>
    <x v="9"/>
    <x v="3782"/>
    <x v="3"/>
  </r>
  <r>
    <x v="1"/>
    <x v="7"/>
    <x v="1"/>
    <x v="0"/>
    <x v="318"/>
    <x v="2545"/>
    <x v="2201"/>
    <x v="161"/>
    <x v="8"/>
    <x v="2"/>
    <x v="2"/>
    <x v="7"/>
    <x v="43"/>
    <x v="248"/>
    <x v="182"/>
    <x v="173"/>
    <x v="1"/>
    <x v="12"/>
    <x v="4"/>
    <x v="311"/>
    <x v="115"/>
    <x v="78"/>
    <x v="11"/>
    <x v="7"/>
    <x v="9"/>
    <x v="2045"/>
    <x v="3"/>
  </r>
  <r>
    <x v="1"/>
    <x v="7"/>
    <x v="1"/>
    <x v="0"/>
    <x v="260"/>
    <x v="2546"/>
    <x v="2202"/>
    <x v="208"/>
    <x v="8"/>
    <x v="2"/>
    <x v="2"/>
    <x v="7"/>
    <x v="43"/>
    <x v="252"/>
    <x v="182"/>
    <x v="142"/>
    <x v="1"/>
    <x v="12"/>
    <x v="4"/>
    <x v="229"/>
    <x v="858"/>
    <x v="58"/>
    <x v="19"/>
    <x v="7"/>
    <x v="9"/>
    <x v="2046"/>
    <x v="3"/>
  </r>
  <r>
    <x v="1"/>
    <x v="7"/>
    <x v="1"/>
    <x v="0"/>
    <x v="170"/>
    <x v="2547"/>
    <x v="2202"/>
    <x v="119"/>
    <x v="8"/>
    <x v="2"/>
    <x v="2"/>
    <x v="7"/>
    <x v="43"/>
    <x v="263"/>
    <x v="93"/>
    <x v="184"/>
    <x v="1"/>
    <x v="12"/>
    <x v="4"/>
    <x v="360"/>
    <x v="855"/>
    <x v="42"/>
    <x v="17"/>
    <x v="7"/>
    <x v="9"/>
    <x v="2047"/>
    <x v="3"/>
  </r>
  <r>
    <x v="1"/>
    <x v="7"/>
    <x v="0"/>
    <x v="12"/>
    <x v="383"/>
    <x v="2548"/>
    <x v="2203"/>
    <x v="108"/>
    <x v="8"/>
    <x v="2"/>
    <x v="2"/>
    <x v="7"/>
    <x v="42"/>
    <x v="305"/>
    <x v="182"/>
    <x v="176"/>
    <x v="1"/>
    <x v="12"/>
    <x v="4"/>
    <x v="279"/>
    <x v="408"/>
    <x v="38"/>
    <x v="57"/>
    <x v="8"/>
    <x v="9"/>
    <x v="3781"/>
    <x v="18"/>
  </r>
  <r>
    <x v="0"/>
    <x v="7"/>
    <x v="1"/>
    <x v="9"/>
    <x v="351"/>
    <x v="2549"/>
    <x v="2204"/>
    <x v="298"/>
    <x v="8"/>
    <x v="2"/>
    <x v="2"/>
    <x v="7"/>
    <x v="9"/>
    <x v="24"/>
    <x v="182"/>
    <x v="142"/>
    <x v="1"/>
    <x v="5"/>
    <x v="0"/>
    <x v="484"/>
    <x v="393"/>
    <x v="63"/>
    <x v="6"/>
    <x v="7"/>
    <x v="0"/>
    <x v="2048"/>
    <x v="3"/>
  </r>
  <r>
    <x v="1"/>
    <x v="7"/>
    <x v="1"/>
    <x v="0"/>
    <x v="260"/>
    <x v="2550"/>
    <x v="2205"/>
    <x v="180"/>
    <x v="8"/>
    <x v="2"/>
    <x v="2"/>
    <x v="7"/>
    <x v="43"/>
    <x v="217"/>
    <x v="182"/>
    <x v="142"/>
    <x v="1"/>
    <x v="12"/>
    <x v="4"/>
    <x v="253"/>
    <x v="764"/>
    <x v="101"/>
    <x v="9"/>
    <x v="7"/>
    <x v="9"/>
    <x v="2049"/>
    <x v="3"/>
  </r>
  <r>
    <x v="1"/>
    <x v="7"/>
    <x v="1"/>
    <x v="0"/>
    <x v="317"/>
    <x v="2551"/>
    <x v="2206"/>
    <x v="4"/>
    <x v="8"/>
    <x v="2"/>
    <x v="2"/>
    <x v="7"/>
    <x v="43"/>
    <x v="270"/>
    <x v="182"/>
    <x v="172"/>
    <x v="1"/>
    <x v="12"/>
    <x v="4"/>
    <x v="244"/>
    <x v="600"/>
    <x v="93"/>
    <x v="22"/>
    <x v="7"/>
    <x v="9"/>
    <x v="2050"/>
    <x v="3"/>
  </r>
  <r>
    <x v="1"/>
    <x v="7"/>
    <x v="1"/>
    <x v="0"/>
    <x v="318"/>
    <x v="2552"/>
    <x v="2207"/>
    <x v="7"/>
    <x v="8"/>
    <x v="2"/>
    <x v="2"/>
    <x v="7"/>
    <x v="43"/>
    <x v="232"/>
    <x v="170"/>
    <x v="184"/>
    <x v="1"/>
    <x v="12"/>
    <x v="4"/>
    <x v="231"/>
    <x v="134"/>
    <x v="85"/>
    <x v="14"/>
    <x v="7"/>
    <x v="9"/>
    <x v="2051"/>
    <x v="3"/>
  </r>
  <r>
    <x v="1"/>
    <x v="7"/>
    <x v="1"/>
    <x v="0"/>
    <x v="216"/>
    <x v="2553"/>
    <x v="2208"/>
    <x v="7"/>
    <x v="8"/>
    <x v="2"/>
    <x v="2"/>
    <x v="7"/>
    <x v="43"/>
    <x v="288"/>
    <x v="182"/>
    <x v="119"/>
    <x v="1"/>
    <x v="12"/>
    <x v="4"/>
    <x v="233"/>
    <x v="124"/>
    <x v="101"/>
    <x v="9"/>
    <x v="7"/>
    <x v="9"/>
    <x v="2052"/>
    <x v="3"/>
  </r>
  <r>
    <x v="1"/>
    <x v="7"/>
    <x v="1"/>
    <x v="0"/>
    <x v="260"/>
    <x v="2554"/>
    <x v="2209"/>
    <x v="31"/>
    <x v="8"/>
    <x v="2"/>
    <x v="2"/>
    <x v="7"/>
    <x v="43"/>
    <x v="255"/>
    <x v="182"/>
    <x v="142"/>
    <x v="1"/>
    <x v="12"/>
    <x v="4"/>
    <x v="170"/>
    <x v="913"/>
    <x v="97"/>
    <x v="14"/>
    <x v="7"/>
    <x v="9"/>
    <x v="2053"/>
    <x v="3"/>
  </r>
  <r>
    <x v="1"/>
    <x v="7"/>
    <x v="1"/>
    <x v="0"/>
    <x v="260"/>
    <x v="2555"/>
    <x v="2210"/>
    <x v="282"/>
    <x v="8"/>
    <x v="2"/>
    <x v="2"/>
    <x v="7"/>
    <x v="43"/>
    <x v="252"/>
    <x v="139"/>
    <x v="184"/>
    <x v="1"/>
    <x v="12"/>
    <x v="4"/>
    <x v="228"/>
    <x v="860"/>
    <x v="58"/>
    <x v="19"/>
    <x v="7"/>
    <x v="9"/>
    <x v="2054"/>
    <x v="3"/>
  </r>
  <r>
    <x v="1"/>
    <x v="7"/>
    <x v="1"/>
    <x v="0"/>
    <x v="260"/>
    <x v="2556"/>
    <x v="2211"/>
    <x v="25"/>
    <x v="8"/>
    <x v="2"/>
    <x v="2"/>
    <x v="7"/>
    <x v="43"/>
    <x v="252"/>
    <x v="182"/>
    <x v="142"/>
    <x v="1"/>
    <x v="12"/>
    <x v="4"/>
    <x v="229"/>
    <x v="230"/>
    <x v="58"/>
    <x v="19"/>
    <x v="7"/>
    <x v="9"/>
    <x v="2055"/>
    <x v="3"/>
  </r>
  <r>
    <x v="0"/>
    <x v="7"/>
    <x v="1"/>
    <x v="0"/>
    <x v="260"/>
    <x v="2558"/>
    <x v="2212"/>
    <x v="297"/>
    <x v="8"/>
    <x v="2"/>
    <x v="2"/>
    <x v="7"/>
    <x v="9"/>
    <x v="29"/>
    <x v="182"/>
    <x v="142"/>
    <x v="1"/>
    <x v="12"/>
    <x v="4"/>
    <x v="257"/>
    <x v="647"/>
    <x v="11"/>
    <x v="5"/>
    <x v="7"/>
    <x v="0"/>
    <x v="2057"/>
    <x v="3"/>
  </r>
  <r>
    <x v="1"/>
    <x v="7"/>
    <x v="1"/>
    <x v="0"/>
    <x v="260"/>
    <x v="2557"/>
    <x v="2212"/>
    <x v="86"/>
    <x v="8"/>
    <x v="2"/>
    <x v="2"/>
    <x v="7"/>
    <x v="43"/>
    <x v="255"/>
    <x v="182"/>
    <x v="142"/>
    <x v="1"/>
    <x v="12"/>
    <x v="4"/>
    <x v="175"/>
    <x v="163"/>
    <x v="97"/>
    <x v="14"/>
    <x v="7"/>
    <x v="9"/>
    <x v="2056"/>
    <x v="3"/>
  </r>
  <r>
    <x v="1"/>
    <x v="7"/>
    <x v="1"/>
    <x v="0"/>
    <x v="322"/>
    <x v="2559"/>
    <x v="2213"/>
    <x v="298"/>
    <x v="8"/>
    <x v="2"/>
    <x v="2"/>
    <x v="7"/>
    <x v="43"/>
    <x v="239"/>
    <x v="173"/>
    <x v="184"/>
    <x v="1"/>
    <x v="12"/>
    <x v="4"/>
    <x v="269"/>
    <x v="376"/>
    <x v="5"/>
    <x v="20"/>
    <x v="7"/>
    <x v="9"/>
    <x v="2058"/>
    <x v="3"/>
  </r>
  <r>
    <x v="1"/>
    <x v="7"/>
    <x v="1"/>
    <x v="0"/>
    <x v="54"/>
    <x v="2560"/>
    <x v="2214"/>
    <x v="200"/>
    <x v="8"/>
    <x v="2"/>
    <x v="2"/>
    <x v="7"/>
    <x v="43"/>
    <x v="280"/>
    <x v="182"/>
    <x v="35"/>
    <x v="1"/>
    <x v="12"/>
    <x v="4"/>
    <x v="271"/>
    <x v="1"/>
    <x v="5"/>
    <x v="20"/>
    <x v="7"/>
    <x v="9"/>
    <x v="2059"/>
    <x v="3"/>
  </r>
  <r>
    <x v="1"/>
    <x v="7"/>
    <x v="1"/>
    <x v="0"/>
    <x v="260"/>
    <x v="2561"/>
    <x v="2215"/>
    <x v="300"/>
    <x v="8"/>
    <x v="2"/>
    <x v="2"/>
    <x v="7"/>
    <x v="43"/>
    <x v="243"/>
    <x v="139"/>
    <x v="184"/>
    <x v="1"/>
    <x v="12"/>
    <x v="4"/>
    <x v="366"/>
    <x v="805"/>
    <x v="53"/>
    <x v="12"/>
    <x v="7"/>
    <x v="9"/>
    <x v="2060"/>
    <x v="3"/>
  </r>
  <r>
    <x v="1"/>
    <x v="7"/>
    <x v="1"/>
    <x v="0"/>
    <x v="33"/>
    <x v="2562"/>
    <x v="2216"/>
    <x v="267"/>
    <x v="8"/>
    <x v="2"/>
    <x v="2"/>
    <x v="7"/>
    <x v="43"/>
    <x v="247"/>
    <x v="23"/>
    <x v="184"/>
    <x v="1"/>
    <x v="12"/>
    <x v="4"/>
    <x v="229"/>
    <x v="1022"/>
    <x v="58"/>
    <x v="19"/>
    <x v="7"/>
    <x v="9"/>
    <x v="2061"/>
    <x v="3"/>
  </r>
  <r>
    <x v="1"/>
    <x v="7"/>
    <x v="1"/>
    <x v="0"/>
    <x v="318"/>
    <x v="2563"/>
    <x v="2217"/>
    <x v="43"/>
    <x v="8"/>
    <x v="2"/>
    <x v="2"/>
    <x v="7"/>
    <x v="43"/>
    <x v="239"/>
    <x v="170"/>
    <x v="184"/>
    <x v="1"/>
    <x v="12"/>
    <x v="4"/>
    <x v="269"/>
    <x v="504"/>
    <x v="5"/>
    <x v="20"/>
    <x v="7"/>
    <x v="9"/>
    <x v="2062"/>
    <x v="3"/>
  </r>
  <r>
    <x v="1"/>
    <x v="7"/>
    <x v="1"/>
    <x v="0"/>
    <x v="293"/>
    <x v="2567"/>
    <x v="2218"/>
    <x v="239"/>
    <x v="8"/>
    <x v="2"/>
    <x v="2"/>
    <x v="7"/>
    <x v="43"/>
    <x v="232"/>
    <x v="182"/>
    <x v="157"/>
    <x v="1"/>
    <x v="12"/>
    <x v="4"/>
    <x v="239"/>
    <x v="689"/>
    <x v="85"/>
    <x v="14"/>
    <x v="7"/>
    <x v="9"/>
    <x v="2067"/>
    <x v="3"/>
  </r>
  <r>
    <x v="1"/>
    <x v="7"/>
    <x v="1"/>
    <x v="0"/>
    <x v="167"/>
    <x v="2565"/>
    <x v="2218"/>
    <x v="102"/>
    <x v="8"/>
    <x v="2"/>
    <x v="2"/>
    <x v="7"/>
    <x v="43"/>
    <x v="232"/>
    <x v="182"/>
    <x v="95"/>
    <x v="1"/>
    <x v="12"/>
    <x v="4"/>
    <x v="239"/>
    <x v="423"/>
    <x v="85"/>
    <x v="14"/>
    <x v="7"/>
    <x v="9"/>
    <x v="2065"/>
    <x v="3"/>
  </r>
  <r>
    <x v="1"/>
    <x v="7"/>
    <x v="1"/>
    <x v="0"/>
    <x v="260"/>
    <x v="2566"/>
    <x v="2218"/>
    <x v="86"/>
    <x v="8"/>
    <x v="2"/>
    <x v="2"/>
    <x v="7"/>
    <x v="43"/>
    <x v="251"/>
    <x v="182"/>
    <x v="142"/>
    <x v="1"/>
    <x v="12"/>
    <x v="4"/>
    <x v="255"/>
    <x v="255"/>
    <x v="101"/>
    <x v="9"/>
    <x v="7"/>
    <x v="9"/>
    <x v="2064"/>
    <x v="3"/>
  </r>
  <r>
    <x v="1"/>
    <x v="7"/>
    <x v="1"/>
    <x v="0"/>
    <x v="216"/>
    <x v="2564"/>
    <x v="2218"/>
    <x v="75"/>
    <x v="8"/>
    <x v="2"/>
    <x v="2"/>
    <x v="7"/>
    <x v="43"/>
    <x v="243"/>
    <x v="182"/>
    <x v="119"/>
    <x v="1"/>
    <x v="12"/>
    <x v="4"/>
    <x v="367"/>
    <x v="748"/>
    <x v="53"/>
    <x v="12"/>
    <x v="7"/>
    <x v="9"/>
    <x v="2063"/>
    <x v="3"/>
  </r>
  <r>
    <x v="1"/>
    <x v="7"/>
    <x v="1"/>
    <x v="0"/>
    <x v="130"/>
    <x v="2568"/>
    <x v="2219"/>
    <x v="75"/>
    <x v="8"/>
    <x v="2"/>
    <x v="2"/>
    <x v="7"/>
    <x v="43"/>
    <x v="229"/>
    <x v="182"/>
    <x v="77"/>
    <x v="1"/>
    <x v="12"/>
    <x v="4"/>
    <x v="387"/>
    <x v="997"/>
    <x v="91"/>
    <x v="15"/>
    <x v="7"/>
    <x v="9"/>
    <x v="2066"/>
    <x v="3"/>
  </r>
  <r>
    <x v="1"/>
    <x v="7"/>
    <x v="1"/>
    <x v="0"/>
    <x v="260"/>
    <x v="2569"/>
    <x v="2220"/>
    <x v="25"/>
    <x v="8"/>
    <x v="2"/>
    <x v="2"/>
    <x v="7"/>
    <x v="43"/>
    <x v="243"/>
    <x v="182"/>
    <x v="142"/>
    <x v="1"/>
    <x v="12"/>
    <x v="4"/>
    <x v="368"/>
    <x v="220"/>
    <x v="53"/>
    <x v="12"/>
    <x v="7"/>
    <x v="9"/>
    <x v="2068"/>
    <x v="3"/>
  </r>
  <r>
    <x v="1"/>
    <x v="7"/>
    <x v="0"/>
    <x v="12"/>
    <x v="383"/>
    <x v="2571"/>
    <x v="2221"/>
    <x v="160"/>
    <x v="8"/>
    <x v="2"/>
    <x v="2"/>
    <x v="7"/>
    <x v="42"/>
    <x v="305"/>
    <x v="182"/>
    <x v="176"/>
    <x v="1"/>
    <x v="12"/>
    <x v="4"/>
    <x v="280"/>
    <x v="752"/>
    <x v="38"/>
    <x v="57"/>
    <x v="8"/>
    <x v="9"/>
    <x v="3784"/>
    <x v="18"/>
  </r>
  <r>
    <x v="1"/>
    <x v="7"/>
    <x v="1"/>
    <x v="0"/>
    <x v="118"/>
    <x v="2570"/>
    <x v="2221"/>
    <x v="183"/>
    <x v="8"/>
    <x v="2"/>
    <x v="2"/>
    <x v="7"/>
    <x v="43"/>
    <x v="288"/>
    <x v="182"/>
    <x v="68"/>
    <x v="1"/>
    <x v="12"/>
    <x v="4"/>
    <x v="235"/>
    <x v="967"/>
    <x v="101"/>
    <x v="9"/>
    <x v="7"/>
    <x v="9"/>
    <x v="2069"/>
    <x v="3"/>
  </r>
  <r>
    <x v="1"/>
    <x v="7"/>
    <x v="0"/>
    <x v="12"/>
    <x v="392"/>
    <x v="2572"/>
    <x v="2222"/>
    <x v="239"/>
    <x v="8"/>
    <x v="2"/>
    <x v="2"/>
    <x v="7"/>
    <x v="42"/>
    <x v="185"/>
    <x v="178"/>
    <x v="184"/>
    <x v="1"/>
    <x v="12"/>
    <x v="4"/>
    <x v="65"/>
    <x v="346"/>
    <x v="57"/>
    <x v="29"/>
    <x v="8"/>
    <x v="9"/>
    <x v="3783"/>
    <x v="18"/>
  </r>
  <r>
    <x v="1"/>
    <x v="7"/>
    <x v="1"/>
    <x v="0"/>
    <x v="260"/>
    <x v="2573"/>
    <x v="2222"/>
    <x v="25"/>
    <x v="8"/>
    <x v="2"/>
    <x v="2"/>
    <x v="7"/>
    <x v="43"/>
    <x v="243"/>
    <x v="182"/>
    <x v="142"/>
    <x v="1"/>
    <x v="12"/>
    <x v="4"/>
    <x v="370"/>
    <x v="220"/>
    <x v="53"/>
    <x v="12"/>
    <x v="7"/>
    <x v="9"/>
    <x v="2070"/>
    <x v="3"/>
  </r>
  <r>
    <x v="1"/>
    <x v="7"/>
    <x v="0"/>
    <x v="12"/>
    <x v="361"/>
    <x v="2574"/>
    <x v="2223"/>
    <x v="265"/>
    <x v="8"/>
    <x v="2"/>
    <x v="2"/>
    <x v="7"/>
    <x v="39"/>
    <x v="114"/>
    <x v="182"/>
    <x v="142"/>
    <x v="1"/>
    <x v="12"/>
    <x v="4"/>
    <x v="23"/>
    <x v="194"/>
    <x v="72"/>
    <x v="41"/>
    <x v="8"/>
    <x v="9"/>
    <x v="3785"/>
    <x v="18"/>
  </r>
  <r>
    <x v="1"/>
    <x v="7"/>
    <x v="1"/>
    <x v="0"/>
    <x v="260"/>
    <x v="2575"/>
    <x v="2224"/>
    <x v="25"/>
    <x v="8"/>
    <x v="2"/>
    <x v="2"/>
    <x v="7"/>
    <x v="43"/>
    <x v="243"/>
    <x v="182"/>
    <x v="142"/>
    <x v="1"/>
    <x v="12"/>
    <x v="4"/>
    <x v="371"/>
    <x v="220"/>
    <x v="53"/>
    <x v="12"/>
    <x v="7"/>
    <x v="9"/>
    <x v="2071"/>
    <x v="3"/>
  </r>
  <r>
    <x v="1"/>
    <x v="7"/>
    <x v="1"/>
    <x v="0"/>
    <x v="66"/>
    <x v="2576"/>
    <x v="2225"/>
    <x v="25"/>
    <x v="8"/>
    <x v="2"/>
    <x v="2"/>
    <x v="7"/>
    <x v="43"/>
    <x v="266"/>
    <x v="182"/>
    <x v="42"/>
    <x v="1"/>
    <x v="12"/>
    <x v="4"/>
    <x v="244"/>
    <x v="631"/>
    <x v="93"/>
    <x v="22"/>
    <x v="7"/>
    <x v="9"/>
    <x v="2072"/>
    <x v="3"/>
  </r>
  <r>
    <x v="1"/>
    <x v="7"/>
    <x v="1"/>
    <x v="0"/>
    <x v="260"/>
    <x v="2577"/>
    <x v="2226"/>
    <x v="66"/>
    <x v="8"/>
    <x v="2"/>
    <x v="2"/>
    <x v="7"/>
    <x v="43"/>
    <x v="248"/>
    <x v="182"/>
    <x v="142"/>
    <x v="1"/>
    <x v="12"/>
    <x v="4"/>
    <x v="314"/>
    <x v="1012"/>
    <x v="78"/>
    <x v="11"/>
    <x v="7"/>
    <x v="9"/>
    <x v="2073"/>
    <x v="3"/>
  </r>
  <r>
    <x v="1"/>
    <x v="7"/>
    <x v="1"/>
    <x v="0"/>
    <x v="167"/>
    <x v="2578"/>
    <x v="2227"/>
    <x v="239"/>
    <x v="8"/>
    <x v="2"/>
    <x v="2"/>
    <x v="7"/>
    <x v="43"/>
    <x v="232"/>
    <x v="182"/>
    <x v="95"/>
    <x v="1"/>
    <x v="12"/>
    <x v="4"/>
    <x v="248"/>
    <x v="689"/>
    <x v="85"/>
    <x v="14"/>
    <x v="7"/>
    <x v="9"/>
    <x v="2074"/>
    <x v="3"/>
  </r>
  <r>
    <x v="1"/>
    <x v="7"/>
    <x v="1"/>
    <x v="0"/>
    <x v="330"/>
    <x v="2579"/>
    <x v="2227"/>
    <x v="33"/>
    <x v="8"/>
    <x v="2"/>
    <x v="2"/>
    <x v="7"/>
    <x v="43"/>
    <x v="239"/>
    <x v="182"/>
    <x v="178"/>
    <x v="1"/>
    <x v="12"/>
    <x v="4"/>
    <x v="270"/>
    <x v="448"/>
    <x v="5"/>
    <x v="20"/>
    <x v="7"/>
    <x v="9"/>
    <x v="2075"/>
    <x v="3"/>
  </r>
  <r>
    <x v="1"/>
    <x v="7"/>
    <x v="1"/>
    <x v="0"/>
    <x v="318"/>
    <x v="2580"/>
    <x v="2228"/>
    <x v="196"/>
    <x v="8"/>
    <x v="2"/>
    <x v="2"/>
    <x v="7"/>
    <x v="43"/>
    <x v="232"/>
    <x v="170"/>
    <x v="184"/>
    <x v="1"/>
    <x v="12"/>
    <x v="4"/>
    <x v="239"/>
    <x v="332"/>
    <x v="85"/>
    <x v="14"/>
    <x v="7"/>
    <x v="9"/>
    <x v="2076"/>
    <x v="3"/>
  </r>
  <r>
    <x v="1"/>
    <x v="7"/>
    <x v="1"/>
    <x v="0"/>
    <x v="182"/>
    <x v="2581"/>
    <x v="2229"/>
    <x v="283"/>
    <x v="8"/>
    <x v="2"/>
    <x v="2"/>
    <x v="7"/>
    <x v="43"/>
    <x v="266"/>
    <x v="182"/>
    <x v="103"/>
    <x v="1"/>
    <x v="12"/>
    <x v="4"/>
    <x v="244"/>
    <x v="840"/>
    <x v="93"/>
    <x v="22"/>
    <x v="7"/>
    <x v="9"/>
    <x v="2077"/>
    <x v="3"/>
  </r>
  <r>
    <x v="1"/>
    <x v="7"/>
    <x v="1"/>
    <x v="0"/>
    <x v="132"/>
    <x v="2582"/>
    <x v="2230"/>
    <x v="289"/>
    <x v="8"/>
    <x v="2"/>
    <x v="2"/>
    <x v="7"/>
    <x v="43"/>
    <x v="255"/>
    <x v="70"/>
    <x v="184"/>
    <x v="1"/>
    <x v="12"/>
    <x v="4"/>
    <x v="170"/>
    <x v="292"/>
    <x v="97"/>
    <x v="14"/>
    <x v="7"/>
    <x v="9"/>
    <x v="2078"/>
    <x v="3"/>
  </r>
  <r>
    <x v="1"/>
    <x v="7"/>
    <x v="1"/>
    <x v="0"/>
    <x v="128"/>
    <x v="2583"/>
    <x v="2230"/>
    <x v="302"/>
    <x v="8"/>
    <x v="2"/>
    <x v="2"/>
    <x v="7"/>
    <x v="43"/>
    <x v="243"/>
    <x v="182"/>
    <x v="76"/>
    <x v="1"/>
    <x v="12"/>
    <x v="4"/>
    <x v="374"/>
    <x v="971"/>
    <x v="53"/>
    <x v="12"/>
    <x v="7"/>
    <x v="9"/>
    <x v="2079"/>
    <x v="3"/>
  </r>
  <r>
    <x v="1"/>
    <x v="7"/>
    <x v="1"/>
    <x v="0"/>
    <x v="260"/>
    <x v="2584"/>
    <x v="2231"/>
    <x v="180"/>
    <x v="8"/>
    <x v="2"/>
    <x v="2"/>
    <x v="7"/>
    <x v="43"/>
    <x v="247"/>
    <x v="182"/>
    <x v="142"/>
    <x v="1"/>
    <x v="12"/>
    <x v="4"/>
    <x v="231"/>
    <x v="622"/>
    <x v="58"/>
    <x v="19"/>
    <x v="7"/>
    <x v="9"/>
    <x v="2080"/>
    <x v="3"/>
  </r>
  <r>
    <x v="1"/>
    <x v="7"/>
    <x v="1"/>
    <x v="0"/>
    <x v="260"/>
    <x v="2585"/>
    <x v="2232"/>
    <x v="300"/>
    <x v="8"/>
    <x v="2"/>
    <x v="2"/>
    <x v="7"/>
    <x v="43"/>
    <x v="243"/>
    <x v="139"/>
    <x v="184"/>
    <x v="1"/>
    <x v="12"/>
    <x v="4"/>
    <x v="371"/>
    <x v="805"/>
    <x v="53"/>
    <x v="12"/>
    <x v="7"/>
    <x v="9"/>
    <x v="2081"/>
    <x v="3"/>
  </r>
  <r>
    <x v="1"/>
    <x v="7"/>
    <x v="1"/>
    <x v="0"/>
    <x v="260"/>
    <x v="2586"/>
    <x v="2233"/>
    <x v="243"/>
    <x v="8"/>
    <x v="2"/>
    <x v="2"/>
    <x v="7"/>
    <x v="43"/>
    <x v="227"/>
    <x v="182"/>
    <x v="142"/>
    <x v="1"/>
    <x v="12"/>
    <x v="4"/>
    <x v="370"/>
    <x v="869"/>
    <x v="53"/>
    <x v="12"/>
    <x v="7"/>
    <x v="9"/>
    <x v="2082"/>
    <x v="3"/>
  </r>
  <r>
    <x v="1"/>
    <x v="7"/>
    <x v="1"/>
    <x v="0"/>
    <x v="318"/>
    <x v="2587"/>
    <x v="2233"/>
    <x v="208"/>
    <x v="8"/>
    <x v="2"/>
    <x v="2"/>
    <x v="7"/>
    <x v="43"/>
    <x v="248"/>
    <x v="182"/>
    <x v="173"/>
    <x v="1"/>
    <x v="12"/>
    <x v="4"/>
    <x v="317"/>
    <x v="173"/>
    <x v="78"/>
    <x v="11"/>
    <x v="7"/>
    <x v="9"/>
    <x v="2083"/>
    <x v="3"/>
  </r>
  <r>
    <x v="1"/>
    <x v="7"/>
    <x v="1"/>
    <x v="0"/>
    <x v="56"/>
    <x v="2588"/>
    <x v="2234"/>
    <x v="119"/>
    <x v="8"/>
    <x v="2"/>
    <x v="2"/>
    <x v="7"/>
    <x v="43"/>
    <x v="221"/>
    <x v="182"/>
    <x v="36"/>
    <x v="1"/>
    <x v="12"/>
    <x v="4"/>
    <x v="337"/>
    <x v="976"/>
    <x v="78"/>
    <x v="11"/>
    <x v="7"/>
    <x v="9"/>
    <x v="2084"/>
    <x v="3"/>
  </r>
  <r>
    <x v="1"/>
    <x v="7"/>
    <x v="0"/>
    <x v="12"/>
    <x v="383"/>
    <x v="2590"/>
    <x v="2235"/>
    <x v="160"/>
    <x v="8"/>
    <x v="2"/>
    <x v="2"/>
    <x v="7"/>
    <x v="42"/>
    <x v="305"/>
    <x v="182"/>
    <x v="176"/>
    <x v="1"/>
    <x v="12"/>
    <x v="4"/>
    <x v="281"/>
    <x v="752"/>
    <x v="38"/>
    <x v="57"/>
    <x v="8"/>
    <x v="9"/>
    <x v="3786"/>
    <x v="18"/>
  </r>
  <r>
    <x v="1"/>
    <x v="7"/>
    <x v="1"/>
    <x v="0"/>
    <x v="260"/>
    <x v="2589"/>
    <x v="2235"/>
    <x v="25"/>
    <x v="8"/>
    <x v="2"/>
    <x v="2"/>
    <x v="7"/>
    <x v="43"/>
    <x v="246"/>
    <x v="182"/>
    <x v="142"/>
    <x v="1"/>
    <x v="12"/>
    <x v="4"/>
    <x v="255"/>
    <x v="230"/>
    <x v="101"/>
    <x v="9"/>
    <x v="7"/>
    <x v="9"/>
    <x v="2086"/>
    <x v="3"/>
  </r>
  <r>
    <x v="1"/>
    <x v="7"/>
    <x v="1"/>
    <x v="0"/>
    <x v="260"/>
    <x v="2591"/>
    <x v="2235"/>
    <x v="300"/>
    <x v="8"/>
    <x v="2"/>
    <x v="2"/>
    <x v="7"/>
    <x v="43"/>
    <x v="243"/>
    <x v="139"/>
    <x v="184"/>
    <x v="1"/>
    <x v="12"/>
    <x v="4"/>
    <x v="370"/>
    <x v="525"/>
    <x v="53"/>
    <x v="12"/>
    <x v="7"/>
    <x v="9"/>
    <x v="2085"/>
    <x v="3"/>
  </r>
  <r>
    <x v="1"/>
    <x v="7"/>
    <x v="1"/>
    <x v="0"/>
    <x v="318"/>
    <x v="2592"/>
    <x v="2236"/>
    <x v="198"/>
    <x v="8"/>
    <x v="2"/>
    <x v="2"/>
    <x v="7"/>
    <x v="43"/>
    <x v="248"/>
    <x v="182"/>
    <x v="173"/>
    <x v="1"/>
    <x v="12"/>
    <x v="4"/>
    <x v="318"/>
    <x v="100"/>
    <x v="78"/>
    <x v="11"/>
    <x v="7"/>
    <x v="9"/>
    <x v="2087"/>
    <x v="3"/>
  </r>
  <r>
    <x v="1"/>
    <x v="7"/>
    <x v="1"/>
    <x v="0"/>
    <x v="260"/>
    <x v="2593"/>
    <x v="2237"/>
    <x v="229"/>
    <x v="8"/>
    <x v="2"/>
    <x v="2"/>
    <x v="7"/>
    <x v="43"/>
    <x v="227"/>
    <x v="139"/>
    <x v="184"/>
    <x v="1"/>
    <x v="12"/>
    <x v="4"/>
    <x v="368"/>
    <x v="48"/>
    <x v="53"/>
    <x v="12"/>
    <x v="7"/>
    <x v="9"/>
    <x v="2088"/>
    <x v="3"/>
  </r>
  <r>
    <x v="1"/>
    <x v="7"/>
    <x v="1"/>
    <x v="0"/>
    <x v="246"/>
    <x v="2594"/>
    <x v="2237"/>
    <x v="82"/>
    <x v="8"/>
    <x v="2"/>
    <x v="2"/>
    <x v="7"/>
    <x v="43"/>
    <x v="284"/>
    <x v="130"/>
    <x v="184"/>
    <x v="1"/>
    <x v="12"/>
    <x v="4"/>
    <x v="402"/>
    <x v="308"/>
    <x v="104"/>
    <x v="16"/>
    <x v="7"/>
    <x v="9"/>
    <x v="2090"/>
    <x v="3"/>
  </r>
  <r>
    <x v="1"/>
    <x v="7"/>
    <x v="1"/>
    <x v="0"/>
    <x v="69"/>
    <x v="2595"/>
    <x v="2238"/>
    <x v="254"/>
    <x v="8"/>
    <x v="2"/>
    <x v="2"/>
    <x v="7"/>
    <x v="43"/>
    <x v="229"/>
    <x v="41"/>
    <x v="184"/>
    <x v="1"/>
    <x v="12"/>
    <x v="4"/>
    <x v="374"/>
    <x v="483"/>
    <x v="91"/>
    <x v="15"/>
    <x v="7"/>
    <x v="9"/>
    <x v="2089"/>
    <x v="3"/>
  </r>
  <r>
    <x v="1"/>
    <x v="7"/>
    <x v="1"/>
    <x v="0"/>
    <x v="55"/>
    <x v="2596"/>
    <x v="2239"/>
    <x v="302"/>
    <x v="8"/>
    <x v="2"/>
    <x v="2"/>
    <x v="7"/>
    <x v="43"/>
    <x v="227"/>
    <x v="35"/>
    <x v="184"/>
    <x v="1"/>
    <x v="12"/>
    <x v="4"/>
    <x v="367"/>
    <x v="971"/>
    <x v="53"/>
    <x v="12"/>
    <x v="7"/>
    <x v="9"/>
    <x v="2091"/>
    <x v="3"/>
  </r>
  <r>
    <x v="1"/>
    <x v="7"/>
    <x v="1"/>
    <x v="0"/>
    <x v="318"/>
    <x v="2597"/>
    <x v="2240"/>
    <x v="161"/>
    <x v="8"/>
    <x v="2"/>
    <x v="2"/>
    <x v="7"/>
    <x v="43"/>
    <x v="248"/>
    <x v="182"/>
    <x v="173"/>
    <x v="1"/>
    <x v="12"/>
    <x v="4"/>
    <x v="319"/>
    <x v="115"/>
    <x v="78"/>
    <x v="11"/>
    <x v="7"/>
    <x v="9"/>
    <x v="2092"/>
    <x v="3"/>
  </r>
  <r>
    <x v="1"/>
    <x v="7"/>
    <x v="1"/>
    <x v="0"/>
    <x v="318"/>
    <x v="2598"/>
    <x v="2241"/>
    <x v="25"/>
    <x v="8"/>
    <x v="2"/>
    <x v="2"/>
    <x v="7"/>
    <x v="43"/>
    <x v="246"/>
    <x v="182"/>
    <x v="173"/>
    <x v="1"/>
    <x v="12"/>
    <x v="4"/>
    <x v="257"/>
    <x v="517"/>
    <x v="101"/>
    <x v="9"/>
    <x v="7"/>
    <x v="9"/>
    <x v="2093"/>
    <x v="3"/>
  </r>
  <r>
    <x v="1"/>
    <x v="2"/>
    <x v="0"/>
    <x v="0"/>
    <x v="330"/>
    <x v="2599"/>
    <x v="2242"/>
    <x v="248"/>
    <x v="8"/>
    <x v="2"/>
    <x v="2"/>
    <x v="2"/>
    <x v="32"/>
    <x v="461"/>
    <x v="178"/>
    <x v="184"/>
    <x v="1"/>
    <x v="0"/>
    <x v="4"/>
    <x v="61"/>
    <x v="371"/>
    <x v="84"/>
    <x v="64"/>
    <x v="8"/>
    <x v="9"/>
    <x v="3787"/>
    <x v="23"/>
  </r>
  <r>
    <x v="1"/>
    <x v="7"/>
    <x v="0"/>
    <x v="12"/>
    <x v="383"/>
    <x v="2600"/>
    <x v="2243"/>
    <x v="26"/>
    <x v="8"/>
    <x v="2"/>
    <x v="2"/>
    <x v="7"/>
    <x v="42"/>
    <x v="305"/>
    <x v="182"/>
    <x v="176"/>
    <x v="1"/>
    <x v="12"/>
    <x v="4"/>
    <x v="282"/>
    <x v="180"/>
    <x v="38"/>
    <x v="57"/>
    <x v="8"/>
    <x v="9"/>
    <x v="3788"/>
    <x v="18"/>
  </r>
  <r>
    <x v="1"/>
    <x v="7"/>
    <x v="1"/>
    <x v="0"/>
    <x v="260"/>
    <x v="2601"/>
    <x v="2244"/>
    <x v="49"/>
    <x v="8"/>
    <x v="2"/>
    <x v="2"/>
    <x v="7"/>
    <x v="43"/>
    <x v="232"/>
    <x v="139"/>
    <x v="184"/>
    <x v="1"/>
    <x v="12"/>
    <x v="4"/>
    <x v="231"/>
    <x v="459"/>
    <x v="85"/>
    <x v="14"/>
    <x v="7"/>
    <x v="9"/>
    <x v="2094"/>
    <x v="3"/>
  </r>
  <r>
    <x v="1"/>
    <x v="7"/>
    <x v="1"/>
    <x v="0"/>
    <x v="318"/>
    <x v="2602"/>
    <x v="2244"/>
    <x v="239"/>
    <x v="8"/>
    <x v="2"/>
    <x v="2"/>
    <x v="7"/>
    <x v="43"/>
    <x v="217"/>
    <x v="170"/>
    <x v="184"/>
    <x v="1"/>
    <x v="12"/>
    <x v="4"/>
    <x v="255"/>
    <x v="612"/>
    <x v="101"/>
    <x v="9"/>
    <x v="7"/>
    <x v="9"/>
    <x v="2095"/>
    <x v="3"/>
  </r>
  <r>
    <x v="1"/>
    <x v="7"/>
    <x v="1"/>
    <x v="0"/>
    <x v="260"/>
    <x v="2603"/>
    <x v="2244"/>
    <x v="239"/>
    <x v="8"/>
    <x v="2"/>
    <x v="2"/>
    <x v="7"/>
    <x v="43"/>
    <x v="247"/>
    <x v="139"/>
    <x v="184"/>
    <x v="1"/>
    <x v="12"/>
    <x v="4"/>
    <x v="230"/>
    <x v="214"/>
    <x v="58"/>
    <x v="19"/>
    <x v="7"/>
    <x v="9"/>
    <x v="2096"/>
    <x v="3"/>
  </r>
  <r>
    <x v="1"/>
    <x v="7"/>
    <x v="0"/>
    <x v="18"/>
    <x v="383"/>
    <x v="2604"/>
    <x v="2245"/>
    <x v="77"/>
    <x v="8"/>
    <x v="2"/>
    <x v="2"/>
    <x v="7"/>
    <x v="39"/>
    <x v="131"/>
    <x v="182"/>
    <x v="142"/>
    <x v="1"/>
    <x v="12"/>
    <x v="4"/>
    <x v="198"/>
    <x v="658"/>
    <x v="55"/>
    <x v="38"/>
    <x v="8"/>
    <x v="9"/>
    <x v="3789"/>
    <x v="58"/>
  </r>
  <r>
    <x v="1"/>
    <x v="7"/>
    <x v="1"/>
    <x v="0"/>
    <x v="260"/>
    <x v="2605"/>
    <x v="2245"/>
    <x v="25"/>
    <x v="8"/>
    <x v="2"/>
    <x v="2"/>
    <x v="7"/>
    <x v="43"/>
    <x v="247"/>
    <x v="182"/>
    <x v="142"/>
    <x v="1"/>
    <x v="12"/>
    <x v="4"/>
    <x v="231"/>
    <x v="230"/>
    <x v="58"/>
    <x v="19"/>
    <x v="7"/>
    <x v="9"/>
    <x v="2097"/>
    <x v="3"/>
  </r>
  <r>
    <x v="0"/>
    <x v="7"/>
    <x v="1"/>
    <x v="0"/>
    <x v="318"/>
    <x v="2606"/>
    <x v="2246"/>
    <x v="222"/>
    <x v="8"/>
    <x v="2"/>
    <x v="2"/>
    <x v="7"/>
    <x v="8"/>
    <x v="20"/>
    <x v="182"/>
    <x v="173"/>
    <x v="1"/>
    <x v="12"/>
    <x v="4"/>
    <x v="377"/>
    <x v="67"/>
    <x v="64"/>
    <x v="13"/>
    <x v="7"/>
    <x v="9"/>
    <x v="2098"/>
    <x v="3"/>
  </r>
  <r>
    <x v="1"/>
    <x v="7"/>
    <x v="0"/>
    <x v="25"/>
    <x v="394"/>
    <x v="2607"/>
    <x v="2247"/>
    <x v="281"/>
    <x v="8"/>
    <x v="2"/>
    <x v="2"/>
    <x v="7"/>
    <x v="42"/>
    <x v="304"/>
    <x v="182"/>
    <x v="142"/>
    <x v="1"/>
    <x v="12"/>
    <x v="4"/>
    <x v="357"/>
    <x v="256"/>
    <x v="38"/>
    <x v="57"/>
    <x v="8"/>
    <x v="9"/>
    <x v="3790"/>
    <x v="11"/>
  </r>
  <r>
    <x v="1"/>
    <x v="7"/>
    <x v="0"/>
    <x v="13"/>
    <x v="363"/>
    <x v="2608"/>
    <x v="2248"/>
    <x v="207"/>
    <x v="8"/>
    <x v="2"/>
    <x v="2"/>
    <x v="7"/>
    <x v="39"/>
    <x v="130"/>
    <x v="139"/>
    <x v="184"/>
    <x v="1"/>
    <x v="12"/>
    <x v="4"/>
    <x v="519"/>
    <x v="481"/>
    <x v="55"/>
    <x v="38"/>
    <x v="8"/>
    <x v="9"/>
    <x v="3791"/>
    <x v="37"/>
  </r>
  <r>
    <x v="1"/>
    <x v="7"/>
    <x v="0"/>
    <x v="12"/>
    <x v="395"/>
    <x v="2609"/>
    <x v="2249"/>
    <x v="108"/>
    <x v="0"/>
    <x v="0"/>
    <x v="2"/>
    <x v="7"/>
    <x v="39"/>
    <x v="154"/>
    <x v="182"/>
    <x v="179"/>
    <x v="1"/>
    <x v="12"/>
    <x v="4"/>
    <x v="123"/>
    <x v="574"/>
    <x v="9"/>
    <x v="35"/>
    <x v="8"/>
    <x v="9"/>
    <x v="3794"/>
    <x v="18"/>
  </r>
  <r>
    <x v="1"/>
    <x v="7"/>
    <x v="0"/>
    <x v="13"/>
    <x v="363"/>
    <x v="2611"/>
    <x v="2250"/>
    <x v="183"/>
    <x v="8"/>
    <x v="2"/>
    <x v="2"/>
    <x v="7"/>
    <x v="39"/>
    <x v="132"/>
    <x v="139"/>
    <x v="184"/>
    <x v="1"/>
    <x v="12"/>
    <x v="4"/>
    <x v="533"/>
    <x v="887"/>
    <x v="55"/>
    <x v="38"/>
    <x v="8"/>
    <x v="9"/>
    <x v="3793"/>
    <x v="30"/>
  </r>
  <r>
    <x v="1"/>
    <x v="7"/>
    <x v="1"/>
    <x v="0"/>
    <x v="82"/>
    <x v="2610"/>
    <x v="2250"/>
    <x v="209"/>
    <x v="8"/>
    <x v="2"/>
    <x v="2"/>
    <x v="7"/>
    <x v="43"/>
    <x v="221"/>
    <x v="182"/>
    <x v="51"/>
    <x v="1"/>
    <x v="12"/>
    <x v="4"/>
    <x v="344"/>
    <x v="626"/>
    <x v="78"/>
    <x v="11"/>
    <x v="7"/>
    <x v="9"/>
    <x v="2099"/>
    <x v="3"/>
  </r>
  <r>
    <x v="1"/>
    <x v="7"/>
    <x v="0"/>
    <x v="12"/>
    <x v="361"/>
    <x v="2613"/>
    <x v="2251"/>
    <x v="207"/>
    <x v="8"/>
    <x v="2"/>
    <x v="2"/>
    <x v="7"/>
    <x v="39"/>
    <x v="136"/>
    <x v="182"/>
    <x v="142"/>
    <x v="1"/>
    <x v="12"/>
    <x v="4"/>
    <x v="460"/>
    <x v="481"/>
    <x v="55"/>
    <x v="38"/>
    <x v="8"/>
    <x v="9"/>
    <x v="3792"/>
    <x v="44"/>
  </r>
  <r>
    <x v="1"/>
    <x v="7"/>
    <x v="1"/>
    <x v="0"/>
    <x v="318"/>
    <x v="2612"/>
    <x v="2251"/>
    <x v="33"/>
    <x v="8"/>
    <x v="2"/>
    <x v="2"/>
    <x v="7"/>
    <x v="44"/>
    <x v="242"/>
    <x v="182"/>
    <x v="173"/>
    <x v="1"/>
    <x v="12"/>
    <x v="4"/>
    <x v="235"/>
    <x v="448"/>
    <x v="28"/>
    <x v="43"/>
    <x v="7"/>
    <x v="13"/>
    <x v="2100"/>
    <x v="3"/>
  </r>
  <r>
    <x v="1"/>
    <x v="7"/>
    <x v="1"/>
    <x v="0"/>
    <x v="237"/>
    <x v="2614"/>
    <x v="2252"/>
    <x v="262"/>
    <x v="8"/>
    <x v="2"/>
    <x v="2"/>
    <x v="7"/>
    <x v="43"/>
    <x v="251"/>
    <x v="125"/>
    <x v="184"/>
    <x v="1"/>
    <x v="12"/>
    <x v="4"/>
    <x v="256"/>
    <x v="952"/>
    <x v="101"/>
    <x v="9"/>
    <x v="7"/>
    <x v="9"/>
    <x v="2101"/>
    <x v="3"/>
  </r>
  <r>
    <x v="1"/>
    <x v="7"/>
    <x v="0"/>
    <x v="24"/>
    <x v="379"/>
    <x v="2615"/>
    <x v="2253"/>
    <x v="33"/>
    <x v="8"/>
    <x v="2"/>
    <x v="2"/>
    <x v="7"/>
    <x v="42"/>
    <x v="307"/>
    <x v="90"/>
    <x v="184"/>
    <x v="1"/>
    <x v="12"/>
    <x v="4"/>
    <x v="428"/>
    <x v="223"/>
    <x v="38"/>
    <x v="57"/>
    <x v="8"/>
    <x v="9"/>
    <x v="3796"/>
    <x v="54"/>
  </r>
  <r>
    <x v="1"/>
    <x v="7"/>
    <x v="1"/>
    <x v="0"/>
    <x v="260"/>
    <x v="2616"/>
    <x v="2253"/>
    <x v="7"/>
    <x v="8"/>
    <x v="2"/>
    <x v="2"/>
    <x v="7"/>
    <x v="43"/>
    <x v="217"/>
    <x v="182"/>
    <x v="142"/>
    <x v="1"/>
    <x v="12"/>
    <x v="4"/>
    <x v="255"/>
    <x v="124"/>
    <x v="101"/>
    <x v="9"/>
    <x v="7"/>
    <x v="9"/>
    <x v="2102"/>
    <x v="3"/>
  </r>
  <r>
    <x v="1"/>
    <x v="7"/>
    <x v="0"/>
    <x v="12"/>
    <x v="373"/>
    <x v="2617"/>
    <x v="2254"/>
    <x v="234"/>
    <x v="8"/>
    <x v="2"/>
    <x v="2"/>
    <x v="7"/>
    <x v="42"/>
    <x v="305"/>
    <x v="170"/>
    <x v="184"/>
    <x v="1"/>
    <x v="12"/>
    <x v="4"/>
    <x v="281"/>
    <x v="615"/>
    <x v="38"/>
    <x v="57"/>
    <x v="8"/>
    <x v="9"/>
    <x v="3795"/>
    <x v="18"/>
  </r>
  <r>
    <x v="1"/>
    <x v="7"/>
    <x v="1"/>
    <x v="0"/>
    <x v="260"/>
    <x v="2618"/>
    <x v="2254"/>
    <x v="83"/>
    <x v="8"/>
    <x v="2"/>
    <x v="2"/>
    <x v="7"/>
    <x v="43"/>
    <x v="257"/>
    <x v="182"/>
    <x v="142"/>
    <x v="1"/>
    <x v="12"/>
    <x v="4"/>
    <x v="233"/>
    <x v="685"/>
    <x v="58"/>
    <x v="19"/>
    <x v="7"/>
    <x v="9"/>
    <x v="2103"/>
    <x v="3"/>
  </r>
  <r>
    <x v="1"/>
    <x v="7"/>
    <x v="1"/>
    <x v="0"/>
    <x v="200"/>
    <x v="2619"/>
    <x v="2255"/>
    <x v="289"/>
    <x v="8"/>
    <x v="2"/>
    <x v="2"/>
    <x v="7"/>
    <x v="43"/>
    <x v="255"/>
    <x v="108"/>
    <x v="184"/>
    <x v="1"/>
    <x v="12"/>
    <x v="4"/>
    <x v="166"/>
    <x v="292"/>
    <x v="97"/>
    <x v="14"/>
    <x v="7"/>
    <x v="9"/>
    <x v="2104"/>
    <x v="3"/>
  </r>
  <r>
    <x v="1"/>
    <x v="7"/>
    <x v="1"/>
    <x v="0"/>
    <x v="318"/>
    <x v="2620"/>
    <x v="2256"/>
    <x v="262"/>
    <x v="8"/>
    <x v="2"/>
    <x v="2"/>
    <x v="7"/>
    <x v="43"/>
    <x v="246"/>
    <x v="182"/>
    <x v="173"/>
    <x v="1"/>
    <x v="12"/>
    <x v="4"/>
    <x v="259"/>
    <x v="954"/>
    <x v="101"/>
    <x v="9"/>
    <x v="7"/>
    <x v="9"/>
    <x v="2105"/>
    <x v="3"/>
  </r>
  <r>
    <x v="1"/>
    <x v="7"/>
    <x v="1"/>
    <x v="0"/>
    <x v="171"/>
    <x v="2621"/>
    <x v="2257"/>
    <x v="283"/>
    <x v="8"/>
    <x v="2"/>
    <x v="2"/>
    <x v="7"/>
    <x v="43"/>
    <x v="266"/>
    <x v="182"/>
    <x v="96"/>
    <x v="1"/>
    <x v="12"/>
    <x v="4"/>
    <x v="246"/>
    <x v="840"/>
    <x v="93"/>
    <x v="22"/>
    <x v="7"/>
    <x v="9"/>
    <x v="2106"/>
    <x v="3"/>
  </r>
  <r>
    <x v="1"/>
    <x v="7"/>
    <x v="1"/>
    <x v="0"/>
    <x v="318"/>
    <x v="2622"/>
    <x v="2258"/>
    <x v="25"/>
    <x v="8"/>
    <x v="2"/>
    <x v="2"/>
    <x v="7"/>
    <x v="44"/>
    <x v="234"/>
    <x v="170"/>
    <x v="184"/>
    <x v="1"/>
    <x v="12"/>
    <x v="4"/>
    <x v="264"/>
    <x v="812"/>
    <x v="48"/>
    <x v="43"/>
    <x v="7"/>
    <x v="13"/>
    <x v="2107"/>
    <x v="3"/>
  </r>
  <r>
    <x v="1"/>
    <x v="7"/>
    <x v="1"/>
    <x v="0"/>
    <x v="237"/>
    <x v="2623"/>
    <x v="2259"/>
    <x v="83"/>
    <x v="8"/>
    <x v="2"/>
    <x v="2"/>
    <x v="7"/>
    <x v="43"/>
    <x v="257"/>
    <x v="182"/>
    <x v="131"/>
    <x v="1"/>
    <x v="12"/>
    <x v="4"/>
    <x v="235"/>
    <x v="685"/>
    <x v="58"/>
    <x v="19"/>
    <x v="7"/>
    <x v="9"/>
    <x v="2108"/>
    <x v="3"/>
  </r>
  <r>
    <x v="1"/>
    <x v="7"/>
    <x v="1"/>
    <x v="0"/>
    <x v="0"/>
    <x v="2624"/>
    <x v="2260"/>
    <x v="25"/>
    <x v="8"/>
    <x v="2"/>
    <x v="2"/>
    <x v="7"/>
    <x v="43"/>
    <x v="266"/>
    <x v="0"/>
    <x v="184"/>
    <x v="1"/>
    <x v="12"/>
    <x v="4"/>
    <x v="239"/>
    <x v="631"/>
    <x v="93"/>
    <x v="22"/>
    <x v="7"/>
    <x v="9"/>
    <x v="2109"/>
    <x v="3"/>
  </r>
  <r>
    <x v="1"/>
    <x v="7"/>
    <x v="0"/>
    <x v="29"/>
    <x v="400"/>
    <x v="2625"/>
    <x v="2261"/>
    <x v="95"/>
    <x v="8"/>
    <x v="2"/>
    <x v="2"/>
    <x v="7"/>
    <x v="42"/>
    <x v="301"/>
    <x v="182"/>
    <x v="112"/>
    <x v="1"/>
    <x v="12"/>
    <x v="4"/>
    <x v="310"/>
    <x v="32"/>
    <x v="38"/>
    <x v="57"/>
    <x v="8"/>
    <x v="9"/>
    <x v="3797"/>
    <x v="63"/>
  </r>
  <r>
    <x v="1"/>
    <x v="7"/>
    <x v="0"/>
    <x v="9"/>
    <x v="351"/>
    <x v="2626"/>
    <x v="2262"/>
    <x v="61"/>
    <x v="8"/>
    <x v="2"/>
    <x v="2"/>
    <x v="7"/>
    <x v="42"/>
    <x v="196"/>
    <x v="139"/>
    <x v="184"/>
    <x v="1"/>
    <x v="12"/>
    <x v="4"/>
    <x v="412"/>
    <x v="120"/>
    <x v="104"/>
    <x v="4"/>
    <x v="8"/>
    <x v="9"/>
    <x v="3798"/>
    <x v="3"/>
  </r>
  <r>
    <x v="1"/>
    <x v="7"/>
    <x v="1"/>
    <x v="0"/>
    <x v="330"/>
    <x v="2627"/>
    <x v="2263"/>
    <x v="177"/>
    <x v="8"/>
    <x v="2"/>
    <x v="2"/>
    <x v="7"/>
    <x v="43"/>
    <x v="239"/>
    <x v="182"/>
    <x v="178"/>
    <x v="1"/>
    <x v="12"/>
    <x v="4"/>
    <x v="273"/>
    <x v="811"/>
    <x v="5"/>
    <x v="20"/>
    <x v="7"/>
    <x v="9"/>
    <x v="2110"/>
    <x v="3"/>
  </r>
  <r>
    <x v="1"/>
    <x v="7"/>
    <x v="1"/>
    <x v="0"/>
    <x v="260"/>
    <x v="2628"/>
    <x v="2264"/>
    <x v="282"/>
    <x v="8"/>
    <x v="2"/>
    <x v="2"/>
    <x v="7"/>
    <x v="43"/>
    <x v="218"/>
    <x v="182"/>
    <x v="142"/>
    <x v="1"/>
    <x v="12"/>
    <x v="4"/>
    <x v="235"/>
    <x v="316"/>
    <x v="58"/>
    <x v="19"/>
    <x v="7"/>
    <x v="9"/>
    <x v="2111"/>
    <x v="3"/>
  </r>
  <r>
    <x v="1"/>
    <x v="7"/>
    <x v="1"/>
    <x v="0"/>
    <x v="244"/>
    <x v="2629"/>
    <x v="2265"/>
    <x v="31"/>
    <x v="8"/>
    <x v="2"/>
    <x v="2"/>
    <x v="7"/>
    <x v="43"/>
    <x v="255"/>
    <x v="182"/>
    <x v="135"/>
    <x v="1"/>
    <x v="12"/>
    <x v="4"/>
    <x v="175"/>
    <x v="913"/>
    <x v="97"/>
    <x v="14"/>
    <x v="7"/>
    <x v="9"/>
    <x v="2112"/>
    <x v="3"/>
  </r>
  <r>
    <x v="1"/>
    <x v="7"/>
    <x v="1"/>
    <x v="0"/>
    <x v="156"/>
    <x v="2630"/>
    <x v="2265"/>
    <x v="208"/>
    <x v="8"/>
    <x v="2"/>
    <x v="2"/>
    <x v="7"/>
    <x v="43"/>
    <x v="252"/>
    <x v="182"/>
    <x v="92"/>
    <x v="1"/>
    <x v="12"/>
    <x v="4"/>
    <x v="230"/>
    <x v="858"/>
    <x v="58"/>
    <x v="19"/>
    <x v="7"/>
    <x v="9"/>
    <x v="2113"/>
    <x v="3"/>
  </r>
  <r>
    <x v="1"/>
    <x v="10"/>
    <x v="0"/>
    <x v="3"/>
    <x v="49"/>
    <x v="2631"/>
    <x v="2265"/>
    <x v="81"/>
    <x v="8"/>
    <x v="2"/>
    <x v="2"/>
    <x v="10"/>
    <x v="35"/>
    <x v="330"/>
    <x v="182"/>
    <x v="24"/>
    <x v="1"/>
    <x v="15"/>
    <x v="4"/>
    <x v="818"/>
    <x v="725"/>
    <x v="32"/>
    <x v="74"/>
    <x v="1"/>
    <x v="9"/>
    <x v="628"/>
    <x v="8"/>
  </r>
  <r>
    <x v="1"/>
    <x v="7"/>
    <x v="1"/>
    <x v="0"/>
    <x v="260"/>
    <x v="2632"/>
    <x v="2266"/>
    <x v="21"/>
    <x v="8"/>
    <x v="2"/>
    <x v="2"/>
    <x v="7"/>
    <x v="43"/>
    <x v="252"/>
    <x v="139"/>
    <x v="184"/>
    <x v="1"/>
    <x v="12"/>
    <x v="4"/>
    <x v="228"/>
    <x v="46"/>
    <x v="58"/>
    <x v="19"/>
    <x v="7"/>
    <x v="9"/>
    <x v="2114"/>
    <x v="3"/>
  </r>
  <r>
    <x v="1"/>
    <x v="7"/>
    <x v="0"/>
    <x v="24"/>
    <x v="393"/>
    <x v="2633"/>
    <x v="2267"/>
    <x v="53"/>
    <x v="8"/>
    <x v="2"/>
    <x v="2"/>
    <x v="7"/>
    <x v="42"/>
    <x v="307"/>
    <x v="182"/>
    <x v="142"/>
    <x v="1"/>
    <x v="12"/>
    <x v="4"/>
    <x v="430"/>
    <x v="513"/>
    <x v="38"/>
    <x v="57"/>
    <x v="8"/>
    <x v="9"/>
    <x v="3799"/>
    <x v="54"/>
  </r>
  <r>
    <x v="1"/>
    <x v="7"/>
    <x v="1"/>
    <x v="0"/>
    <x v="318"/>
    <x v="2634"/>
    <x v="2268"/>
    <x v="198"/>
    <x v="8"/>
    <x v="2"/>
    <x v="2"/>
    <x v="7"/>
    <x v="43"/>
    <x v="248"/>
    <x v="182"/>
    <x v="173"/>
    <x v="1"/>
    <x v="12"/>
    <x v="4"/>
    <x v="330"/>
    <x v="100"/>
    <x v="78"/>
    <x v="11"/>
    <x v="7"/>
    <x v="9"/>
    <x v="2115"/>
    <x v="3"/>
  </r>
  <r>
    <x v="1"/>
    <x v="7"/>
    <x v="1"/>
    <x v="0"/>
    <x v="318"/>
    <x v="2635"/>
    <x v="2269"/>
    <x v="144"/>
    <x v="8"/>
    <x v="2"/>
    <x v="2"/>
    <x v="7"/>
    <x v="43"/>
    <x v="280"/>
    <x v="170"/>
    <x v="184"/>
    <x v="1"/>
    <x v="12"/>
    <x v="4"/>
    <x v="271"/>
    <x v="964"/>
    <x v="5"/>
    <x v="20"/>
    <x v="7"/>
    <x v="9"/>
    <x v="2118"/>
    <x v="3"/>
  </r>
  <r>
    <x v="1"/>
    <x v="7"/>
    <x v="1"/>
    <x v="0"/>
    <x v="260"/>
    <x v="2636"/>
    <x v="2269"/>
    <x v="239"/>
    <x v="8"/>
    <x v="2"/>
    <x v="2"/>
    <x v="7"/>
    <x v="43"/>
    <x v="270"/>
    <x v="139"/>
    <x v="184"/>
    <x v="1"/>
    <x v="12"/>
    <x v="4"/>
    <x v="242"/>
    <x v="693"/>
    <x v="93"/>
    <x v="22"/>
    <x v="7"/>
    <x v="9"/>
    <x v="2116"/>
    <x v="3"/>
  </r>
  <r>
    <x v="1"/>
    <x v="7"/>
    <x v="1"/>
    <x v="0"/>
    <x v="318"/>
    <x v="2637"/>
    <x v="2270"/>
    <x v="265"/>
    <x v="8"/>
    <x v="2"/>
    <x v="2"/>
    <x v="7"/>
    <x v="44"/>
    <x v="234"/>
    <x v="182"/>
    <x v="173"/>
    <x v="1"/>
    <x v="12"/>
    <x v="4"/>
    <x v="266"/>
    <x v="966"/>
    <x v="48"/>
    <x v="43"/>
    <x v="7"/>
    <x v="13"/>
    <x v="2117"/>
    <x v="3"/>
  </r>
  <r>
    <x v="1"/>
    <x v="7"/>
    <x v="0"/>
    <x v="9"/>
    <x v="371"/>
    <x v="2638"/>
    <x v="2271"/>
    <x v="160"/>
    <x v="8"/>
    <x v="2"/>
    <x v="2"/>
    <x v="7"/>
    <x v="42"/>
    <x v="179"/>
    <x v="182"/>
    <x v="176"/>
    <x v="1"/>
    <x v="12"/>
    <x v="4"/>
    <x v="270"/>
    <x v="829"/>
    <x v="77"/>
    <x v="39"/>
    <x v="8"/>
    <x v="9"/>
    <x v="3800"/>
    <x v="3"/>
  </r>
  <r>
    <x v="1"/>
    <x v="7"/>
    <x v="0"/>
    <x v="12"/>
    <x v="383"/>
    <x v="2639"/>
    <x v="2272"/>
    <x v="160"/>
    <x v="8"/>
    <x v="2"/>
    <x v="2"/>
    <x v="7"/>
    <x v="42"/>
    <x v="305"/>
    <x v="182"/>
    <x v="176"/>
    <x v="1"/>
    <x v="12"/>
    <x v="4"/>
    <x v="282"/>
    <x v="752"/>
    <x v="38"/>
    <x v="57"/>
    <x v="8"/>
    <x v="9"/>
    <x v="3802"/>
    <x v="18"/>
  </r>
  <r>
    <x v="1"/>
    <x v="7"/>
    <x v="0"/>
    <x v="12"/>
    <x v="361"/>
    <x v="2643"/>
    <x v="2273"/>
    <x v="108"/>
    <x v="8"/>
    <x v="2"/>
    <x v="2"/>
    <x v="7"/>
    <x v="39"/>
    <x v="116"/>
    <x v="182"/>
    <x v="142"/>
    <x v="1"/>
    <x v="12"/>
    <x v="4"/>
    <x v="30"/>
    <x v="409"/>
    <x v="72"/>
    <x v="41"/>
    <x v="8"/>
    <x v="9"/>
    <x v="3801"/>
    <x v="44"/>
  </r>
  <r>
    <x v="1"/>
    <x v="7"/>
    <x v="1"/>
    <x v="0"/>
    <x v="167"/>
    <x v="2641"/>
    <x v="2273"/>
    <x v="102"/>
    <x v="8"/>
    <x v="2"/>
    <x v="2"/>
    <x v="7"/>
    <x v="43"/>
    <x v="232"/>
    <x v="182"/>
    <x v="95"/>
    <x v="1"/>
    <x v="12"/>
    <x v="4"/>
    <x v="239"/>
    <x v="423"/>
    <x v="85"/>
    <x v="14"/>
    <x v="7"/>
    <x v="9"/>
    <x v="2119"/>
    <x v="3"/>
  </r>
  <r>
    <x v="1"/>
    <x v="7"/>
    <x v="1"/>
    <x v="0"/>
    <x v="318"/>
    <x v="2642"/>
    <x v="2273"/>
    <x v="239"/>
    <x v="8"/>
    <x v="2"/>
    <x v="2"/>
    <x v="7"/>
    <x v="43"/>
    <x v="248"/>
    <x v="170"/>
    <x v="184"/>
    <x v="1"/>
    <x v="12"/>
    <x v="4"/>
    <x v="329"/>
    <x v="214"/>
    <x v="78"/>
    <x v="11"/>
    <x v="7"/>
    <x v="9"/>
    <x v="2120"/>
    <x v="3"/>
  </r>
  <r>
    <x v="1"/>
    <x v="7"/>
    <x v="1"/>
    <x v="0"/>
    <x v="318"/>
    <x v="2640"/>
    <x v="2273"/>
    <x v="265"/>
    <x v="8"/>
    <x v="2"/>
    <x v="2"/>
    <x v="7"/>
    <x v="43"/>
    <x v="216"/>
    <x v="182"/>
    <x v="173"/>
    <x v="1"/>
    <x v="12"/>
    <x v="4"/>
    <x v="258"/>
    <x v="1008"/>
    <x v="101"/>
    <x v="9"/>
    <x v="7"/>
    <x v="9"/>
    <x v="2121"/>
    <x v="3"/>
  </r>
  <r>
    <x v="1"/>
    <x v="2"/>
    <x v="0"/>
    <x v="0"/>
    <x v="344"/>
    <x v="2644"/>
    <x v="2274"/>
    <x v="145"/>
    <x v="8"/>
    <x v="2"/>
    <x v="2"/>
    <x v="2"/>
    <x v="33"/>
    <x v="469"/>
    <x v="180"/>
    <x v="184"/>
    <x v="1"/>
    <x v="2"/>
    <x v="4"/>
    <x v="677"/>
    <x v="716"/>
    <x v="36"/>
    <x v="90"/>
    <x v="8"/>
    <x v="9"/>
    <x v="3803"/>
    <x v="11"/>
  </r>
  <r>
    <x v="1"/>
    <x v="10"/>
    <x v="1"/>
    <x v="13"/>
    <x v="92"/>
    <x v="2645"/>
    <x v="2275"/>
    <x v="279"/>
    <x v="8"/>
    <x v="2"/>
    <x v="2"/>
    <x v="10"/>
    <x v="60"/>
    <x v="403"/>
    <x v="18"/>
    <x v="184"/>
    <x v="1"/>
    <x v="15"/>
    <x v="4"/>
    <x v="965"/>
    <x v="209"/>
    <x v="73"/>
    <x v="50"/>
    <x v="1"/>
    <x v="10"/>
    <x v="629"/>
    <x v="56"/>
  </r>
  <r>
    <x v="1"/>
    <x v="7"/>
    <x v="0"/>
    <x v="13"/>
    <x v="375"/>
    <x v="2646"/>
    <x v="2276"/>
    <x v="231"/>
    <x v="8"/>
    <x v="2"/>
    <x v="2"/>
    <x v="7"/>
    <x v="39"/>
    <x v="165"/>
    <x v="182"/>
    <x v="173"/>
    <x v="1"/>
    <x v="12"/>
    <x v="4"/>
    <x v="137"/>
    <x v="315"/>
    <x v="9"/>
    <x v="35"/>
    <x v="8"/>
    <x v="9"/>
    <x v="3804"/>
    <x v="30"/>
  </r>
  <r>
    <x v="0"/>
    <x v="6"/>
    <x v="0"/>
    <x v="0"/>
    <x v="19"/>
    <x v="2647"/>
    <x v="2277"/>
    <x v="160"/>
    <x v="8"/>
    <x v="2"/>
    <x v="2"/>
    <x v="6"/>
    <x v="1"/>
    <x v="4"/>
    <x v="16"/>
    <x v="184"/>
    <x v="1"/>
    <x v="9"/>
    <x v="4"/>
    <x v="1033"/>
    <x v="996"/>
    <x v="8"/>
    <x v="25"/>
    <x v="2"/>
    <x v="7"/>
    <x v="3169"/>
    <x v="85"/>
  </r>
  <r>
    <x v="1"/>
    <x v="10"/>
    <x v="1"/>
    <x v="13"/>
    <x v="92"/>
    <x v="2648"/>
    <x v="2277"/>
    <x v="183"/>
    <x v="8"/>
    <x v="2"/>
    <x v="2"/>
    <x v="10"/>
    <x v="60"/>
    <x v="420"/>
    <x v="18"/>
    <x v="184"/>
    <x v="1"/>
    <x v="15"/>
    <x v="4"/>
    <x v="987"/>
    <x v="981"/>
    <x v="70"/>
    <x v="79"/>
    <x v="1"/>
    <x v="10"/>
    <x v="630"/>
    <x v="30"/>
  </r>
  <r>
    <x v="1"/>
    <x v="7"/>
    <x v="1"/>
    <x v="0"/>
    <x v="177"/>
    <x v="2649"/>
    <x v="2278"/>
    <x v="25"/>
    <x v="8"/>
    <x v="2"/>
    <x v="2"/>
    <x v="7"/>
    <x v="43"/>
    <x v="252"/>
    <x v="182"/>
    <x v="99"/>
    <x v="1"/>
    <x v="12"/>
    <x v="4"/>
    <x v="229"/>
    <x v="978"/>
    <x v="58"/>
    <x v="19"/>
    <x v="7"/>
    <x v="9"/>
    <x v="2122"/>
    <x v="3"/>
  </r>
  <r>
    <x v="1"/>
    <x v="7"/>
    <x v="1"/>
    <x v="0"/>
    <x v="318"/>
    <x v="2650"/>
    <x v="2279"/>
    <x v="208"/>
    <x v="8"/>
    <x v="2"/>
    <x v="2"/>
    <x v="7"/>
    <x v="43"/>
    <x v="248"/>
    <x v="182"/>
    <x v="173"/>
    <x v="1"/>
    <x v="12"/>
    <x v="4"/>
    <x v="330"/>
    <x v="173"/>
    <x v="78"/>
    <x v="11"/>
    <x v="7"/>
    <x v="9"/>
    <x v="2123"/>
    <x v="3"/>
  </r>
  <r>
    <x v="1"/>
    <x v="7"/>
    <x v="1"/>
    <x v="0"/>
    <x v="318"/>
    <x v="2651"/>
    <x v="2280"/>
    <x v="201"/>
    <x v="8"/>
    <x v="2"/>
    <x v="2"/>
    <x v="7"/>
    <x v="43"/>
    <x v="246"/>
    <x v="170"/>
    <x v="184"/>
    <x v="1"/>
    <x v="12"/>
    <x v="4"/>
    <x v="258"/>
    <x v="347"/>
    <x v="101"/>
    <x v="9"/>
    <x v="7"/>
    <x v="9"/>
    <x v="2124"/>
    <x v="3"/>
  </r>
  <r>
    <x v="1"/>
    <x v="10"/>
    <x v="1"/>
    <x v="12"/>
    <x v="90"/>
    <x v="2652"/>
    <x v="2281"/>
    <x v="183"/>
    <x v="8"/>
    <x v="2"/>
    <x v="2"/>
    <x v="10"/>
    <x v="60"/>
    <x v="424"/>
    <x v="18"/>
    <x v="184"/>
    <x v="1"/>
    <x v="15"/>
    <x v="4"/>
    <x v="959"/>
    <x v="981"/>
    <x v="70"/>
    <x v="79"/>
    <x v="1"/>
    <x v="10"/>
    <x v="631"/>
    <x v="44"/>
  </r>
  <r>
    <x v="1"/>
    <x v="7"/>
    <x v="0"/>
    <x v="12"/>
    <x v="186"/>
    <x v="2653"/>
    <x v="2282"/>
    <x v="99"/>
    <x v="8"/>
    <x v="2"/>
    <x v="2"/>
    <x v="7"/>
    <x v="41"/>
    <x v="212"/>
    <x v="182"/>
    <x v="27"/>
    <x v="1"/>
    <x v="13"/>
    <x v="4"/>
    <x v="87"/>
    <x v="845"/>
    <x v="69"/>
    <x v="56"/>
    <x v="8"/>
    <x v="9"/>
    <x v="3805"/>
    <x v="11"/>
  </r>
  <r>
    <x v="1"/>
    <x v="7"/>
    <x v="1"/>
    <x v="0"/>
    <x v="251"/>
    <x v="2654"/>
    <x v="2283"/>
    <x v="198"/>
    <x v="8"/>
    <x v="2"/>
    <x v="2"/>
    <x v="7"/>
    <x v="43"/>
    <x v="248"/>
    <x v="182"/>
    <x v="138"/>
    <x v="1"/>
    <x v="12"/>
    <x v="4"/>
    <x v="331"/>
    <x v="100"/>
    <x v="78"/>
    <x v="11"/>
    <x v="7"/>
    <x v="9"/>
    <x v="2125"/>
    <x v="3"/>
  </r>
  <r>
    <x v="1"/>
    <x v="7"/>
    <x v="0"/>
    <x v="9"/>
    <x v="371"/>
    <x v="2655"/>
    <x v="2284"/>
    <x v="7"/>
    <x v="8"/>
    <x v="2"/>
    <x v="2"/>
    <x v="7"/>
    <x v="42"/>
    <x v="179"/>
    <x v="174"/>
    <x v="184"/>
    <x v="1"/>
    <x v="12"/>
    <x v="4"/>
    <x v="269"/>
    <x v="138"/>
    <x v="77"/>
    <x v="39"/>
    <x v="8"/>
    <x v="9"/>
    <x v="3806"/>
    <x v="3"/>
  </r>
  <r>
    <x v="1"/>
    <x v="7"/>
    <x v="1"/>
    <x v="0"/>
    <x v="318"/>
    <x v="2656"/>
    <x v="2285"/>
    <x v="262"/>
    <x v="8"/>
    <x v="2"/>
    <x v="2"/>
    <x v="7"/>
    <x v="43"/>
    <x v="217"/>
    <x v="182"/>
    <x v="173"/>
    <x v="1"/>
    <x v="12"/>
    <x v="4"/>
    <x v="256"/>
    <x v="955"/>
    <x v="101"/>
    <x v="9"/>
    <x v="7"/>
    <x v="9"/>
    <x v="2126"/>
    <x v="3"/>
  </r>
  <r>
    <x v="1"/>
    <x v="7"/>
    <x v="1"/>
    <x v="0"/>
    <x v="260"/>
    <x v="2657"/>
    <x v="2286"/>
    <x v="99"/>
    <x v="8"/>
    <x v="2"/>
    <x v="2"/>
    <x v="7"/>
    <x v="43"/>
    <x v="232"/>
    <x v="139"/>
    <x v="184"/>
    <x v="1"/>
    <x v="12"/>
    <x v="4"/>
    <x v="231"/>
    <x v="439"/>
    <x v="85"/>
    <x v="14"/>
    <x v="7"/>
    <x v="9"/>
    <x v="2127"/>
    <x v="3"/>
  </r>
  <r>
    <x v="1"/>
    <x v="7"/>
    <x v="1"/>
    <x v="0"/>
    <x v="260"/>
    <x v="2658"/>
    <x v="2287"/>
    <x v="239"/>
    <x v="8"/>
    <x v="2"/>
    <x v="2"/>
    <x v="7"/>
    <x v="43"/>
    <x v="248"/>
    <x v="139"/>
    <x v="184"/>
    <x v="1"/>
    <x v="12"/>
    <x v="4"/>
    <x v="331"/>
    <x v="214"/>
    <x v="78"/>
    <x v="11"/>
    <x v="7"/>
    <x v="9"/>
    <x v="2128"/>
    <x v="3"/>
  </r>
  <r>
    <x v="0"/>
    <x v="7"/>
    <x v="1"/>
    <x v="0"/>
    <x v="260"/>
    <x v="2659"/>
    <x v="2288"/>
    <x v="182"/>
    <x v="8"/>
    <x v="2"/>
    <x v="2"/>
    <x v="7"/>
    <x v="9"/>
    <x v="21"/>
    <x v="139"/>
    <x v="184"/>
    <x v="1"/>
    <x v="12"/>
    <x v="4"/>
    <x v="252"/>
    <x v="291"/>
    <x v="11"/>
    <x v="5"/>
    <x v="7"/>
    <x v="0"/>
    <x v="2129"/>
    <x v="3"/>
  </r>
  <r>
    <x v="1"/>
    <x v="7"/>
    <x v="1"/>
    <x v="0"/>
    <x v="313"/>
    <x v="2660"/>
    <x v="2289"/>
    <x v="267"/>
    <x v="8"/>
    <x v="2"/>
    <x v="2"/>
    <x v="7"/>
    <x v="43"/>
    <x v="239"/>
    <x v="182"/>
    <x v="169"/>
    <x v="1"/>
    <x v="12"/>
    <x v="4"/>
    <x v="276"/>
    <x v="1022"/>
    <x v="5"/>
    <x v="20"/>
    <x v="7"/>
    <x v="9"/>
    <x v="2130"/>
    <x v="3"/>
  </r>
  <r>
    <x v="1"/>
    <x v="7"/>
    <x v="1"/>
    <x v="0"/>
    <x v="128"/>
    <x v="2661"/>
    <x v="2289"/>
    <x v="4"/>
    <x v="8"/>
    <x v="2"/>
    <x v="2"/>
    <x v="7"/>
    <x v="43"/>
    <x v="270"/>
    <x v="182"/>
    <x v="76"/>
    <x v="1"/>
    <x v="12"/>
    <x v="4"/>
    <x v="247"/>
    <x v="600"/>
    <x v="93"/>
    <x v="22"/>
    <x v="7"/>
    <x v="9"/>
    <x v="2131"/>
    <x v="3"/>
  </r>
  <r>
    <x v="1"/>
    <x v="7"/>
    <x v="1"/>
    <x v="0"/>
    <x v="260"/>
    <x v="2662"/>
    <x v="2290"/>
    <x v="78"/>
    <x v="8"/>
    <x v="2"/>
    <x v="2"/>
    <x v="7"/>
    <x v="43"/>
    <x v="239"/>
    <x v="139"/>
    <x v="184"/>
    <x v="1"/>
    <x v="12"/>
    <x v="4"/>
    <x v="272"/>
    <x v="314"/>
    <x v="5"/>
    <x v="20"/>
    <x v="7"/>
    <x v="9"/>
    <x v="2132"/>
    <x v="3"/>
  </r>
  <r>
    <x v="0"/>
    <x v="7"/>
    <x v="1"/>
    <x v="27"/>
    <x v="412"/>
    <x v="2663"/>
    <x v="2291"/>
    <x v="275"/>
    <x v="8"/>
    <x v="2"/>
    <x v="2"/>
    <x v="7"/>
    <x v="28"/>
    <x v="87"/>
    <x v="182"/>
    <x v="178"/>
    <x v="1"/>
    <x v="20"/>
    <x v="3"/>
    <x v="611"/>
    <x v="825"/>
    <x v="0"/>
    <x v="58"/>
    <x v="4"/>
    <x v="3"/>
    <x v="235"/>
    <x v="67"/>
  </r>
  <r>
    <x v="0"/>
    <x v="7"/>
    <x v="1"/>
    <x v="12"/>
    <x v="373"/>
    <x v="2664"/>
    <x v="2292"/>
    <x v="23"/>
    <x v="8"/>
    <x v="2"/>
    <x v="2"/>
    <x v="7"/>
    <x v="6"/>
    <x v="31"/>
    <x v="182"/>
    <x v="173"/>
    <x v="1"/>
    <x v="12"/>
    <x v="4"/>
    <x v="121"/>
    <x v="677"/>
    <x v="34"/>
    <x v="13"/>
    <x v="7"/>
    <x v="9"/>
    <x v="3807"/>
    <x v="18"/>
  </r>
  <r>
    <x v="1"/>
    <x v="7"/>
    <x v="1"/>
    <x v="0"/>
    <x v="260"/>
    <x v="2665"/>
    <x v="2292"/>
    <x v="180"/>
    <x v="8"/>
    <x v="2"/>
    <x v="2"/>
    <x v="7"/>
    <x v="43"/>
    <x v="248"/>
    <x v="139"/>
    <x v="184"/>
    <x v="1"/>
    <x v="12"/>
    <x v="4"/>
    <x v="331"/>
    <x v="764"/>
    <x v="78"/>
    <x v="11"/>
    <x v="7"/>
    <x v="9"/>
    <x v="2133"/>
    <x v="3"/>
  </r>
  <r>
    <x v="1"/>
    <x v="7"/>
    <x v="1"/>
    <x v="0"/>
    <x v="106"/>
    <x v="2666"/>
    <x v="2293"/>
    <x v="102"/>
    <x v="8"/>
    <x v="2"/>
    <x v="2"/>
    <x v="7"/>
    <x v="43"/>
    <x v="235"/>
    <x v="182"/>
    <x v="64"/>
    <x v="1"/>
    <x v="12"/>
    <x v="4"/>
    <x v="266"/>
    <x v="423"/>
    <x v="93"/>
    <x v="23"/>
    <x v="7"/>
    <x v="9"/>
    <x v="2134"/>
    <x v="3"/>
  </r>
  <r>
    <x v="1"/>
    <x v="7"/>
    <x v="1"/>
    <x v="0"/>
    <x v="318"/>
    <x v="2667"/>
    <x v="2294"/>
    <x v="183"/>
    <x v="8"/>
    <x v="2"/>
    <x v="2"/>
    <x v="7"/>
    <x v="43"/>
    <x v="259"/>
    <x v="182"/>
    <x v="173"/>
    <x v="1"/>
    <x v="12"/>
    <x v="4"/>
    <x v="473"/>
    <x v="522"/>
    <x v="67"/>
    <x v="14"/>
    <x v="7"/>
    <x v="9"/>
    <x v="2135"/>
    <x v="3"/>
  </r>
  <r>
    <x v="0"/>
    <x v="7"/>
    <x v="1"/>
    <x v="0"/>
    <x v="260"/>
    <x v="2668"/>
    <x v="2295"/>
    <x v="182"/>
    <x v="8"/>
    <x v="2"/>
    <x v="2"/>
    <x v="7"/>
    <x v="9"/>
    <x v="25"/>
    <x v="182"/>
    <x v="142"/>
    <x v="1"/>
    <x v="5"/>
    <x v="0"/>
    <x v="489"/>
    <x v="84"/>
    <x v="88"/>
    <x v="6"/>
    <x v="7"/>
    <x v="0"/>
    <x v="2136"/>
    <x v="3"/>
  </r>
  <r>
    <x v="1"/>
    <x v="7"/>
    <x v="1"/>
    <x v="0"/>
    <x v="260"/>
    <x v="2669"/>
    <x v="2296"/>
    <x v="229"/>
    <x v="8"/>
    <x v="2"/>
    <x v="2"/>
    <x v="7"/>
    <x v="43"/>
    <x v="257"/>
    <x v="182"/>
    <x v="142"/>
    <x v="1"/>
    <x v="12"/>
    <x v="4"/>
    <x v="236"/>
    <x v="299"/>
    <x v="58"/>
    <x v="19"/>
    <x v="7"/>
    <x v="9"/>
    <x v="2137"/>
    <x v="3"/>
  </r>
  <r>
    <x v="1"/>
    <x v="7"/>
    <x v="1"/>
    <x v="0"/>
    <x v="260"/>
    <x v="2670"/>
    <x v="2297"/>
    <x v="289"/>
    <x v="8"/>
    <x v="2"/>
    <x v="2"/>
    <x v="7"/>
    <x v="43"/>
    <x v="231"/>
    <x v="182"/>
    <x v="142"/>
    <x v="1"/>
    <x v="12"/>
    <x v="4"/>
    <x v="202"/>
    <x v="296"/>
    <x v="102"/>
    <x v="14"/>
    <x v="7"/>
    <x v="9"/>
    <x v="2138"/>
    <x v="3"/>
  </r>
  <r>
    <x v="1"/>
    <x v="10"/>
    <x v="1"/>
    <x v="17"/>
    <x v="190"/>
    <x v="2672"/>
    <x v="2298"/>
    <x v="19"/>
    <x v="8"/>
    <x v="2"/>
    <x v="2"/>
    <x v="10"/>
    <x v="36"/>
    <x v="410"/>
    <x v="21"/>
    <x v="184"/>
    <x v="1"/>
    <x v="15"/>
    <x v="4"/>
    <x v="859"/>
    <x v="148"/>
    <x v="19"/>
    <x v="49"/>
    <x v="1"/>
    <x v="10"/>
    <x v="632"/>
    <x v="29"/>
  </r>
  <r>
    <x v="1"/>
    <x v="7"/>
    <x v="1"/>
    <x v="0"/>
    <x v="249"/>
    <x v="2671"/>
    <x v="2298"/>
    <x v="83"/>
    <x v="8"/>
    <x v="2"/>
    <x v="2"/>
    <x v="7"/>
    <x v="43"/>
    <x v="251"/>
    <x v="132"/>
    <x v="184"/>
    <x v="1"/>
    <x v="12"/>
    <x v="4"/>
    <x v="255"/>
    <x v="686"/>
    <x v="101"/>
    <x v="9"/>
    <x v="7"/>
    <x v="9"/>
    <x v="2139"/>
    <x v="3"/>
  </r>
  <r>
    <x v="0"/>
    <x v="7"/>
    <x v="1"/>
    <x v="12"/>
    <x v="361"/>
    <x v="2673"/>
    <x v="2299"/>
    <x v="20"/>
    <x v="8"/>
    <x v="2"/>
    <x v="2"/>
    <x v="7"/>
    <x v="9"/>
    <x v="26"/>
    <x v="139"/>
    <x v="184"/>
    <x v="1"/>
    <x v="5"/>
    <x v="0"/>
    <x v="499"/>
    <x v="872"/>
    <x v="63"/>
    <x v="6"/>
    <x v="7"/>
    <x v="0"/>
    <x v="2140"/>
    <x v="18"/>
  </r>
  <r>
    <x v="1"/>
    <x v="7"/>
    <x v="1"/>
    <x v="0"/>
    <x v="318"/>
    <x v="2674"/>
    <x v="2300"/>
    <x v="7"/>
    <x v="8"/>
    <x v="2"/>
    <x v="2"/>
    <x v="7"/>
    <x v="43"/>
    <x v="248"/>
    <x v="170"/>
    <x v="184"/>
    <x v="1"/>
    <x v="12"/>
    <x v="4"/>
    <x v="332"/>
    <x v="128"/>
    <x v="78"/>
    <x v="11"/>
    <x v="7"/>
    <x v="9"/>
    <x v="2141"/>
    <x v="3"/>
  </r>
  <r>
    <x v="1"/>
    <x v="7"/>
    <x v="1"/>
    <x v="0"/>
    <x v="260"/>
    <x v="2675"/>
    <x v="2301"/>
    <x v="123"/>
    <x v="8"/>
    <x v="2"/>
    <x v="2"/>
    <x v="7"/>
    <x v="43"/>
    <x v="231"/>
    <x v="139"/>
    <x v="184"/>
    <x v="1"/>
    <x v="12"/>
    <x v="4"/>
    <x v="202"/>
    <x v="661"/>
    <x v="102"/>
    <x v="14"/>
    <x v="7"/>
    <x v="9"/>
    <x v="2142"/>
    <x v="3"/>
  </r>
  <r>
    <x v="1"/>
    <x v="7"/>
    <x v="1"/>
    <x v="0"/>
    <x v="260"/>
    <x v="2676"/>
    <x v="2302"/>
    <x v="123"/>
    <x v="8"/>
    <x v="2"/>
    <x v="2"/>
    <x v="7"/>
    <x v="43"/>
    <x v="231"/>
    <x v="139"/>
    <x v="184"/>
    <x v="1"/>
    <x v="12"/>
    <x v="4"/>
    <x v="199"/>
    <x v="661"/>
    <x v="102"/>
    <x v="14"/>
    <x v="7"/>
    <x v="9"/>
    <x v="2143"/>
    <x v="3"/>
  </r>
  <r>
    <x v="1"/>
    <x v="7"/>
    <x v="1"/>
    <x v="0"/>
    <x v="53"/>
    <x v="2677"/>
    <x v="2303"/>
    <x v="286"/>
    <x v="8"/>
    <x v="2"/>
    <x v="2"/>
    <x v="7"/>
    <x v="43"/>
    <x v="227"/>
    <x v="34"/>
    <x v="184"/>
    <x v="1"/>
    <x v="12"/>
    <x v="4"/>
    <x v="367"/>
    <x v="983"/>
    <x v="53"/>
    <x v="12"/>
    <x v="7"/>
    <x v="9"/>
    <x v="2144"/>
    <x v="3"/>
  </r>
  <r>
    <x v="1"/>
    <x v="7"/>
    <x v="1"/>
    <x v="0"/>
    <x v="318"/>
    <x v="2678"/>
    <x v="2304"/>
    <x v="183"/>
    <x v="8"/>
    <x v="2"/>
    <x v="2"/>
    <x v="7"/>
    <x v="43"/>
    <x v="224"/>
    <x v="170"/>
    <x v="184"/>
    <x v="1"/>
    <x v="12"/>
    <x v="4"/>
    <x v="259"/>
    <x v="472"/>
    <x v="94"/>
    <x v="21"/>
    <x v="7"/>
    <x v="9"/>
    <x v="2145"/>
    <x v="3"/>
  </r>
  <r>
    <x v="1"/>
    <x v="7"/>
    <x v="1"/>
    <x v="0"/>
    <x v="318"/>
    <x v="2679"/>
    <x v="2305"/>
    <x v="208"/>
    <x v="8"/>
    <x v="2"/>
    <x v="2"/>
    <x v="7"/>
    <x v="43"/>
    <x v="248"/>
    <x v="170"/>
    <x v="184"/>
    <x v="1"/>
    <x v="12"/>
    <x v="4"/>
    <x v="331"/>
    <x v="173"/>
    <x v="78"/>
    <x v="11"/>
    <x v="7"/>
    <x v="9"/>
    <x v="2146"/>
    <x v="3"/>
  </r>
  <r>
    <x v="1"/>
    <x v="7"/>
    <x v="1"/>
    <x v="0"/>
    <x v="260"/>
    <x v="2680"/>
    <x v="2306"/>
    <x v="108"/>
    <x v="8"/>
    <x v="2"/>
    <x v="2"/>
    <x v="7"/>
    <x v="43"/>
    <x v="270"/>
    <x v="139"/>
    <x v="184"/>
    <x v="1"/>
    <x v="12"/>
    <x v="4"/>
    <x v="242"/>
    <x v="416"/>
    <x v="93"/>
    <x v="22"/>
    <x v="7"/>
    <x v="9"/>
    <x v="2147"/>
    <x v="3"/>
  </r>
  <r>
    <x v="1"/>
    <x v="7"/>
    <x v="1"/>
    <x v="0"/>
    <x v="76"/>
    <x v="2681"/>
    <x v="2307"/>
    <x v="25"/>
    <x v="8"/>
    <x v="2"/>
    <x v="2"/>
    <x v="7"/>
    <x v="43"/>
    <x v="266"/>
    <x v="182"/>
    <x v="48"/>
    <x v="1"/>
    <x v="12"/>
    <x v="4"/>
    <x v="244"/>
    <x v="517"/>
    <x v="93"/>
    <x v="22"/>
    <x v="7"/>
    <x v="9"/>
    <x v="2148"/>
    <x v="3"/>
  </r>
  <r>
    <x v="1"/>
    <x v="7"/>
    <x v="1"/>
    <x v="0"/>
    <x v="260"/>
    <x v="2683"/>
    <x v="2308"/>
    <x v="7"/>
    <x v="8"/>
    <x v="2"/>
    <x v="2"/>
    <x v="7"/>
    <x v="43"/>
    <x v="249"/>
    <x v="139"/>
    <x v="184"/>
    <x v="1"/>
    <x v="12"/>
    <x v="4"/>
    <x v="330"/>
    <x v="128"/>
    <x v="78"/>
    <x v="11"/>
    <x v="7"/>
    <x v="9"/>
    <x v="2150"/>
    <x v="3"/>
  </r>
  <r>
    <x v="1"/>
    <x v="7"/>
    <x v="1"/>
    <x v="0"/>
    <x v="329"/>
    <x v="2682"/>
    <x v="2308"/>
    <x v="83"/>
    <x v="8"/>
    <x v="2"/>
    <x v="2"/>
    <x v="7"/>
    <x v="43"/>
    <x v="239"/>
    <x v="177"/>
    <x v="184"/>
    <x v="1"/>
    <x v="12"/>
    <x v="4"/>
    <x v="273"/>
    <x v="387"/>
    <x v="5"/>
    <x v="20"/>
    <x v="7"/>
    <x v="9"/>
    <x v="2149"/>
    <x v="3"/>
  </r>
  <r>
    <x v="1"/>
    <x v="7"/>
    <x v="1"/>
    <x v="0"/>
    <x v="260"/>
    <x v="2684"/>
    <x v="2309"/>
    <x v="265"/>
    <x v="8"/>
    <x v="2"/>
    <x v="2"/>
    <x v="7"/>
    <x v="43"/>
    <x v="257"/>
    <x v="139"/>
    <x v="184"/>
    <x v="1"/>
    <x v="12"/>
    <x v="4"/>
    <x v="236"/>
    <x v="232"/>
    <x v="58"/>
    <x v="19"/>
    <x v="7"/>
    <x v="9"/>
    <x v="2151"/>
    <x v="3"/>
  </r>
  <r>
    <x v="1"/>
    <x v="7"/>
    <x v="1"/>
    <x v="0"/>
    <x v="318"/>
    <x v="2685"/>
    <x v="2310"/>
    <x v="25"/>
    <x v="8"/>
    <x v="2"/>
    <x v="2"/>
    <x v="7"/>
    <x v="43"/>
    <x v="248"/>
    <x v="170"/>
    <x v="184"/>
    <x v="1"/>
    <x v="12"/>
    <x v="4"/>
    <x v="330"/>
    <x v="230"/>
    <x v="78"/>
    <x v="11"/>
    <x v="7"/>
    <x v="9"/>
    <x v="2152"/>
    <x v="3"/>
  </r>
  <r>
    <x v="1"/>
    <x v="7"/>
    <x v="1"/>
    <x v="0"/>
    <x v="147"/>
    <x v="2686"/>
    <x v="2311"/>
    <x v="72"/>
    <x v="8"/>
    <x v="2"/>
    <x v="2"/>
    <x v="7"/>
    <x v="43"/>
    <x v="252"/>
    <x v="182"/>
    <x v="86"/>
    <x v="1"/>
    <x v="12"/>
    <x v="4"/>
    <x v="230"/>
    <x v="672"/>
    <x v="58"/>
    <x v="19"/>
    <x v="7"/>
    <x v="9"/>
    <x v="2153"/>
    <x v="3"/>
  </r>
  <r>
    <x v="1"/>
    <x v="7"/>
    <x v="1"/>
    <x v="0"/>
    <x v="230"/>
    <x v="2687"/>
    <x v="2311"/>
    <x v="267"/>
    <x v="8"/>
    <x v="2"/>
    <x v="2"/>
    <x v="7"/>
    <x v="43"/>
    <x v="239"/>
    <x v="121"/>
    <x v="184"/>
    <x v="1"/>
    <x v="12"/>
    <x v="4"/>
    <x v="273"/>
    <x v="901"/>
    <x v="5"/>
    <x v="20"/>
    <x v="7"/>
    <x v="9"/>
    <x v="2154"/>
    <x v="3"/>
  </r>
  <r>
    <x v="1"/>
    <x v="7"/>
    <x v="0"/>
    <x v="13"/>
    <x v="363"/>
    <x v="2689"/>
    <x v="2312"/>
    <x v="36"/>
    <x v="8"/>
    <x v="2"/>
    <x v="2"/>
    <x v="7"/>
    <x v="42"/>
    <x v="300"/>
    <x v="139"/>
    <x v="184"/>
    <x v="1"/>
    <x v="12"/>
    <x v="4"/>
    <x v="363"/>
    <x v="36"/>
    <x v="38"/>
    <x v="57"/>
    <x v="8"/>
    <x v="9"/>
    <x v="3809"/>
    <x v="37"/>
  </r>
  <r>
    <x v="1"/>
    <x v="2"/>
    <x v="0"/>
    <x v="0"/>
    <x v="344"/>
    <x v="2688"/>
    <x v="2312"/>
    <x v="145"/>
    <x v="8"/>
    <x v="2"/>
    <x v="2"/>
    <x v="2"/>
    <x v="33"/>
    <x v="469"/>
    <x v="182"/>
    <x v="182"/>
    <x v="1"/>
    <x v="2"/>
    <x v="4"/>
    <x v="673"/>
    <x v="850"/>
    <x v="36"/>
    <x v="90"/>
    <x v="8"/>
    <x v="9"/>
    <x v="3808"/>
    <x v="11"/>
  </r>
  <r>
    <x v="1"/>
    <x v="7"/>
    <x v="1"/>
    <x v="0"/>
    <x v="260"/>
    <x v="2691"/>
    <x v="2313"/>
    <x v="229"/>
    <x v="8"/>
    <x v="2"/>
    <x v="2"/>
    <x v="7"/>
    <x v="43"/>
    <x v="257"/>
    <x v="182"/>
    <x v="142"/>
    <x v="1"/>
    <x v="12"/>
    <x v="4"/>
    <x v="238"/>
    <x v="299"/>
    <x v="58"/>
    <x v="19"/>
    <x v="7"/>
    <x v="9"/>
    <x v="2156"/>
    <x v="3"/>
  </r>
  <r>
    <x v="1"/>
    <x v="7"/>
    <x v="1"/>
    <x v="0"/>
    <x v="260"/>
    <x v="2690"/>
    <x v="2313"/>
    <x v="86"/>
    <x v="8"/>
    <x v="2"/>
    <x v="2"/>
    <x v="7"/>
    <x v="43"/>
    <x v="274"/>
    <x v="182"/>
    <x v="142"/>
    <x v="1"/>
    <x v="12"/>
    <x v="4"/>
    <x v="253"/>
    <x v="831"/>
    <x v="94"/>
    <x v="22"/>
    <x v="7"/>
    <x v="9"/>
    <x v="2155"/>
    <x v="3"/>
  </r>
  <r>
    <x v="1"/>
    <x v="7"/>
    <x v="1"/>
    <x v="0"/>
    <x v="260"/>
    <x v="2692"/>
    <x v="2314"/>
    <x v="7"/>
    <x v="8"/>
    <x v="2"/>
    <x v="2"/>
    <x v="7"/>
    <x v="43"/>
    <x v="218"/>
    <x v="139"/>
    <x v="184"/>
    <x v="1"/>
    <x v="12"/>
    <x v="4"/>
    <x v="236"/>
    <x v="129"/>
    <x v="58"/>
    <x v="19"/>
    <x v="7"/>
    <x v="9"/>
    <x v="2157"/>
    <x v="3"/>
  </r>
  <r>
    <x v="1"/>
    <x v="2"/>
    <x v="0"/>
    <x v="0"/>
    <x v="344"/>
    <x v="2693"/>
    <x v="2314"/>
    <x v="248"/>
    <x v="8"/>
    <x v="2"/>
    <x v="2"/>
    <x v="2"/>
    <x v="33"/>
    <x v="469"/>
    <x v="182"/>
    <x v="182"/>
    <x v="1"/>
    <x v="2"/>
    <x v="4"/>
    <x v="676"/>
    <x v="369"/>
    <x v="36"/>
    <x v="90"/>
    <x v="8"/>
    <x v="9"/>
    <x v="3810"/>
    <x v="11"/>
  </r>
  <r>
    <x v="1"/>
    <x v="7"/>
    <x v="1"/>
    <x v="0"/>
    <x v="330"/>
    <x v="2694"/>
    <x v="2315"/>
    <x v="99"/>
    <x v="8"/>
    <x v="2"/>
    <x v="2"/>
    <x v="7"/>
    <x v="43"/>
    <x v="239"/>
    <x v="178"/>
    <x v="184"/>
    <x v="1"/>
    <x v="12"/>
    <x v="4"/>
    <x v="271"/>
    <x v="440"/>
    <x v="5"/>
    <x v="20"/>
    <x v="7"/>
    <x v="9"/>
    <x v="2158"/>
    <x v="3"/>
  </r>
  <r>
    <x v="1"/>
    <x v="7"/>
    <x v="1"/>
    <x v="0"/>
    <x v="147"/>
    <x v="2695"/>
    <x v="2316"/>
    <x v="72"/>
    <x v="8"/>
    <x v="2"/>
    <x v="2"/>
    <x v="7"/>
    <x v="43"/>
    <x v="218"/>
    <x v="80"/>
    <x v="184"/>
    <x v="1"/>
    <x v="12"/>
    <x v="4"/>
    <x v="235"/>
    <x v="672"/>
    <x v="58"/>
    <x v="19"/>
    <x v="7"/>
    <x v="9"/>
    <x v="2159"/>
    <x v="3"/>
  </r>
  <r>
    <x v="1"/>
    <x v="2"/>
    <x v="0"/>
    <x v="0"/>
    <x v="344"/>
    <x v="2696"/>
    <x v="2317"/>
    <x v="145"/>
    <x v="8"/>
    <x v="2"/>
    <x v="2"/>
    <x v="2"/>
    <x v="33"/>
    <x v="469"/>
    <x v="182"/>
    <x v="182"/>
    <x v="1"/>
    <x v="2"/>
    <x v="4"/>
    <x v="676"/>
    <x v="716"/>
    <x v="36"/>
    <x v="90"/>
    <x v="8"/>
    <x v="9"/>
    <x v="3811"/>
    <x v="11"/>
  </r>
  <r>
    <x v="1"/>
    <x v="7"/>
    <x v="1"/>
    <x v="0"/>
    <x v="173"/>
    <x v="2697"/>
    <x v="2318"/>
    <x v="209"/>
    <x v="8"/>
    <x v="2"/>
    <x v="2"/>
    <x v="7"/>
    <x v="43"/>
    <x v="257"/>
    <x v="95"/>
    <x v="184"/>
    <x v="1"/>
    <x v="12"/>
    <x v="4"/>
    <x v="236"/>
    <x v="918"/>
    <x v="58"/>
    <x v="19"/>
    <x v="7"/>
    <x v="9"/>
    <x v="2160"/>
    <x v="3"/>
  </r>
  <r>
    <x v="1"/>
    <x v="7"/>
    <x v="1"/>
    <x v="0"/>
    <x v="318"/>
    <x v="2698"/>
    <x v="2318"/>
    <x v="239"/>
    <x v="8"/>
    <x v="2"/>
    <x v="2"/>
    <x v="7"/>
    <x v="43"/>
    <x v="279"/>
    <x v="182"/>
    <x v="173"/>
    <x v="1"/>
    <x v="12"/>
    <x v="4"/>
    <x v="258"/>
    <x v="554"/>
    <x v="94"/>
    <x v="21"/>
    <x v="7"/>
    <x v="9"/>
    <x v="2161"/>
    <x v="3"/>
  </r>
  <r>
    <x v="0"/>
    <x v="7"/>
    <x v="1"/>
    <x v="0"/>
    <x v="260"/>
    <x v="2699"/>
    <x v="2319"/>
    <x v="84"/>
    <x v="8"/>
    <x v="2"/>
    <x v="2"/>
    <x v="7"/>
    <x v="9"/>
    <x v="25"/>
    <x v="139"/>
    <x v="184"/>
    <x v="1"/>
    <x v="5"/>
    <x v="0"/>
    <x v="486"/>
    <x v="724"/>
    <x v="88"/>
    <x v="6"/>
    <x v="7"/>
    <x v="0"/>
    <x v="2162"/>
    <x v="3"/>
  </r>
  <r>
    <x v="1"/>
    <x v="7"/>
    <x v="1"/>
    <x v="0"/>
    <x v="44"/>
    <x v="2700"/>
    <x v="2320"/>
    <x v="49"/>
    <x v="8"/>
    <x v="2"/>
    <x v="2"/>
    <x v="7"/>
    <x v="43"/>
    <x v="218"/>
    <x v="31"/>
    <x v="184"/>
    <x v="1"/>
    <x v="12"/>
    <x v="4"/>
    <x v="235"/>
    <x v="56"/>
    <x v="58"/>
    <x v="19"/>
    <x v="7"/>
    <x v="9"/>
    <x v="2163"/>
    <x v="3"/>
  </r>
  <r>
    <x v="1"/>
    <x v="7"/>
    <x v="1"/>
    <x v="0"/>
    <x v="330"/>
    <x v="2701"/>
    <x v="2320"/>
    <x v="177"/>
    <x v="8"/>
    <x v="2"/>
    <x v="2"/>
    <x v="7"/>
    <x v="43"/>
    <x v="239"/>
    <x v="182"/>
    <x v="178"/>
    <x v="1"/>
    <x v="12"/>
    <x v="4"/>
    <x v="272"/>
    <x v="811"/>
    <x v="5"/>
    <x v="20"/>
    <x v="7"/>
    <x v="9"/>
    <x v="2164"/>
    <x v="3"/>
  </r>
  <r>
    <x v="1"/>
    <x v="7"/>
    <x v="1"/>
    <x v="0"/>
    <x v="260"/>
    <x v="2703"/>
    <x v="2321"/>
    <x v="221"/>
    <x v="8"/>
    <x v="2"/>
    <x v="2"/>
    <x v="7"/>
    <x v="43"/>
    <x v="219"/>
    <x v="182"/>
    <x v="142"/>
    <x v="1"/>
    <x v="12"/>
    <x v="4"/>
    <x v="338"/>
    <x v="767"/>
    <x v="78"/>
    <x v="11"/>
    <x v="7"/>
    <x v="9"/>
    <x v="2165"/>
    <x v="3"/>
  </r>
  <r>
    <x v="1"/>
    <x v="7"/>
    <x v="1"/>
    <x v="0"/>
    <x v="318"/>
    <x v="2702"/>
    <x v="2321"/>
    <x v="56"/>
    <x v="8"/>
    <x v="2"/>
    <x v="2"/>
    <x v="7"/>
    <x v="43"/>
    <x v="239"/>
    <x v="170"/>
    <x v="184"/>
    <x v="1"/>
    <x v="12"/>
    <x v="4"/>
    <x v="269"/>
    <x v="508"/>
    <x v="5"/>
    <x v="20"/>
    <x v="7"/>
    <x v="9"/>
    <x v="2166"/>
    <x v="3"/>
  </r>
  <r>
    <x v="1"/>
    <x v="10"/>
    <x v="1"/>
    <x v="12"/>
    <x v="128"/>
    <x v="2704"/>
    <x v="2322"/>
    <x v="298"/>
    <x v="8"/>
    <x v="2"/>
    <x v="2"/>
    <x v="10"/>
    <x v="36"/>
    <x v="444"/>
    <x v="182"/>
    <x v="24"/>
    <x v="1"/>
    <x v="15"/>
    <x v="4"/>
    <x v="745"/>
    <x v="529"/>
    <x v="56"/>
    <x v="52"/>
    <x v="1"/>
    <x v="10"/>
    <x v="633"/>
    <x v="41"/>
  </r>
  <r>
    <x v="1"/>
    <x v="7"/>
    <x v="1"/>
    <x v="0"/>
    <x v="160"/>
    <x v="2705"/>
    <x v="2323"/>
    <x v="97"/>
    <x v="8"/>
    <x v="2"/>
    <x v="2"/>
    <x v="7"/>
    <x v="43"/>
    <x v="257"/>
    <x v="84"/>
    <x v="184"/>
    <x v="1"/>
    <x v="12"/>
    <x v="4"/>
    <x v="236"/>
    <x v="821"/>
    <x v="58"/>
    <x v="19"/>
    <x v="7"/>
    <x v="9"/>
    <x v="2167"/>
    <x v="3"/>
  </r>
  <r>
    <x v="1"/>
    <x v="7"/>
    <x v="1"/>
    <x v="0"/>
    <x v="318"/>
    <x v="2706"/>
    <x v="2323"/>
    <x v="262"/>
    <x v="8"/>
    <x v="2"/>
    <x v="2"/>
    <x v="7"/>
    <x v="43"/>
    <x v="217"/>
    <x v="182"/>
    <x v="173"/>
    <x v="1"/>
    <x v="12"/>
    <x v="4"/>
    <x v="257"/>
    <x v="955"/>
    <x v="101"/>
    <x v="9"/>
    <x v="7"/>
    <x v="9"/>
    <x v="2168"/>
    <x v="3"/>
  </r>
  <r>
    <x v="1"/>
    <x v="7"/>
    <x v="1"/>
    <x v="0"/>
    <x v="260"/>
    <x v="2707"/>
    <x v="2324"/>
    <x v="83"/>
    <x v="8"/>
    <x v="2"/>
    <x v="2"/>
    <x v="7"/>
    <x v="43"/>
    <x v="246"/>
    <x v="139"/>
    <x v="184"/>
    <x v="1"/>
    <x v="12"/>
    <x v="4"/>
    <x v="255"/>
    <x v="685"/>
    <x v="101"/>
    <x v="9"/>
    <x v="7"/>
    <x v="9"/>
    <x v="2169"/>
    <x v="3"/>
  </r>
  <r>
    <x v="1"/>
    <x v="7"/>
    <x v="1"/>
    <x v="0"/>
    <x v="260"/>
    <x v="2708"/>
    <x v="2325"/>
    <x v="209"/>
    <x v="8"/>
    <x v="2"/>
    <x v="2"/>
    <x v="7"/>
    <x v="43"/>
    <x v="247"/>
    <x v="139"/>
    <x v="184"/>
    <x v="1"/>
    <x v="12"/>
    <x v="4"/>
    <x v="233"/>
    <x v="918"/>
    <x v="58"/>
    <x v="19"/>
    <x v="7"/>
    <x v="9"/>
    <x v="2170"/>
    <x v="3"/>
  </r>
  <r>
    <x v="1"/>
    <x v="7"/>
    <x v="1"/>
    <x v="0"/>
    <x v="167"/>
    <x v="2709"/>
    <x v="2326"/>
    <x v="102"/>
    <x v="8"/>
    <x v="2"/>
    <x v="2"/>
    <x v="7"/>
    <x v="43"/>
    <x v="252"/>
    <x v="182"/>
    <x v="95"/>
    <x v="1"/>
    <x v="12"/>
    <x v="4"/>
    <x v="230"/>
    <x v="424"/>
    <x v="58"/>
    <x v="19"/>
    <x v="7"/>
    <x v="9"/>
    <x v="2171"/>
    <x v="3"/>
  </r>
  <r>
    <x v="1"/>
    <x v="7"/>
    <x v="1"/>
    <x v="0"/>
    <x v="260"/>
    <x v="2710"/>
    <x v="2327"/>
    <x v="239"/>
    <x v="8"/>
    <x v="2"/>
    <x v="2"/>
    <x v="7"/>
    <x v="43"/>
    <x v="246"/>
    <x v="182"/>
    <x v="142"/>
    <x v="1"/>
    <x v="12"/>
    <x v="4"/>
    <x v="257"/>
    <x v="214"/>
    <x v="101"/>
    <x v="9"/>
    <x v="7"/>
    <x v="9"/>
    <x v="2172"/>
    <x v="3"/>
  </r>
  <r>
    <x v="1"/>
    <x v="7"/>
    <x v="1"/>
    <x v="0"/>
    <x v="330"/>
    <x v="2711"/>
    <x v="2328"/>
    <x v="43"/>
    <x v="4"/>
    <x v="2"/>
    <x v="2"/>
    <x v="7"/>
    <x v="43"/>
    <x v="239"/>
    <x v="178"/>
    <x v="184"/>
    <x v="1"/>
    <x v="12"/>
    <x v="4"/>
    <x v="269"/>
    <x v="101"/>
    <x v="5"/>
    <x v="20"/>
    <x v="7"/>
    <x v="9"/>
    <x v="2173"/>
    <x v="3"/>
  </r>
  <r>
    <x v="1"/>
    <x v="10"/>
    <x v="1"/>
    <x v="12"/>
    <x v="128"/>
    <x v="2712"/>
    <x v="2329"/>
    <x v="298"/>
    <x v="8"/>
    <x v="2"/>
    <x v="2"/>
    <x v="10"/>
    <x v="36"/>
    <x v="388"/>
    <x v="21"/>
    <x v="184"/>
    <x v="1"/>
    <x v="15"/>
    <x v="4"/>
    <x v="822"/>
    <x v="714"/>
    <x v="44"/>
    <x v="47"/>
    <x v="1"/>
    <x v="10"/>
    <x v="634"/>
    <x v="16"/>
  </r>
  <r>
    <x v="1"/>
    <x v="7"/>
    <x v="1"/>
    <x v="0"/>
    <x v="328"/>
    <x v="2713"/>
    <x v="2330"/>
    <x v="183"/>
    <x v="8"/>
    <x v="2"/>
    <x v="2"/>
    <x v="7"/>
    <x v="43"/>
    <x v="263"/>
    <x v="182"/>
    <x v="177"/>
    <x v="1"/>
    <x v="12"/>
    <x v="4"/>
    <x v="365"/>
    <x v="472"/>
    <x v="42"/>
    <x v="17"/>
    <x v="7"/>
    <x v="9"/>
    <x v="2174"/>
    <x v="3"/>
  </r>
  <r>
    <x v="1"/>
    <x v="7"/>
    <x v="1"/>
    <x v="0"/>
    <x v="237"/>
    <x v="2714"/>
    <x v="2331"/>
    <x v="248"/>
    <x v="8"/>
    <x v="2"/>
    <x v="2"/>
    <x v="7"/>
    <x v="43"/>
    <x v="229"/>
    <x v="125"/>
    <x v="184"/>
    <x v="1"/>
    <x v="12"/>
    <x v="4"/>
    <x v="374"/>
    <x v="449"/>
    <x v="91"/>
    <x v="15"/>
    <x v="7"/>
    <x v="9"/>
    <x v="2175"/>
    <x v="3"/>
  </r>
  <r>
    <x v="1"/>
    <x v="7"/>
    <x v="1"/>
    <x v="0"/>
    <x v="77"/>
    <x v="2715"/>
    <x v="2332"/>
    <x v="49"/>
    <x v="8"/>
    <x v="2"/>
    <x v="2"/>
    <x v="7"/>
    <x v="43"/>
    <x v="252"/>
    <x v="44"/>
    <x v="184"/>
    <x v="1"/>
    <x v="12"/>
    <x v="4"/>
    <x v="228"/>
    <x v="56"/>
    <x v="58"/>
    <x v="19"/>
    <x v="7"/>
    <x v="9"/>
    <x v="2176"/>
    <x v="3"/>
  </r>
  <r>
    <x v="1"/>
    <x v="2"/>
    <x v="0"/>
    <x v="0"/>
    <x v="344"/>
    <x v="2716"/>
    <x v="2332"/>
    <x v="248"/>
    <x v="8"/>
    <x v="2"/>
    <x v="2"/>
    <x v="2"/>
    <x v="33"/>
    <x v="469"/>
    <x v="182"/>
    <x v="182"/>
    <x v="1"/>
    <x v="2"/>
    <x v="4"/>
    <x v="678"/>
    <x v="370"/>
    <x v="36"/>
    <x v="90"/>
    <x v="8"/>
    <x v="9"/>
    <x v="3812"/>
    <x v="11"/>
  </r>
  <r>
    <x v="0"/>
    <x v="7"/>
    <x v="1"/>
    <x v="1"/>
    <x v="355"/>
    <x v="2717"/>
    <x v="2333"/>
    <x v="171"/>
    <x v="8"/>
    <x v="2"/>
    <x v="2"/>
    <x v="7"/>
    <x v="28"/>
    <x v="85"/>
    <x v="182"/>
    <x v="182"/>
    <x v="1"/>
    <x v="20"/>
    <x v="3"/>
    <x v="578"/>
    <x v="572"/>
    <x v="71"/>
    <x v="58"/>
    <x v="4"/>
    <x v="3"/>
    <x v="236"/>
    <x v="5"/>
  </r>
  <r>
    <x v="1"/>
    <x v="7"/>
    <x v="0"/>
    <x v="9"/>
    <x v="371"/>
    <x v="2718"/>
    <x v="2334"/>
    <x v="26"/>
    <x v="8"/>
    <x v="2"/>
    <x v="2"/>
    <x v="7"/>
    <x v="42"/>
    <x v="179"/>
    <x v="174"/>
    <x v="184"/>
    <x v="1"/>
    <x v="12"/>
    <x v="4"/>
    <x v="267"/>
    <x v="185"/>
    <x v="77"/>
    <x v="39"/>
    <x v="8"/>
    <x v="9"/>
    <x v="3813"/>
    <x v="3"/>
  </r>
  <r>
    <x v="0"/>
    <x v="6"/>
    <x v="0"/>
    <x v="0"/>
    <x v="19"/>
    <x v="2719"/>
    <x v="2335"/>
    <x v="251"/>
    <x v="8"/>
    <x v="2"/>
    <x v="2"/>
    <x v="6"/>
    <x v="1"/>
    <x v="4"/>
    <x v="182"/>
    <x v="18"/>
    <x v="1"/>
    <x v="9"/>
    <x v="4"/>
    <x v="1035"/>
    <x v="669"/>
    <x v="8"/>
    <x v="25"/>
    <x v="2"/>
    <x v="7"/>
    <x v="3170"/>
    <x v="85"/>
  </r>
  <r>
    <x v="1"/>
    <x v="7"/>
    <x v="1"/>
    <x v="0"/>
    <x v="260"/>
    <x v="2720"/>
    <x v="2336"/>
    <x v="39"/>
    <x v="8"/>
    <x v="2"/>
    <x v="2"/>
    <x v="7"/>
    <x v="43"/>
    <x v="232"/>
    <x v="182"/>
    <x v="142"/>
    <x v="1"/>
    <x v="12"/>
    <x v="4"/>
    <x v="239"/>
    <x v="206"/>
    <x v="85"/>
    <x v="14"/>
    <x v="7"/>
    <x v="9"/>
    <x v="2177"/>
    <x v="3"/>
  </r>
  <r>
    <x v="1"/>
    <x v="7"/>
    <x v="1"/>
    <x v="0"/>
    <x v="167"/>
    <x v="2721"/>
    <x v="2337"/>
    <x v="283"/>
    <x v="8"/>
    <x v="2"/>
    <x v="2"/>
    <x v="7"/>
    <x v="43"/>
    <x v="274"/>
    <x v="182"/>
    <x v="95"/>
    <x v="1"/>
    <x v="12"/>
    <x v="4"/>
    <x v="251"/>
    <x v="840"/>
    <x v="94"/>
    <x v="22"/>
    <x v="7"/>
    <x v="9"/>
    <x v="2178"/>
    <x v="3"/>
  </r>
  <r>
    <x v="1"/>
    <x v="7"/>
    <x v="1"/>
    <x v="0"/>
    <x v="260"/>
    <x v="2722"/>
    <x v="2338"/>
    <x v="80"/>
    <x v="8"/>
    <x v="2"/>
    <x v="2"/>
    <x v="7"/>
    <x v="44"/>
    <x v="242"/>
    <x v="182"/>
    <x v="142"/>
    <x v="1"/>
    <x v="12"/>
    <x v="4"/>
    <x v="239"/>
    <x v="798"/>
    <x v="28"/>
    <x v="43"/>
    <x v="7"/>
    <x v="13"/>
    <x v="2179"/>
    <x v="3"/>
  </r>
  <r>
    <x v="1"/>
    <x v="10"/>
    <x v="1"/>
    <x v="2"/>
    <x v="37"/>
    <x v="2723"/>
    <x v="2339"/>
    <x v="13"/>
    <x v="8"/>
    <x v="2"/>
    <x v="2"/>
    <x v="10"/>
    <x v="36"/>
    <x v="431"/>
    <x v="21"/>
    <x v="184"/>
    <x v="1"/>
    <x v="15"/>
    <x v="4"/>
    <x v="790"/>
    <x v="1001"/>
    <x v="49"/>
    <x v="76"/>
    <x v="1"/>
    <x v="10"/>
    <x v="635"/>
    <x v="10"/>
  </r>
  <r>
    <x v="1"/>
    <x v="7"/>
    <x v="1"/>
    <x v="0"/>
    <x v="260"/>
    <x v="2724"/>
    <x v="2340"/>
    <x v="99"/>
    <x v="8"/>
    <x v="2"/>
    <x v="2"/>
    <x v="7"/>
    <x v="43"/>
    <x v="232"/>
    <x v="139"/>
    <x v="184"/>
    <x v="1"/>
    <x v="12"/>
    <x v="4"/>
    <x v="231"/>
    <x v="439"/>
    <x v="85"/>
    <x v="14"/>
    <x v="7"/>
    <x v="9"/>
    <x v="2180"/>
    <x v="3"/>
  </r>
  <r>
    <x v="0"/>
    <x v="7"/>
    <x v="1"/>
    <x v="0"/>
    <x v="260"/>
    <x v="2725"/>
    <x v="2341"/>
    <x v="182"/>
    <x v="8"/>
    <x v="2"/>
    <x v="2"/>
    <x v="7"/>
    <x v="9"/>
    <x v="25"/>
    <x v="182"/>
    <x v="142"/>
    <x v="1"/>
    <x v="5"/>
    <x v="0"/>
    <x v="488"/>
    <x v="84"/>
    <x v="88"/>
    <x v="6"/>
    <x v="7"/>
    <x v="0"/>
    <x v="2181"/>
    <x v="3"/>
  </r>
  <r>
    <x v="1"/>
    <x v="7"/>
    <x v="1"/>
    <x v="0"/>
    <x v="260"/>
    <x v="2726"/>
    <x v="2342"/>
    <x v="39"/>
    <x v="8"/>
    <x v="2"/>
    <x v="2"/>
    <x v="7"/>
    <x v="43"/>
    <x v="247"/>
    <x v="139"/>
    <x v="184"/>
    <x v="1"/>
    <x v="12"/>
    <x v="4"/>
    <x v="231"/>
    <x v="206"/>
    <x v="58"/>
    <x v="19"/>
    <x v="7"/>
    <x v="9"/>
    <x v="2182"/>
    <x v="3"/>
  </r>
  <r>
    <x v="1"/>
    <x v="7"/>
    <x v="0"/>
    <x v="13"/>
    <x v="190"/>
    <x v="2727"/>
    <x v="2343"/>
    <x v="99"/>
    <x v="8"/>
    <x v="2"/>
    <x v="2"/>
    <x v="7"/>
    <x v="41"/>
    <x v="209"/>
    <x v="23"/>
    <x v="184"/>
    <x v="1"/>
    <x v="13"/>
    <x v="4"/>
    <x v="98"/>
    <x v="845"/>
    <x v="69"/>
    <x v="56"/>
    <x v="8"/>
    <x v="9"/>
    <x v="3814"/>
    <x v="23"/>
  </r>
  <r>
    <x v="1"/>
    <x v="7"/>
    <x v="1"/>
    <x v="0"/>
    <x v="260"/>
    <x v="2728"/>
    <x v="2344"/>
    <x v="80"/>
    <x v="8"/>
    <x v="2"/>
    <x v="2"/>
    <x v="7"/>
    <x v="43"/>
    <x v="232"/>
    <x v="182"/>
    <x v="142"/>
    <x v="1"/>
    <x v="12"/>
    <x v="4"/>
    <x v="239"/>
    <x v="250"/>
    <x v="85"/>
    <x v="14"/>
    <x v="7"/>
    <x v="9"/>
    <x v="2183"/>
    <x v="3"/>
  </r>
  <r>
    <x v="1"/>
    <x v="7"/>
    <x v="1"/>
    <x v="0"/>
    <x v="293"/>
    <x v="2729"/>
    <x v="2345"/>
    <x v="214"/>
    <x v="8"/>
    <x v="2"/>
    <x v="2"/>
    <x v="7"/>
    <x v="43"/>
    <x v="280"/>
    <x v="160"/>
    <x v="184"/>
    <x v="1"/>
    <x v="12"/>
    <x v="4"/>
    <x v="261"/>
    <x v="761"/>
    <x v="5"/>
    <x v="20"/>
    <x v="7"/>
    <x v="9"/>
    <x v="2184"/>
    <x v="3"/>
  </r>
  <r>
    <x v="1"/>
    <x v="7"/>
    <x v="1"/>
    <x v="0"/>
    <x v="260"/>
    <x v="2731"/>
    <x v="2346"/>
    <x v="196"/>
    <x v="8"/>
    <x v="2"/>
    <x v="2"/>
    <x v="7"/>
    <x v="43"/>
    <x v="232"/>
    <x v="139"/>
    <x v="184"/>
    <x v="1"/>
    <x v="12"/>
    <x v="4"/>
    <x v="231"/>
    <x v="332"/>
    <x v="85"/>
    <x v="14"/>
    <x v="7"/>
    <x v="9"/>
    <x v="2185"/>
    <x v="3"/>
  </r>
  <r>
    <x v="1"/>
    <x v="7"/>
    <x v="1"/>
    <x v="0"/>
    <x v="260"/>
    <x v="2730"/>
    <x v="2346"/>
    <x v="262"/>
    <x v="8"/>
    <x v="2"/>
    <x v="2"/>
    <x v="7"/>
    <x v="43"/>
    <x v="246"/>
    <x v="139"/>
    <x v="184"/>
    <x v="1"/>
    <x v="12"/>
    <x v="4"/>
    <x v="255"/>
    <x v="953"/>
    <x v="101"/>
    <x v="9"/>
    <x v="7"/>
    <x v="9"/>
    <x v="2186"/>
    <x v="3"/>
  </r>
  <r>
    <x v="1"/>
    <x v="7"/>
    <x v="1"/>
    <x v="0"/>
    <x v="318"/>
    <x v="2732"/>
    <x v="2347"/>
    <x v="25"/>
    <x v="8"/>
    <x v="2"/>
    <x v="2"/>
    <x v="7"/>
    <x v="43"/>
    <x v="248"/>
    <x v="170"/>
    <x v="184"/>
    <x v="1"/>
    <x v="12"/>
    <x v="4"/>
    <x v="323"/>
    <x v="230"/>
    <x v="78"/>
    <x v="11"/>
    <x v="7"/>
    <x v="9"/>
    <x v="2187"/>
    <x v="3"/>
  </r>
  <r>
    <x v="0"/>
    <x v="7"/>
    <x v="1"/>
    <x v="0"/>
    <x v="260"/>
    <x v="2733"/>
    <x v="2348"/>
    <x v="298"/>
    <x v="8"/>
    <x v="2"/>
    <x v="2"/>
    <x v="7"/>
    <x v="9"/>
    <x v="23"/>
    <x v="182"/>
    <x v="142"/>
    <x v="1"/>
    <x v="5"/>
    <x v="0"/>
    <x v="484"/>
    <x v="252"/>
    <x v="88"/>
    <x v="6"/>
    <x v="7"/>
    <x v="0"/>
    <x v="2188"/>
    <x v="2"/>
  </r>
  <r>
    <x v="1"/>
    <x v="7"/>
    <x v="1"/>
    <x v="0"/>
    <x v="131"/>
    <x v="2734"/>
    <x v="2349"/>
    <x v="248"/>
    <x v="8"/>
    <x v="2"/>
    <x v="2"/>
    <x v="7"/>
    <x v="43"/>
    <x v="229"/>
    <x v="69"/>
    <x v="184"/>
    <x v="1"/>
    <x v="12"/>
    <x v="4"/>
    <x v="368"/>
    <x v="449"/>
    <x v="91"/>
    <x v="15"/>
    <x v="7"/>
    <x v="9"/>
    <x v="2189"/>
    <x v="3"/>
  </r>
  <r>
    <x v="1"/>
    <x v="7"/>
    <x v="1"/>
    <x v="0"/>
    <x v="318"/>
    <x v="2735"/>
    <x v="2350"/>
    <x v="265"/>
    <x v="8"/>
    <x v="2"/>
    <x v="2"/>
    <x v="7"/>
    <x v="43"/>
    <x v="224"/>
    <x v="170"/>
    <x v="184"/>
    <x v="1"/>
    <x v="12"/>
    <x v="4"/>
    <x v="255"/>
    <x v="1008"/>
    <x v="94"/>
    <x v="21"/>
    <x v="7"/>
    <x v="9"/>
    <x v="2190"/>
    <x v="3"/>
  </r>
  <r>
    <x v="1"/>
    <x v="2"/>
    <x v="1"/>
    <x v="12"/>
    <x v="332"/>
    <x v="2736"/>
    <x v="2351"/>
    <x v="77"/>
    <x v="8"/>
    <x v="2"/>
    <x v="2"/>
    <x v="2"/>
    <x v="34"/>
    <x v="464"/>
    <x v="56"/>
    <x v="184"/>
    <x v="1"/>
    <x v="1"/>
    <x v="4"/>
    <x v="33"/>
    <x v="498"/>
    <x v="84"/>
    <x v="65"/>
    <x v="8"/>
    <x v="11"/>
    <x v="3815"/>
    <x v="18"/>
  </r>
  <r>
    <x v="0"/>
    <x v="7"/>
    <x v="1"/>
    <x v="12"/>
    <x v="361"/>
    <x v="2737"/>
    <x v="2352"/>
    <x v="120"/>
    <x v="8"/>
    <x v="2"/>
    <x v="2"/>
    <x v="7"/>
    <x v="9"/>
    <x v="26"/>
    <x v="139"/>
    <x v="184"/>
    <x v="1"/>
    <x v="5"/>
    <x v="0"/>
    <x v="497"/>
    <x v="561"/>
    <x v="63"/>
    <x v="6"/>
    <x v="7"/>
    <x v="0"/>
    <x v="2191"/>
    <x v="18"/>
  </r>
  <r>
    <x v="1"/>
    <x v="7"/>
    <x v="1"/>
    <x v="0"/>
    <x v="167"/>
    <x v="2738"/>
    <x v="2352"/>
    <x v="239"/>
    <x v="8"/>
    <x v="2"/>
    <x v="2"/>
    <x v="7"/>
    <x v="43"/>
    <x v="247"/>
    <x v="182"/>
    <x v="95"/>
    <x v="1"/>
    <x v="12"/>
    <x v="4"/>
    <x v="233"/>
    <x v="214"/>
    <x v="58"/>
    <x v="19"/>
    <x v="7"/>
    <x v="9"/>
    <x v="2192"/>
    <x v="3"/>
  </r>
  <r>
    <x v="1"/>
    <x v="7"/>
    <x v="1"/>
    <x v="0"/>
    <x v="318"/>
    <x v="2739"/>
    <x v="2353"/>
    <x v="7"/>
    <x v="8"/>
    <x v="2"/>
    <x v="2"/>
    <x v="7"/>
    <x v="43"/>
    <x v="248"/>
    <x v="182"/>
    <x v="173"/>
    <x v="1"/>
    <x v="12"/>
    <x v="4"/>
    <x v="324"/>
    <x v="128"/>
    <x v="78"/>
    <x v="11"/>
    <x v="7"/>
    <x v="9"/>
    <x v="2193"/>
    <x v="3"/>
  </r>
  <r>
    <x v="1"/>
    <x v="7"/>
    <x v="1"/>
    <x v="0"/>
    <x v="51"/>
    <x v="2740"/>
    <x v="2353"/>
    <x v="208"/>
    <x v="8"/>
    <x v="2"/>
    <x v="2"/>
    <x v="7"/>
    <x v="43"/>
    <x v="247"/>
    <x v="182"/>
    <x v="33"/>
    <x v="1"/>
    <x v="12"/>
    <x v="4"/>
    <x v="233"/>
    <x v="625"/>
    <x v="58"/>
    <x v="19"/>
    <x v="7"/>
    <x v="9"/>
    <x v="2194"/>
    <x v="3"/>
  </r>
  <r>
    <x v="1"/>
    <x v="7"/>
    <x v="0"/>
    <x v="9"/>
    <x v="371"/>
    <x v="2742"/>
    <x v="2354"/>
    <x v="298"/>
    <x v="8"/>
    <x v="2"/>
    <x v="2"/>
    <x v="7"/>
    <x v="42"/>
    <x v="179"/>
    <x v="174"/>
    <x v="184"/>
    <x v="1"/>
    <x v="12"/>
    <x v="4"/>
    <x v="266"/>
    <x v="376"/>
    <x v="77"/>
    <x v="39"/>
    <x v="8"/>
    <x v="9"/>
    <x v="3816"/>
    <x v="3"/>
  </r>
  <r>
    <x v="1"/>
    <x v="7"/>
    <x v="1"/>
    <x v="0"/>
    <x v="318"/>
    <x v="2741"/>
    <x v="2354"/>
    <x v="25"/>
    <x v="8"/>
    <x v="2"/>
    <x v="2"/>
    <x v="7"/>
    <x v="43"/>
    <x v="248"/>
    <x v="170"/>
    <x v="184"/>
    <x v="1"/>
    <x v="12"/>
    <x v="4"/>
    <x v="323"/>
    <x v="563"/>
    <x v="78"/>
    <x v="11"/>
    <x v="7"/>
    <x v="9"/>
    <x v="2195"/>
    <x v="3"/>
  </r>
  <r>
    <x v="1"/>
    <x v="7"/>
    <x v="1"/>
    <x v="0"/>
    <x v="260"/>
    <x v="2743"/>
    <x v="2355"/>
    <x v="208"/>
    <x v="8"/>
    <x v="2"/>
    <x v="2"/>
    <x v="7"/>
    <x v="43"/>
    <x v="276"/>
    <x v="182"/>
    <x v="142"/>
    <x v="1"/>
    <x v="12"/>
    <x v="4"/>
    <x v="414"/>
    <x v="390"/>
    <x v="104"/>
    <x v="16"/>
    <x v="7"/>
    <x v="9"/>
    <x v="2196"/>
    <x v="3"/>
  </r>
  <r>
    <x v="1"/>
    <x v="7"/>
    <x v="1"/>
    <x v="0"/>
    <x v="318"/>
    <x v="2744"/>
    <x v="2356"/>
    <x v="180"/>
    <x v="8"/>
    <x v="2"/>
    <x v="2"/>
    <x v="7"/>
    <x v="43"/>
    <x v="248"/>
    <x v="170"/>
    <x v="184"/>
    <x v="1"/>
    <x v="12"/>
    <x v="4"/>
    <x v="321"/>
    <x v="597"/>
    <x v="78"/>
    <x v="11"/>
    <x v="7"/>
    <x v="9"/>
    <x v="2197"/>
    <x v="3"/>
  </r>
  <r>
    <x v="1"/>
    <x v="7"/>
    <x v="1"/>
    <x v="0"/>
    <x v="289"/>
    <x v="2745"/>
    <x v="2357"/>
    <x v="99"/>
    <x v="8"/>
    <x v="2"/>
    <x v="2"/>
    <x v="7"/>
    <x v="43"/>
    <x v="288"/>
    <x v="157"/>
    <x v="184"/>
    <x v="1"/>
    <x v="12"/>
    <x v="4"/>
    <x v="238"/>
    <x v="665"/>
    <x v="101"/>
    <x v="9"/>
    <x v="7"/>
    <x v="9"/>
    <x v="2198"/>
    <x v="3"/>
  </r>
  <r>
    <x v="1"/>
    <x v="7"/>
    <x v="1"/>
    <x v="0"/>
    <x v="260"/>
    <x v="2746"/>
    <x v="2358"/>
    <x v="183"/>
    <x v="8"/>
    <x v="2"/>
    <x v="2"/>
    <x v="7"/>
    <x v="43"/>
    <x v="259"/>
    <x v="182"/>
    <x v="142"/>
    <x v="1"/>
    <x v="12"/>
    <x v="4"/>
    <x v="475"/>
    <x v="522"/>
    <x v="67"/>
    <x v="14"/>
    <x v="7"/>
    <x v="9"/>
    <x v="2199"/>
    <x v="3"/>
  </r>
  <r>
    <x v="1"/>
    <x v="7"/>
    <x v="1"/>
    <x v="0"/>
    <x v="318"/>
    <x v="2747"/>
    <x v="2359"/>
    <x v="25"/>
    <x v="8"/>
    <x v="2"/>
    <x v="2"/>
    <x v="7"/>
    <x v="43"/>
    <x v="248"/>
    <x v="170"/>
    <x v="184"/>
    <x v="1"/>
    <x v="12"/>
    <x v="4"/>
    <x v="319"/>
    <x v="230"/>
    <x v="78"/>
    <x v="11"/>
    <x v="7"/>
    <x v="9"/>
    <x v="2200"/>
    <x v="3"/>
  </r>
  <r>
    <x v="1"/>
    <x v="7"/>
    <x v="1"/>
    <x v="0"/>
    <x v="106"/>
    <x v="2748"/>
    <x v="2360"/>
    <x v="248"/>
    <x v="8"/>
    <x v="2"/>
    <x v="2"/>
    <x v="7"/>
    <x v="43"/>
    <x v="248"/>
    <x v="182"/>
    <x v="64"/>
    <x v="1"/>
    <x v="12"/>
    <x v="4"/>
    <x v="321"/>
    <x v="172"/>
    <x v="78"/>
    <x v="11"/>
    <x v="7"/>
    <x v="9"/>
    <x v="2201"/>
    <x v="3"/>
  </r>
  <r>
    <x v="1"/>
    <x v="10"/>
    <x v="1"/>
    <x v="17"/>
    <x v="190"/>
    <x v="2749"/>
    <x v="2361"/>
    <x v="19"/>
    <x v="8"/>
    <x v="2"/>
    <x v="2"/>
    <x v="10"/>
    <x v="37"/>
    <x v="449"/>
    <x v="21"/>
    <x v="184"/>
    <x v="1"/>
    <x v="15"/>
    <x v="4"/>
    <x v="848"/>
    <x v="152"/>
    <x v="23"/>
    <x v="48"/>
    <x v="1"/>
    <x v="10"/>
    <x v="636"/>
    <x v="23"/>
  </r>
  <r>
    <x v="1"/>
    <x v="7"/>
    <x v="1"/>
    <x v="0"/>
    <x v="330"/>
    <x v="2750"/>
    <x v="2362"/>
    <x v="83"/>
    <x v="8"/>
    <x v="2"/>
    <x v="2"/>
    <x v="7"/>
    <x v="43"/>
    <x v="239"/>
    <x v="182"/>
    <x v="178"/>
    <x v="1"/>
    <x v="12"/>
    <x v="4"/>
    <x v="271"/>
    <x v="387"/>
    <x v="5"/>
    <x v="20"/>
    <x v="7"/>
    <x v="9"/>
    <x v="2202"/>
    <x v="3"/>
  </r>
  <r>
    <x v="1"/>
    <x v="7"/>
    <x v="1"/>
    <x v="0"/>
    <x v="318"/>
    <x v="2752"/>
    <x v="2363"/>
    <x v="286"/>
    <x v="8"/>
    <x v="2"/>
    <x v="2"/>
    <x v="7"/>
    <x v="43"/>
    <x v="258"/>
    <x v="182"/>
    <x v="173"/>
    <x v="1"/>
    <x v="12"/>
    <x v="4"/>
    <x v="503"/>
    <x v="987"/>
    <x v="67"/>
    <x v="14"/>
    <x v="7"/>
    <x v="9"/>
    <x v="2204"/>
    <x v="3"/>
  </r>
  <r>
    <x v="1"/>
    <x v="7"/>
    <x v="1"/>
    <x v="0"/>
    <x v="318"/>
    <x v="2751"/>
    <x v="2363"/>
    <x v="180"/>
    <x v="8"/>
    <x v="2"/>
    <x v="2"/>
    <x v="7"/>
    <x v="43"/>
    <x v="248"/>
    <x v="170"/>
    <x v="184"/>
    <x v="1"/>
    <x v="12"/>
    <x v="4"/>
    <x v="318"/>
    <x v="597"/>
    <x v="78"/>
    <x v="11"/>
    <x v="7"/>
    <x v="9"/>
    <x v="2203"/>
    <x v="3"/>
  </r>
  <r>
    <x v="1"/>
    <x v="7"/>
    <x v="0"/>
    <x v="9"/>
    <x v="371"/>
    <x v="2753"/>
    <x v="2364"/>
    <x v="298"/>
    <x v="8"/>
    <x v="2"/>
    <x v="2"/>
    <x v="7"/>
    <x v="42"/>
    <x v="179"/>
    <x v="174"/>
    <x v="184"/>
    <x v="1"/>
    <x v="12"/>
    <x v="4"/>
    <x v="264"/>
    <x v="376"/>
    <x v="77"/>
    <x v="39"/>
    <x v="8"/>
    <x v="9"/>
    <x v="3817"/>
    <x v="3"/>
  </r>
  <r>
    <x v="1"/>
    <x v="7"/>
    <x v="1"/>
    <x v="0"/>
    <x v="318"/>
    <x v="2754"/>
    <x v="2365"/>
    <x v="53"/>
    <x v="8"/>
    <x v="2"/>
    <x v="2"/>
    <x v="7"/>
    <x v="43"/>
    <x v="258"/>
    <x v="170"/>
    <x v="184"/>
    <x v="1"/>
    <x v="12"/>
    <x v="4"/>
    <x v="485"/>
    <x v="643"/>
    <x v="67"/>
    <x v="14"/>
    <x v="7"/>
    <x v="9"/>
    <x v="2205"/>
    <x v="3"/>
  </r>
  <r>
    <x v="1"/>
    <x v="7"/>
    <x v="1"/>
    <x v="0"/>
    <x v="260"/>
    <x v="2755"/>
    <x v="2366"/>
    <x v="7"/>
    <x v="8"/>
    <x v="2"/>
    <x v="2"/>
    <x v="7"/>
    <x v="43"/>
    <x v="243"/>
    <x v="139"/>
    <x v="184"/>
    <x v="1"/>
    <x v="12"/>
    <x v="4"/>
    <x v="370"/>
    <x v="128"/>
    <x v="53"/>
    <x v="12"/>
    <x v="7"/>
    <x v="9"/>
    <x v="2206"/>
    <x v="3"/>
  </r>
  <r>
    <x v="1"/>
    <x v="7"/>
    <x v="1"/>
    <x v="0"/>
    <x v="323"/>
    <x v="2757"/>
    <x v="2367"/>
    <x v="43"/>
    <x v="8"/>
    <x v="2"/>
    <x v="2"/>
    <x v="7"/>
    <x v="43"/>
    <x v="239"/>
    <x v="174"/>
    <x v="184"/>
    <x v="1"/>
    <x v="12"/>
    <x v="4"/>
    <x v="271"/>
    <x v="504"/>
    <x v="5"/>
    <x v="20"/>
    <x v="7"/>
    <x v="9"/>
    <x v="2208"/>
    <x v="3"/>
  </r>
  <r>
    <x v="1"/>
    <x v="7"/>
    <x v="1"/>
    <x v="0"/>
    <x v="260"/>
    <x v="2756"/>
    <x v="2367"/>
    <x v="166"/>
    <x v="8"/>
    <x v="2"/>
    <x v="2"/>
    <x v="7"/>
    <x v="43"/>
    <x v="272"/>
    <x v="182"/>
    <x v="142"/>
    <x v="1"/>
    <x v="12"/>
    <x v="4"/>
    <x v="227"/>
    <x v="321"/>
    <x v="93"/>
    <x v="22"/>
    <x v="7"/>
    <x v="9"/>
    <x v="2207"/>
    <x v="3"/>
  </r>
  <r>
    <x v="1"/>
    <x v="7"/>
    <x v="1"/>
    <x v="0"/>
    <x v="260"/>
    <x v="2758"/>
    <x v="2368"/>
    <x v="289"/>
    <x v="8"/>
    <x v="2"/>
    <x v="2"/>
    <x v="7"/>
    <x v="43"/>
    <x v="232"/>
    <x v="182"/>
    <x v="142"/>
    <x v="1"/>
    <x v="12"/>
    <x v="4"/>
    <x v="239"/>
    <x v="635"/>
    <x v="85"/>
    <x v="14"/>
    <x v="7"/>
    <x v="9"/>
    <x v="2209"/>
    <x v="3"/>
  </r>
  <r>
    <x v="1"/>
    <x v="7"/>
    <x v="1"/>
    <x v="0"/>
    <x v="318"/>
    <x v="2759"/>
    <x v="2369"/>
    <x v="205"/>
    <x v="8"/>
    <x v="2"/>
    <x v="2"/>
    <x v="7"/>
    <x v="43"/>
    <x v="279"/>
    <x v="170"/>
    <x v="184"/>
    <x v="1"/>
    <x v="12"/>
    <x v="4"/>
    <x v="258"/>
    <x v="735"/>
    <x v="94"/>
    <x v="21"/>
    <x v="7"/>
    <x v="9"/>
    <x v="2210"/>
    <x v="3"/>
  </r>
  <r>
    <x v="0"/>
    <x v="7"/>
    <x v="1"/>
    <x v="0"/>
    <x v="260"/>
    <x v="2760"/>
    <x v="2370"/>
    <x v="182"/>
    <x v="8"/>
    <x v="2"/>
    <x v="2"/>
    <x v="7"/>
    <x v="9"/>
    <x v="21"/>
    <x v="139"/>
    <x v="184"/>
    <x v="1"/>
    <x v="12"/>
    <x v="4"/>
    <x v="244"/>
    <x v="291"/>
    <x v="11"/>
    <x v="5"/>
    <x v="7"/>
    <x v="0"/>
    <x v="2212"/>
    <x v="3"/>
  </r>
  <r>
    <x v="1"/>
    <x v="7"/>
    <x v="1"/>
    <x v="0"/>
    <x v="260"/>
    <x v="2762"/>
    <x v="2370"/>
    <x v="66"/>
    <x v="8"/>
    <x v="2"/>
    <x v="2"/>
    <x v="7"/>
    <x v="43"/>
    <x v="232"/>
    <x v="139"/>
    <x v="184"/>
    <x v="1"/>
    <x v="12"/>
    <x v="4"/>
    <x v="231"/>
    <x v="225"/>
    <x v="85"/>
    <x v="14"/>
    <x v="7"/>
    <x v="9"/>
    <x v="2211"/>
    <x v="3"/>
  </r>
  <r>
    <x v="1"/>
    <x v="10"/>
    <x v="1"/>
    <x v="20"/>
    <x v="158"/>
    <x v="2763"/>
    <x v="2370"/>
    <x v="97"/>
    <x v="8"/>
    <x v="2"/>
    <x v="2"/>
    <x v="10"/>
    <x v="60"/>
    <x v="383"/>
    <x v="18"/>
    <x v="184"/>
    <x v="1"/>
    <x v="15"/>
    <x v="4"/>
    <x v="988"/>
    <x v="324"/>
    <x v="73"/>
    <x v="50"/>
    <x v="1"/>
    <x v="10"/>
    <x v="638"/>
    <x v="28"/>
  </r>
  <r>
    <x v="1"/>
    <x v="10"/>
    <x v="1"/>
    <x v="20"/>
    <x v="158"/>
    <x v="2761"/>
    <x v="2370"/>
    <x v="97"/>
    <x v="8"/>
    <x v="2"/>
    <x v="2"/>
    <x v="10"/>
    <x v="60"/>
    <x v="404"/>
    <x v="182"/>
    <x v="19"/>
    <x v="1"/>
    <x v="15"/>
    <x v="4"/>
    <x v="984"/>
    <x v="324"/>
    <x v="73"/>
    <x v="50"/>
    <x v="1"/>
    <x v="10"/>
    <x v="637"/>
    <x v="28"/>
  </r>
  <r>
    <x v="1"/>
    <x v="7"/>
    <x v="0"/>
    <x v="25"/>
    <x v="410"/>
    <x v="2764"/>
    <x v="2371"/>
    <x v="26"/>
    <x v="8"/>
    <x v="2"/>
    <x v="2"/>
    <x v="7"/>
    <x v="39"/>
    <x v="121"/>
    <x v="176"/>
    <x v="184"/>
    <x v="1"/>
    <x v="12"/>
    <x v="4"/>
    <x v="76"/>
    <x v="191"/>
    <x v="24"/>
    <x v="37"/>
    <x v="8"/>
    <x v="9"/>
    <x v="3818"/>
    <x v="11"/>
  </r>
  <r>
    <x v="1"/>
    <x v="7"/>
    <x v="1"/>
    <x v="0"/>
    <x v="260"/>
    <x v="2765"/>
    <x v="2372"/>
    <x v="99"/>
    <x v="8"/>
    <x v="2"/>
    <x v="2"/>
    <x v="7"/>
    <x v="43"/>
    <x v="231"/>
    <x v="139"/>
    <x v="184"/>
    <x v="1"/>
    <x v="12"/>
    <x v="4"/>
    <x v="199"/>
    <x v="439"/>
    <x v="102"/>
    <x v="14"/>
    <x v="7"/>
    <x v="9"/>
    <x v="2213"/>
    <x v="3"/>
  </r>
  <r>
    <x v="0"/>
    <x v="7"/>
    <x v="1"/>
    <x v="0"/>
    <x v="186"/>
    <x v="2766"/>
    <x v="2373"/>
    <x v="182"/>
    <x v="8"/>
    <x v="2"/>
    <x v="2"/>
    <x v="7"/>
    <x v="9"/>
    <x v="21"/>
    <x v="101"/>
    <x v="184"/>
    <x v="1"/>
    <x v="12"/>
    <x v="4"/>
    <x v="236"/>
    <x v="291"/>
    <x v="11"/>
    <x v="5"/>
    <x v="7"/>
    <x v="0"/>
    <x v="2214"/>
    <x v="3"/>
  </r>
  <r>
    <x v="1"/>
    <x v="7"/>
    <x v="1"/>
    <x v="0"/>
    <x v="260"/>
    <x v="2767"/>
    <x v="2374"/>
    <x v="289"/>
    <x v="8"/>
    <x v="2"/>
    <x v="2"/>
    <x v="7"/>
    <x v="43"/>
    <x v="232"/>
    <x v="182"/>
    <x v="142"/>
    <x v="1"/>
    <x v="12"/>
    <x v="4"/>
    <x v="239"/>
    <x v="635"/>
    <x v="85"/>
    <x v="14"/>
    <x v="7"/>
    <x v="9"/>
    <x v="2215"/>
    <x v="3"/>
  </r>
  <r>
    <x v="1"/>
    <x v="7"/>
    <x v="1"/>
    <x v="0"/>
    <x v="293"/>
    <x v="2768"/>
    <x v="2375"/>
    <x v="53"/>
    <x v="8"/>
    <x v="2"/>
    <x v="2"/>
    <x v="7"/>
    <x v="43"/>
    <x v="233"/>
    <x v="182"/>
    <x v="157"/>
    <x v="1"/>
    <x v="12"/>
    <x v="4"/>
    <x v="546"/>
    <x v="643"/>
    <x v="52"/>
    <x v="14"/>
    <x v="7"/>
    <x v="9"/>
    <x v="2216"/>
    <x v="3"/>
  </r>
  <r>
    <x v="1"/>
    <x v="7"/>
    <x v="1"/>
    <x v="0"/>
    <x v="260"/>
    <x v="2769"/>
    <x v="2376"/>
    <x v="239"/>
    <x v="8"/>
    <x v="2"/>
    <x v="2"/>
    <x v="7"/>
    <x v="43"/>
    <x v="246"/>
    <x v="182"/>
    <x v="142"/>
    <x v="1"/>
    <x v="12"/>
    <x v="4"/>
    <x v="255"/>
    <x v="214"/>
    <x v="101"/>
    <x v="9"/>
    <x v="7"/>
    <x v="9"/>
    <x v="2217"/>
    <x v="3"/>
  </r>
  <r>
    <x v="0"/>
    <x v="7"/>
    <x v="1"/>
    <x v="0"/>
    <x v="260"/>
    <x v="2770"/>
    <x v="2377"/>
    <x v="123"/>
    <x v="8"/>
    <x v="2"/>
    <x v="2"/>
    <x v="7"/>
    <x v="9"/>
    <x v="21"/>
    <x v="182"/>
    <x v="142"/>
    <x v="1"/>
    <x v="12"/>
    <x v="4"/>
    <x v="249"/>
    <x v="118"/>
    <x v="11"/>
    <x v="5"/>
    <x v="7"/>
    <x v="0"/>
    <x v="2218"/>
    <x v="3"/>
  </r>
  <r>
    <x v="1"/>
    <x v="7"/>
    <x v="1"/>
    <x v="0"/>
    <x v="271"/>
    <x v="2771"/>
    <x v="2377"/>
    <x v="198"/>
    <x v="8"/>
    <x v="2"/>
    <x v="2"/>
    <x v="7"/>
    <x v="43"/>
    <x v="248"/>
    <x v="182"/>
    <x v="146"/>
    <x v="1"/>
    <x v="12"/>
    <x v="4"/>
    <x v="317"/>
    <x v="100"/>
    <x v="78"/>
    <x v="11"/>
    <x v="7"/>
    <x v="9"/>
    <x v="2219"/>
    <x v="3"/>
  </r>
  <r>
    <x v="1"/>
    <x v="7"/>
    <x v="1"/>
    <x v="0"/>
    <x v="186"/>
    <x v="2772"/>
    <x v="2378"/>
    <x v="7"/>
    <x v="8"/>
    <x v="2"/>
    <x v="2"/>
    <x v="7"/>
    <x v="43"/>
    <x v="248"/>
    <x v="182"/>
    <x v="104"/>
    <x v="1"/>
    <x v="12"/>
    <x v="4"/>
    <x v="317"/>
    <x v="128"/>
    <x v="78"/>
    <x v="11"/>
    <x v="7"/>
    <x v="9"/>
    <x v="2220"/>
    <x v="3"/>
  </r>
  <r>
    <x v="1"/>
    <x v="7"/>
    <x v="1"/>
    <x v="0"/>
    <x v="202"/>
    <x v="2774"/>
    <x v="2379"/>
    <x v="66"/>
    <x v="8"/>
    <x v="2"/>
    <x v="2"/>
    <x v="7"/>
    <x v="43"/>
    <x v="257"/>
    <x v="109"/>
    <x v="184"/>
    <x v="1"/>
    <x v="12"/>
    <x v="4"/>
    <x v="235"/>
    <x v="592"/>
    <x v="58"/>
    <x v="19"/>
    <x v="7"/>
    <x v="9"/>
    <x v="2222"/>
    <x v="3"/>
  </r>
  <r>
    <x v="1"/>
    <x v="7"/>
    <x v="1"/>
    <x v="0"/>
    <x v="87"/>
    <x v="2773"/>
    <x v="2379"/>
    <x v="183"/>
    <x v="8"/>
    <x v="2"/>
    <x v="2"/>
    <x v="7"/>
    <x v="43"/>
    <x v="229"/>
    <x v="182"/>
    <x v="54"/>
    <x v="1"/>
    <x v="12"/>
    <x v="4"/>
    <x v="381"/>
    <x v="539"/>
    <x v="91"/>
    <x v="15"/>
    <x v="7"/>
    <x v="9"/>
    <x v="2221"/>
    <x v="3"/>
  </r>
  <r>
    <x v="1"/>
    <x v="7"/>
    <x v="1"/>
    <x v="0"/>
    <x v="78"/>
    <x v="2775"/>
    <x v="2380"/>
    <x v="25"/>
    <x v="8"/>
    <x v="2"/>
    <x v="2"/>
    <x v="7"/>
    <x v="43"/>
    <x v="232"/>
    <x v="45"/>
    <x v="184"/>
    <x v="1"/>
    <x v="12"/>
    <x v="4"/>
    <x v="231"/>
    <x v="548"/>
    <x v="85"/>
    <x v="14"/>
    <x v="7"/>
    <x v="9"/>
    <x v="2223"/>
    <x v="3"/>
  </r>
  <r>
    <x v="0"/>
    <x v="6"/>
    <x v="0"/>
    <x v="0"/>
    <x v="19"/>
    <x v="2776"/>
    <x v="2381"/>
    <x v="160"/>
    <x v="8"/>
    <x v="2"/>
    <x v="2"/>
    <x v="6"/>
    <x v="1"/>
    <x v="4"/>
    <x v="16"/>
    <x v="184"/>
    <x v="1"/>
    <x v="9"/>
    <x v="4"/>
    <x v="1033"/>
    <x v="996"/>
    <x v="8"/>
    <x v="25"/>
    <x v="2"/>
    <x v="7"/>
    <x v="3171"/>
    <x v="85"/>
  </r>
  <r>
    <x v="1"/>
    <x v="7"/>
    <x v="0"/>
    <x v="24"/>
    <x v="379"/>
    <x v="2777"/>
    <x v="2382"/>
    <x v="23"/>
    <x v="8"/>
    <x v="2"/>
    <x v="2"/>
    <x v="7"/>
    <x v="42"/>
    <x v="307"/>
    <x v="90"/>
    <x v="184"/>
    <x v="1"/>
    <x v="12"/>
    <x v="4"/>
    <x v="425"/>
    <x v="341"/>
    <x v="38"/>
    <x v="57"/>
    <x v="8"/>
    <x v="9"/>
    <x v="3819"/>
    <x v="54"/>
  </r>
  <r>
    <x v="1"/>
    <x v="7"/>
    <x v="1"/>
    <x v="0"/>
    <x v="126"/>
    <x v="2778"/>
    <x v="2383"/>
    <x v="7"/>
    <x v="8"/>
    <x v="2"/>
    <x v="2"/>
    <x v="7"/>
    <x v="43"/>
    <x v="232"/>
    <x v="67"/>
    <x v="184"/>
    <x v="1"/>
    <x v="12"/>
    <x v="4"/>
    <x v="231"/>
    <x v="134"/>
    <x v="85"/>
    <x v="14"/>
    <x v="7"/>
    <x v="9"/>
    <x v="2224"/>
    <x v="3"/>
  </r>
  <r>
    <x v="1"/>
    <x v="7"/>
    <x v="0"/>
    <x v="9"/>
    <x v="351"/>
    <x v="2779"/>
    <x v="2384"/>
    <x v="122"/>
    <x v="8"/>
    <x v="2"/>
    <x v="2"/>
    <x v="7"/>
    <x v="42"/>
    <x v="187"/>
    <x v="182"/>
    <x v="142"/>
    <x v="1"/>
    <x v="12"/>
    <x v="4"/>
    <x v="436"/>
    <x v="884"/>
    <x v="67"/>
    <x v="87"/>
    <x v="8"/>
    <x v="9"/>
    <x v="3820"/>
    <x v="3"/>
  </r>
  <r>
    <x v="0"/>
    <x v="7"/>
    <x v="1"/>
    <x v="0"/>
    <x v="144"/>
    <x v="2780"/>
    <x v="2385"/>
    <x v="123"/>
    <x v="8"/>
    <x v="2"/>
    <x v="2"/>
    <x v="7"/>
    <x v="9"/>
    <x v="21"/>
    <x v="182"/>
    <x v="84"/>
    <x v="1"/>
    <x v="12"/>
    <x v="4"/>
    <x v="255"/>
    <x v="118"/>
    <x v="11"/>
    <x v="5"/>
    <x v="7"/>
    <x v="0"/>
    <x v="2225"/>
    <x v="3"/>
  </r>
  <r>
    <x v="1"/>
    <x v="7"/>
    <x v="1"/>
    <x v="0"/>
    <x v="260"/>
    <x v="2781"/>
    <x v="2386"/>
    <x v="66"/>
    <x v="8"/>
    <x v="2"/>
    <x v="2"/>
    <x v="7"/>
    <x v="43"/>
    <x v="232"/>
    <x v="139"/>
    <x v="184"/>
    <x v="1"/>
    <x v="12"/>
    <x v="4"/>
    <x v="239"/>
    <x v="225"/>
    <x v="85"/>
    <x v="14"/>
    <x v="7"/>
    <x v="9"/>
    <x v="2226"/>
    <x v="3"/>
  </r>
  <r>
    <x v="1"/>
    <x v="7"/>
    <x v="1"/>
    <x v="0"/>
    <x v="260"/>
    <x v="2782"/>
    <x v="2387"/>
    <x v="289"/>
    <x v="8"/>
    <x v="2"/>
    <x v="2"/>
    <x v="7"/>
    <x v="43"/>
    <x v="232"/>
    <x v="182"/>
    <x v="142"/>
    <x v="1"/>
    <x v="12"/>
    <x v="4"/>
    <x v="248"/>
    <x v="635"/>
    <x v="85"/>
    <x v="14"/>
    <x v="7"/>
    <x v="9"/>
    <x v="2227"/>
    <x v="3"/>
  </r>
  <r>
    <x v="1"/>
    <x v="7"/>
    <x v="0"/>
    <x v="12"/>
    <x v="373"/>
    <x v="2783"/>
    <x v="2388"/>
    <x v="221"/>
    <x v="8"/>
    <x v="2"/>
    <x v="2"/>
    <x v="7"/>
    <x v="42"/>
    <x v="305"/>
    <x v="182"/>
    <x v="173"/>
    <x v="1"/>
    <x v="12"/>
    <x v="4"/>
    <x v="280"/>
    <x v="1023"/>
    <x v="38"/>
    <x v="57"/>
    <x v="8"/>
    <x v="9"/>
    <x v="3821"/>
    <x v="18"/>
  </r>
  <r>
    <x v="1"/>
    <x v="7"/>
    <x v="0"/>
    <x v="12"/>
    <x v="373"/>
    <x v="2784"/>
    <x v="2389"/>
    <x v="183"/>
    <x v="8"/>
    <x v="2"/>
    <x v="2"/>
    <x v="7"/>
    <x v="39"/>
    <x v="110"/>
    <x v="170"/>
    <x v="184"/>
    <x v="1"/>
    <x v="12"/>
    <x v="4"/>
    <x v="125"/>
    <x v="848"/>
    <x v="9"/>
    <x v="35"/>
    <x v="8"/>
    <x v="9"/>
    <x v="3822"/>
    <x v="18"/>
  </r>
  <r>
    <x v="1"/>
    <x v="7"/>
    <x v="1"/>
    <x v="0"/>
    <x v="149"/>
    <x v="2785"/>
    <x v="2390"/>
    <x v="221"/>
    <x v="8"/>
    <x v="2"/>
    <x v="2"/>
    <x v="7"/>
    <x v="43"/>
    <x v="219"/>
    <x v="182"/>
    <x v="88"/>
    <x v="1"/>
    <x v="12"/>
    <x v="4"/>
    <x v="332"/>
    <x v="767"/>
    <x v="78"/>
    <x v="11"/>
    <x v="7"/>
    <x v="9"/>
    <x v="2228"/>
    <x v="3"/>
  </r>
  <r>
    <x v="1"/>
    <x v="7"/>
    <x v="1"/>
    <x v="0"/>
    <x v="260"/>
    <x v="2786"/>
    <x v="2391"/>
    <x v="7"/>
    <x v="8"/>
    <x v="2"/>
    <x v="2"/>
    <x v="7"/>
    <x v="43"/>
    <x v="232"/>
    <x v="139"/>
    <x v="184"/>
    <x v="1"/>
    <x v="12"/>
    <x v="4"/>
    <x v="239"/>
    <x v="134"/>
    <x v="85"/>
    <x v="14"/>
    <x v="7"/>
    <x v="9"/>
    <x v="2229"/>
    <x v="3"/>
  </r>
  <r>
    <x v="1"/>
    <x v="7"/>
    <x v="1"/>
    <x v="0"/>
    <x v="260"/>
    <x v="2787"/>
    <x v="2392"/>
    <x v="7"/>
    <x v="8"/>
    <x v="2"/>
    <x v="2"/>
    <x v="7"/>
    <x v="43"/>
    <x v="257"/>
    <x v="139"/>
    <x v="184"/>
    <x v="1"/>
    <x v="12"/>
    <x v="4"/>
    <x v="235"/>
    <x v="129"/>
    <x v="58"/>
    <x v="19"/>
    <x v="7"/>
    <x v="9"/>
    <x v="2230"/>
    <x v="3"/>
  </r>
  <r>
    <x v="1"/>
    <x v="7"/>
    <x v="1"/>
    <x v="0"/>
    <x v="260"/>
    <x v="2788"/>
    <x v="2393"/>
    <x v="123"/>
    <x v="8"/>
    <x v="2"/>
    <x v="2"/>
    <x v="7"/>
    <x v="43"/>
    <x v="260"/>
    <x v="139"/>
    <x v="184"/>
    <x v="1"/>
    <x v="12"/>
    <x v="4"/>
    <x v="417"/>
    <x v="118"/>
    <x v="67"/>
    <x v="14"/>
    <x v="7"/>
    <x v="9"/>
    <x v="2231"/>
    <x v="3"/>
  </r>
  <r>
    <x v="1"/>
    <x v="7"/>
    <x v="1"/>
    <x v="0"/>
    <x v="232"/>
    <x v="2789"/>
    <x v="2394"/>
    <x v="7"/>
    <x v="8"/>
    <x v="2"/>
    <x v="2"/>
    <x v="7"/>
    <x v="43"/>
    <x v="227"/>
    <x v="123"/>
    <x v="184"/>
    <x v="1"/>
    <x v="12"/>
    <x v="4"/>
    <x v="367"/>
    <x v="128"/>
    <x v="53"/>
    <x v="12"/>
    <x v="7"/>
    <x v="9"/>
    <x v="2232"/>
    <x v="3"/>
  </r>
  <r>
    <x v="1"/>
    <x v="7"/>
    <x v="0"/>
    <x v="12"/>
    <x v="361"/>
    <x v="2790"/>
    <x v="2395"/>
    <x v="145"/>
    <x v="8"/>
    <x v="2"/>
    <x v="2"/>
    <x v="7"/>
    <x v="42"/>
    <x v="305"/>
    <x v="182"/>
    <x v="142"/>
    <x v="1"/>
    <x v="12"/>
    <x v="4"/>
    <x v="280"/>
    <x v="684"/>
    <x v="38"/>
    <x v="57"/>
    <x v="8"/>
    <x v="9"/>
    <x v="3823"/>
    <x v="18"/>
  </r>
  <r>
    <x v="1"/>
    <x v="7"/>
    <x v="0"/>
    <x v="16"/>
    <x v="374"/>
    <x v="2791"/>
    <x v="2396"/>
    <x v="35"/>
    <x v="8"/>
    <x v="2"/>
    <x v="2"/>
    <x v="7"/>
    <x v="39"/>
    <x v="134"/>
    <x v="182"/>
    <x v="142"/>
    <x v="1"/>
    <x v="12"/>
    <x v="4"/>
    <x v="269"/>
    <x v="322"/>
    <x v="55"/>
    <x v="38"/>
    <x v="8"/>
    <x v="9"/>
    <x v="3824"/>
    <x v="54"/>
  </r>
  <r>
    <x v="1"/>
    <x v="7"/>
    <x v="1"/>
    <x v="0"/>
    <x v="318"/>
    <x v="2792"/>
    <x v="2397"/>
    <x v="248"/>
    <x v="8"/>
    <x v="2"/>
    <x v="2"/>
    <x v="7"/>
    <x v="43"/>
    <x v="261"/>
    <x v="182"/>
    <x v="173"/>
    <x v="1"/>
    <x v="12"/>
    <x v="4"/>
    <x v="546"/>
    <x v="800"/>
    <x v="52"/>
    <x v="14"/>
    <x v="7"/>
    <x v="9"/>
    <x v="2233"/>
    <x v="3"/>
  </r>
  <r>
    <x v="1"/>
    <x v="7"/>
    <x v="1"/>
    <x v="0"/>
    <x v="215"/>
    <x v="2793"/>
    <x v="2398"/>
    <x v="239"/>
    <x v="8"/>
    <x v="2"/>
    <x v="2"/>
    <x v="7"/>
    <x v="43"/>
    <x v="246"/>
    <x v="182"/>
    <x v="118"/>
    <x v="1"/>
    <x v="12"/>
    <x v="4"/>
    <x v="255"/>
    <x v="693"/>
    <x v="101"/>
    <x v="9"/>
    <x v="7"/>
    <x v="9"/>
    <x v="2234"/>
    <x v="3"/>
  </r>
  <r>
    <x v="1"/>
    <x v="7"/>
    <x v="1"/>
    <x v="0"/>
    <x v="153"/>
    <x v="2794"/>
    <x v="2399"/>
    <x v="78"/>
    <x v="8"/>
    <x v="2"/>
    <x v="2"/>
    <x v="7"/>
    <x v="43"/>
    <x v="288"/>
    <x v="182"/>
    <x v="91"/>
    <x v="1"/>
    <x v="12"/>
    <x v="4"/>
    <x v="239"/>
    <x v="648"/>
    <x v="101"/>
    <x v="9"/>
    <x v="7"/>
    <x v="9"/>
    <x v="2235"/>
    <x v="3"/>
  </r>
  <r>
    <x v="1"/>
    <x v="2"/>
    <x v="0"/>
    <x v="0"/>
    <x v="330"/>
    <x v="2795"/>
    <x v="2400"/>
    <x v="145"/>
    <x v="8"/>
    <x v="2"/>
    <x v="2"/>
    <x v="2"/>
    <x v="33"/>
    <x v="469"/>
    <x v="178"/>
    <x v="184"/>
    <x v="1"/>
    <x v="2"/>
    <x v="4"/>
    <x v="679"/>
    <x v="850"/>
    <x v="36"/>
    <x v="90"/>
    <x v="8"/>
    <x v="9"/>
    <x v="3825"/>
    <x v="11"/>
  </r>
  <r>
    <x v="1"/>
    <x v="7"/>
    <x v="0"/>
    <x v="25"/>
    <x v="394"/>
    <x v="2796"/>
    <x v="2401"/>
    <x v="239"/>
    <x v="8"/>
    <x v="2"/>
    <x v="2"/>
    <x v="7"/>
    <x v="42"/>
    <x v="304"/>
    <x v="182"/>
    <x v="142"/>
    <x v="1"/>
    <x v="12"/>
    <x v="4"/>
    <x v="354"/>
    <x v="842"/>
    <x v="38"/>
    <x v="57"/>
    <x v="8"/>
    <x v="9"/>
    <x v="3826"/>
    <x v="11"/>
  </r>
  <r>
    <x v="0"/>
    <x v="10"/>
    <x v="1"/>
    <x v="3"/>
    <x v="35"/>
    <x v="2797"/>
    <x v="2402"/>
    <x v="190"/>
    <x v="8"/>
    <x v="2"/>
    <x v="2"/>
    <x v="10"/>
    <x v="16"/>
    <x v="57"/>
    <x v="18"/>
    <x v="184"/>
    <x v="1"/>
    <x v="15"/>
    <x v="1"/>
    <x v="650"/>
    <x v="713"/>
    <x v="66"/>
    <x v="82"/>
    <x v="0"/>
    <x v="3"/>
    <x v="142"/>
    <x v="8"/>
  </r>
  <r>
    <x v="1"/>
    <x v="7"/>
    <x v="1"/>
    <x v="0"/>
    <x v="328"/>
    <x v="2798"/>
    <x v="2403"/>
    <x v="7"/>
    <x v="8"/>
    <x v="2"/>
    <x v="2"/>
    <x v="7"/>
    <x v="43"/>
    <x v="263"/>
    <x v="182"/>
    <x v="177"/>
    <x v="1"/>
    <x v="12"/>
    <x v="4"/>
    <x v="367"/>
    <x v="139"/>
    <x v="42"/>
    <x v="17"/>
    <x v="7"/>
    <x v="9"/>
    <x v="2236"/>
    <x v="3"/>
  </r>
  <r>
    <x v="1"/>
    <x v="7"/>
    <x v="1"/>
    <x v="0"/>
    <x v="264"/>
    <x v="2799"/>
    <x v="2404"/>
    <x v="25"/>
    <x v="8"/>
    <x v="2"/>
    <x v="2"/>
    <x v="7"/>
    <x v="43"/>
    <x v="217"/>
    <x v="141"/>
    <x v="184"/>
    <x v="1"/>
    <x v="12"/>
    <x v="4"/>
    <x v="256"/>
    <x v="517"/>
    <x v="101"/>
    <x v="9"/>
    <x v="7"/>
    <x v="9"/>
    <x v="2237"/>
    <x v="3"/>
  </r>
  <r>
    <x v="1"/>
    <x v="7"/>
    <x v="1"/>
    <x v="0"/>
    <x v="260"/>
    <x v="2800"/>
    <x v="2405"/>
    <x v="208"/>
    <x v="8"/>
    <x v="2"/>
    <x v="2"/>
    <x v="7"/>
    <x v="43"/>
    <x v="252"/>
    <x v="182"/>
    <x v="142"/>
    <x v="1"/>
    <x v="12"/>
    <x v="4"/>
    <x v="229"/>
    <x v="858"/>
    <x v="58"/>
    <x v="19"/>
    <x v="7"/>
    <x v="9"/>
    <x v="2238"/>
    <x v="3"/>
  </r>
  <r>
    <x v="1"/>
    <x v="7"/>
    <x v="1"/>
    <x v="0"/>
    <x v="318"/>
    <x v="2801"/>
    <x v="2406"/>
    <x v="7"/>
    <x v="8"/>
    <x v="2"/>
    <x v="2"/>
    <x v="7"/>
    <x v="43"/>
    <x v="217"/>
    <x v="182"/>
    <x v="173"/>
    <x v="1"/>
    <x v="12"/>
    <x v="4"/>
    <x v="256"/>
    <x v="124"/>
    <x v="101"/>
    <x v="9"/>
    <x v="7"/>
    <x v="9"/>
    <x v="2239"/>
    <x v="3"/>
  </r>
  <r>
    <x v="1"/>
    <x v="7"/>
    <x v="1"/>
    <x v="0"/>
    <x v="260"/>
    <x v="2802"/>
    <x v="2407"/>
    <x v="239"/>
    <x v="8"/>
    <x v="2"/>
    <x v="2"/>
    <x v="7"/>
    <x v="43"/>
    <x v="252"/>
    <x v="182"/>
    <x v="142"/>
    <x v="1"/>
    <x v="12"/>
    <x v="4"/>
    <x v="230"/>
    <x v="214"/>
    <x v="58"/>
    <x v="19"/>
    <x v="7"/>
    <x v="9"/>
    <x v="2240"/>
    <x v="3"/>
  </r>
  <r>
    <x v="1"/>
    <x v="7"/>
    <x v="1"/>
    <x v="0"/>
    <x v="330"/>
    <x v="2803"/>
    <x v="2408"/>
    <x v="7"/>
    <x v="8"/>
    <x v="2"/>
    <x v="2"/>
    <x v="7"/>
    <x v="43"/>
    <x v="239"/>
    <x v="178"/>
    <x v="184"/>
    <x v="1"/>
    <x v="12"/>
    <x v="4"/>
    <x v="270"/>
    <x v="133"/>
    <x v="5"/>
    <x v="20"/>
    <x v="7"/>
    <x v="9"/>
    <x v="2241"/>
    <x v="3"/>
  </r>
  <r>
    <x v="1"/>
    <x v="7"/>
    <x v="1"/>
    <x v="0"/>
    <x v="318"/>
    <x v="2804"/>
    <x v="2409"/>
    <x v="97"/>
    <x v="8"/>
    <x v="2"/>
    <x v="2"/>
    <x v="7"/>
    <x v="43"/>
    <x v="250"/>
    <x v="182"/>
    <x v="173"/>
    <x v="1"/>
    <x v="12"/>
    <x v="4"/>
    <x v="233"/>
    <x v="632"/>
    <x v="101"/>
    <x v="9"/>
    <x v="7"/>
    <x v="9"/>
    <x v="2242"/>
    <x v="3"/>
  </r>
  <r>
    <x v="1"/>
    <x v="7"/>
    <x v="1"/>
    <x v="0"/>
    <x v="318"/>
    <x v="2805"/>
    <x v="2410"/>
    <x v="239"/>
    <x v="8"/>
    <x v="2"/>
    <x v="2"/>
    <x v="7"/>
    <x v="43"/>
    <x v="261"/>
    <x v="182"/>
    <x v="173"/>
    <x v="1"/>
    <x v="12"/>
    <x v="4"/>
    <x v="547"/>
    <x v="629"/>
    <x v="52"/>
    <x v="14"/>
    <x v="7"/>
    <x v="9"/>
    <x v="2243"/>
    <x v="3"/>
  </r>
  <r>
    <x v="1"/>
    <x v="7"/>
    <x v="1"/>
    <x v="0"/>
    <x v="318"/>
    <x v="2806"/>
    <x v="2411"/>
    <x v="7"/>
    <x v="8"/>
    <x v="2"/>
    <x v="2"/>
    <x v="7"/>
    <x v="43"/>
    <x v="270"/>
    <x v="170"/>
    <x v="184"/>
    <x v="1"/>
    <x v="12"/>
    <x v="4"/>
    <x v="236"/>
    <x v="125"/>
    <x v="93"/>
    <x v="22"/>
    <x v="7"/>
    <x v="9"/>
    <x v="2244"/>
    <x v="3"/>
  </r>
  <r>
    <x v="1"/>
    <x v="7"/>
    <x v="1"/>
    <x v="0"/>
    <x v="260"/>
    <x v="2807"/>
    <x v="2412"/>
    <x v="180"/>
    <x v="8"/>
    <x v="2"/>
    <x v="2"/>
    <x v="7"/>
    <x v="43"/>
    <x v="248"/>
    <x v="182"/>
    <x v="142"/>
    <x v="1"/>
    <x v="12"/>
    <x v="4"/>
    <x v="318"/>
    <x v="622"/>
    <x v="78"/>
    <x v="11"/>
    <x v="7"/>
    <x v="9"/>
    <x v="2245"/>
    <x v="3"/>
  </r>
  <r>
    <x v="1"/>
    <x v="7"/>
    <x v="1"/>
    <x v="0"/>
    <x v="318"/>
    <x v="2808"/>
    <x v="2413"/>
    <x v="239"/>
    <x v="8"/>
    <x v="2"/>
    <x v="2"/>
    <x v="7"/>
    <x v="43"/>
    <x v="233"/>
    <x v="182"/>
    <x v="173"/>
    <x v="1"/>
    <x v="12"/>
    <x v="4"/>
    <x v="546"/>
    <x v="629"/>
    <x v="52"/>
    <x v="14"/>
    <x v="7"/>
    <x v="9"/>
    <x v="2246"/>
    <x v="3"/>
  </r>
  <r>
    <x v="1"/>
    <x v="7"/>
    <x v="1"/>
    <x v="0"/>
    <x v="260"/>
    <x v="2809"/>
    <x v="2414"/>
    <x v="122"/>
    <x v="8"/>
    <x v="2"/>
    <x v="2"/>
    <x v="7"/>
    <x v="43"/>
    <x v="258"/>
    <x v="139"/>
    <x v="184"/>
    <x v="1"/>
    <x v="12"/>
    <x v="4"/>
    <x v="477"/>
    <x v="884"/>
    <x v="67"/>
    <x v="14"/>
    <x v="7"/>
    <x v="9"/>
    <x v="2247"/>
    <x v="3"/>
  </r>
  <r>
    <x v="1"/>
    <x v="7"/>
    <x v="1"/>
    <x v="0"/>
    <x v="276"/>
    <x v="2810"/>
    <x v="2415"/>
    <x v="99"/>
    <x v="8"/>
    <x v="2"/>
    <x v="2"/>
    <x v="7"/>
    <x v="43"/>
    <x v="288"/>
    <x v="151"/>
    <x v="184"/>
    <x v="1"/>
    <x v="12"/>
    <x v="4"/>
    <x v="239"/>
    <x v="665"/>
    <x v="101"/>
    <x v="9"/>
    <x v="7"/>
    <x v="9"/>
    <x v="2248"/>
    <x v="3"/>
  </r>
  <r>
    <x v="1"/>
    <x v="7"/>
    <x v="1"/>
    <x v="0"/>
    <x v="318"/>
    <x v="2811"/>
    <x v="2416"/>
    <x v="239"/>
    <x v="8"/>
    <x v="2"/>
    <x v="2"/>
    <x v="7"/>
    <x v="43"/>
    <x v="233"/>
    <x v="182"/>
    <x v="173"/>
    <x v="1"/>
    <x v="12"/>
    <x v="4"/>
    <x v="547"/>
    <x v="629"/>
    <x v="52"/>
    <x v="14"/>
    <x v="7"/>
    <x v="9"/>
    <x v="2249"/>
    <x v="3"/>
  </r>
  <r>
    <x v="1"/>
    <x v="7"/>
    <x v="0"/>
    <x v="13"/>
    <x v="363"/>
    <x v="2812"/>
    <x v="2417"/>
    <x v="183"/>
    <x v="8"/>
    <x v="2"/>
    <x v="2"/>
    <x v="7"/>
    <x v="39"/>
    <x v="132"/>
    <x v="139"/>
    <x v="184"/>
    <x v="1"/>
    <x v="12"/>
    <x v="4"/>
    <x v="534"/>
    <x v="887"/>
    <x v="55"/>
    <x v="38"/>
    <x v="8"/>
    <x v="9"/>
    <x v="3827"/>
    <x v="30"/>
  </r>
  <r>
    <x v="1"/>
    <x v="7"/>
    <x v="1"/>
    <x v="0"/>
    <x v="318"/>
    <x v="2813"/>
    <x v="2418"/>
    <x v="7"/>
    <x v="8"/>
    <x v="2"/>
    <x v="2"/>
    <x v="7"/>
    <x v="43"/>
    <x v="270"/>
    <x v="170"/>
    <x v="184"/>
    <x v="1"/>
    <x v="12"/>
    <x v="4"/>
    <x v="235"/>
    <x v="125"/>
    <x v="93"/>
    <x v="22"/>
    <x v="7"/>
    <x v="9"/>
    <x v="2250"/>
    <x v="3"/>
  </r>
  <r>
    <x v="1"/>
    <x v="7"/>
    <x v="1"/>
    <x v="0"/>
    <x v="318"/>
    <x v="2814"/>
    <x v="2419"/>
    <x v="123"/>
    <x v="8"/>
    <x v="2"/>
    <x v="2"/>
    <x v="7"/>
    <x v="43"/>
    <x v="261"/>
    <x v="170"/>
    <x v="184"/>
    <x v="1"/>
    <x v="12"/>
    <x v="4"/>
    <x v="546"/>
    <x v="661"/>
    <x v="52"/>
    <x v="14"/>
    <x v="7"/>
    <x v="9"/>
    <x v="2251"/>
    <x v="3"/>
  </r>
  <r>
    <x v="1"/>
    <x v="10"/>
    <x v="1"/>
    <x v="20"/>
    <x v="242"/>
    <x v="2815"/>
    <x v="2420"/>
    <x v="49"/>
    <x v="8"/>
    <x v="2"/>
    <x v="2"/>
    <x v="10"/>
    <x v="36"/>
    <x v="397"/>
    <x v="182"/>
    <x v="24"/>
    <x v="1"/>
    <x v="15"/>
    <x v="4"/>
    <x v="742"/>
    <x v="594"/>
    <x v="56"/>
    <x v="53"/>
    <x v="1"/>
    <x v="10"/>
    <x v="639"/>
    <x v="49"/>
  </r>
  <r>
    <x v="1"/>
    <x v="7"/>
    <x v="1"/>
    <x v="0"/>
    <x v="192"/>
    <x v="2817"/>
    <x v="2421"/>
    <x v="7"/>
    <x v="8"/>
    <x v="2"/>
    <x v="2"/>
    <x v="7"/>
    <x v="43"/>
    <x v="243"/>
    <x v="103"/>
    <x v="184"/>
    <x v="1"/>
    <x v="12"/>
    <x v="4"/>
    <x v="368"/>
    <x v="128"/>
    <x v="53"/>
    <x v="12"/>
    <x v="7"/>
    <x v="9"/>
    <x v="2253"/>
    <x v="3"/>
  </r>
  <r>
    <x v="1"/>
    <x v="7"/>
    <x v="1"/>
    <x v="0"/>
    <x v="260"/>
    <x v="2816"/>
    <x v="2421"/>
    <x v="262"/>
    <x v="8"/>
    <x v="2"/>
    <x v="2"/>
    <x v="7"/>
    <x v="43"/>
    <x v="247"/>
    <x v="182"/>
    <x v="142"/>
    <x v="1"/>
    <x v="12"/>
    <x v="4"/>
    <x v="233"/>
    <x v="951"/>
    <x v="58"/>
    <x v="19"/>
    <x v="7"/>
    <x v="9"/>
    <x v="2252"/>
    <x v="3"/>
  </r>
  <r>
    <x v="1"/>
    <x v="7"/>
    <x v="1"/>
    <x v="0"/>
    <x v="318"/>
    <x v="2818"/>
    <x v="2422"/>
    <x v="239"/>
    <x v="8"/>
    <x v="2"/>
    <x v="2"/>
    <x v="7"/>
    <x v="43"/>
    <x v="279"/>
    <x v="182"/>
    <x v="173"/>
    <x v="1"/>
    <x v="12"/>
    <x v="4"/>
    <x v="259"/>
    <x v="612"/>
    <x v="94"/>
    <x v="21"/>
    <x v="7"/>
    <x v="9"/>
    <x v="2254"/>
    <x v="3"/>
  </r>
  <r>
    <x v="0"/>
    <x v="10"/>
    <x v="1"/>
    <x v="1"/>
    <x v="27"/>
    <x v="2819"/>
    <x v="2423"/>
    <x v="218"/>
    <x v="8"/>
    <x v="2"/>
    <x v="2"/>
    <x v="10"/>
    <x v="16"/>
    <x v="50"/>
    <x v="18"/>
    <x v="184"/>
    <x v="1"/>
    <x v="15"/>
    <x v="1"/>
    <x v="561"/>
    <x v="11"/>
    <x v="66"/>
    <x v="82"/>
    <x v="0"/>
    <x v="3"/>
    <x v="143"/>
    <x v="5"/>
  </r>
  <r>
    <x v="1"/>
    <x v="7"/>
    <x v="1"/>
    <x v="0"/>
    <x v="227"/>
    <x v="2820"/>
    <x v="2424"/>
    <x v="265"/>
    <x v="8"/>
    <x v="2"/>
    <x v="2"/>
    <x v="7"/>
    <x v="43"/>
    <x v="229"/>
    <x v="182"/>
    <x v="125"/>
    <x v="1"/>
    <x v="12"/>
    <x v="4"/>
    <x v="381"/>
    <x v="1005"/>
    <x v="91"/>
    <x v="15"/>
    <x v="7"/>
    <x v="9"/>
    <x v="2255"/>
    <x v="3"/>
  </r>
  <r>
    <x v="1"/>
    <x v="10"/>
    <x v="1"/>
    <x v="12"/>
    <x v="90"/>
    <x v="2821"/>
    <x v="2425"/>
    <x v="232"/>
    <x v="8"/>
    <x v="2"/>
    <x v="2"/>
    <x v="10"/>
    <x v="60"/>
    <x v="406"/>
    <x v="18"/>
    <x v="184"/>
    <x v="1"/>
    <x v="15"/>
    <x v="4"/>
    <x v="973"/>
    <x v="82"/>
    <x v="73"/>
    <x v="50"/>
    <x v="1"/>
    <x v="10"/>
    <x v="640"/>
    <x v="18"/>
  </r>
  <r>
    <x v="1"/>
    <x v="7"/>
    <x v="1"/>
    <x v="0"/>
    <x v="212"/>
    <x v="2822"/>
    <x v="2426"/>
    <x v="7"/>
    <x v="8"/>
    <x v="2"/>
    <x v="2"/>
    <x v="7"/>
    <x v="43"/>
    <x v="227"/>
    <x v="113"/>
    <x v="184"/>
    <x v="1"/>
    <x v="12"/>
    <x v="4"/>
    <x v="366"/>
    <x v="128"/>
    <x v="53"/>
    <x v="12"/>
    <x v="7"/>
    <x v="9"/>
    <x v="2256"/>
    <x v="3"/>
  </r>
  <r>
    <x v="1"/>
    <x v="7"/>
    <x v="1"/>
    <x v="0"/>
    <x v="318"/>
    <x v="2823"/>
    <x v="2427"/>
    <x v="239"/>
    <x v="8"/>
    <x v="2"/>
    <x v="2"/>
    <x v="7"/>
    <x v="43"/>
    <x v="261"/>
    <x v="182"/>
    <x v="173"/>
    <x v="1"/>
    <x v="12"/>
    <x v="4"/>
    <x v="547"/>
    <x v="629"/>
    <x v="52"/>
    <x v="14"/>
    <x v="7"/>
    <x v="9"/>
    <x v="2257"/>
    <x v="3"/>
  </r>
  <r>
    <x v="1"/>
    <x v="7"/>
    <x v="1"/>
    <x v="0"/>
    <x v="318"/>
    <x v="2824"/>
    <x v="2428"/>
    <x v="239"/>
    <x v="8"/>
    <x v="2"/>
    <x v="2"/>
    <x v="7"/>
    <x v="43"/>
    <x v="261"/>
    <x v="182"/>
    <x v="173"/>
    <x v="1"/>
    <x v="12"/>
    <x v="4"/>
    <x v="548"/>
    <x v="629"/>
    <x v="52"/>
    <x v="14"/>
    <x v="7"/>
    <x v="9"/>
    <x v="2258"/>
    <x v="3"/>
  </r>
  <r>
    <x v="1"/>
    <x v="10"/>
    <x v="1"/>
    <x v="12"/>
    <x v="90"/>
    <x v="2825"/>
    <x v="2429"/>
    <x v="232"/>
    <x v="8"/>
    <x v="2"/>
    <x v="2"/>
    <x v="10"/>
    <x v="60"/>
    <x v="406"/>
    <x v="18"/>
    <x v="184"/>
    <x v="1"/>
    <x v="15"/>
    <x v="4"/>
    <x v="972"/>
    <x v="82"/>
    <x v="73"/>
    <x v="50"/>
    <x v="1"/>
    <x v="10"/>
    <x v="641"/>
    <x v="18"/>
  </r>
  <r>
    <x v="1"/>
    <x v="7"/>
    <x v="1"/>
    <x v="0"/>
    <x v="318"/>
    <x v="2826"/>
    <x v="2430"/>
    <x v="7"/>
    <x v="8"/>
    <x v="2"/>
    <x v="2"/>
    <x v="7"/>
    <x v="43"/>
    <x v="280"/>
    <x v="182"/>
    <x v="173"/>
    <x v="1"/>
    <x v="12"/>
    <x v="4"/>
    <x v="267"/>
    <x v="133"/>
    <x v="5"/>
    <x v="20"/>
    <x v="7"/>
    <x v="9"/>
    <x v="2259"/>
    <x v="3"/>
  </r>
  <r>
    <x v="1"/>
    <x v="7"/>
    <x v="1"/>
    <x v="0"/>
    <x v="100"/>
    <x v="2827"/>
    <x v="2431"/>
    <x v="7"/>
    <x v="8"/>
    <x v="2"/>
    <x v="2"/>
    <x v="7"/>
    <x v="43"/>
    <x v="248"/>
    <x v="182"/>
    <x v="61"/>
    <x v="1"/>
    <x v="12"/>
    <x v="4"/>
    <x v="318"/>
    <x v="128"/>
    <x v="78"/>
    <x v="11"/>
    <x v="7"/>
    <x v="9"/>
    <x v="2260"/>
    <x v="3"/>
  </r>
  <r>
    <x v="1"/>
    <x v="7"/>
    <x v="1"/>
    <x v="0"/>
    <x v="42"/>
    <x v="2828"/>
    <x v="2432"/>
    <x v="198"/>
    <x v="8"/>
    <x v="2"/>
    <x v="2"/>
    <x v="7"/>
    <x v="43"/>
    <x v="251"/>
    <x v="29"/>
    <x v="184"/>
    <x v="1"/>
    <x v="12"/>
    <x v="4"/>
    <x v="252"/>
    <x v="100"/>
    <x v="101"/>
    <x v="9"/>
    <x v="7"/>
    <x v="9"/>
    <x v="2261"/>
    <x v="3"/>
  </r>
  <r>
    <x v="1"/>
    <x v="7"/>
    <x v="1"/>
    <x v="0"/>
    <x v="328"/>
    <x v="2829"/>
    <x v="2433"/>
    <x v="271"/>
    <x v="8"/>
    <x v="2"/>
    <x v="2"/>
    <x v="7"/>
    <x v="43"/>
    <x v="263"/>
    <x v="182"/>
    <x v="177"/>
    <x v="1"/>
    <x v="12"/>
    <x v="4"/>
    <x v="371"/>
    <x v="921"/>
    <x v="42"/>
    <x v="17"/>
    <x v="7"/>
    <x v="9"/>
    <x v="2262"/>
    <x v="3"/>
  </r>
  <r>
    <x v="1"/>
    <x v="7"/>
    <x v="1"/>
    <x v="0"/>
    <x v="318"/>
    <x v="2830"/>
    <x v="2434"/>
    <x v="239"/>
    <x v="8"/>
    <x v="2"/>
    <x v="2"/>
    <x v="7"/>
    <x v="43"/>
    <x v="233"/>
    <x v="182"/>
    <x v="173"/>
    <x v="1"/>
    <x v="12"/>
    <x v="4"/>
    <x v="548"/>
    <x v="629"/>
    <x v="52"/>
    <x v="14"/>
    <x v="7"/>
    <x v="9"/>
    <x v="2263"/>
    <x v="3"/>
  </r>
  <r>
    <x v="1"/>
    <x v="7"/>
    <x v="1"/>
    <x v="0"/>
    <x v="260"/>
    <x v="2831"/>
    <x v="2435"/>
    <x v="7"/>
    <x v="8"/>
    <x v="2"/>
    <x v="2"/>
    <x v="7"/>
    <x v="43"/>
    <x v="232"/>
    <x v="139"/>
    <x v="184"/>
    <x v="1"/>
    <x v="12"/>
    <x v="4"/>
    <x v="231"/>
    <x v="134"/>
    <x v="85"/>
    <x v="14"/>
    <x v="7"/>
    <x v="9"/>
    <x v="2265"/>
    <x v="3"/>
  </r>
  <r>
    <x v="1"/>
    <x v="7"/>
    <x v="1"/>
    <x v="0"/>
    <x v="201"/>
    <x v="2832"/>
    <x v="2435"/>
    <x v="25"/>
    <x v="8"/>
    <x v="2"/>
    <x v="2"/>
    <x v="7"/>
    <x v="43"/>
    <x v="252"/>
    <x v="182"/>
    <x v="110"/>
    <x v="1"/>
    <x v="12"/>
    <x v="4"/>
    <x v="231"/>
    <x v="230"/>
    <x v="58"/>
    <x v="19"/>
    <x v="7"/>
    <x v="9"/>
    <x v="2264"/>
    <x v="3"/>
  </r>
  <r>
    <x v="1"/>
    <x v="7"/>
    <x v="1"/>
    <x v="0"/>
    <x v="281"/>
    <x v="2833"/>
    <x v="2436"/>
    <x v="119"/>
    <x v="8"/>
    <x v="2"/>
    <x v="2"/>
    <x v="7"/>
    <x v="43"/>
    <x v="266"/>
    <x v="182"/>
    <x v="150"/>
    <x v="1"/>
    <x v="12"/>
    <x v="4"/>
    <x v="233"/>
    <x v="527"/>
    <x v="93"/>
    <x v="22"/>
    <x v="7"/>
    <x v="9"/>
    <x v="2266"/>
    <x v="3"/>
  </r>
  <r>
    <x v="1"/>
    <x v="7"/>
    <x v="1"/>
    <x v="0"/>
    <x v="318"/>
    <x v="2834"/>
    <x v="2437"/>
    <x v="49"/>
    <x v="8"/>
    <x v="2"/>
    <x v="2"/>
    <x v="7"/>
    <x v="43"/>
    <x v="261"/>
    <x v="170"/>
    <x v="184"/>
    <x v="1"/>
    <x v="12"/>
    <x v="4"/>
    <x v="547"/>
    <x v="636"/>
    <x v="52"/>
    <x v="14"/>
    <x v="7"/>
    <x v="9"/>
    <x v="2267"/>
    <x v="3"/>
  </r>
  <r>
    <x v="1"/>
    <x v="7"/>
    <x v="1"/>
    <x v="0"/>
    <x v="318"/>
    <x v="2835"/>
    <x v="2438"/>
    <x v="99"/>
    <x v="8"/>
    <x v="2"/>
    <x v="2"/>
    <x v="7"/>
    <x v="43"/>
    <x v="233"/>
    <x v="170"/>
    <x v="184"/>
    <x v="1"/>
    <x v="12"/>
    <x v="4"/>
    <x v="547"/>
    <x v="734"/>
    <x v="52"/>
    <x v="14"/>
    <x v="7"/>
    <x v="9"/>
    <x v="2268"/>
    <x v="3"/>
  </r>
  <r>
    <x v="1"/>
    <x v="7"/>
    <x v="0"/>
    <x v="29"/>
    <x v="405"/>
    <x v="2836"/>
    <x v="2439"/>
    <x v="26"/>
    <x v="8"/>
    <x v="2"/>
    <x v="2"/>
    <x v="7"/>
    <x v="42"/>
    <x v="301"/>
    <x v="139"/>
    <x v="184"/>
    <x v="1"/>
    <x v="12"/>
    <x v="4"/>
    <x v="296"/>
    <x v="176"/>
    <x v="38"/>
    <x v="57"/>
    <x v="8"/>
    <x v="9"/>
    <x v="3828"/>
    <x v="63"/>
  </r>
  <r>
    <x v="1"/>
    <x v="7"/>
    <x v="1"/>
    <x v="0"/>
    <x v="45"/>
    <x v="2837"/>
    <x v="2440"/>
    <x v="7"/>
    <x v="8"/>
    <x v="2"/>
    <x v="2"/>
    <x v="7"/>
    <x v="43"/>
    <x v="249"/>
    <x v="182"/>
    <x v="31"/>
    <x v="1"/>
    <x v="12"/>
    <x v="4"/>
    <x v="328"/>
    <x v="128"/>
    <x v="78"/>
    <x v="11"/>
    <x v="7"/>
    <x v="9"/>
    <x v="2269"/>
    <x v="3"/>
  </r>
  <r>
    <x v="1"/>
    <x v="7"/>
    <x v="1"/>
    <x v="0"/>
    <x v="267"/>
    <x v="2838"/>
    <x v="2441"/>
    <x v="180"/>
    <x v="8"/>
    <x v="2"/>
    <x v="2"/>
    <x v="7"/>
    <x v="43"/>
    <x v="248"/>
    <x v="144"/>
    <x v="184"/>
    <x v="1"/>
    <x v="12"/>
    <x v="4"/>
    <x v="315"/>
    <x v="597"/>
    <x v="78"/>
    <x v="11"/>
    <x v="7"/>
    <x v="9"/>
    <x v="2270"/>
    <x v="3"/>
  </r>
  <r>
    <x v="1"/>
    <x v="7"/>
    <x v="1"/>
    <x v="0"/>
    <x v="260"/>
    <x v="2839"/>
    <x v="2441"/>
    <x v="180"/>
    <x v="8"/>
    <x v="2"/>
    <x v="2"/>
    <x v="7"/>
    <x v="43"/>
    <x v="252"/>
    <x v="139"/>
    <x v="184"/>
    <x v="1"/>
    <x v="12"/>
    <x v="4"/>
    <x v="229"/>
    <x v="865"/>
    <x v="58"/>
    <x v="19"/>
    <x v="7"/>
    <x v="9"/>
    <x v="2271"/>
    <x v="3"/>
  </r>
  <r>
    <x v="1"/>
    <x v="7"/>
    <x v="1"/>
    <x v="0"/>
    <x v="260"/>
    <x v="2841"/>
    <x v="2442"/>
    <x v="274"/>
    <x v="8"/>
    <x v="2"/>
    <x v="2"/>
    <x v="7"/>
    <x v="43"/>
    <x v="272"/>
    <x v="182"/>
    <x v="142"/>
    <x v="1"/>
    <x v="12"/>
    <x v="4"/>
    <x v="228"/>
    <x v="610"/>
    <x v="93"/>
    <x v="22"/>
    <x v="7"/>
    <x v="9"/>
    <x v="2272"/>
    <x v="3"/>
  </r>
  <r>
    <x v="1"/>
    <x v="7"/>
    <x v="1"/>
    <x v="0"/>
    <x v="318"/>
    <x v="2840"/>
    <x v="2442"/>
    <x v="25"/>
    <x v="8"/>
    <x v="2"/>
    <x v="2"/>
    <x v="7"/>
    <x v="44"/>
    <x v="234"/>
    <x v="170"/>
    <x v="184"/>
    <x v="1"/>
    <x v="12"/>
    <x v="4"/>
    <x v="266"/>
    <x v="812"/>
    <x v="48"/>
    <x v="43"/>
    <x v="7"/>
    <x v="13"/>
    <x v="2273"/>
    <x v="3"/>
  </r>
  <r>
    <x v="0"/>
    <x v="7"/>
    <x v="1"/>
    <x v="9"/>
    <x v="351"/>
    <x v="2842"/>
    <x v="2443"/>
    <x v="248"/>
    <x v="8"/>
    <x v="2"/>
    <x v="2"/>
    <x v="7"/>
    <x v="9"/>
    <x v="24"/>
    <x v="182"/>
    <x v="142"/>
    <x v="1"/>
    <x v="5"/>
    <x v="0"/>
    <x v="484"/>
    <x v="335"/>
    <x v="63"/>
    <x v="6"/>
    <x v="7"/>
    <x v="0"/>
    <x v="2274"/>
    <x v="3"/>
  </r>
  <r>
    <x v="1"/>
    <x v="7"/>
    <x v="1"/>
    <x v="0"/>
    <x v="260"/>
    <x v="2843"/>
    <x v="2444"/>
    <x v="238"/>
    <x v="8"/>
    <x v="2"/>
    <x v="2"/>
    <x v="7"/>
    <x v="43"/>
    <x v="274"/>
    <x v="182"/>
    <x v="142"/>
    <x v="1"/>
    <x v="12"/>
    <x v="4"/>
    <x v="252"/>
    <x v="248"/>
    <x v="94"/>
    <x v="22"/>
    <x v="7"/>
    <x v="9"/>
    <x v="2275"/>
    <x v="3"/>
  </r>
  <r>
    <x v="1"/>
    <x v="7"/>
    <x v="1"/>
    <x v="0"/>
    <x v="260"/>
    <x v="2844"/>
    <x v="2445"/>
    <x v="99"/>
    <x v="8"/>
    <x v="2"/>
    <x v="2"/>
    <x v="7"/>
    <x v="43"/>
    <x v="276"/>
    <x v="139"/>
    <x v="184"/>
    <x v="1"/>
    <x v="12"/>
    <x v="4"/>
    <x v="410"/>
    <x v="613"/>
    <x v="104"/>
    <x v="16"/>
    <x v="7"/>
    <x v="9"/>
    <x v="2276"/>
    <x v="3"/>
  </r>
  <r>
    <x v="1"/>
    <x v="7"/>
    <x v="1"/>
    <x v="0"/>
    <x v="73"/>
    <x v="2845"/>
    <x v="2446"/>
    <x v="80"/>
    <x v="8"/>
    <x v="2"/>
    <x v="2"/>
    <x v="7"/>
    <x v="43"/>
    <x v="280"/>
    <x v="42"/>
    <x v="184"/>
    <x v="1"/>
    <x v="12"/>
    <x v="4"/>
    <x v="257"/>
    <x v="590"/>
    <x v="5"/>
    <x v="20"/>
    <x v="7"/>
    <x v="9"/>
    <x v="2277"/>
    <x v="3"/>
  </r>
  <r>
    <x v="0"/>
    <x v="7"/>
    <x v="1"/>
    <x v="0"/>
    <x v="106"/>
    <x v="2846"/>
    <x v="2447"/>
    <x v="98"/>
    <x v="8"/>
    <x v="2"/>
    <x v="2"/>
    <x v="7"/>
    <x v="9"/>
    <x v="21"/>
    <x v="56"/>
    <x v="184"/>
    <x v="1"/>
    <x v="12"/>
    <x v="4"/>
    <x v="244"/>
    <x v="537"/>
    <x v="11"/>
    <x v="5"/>
    <x v="7"/>
    <x v="0"/>
    <x v="2278"/>
    <x v="3"/>
  </r>
  <r>
    <x v="1"/>
    <x v="7"/>
    <x v="0"/>
    <x v="12"/>
    <x v="361"/>
    <x v="2847"/>
    <x v="2448"/>
    <x v="26"/>
    <x v="8"/>
    <x v="2"/>
    <x v="2"/>
    <x v="7"/>
    <x v="42"/>
    <x v="305"/>
    <x v="182"/>
    <x v="142"/>
    <x v="1"/>
    <x v="12"/>
    <x v="4"/>
    <x v="279"/>
    <x v="190"/>
    <x v="38"/>
    <x v="57"/>
    <x v="8"/>
    <x v="9"/>
    <x v="3829"/>
    <x v="18"/>
  </r>
  <r>
    <x v="0"/>
    <x v="7"/>
    <x v="1"/>
    <x v="0"/>
    <x v="260"/>
    <x v="2848"/>
    <x v="2449"/>
    <x v="123"/>
    <x v="8"/>
    <x v="2"/>
    <x v="2"/>
    <x v="7"/>
    <x v="9"/>
    <x v="21"/>
    <x v="182"/>
    <x v="142"/>
    <x v="1"/>
    <x v="12"/>
    <x v="4"/>
    <x v="255"/>
    <x v="118"/>
    <x v="11"/>
    <x v="5"/>
    <x v="7"/>
    <x v="0"/>
    <x v="2279"/>
    <x v="3"/>
  </r>
  <r>
    <x v="0"/>
    <x v="7"/>
    <x v="1"/>
    <x v="0"/>
    <x v="318"/>
    <x v="2849"/>
    <x v="2450"/>
    <x v="222"/>
    <x v="8"/>
    <x v="2"/>
    <x v="2"/>
    <x v="7"/>
    <x v="8"/>
    <x v="20"/>
    <x v="182"/>
    <x v="173"/>
    <x v="1"/>
    <x v="12"/>
    <x v="4"/>
    <x v="379"/>
    <x v="67"/>
    <x v="64"/>
    <x v="13"/>
    <x v="7"/>
    <x v="9"/>
    <x v="2280"/>
    <x v="3"/>
  </r>
  <r>
    <x v="1"/>
    <x v="7"/>
    <x v="1"/>
    <x v="0"/>
    <x v="318"/>
    <x v="2850"/>
    <x v="2451"/>
    <x v="99"/>
    <x v="8"/>
    <x v="2"/>
    <x v="2"/>
    <x v="7"/>
    <x v="43"/>
    <x v="233"/>
    <x v="170"/>
    <x v="184"/>
    <x v="1"/>
    <x v="12"/>
    <x v="4"/>
    <x v="547"/>
    <x v="734"/>
    <x v="52"/>
    <x v="14"/>
    <x v="7"/>
    <x v="9"/>
    <x v="2281"/>
    <x v="3"/>
  </r>
  <r>
    <x v="1"/>
    <x v="7"/>
    <x v="0"/>
    <x v="9"/>
    <x v="371"/>
    <x v="2851"/>
    <x v="2452"/>
    <x v="7"/>
    <x v="8"/>
    <x v="2"/>
    <x v="2"/>
    <x v="7"/>
    <x v="42"/>
    <x v="179"/>
    <x v="182"/>
    <x v="176"/>
    <x v="1"/>
    <x v="12"/>
    <x v="4"/>
    <x v="264"/>
    <x v="138"/>
    <x v="77"/>
    <x v="39"/>
    <x v="8"/>
    <x v="9"/>
    <x v="3830"/>
    <x v="3"/>
  </r>
  <r>
    <x v="1"/>
    <x v="7"/>
    <x v="1"/>
    <x v="0"/>
    <x v="260"/>
    <x v="2852"/>
    <x v="2453"/>
    <x v="298"/>
    <x v="8"/>
    <x v="2"/>
    <x v="2"/>
    <x v="7"/>
    <x v="43"/>
    <x v="284"/>
    <x v="182"/>
    <x v="142"/>
    <x v="1"/>
    <x v="12"/>
    <x v="4"/>
    <x v="408"/>
    <x v="334"/>
    <x v="104"/>
    <x v="16"/>
    <x v="7"/>
    <x v="9"/>
    <x v="2282"/>
    <x v="3"/>
  </r>
  <r>
    <x v="1"/>
    <x v="7"/>
    <x v="1"/>
    <x v="0"/>
    <x v="318"/>
    <x v="2853"/>
    <x v="2454"/>
    <x v="239"/>
    <x v="8"/>
    <x v="2"/>
    <x v="2"/>
    <x v="7"/>
    <x v="43"/>
    <x v="233"/>
    <x v="182"/>
    <x v="173"/>
    <x v="1"/>
    <x v="12"/>
    <x v="4"/>
    <x v="548"/>
    <x v="629"/>
    <x v="52"/>
    <x v="14"/>
    <x v="7"/>
    <x v="9"/>
    <x v="2283"/>
    <x v="3"/>
  </r>
  <r>
    <x v="0"/>
    <x v="7"/>
    <x v="1"/>
    <x v="0"/>
    <x v="318"/>
    <x v="2854"/>
    <x v="2455"/>
    <x v="98"/>
    <x v="8"/>
    <x v="2"/>
    <x v="2"/>
    <x v="7"/>
    <x v="8"/>
    <x v="20"/>
    <x v="170"/>
    <x v="184"/>
    <x v="1"/>
    <x v="12"/>
    <x v="4"/>
    <x v="377"/>
    <x v="331"/>
    <x v="64"/>
    <x v="13"/>
    <x v="7"/>
    <x v="9"/>
    <x v="2284"/>
    <x v="3"/>
  </r>
  <r>
    <x v="1"/>
    <x v="7"/>
    <x v="1"/>
    <x v="0"/>
    <x v="127"/>
    <x v="2855"/>
    <x v="2456"/>
    <x v="288"/>
    <x v="8"/>
    <x v="2"/>
    <x v="2"/>
    <x v="7"/>
    <x v="43"/>
    <x v="288"/>
    <x v="182"/>
    <x v="75"/>
    <x v="1"/>
    <x v="12"/>
    <x v="4"/>
    <x v="242"/>
    <x v="988"/>
    <x v="101"/>
    <x v="9"/>
    <x v="7"/>
    <x v="9"/>
    <x v="2285"/>
    <x v="3"/>
  </r>
  <r>
    <x v="1"/>
    <x v="7"/>
    <x v="0"/>
    <x v="18"/>
    <x v="383"/>
    <x v="2856"/>
    <x v="2457"/>
    <x v="26"/>
    <x v="8"/>
    <x v="2"/>
    <x v="2"/>
    <x v="7"/>
    <x v="39"/>
    <x v="131"/>
    <x v="182"/>
    <x v="142"/>
    <x v="1"/>
    <x v="12"/>
    <x v="4"/>
    <x v="209"/>
    <x v="177"/>
    <x v="55"/>
    <x v="38"/>
    <x v="8"/>
    <x v="9"/>
    <x v="3831"/>
    <x v="58"/>
  </r>
  <r>
    <x v="1"/>
    <x v="7"/>
    <x v="0"/>
    <x v="12"/>
    <x v="373"/>
    <x v="2857"/>
    <x v="2458"/>
    <x v="48"/>
    <x v="8"/>
    <x v="2"/>
    <x v="2"/>
    <x v="7"/>
    <x v="42"/>
    <x v="181"/>
    <x v="170"/>
    <x v="184"/>
    <x v="1"/>
    <x v="12"/>
    <x v="4"/>
    <x v="276"/>
    <x v="307"/>
    <x v="38"/>
    <x v="57"/>
    <x v="8"/>
    <x v="9"/>
    <x v="3832"/>
    <x v="19"/>
  </r>
  <r>
    <x v="1"/>
    <x v="7"/>
    <x v="1"/>
    <x v="0"/>
    <x v="106"/>
    <x v="2858"/>
    <x v="2459"/>
    <x v="122"/>
    <x v="8"/>
    <x v="2"/>
    <x v="2"/>
    <x v="7"/>
    <x v="43"/>
    <x v="266"/>
    <x v="56"/>
    <x v="184"/>
    <x v="1"/>
    <x v="12"/>
    <x v="4"/>
    <x v="231"/>
    <x v="534"/>
    <x v="93"/>
    <x v="22"/>
    <x v="7"/>
    <x v="9"/>
    <x v="2286"/>
    <x v="3"/>
  </r>
  <r>
    <x v="1"/>
    <x v="10"/>
    <x v="1"/>
    <x v="1"/>
    <x v="33"/>
    <x v="2859"/>
    <x v="2460"/>
    <x v="231"/>
    <x v="8"/>
    <x v="2"/>
    <x v="2"/>
    <x v="10"/>
    <x v="36"/>
    <x v="369"/>
    <x v="21"/>
    <x v="184"/>
    <x v="1"/>
    <x v="15"/>
    <x v="4"/>
    <x v="750"/>
    <x v="889"/>
    <x v="12"/>
    <x v="71"/>
    <x v="1"/>
    <x v="10"/>
    <x v="642"/>
    <x v="4"/>
  </r>
  <r>
    <x v="1"/>
    <x v="7"/>
    <x v="1"/>
    <x v="0"/>
    <x v="260"/>
    <x v="2860"/>
    <x v="2461"/>
    <x v="282"/>
    <x v="8"/>
    <x v="2"/>
    <x v="2"/>
    <x v="7"/>
    <x v="43"/>
    <x v="252"/>
    <x v="139"/>
    <x v="184"/>
    <x v="1"/>
    <x v="12"/>
    <x v="4"/>
    <x v="226"/>
    <x v="860"/>
    <x v="58"/>
    <x v="19"/>
    <x v="7"/>
    <x v="9"/>
    <x v="2287"/>
    <x v="3"/>
  </r>
  <r>
    <x v="1"/>
    <x v="7"/>
    <x v="1"/>
    <x v="0"/>
    <x v="318"/>
    <x v="2861"/>
    <x v="2462"/>
    <x v="83"/>
    <x v="8"/>
    <x v="2"/>
    <x v="2"/>
    <x v="7"/>
    <x v="43"/>
    <x v="217"/>
    <x v="170"/>
    <x v="184"/>
    <x v="1"/>
    <x v="12"/>
    <x v="4"/>
    <x v="256"/>
    <x v="685"/>
    <x v="101"/>
    <x v="9"/>
    <x v="7"/>
    <x v="9"/>
    <x v="2288"/>
    <x v="3"/>
  </r>
  <r>
    <x v="1"/>
    <x v="7"/>
    <x v="1"/>
    <x v="0"/>
    <x v="260"/>
    <x v="2862"/>
    <x v="2463"/>
    <x v="239"/>
    <x v="8"/>
    <x v="2"/>
    <x v="2"/>
    <x v="7"/>
    <x v="43"/>
    <x v="260"/>
    <x v="139"/>
    <x v="184"/>
    <x v="1"/>
    <x v="12"/>
    <x v="4"/>
    <x v="405"/>
    <x v="875"/>
    <x v="67"/>
    <x v="14"/>
    <x v="7"/>
    <x v="9"/>
    <x v="2289"/>
    <x v="3"/>
  </r>
  <r>
    <x v="1"/>
    <x v="7"/>
    <x v="1"/>
    <x v="0"/>
    <x v="226"/>
    <x v="2864"/>
    <x v="2464"/>
    <x v="25"/>
    <x v="8"/>
    <x v="2"/>
    <x v="2"/>
    <x v="7"/>
    <x v="43"/>
    <x v="248"/>
    <x v="119"/>
    <x v="184"/>
    <x v="1"/>
    <x v="12"/>
    <x v="4"/>
    <x v="315"/>
    <x v="230"/>
    <x v="78"/>
    <x v="11"/>
    <x v="7"/>
    <x v="9"/>
    <x v="2291"/>
    <x v="3"/>
  </r>
  <r>
    <x v="1"/>
    <x v="7"/>
    <x v="1"/>
    <x v="0"/>
    <x v="260"/>
    <x v="2863"/>
    <x v="2464"/>
    <x v="238"/>
    <x v="8"/>
    <x v="2"/>
    <x v="2"/>
    <x v="7"/>
    <x v="43"/>
    <x v="274"/>
    <x v="182"/>
    <x v="142"/>
    <x v="1"/>
    <x v="12"/>
    <x v="4"/>
    <x v="252"/>
    <x v="248"/>
    <x v="94"/>
    <x v="22"/>
    <x v="7"/>
    <x v="9"/>
    <x v="2290"/>
    <x v="3"/>
  </r>
  <r>
    <x v="1"/>
    <x v="7"/>
    <x v="1"/>
    <x v="0"/>
    <x v="260"/>
    <x v="2865"/>
    <x v="2465"/>
    <x v="97"/>
    <x v="8"/>
    <x v="2"/>
    <x v="2"/>
    <x v="7"/>
    <x v="43"/>
    <x v="218"/>
    <x v="139"/>
    <x v="184"/>
    <x v="1"/>
    <x v="12"/>
    <x v="4"/>
    <x v="231"/>
    <x v="821"/>
    <x v="58"/>
    <x v="19"/>
    <x v="7"/>
    <x v="9"/>
    <x v="2292"/>
    <x v="3"/>
  </r>
  <r>
    <x v="1"/>
    <x v="7"/>
    <x v="1"/>
    <x v="0"/>
    <x v="318"/>
    <x v="2866"/>
    <x v="2466"/>
    <x v="183"/>
    <x v="8"/>
    <x v="2"/>
    <x v="2"/>
    <x v="7"/>
    <x v="43"/>
    <x v="263"/>
    <x v="170"/>
    <x v="184"/>
    <x v="1"/>
    <x v="12"/>
    <x v="4"/>
    <x v="368"/>
    <x v="472"/>
    <x v="42"/>
    <x v="17"/>
    <x v="7"/>
    <x v="9"/>
    <x v="2293"/>
    <x v="3"/>
  </r>
  <r>
    <x v="1"/>
    <x v="7"/>
    <x v="1"/>
    <x v="0"/>
    <x v="260"/>
    <x v="2867"/>
    <x v="2467"/>
    <x v="97"/>
    <x v="8"/>
    <x v="2"/>
    <x v="2"/>
    <x v="7"/>
    <x v="43"/>
    <x v="252"/>
    <x v="182"/>
    <x v="142"/>
    <x v="1"/>
    <x v="12"/>
    <x v="4"/>
    <x v="227"/>
    <x v="678"/>
    <x v="58"/>
    <x v="19"/>
    <x v="7"/>
    <x v="9"/>
    <x v="2296"/>
    <x v="3"/>
  </r>
  <r>
    <x v="1"/>
    <x v="7"/>
    <x v="1"/>
    <x v="0"/>
    <x v="260"/>
    <x v="2868"/>
    <x v="2467"/>
    <x v="76"/>
    <x v="8"/>
    <x v="2"/>
    <x v="2"/>
    <x v="7"/>
    <x v="43"/>
    <x v="282"/>
    <x v="182"/>
    <x v="142"/>
    <x v="1"/>
    <x v="12"/>
    <x v="4"/>
    <x v="420"/>
    <x v="994"/>
    <x v="104"/>
    <x v="16"/>
    <x v="7"/>
    <x v="9"/>
    <x v="2294"/>
    <x v="3"/>
  </r>
  <r>
    <x v="1"/>
    <x v="7"/>
    <x v="1"/>
    <x v="0"/>
    <x v="318"/>
    <x v="2869"/>
    <x v="2468"/>
    <x v="25"/>
    <x v="8"/>
    <x v="2"/>
    <x v="2"/>
    <x v="7"/>
    <x v="43"/>
    <x v="248"/>
    <x v="170"/>
    <x v="184"/>
    <x v="1"/>
    <x v="12"/>
    <x v="4"/>
    <x v="314"/>
    <x v="230"/>
    <x v="78"/>
    <x v="11"/>
    <x v="7"/>
    <x v="9"/>
    <x v="2295"/>
    <x v="3"/>
  </r>
  <r>
    <x v="1"/>
    <x v="7"/>
    <x v="0"/>
    <x v="12"/>
    <x v="361"/>
    <x v="2871"/>
    <x v="2469"/>
    <x v="26"/>
    <x v="8"/>
    <x v="2"/>
    <x v="2"/>
    <x v="7"/>
    <x v="39"/>
    <x v="114"/>
    <x v="182"/>
    <x v="142"/>
    <x v="1"/>
    <x v="12"/>
    <x v="4"/>
    <x v="27"/>
    <x v="186"/>
    <x v="72"/>
    <x v="41"/>
    <x v="8"/>
    <x v="9"/>
    <x v="3833"/>
    <x v="18"/>
  </r>
  <r>
    <x v="1"/>
    <x v="7"/>
    <x v="1"/>
    <x v="0"/>
    <x v="318"/>
    <x v="2870"/>
    <x v="2469"/>
    <x v="25"/>
    <x v="8"/>
    <x v="2"/>
    <x v="2"/>
    <x v="7"/>
    <x v="43"/>
    <x v="224"/>
    <x v="182"/>
    <x v="173"/>
    <x v="1"/>
    <x v="12"/>
    <x v="4"/>
    <x v="261"/>
    <x v="631"/>
    <x v="94"/>
    <x v="21"/>
    <x v="7"/>
    <x v="9"/>
    <x v="2297"/>
    <x v="3"/>
  </r>
  <r>
    <x v="1"/>
    <x v="7"/>
    <x v="1"/>
    <x v="0"/>
    <x v="260"/>
    <x v="2872"/>
    <x v="2470"/>
    <x v="97"/>
    <x v="8"/>
    <x v="2"/>
    <x v="2"/>
    <x v="7"/>
    <x v="43"/>
    <x v="257"/>
    <x v="139"/>
    <x v="184"/>
    <x v="1"/>
    <x v="12"/>
    <x v="4"/>
    <x v="231"/>
    <x v="821"/>
    <x v="58"/>
    <x v="19"/>
    <x v="7"/>
    <x v="9"/>
    <x v="2298"/>
    <x v="3"/>
  </r>
  <r>
    <x v="1"/>
    <x v="7"/>
    <x v="1"/>
    <x v="0"/>
    <x v="318"/>
    <x v="2874"/>
    <x v="2471"/>
    <x v="180"/>
    <x v="8"/>
    <x v="2"/>
    <x v="2"/>
    <x v="7"/>
    <x v="43"/>
    <x v="246"/>
    <x v="170"/>
    <x v="184"/>
    <x v="1"/>
    <x v="12"/>
    <x v="4"/>
    <x v="253"/>
    <x v="622"/>
    <x v="101"/>
    <x v="9"/>
    <x v="7"/>
    <x v="9"/>
    <x v="2300"/>
    <x v="3"/>
  </r>
  <r>
    <x v="1"/>
    <x v="7"/>
    <x v="1"/>
    <x v="0"/>
    <x v="260"/>
    <x v="2873"/>
    <x v="2471"/>
    <x v="298"/>
    <x v="8"/>
    <x v="2"/>
    <x v="2"/>
    <x v="7"/>
    <x v="43"/>
    <x v="284"/>
    <x v="182"/>
    <x v="142"/>
    <x v="1"/>
    <x v="12"/>
    <x v="4"/>
    <x v="412"/>
    <x v="334"/>
    <x v="104"/>
    <x v="16"/>
    <x v="7"/>
    <x v="9"/>
    <x v="2299"/>
    <x v="3"/>
  </r>
  <r>
    <x v="1"/>
    <x v="7"/>
    <x v="1"/>
    <x v="0"/>
    <x v="124"/>
    <x v="2875"/>
    <x v="2472"/>
    <x v="208"/>
    <x v="8"/>
    <x v="2"/>
    <x v="2"/>
    <x v="7"/>
    <x v="43"/>
    <x v="252"/>
    <x v="182"/>
    <x v="73"/>
    <x v="1"/>
    <x v="12"/>
    <x v="4"/>
    <x v="227"/>
    <x v="858"/>
    <x v="58"/>
    <x v="19"/>
    <x v="7"/>
    <x v="9"/>
    <x v="2301"/>
    <x v="3"/>
  </r>
  <r>
    <x v="1"/>
    <x v="7"/>
    <x v="1"/>
    <x v="0"/>
    <x v="144"/>
    <x v="2876"/>
    <x v="2473"/>
    <x v="246"/>
    <x v="8"/>
    <x v="2"/>
    <x v="2"/>
    <x v="7"/>
    <x v="43"/>
    <x v="282"/>
    <x v="78"/>
    <x v="184"/>
    <x v="1"/>
    <x v="12"/>
    <x v="4"/>
    <x v="417"/>
    <x v="37"/>
    <x v="104"/>
    <x v="16"/>
    <x v="7"/>
    <x v="9"/>
    <x v="2302"/>
    <x v="3"/>
  </r>
  <r>
    <x v="1"/>
    <x v="7"/>
    <x v="1"/>
    <x v="0"/>
    <x v="260"/>
    <x v="2877"/>
    <x v="2474"/>
    <x v="7"/>
    <x v="8"/>
    <x v="2"/>
    <x v="2"/>
    <x v="7"/>
    <x v="43"/>
    <x v="288"/>
    <x v="182"/>
    <x v="142"/>
    <x v="1"/>
    <x v="12"/>
    <x v="4"/>
    <x v="244"/>
    <x v="124"/>
    <x v="101"/>
    <x v="9"/>
    <x v="7"/>
    <x v="9"/>
    <x v="2303"/>
    <x v="3"/>
  </r>
  <r>
    <x v="1"/>
    <x v="7"/>
    <x v="0"/>
    <x v="9"/>
    <x v="351"/>
    <x v="2878"/>
    <x v="2475"/>
    <x v="26"/>
    <x v="8"/>
    <x v="2"/>
    <x v="2"/>
    <x v="7"/>
    <x v="42"/>
    <x v="196"/>
    <x v="182"/>
    <x v="142"/>
    <x v="1"/>
    <x v="12"/>
    <x v="4"/>
    <x v="412"/>
    <x v="191"/>
    <x v="104"/>
    <x v="4"/>
    <x v="8"/>
    <x v="9"/>
    <x v="3834"/>
    <x v="3"/>
  </r>
  <r>
    <x v="1"/>
    <x v="7"/>
    <x v="1"/>
    <x v="0"/>
    <x v="164"/>
    <x v="2879"/>
    <x v="2476"/>
    <x v="7"/>
    <x v="8"/>
    <x v="2"/>
    <x v="2"/>
    <x v="7"/>
    <x v="43"/>
    <x v="274"/>
    <x v="88"/>
    <x v="184"/>
    <x v="1"/>
    <x v="12"/>
    <x v="4"/>
    <x v="249"/>
    <x v="125"/>
    <x v="94"/>
    <x v="22"/>
    <x v="7"/>
    <x v="9"/>
    <x v="2304"/>
    <x v="3"/>
  </r>
  <r>
    <x v="0"/>
    <x v="7"/>
    <x v="1"/>
    <x v="0"/>
    <x v="260"/>
    <x v="2880"/>
    <x v="2477"/>
    <x v="182"/>
    <x v="8"/>
    <x v="2"/>
    <x v="2"/>
    <x v="7"/>
    <x v="9"/>
    <x v="25"/>
    <x v="182"/>
    <x v="142"/>
    <x v="1"/>
    <x v="5"/>
    <x v="0"/>
    <x v="488"/>
    <x v="84"/>
    <x v="88"/>
    <x v="6"/>
    <x v="7"/>
    <x v="0"/>
    <x v="2305"/>
    <x v="3"/>
  </r>
  <r>
    <x v="1"/>
    <x v="7"/>
    <x v="1"/>
    <x v="0"/>
    <x v="318"/>
    <x v="2881"/>
    <x v="2477"/>
    <x v="99"/>
    <x v="8"/>
    <x v="2"/>
    <x v="2"/>
    <x v="7"/>
    <x v="43"/>
    <x v="248"/>
    <x v="170"/>
    <x v="184"/>
    <x v="1"/>
    <x v="12"/>
    <x v="4"/>
    <x v="313"/>
    <x v="662"/>
    <x v="78"/>
    <x v="11"/>
    <x v="7"/>
    <x v="9"/>
    <x v="2306"/>
    <x v="3"/>
  </r>
  <r>
    <x v="1"/>
    <x v="7"/>
    <x v="1"/>
    <x v="0"/>
    <x v="260"/>
    <x v="2882"/>
    <x v="2478"/>
    <x v="239"/>
    <x v="8"/>
    <x v="2"/>
    <x v="2"/>
    <x v="7"/>
    <x v="43"/>
    <x v="246"/>
    <x v="182"/>
    <x v="142"/>
    <x v="1"/>
    <x v="12"/>
    <x v="4"/>
    <x v="255"/>
    <x v="214"/>
    <x v="101"/>
    <x v="9"/>
    <x v="7"/>
    <x v="9"/>
    <x v="2307"/>
    <x v="3"/>
  </r>
  <r>
    <x v="1"/>
    <x v="7"/>
    <x v="1"/>
    <x v="0"/>
    <x v="174"/>
    <x v="2883"/>
    <x v="2479"/>
    <x v="33"/>
    <x v="8"/>
    <x v="2"/>
    <x v="2"/>
    <x v="7"/>
    <x v="43"/>
    <x v="246"/>
    <x v="96"/>
    <x v="184"/>
    <x v="1"/>
    <x v="12"/>
    <x v="4"/>
    <x v="252"/>
    <x v="627"/>
    <x v="101"/>
    <x v="9"/>
    <x v="7"/>
    <x v="9"/>
    <x v="2308"/>
    <x v="3"/>
  </r>
  <r>
    <x v="1"/>
    <x v="2"/>
    <x v="0"/>
    <x v="0"/>
    <x v="344"/>
    <x v="2884"/>
    <x v="2480"/>
    <x v="145"/>
    <x v="8"/>
    <x v="2"/>
    <x v="2"/>
    <x v="2"/>
    <x v="33"/>
    <x v="469"/>
    <x v="182"/>
    <x v="182"/>
    <x v="1"/>
    <x v="2"/>
    <x v="4"/>
    <x v="676"/>
    <x v="716"/>
    <x v="36"/>
    <x v="90"/>
    <x v="8"/>
    <x v="9"/>
    <x v="3835"/>
    <x v="11"/>
  </r>
  <r>
    <x v="1"/>
    <x v="7"/>
    <x v="1"/>
    <x v="0"/>
    <x v="260"/>
    <x v="2885"/>
    <x v="2481"/>
    <x v="239"/>
    <x v="8"/>
    <x v="2"/>
    <x v="2"/>
    <x v="7"/>
    <x v="43"/>
    <x v="246"/>
    <x v="182"/>
    <x v="142"/>
    <x v="1"/>
    <x v="12"/>
    <x v="4"/>
    <x v="255"/>
    <x v="693"/>
    <x v="101"/>
    <x v="9"/>
    <x v="7"/>
    <x v="9"/>
    <x v="2309"/>
    <x v="3"/>
  </r>
  <r>
    <x v="1"/>
    <x v="7"/>
    <x v="1"/>
    <x v="0"/>
    <x v="260"/>
    <x v="2886"/>
    <x v="2482"/>
    <x v="39"/>
    <x v="8"/>
    <x v="2"/>
    <x v="2"/>
    <x v="7"/>
    <x v="43"/>
    <x v="232"/>
    <x v="182"/>
    <x v="142"/>
    <x v="1"/>
    <x v="12"/>
    <x v="4"/>
    <x v="231"/>
    <x v="206"/>
    <x v="85"/>
    <x v="14"/>
    <x v="7"/>
    <x v="9"/>
    <x v="2310"/>
    <x v="3"/>
  </r>
  <r>
    <x v="1"/>
    <x v="7"/>
    <x v="1"/>
    <x v="0"/>
    <x v="260"/>
    <x v="2887"/>
    <x v="2483"/>
    <x v="49"/>
    <x v="8"/>
    <x v="2"/>
    <x v="2"/>
    <x v="7"/>
    <x v="43"/>
    <x v="232"/>
    <x v="139"/>
    <x v="184"/>
    <x v="1"/>
    <x v="12"/>
    <x v="4"/>
    <x v="226"/>
    <x v="459"/>
    <x v="85"/>
    <x v="14"/>
    <x v="7"/>
    <x v="9"/>
    <x v="2311"/>
    <x v="3"/>
  </r>
  <r>
    <x v="1"/>
    <x v="7"/>
    <x v="0"/>
    <x v="25"/>
    <x v="342"/>
    <x v="2888"/>
    <x v="2484"/>
    <x v="302"/>
    <x v="8"/>
    <x v="2"/>
    <x v="2"/>
    <x v="7"/>
    <x v="39"/>
    <x v="119"/>
    <x v="182"/>
    <x v="34"/>
    <x v="1"/>
    <x v="12"/>
    <x v="4"/>
    <x v="118"/>
    <x v="750"/>
    <x v="34"/>
    <x v="36"/>
    <x v="8"/>
    <x v="9"/>
    <x v="3836"/>
    <x v="11"/>
  </r>
  <r>
    <x v="1"/>
    <x v="7"/>
    <x v="1"/>
    <x v="0"/>
    <x v="260"/>
    <x v="2889"/>
    <x v="2485"/>
    <x v="39"/>
    <x v="8"/>
    <x v="2"/>
    <x v="2"/>
    <x v="7"/>
    <x v="43"/>
    <x v="247"/>
    <x v="139"/>
    <x v="184"/>
    <x v="1"/>
    <x v="12"/>
    <x v="4"/>
    <x v="231"/>
    <x v="206"/>
    <x v="58"/>
    <x v="19"/>
    <x v="7"/>
    <x v="9"/>
    <x v="2312"/>
    <x v="3"/>
  </r>
  <r>
    <x v="1"/>
    <x v="7"/>
    <x v="1"/>
    <x v="0"/>
    <x v="260"/>
    <x v="2890"/>
    <x v="2486"/>
    <x v="262"/>
    <x v="8"/>
    <x v="2"/>
    <x v="2"/>
    <x v="7"/>
    <x v="43"/>
    <x v="232"/>
    <x v="182"/>
    <x v="142"/>
    <x v="1"/>
    <x v="12"/>
    <x v="4"/>
    <x v="231"/>
    <x v="956"/>
    <x v="85"/>
    <x v="14"/>
    <x v="7"/>
    <x v="9"/>
    <x v="2313"/>
    <x v="3"/>
  </r>
  <r>
    <x v="0"/>
    <x v="7"/>
    <x v="1"/>
    <x v="0"/>
    <x v="60"/>
    <x v="2891"/>
    <x v="2487"/>
    <x v="123"/>
    <x v="8"/>
    <x v="2"/>
    <x v="2"/>
    <x v="7"/>
    <x v="9"/>
    <x v="21"/>
    <x v="182"/>
    <x v="38"/>
    <x v="1"/>
    <x v="12"/>
    <x v="4"/>
    <x v="255"/>
    <x v="118"/>
    <x v="11"/>
    <x v="5"/>
    <x v="7"/>
    <x v="0"/>
    <x v="2314"/>
    <x v="3"/>
  </r>
  <r>
    <x v="1"/>
    <x v="7"/>
    <x v="1"/>
    <x v="0"/>
    <x v="270"/>
    <x v="2892"/>
    <x v="2488"/>
    <x v="120"/>
    <x v="8"/>
    <x v="2"/>
    <x v="2"/>
    <x v="7"/>
    <x v="43"/>
    <x v="248"/>
    <x v="147"/>
    <x v="184"/>
    <x v="1"/>
    <x v="12"/>
    <x v="4"/>
    <x v="312"/>
    <x v="596"/>
    <x v="78"/>
    <x v="11"/>
    <x v="7"/>
    <x v="9"/>
    <x v="2315"/>
    <x v="3"/>
  </r>
  <r>
    <x v="1"/>
    <x v="2"/>
    <x v="0"/>
    <x v="0"/>
    <x v="344"/>
    <x v="2893"/>
    <x v="2489"/>
    <x v="248"/>
    <x v="8"/>
    <x v="2"/>
    <x v="2"/>
    <x v="2"/>
    <x v="33"/>
    <x v="469"/>
    <x v="182"/>
    <x v="182"/>
    <x v="1"/>
    <x v="2"/>
    <x v="4"/>
    <x v="678"/>
    <x v="370"/>
    <x v="36"/>
    <x v="90"/>
    <x v="8"/>
    <x v="9"/>
    <x v="3837"/>
    <x v="11"/>
  </r>
  <r>
    <x v="1"/>
    <x v="7"/>
    <x v="1"/>
    <x v="0"/>
    <x v="89"/>
    <x v="2894"/>
    <x v="2490"/>
    <x v="25"/>
    <x v="8"/>
    <x v="2"/>
    <x v="2"/>
    <x v="7"/>
    <x v="43"/>
    <x v="224"/>
    <x v="182"/>
    <x v="56"/>
    <x v="1"/>
    <x v="12"/>
    <x v="4"/>
    <x v="262"/>
    <x v="631"/>
    <x v="94"/>
    <x v="21"/>
    <x v="7"/>
    <x v="9"/>
    <x v="2316"/>
    <x v="3"/>
  </r>
  <r>
    <x v="1"/>
    <x v="7"/>
    <x v="0"/>
    <x v="20"/>
    <x v="385"/>
    <x v="2895"/>
    <x v="2491"/>
    <x v="291"/>
    <x v="8"/>
    <x v="2"/>
    <x v="2"/>
    <x v="7"/>
    <x v="39"/>
    <x v="164"/>
    <x v="139"/>
    <x v="184"/>
    <x v="1"/>
    <x v="12"/>
    <x v="4"/>
    <x v="135"/>
    <x v="51"/>
    <x v="9"/>
    <x v="35"/>
    <x v="8"/>
    <x v="9"/>
    <x v="3838"/>
    <x v="23"/>
  </r>
  <r>
    <x v="1"/>
    <x v="7"/>
    <x v="1"/>
    <x v="0"/>
    <x v="260"/>
    <x v="2896"/>
    <x v="2492"/>
    <x v="49"/>
    <x v="8"/>
    <x v="2"/>
    <x v="2"/>
    <x v="7"/>
    <x v="43"/>
    <x v="232"/>
    <x v="139"/>
    <x v="184"/>
    <x v="1"/>
    <x v="12"/>
    <x v="4"/>
    <x v="226"/>
    <x v="459"/>
    <x v="85"/>
    <x v="14"/>
    <x v="7"/>
    <x v="9"/>
    <x v="2317"/>
    <x v="3"/>
  </r>
  <r>
    <x v="1"/>
    <x v="7"/>
    <x v="1"/>
    <x v="0"/>
    <x v="318"/>
    <x v="2897"/>
    <x v="2492"/>
    <x v="229"/>
    <x v="8"/>
    <x v="2"/>
    <x v="2"/>
    <x v="7"/>
    <x v="43"/>
    <x v="263"/>
    <x v="170"/>
    <x v="184"/>
    <x v="1"/>
    <x v="12"/>
    <x v="4"/>
    <x v="368"/>
    <x v="299"/>
    <x v="42"/>
    <x v="17"/>
    <x v="7"/>
    <x v="9"/>
    <x v="2318"/>
    <x v="3"/>
  </r>
  <r>
    <x v="0"/>
    <x v="7"/>
    <x v="1"/>
    <x v="0"/>
    <x v="318"/>
    <x v="2898"/>
    <x v="2493"/>
    <x v="84"/>
    <x v="8"/>
    <x v="2"/>
    <x v="2"/>
    <x v="7"/>
    <x v="9"/>
    <x v="23"/>
    <x v="170"/>
    <x v="184"/>
    <x v="1"/>
    <x v="5"/>
    <x v="0"/>
    <x v="480"/>
    <x v="724"/>
    <x v="88"/>
    <x v="6"/>
    <x v="7"/>
    <x v="0"/>
    <x v="2319"/>
    <x v="2"/>
  </r>
  <r>
    <x v="1"/>
    <x v="7"/>
    <x v="1"/>
    <x v="0"/>
    <x v="318"/>
    <x v="2899"/>
    <x v="2494"/>
    <x v="282"/>
    <x v="8"/>
    <x v="2"/>
    <x v="2"/>
    <x v="7"/>
    <x v="43"/>
    <x v="245"/>
    <x v="182"/>
    <x v="173"/>
    <x v="1"/>
    <x v="12"/>
    <x v="4"/>
    <x v="310"/>
    <x v="970"/>
    <x v="78"/>
    <x v="11"/>
    <x v="7"/>
    <x v="9"/>
    <x v="2320"/>
    <x v="3"/>
  </r>
  <r>
    <x v="1"/>
    <x v="7"/>
    <x v="1"/>
    <x v="0"/>
    <x v="119"/>
    <x v="2900"/>
    <x v="2495"/>
    <x v="297"/>
    <x v="8"/>
    <x v="2"/>
    <x v="2"/>
    <x v="7"/>
    <x v="43"/>
    <x v="257"/>
    <x v="182"/>
    <x v="69"/>
    <x v="1"/>
    <x v="12"/>
    <x v="4"/>
    <x v="233"/>
    <x v="1021"/>
    <x v="58"/>
    <x v="19"/>
    <x v="7"/>
    <x v="9"/>
    <x v="2321"/>
    <x v="3"/>
  </r>
  <r>
    <x v="1"/>
    <x v="7"/>
    <x v="0"/>
    <x v="25"/>
    <x v="394"/>
    <x v="2901"/>
    <x v="2496"/>
    <x v="53"/>
    <x v="8"/>
    <x v="2"/>
    <x v="2"/>
    <x v="7"/>
    <x v="42"/>
    <x v="304"/>
    <x v="139"/>
    <x v="184"/>
    <x v="1"/>
    <x v="12"/>
    <x v="4"/>
    <x v="349"/>
    <x v="513"/>
    <x v="38"/>
    <x v="57"/>
    <x v="8"/>
    <x v="9"/>
    <x v="3839"/>
    <x v="11"/>
  </r>
  <r>
    <x v="1"/>
    <x v="2"/>
    <x v="0"/>
    <x v="0"/>
    <x v="344"/>
    <x v="2902"/>
    <x v="2497"/>
    <x v="145"/>
    <x v="8"/>
    <x v="2"/>
    <x v="2"/>
    <x v="2"/>
    <x v="33"/>
    <x v="469"/>
    <x v="180"/>
    <x v="184"/>
    <x v="1"/>
    <x v="2"/>
    <x v="4"/>
    <x v="677"/>
    <x v="716"/>
    <x v="36"/>
    <x v="90"/>
    <x v="8"/>
    <x v="9"/>
    <x v="3840"/>
    <x v="11"/>
  </r>
  <r>
    <x v="1"/>
    <x v="7"/>
    <x v="1"/>
    <x v="0"/>
    <x v="57"/>
    <x v="2903"/>
    <x v="2498"/>
    <x v="7"/>
    <x v="8"/>
    <x v="2"/>
    <x v="2"/>
    <x v="7"/>
    <x v="43"/>
    <x v="270"/>
    <x v="36"/>
    <x v="184"/>
    <x v="1"/>
    <x v="12"/>
    <x v="4"/>
    <x v="232"/>
    <x v="125"/>
    <x v="93"/>
    <x v="22"/>
    <x v="7"/>
    <x v="9"/>
    <x v="2322"/>
    <x v="3"/>
  </r>
  <r>
    <x v="1"/>
    <x v="7"/>
    <x v="0"/>
    <x v="13"/>
    <x v="190"/>
    <x v="2904"/>
    <x v="2499"/>
    <x v="99"/>
    <x v="8"/>
    <x v="2"/>
    <x v="2"/>
    <x v="7"/>
    <x v="41"/>
    <x v="209"/>
    <x v="23"/>
    <x v="184"/>
    <x v="1"/>
    <x v="13"/>
    <x v="4"/>
    <x v="98"/>
    <x v="845"/>
    <x v="69"/>
    <x v="56"/>
    <x v="8"/>
    <x v="9"/>
    <x v="3841"/>
    <x v="23"/>
  </r>
  <r>
    <x v="1"/>
    <x v="7"/>
    <x v="1"/>
    <x v="0"/>
    <x v="265"/>
    <x v="2905"/>
    <x v="2500"/>
    <x v="7"/>
    <x v="8"/>
    <x v="2"/>
    <x v="2"/>
    <x v="7"/>
    <x v="43"/>
    <x v="266"/>
    <x v="142"/>
    <x v="184"/>
    <x v="1"/>
    <x v="12"/>
    <x v="4"/>
    <x v="231"/>
    <x v="125"/>
    <x v="93"/>
    <x v="22"/>
    <x v="7"/>
    <x v="9"/>
    <x v="2323"/>
    <x v="3"/>
  </r>
  <r>
    <x v="1"/>
    <x v="7"/>
    <x v="1"/>
    <x v="0"/>
    <x v="260"/>
    <x v="2906"/>
    <x v="2501"/>
    <x v="262"/>
    <x v="8"/>
    <x v="2"/>
    <x v="2"/>
    <x v="7"/>
    <x v="43"/>
    <x v="247"/>
    <x v="182"/>
    <x v="142"/>
    <x v="1"/>
    <x v="12"/>
    <x v="4"/>
    <x v="235"/>
    <x v="951"/>
    <x v="58"/>
    <x v="19"/>
    <x v="7"/>
    <x v="9"/>
    <x v="2324"/>
    <x v="3"/>
  </r>
  <r>
    <x v="1"/>
    <x v="7"/>
    <x v="1"/>
    <x v="0"/>
    <x v="318"/>
    <x v="2907"/>
    <x v="2502"/>
    <x v="277"/>
    <x v="8"/>
    <x v="2"/>
    <x v="2"/>
    <x v="7"/>
    <x v="43"/>
    <x v="239"/>
    <x v="170"/>
    <x v="184"/>
    <x v="1"/>
    <x v="12"/>
    <x v="4"/>
    <x v="270"/>
    <x v="344"/>
    <x v="5"/>
    <x v="20"/>
    <x v="7"/>
    <x v="9"/>
    <x v="2325"/>
    <x v="3"/>
  </r>
  <r>
    <x v="1"/>
    <x v="7"/>
    <x v="1"/>
    <x v="0"/>
    <x v="323"/>
    <x v="2908"/>
    <x v="2503"/>
    <x v="7"/>
    <x v="8"/>
    <x v="2"/>
    <x v="2"/>
    <x v="7"/>
    <x v="43"/>
    <x v="239"/>
    <x v="174"/>
    <x v="184"/>
    <x v="1"/>
    <x v="12"/>
    <x v="4"/>
    <x v="270"/>
    <x v="133"/>
    <x v="5"/>
    <x v="20"/>
    <x v="7"/>
    <x v="9"/>
    <x v="2326"/>
    <x v="3"/>
  </r>
  <r>
    <x v="1"/>
    <x v="7"/>
    <x v="1"/>
    <x v="0"/>
    <x v="285"/>
    <x v="2909"/>
    <x v="2504"/>
    <x v="239"/>
    <x v="8"/>
    <x v="2"/>
    <x v="2"/>
    <x v="7"/>
    <x v="43"/>
    <x v="246"/>
    <x v="182"/>
    <x v="152"/>
    <x v="1"/>
    <x v="12"/>
    <x v="4"/>
    <x v="256"/>
    <x v="693"/>
    <x v="101"/>
    <x v="9"/>
    <x v="7"/>
    <x v="9"/>
    <x v="2327"/>
    <x v="3"/>
  </r>
  <r>
    <x v="1"/>
    <x v="7"/>
    <x v="1"/>
    <x v="0"/>
    <x v="318"/>
    <x v="2910"/>
    <x v="2505"/>
    <x v="99"/>
    <x v="8"/>
    <x v="2"/>
    <x v="2"/>
    <x v="7"/>
    <x v="43"/>
    <x v="266"/>
    <x v="182"/>
    <x v="173"/>
    <x v="1"/>
    <x v="12"/>
    <x v="4"/>
    <x v="233"/>
    <x v="666"/>
    <x v="93"/>
    <x v="22"/>
    <x v="7"/>
    <x v="9"/>
    <x v="2328"/>
    <x v="3"/>
  </r>
  <r>
    <x v="1"/>
    <x v="7"/>
    <x v="0"/>
    <x v="24"/>
    <x v="345"/>
    <x v="2911"/>
    <x v="2506"/>
    <x v="302"/>
    <x v="8"/>
    <x v="2"/>
    <x v="2"/>
    <x v="7"/>
    <x v="39"/>
    <x v="120"/>
    <x v="182"/>
    <x v="37"/>
    <x v="1"/>
    <x v="12"/>
    <x v="4"/>
    <x v="122"/>
    <x v="750"/>
    <x v="34"/>
    <x v="36"/>
    <x v="8"/>
    <x v="9"/>
    <x v="3842"/>
    <x v="54"/>
  </r>
  <r>
    <x v="1"/>
    <x v="7"/>
    <x v="1"/>
    <x v="0"/>
    <x v="260"/>
    <x v="2912"/>
    <x v="2507"/>
    <x v="39"/>
    <x v="8"/>
    <x v="2"/>
    <x v="2"/>
    <x v="7"/>
    <x v="43"/>
    <x v="232"/>
    <x v="182"/>
    <x v="142"/>
    <x v="1"/>
    <x v="12"/>
    <x v="4"/>
    <x v="231"/>
    <x v="206"/>
    <x v="85"/>
    <x v="14"/>
    <x v="7"/>
    <x v="9"/>
    <x v="2329"/>
    <x v="3"/>
  </r>
  <r>
    <x v="1"/>
    <x v="2"/>
    <x v="0"/>
    <x v="0"/>
    <x v="344"/>
    <x v="2913"/>
    <x v="2508"/>
    <x v="248"/>
    <x v="8"/>
    <x v="2"/>
    <x v="2"/>
    <x v="2"/>
    <x v="33"/>
    <x v="469"/>
    <x v="182"/>
    <x v="182"/>
    <x v="1"/>
    <x v="2"/>
    <x v="4"/>
    <x v="678"/>
    <x v="369"/>
    <x v="36"/>
    <x v="90"/>
    <x v="8"/>
    <x v="9"/>
    <x v="3843"/>
    <x v="11"/>
  </r>
  <r>
    <x v="1"/>
    <x v="7"/>
    <x v="1"/>
    <x v="0"/>
    <x v="298"/>
    <x v="2914"/>
    <x v="2509"/>
    <x v="199"/>
    <x v="8"/>
    <x v="2"/>
    <x v="2"/>
    <x v="7"/>
    <x v="43"/>
    <x v="250"/>
    <x v="161"/>
    <x v="184"/>
    <x v="1"/>
    <x v="12"/>
    <x v="4"/>
    <x v="235"/>
    <x v="993"/>
    <x v="101"/>
    <x v="9"/>
    <x v="7"/>
    <x v="9"/>
    <x v="2330"/>
    <x v="3"/>
  </r>
  <r>
    <x v="1"/>
    <x v="7"/>
    <x v="1"/>
    <x v="0"/>
    <x v="260"/>
    <x v="2915"/>
    <x v="2510"/>
    <x v="7"/>
    <x v="8"/>
    <x v="2"/>
    <x v="2"/>
    <x v="7"/>
    <x v="43"/>
    <x v="232"/>
    <x v="139"/>
    <x v="184"/>
    <x v="1"/>
    <x v="12"/>
    <x v="4"/>
    <x v="226"/>
    <x v="134"/>
    <x v="85"/>
    <x v="14"/>
    <x v="7"/>
    <x v="9"/>
    <x v="2331"/>
    <x v="3"/>
  </r>
  <r>
    <x v="1"/>
    <x v="7"/>
    <x v="1"/>
    <x v="0"/>
    <x v="260"/>
    <x v="2916"/>
    <x v="2510"/>
    <x v="39"/>
    <x v="8"/>
    <x v="2"/>
    <x v="2"/>
    <x v="7"/>
    <x v="43"/>
    <x v="247"/>
    <x v="139"/>
    <x v="184"/>
    <x v="1"/>
    <x v="12"/>
    <x v="4"/>
    <x v="233"/>
    <x v="206"/>
    <x v="58"/>
    <x v="19"/>
    <x v="7"/>
    <x v="9"/>
    <x v="2332"/>
    <x v="3"/>
  </r>
  <r>
    <x v="1"/>
    <x v="7"/>
    <x v="1"/>
    <x v="0"/>
    <x v="260"/>
    <x v="2917"/>
    <x v="2511"/>
    <x v="238"/>
    <x v="8"/>
    <x v="2"/>
    <x v="2"/>
    <x v="7"/>
    <x v="43"/>
    <x v="274"/>
    <x v="182"/>
    <x v="142"/>
    <x v="1"/>
    <x v="12"/>
    <x v="4"/>
    <x v="252"/>
    <x v="248"/>
    <x v="94"/>
    <x v="22"/>
    <x v="7"/>
    <x v="9"/>
    <x v="2333"/>
    <x v="3"/>
  </r>
  <r>
    <x v="1"/>
    <x v="7"/>
    <x v="1"/>
    <x v="0"/>
    <x v="260"/>
    <x v="2919"/>
    <x v="2512"/>
    <x v="123"/>
    <x v="8"/>
    <x v="2"/>
    <x v="2"/>
    <x v="7"/>
    <x v="43"/>
    <x v="260"/>
    <x v="139"/>
    <x v="184"/>
    <x v="1"/>
    <x v="12"/>
    <x v="4"/>
    <x v="405"/>
    <x v="118"/>
    <x v="67"/>
    <x v="14"/>
    <x v="7"/>
    <x v="9"/>
    <x v="2335"/>
    <x v="3"/>
  </r>
  <r>
    <x v="1"/>
    <x v="7"/>
    <x v="1"/>
    <x v="0"/>
    <x v="318"/>
    <x v="2918"/>
    <x v="2512"/>
    <x v="21"/>
    <x v="8"/>
    <x v="2"/>
    <x v="2"/>
    <x v="7"/>
    <x v="43"/>
    <x v="235"/>
    <x v="170"/>
    <x v="184"/>
    <x v="1"/>
    <x v="12"/>
    <x v="4"/>
    <x v="269"/>
    <x v="35"/>
    <x v="93"/>
    <x v="23"/>
    <x v="7"/>
    <x v="9"/>
    <x v="2334"/>
    <x v="3"/>
  </r>
  <r>
    <x v="1"/>
    <x v="7"/>
    <x v="1"/>
    <x v="0"/>
    <x v="318"/>
    <x v="2920"/>
    <x v="2513"/>
    <x v="183"/>
    <x v="8"/>
    <x v="2"/>
    <x v="2"/>
    <x v="7"/>
    <x v="43"/>
    <x v="224"/>
    <x v="182"/>
    <x v="173"/>
    <x v="1"/>
    <x v="12"/>
    <x v="4"/>
    <x v="259"/>
    <x v="472"/>
    <x v="94"/>
    <x v="21"/>
    <x v="7"/>
    <x v="9"/>
    <x v="2336"/>
    <x v="3"/>
  </r>
  <r>
    <x v="1"/>
    <x v="7"/>
    <x v="1"/>
    <x v="0"/>
    <x v="262"/>
    <x v="2921"/>
    <x v="2514"/>
    <x v="266"/>
    <x v="8"/>
    <x v="2"/>
    <x v="2"/>
    <x v="7"/>
    <x v="43"/>
    <x v="266"/>
    <x v="182"/>
    <x v="144"/>
    <x v="1"/>
    <x v="12"/>
    <x v="4"/>
    <x v="234"/>
    <x v="934"/>
    <x v="93"/>
    <x v="22"/>
    <x v="7"/>
    <x v="9"/>
    <x v="2338"/>
    <x v="3"/>
  </r>
  <r>
    <x v="0"/>
    <x v="7"/>
    <x v="1"/>
    <x v="0"/>
    <x v="318"/>
    <x v="2922"/>
    <x v="2515"/>
    <x v="120"/>
    <x v="8"/>
    <x v="2"/>
    <x v="2"/>
    <x v="7"/>
    <x v="9"/>
    <x v="23"/>
    <x v="170"/>
    <x v="184"/>
    <x v="1"/>
    <x v="5"/>
    <x v="0"/>
    <x v="479"/>
    <x v="312"/>
    <x v="88"/>
    <x v="6"/>
    <x v="7"/>
    <x v="0"/>
    <x v="2337"/>
    <x v="2"/>
  </r>
  <r>
    <x v="1"/>
    <x v="10"/>
    <x v="0"/>
    <x v="0"/>
    <x v="27"/>
    <x v="2923"/>
    <x v="2515"/>
    <x v="148"/>
    <x v="8"/>
    <x v="2"/>
    <x v="2"/>
    <x v="10"/>
    <x v="35"/>
    <x v="338"/>
    <x v="21"/>
    <x v="184"/>
    <x v="1"/>
    <x v="15"/>
    <x v="4"/>
    <x v="720"/>
    <x v="494"/>
    <x v="51"/>
    <x v="26"/>
    <x v="1"/>
    <x v="9"/>
    <x v="643"/>
    <x v="2"/>
  </r>
  <r>
    <x v="1"/>
    <x v="7"/>
    <x v="1"/>
    <x v="0"/>
    <x v="167"/>
    <x v="2924"/>
    <x v="2516"/>
    <x v="123"/>
    <x v="8"/>
    <x v="2"/>
    <x v="2"/>
    <x v="7"/>
    <x v="43"/>
    <x v="247"/>
    <x v="90"/>
    <x v="184"/>
    <x v="1"/>
    <x v="12"/>
    <x v="4"/>
    <x v="231"/>
    <x v="1025"/>
    <x v="58"/>
    <x v="19"/>
    <x v="7"/>
    <x v="9"/>
    <x v="2339"/>
    <x v="3"/>
  </r>
  <r>
    <x v="0"/>
    <x v="6"/>
    <x v="0"/>
    <x v="0"/>
    <x v="3"/>
    <x v="2925"/>
    <x v="2517"/>
    <x v="128"/>
    <x v="8"/>
    <x v="2"/>
    <x v="2"/>
    <x v="6"/>
    <x v="61"/>
    <x v="471"/>
    <x v="182"/>
    <x v="3"/>
    <x v="1"/>
    <x v="9"/>
    <x v="4"/>
    <x v="995"/>
    <x v="110"/>
    <x v="6"/>
    <x v="25"/>
    <x v="2"/>
    <x v="7"/>
    <x v="3172"/>
    <x v="22"/>
  </r>
  <r>
    <x v="1"/>
    <x v="7"/>
    <x v="0"/>
    <x v="12"/>
    <x v="369"/>
    <x v="2926"/>
    <x v="2518"/>
    <x v="108"/>
    <x v="8"/>
    <x v="2"/>
    <x v="2"/>
    <x v="7"/>
    <x v="42"/>
    <x v="305"/>
    <x v="182"/>
    <x v="157"/>
    <x v="1"/>
    <x v="12"/>
    <x v="4"/>
    <x v="279"/>
    <x v="408"/>
    <x v="38"/>
    <x v="57"/>
    <x v="8"/>
    <x v="9"/>
    <x v="3845"/>
    <x v="18"/>
  </r>
  <r>
    <x v="1"/>
    <x v="7"/>
    <x v="0"/>
    <x v="25"/>
    <x v="394"/>
    <x v="2927"/>
    <x v="2519"/>
    <x v="7"/>
    <x v="8"/>
    <x v="2"/>
    <x v="2"/>
    <x v="7"/>
    <x v="42"/>
    <x v="304"/>
    <x v="182"/>
    <x v="142"/>
    <x v="1"/>
    <x v="12"/>
    <x v="4"/>
    <x v="351"/>
    <x v="132"/>
    <x v="38"/>
    <x v="57"/>
    <x v="8"/>
    <x v="9"/>
    <x v="3844"/>
    <x v="11"/>
  </r>
  <r>
    <x v="1"/>
    <x v="7"/>
    <x v="1"/>
    <x v="0"/>
    <x v="260"/>
    <x v="2928"/>
    <x v="2520"/>
    <x v="49"/>
    <x v="8"/>
    <x v="2"/>
    <x v="2"/>
    <x v="7"/>
    <x v="43"/>
    <x v="231"/>
    <x v="139"/>
    <x v="184"/>
    <x v="1"/>
    <x v="12"/>
    <x v="4"/>
    <x v="205"/>
    <x v="836"/>
    <x v="102"/>
    <x v="14"/>
    <x v="7"/>
    <x v="9"/>
    <x v="2340"/>
    <x v="3"/>
  </r>
  <r>
    <x v="1"/>
    <x v="10"/>
    <x v="1"/>
    <x v="12"/>
    <x v="128"/>
    <x v="2929"/>
    <x v="2521"/>
    <x v="70"/>
    <x v="8"/>
    <x v="2"/>
    <x v="2"/>
    <x v="10"/>
    <x v="36"/>
    <x v="444"/>
    <x v="182"/>
    <x v="24"/>
    <x v="1"/>
    <x v="15"/>
    <x v="4"/>
    <x v="746"/>
    <x v="431"/>
    <x v="56"/>
    <x v="52"/>
    <x v="1"/>
    <x v="10"/>
    <x v="644"/>
    <x v="41"/>
  </r>
  <r>
    <x v="1"/>
    <x v="7"/>
    <x v="1"/>
    <x v="0"/>
    <x v="260"/>
    <x v="2930"/>
    <x v="2522"/>
    <x v="262"/>
    <x v="8"/>
    <x v="2"/>
    <x v="2"/>
    <x v="7"/>
    <x v="43"/>
    <x v="252"/>
    <x v="182"/>
    <x v="142"/>
    <x v="1"/>
    <x v="12"/>
    <x v="4"/>
    <x v="227"/>
    <x v="951"/>
    <x v="58"/>
    <x v="19"/>
    <x v="7"/>
    <x v="9"/>
    <x v="2341"/>
    <x v="3"/>
  </r>
  <r>
    <x v="1"/>
    <x v="7"/>
    <x v="1"/>
    <x v="0"/>
    <x v="291"/>
    <x v="2931"/>
    <x v="2523"/>
    <x v="7"/>
    <x v="8"/>
    <x v="2"/>
    <x v="2"/>
    <x v="7"/>
    <x v="43"/>
    <x v="246"/>
    <x v="159"/>
    <x v="184"/>
    <x v="1"/>
    <x v="12"/>
    <x v="4"/>
    <x v="253"/>
    <x v="124"/>
    <x v="101"/>
    <x v="9"/>
    <x v="7"/>
    <x v="9"/>
    <x v="2342"/>
    <x v="3"/>
  </r>
  <r>
    <x v="1"/>
    <x v="7"/>
    <x v="1"/>
    <x v="0"/>
    <x v="64"/>
    <x v="2932"/>
    <x v="2524"/>
    <x v="254"/>
    <x v="8"/>
    <x v="2"/>
    <x v="2"/>
    <x v="7"/>
    <x v="43"/>
    <x v="270"/>
    <x v="182"/>
    <x v="40"/>
    <x v="1"/>
    <x v="12"/>
    <x v="4"/>
    <x v="233"/>
    <x v="279"/>
    <x v="93"/>
    <x v="22"/>
    <x v="7"/>
    <x v="9"/>
    <x v="2343"/>
    <x v="3"/>
  </r>
  <r>
    <x v="1"/>
    <x v="7"/>
    <x v="1"/>
    <x v="0"/>
    <x v="318"/>
    <x v="2934"/>
    <x v="2525"/>
    <x v="108"/>
    <x v="8"/>
    <x v="2"/>
    <x v="2"/>
    <x v="7"/>
    <x v="43"/>
    <x v="221"/>
    <x v="182"/>
    <x v="173"/>
    <x v="1"/>
    <x v="12"/>
    <x v="4"/>
    <x v="310"/>
    <x v="401"/>
    <x v="78"/>
    <x v="11"/>
    <x v="7"/>
    <x v="9"/>
    <x v="2345"/>
    <x v="3"/>
  </r>
  <r>
    <x v="1"/>
    <x v="7"/>
    <x v="1"/>
    <x v="0"/>
    <x v="20"/>
    <x v="2933"/>
    <x v="2525"/>
    <x v="25"/>
    <x v="8"/>
    <x v="2"/>
    <x v="2"/>
    <x v="7"/>
    <x v="43"/>
    <x v="251"/>
    <x v="17"/>
    <x v="184"/>
    <x v="1"/>
    <x v="12"/>
    <x v="4"/>
    <x v="253"/>
    <x v="230"/>
    <x v="101"/>
    <x v="9"/>
    <x v="7"/>
    <x v="9"/>
    <x v="2344"/>
    <x v="3"/>
  </r>
  <r>
    <x v="1"/>
    <x v="7"/>
    <x v="1"/>
    <x v="0"/>
    <x v="260"/>
    <x v="2936"/>
    <x v="2526"/>
    <x v="262"/>
    <x v="8"/>
    <x v="2"/>
    <x v="2"/>
    <x v="7"/>
    <x v="43"/>
    <x v="252"/>
    <x v="182"/>
    <x v="142"/>
    <x v="1"/>
    <x v="12"/>
    <x v="4"/>
    <x v="227"/>
    <x v="951"/>
    <x v="58"/>
    <x v="19"/>
    <x v="7"/>
    <x v="9"/>
    <x v="2347"/>
    <x v="3"/>
  </r>
  <r>
    <x v="1"/>
    <x v="7"/>
    <x v="1"/>
    <x v="0"/>
    <x v="167"/>
    <x v="2935"/>
    <x v="2526"/>
    <x v="97"/>
    <x v="8"/>
    <x v="2"/>
    <x v="2"/>
    <x v="7"/>
    <x v="43"/>
    <x v="247"/>
    <x v="90"/>
    <x v="184"/>
    <x v="1"/>
    <x v="12"/>
    <x v="4"/>
    <x v="231"/>
    <x v="632"/>
    <x v="58"/>
    <x v="19"/>
    <x v="7"/>
    <x v="9"/>
    <x v="2348"/>
    <x v="3"/>
  </r>
  <r>
    <x v="1"/>
    <x v="7"/>
    <x v="1"/>
    <x v="0"/>
    <x v="165"/>
    <x v="2937"/>
    <x v="2527"/>
    <x v="7"/>
    <x v="8"/>
    <x v="2"/>
    <x v="2"/>
    <x v="7"/>
    <x v="43"/>
    <x v="218"/>
    <x v="89"/>
    <x v="184"/>
    <x v="1"/>
    <x v="12"/>
    <x v="4"/>
    <x v="230"/>
    <x v="129"/>
    <x v="58"/>
    <x v="19"/>
    <x v="7"/>
    <x v="9"/>
    <x v="2346"/>
    <x v="3"/>
  </r>
  <r>
    <x v="1"/>
    <x v="7"/>
    <x v="1"/>
    <x v="0"/>
    <x v="320"/>
    <x v="2938"/>
    <x v="2528"/>
    <x v="66"/>
    <x v="8"/>
    <x v="2"/>
    <x v="2"/>
    <x v="7"/>
    <x v="43"/>
    <x v="263"/>
    <x v="182"/>
    <x v="175"/>
    <x v="1"/>
    <x v="12"/>
    <x v="4"/>
    <x v="377"/>
    <x v="270"/>
    <x v="42"/>
    <x v="17"/>
    <x v="7"/>
    <x v="9"/>
    <x v="2349"/>
    <x v="3"/>
  </r>
  <r>
    <x v="1"/>
    <x v="7"/>
    <x v="0"/>
    <x v="9"/>
    <x v="351"/>
    <x v="2939"/>
    <x v="2529"/>
    <x v="56"/>
    <x v="8"/>
    <x v="2"/>
    <x v="2"/>
    <x v="7"/>
    <x v="42"/>
    <x v="189"/>
    <x v="139"/>
    <x v="184"/>
    <x v="1"/>
    <x v="12"/>
    <x v="4"/>
    <x v="229"/>
    <x v="114"/>
    <x v="3"/>
    <x v="40"/>
    <x v="8"/>
    <x v="9"/>
    <x v="3846"/>
    <x v="3"/>
  </r>
  <r>
    <x v="1"/>
    <x v="7"/>
    <x v="0"/>
    <x v="12"/>
    <x v="361"/>
    <x v="2940"/>
    <x v="2530"/>
    <x v="35"/>
    <x v="8"/>
    <x v="2"/>
    <x v="2"/>
    <x v="7"/>
    <x v="42"/>
    <x v="305"/>
    <x v="139"/>
    <x v="184"/>
    <x v="1"/>
    <x v="12"/>
    <x v="4"/>
    <x v="278"/>
    <x v="702"/>
    <x v="38"/>
    <x v="57"/>
    <x v="8"/>
    <x v="9"/>
    <x v="3847"/>
    <x v="18"/>
  </r>
  <r>
    <x v="1"/>
    <x v="7"/>
    <x v="1"/>
    <x v="0"/>
    <x v="260"/>
    <x v="2941"/>
    <x v="2531"/>
    <x v="97"/>
    <x v="8"/>
    <x v="2"/>
    <x v="2"/>
    <x v="7"/>
    <x v="43"/>
    <x v="282"/>
    <x v="139"/>
    <x v="184"/>
    <x v="1"/>
    <x v="12"/>
    <x v="4"/>
    <x v="413"/>
    <x v="617"/>
    <x v="104"/>
    <x v="16"/>
    <x v="7"/>
    <x v="9"/>
    <x v="2350"/>
    <x v="3"/>
  </r>
  <r>
    <x v="1"/>
    <x v="7"/>
    <x v="1"/>
    <x v="0"/>
    <x v="106"/>
    <x v="2942"/>
    <x v="2532"/>
    <x v="288"/>
    <x v="8"/>
    <x v="2"/>
    <x v="2"/>
    <x v="7"/>
    <x v="43"/>
    <x v="279"/>
    <x v="56"/>
    <x v="184"/>
    <x v="1"/>
    <x v="12"/>
    <x v="4"/>
    <x v="253"/>
    <x v="990"/>
    <x v="94"/>
    <x v="21"/>
    <x v="7"/>
    <x v="9"/>
    <x v="2351"/>
    <x v="3"/>
  </r>
  <r>
    <x v="1"/>
    <x v="7"/>
    <x v="1"/>
    <x v="0"/>
    <x v="260"/>
    <x v="2943"/>
    <x v="2533"/>
    <x v="83"/>
    <x v="8"/>
    <x v="2"/>
    <x v="2"/>
    <x v="7"/>
    <x v="43"/>
    <x v="263"/>
    <x v="182"/>
    <x v="142"/>
    <x v="1"/>
    <x v="12"/>
    <x v="4"/>
    <x v="377"/>
    <x v="385"/>
    <x v="42"/>
    <x v="17"/>
    <x v="7"/>
    <x v="9"/>
    <x v="2352"/>
    <x v="3"/>
  </r>
  <r>
    <x v="1"/>
    <x v="7"/>
    <x v="1"/>
    <x v="0"/>
    <x v="260"/>
    <x v="2944"/>
    <x v="2534"/>
    <x v="83"/>
    <x v="8"/>
    <x v="2"/>
    <x v="2"/>
    <x v="7"/>
    <x v="43"/>
    <x v="252"/>
    <x v="139"/>
    <x v="184"/>
    <x v="1"/>
    <x v="12"/>
    <x v="4"/>
    <x v="226"/>
    <x v="685"/>
    <x v="58"/>
    <x v="19"/>
    <x v="7"/>
    <x v="9"/>
    <x v="2353"/>
    <x v="3"/>
  </r>
  <r>
    <x v="1"/>
    <x v="2"/>
    <x v="0"/>
    <x v="0"/>
    <x v="344"/>
    <x v="2945"/>
    <x v="2535"/>
    <x v="77"/>
    <x v="8"/>
    <x v="2"/>
    <x v="2"/>
    <x v="2"/>
    <x v="33"/>
    <x v="469"/>
    <x v="182"/>
    <x v="182"/>
    <x v="1"/>
    <x v="2"/>
    <x v="4"/>
    <x v="680"/>
    <x v="498"/>
    <x v="36"/>
    <x v="90"/>
    <x v="8"/>
    <x v="9"/>
    <x v="3848"/>
    <x v="11"/>
  </r>
  <r>
    <x v="1"/>
    <x v="7"/>
    <x v="1"/>
    <x v="0"/>
    <x v="318"/>
    <x v="2946"/>
    <x v="2536"/>
    <x v="291"/>
    <x v="8"/>
    <x v="2"/>
    <x v="2"/>
    <x v="7"/>
    <x v="45"/>
    <x v="295"/>
    <x v="182"/>
    <x v="173"/>
    <x v="1"/>
    <x v="12"/>
    <x v="4"/>
    <x v="68"/>
    <x v="896"/>
    <x v="42"/>
    <x v="17"/>
    <x v="7"/>
    <x v="9"/>
    <x v="2354"/>
    <x v="3"/>
  </r>
  <r>
    <x v="1"/>
    <x v="7"/>
    <x v="0"/>
    <x v="12"/>
    <x v="383"/>
    <x v="2947"/>
    <x v="2537"/>
    <x v="145"/>
    <x v="8"/>
    <x v="2"/>
    <x v="2"/>
    <x v="7"/>
    <x v="42"/>
    <x v="305"/>
    <x v="182"/>
    <x v="176"/>
    <x v="1"/>
    <x v="12"/>
    <x v="4"/>
    <x v="279"/>
    <x v="684"/>
    <x v="38"/>
    <x v="57"/>
    <x v="8"/>
    <x v="9"/>
    <x v="3849"/>
    <x v="18"/>
  </r>
  <r>
    <x v="1"/>
    <x v="7"/>
    <x v="1"/>
    <x v="0"/>
    <x v="318"/>
    <x v="2948"/>
    <x v="2538"/>
    <x v="97"/>
    <x v="8"/>
    <x v="2"/>
    <x v="2"/>
    <x v="7"/>
    <x v="43"/>
    <x v="279"/>
    <x v="182"/>
    <x v="173"/>
    <x v="1"/>
    <x v="12"/>
    <x v="4"/>
    <x v="258"/>
    <x v="1026"/>
    <x v="94"/>
    <x v="21"/>
    <x v="7"/>
    <x v="9"/>
    <x v="2355"/>
    <x v="3"/>
  </r>
  <r>
    <x v="1"/>
    <x v="7"/>
    <x v="1"/>
    <x v="0"/>
    <x v="318"/>
    <x v="2949"/>
    <x v="2539"/>
    <x v="229"/>
    <x v="8"/>
    <x v="2"/>
    <x v="2"/>
    <x v="7"/>
    <x v="43"/>
    <x v="263"/>
    <x v="170"/>
    <x v="184"/>
    <x v="1"/>
    <x v="12"/>
    <x v="4"/>
    <x v="371"/>
    <x v="299"/>
    <x v="42"/>
    <x v="17"/>
    <x v="7"/>
    <x v="9"/>
    <x v="2356"/>
    <x v="3"/>
  </r>
  <r>
    <x v="1"/>
    <x v="7"/>
    <x v="1"/>
    <x v="9"/>
    <x v="364"/>
    <x v="2950"/>
    <x v="2540"/>
    <x v="28"/>
    <x v="8"/>
    <x v="2"/>
    <x v="2"/>
    <x v="7"/>
    <x v="43"/>
    <x v="262"/>
    <x v="182"/>
    <x v="173"/>
    <x v="1"/>
    <x v="12"/>
    <x v="4"/>
    <x v="366"/>
    <x v="17"/>
    <x v="42"/>
    <x v="17"/>
    <x v="7"/>
    <x v="9"/>
    <x v="2360"/>
    <x v="3"/>
  </r>
  <r>
    <x v="1"/>
    <x v="7"/>
    <x v="1"/>
    <x v="0"/>
    <x v="260"/>
    <x v="2952"/>
    <x v="2541"/>
    <x v="183"/>
    <x v="8"/>
    <x v="2"/>
    <x v="2"/>
    <x v="7"/>
    <x v="43"/>
    <x v="282"/>
    <x v="182"/>
    <x v="142"/>
    <x v="1"/>
    <x v="12"/>
    <x v="4"/>
    <x v="417"/>
    <x v="848"/>
    <x v="104"/>
    <x v="16"/>
    <x v="7"/>
    <x v="9"/>
    <x v="2358"/>
    <x v="3"/>
  </r>
  <r>
    <x v="1"/>
    <x v="7"/>
    <x v="1"/>
    <x v="0"/>
    <x v="248"/>
    <x v="2951"/>
    <x v="2541"/>
    <x v="83"/>
    <x v="8"/>
    <x v="2"/>
    <x v="2"/>
    <x v="7"/>
    <x v="43"/>
    <x v="266"/>
    <x v="182"/>
    <x v="136"/>
    <x v="1"/>
    <x v="12"/>
    <x v="4"/>
    <x v="233"/>
    <x v="384"/>
    <x v="93"/>
    <x v="22"/>
    <x v="7"/>
    <x v="9"/>
    <x v="2357"/>
    <x v="3"/>
  </r>
  <r>
    <x v="1"/>
    <x v="10"/>
    <x v="1"/>
    <x v="8"/>
    <x v="59"/>
    <x v="2953"/>
    <x v="2542"/>
    <x v="19"/>
    <x v="8"/>
    <x v="2"/>
    <x v="2"/>
    <x v="10"/>
    <x v="60"/>
    <x v="417"/>
    <x v="18"/>
    <x v="184"/>
    <x v="1"/>
    <x v="15"/>
    <x v="4"/>
    <x v="963"/>
    <x v="149"/>
    <x v="65"/>
    <x v="79"/>
    <x v="1"/>
    <x v="10"/>
    <x v="645"/>
    <x v="4"/>
  </r>
  <r>
    <x v="1"/>
    <x v="7"/>
    <x v="1"/>
    <x v="0"/>
    <x v="330"/>
    <x v="2954"/>
    <x v="2543"/>
    <x v="267"/>
    <x v="8"/>
    <x v="2"/>
    <x v="2"/>
    <x v="7"/>
    <x v="43"/>
    <x v="239"/>
    <x v="182"/>
    <x v="178"/>
    <x v="1"/>
    <x v="12"/>
    <x v="4"/>
    <x v="270"/>
    <x v="901"/>
    <x v="5"/>
    <x v="20"/>
    <x v="7"/>
    <x v="9"/>
    <x v="2359"/>
    <x v="3"/>
  </r>
  <r>
    <x v="1"/>
    <x v="7"/>
    <x v="1"/>
    <x v="0"/>
    <x v="260"/>
    <x v="2955"/>
    <x v="2544"/>
    <x v="283"/>
    <x v="8"/>
    <x v="2"/>
    <x v="2"/>
    <x v="7"/>
    <x v="43"/>
    <x v="243"/>
    <x v="139"/>
    <x v="184"/>
    <x v="1"/>
    <x v="12"/>
    <x v="4"/>
    <x v="370"/>
    <x v="621"/>
    <x v="53"/>
    <x v="12"/>
    <x v="7"/>
    <x v="9"/>
    <x v="2361"/>
    <x v="3"/>
  </r>
  <r>
    <x v="1"/>
    <x v="7"/>
    <x v="1"/>
    <x v="0"/>
    <x v="318"/>
    <x v="2957"/>
    <x v="2545"/>
    <x v="83"/>
    <x v="8"/>
    <x v="2"/>
    <x v="2"/>
    <x v="7"/>
    <x v="43"/>
    <x v="248"/>
    <x v="182"/>
    <x v="173"/>
    <x v="1"/>
    <x v="12"/>
    <x v="4"/>
    <x v="310"/>
    <x v="685"/>
    <x v="78"/>
    <x v="11"/>
    <x v="7"/>
    <x v="9"/>
    <x v="2363"/>
    <x v="3"/>
  </r>
  <r>
    <x v="1"/>
    <x v="7"/>
    <x v="1"/>
    <x v="0"/>
    <x v="318"/>
    <x v="2956"/>
    <x v="2545"/>
    <x v="7"/>
    <x v="8"/>
    <x v="2"/>
    <x v="2"/>
    <x v="7"/>
    <x v="43"/>
    <x v="217"/>
    <x v="182"/>
    <x v="173"/>
    <x v="1"/>
    <x v="12"/>
    <x v="4"/>
    <x v="256"/>
    <x v="124"/>
    <x v="101"/>
    <x v="9"/>
    <x v="7"/>
    <x v="9"/>
    <x v="2362"/>
    <x v="3"/>
  </r>
  <r>
    <x v="1"/>
    <x v="7"/>
    <x v="1"/>
    <x v="0"/>
    <x v="260"/>
    <x v="2958"/>
    <x v="2546"/>
    <x v="83"/>
    <x v="8"/>
    <x v="2"/>
    <x v="2"/>
    <x v="7"/>
    <x v="43"/>
    <x v="263"/>
    <x v="182"/>
    <x v="142"/>
    <x v="1"/>
    <x v="12"/>
    <x v="4"/>
    <x v="381"/>
    <x v="385"/>
    <x v="42"/>
    <x v="17"/>
    <x v="7"/>
    <x v="9"/>
    <x v="2364"/>
    <x v="3"/>
  </r>
  <r>
    <x v="1"/>
    <x v="7"/>
    <x v="1"/>
    <x v="0"/>
    <x v="260"/>
    <x v="2959"/>
    <x v="2547"/>
    <x v="39"/>
    <x v="8"/>
    <x v="2"/>
    <x v="2"/>
    <x v="7"/>
    <x v="43"/>
    <x v="232"/>
    <x v="182"/>
    <x v="142"/>
    <x v="1"/>
    <x v="12"/>
    <x v="4"/>
    <x v="231"/>
    <x v="206"/>
    <x v="85"/>
    <x v="14"/>
    <x v="7"/>
    <x v="9"/>
    <x v="2365"/>
    <x v="3"/>
  </r>
  <r>
    <x v="1"/>
    <x v="7"/>
    <x v="1"/>
    <x v="0"/>
    <x v="186"/>
    <x v="2961"/>
    <x v="2548"/>
    <x v="119"/>
    <x v="8"/>
    <x v="2"/>
    <x v="2"/>
    <x v="7"/>
    <x v="43"/>
    <x v="227"/>
    <x v="182"/>
    <x v="104"/>
    <x v="1"/>
    <x v="12"/>
    <x v="4"/>
    <x v="371"/>
    <x v="976"/>
    <x v="53"/>
    <x v="12"/>
    <x v="7"/>
    <x v="9"/>
    <x v="2367"/>
    <x v="3"/>
  </r>
  <r>
    <x v="1"/>
    <x v="7"/>
    <x v="1"/>
    <x v="0"/>
    <x v="260"/>
    <x v="2960"/>
    <x v="2548"/>
    <x v="39"/>
    <x v="8"/>
    <x v="2"/>
    <x v="2"/>
    <x v="7"/>
    <x v="43"/>
    <x v="247"/>
    <x v="139"/>
    <x v="184"/>
    <x v="1"/>
    <x v="12"/>
    <x v="4"/>
    <x v="231"/>
    <x v="206"/>
    <x v="58"/>
    <x v="19"/>
    <x v="7"/>
    <x v="9"/>
    <x v="2366"/>
    <x v="3"/>
  </r>
  <r>
    <x v="1"/>
    <x v="7"/>
    <x v="1"/>
    <x v="0"/>
    <x v="260"/>
    <x v="2962"/>
    <x v="2549"/>
    <x v="229"/>
    <x v="8"/>
    <x v="2"/>
    <x v="2"/>
    <x v="7"/>
    <x v="43"/>
    <x v="257"/>
    <x v="182"/>
    <x v="142"/>
    <x v="1"/>
    <x v="12"/>
    <x v="4"/>
    <x v="233"/>
    <x v="299"/>
    <x v="58"/>
    <x v="19"/>
    <x v="7"/>
    <x v="9"/>
    <x v="2368"/>
    <x v="3"/>
  </r>
  <r>
    <x v="1"/>
    <x v="7"/>
    <x v="0"/>
    <x v="12"/>
    <x v="361"/>
    <x v="2963"/>
    <x v="2550"/>
    <x v="183"/>
    <x v="8"/>
    <x v="2"/>
    <x v="2"/>
    <x v="7"/>
    <x v="39"/>
    <x v="114"/>
    <x v="182"/>
    <x v="142"/>
    <x v="1"/>
    <x v="12"/>
    <x v="4"/>
    <x v="28"/>
    <x v="522"/>
    <x v="72"/>
    <x v="41"/>
    <x v="8"/>
    <x v="9"/>
    <x v="3850"/>
    <x v="18"/>
  </r>
  <r>
    <x v="1"/>
    <x v="7"/>
    <x v="1"/>
    <x v="0"/>
    <x v="330"/>
    <x v="2964"/>
    <x v="2550"/>
    <x v="7"/>
    <x v="8"/>
    <x v="2"/>
    <x v="2"/>
    <x v="7"/>
    <x v="43"/>
    <x v="239"/>
    <x v="178"/>
    <x v="184"/>
    <x v="1"/>
    <x v="12"/>
    <x v="4"/>
    <x v="270"/>
    <x v="133"/>
    <x v="5"/>
    <x v="20"/>
    <x v="7"/>
    <x v="9"/>
    <x v="2369"/>
    <x v="3"/>
  </r>
  <r>
    <x v="1"/>
    <x v="7"/>
    <x v="1"/>
    <x v="0"/>
    <x v="260"/>
    <x v="2965"/>
    <x v="2551"/>
    <x v="123"/>
    <x v="8"/>
    <x v="2"/>
    <x v="2"/>
    <x v="7"/>
    <x v="43"/>
    <x v="231"/>
    <x v="139"/>
    <x v="184"/>
    <x v="1"/>
    <x v="12"/>
    <x v="4"/>
    <x v="205"/>
    <x v="661"/>
    <x v="102"/>
    <x v="14"/>
    <x v="7"/>
    <x v="9"/>
    <x v="2370"/>
    <x v="3"/>
  </r>
  <r>
    <x v="1"/>
    <x v="7"/>
    <x v="1"/>
    <x v="0"/>
    <x v="330"/>
    <x v="2966"/>
    <x v="2552"/>
    <x v="99"/>
    <x v="8"/>
    <x v="2"/>
    <x v="2"/>
    <x v="7"/>
    <x v="43"/>
    <x v="239"/>
    <x v="178"/>
    <x v="184"/>
    <x v="1"/>
    <x v="12"/>
    <x v="4"/>
    <x v="269"/>
    <x v="440"/>
    <x v="5"/>
    <x v="20"/>
    <x v="7"/>
    <x v="9"/>
    <x v="2371"/>
    <x v="3"/>
  </r>
  <r>
    <x v="1"/>
    <x v="7"/>
    <x v="1"/>
    <x v="0"/>
    <x v="260"/>
    <x v="2967"/>
    <x v="2553"/>
    <x v="123"/>
    <x v="8"/>
    <x v="2"/>
    <x v="2"/>
    <x v="7"/>
    <x v="43"/>
    <x v="231"/>
    <x v="139"/>
    <x v="184"/>
    <x v="1"/>
    <x v="12"/>
    <x v="4"/>
    <x v="204"/>
    <x v="661"/>
    <x v="102"/>
    <x v="14"/>
    <x v="7"/>
    <x v="9"/>
    <x v="2372"/>
    <x v="3"/>
  </r>
  <r>
    <x v="1"/>
    <x v="7"/>
    <x v="1"/>
    <x v="0"/>
    <x v="260"/>
    <x v="2968"/>
    <x v="2554"/>
    <x v="119"/>
    <x v="8"/>
    <x v="2"/>
    <x v="2"/>
    <x v="7"/>
    <x v="43"/>
    <x v="243"/>
    <x v="182"/>
    <x v="142"/>
    <x v="1"/>
    <x v="12"/>
    <x v="4"/>
    <x v="372"/>
    <x v="855"/>
    <x v="53"/>
    <x v="12"/>
    <x v="7"/>
    <x v="9"/>
    <x v="2373"/>
    <x v="3"/>
  </r>
  <r>
    <x v="1"/>
    <x v="7"/>
    <x v="1"/>
    <x v="0"/>
    <x v="318"/>
    <x v="2969"/>
    <x v="2555"/>
    <x v="300"/>
    <x v="8"/>
    <x v="2"/>
    <x v="2"/>
    <x v="7"/>
    <x v="43"/>
    <x v="244"/>
    <x v="182"/>
    <x v="173"/>
    <x v="1"/>
    <x v="12"/>
    <x v="4"/>
    <x v="307"/>
    <x v="805"/>
    <x v="78"/>
    <x v="11"/>
    <x v="7"/>
    <x v="9"/>
    <x v="2374"/>
    <x v="3"/>
  </r>
  <r>
    <x v="0"/>
    <x v="7"/>
    <x v="1"/>
    <x v="0"/>
    <x v="260"/>
    <x v="2971"/>
    <x v="2556"/>
    <x v="222"/>
    <x v="8"/>
    <x v="2"/>
    <x v="2"/>
    <x v="7"/>
    <x v="8"/>
    <x v="22"/>
    <x v="182"/>
    <x v="142"/>
    <x v="1"/>
    <x v="12"/>
    <x v="4"/>
    <x v="382"/>
    <x v="67"/>
    <x v="64"/>
    <x v="13"/>
    <x v="7"/>
    <x v="9"/>
    <x v="2376"/>
    <x v="3"/>
  </r>
  <r>
    <x v="1"/>
    <x v="7"/>
    <x v="1"/>
    <x v="0"/>
    <x v="298"/>
    <x v="2970"/>
    <x v="2556"/>
    <x v="119"/>
    <x v="8"/>
    <x v="2"/>
    <x v="2"/>
    <x v="7"/>
    <x v="43"/>
    <x v="263"/>
    <x v="161"/>
    <x v="184"/>
    <x v="1"/>
    <x v="12"/>
    <x v="4"/>
    <x v="372"/>
    <x v="976"/>
    <x v="42"/>
    <x v="17"/>
    <x v="7"/>
    <x v="9"/>
    <x v="2375"/>
    <x v="3"/>
  </r>
  <r>
    <x v="1"/>
    <x v="7"/>
    <x v="1"/>
    <x v="0"/>
    <x v="279"/>
    <x v="2972"/>
    <x v="2557"/>
    <x v="200"/>
    <x v="8"/>
    <x v="2"/>
    <x v="2"/>
    <x v="7"/>
    <x v="43"/>
    <x v="263"/>
    <x v="153"/>
    <x v="184"/>
    <x v="1"/>
    <x v="12"/>
    <x v="4"/>
    <x v="372"/>
    <x v="0"/>
    <x v="42"/>
    <x v="17"/>
    <x v="7"/>
    <x v="9"/>
    <x v="2377"/>
    <x v="3"/>
  </r>
  <r>
    <x v="1"/>
    <x v="7"/>
    <x v="1"/>
    <x v="0"/>
    <x v="230"/>
    <x v="2973"/>
    <x v="2558"/>
    <x v="267"/>
    <x v="8"/>
    <x v="2"/>
    <x v="2"/>
    <x v="7"/>
    <x v="43"/>
    <x v="239"/>
    <x v="182"/>
    <x v="127"/>
    <x v="1"/>
    <x v="12"/>
    <x v="4"/>
    <x v="270"/>
    <x v="901"/>
    <x v="5"/>
    <x v="20"/>
    <x v="7"/>
    <x v="9"/>
    <x v="2378"/>
    <x v="3"/>
  </r>
  <r>
    <x v="1"/>
    <x v="7"/>
    <x v="0"/>
    <x v="12"/>
    <x v="361"/>
    <x v="2974"/>
    <x v="2559"/>
    <x v="183"/>
    <x v="8"/>
    <x v="2"/>
    <x v="2"/>
    <x v="7"/>
    <x v="39"/>
    <x v="148"/>
    <x v="182"/>
    <x v="142"/>
    <x v="1"/>
    <x v="12"/>
    <x v="4"/>
    <x v="13"/>
    <x v="887"/>
    <x v="29"/>
    <x v="31"/>
    <x v="8"/>
    <x v="9"/>
    <x v="3851"/>
    <x v="18"/>
  </r>
  <r>
    <x v="1"/>
    <x v="7"/>
    <x v="1"/>
    <x v="0"/>
    <x v="318"/>
    <x v="2975"/>
    <x v="2560"/>
    <x v="239"/>
    <x v="8"/>
    <x v="2"/>
    <x v="2"/>
    <x v="7"/>
    <x v="43"/>
    <x v="279"/>
    <x v="182"/>
    <x v="173"/>
    <x v="1"/>
    <x v="12"/>
    <x v="4"/>
    <x v="259"/>
    <x v="612"/>
    <x v="94"/>
    <x v="21"/>
    <x v="7"/>
    <x v="9"/>
    <x v="2379"/>
    <x v="3"/>
  </r>
  <r>
    <x v="1"/>
    <x v="7"/>
    <x v="1"/>
    <x v="0"/>
    <x v="268"/>
    <x v="2976"/>
    <x v="2561"/>
    <x v="300"/>
    <x v="8"/>
    <x v="2"/>
    <x v="2"/>
    <x v="7"/>
    <x v="43"/>
    <x v="243"/>
    <x v="145"/>
    <x v="184"/>
    <x v="1"/>
    <x v="12"/>
    <x v="4"/>
    <x v="371"/>
    <x v="805"/>
    <x v="53"/>
    <x v="12"/>
    <x v="7"/>
    <x v="9"/>
    <x v="2380"/>
    <x v="3"/>
  </r>
  <r>
    <x v="1"/>
    <x v="7"/>
    <x v="1"/>
    <x v="0"/>
    <x v="279"/>
    <x v="2977"/>
    <x v="2562"/>
    <x v="200"/>
    <x v="8"/>
    <x v="2"/>
    <x v="2"/>
    <x v="7"/>
    <x v="43"/>
    <x v="229"/>
    <x v="182"/>
    <x v="149"/>
    <x v="1"/>
    <x v="12"/>
    <x v="4"/>
    <x v="381"/>
    <x v="0"/>
    <x v="91"/>
    <x v="15"/>
    <x v="7"/>
    <x v="9"/>
    <x v="2381"/>
    <x v="3"/>
  </r>
  <r>
    <x v="1"/>
    <x v="7"/>
    <x v="1"/>
    <x v="0"/>
    <x v="260"/>
    <x v="2979"/>
    <x v="2563"/>
    <x v="49"/>
    <x v="8"/>
    <x v="2"/>
    <x v="2"/>
    <x v="7"/>
    <x v="43"/>
    <x v="231"/>
    <x v="139"/>
    <x v="184"/>
    <x v="1"/>
    <x v="12"/>
    <x v="4"/>
    <x v="203"/>
    <x v="836"/>
    <x v="102"/>
    <x v="14"/>
    <x v="7"/>
    <x v="9"/>
    <x v="2383"/>
    <x v="3"/>
  </r>
  <r>
    <x v="1"/>
    <x v="7"/>
    <x v="1"/>
    <x v="0"/>
    <x v="106"/>
    <x v="2978"/>
    <x v="2563"/>
    <x v="301"/>
    <x v="8"/>
    <x v="2"/>
    <x v="2"/>
    <x v="7"/>
    <x v="43"/>
    <x v="252"/>
    <x v="182"/>
    <x v="64"/>
    <x v="1"/>
    <x v="12"/>
    <x v="4"/>
    <x v="226"/>
    <x v="1024"/>
    <x v="58"/>
    <x v="19"/>
    <x v="7"/>
    <x v="9"/>
    <x v="2382"/>
    <x v="3"/>
  </r>
  <r>
    <x v="1"/>
    <x v="7"/>
    <x v="1"/>
    <x v="0"/>
    <x v="318"/>
    <x v="2980"/>
    <x v="2564"/>
    <x v="108"/>
    <x v="8"/>
    <x v="2"/>
    <x v="2"/>
    <x v="7"/>
    <x v="43"/>
    <x v="224"/>
    <x v="182"/>
    <x v="173"/>
    <x v="1"/>
    <x v="12"/>
    <x v="4"/>
    <x v="261"/>
    <x v="403"/>
    <x v="94"/>
    <x v="21"/>
    <x v="7"/>
    <x v="9"/>
    <x v="2384"/>
    <x v="3"/>
  </r>
  <r>
    <x v="0"/>
    <x v="7"/>
    <x v="1"/>
    <x v="0"/>
    <x v="318"/>
    <x v="2981"/>
    <x v="2565"/>
    <x v="222"/>
    <x v="8"/>
    <x v="2"/>
    <x v="2"/>
    <x v="7"/>
    <x v="8"/>
    <x v="20"/>
    <x v="182"/>
    <x v="173"/>
    <x v="1"/>
    <x v="12"/>
    <x v="4"/>
    <x v="377"/>
    <x v="779"/>
    <x v="64"/>
    <x v="13"/>
    <x v="7"/>
    <x v="9"/>
    <x v="2385"/>
    <x v="3"/>
  </r>
  <r>
    <x v="0"/>
    <x v="7"/>
    <x v="1"/>
    <x v="0"/>
    <x v="318"/>
    <x v="2982"/>
    <x v="2566"/>
    <x v="123"/>
    <x v="8"/>
    <x v="2"/>
    <x v="2"/>
    <x v="7"/>
    <x v="9"/>
    <x v="23"/>
    <x v="182"/>
    <x v="173"/>
    <x v="1"/>
    <x v="5"/>
    <x v="0"/>
    <x v="482"/>
    <x v="118"/>
    <x v="88"/>
    <x v="6"/>
    <x v="7"/>
    <x v="0"/>
    <x v="2386"/>
    <x v="2"/>
  </r>
  <r>
    <x v="1"/>
    <x v="10"/>
    <x v="1"/>
    <x v="8"/>
    <x v="59"/>
    <x v="2983"/>
    <x v="2567"/>
    <x v="239"/>
    <x v="8"/>
    <x v="2"/>
    <x v="2"/>
    <x v="10"/>
    <x v="60"/>
    <x v="415"/>
    <x v="18"/>
    <x v="184"/>
    <x v="1"/>
    <x v="15"/>
    <x v="4"/>
    <x v="854"/>
    <x v="866"/>
    <x v="65"/>
    <x v="79"/>
    <x v="1"/>
    <x v="10"/>
    <x v="646"/>
    <x v="4"/>
  </r>
  <r>
    <x v="1"/>
    <x v="7"/>
    <x v="1"/>
    <x v="0"/>
    <x v="253"/>
    <x v="2984"/>
    <x v="2568"/>
    <x v="166"/>
    <x v="8"/>
    <x v="2"/>
    <x v="2"/>
    <x v="7"/>
    <x v="43"/>
    <x v="272"/>
    <x v="182"/>
    <x v="139"/>
    <x v="1"/>
    <x v="12"/>
    <x v="4"/>
    <x v="227"/>
    <x v="321"/>
    <x v="93"/>
    <x v="22"/>
    <x v="7"/>
    <x v="9"/>
    <x v="2387"/>
    <x v="3"/>
  </r>
  <r>
    <x v="1"/>
    <x v="7"/>
    <x v="1"/>
    <x v="0"/>
    <x v="260"/>
    <x v="2985"/>
    <x v="2569"/>
    <x v="97"/>
    <x v="8"/>
    <x v="2"/>
    <x v="2"/>
    <x v="7"/>
    <x v="43"/>
    <x v="257"/>
    <x v="139"/>
    <x v="184"/>
    <x v="1"/>
    <x v="12"/>
    <x v="4"/>
    <x v="231"/>
    <x v="821"/>
    <x v="58"/>
    <x v="19"/>
    <x v="7"/>
    <x v="9"/>
    <x v="2388"/>
    <x v="3"/>
  </r>
  <r>
    <x v="1"/>
    <x v="7"/>
    <x v="1"/>
    <x v="0"/>
    <x v="260"/>
    <x v="2986"/>
    <x v="2570"/>
    <x v="97"/>
    <x v="8"/>
    <x v="2"/>
    <x v="2"/>
    <x v="7"/>
    <x v="43"/>
    <x v="252"/>
    <x v="182"/>
    <x v="142"/>
    <x v="1"/>
    <x v="12"/>
    <x v="4"/>
    <x v="226"/>
    <x v="678"/>
    <x v="58"/>
    <x v="19"/>
    <x v="7"/>
    <x v="9"/>
    <x v="2389"/>
    <x v="3"/>
  </r>
  <r>
    <x v="1"/>
    <x v="7"/>
    <x v="1"/>
    <x v="0"/>
    <x v="260"/>
    <x v="2987"/>
    <x v="2571"/>
    <x v="286"/>
    <x v="8"/>
    <x v="2"/>
    <x v="2"/>
    <x v="7"/>
    <x v="43"/>
    <x v="258"/>
    <x v="182"/>
    <x v="142"/>
    <x v="1"/>
    <x v="12"/>
    <x v="4"/>
    <x v="495"/>
    <x v="987"/>
    <x v="67"/>
    <x v="14"/>
    <x v="7"/>
    <x v="9"/>
    <x v="2390"/>
    <x v="3"/>
  </r>
  <r>
    <x v="1"/>
    <x v="7"/>
    <x v="1"/>
    <x v="0"/>
    <x v="145"/>
    <x v="2988"/>
    <x v="2572"/>
    <x v="25"/>
    <x v="8"/>
    <x v="2"/>
    <x v="2"/>
    <x v="7"/>
    <x v="43"/>
    <x v="253"/>
    <x v="182"/>
    <x v="85"/>
    <x v="1"/>
    <x v="12"/>
    <x v="4"/>
    <x v="226"/>
    <x v="958"/>
    <x v="58"/>
    <x v="19"/>
    <x v="7"/>
    <x v="9"/>
    <x v="2391"/>
    <x v="3"/>
  </r>
  <r>
    <x v="1"/>
    <x v="2"/>
    <x v="0"/>
    <x v="0"/>
    <x v="344"/>
    <x v="2989"/>
    <x v="2573"/>
    <x v="145"/>
    <x v="8"/>
    <x v="2"/>
    <x v="2"/>
    <x v="2"/>
    <x v="33"/>
    <x v="469"/>
    <x v="180"/>
    <x v="184"/>
    <x v="1"/>
    <x v="2"/>
    <x v="4"/>
    <x v="679"/>
    <x v="850"/>
    <x v="36"/>
    <x v="90"/>
    <x v="8"/>
    <x v="9"/>
    <x v="3852"/>
    <x v="11"/>
  </r>
  <r>
    <x v="1"/>
    <x v="7"/>
    <x v="1"/>
    <x v="0"/>
    <x v="260"/>
    <x v="2990"/>
    <x v="2574"/>
    <x v="229"/>
    <x v="8"/>
    <x v="2"/>
    <x v="2"/>
    <x v="7"/>
    <x v="43"/>
    <x v="257"/>
    <x v="182"/>
    <x v="142"/>
    <x v="1"/>
    <x v="12"/>
    <x v="4"/>
    <x v="233"/>
    <x v="299"/>
    <x v="58"/>
    <x v="19"/>
    <x v="7"/>
    <x v="9"/>
    <x v="2392"/>
    <x v="3"/>
  </r>
  <r>
    <x v="1"/>
    <x v="7"/>
    <x v="0"/>
    <x v="25"/>
    <x v="410"/>
    <x v="2991"/>
    <x v="2575"/>
    <x v="66"/>
    <x v="8"/>
    <x v="2"/>
    <x v="2"/>
    <x v="7"/>
    <x v="39"/>
    <x v="121"/>
    <x v="182"/>
    <x v="177"/>
    <x v="1"/>
    <x v="12"/>
    <x v="4"/>
    <x v="76"/>
    <x v="802"/>
    <x v="24"/>
    <x v="37"/>
    <x v="8"/>
    <x v="9"/>
    <x v="3853"/>
    <x v="11"/>
  </r>
  <r>
    <x v="1"/>
    <x v="7"/>
    <x v="1"/>
    <x v="0"/>
    <x v="211"/>
    <x v="2992"/>
    <x v="2576"/>
    <x v="179"/>
    <x v="8"/>
    <x v="2"/>
    <x v="2"/>
    <x v="7"/>
    <x v="43"/>
    <x v="263"/>
    <x v="112"/>
    <x v="184"/>
    <x v="1"/>
    <x v="12"/>
    <x v="4"/>
    <x v="371"/>
    <x v="86"/>
    <x v="42"/>
    <x v="17"/>
    <x v="7"/>
    <x v="9"/>
    <x v="2393"/>
    <x v="3"/>
  </r>
  <r>
    <x v="1"/>
    <x v="7"/>
    <x v="1"/>
    <x v="0"/>
    <x v="83"/>
    <x v="2993"/>
    <x v="2577"/>
    <x v="208"/>
    <x v="8"/>
    <x v="2"/>
    <x v="2"/>
    <x v="7"/>
    <x v="43"/>
    <x v="276"/>
    <x v="182"/>
    <x v="52"/>
    <x v="1"/>
    <x v="12"/>
    <x v="4"/>
    <x v="415"/>
    <x v="390"/>
    <x v="104"/>
    <x v="16"/>
    <x v="7"/>
    <x v="9"/>
    <x v="2394"/>
    <x v="3"/>
  </r>
  <r>
    <x v="1"/>
    <x v="7"/>
    <x v="1"/>
    <x v="0"/>
    <x v="278"/>
    <x v="2994"/>
    <x v="2578"/>
    <x v="99"/>
    <x v="8"/>
    <x v="2"/>
    <x v="2"/>
    <x v="7"/>
    <x v="43"/>
    <x v="288"/>
    <x v="152"/>
    <x v="184"/>
    <x v="1"/>
    <x v="12"/>
    <x v="4"/>
    <x v="244"/>
    <x v="665"/>
    <x v="101"/>
    <x v="9"/>
    <x v="7"/>
    <x v="9"/>
    <x v="2395"/>
    <x v="3"/>
  </r>
  <r>
    <x v="1"/>
    <x v="7"/>
    <x v="1"/>
    <x v="0"/>
    <x v="318"/>
    <x v="2995"/>
    <x v="2579"/>
    <x v="262"/>
    <x v="8"/>
    <x v="2"/>
    <x v="2"/>
    <x v="7"/>
    <x v="43"/>
    <x v="248"/>
    <x v="182"/>
    <x v="173"/>
    <x v="1"/>
    <x v="12"/>
    <x v="4"/>
    <x v="309"/>
    <x v="954"/>
    <x v="78"/>
    <x v="11"/>
    <x v="7"/>
    <x v="9"/>
    <x v="2396"/>
    <x v="3"/>
  </r>
  <r>
    <x v="1"/>
    <x v="7"/>
    <x v="1"/>
    <x v="0"/>
    <x v="260"/>
    <x v="2996"/>
    <x v="2580"/>
    <x v="97"/>
    <x v="8"/>
    <x v="2"/>
    <x v="2"/>
    <x v="7"/>
    <x v="43"/>
    <x v="260"/>
    <x v="139"/>
    <x v="184"/>
    <x v="1"/>
    <x v="12"/>
    <x v="4"/>
    <x v="417"/>
    <x v="843"/>
    <x v="67"/>
    <x v="14"/>
    <x v="7"/>
    <x v="9"/>
    <x v="2397"/>
    <x v="3"/>
  </r>
  <r>
    <x v="1"/>
    <x v="7"/>
    <x v="0"/>
    <x v="25"/>
    <x v="410"/>
    <x v="2997"/>
    <x v="2581"/>
    <x v="66"/>
    <x v="8"/>
    <x v="2"/>
    <x v="2"/>
    <x v="7"/>
    <x v="39"/>
    <x v="121"/>
    <x v="182"/>
    <x v="177"/>
    <x v="1"/>
    <x v="12"/>
    <x v="4"/>
    <x v="76"/>
    <x v="802"/>
    <x v="24"/>
    <x v="37"/>
    <x v="8"/>
    <x v="9"/>
    <x v="3854"/>
    <x v="11"/>
  </r>
  <r>
    <x v="1"/>
    <x v="7"/>
    <x v="0"/>
    <x v="12"/>
    <x v="383"/>
    <x v="2998"/>
    <x v="2582"/>
    <x v="248"/>
    <x v="8"/>
    <x v="2"/>
    <x v="2"/>
    <x v="7"/>
    <x v="42"/>
    <x v="305"/>
    <x v="182"/>
    <x v="176"/>
    <x v="1"/>
    <x v="12"/>
    <x v="4"/>
    <x v="280"/>
    <x v="510"/>
    <x v="38"/>
    <x v="57"/>
    <x v="8"/>
    <x v="9"/>
    <x v="3855"/>
    <x v="18"/>
  </r>
  <r>
    <x v="1"/>
    <x v="7"/>
    <x v="1"/>
    <x v="0"/>
    <x v="260"/>
    <x v="2999"/>
    <x v="2583"/>
    <x v="80"/>
    <x v="8"/>
    <x v="2"/>
    <x v="2"/>
    <x v="7"/>
    <x v="43"/>
    <x v="231"/>
    <x v="139"/>
    <x v="184"/>
    <x v="1"/>
    <x v="12"/>
    <x v="4"/>
    <x v="201"/>
    <x v="359"/>
    <x v="102"/>
    <x v="14"/>
    <x v="7"/>
    <x v="9"/>
    <x v="2398"/>
    <x v="3"/>
  </r>
  <r>
    <x v="1"/>
    <x v="7"/>
    <x v="0"/>
    <x v="25"/>
    <x v="403"/>
    <x v="3000"/>
    <x v="2584"/>
    <x v="248"/>
    <x v="8"/>
    <x v="2"/>
    <x v="2"/>
    <x v="7"/>
    <x v="39"/>
    <x v="124"/>
    <x v="170"/>
    <x v="184"/>
    <x v="1"/>
    <x v="12"/>
    <x v="4"/>
    <x v="95"/>
    <x v="826"/>
    <x v="34"/>
    <x v="36"/>
    <x v="8"/>
    <x v="9"/>
    <x v="3856"/>
    <x v="11"/>
  </r>
  <r>
    <x v="1"/>
    <x v="7"/>
    <x v="1"/>
    <x v="0"/>
    <x v="260"/>
    <x v="3001"/>
    <x v="2585"/>
    <x v="195"/>
    <x v="8"/>
    <x v="2"/>
    <x v="2"/>
    <x v="7"/>
    <x v="43"/>
    <x v="219"/>
    <x v="182"/>
    <x v="142"/>
    <x v="1"/>
    <x v="12"/>
    <x v="4"/>
    <x v="310"/>
    <x v="108"/>
    <x v="78"/>
    <x v="11"/>
    <x v="7"/>
    <x v="9"/>
    <x v="2399"/>
    <x v="3"/>
  </r>
  <r>
    <x v="1"/>
    <x v="7"/>
    <x v="0"/>
    <x v="12"/>
    <x v="383"/>
    <x v="3002"/>
    <x v="2586"/>
    <x v="26"/>
    <x v="8"/>
    <x v="2"/>
    <x v="2"/>
    <x v="7"/>
    <x v="42"/>
    <x v="305"/>
    <x v="174"/>
    <x v="184"/>
    <x v="1"/>
    <x v="12"/>
    <x v="4"/>
    <x v="279"/>
    <x v="180"/>
    <x v="38"/>
    <x v="57"/>
    <x v="8"/>
    <x v="9"/>
    <x v="3857"/>
    <x v="18"/>
  </r>
  <r>
    <x v="1"/>
    <x v="7"/>
    <x v="1"/>
    <x v="0"/>
    <x v="260"/>
    <x v="3003"/>
    <x v="2586"/>
    <x v="72"/>
    <x v="8"/>
    <x v="2"/>
    <x v="2"/>
    <x v="7"/>
    <x v="43"/>
    <x v="288"/>
    <x v="139"/>
    <x v="184"/>
    <x v="1"/>
    <x v="12"/>
    <x v="4"/>
    <x v="242"/>
    <x v="673"/>
    <x v="101"/>
    <x v="9"/>
    <x v="7"/>
    <x v="9"/>
    <x v="2400"/>
    <x v="3"/>
  </r>
  <r>
    <x v="1"/>
    <x v="7"/>
    <x v="1"/>
    <x v="0"/>
    <x v="260"/>
    <x v="3004"/>
    <x v="2587"/>
    <x v="97"/>
    <x v="8"/>
    <x v="2"/>
    <x v="2"/>
    <x v="7"/>
    <x v="43"/>
    <x v="220"/>
    <x v="139"/>
    <x v="184"/>
    <x v="1"/>
    <x v="12"/>
    <x v="4"/>
    <x v="176"/>
    <x v="311"/>
    <x v="96"/>
    <x v="10"/>
    <x v="7"/>
    <x v="9"/>
    <x v="2401"/>
    <x v="3"/>
  </r>
  <r>
    <x v="1"/>
    <x v="7"/>
    <x v="1"/>
    <x v="0"/>
    <x v="305"/>
    <x v="3005"/>
    <x v="2588"/>
    <x v="286"/>
    <x v="8"/>
    <x v="2"/>
    <x v="2"/>
    <x v="7"/>
    <x v="43"/>
    <x v="224"/>
    <x v="182"/>
    <x v="165"/>
    <x v="1"/>
    <x v="12"/>
    <x v="4"/>
    <x v="262"/>
    <x v="985"/>
    <x v="94"/>
    <x v="21"/>
    <x v="7"/>
    <x v="9"/>
    <x v="2402"/>
    <x v="3"/>
  </r>
  <r>
    <x v="1"/>
    <x v="7"/>
    <x v="1"/>
    <x v="0"/>
    <x v="260"/>
    <x v="3006"/>
    <x v="2589"/>
    <x v="29"/>
    <x v="8"/>
    <x v="2"/>
    <x v="2"/>
    <x v="7"/>
    <x v="43"/>
    <x v="258"/>
    <x v="182"/>
    <x v="142"/>
    <x v="1"/>
    <x v="12"/>
    <x v="4"/>
    <x v="503"/>
    <x v="284"/>
    <x v="67"/>
    <x v="14"/>
    <x v="7"/>
    <x v="9"/>
    <x v="2403"/>
    <x v="3"/>
  </r>
  <r>
    <x v="1"/>
    <x v="7"/>
    <x v="1"/>
    <x v="9"/>
    <x v="335"/>
    <x v="3007"/>
    <x v="2590"/>
    <x v="28"/>
    <x v="8"/>
    <x v="2"/>
    <x v="2"/>
    <x v="7"/>
    <x v="43"/>
    <x v="228"/>
    <x v="78"/>
    <x v="184"/>
    <x v="1"/>
    <x v="12"/>
    <x v="4"/>
    <x v="374"/>
    <x v="17"/>
    <x v="91"/>
    <x v="15"/>
    <x v="7"/>
    <x v="9"/>
    <x v="2404"/>
    <x v="3"/>
  </r>
  <r>
    <x v="1"/>
    <x v="7"/>
    <x v="0"/>
    <x v="12"/>
    <x v="383"/>
    <x v="3008"/>
    <x v="2591"/>
    <x v="99"/>
    <x v="8"/>
    <x v="2"/>
    <x v="2"/>
    <x v="7"/>
    <x v="42"/>
    <x v="305"/>
    <x v="174"/>
    <x v="184"/>
    <x v="1"/>
    <x v="12"/>
    <x v="4"/>
    <x v="278"/>
    <x v="565"/>
    <x v="38"/>
    <x v="57"/>
    <x v="8"/>
    <x v="9"/>
    <x v="3858"/>
    <x v="18"/>
  </r>
  <r>
    <x v="1"/>
    <x v="7"/>
    <x v="1"/>
    <x v="0"/>
    <x v="318"/>
    <x v="3009"/>
    <x v="2592"/>
    <x v="7"/>
    <x v="8"/>
    <x v="2"/>
    <x v="2"/>
    <x v="7"/>
    <x v="43"/>
    <x v="270"/>
    <x v="170"/>
    <x v="184"/>
    <x v="1"/>
    <x v="12"/>
    <x v="4"/>
    <x v="230"/>
    <x v="125"/>
    <x v="93"/>
    <x v="22"/>
    <x v="7"/>
    <x v="9"/>
    <x v="2405"/>
    <x v="3"/>
  </r>
  <r>
    <x v="1"/>
    <x v="7"/>
    <x v="1"/>
    <x v="0"/>
    <x v="110"/>
    <x v="3010"/>
    <x v="2593"/>
    <x v="108"/>
    <x v="8"/>
    <x v="2"/>
    <x v="2"/>
    <x v="7"/>
    <x v="43"/>
    <x v="282"/>
    <x v="60"/>
    <x v="184"/>
    <x v="1"/>
    <x v="12"/>
    <x v="4"/>
    <x v="413"/>
    <x v="417"/>
    <x v="104"/>
    <x v="16"/>
    <x v="7"/>
    <x v="9"/>
    <x v="2406"/>
    <x v="3"/>
  </r>
  <r>
    <x v="1"/>
    <x v="7"/>
    <x v="1"/>
    <x v="0"/>
    <x v="260"/>
    <x v="3011"/>
    <x v="2594"/>
    <x v="239"/>
    <x v="8"/>
    <x v="2"/>
    <x v="2"/>
    <x v="7"/>
    <x v="43"/>
    <x v="272"/>
    <x v="182"/>
    <x v="142"/>
    <x v="1"/>
    <x v="12"/>
    <x v="4"/>
    <x v="230"/>
    <x v="221"/>
    <x v="93"/>
    <x v="22"/>
    <x v="7"/>
    <x v="9"/>
    <x v="2407"/>
    <x v="3"/>
  </r>
  <r>
    <x v="1"/>
    <x v="7"/>
    <x v="1"/>
    <x v="0"/>
    <x v="260"/>
    <x v="3012"/>
    <x v="2595"/>
    <x v="7"/>
    <x v="8"/>
    <x v="2"/>
    <x v="2"/>
    <x v="7"/>
    <x v="43"/>
    <x v="270"/>
    <x v="139"/>
    <x v="184"/>
    <x v="1"/>
    <x v="12"/>
    <x v="4"/>
    <x v="229"/>
    <x v="125"/>
    <x v="93"/>
    <x v="22"/>
    <x v="7"/>
    <x v="9"/>
    <x v="2408"/>
    <x v="3"/>
  </r>
  <r>
    <x v="1"/>
    <x v="7"/>
    <x v="0"/>
    <x v="25"/>
    <x v="394"/>
    <x v="3013"/>
    <x v="2596"/>
    <x v="139"/>
    <x v="8"/>
    <x v="2"/>
    <x v="2"/>
    <x v="7"/>
    <x v="42"/>
    <x v="304"/>
    <x v="139"/>
    <x v="184"/>
    <x v="1"/>
    <x v="12"/>
    <x v="4"/>
    <x v="349"/>
    <x v="61"/>
    <x v="38"/>
    <x v="57"/>
    <x v="8"/>
    <x v="9"/>
    <x v="3859"/>
    <x v="11"/>
  </r>
  <r>
    <x v="1"/>
    <x v="7"/>
    <x v="1"/>
    <x v="9"/>
    <x v="335"/>
    <x v="3014"/>
    <x v="2597"/>
    <x v="183"/>
    <x v="8"/>
    <x v="2"/>
    <x v="2"/>
    <x v="7"/>
    <x v="43"/>
    <x v="223"/>
    <x v="182"/>
    <x v="84"/>
    <x v="1"/>
    <x v="12"/>
    <x v="4"/>
    <x v="261"/>
    <x v="472"/>
    <x v="94"/>
    <x v="21"/>
    <x v="7"/>
    <x v="9"/>
    <x v="2409"/>
    <x v="3"/>
  </r>
  <r>
    <x v="1"/>
    <x v="7"/>
    <x v="1"/>
    <x v="0"/>
    <x v="106"/>
    <x v="3015"/>
    <x v="2598"/>
    <x v="25"/>
    <x v="8"/>
    <x v="2"/>
    <x v="2"/>
    <x v="7"/>
    <x v="43"/>
    <x v="270"/>
    <x v="56"/>
    <x v="184"/>
    <x v="1"/>
    <x v="12"/>
    <x v="4"/>
    <x v="229"/>
    <x v="517"/>
    <x v="93"/>
    <x v="22"/>
    <x v="7"/>
    <x v="9"/>
    <x v="2410"/>
    <x v="3"/>
  </r>
  <r>
    <x v="0"/>
    <x v="6"/>
    <x v="0"/>
    <x v="0"/>
    <x v="18"/>
    <x v="3016"/>
    <x v="2599"/>
    <x v="160"/>
    <x v="8"/>
    <x v="2"/>
    <x v="2"/>
    <x v="6"/>
    <x v="14"/>
    <x v="43"/>
    <x v="182"/>
    <x v="17"/>
    <x v="1"/>
    <x v="9"/>
    <x v="4"/>
    <x v="1068"/>
    <x v="21"/>
    <x v="8"/>
    <x v="25"/>
    <x v="2"/>
    <x v="7"/>
    <x v="3173"/>
    <x v="85"/>
  </r>
  <r>
    <x v="1"/>
    <x v="7"/>
    <x v="0"/>
    <x v="25"/>
    <x v="394"/>
    <x v="3017"/>
    <x v="2600"/>
    <x v="139"/>
    <x v="8"/>
    <x v="2"/>
    <x v="2"/>
    <x v="7"/>
    <x v="42"/>
    <x v="304"/>
    <x v="139"/>
    <x v="184"/>
    <x v="1"/>
    <x v="12"/>
    <x v="4"/>
    <x v="345"/>
    <x v="61"/>
    <x v="38"/>
    <x v="57"/>
    <x v="8"/>
    <x v="9"/>
    <x v="3860"/>
    <x v="11"/>
  </r>
  <r>
    <x v="1"/>
    <x v="7"/>
    <x v="0"/>
    <x v="12"/>
    <x v="383"/>
    <x v="3018"/>
    <x v="2601"/>
    <x v="10"/>
    <x v="8"/>
    <x v="2"/>
    <x v="2"/>
    <x v="7"/>
    <x v="42"/>
    <x v="305"/>
    <x v="182"/>
    <x v="176"/>
    <x v="1"/>
    <x v="12"/>
    <x v="4"/>
    <x v="279"/>
    <x v="245"/>
    <x v="38"/>
    <x v="57"/>
    <x v="8"/>
    <x v="9"/>
    <x v="3861"/>
    <x v="18"/>
  </r>
  <r>
    <x v="1"/>
    <x v="7"/>
    <x v="1"/>
    <x v="0"/>
    <x v="260"/>
    <x v="3019"/>
    <x v="2602"/>
    <x v="198"/>
    <x v="8"/>
    <x v="2"/>
    <x v="2"/>
    <x v="7"/>
    <x v="43"/>
    <x v="251"/>
    <x v="139"/>
    <x v="184"/>
    <x v="1"/>
    <x v="12"/>
    <x v="4"/>
    <x v="249"/>
    <x v="100"/>
    <x v="101"/>
    <x v="9"/>
    <x v="7"/>
    <x v="9"/>
    <x v="2411"/>
    <x v="3"/>
  </r>
  <r>
    <x v="1"/>
    <x v="7"/>
    <x v="1"/>
    <x v="0"/>
    <x v="162"/>
    <x v="3020"/>
    <x v="2603"/>
    <x v="183"/>
    <x v="8"/>
    <x v="2"/>
    <x v="2"/>
    <x v="7"/>
    <x v="43"/>
    <x v="272"/>
    <x v="86"/>
    <x v="184"/>
    <x v="1"/>
    <x v="12"/>
    <x v="4"/>
    <x v="226"/>
    <x v="367"/>
    <x v="93"/>
    <x v="22"/>
    <x v="7"/>
    <x v="9"/>
    <x v="2412"/>
    <x v="3"/>
  </r>
  <r>
    <x v="1"/>
    <x v="7"/>
    <x v="0"/>
    <x v="24"/>
    <x v="331"/>
    <x v="3021"/>
    <x v="2604"/>
    <x v="302"/>
    <x v="8"/>
    <x v="2"/>
    <x v="2"/>
    <x v="7"/>
    <x v="39"/>
    <x v="126"/>
    <x v="182"/>
    <x v="29"/>
    <x v="1"/>
    <x v="12"/>
    <x v="4"/>
    <x v="119"/>
    <x v="750"/>
    <x v="34"/>
    <x v="36"/>
    <x v="8"/>
    <x v="9"/>
    <x v="3862"/>
    <x v="54"/>
  </r>
  <r>
    <x v="1"/>
    <x v="7"/>
    <x v="1"/>
    <x v="0"/>
    <x v="318"/>
    <x v="3022"/>
    <x v="2605"/>
    <x v="144"/>
    <x v="8"/>
    <x v="2"/>
    <x v="2"/>
    <x v="7"/>
    <x v="43"/>
    <x v="279"/>
    <x v="170"/>
    <x v="184"/>
    <x v="1"/>
    <x v="12"/>
    <x v="4"/>
    <x v="255"/>
    <x v="964"/>
    <x v="94"/>
    <x v="21"/>
    <x v="7"/>
    <x v="9"/>
    <x v="2413"/>
    <x v="3"/>
  </r>
  <r>
    <x v="1"/>
    <x v="7"/>
    <x v="1"/>
    <x v="0"/>
    <x v="163"/>
    <x v="3023"/>
    <x v="2606"/>
    <x v="180"/>
    <x v="8"/>
    <x v="2"/>
    <x v="2"/>
    <x v="7"/>
    <x v="43"/>
    <x v="246"/>
    <x v="87"/>
    <x v="184"/>
    <x v="1"/>
    <x v="12"/>
    <x v="4"/>
    <x v="255"/>
    <x v="622"/>
    <x v="101"/>
    <x v="9"/>
    <x v="7"/>
    <x v="9"/>
    <x v="2414"/>
    <x v="3"/>
  </r>
  <r>
    <x v="1"/>
    <x v="7"/>
    <x v="0"/>
    <x v="12"/>
    <x v="349"/>
    <x v="3024"/>
    <x v="2607"/>
    <x v="205"/>
    <x v="8"/>
    <x v="2"/>
    <x v="2"/>
    <x v="7"/>
    <x v="42"/>
    <x v="305"/>
    <x v="90"/>
    <x v="184"/>
    <x v="1"/>
    <x v="12"/>
    <x v="4"/>
    <x v="277"/>
    <x v="737"/>
    <x v="38"/>
    <x v="57"/>
    <x v="8"/>
    <x v="9"/>
    <x v="3863"/>
    <x v="18"/>
  </r>
  <r>
    <x v="1"/>
    <x v="7"/>
    <x v="0"/>
    <x v="24"/>
    <x v="379"/>
    <x v="3025"/>
    <x v="2608"/>
    <x v="33"/>
    <x v="8"/>
    <x v="2"/>
    <x v="2"/>
    <x v="7"/>
    <x v="42"/>
    <x v="307"/>
    <x v="182"/>
    <x v="95"/>
    <x v="1"/>
    <x v="12"/>
    <x v="4"/>
    <x v="426"/>
    <x v="223"/>
    <x v="38"/>
    <x v="57"/>
    <x v="8"/>
    <x v="9"/>
    <x v="3865"/>
    <x v="54"/>
  </r>
  <r>
    <x v="1"/>
    <x v="7"/>
    <x v="0"/>
    <x v="29"/>
    <x v="405"/>
    <x v="3026"/>
    <x v="2609"/>
    <x v="248"/>
    <x v="8"/>
    <x v="2"/>
    <x v="2"/>
    <x v="7"/>
    <x v="42"/>
    <x v="301"/>
    <x v="182"/>
    <x v="142"/>
    <x v="1"/>
    <x v="12"/>
    <x v="4"/>
    <x v="301"/>
    <x v="516"/>
    <x v="38"/>
    <x v="57"/>
    <x v="8"/>
    <x v="9"/>
    <x v="3864"/>
    <x v="63"/>
  </r>
  <r>
    <x v="0"/>
    <x v="6"/>
    <x v="0"/>
    <x v="0"/>
    <x v="1"/>
    <x v="3027"/>
    <x v="2610"/>
    <x v="237"/>
    <x v="8"/>
    <x v="2"/>
    <x v="2"/>
    <x v="6"/>
    <x v="1"/>
    <x v="4"/>
    <x v="182"/>
    <x v="1"/>
    <x v="1"/>
    <x v="9"/>
    <x v="4"/>
    <x v="1035"/>
    <x v="649"/>
    <x v="8"/>
    <x v="25"/>
    <x v="2"/>
    <x v="7"/>
    <x v="3174"/>
    <x v="85"/>
  </r>
  <r>
    <x v="1"/>
    <x v="7"/>
    <x v="1"/>
    <x v="0"/>
    <x v="330"/>
    <x v="3028"/>
    <x v="2611"/>
    <x v="33"/>
    <x v="8"/>
    <x v="2"/>
    <x v="2"/>
    <x v="7"/>
    <x v="43"/>
    <x v="239"/>
    <x v="178"/>
    <x v="184"/>
    <x v="1"/>
    <x v="12"/>
    <x v="4"/>
    <x v="267"/>
    <x v="448"/>
    <x v="5"/>
    <x v="20"/>
    <x v="7"/>
    <x v="9"/>
    <x v="2415"/>
    <x v="3"/>
  </r>
  <r>
    <x v="1"/>
    <x v="7"/>
    <x v="0"/>
    <x v="20"/>
    <x v="385"/>
    <x v="3029"/>
    <x v="2612"/>
    <x v="26"/>
    <x v="8"/>
    <x v="2"/>
    <x v="2"/>
    <x v="7"/>
    <x v="39"/>
    <x v="164"/>
    <x v="139"/>
    <x v="184"/>
    <x v="1"/>
    <x v="12"/>
    <x v="4"/>
    <x v="135"/>
    <x v="191"/>
    <x v="9"/>
    <x v="35"/>
    <x v="8"/>
    <x v="9"/>
    <x v="3866"/>
    <x v="23"/>
  </r>
  <r>
    <x v="1"/>
    <x v="7"/>
    <x v="1"/>
    <x v="0"/>
    <x v="222"/>
    <x v="3030"/>
    <x v="2613"/>
    <x v="76"/>
    <x v="8"/>
    <x v="2"/>
    <x v="2"/>
    <x v="7"/>
    <x v="43"/>
    <x v="282"/>
    <x v="182"/>
    <x v="121"/>
    <x v="1"/>
    <x v="12"/>
    <x v="4"/>
    <x v="417"/>
    <x v="262"/>
    <x v="104"/>
    <x v="16"/>
    <x v="7"/>
    <x v="9"/>
    <x v="2416"/>
    <x v="3"/>
  </r>
  <r>
    <x v="1"/>
    <x v="2"/>
    <x v="0"/>
    <x v="0"/>
    <x v="344"/>
    <x v="3031"/>
    <x v="2614"/>
    <x v="248"/>
    <x v="8"/>
    <x v="2"/>
    <x v="2"/>
    <x v="2"/>
    <x v="33"/>
    <x v="469"/>
    <x v="180"/>
    <x v="184"/>
    <x v="1"/>
    <x v="2"/>
    <x v="4"/>
    <x v="677"/>
    <x v="369"/>
    <x v="36"/>
    <x v="90"/>
    <x v="8"/>
    <x v="9"/>
    <x v="3867"/>
    <x v="11"/>
  </r>
  <r>
    <x v="1"/>
    <x v="7"/>
    <x v="0"/>
    <x v="29"/>
    <x v="405"/>
    <x v="3033"/>
    <x v="2615"/>
    <x v="7"/>
    <x v="8"/>
    <x v="2"/>
    <x v="2"/>
    <x v="7"/>
    <x v="42"/>
    <x v="301"/>
    <x v="139"/>
    <x v="184"/>
    <x v="1"/>
    <x v="12"/>
    <x v="4"/>
    <x v="296"/>
    <x v="136"/>
    <x v="38"/>
    <x v="57"/>
    <x v="8"/>
    <x v="9"/>
    <x v="3868"/>
    <x v="63"/>
  </r>
  <r>
    <x v="1"/>
    <x v="7"/>
    <x v="1"/>
    <x v="0"/>
    <x v="123"/>
    <x v="3032"/>
    <x v="2615"/>
    <x v="262"/>
    <x v="8"/>
    <x v="2"/>
    <x v="2"/>
    <x v="7"/>
    <x v="43"/>
    <x v="257"/>
    <x v="182"/>
    <x v="72"/>
    <x v="1"/>
    <x v="12"/>
    <x v="4"/>
    <x v="233"/>
    <x v="951"/>
    <x v="58"/>
    <x v="19"/>
    <x v="7"/>
    <x v="9"/>
    <x v="2417"/>
    <x v="3"/>
  </r>
  <r>
    <x v="0"/>
    <x v="10"/>
    <x v="1"/>
    <x v="3"/>
    <x v="35"/>
    <x v="3034"/>
    <x v="2616"/>
    <x v="190"/>
    <x v="8"/>
    <x v="2"/>
    <x v="2"/>
    <x v="10"/>
    <x v="16"/>
    <x v="57"/>
    <x v="182"/>
    <x v="19"/>
    <x v="1"/>
    <x v="15"/>
    <x v="1"/>
    <x v="649"/>
    <x v="712"/>
    <x v="66"/>
    <x v="82"/>
    <x v="0"/>
    <x v="3"/>
    <x v="144"/>
    <x v="8"/>
  </r>
  <r>
    <x v="1"/>
    <x v="7"/>
    <x v="1"/>
    <x v="0"/>
    <x v="328"/>
    <x v="3036"/>
    <x v="2617"/>
    <x v="28"/>
    <x v="8"/>
    <x v="2"/>
    <x v="2"/>
    <x v="7"/>
    <x v="43"/>
    <x v="263"/>
    <x v="176"/>
    <x v="184"/>
    <x v="1"/>
    <x v="12"/>
    <x v="4"/>
    <x v="371"/>
    <x v="17"/>
    <x v="42"/>
    <x v="17"/>
    <x v="7"/>
    <x v="9"/>
    <x v="2419"/>
    <x v="3"/>
  </r>
  <r>
    <x v="1"/>
    <x v="7"/>
    <x v="1"/>
    <x v="0"/>
    <x v="70"/>
    <x v="3035"/>
    <x v="2617"/>
    <x v="83"/>
    <x v="8"/>
    <x v="2"/>
    <x v="2"/>
    <x v="7"/>
    <x v="43"/>
    <x v="266"/>
    <x v="182"/>
    <x v="45"/>
    <x v="1"/>
    <x v="12"/>
    <x v="4"/>
    <x v="233"/>
    <x v="384"/>
    <x v="93"/>
    <x v="22"/>
    <x v="7"/>
    <x v="9"/>
    <x v="2418"/>
    <x v="3"/>
  </r>
  <r>
    <x v="1"/>
    <x v="7"/>
    <x v="1"/>
    <x v="0"/>
    <x v="260"/>
    <x v="3037"/>
    <x v="2618"/>
    <x v="286"/>
    <x v="8"/>
    <x v="2"/>
    <x v="2"/>
    <x v="7"/>
    <x v="43"/>
    <x v="258"/>
    <x v="182"/>
    <x v="142"/>
    <x v="1"/>
    <x v="12"/>
    <x v="4"/>
    <x v="526"/>
    <x v="987"/>
    <x v="67"/>
    <x v="14"/>
    <x v="7"/>
    <x v="9"/>
    <x v="2420"/>
    <x v="3"/>
  </r>
  <r>
    <x v="1"/>
    <x v="7"/>
    <x v="1"/>
    <x v="0"/>
    <x v="328"/>
    <x v="3038"/>
    <x v="2619"/>
    <x v="82"/>
    <x v="8"/>
    <x v="2"/>
    <x v="2"/>
    <x v="7"/>
    <x v="43"/>
    <x v="263"/>
    <x v="182"/>
    <x v="177"/>
    <x v="1"/>
    <x v="12"/>
    <x v="4"/>
    <x v="377"/>
    <x v="308"/>
    <x v="42"/>
    <x v="17"/>
    <x v="7"/>
    <x v="9"/>
    <x v="2421"/>
    <x v="3"/>
  </r>
  <r>
    <x v="1"/>
    <x v="7"/>
    <x v="0"/>
    <x v="13"/>
    <x v="363"/>
    <x v="3039"/>
    <x v="2620"/>
    <x v="26"/>
    <x v="8"/>
    <x v="2"/>
    <x v="2"/>
    <x v="7"/>
    <x v="39"/>
    <x v="168"/>
    <x v="139"/>
    <x v="184"/>
    <x v="1"/>
    <x v="12"/>
    <x v="4"/>
    <x v="132"/>
    <x v="191"/>
    <x v="9"/>
    <x v="35"/>
    <x v="8"/>
    <x v="9"/>
    <x v="3869"/>
    <x v="46"/>
  </r>
  <r>
    <x v="1"/>
    <x v="7"/>
    <x v="1"/>
    <x v="0"/>
    <x v="260"/>
    <x v="3040"/>
    <x v="2621"/>
    <x v="208"/>
    <x v="8"/>
    <x v="2"/>
    <x v="2"/>
    <x v="7"/>
    <x v="43"/>
    <x v="257"/>
    <x v="139"/>
    <x v="184"/>
    <x v="1"/>
    <x v="12"/>
    <x v="4"/>
    <x v="231"/>
    <x v="900"/>
    <x v="58"/>
    <x v="19"/>
    <x v="7"/>
    <x v="9"/>
    <x v="2422"/>
    <x v="3"/>
  </r>
  <r>
    <x v="0"/>
    <x v="6"/>
    <x v="0"/>
    <x v="0"/>
    <x v="17"/>
    <x v="3041"/>
    <x v="2622"/>
    <x v="11"/>
    <x v="8"/>
    <x v="2"/>
    <x v="2"/>
    <x v="6"/>
    <x v="1"/>
    <x v="4"/>
    <x v="182"/>
    <x v="16"/>
    <x v="1"/>
    <x v="9"/>
    <x v="4"/>
    <x v="1035"/>
    <x v="480"/>
    <x v="8"/>
    <x v="25"/>
    <x v="2"/>
    <x v="7"/>
    <x v="3175"/>
    <x v="85"/>
  </r>
  <r>
    <x v="1"/>
    <x v="7"/>
    <x v="0"/>
    <x v="12"/>
    <x v="186"/>
    <x v="3042"/>
    <x v="2623"/>
    <x v="33"/>
    <x v="8"/>
    <x v="2"/>
    <x v="2"/>
    <x v="7"/>
    <x v="42"/>
    <x v="306"/>
    <x v="182"/>
    <x v="27"/>
    <x v="1"/>
    <x v="13"/>
    <x v="4"/>
    <x v="278"/>
    <x v="710"/>
    <x v="38"/>
    <x v="57"/>
    <x v="8"/>
    <x v="9"/>
    <x v="3870"/>
    <x v="18"/>
  </r>
  <r>
    <x v="1"/>
    <x v="7"/>
    <x v="0"/>
    <x v="13"/>
    <x v="190"/>
    <x v="3043"/>
    <x v="2623"/>
    <x v="33"/>
    <x v="8"/>
    <x v="2"/>
    <x v="2"/>
    <x v="7"/>
    <x v="42"/>
    <x v="303"/>
    <x v="23"/>
    <x v="184"/>
    <x v="1"/>
    <x v="13"/>
    <x v="4"/>
    <x v="320"/>
    <x v="710"/>
    <x v="38"/>
    <x v="57"/>
    <x v="8"/>
    <x v="9"/>
    <x v="3871"/>
    <x v="30"/>
  </r>
  <r>
    <x v="1"/>
    <x v="7"/>
    <x v="1"/>
    <x v="0"/>
    <x v="260"/>
    <x v="3044"/>
    <x v="2624"/>
    <x v="250"/>
    <x v="8"/>
    <x v="2"/>
    <x v="2"/>
    <x v="7"/>
    <x v="43"/>
    <x v="260"/>
    <x v="139"/>
    <x v="184"/>
    <x v="1"/>
    <x v="12"/>
    <x v="4"/>
    <x v="436"/>
    <x v="196"/>
    <x v="67"/>
    <x v="14"/>
    <x v="7"/>
    <x v="9"/>
    <x v="2423"/>
    <x v="3"/>
  </r>
  <r>
    <x v="1"/>
    <x v="2"/>
    <x v="0"/>
    <x v="0"/>
    <x v="344"/>
    <x v="3045"/>
    <x v="2624"/>
    <x v="248"/>
    <x v="8"/>
    <x v="2"/>
    <x v="2"/>
    <x v="2"/>
    <x v="33"/>
    <x v="469"/>
    <x v="180"/>
    <x v="184"/>
    <x v="1"/>
    <x v="2"/>
    <x v="4"/>
    <x v="674"/>
    <x v="369"/>
    <x v="36"/>
    <x v="90"/>
    <x v="8"/>
    <x v="9"/>
    <x v="3872"/>
    <x v="11"/>
  </r>
  <r>
    <x v="1"/>
    <x v="7"/>
    <x v="1"/>
    <x v="0"/>
    <x v="260"/>
    <x v="3046"/>
    <x v="2625"/>
    <x v="300"/>
    <x v="8"/>
    <x v="2"/>
    <x v="2"/>
    <x v="7"/>
    <x v="43"/>
    <x v="243"/>
    <x v="139"/>
    <x v="184"/>
    <x v="1"/>
    <x v="12"/>
    <x v="4"/>
    <x v="370"/>
    <x v="805"/>
    <x v="53"/>
    <x v="12"/>
    <x v="7"/>
    <x v="9"/>
    <x v="2424"/>
    <x v="3"/>
  </r>
  <r>
    <x v="1"/>
    <x v="7"/>
    <x v="1"/>
    <x v="0"/>
    <x v="171"/>
    <x v="3047"/>
    <x v="2626"/>
    <x v="82"/>
    <x v="8"/>
    <x v="2"/>
    <x v="2"/>
    <x v="7"/>
    <x v="43"/>
    <x v="263"/>
    <x v="182"/>
    <x v="96"/>
    <x v="1"/>
    <x v="12"/>
    <x v="4"/>
    <x v="381"/>
    <x v="308"/>
    <x v="42"/>
    <x v="17"/>
    <x v="7"/>
    <x v="9"/>
    <x v="2425"/>
    <x v="3"/>
  </r>
  <r>
    <x v="1"/>
    <x v="7"/>
    <x v="1"/>
    <x v="0"/>
    <x v="260"/>
    <x v="3048"/>
    <x v="2627"/>
    <x v="53"/>
    <x v="8"/>
    <x v="2"/>
    <x v="2"/>
    <x v="7"/>
    <x v="43"/>
    <x v="258"/>
    <x v="139"/>
    <x v="184"/>
    <x v="1"/>
    <x v="12"/>
    <x v="4"/>
    <x v="518"/>
    <x v="643"/>
    <x v="67"/>
    <x v="14"/>
    <x v="7"/>
    <x v="9"/>
    <x v="2426"/>
    <x v="3"/>
  </r>
  <r>
    <x v="1"/>
    <x v="7"/>
    <x v="1"/>
    <x v="0"/>
    <x v="260"/>
    <x v="3049"/>
    <x v="2628"/>
    <x v="56"/>
    <x v="8"/>
    <x v="2"/>
    <x v="2"/>
    <x v="7"/>
    <x v="43"/>
    <x v="247"/>
    <x v="139"/>
    <x v="184"/>
    <x v="1"/>
    <x v="12"/>
    <x v="4"/>
    <x v="230"/>
    <x v="366"/>
    <x v="58"/>
    <x v="19"/>
    <x v="7"/>
    <x v="9"/>
    <x v="2427"/>
    <x v="3"/>
  </r>
  <r>
    <x v="1"/>
    <x v="7"/>
    <x v="0"/>
    <x v="16"/>
    <x v="374"/>
    <x v="3050"/>
    <x v="2629"/>
    <x v="108"/>
    <x v="8"/>
    <x v="2"/>
    <x v="2"/>
    <x v="7"/>
    <x v="39"/>
    <x v="134"/>
    <x v="182"/>
    <x v="142"/>
    <x v="1"/>
    <x v="12"/>
    <x v="4"/>
    <x v="280"/>
    <x v="408"/>
    <x v="55"/>
    <x v="38"/>
    <x v="8"/>
    <x v="9"/>
    <x v="3874"/>
    <x v="54"/>
  </r>
  <r>
    <x v="0"/>
    <x v="6"/>
    <x v="0"/>
    <x v="0"/>
    <x v="15"/>
    <x v="3051"/>
    <x v="2629"/>
    <x v="160"/>
    <x v="8"/>
    <x v="2"/>
    <x v="2"/>
    <x v="6"/>
    <x v="61"/>
    <x v="472"/>
    <x v="182"/>
    <x v="14"/>
    <x v="1"/>
    <x v="9"/>
    <x v="4"/>
    <x v="1002"/>
    <x v="21"/>
    <x v="6"/>
    <x v="25"/>
    <x v="2"/>
    <x v="7"/>
    <x v="3176"/>
    <x v="85"/>
  </r>
  <r>
    <x v="1"/>
    <x v="7"/>
    <x v="0"/>
    <x v="18"/>
    <x v="383"/>
    <x v="3052"/>
    <x v="2630"/>
    <x v="108"/>
    <x v="8"/>
    <x v="2"/>
    <x v="2"/>
    <x v="7"/>
    <x v="39"/>
    <x v="131"/>
    <x v="182"/>
    <x v="142"/>
    <x v="1"/>
    <x v="12"/>
    <x v="4"/>
    <x v="207"/>
    <x v="408"/>
    <x v="55"/>
    <x v="38"/>
    <x v="8"/>
    <x v="9"/>
    <x v="3873"/>
    <x v="58"/>
  </r>
  <r>
    <x v="1"/>
    <x v="7"/>
    <x v="1"/>
    <x v="0"/>
    <x v="310"/>
    <x v="3053"/>
    <x v="2631"/>
    <x v="119"/>
    <x v="8"/>
    <x v="2"/>
    <x v="2"/>
    <x v="7"/>
    <x v="43"/>
    <x v="266"/>
    <x v="182"/>
    <x v="168"/>
    <x v="1"/>
    <x v="12"/>
    <x v="4"/>
    <x v="235"/>
    <x v="527"/>
    <x v="93"/>
    <x v="22"/>
    <x v="7"/>
    <x v="9"/>
    <x v="2428"/>
    <x v="3"/>
  </r>
  <r>
    <x v="0"/>
    <x v="6"/>
    <x v="0"/>
    <x v="0"/>
    <x v="19"/>
    <x v="3054"/>
    <x v="2632"/>
    <x v="160"/>
    <x v="8"/>
    <x v="2"/>
    <x v="2"/>
    <x v="6"/>
    <x v="61"/>
    <x v="472"/>
    <x v="182"/>
    <x v="18"/>
    <x v="1"/>
    <x v="9"/>
    <x v="4"/>
    <x v="1004"/>
    <x v="21"/>
    <x v="6"/>
    <x v="25"/>
    <x v="2"/>
    <x v="7"/>
    <x v="3177"/>
    <x v="85"/>
  </r>
  <r>
    <x v="1"/>
    <x v="7"/>
    <x v="1"/>
    <x v="0"/>
    <x v="260"/>
    <x v="3056"/>
    <x v="2633"/>
    <x v="221"/>
    <x v="8"/>
    <x v="2"/>
    <x v="2"/>
    <x v="7"/>
    <x v="43"/>
    <x v="282"/>
    <x v="182"/>
    <x v="142"/>
    <x v="1"/>
    <x v="12"/>
    <x v="4"/>
    <x v="424"/>
    <x v="722"/>
    <x v="104"/>
    <x v="16"/>
    <x v="7"/>
    <x v="9"/>
    <x v="2430"/>
    <x v="3"/>
  </r>
  <r>
    <x v="1"/>
    <x v="7"/>
    <x v="1"/>
    <x v="0"/>
    <x v="318"/>
    <x v="3055"/>
    <x v="2633"/>
    <x v="265"/>
    <x v="8"/>
    <x v="2"/>
    <x v="2"/>
    <x v="7"/>
    <x v="43"/>
    <x v="235"/>
    <x v="182"/>
    <x v="173"/>
    <x v="1"/>
    <x v="12"/>
    <x v="4"/>
    <x v="270"/>
    <x v="53"/>
    <x v="93"/>
    <x v="23"/>
    <x v="7"/>
    <x v="9"/>
    <x v="2429"/>
    <x v="3"/>
  </r>
  <r>
    <x v="1"/>
    <x v="7"/>
    <x v="0"/>
    <x v="9"/>
    <x v="371"/>
    <x v="3057"/>
    <x v="2634"/>
    <x v="7"/>
    <x v="8"/>
    <x v="2"/>
    <x v="2"/>
    <x v="7"/>
    <x v="42"/>
    <x v="179"/>
    <x v="174"/>
    <x v="184"/>
    <x v="1"/>
    <x v="12"/>
    <x v="4"/>
    <x v="262"/>
    <x v="138"/>
    <x v="77"/>
    <x v="39"/>
    <x v="8"/>
    <x v="9"/>
    <x v="3875"/>
    <x v="3"/>
  </r>
  <r>
    <x v="1"/>
    <x v="7"/>
    <x v="1"/>
    <x v="0"/>
    <x v="260"/>
    <x v="3059"/>
    <x v="2635"/>
    <x v="239"/>
    <x v="8"/>
    <x v="2"/>
    <x v="2"/>
    <x v="7"/>
    <x v="43"/>
    <x v="252"/>
    <x v="139"/>
    <x v="184"/>
    <x v="1"/>
    <x v="12"/>
    <x v="4"/>
    <x v="224"/>
    <x v="933"/>
    <x v="58"/>
    <x v="19"/>
    <x v="7"/>
    <x v="9"/>
    <x v="2431"/>
    <x v="3"/>
  </r>
  <r>
    <x v="1"/>
    <x v="7"/>
    <x v="1"/>
    <x v="0"/>
    <x v="318"/>
    <x v="3058"/>
    <x v="2635"/>
    <x v="56"/>
    <x v="8"/>
    <x v="2"/>
    <x v="2"/>
    <x v="7"/>
    <x v="43"/>
    <x v="239"/>
    <x v="182"/>
    <x v="173"/>
    <x v="1"/>
    <x v="12"/>
    <x v="4"/>
    <x v="269"/>
    <x v="366"/>
    <x v="5"/>
    <x v="20"/>
    <x v="7"/>
    <x v="9"/>
    <x v="2432"/>
    <x v="3"/>
  </r>
  <r>
    <x v="1"/>
    <x v="7"/>
    <x v="0"/>
    <x v="18"/>
    <x v="383"/>
    <x v="3060"/>
    <x v="2636"/>
    <x v="26"/>
    <x v="8"/>
    <x v="2"/>
    <x v="2"/>
    <x v="7"/>
    <x v="39"/>
    <x v="131"/>
    <x v="182"/>
    <x v="142"/>
    <x v="1"/>
    <x v="12"/>
    <x v="4"/>
    <x v="210"/>
    <x v="177"/>
    <x v="55"/>
    <x v="38"/>
    <x v="8"/>
    <x v="9"/>
    <x v="3876"/>
    <x v="58"/>
  </r>
  <r>
    <x v="1"/>
    <x v="7"/>
    <x v="0"/>
    <x v="28"/>
    <x v="399"/>
    <x v="3061"/>
    <x v="2637"/>
    <x v="53"/>
    <x v="8"/>
    <x v="2"/>
    <x v="2"/>
    <x v="7"/>
    <x v="39"/>
    <x v="129"/>
    <x v="182"/>
    <x v="142"/>
    <x v="1"/>
    <x v="12"/>
    <x v="4"/>
    <x v="142"/>
    <x v="276"/>
    <x v="55"/>
    <x v="38"/>
    <x v="8"/>
    <x v="9"/>
    <x v="3877"/>
    <x v="67"/>
  </r>
  <r>
    <x v="1"/>
    <x v="7"/>
    <x v="1"/>
    <x v="0"/>
    <x v="260"/>
    <x v="3062"/>
    <x v="2638"/>
    <x v="286"/>
    <x v="8"/>
    <x v="2"/>
    <x v="2"/>
    <x v="7"/>
    <x v="43"/>
    <x v="258"/>
    <x v="182"/>
    <x v="142"/>
    <x v="1"/>
    <x v="12"/>
    <x v="4"/>
    <x v="533"/>
    <x v="987"/>
    <x v="67"/>
    <x v="14"/>
    <x v="7"/>
    <x v="9"/>
    <x v="2433"/>
    <x v="3"/>
  </r>
  <r>
    <x v="0"/>
    <x v="7"/>
    <x v="1"/>
    <x v="9"/>
    <x v="351"/>
    <x v="3063"/>
    <x v="2639"/>
    <x v="248"/>
    <x v="8"/>
    <x v="2"/>
    <x v="2"/>
    <x v="7"/>
    <x v="9"/>
    <x v="24"/>
    <x v="182"/>
    <x v="142"/>
    <x v="1"/>
    <x v="5"/>
    <x v="0"/>
    <x v="485"/>
    <x v="335"/>
    <x v="63"/>
    <x v="6"/>
    <x v="7"/>
    <x v="0"/>
    <x v="2434"/>
    <x v="3"/>
  </r>
  <r>
    <x v="1"/>
    <x v="2"/>
    <x v="0"/>
    <x v="0"/>
    <x v="344"/>
    <x v="3064"/>
    <x v="2640"/>
    <x v="248"/>
    <x v="8"/>
    <x v="2"/>
    <x v="2"/>
    <x v="2"/>
    <x v="33"/>
    <x v="469"/>
    <x v="180"/>
    <x v="184"/>
    <x v="1"/>
    <x v="2"/>
    <x v="4"/>
    <x v="672"/>
    <x v="369"/>
    <x v="36"/>
    <x v="90"/>
    <x v="8"/>
    <x v="9"/>
    <x v="3878"/>
    <x v="11"/>
  </r>
  <r>
    <x v="0"/>
    <x v="10"/>
    <x v="1"/>
    <x v="0"/>
    <x v="21"/>
    <x v="3065"/>
    <x v="2641"/>
    <x v="162"/>
    <x v="8"/>
    <x v="2"/>
    <x v="2"/>
    <x v="10"/>
    <x v="2"/>
    <x v="9"/>
    <x v="18"/>
    <x v="184"/>
    <x v="1"/>
    <x v="15"/>
    <x v="1"/>
    <x v="696"/>
    <x v="620"/>
    <x v="35"/>
    <x v="82"/>
    <x v="0"/>
    <x v="3"/>
    <x v="145"/>
    <x v="4"/>
  </r>
  <r>
    <x v="1"/>
    <x v="7"/>
    <x v="1"/>
    <x v="0"/>
    <x v="318"/>
    <x v="3066"/>
    <x v="2642"/>
    <x v="83"/>
    <x v="8"/>
    <x v="2"/>
    <x v="2"/>
    <x v="7"/>
    <x v="43"/>
    <x v="248"/>
    <x v="182"/>
    <x v="173"/>
    <x v="1"/>
    <x v="12"/>
    <x v="4"/>
    <x v="304"/>
    <x v="685"/>
    <x v="78"/>
    <x v="11"/>
    <x v="7"/>
    <x v="9"/>
    <x v="2435"/>
    <x v="3"/>
  </r>
  <r>
    <x v="0"/>
    <x v="6"/>
    <x v="0"/>
    <x v="0"/>
    <x v="19"/>
    <x v="3068"/>
    <x v="2643"/>
    <x v="237"/>
    <x v="8"/>
    <x v="2"/>
    <x v="2"/>
    <x v="6"/>
    <x v="14"/>
    <x v="43"/>
    <x v="16"/>
    <x v="184"/>
    <x v="1"/>
    <x v="9"/>
    <x v="4"/>
    <x v="1070"/>
    <x v="649"/>
    <x v="33"/>
    <x v="25"/>
    <x v="2"/>
    <x v="7"/>
    <x v="3179"/>
    <x v="85"/>
  </r>
  <r>
    <x v="0"/>
    <x v="6"/>
    <x v="0"/>
    <x v="0"/>
    <x v="19"/>
    <x v="3067"/>
    <x v="2643"/>
    <x v="237"/>
    <x v="8"/>
    <x v="2"/>
    <x v="2"/>
    <x v="6"/>
    <x v="14"/>
    <x v="42"/>
    <x v="182"/>
    <x v="18"/>
    <x v="1"/>
    <x v="9"/>
    <x v="4"/>
    <x v="1067"/>
    <x v="649"/>
    <x v="33"/>
    <x v="25"/>
    <x v="2"/>
    <x v="7"/>
    <x v="3178"/>
    <x v="34"/>
  </r>
  <r>
    <x v="1"/>
    <x v="7"/>
    <x v="1"/>
    <x v="0"/>
    <x v="318"/>
    <x v="3069"/>
    <x v="2644"/>
    <x v="265"/>
    <x v="8"/>
    <x v="2"/>
    <x v="2"/>
    <x v="7"/>
    <x v="43"/>
    <x v="224"/>
    <x v="170"/>
    <x v="184"/>
    <x v="1"/>
    <x v="12"/>
    <x v="4"/>
    <x v="257"/>
    <x v="1008"/>
    <x v="94"/>
    <x v="21"/>
    <x v="7"/>
    <x v="9"/>
    <x v="2436"/>
    <x v="3"/>
  </r>
  <r>
    <x v="1"/>
    <x v="7"/>
    <x v="1"/>
    <x v="0"/>
    <x v="330"/>
    <x v="3070"/>
    <x v="2645"/>
    <x v="267"/>
    <x v="8"/>
    <x v="2"/>
    <x v="2"/>
    <x v="7"/>
    <x v="43"/>
    <x v="239"/>
    <x v="178"/>
    <x v="184"/>
    <x v="1"/>
    <x v="12"/>
    <x v="4"/>
    <x v="266"/>
    <x v="901"/>
    <x v="5"/>
    <x v="20"/>
    <x v="7"/>
    <x v="9"/>
    <x v="2437"/>
    <x v="3"/>
  </r>
  <r>
    <x v="1"/>
    <x v="7"/>
    <x v="1"/>
    <x v="0"/>
    <x v="328"/>
    <x v="3071"/>
    <x v="2646"/>
    <x v="25"/>
    <x v="8"/>
    <x v="2"/>
    <x v="2"/>
    <x v="7"/>
    <x v="43"/>
    <x v="263"/>
    <x v="176"/>
    <x v="184"/>
    <x v="1"/>
    <x v="12"/>
    <x v="4"/>
    <x v="371"/>
    <x v="631"/>
    <x v="42"/>
    <x v="17"/>
    <x v="7"/>
    <x v="9"/>
    <x v="2438"/>
    <x v="3"/>
  </r>
  <r>
    <x v="1"/>
    <x v="7"/>
    <x v="1"/>
    <x v="0"/>
    <x v="188"/>
    <x v="3072"/>
    <x v="2647"/>
    <x v="221"/>
    <x v="8"/>
    <x v="2"/>
    <x v="2"/>
    <x v="7"/>
    <x v="43"/>
    <x v="218"/>
    <x v="182"/>
    <x v="106"/>
    <x v="1"/>
    <x v="12"/>
    <x v="4"/>
    <x v="231"/>
    <x v="767"/>
    <x v="58"/>
    <x v="19"/>
    <x v="7"/>
    <x v="9"/>
    <x v="2439"/>
    <x v="3"/>
  </r>
  <r>
    <x v="1"/>
    <x v="7"/>
    <x v="1"/>
    <x v="0"/>
    <x v="318"/>
    <x v="3073"/>
    <x v="2648"/>
    <x v="7"/>
    <x v="8"/>
    <x v="2"/>
    <x v="2"/>
    <x v="7"/>
    <x v="43"/>
    <x v="280"/>
    <x v="182"/>
    <x v="173"/>
    <x v="1"/>
    <x v="12"/>
    <x v="4"/>
    <x v="261"/>
    <x v="133"/>
    <x v="5"/>
    <x v="20"/>
    <x v="7"/>
    <x v="9"/>
    <x v="2440"/>
    <x v="3"/>
  </r>
  <r>
    <x v="0"/>
    <x v="6"/>
    <x v="0"/>
    <x v="0"/>
    <x v="19"/>
    <x v="3074"/>
    <x v="2649"/>
    <x v="160"/>
    <x v="8"/>
    <x v="2"/>
    <x v="2"/>
    <x v="6"/>
    <x v="1"/>
    <x v="4"/>
    <x v="16"/>
    <x v="184"/>
    <x v="1"/>
    <x v="9"/>
    <x v="4"/>
    <x v="1035"/>
    <x v="996"/>
    <x v="8"/>
    <x v="25"/>
    <x v="2"/>
    <x v="7"/>
    <x v="3180"/>
    <x v="85"/>
  </r>
  <r>
    <x v="1"/>
    <x v="7"/>
    <x v="1"/>
    <x v="0"/>
    <x v="175"/>
    <x v="3075"/>
    <x v="2650"/>
    <x v="265"/>
    <x v="8"/>
    <x v="2"/>
    <x v="2"/>
    <x v="7"/>
    <x v="43"/>
    <x v="243"/>
    <x v="182"/>
    <x v="97"/>
    <x v="1"/>
    <x v="12"/>
    <x v="4"/>
    <x v="371"/>
    <x v="232"/>
    <x v="53"/>
    <x v="12"/>
    <x v="7"/>
    <x v="9"/>
    <x v="2441"/>
    <x v="3"/>
  </r>
  <r>
    <x v="0"/>
    <x v="6"/>
    <x v="0"/>
    <x v="0"/>
    <x v="9"/>
    <x v="3076"/>
    <x v="2651"/>
    <x v="256"/>
    <x v="8"/>
    <x v="2"/>
    <x v="2"/>
    <x v="6"/>
    <x v="14"/>
    <x v="43"/>
    <x v="182"/>
    <x v="9"/>
    <x v="1"/>
    <x v="9"/>
    <x v="4"/>
    <x v="1072"/>
    <x v="773"/>
    <x v="8"/>
    <x v="25"/>
    <x v="2"/>
    <x v="7"/>
    <x v="3181"/>
    <x v="85"/>
  </r>
  <r>
    <x v="1"/>
    <x v="7"/>
    <x v="1"/>
    <x v="0"/>
    <x v="318"/>
    <x v="3077"/>
    <x v="2652"/>
    <x v="86"/>
    <x v="8"/>
    <x v="2"/>
    <x v="2"/>
    <x v="7"/>
    <x v="43"/>
    <x v="266"/>
    <x v="170"/>
    <x v="184"/>
    <x v="1"/>
    <x v="12"/>
    <x v="4"/>
    <x v="231"/>
    <x v="831"/>
    <x v="93"/>
    <x v="22"/>
    <x v="7"/>
    <x v="9"/>
    <x v="2442"/>
    <x v="3"/>
  </r>
  <r>
    <x v="1"/>
    <x v="7"/>
    <x v="1"/>
    <x v="12"/>
    <x v="361"/>
    <x v="3078"/>
    <x v="2653"/>
    <x v="266"/>
    <x v="8"/>
    <x v="2"/>
    <x v="2"/>
    <x v="7"/>
    <x v="45"/>
    <x v="296"/>
    <x v="182"/>
    <x v="142"/>
    <x v="1"/>
    <x v="12"/>
    <x v="4"/>
    <x v="69"/>
    <x v="13"/>
    <x v="104"/>
    <x v="16"/>
    <x v="7"/>
    <x v="9"/>
    <x v="2443"/>
    <x v="18"/>
  </r>
  <r>
    <x v="1"/>
    <x v="7"/>
    <x v="0"/>
    <x v="9"/>
    <x v="371"/>
    <x v="3081"/>
    <x v="2654"/>
    <x v="26"/>
    <x v="8"/>
    <x v="2"/>
    <x v="2"/>
    <x v="7"/>
    <x v="42"/>
    <x v="179"/>
    <x v="174"/>
    <x v="184"/>
    <x v="1"/>
    <x v="12"/>
    <x v="4"/>
    <x v="261"/>
    <x v="183"/>
    <x v="77"/>
    <x v="39"/>
    <x v="8"/>
    <x v="9"/>
    <x v="3879"/>
    <x v="3"/>
  </r>
  <r>
    <x v="1"/>
    <x v="7"/>
    <x v="1"/>
    <x v="0"/>
    <x v="318"/>
    <x v="3079"/>
    <x v="2654"/>
    <x v="108"/>
    <x v="8"/>
    <x v="2"/>
    <x v="2"/>
    <x v="7"/>
    <x v="43"/>
    <x v="224"/>
    <x v="182"/>
    <x v="173"/>
    <x v="1"/>
    <x v="12"/>
    <x v="4"/>
    <x v="261"/>
    <x v="403"/>
    <x v="94"/>
    <x v="21"/>
    <x v="7"/>
    <x v="9"/>
    <x v="2444"/>
    <x v="3"/>
  </r>
  <r>
    <x v="1"/>
    <x v="7"/>
    <x v="1"/>
    <x v="0"/>
    <x v="172"/>
    <x v="3080"/>
    <x v="2654"/>
    <x v="265"/>
    <x v="8"/>
    <x v="2"/>
    <x v="2"/>
    <x v="7"/>
    <x v="43"/>
    <x v="216"/>
    <x v="94"/>
    <x v="184"/>
    <x v="1"/>
    <x v="12"/>
    <x v="4"/>
    <x v="248"/>
    <x v="1008"/>
    <x v="101"/>
    <x v="9"/>
    <x v="7"/>
    <x v="9"/>
    <x v="2445"/>
    <x v="3"/>
  </r>
  <r>
    <x v="0"/>
    <x v="6"/>
    <x v="0"/>
    <x v="0"/>
    <x v="9"/>
    <x v="3082"/>
    <x v="2655"/>
    <x v="89"/>
    <x v="8"/>
    <x v="2"/>
    <x v="2"/>
    <x v="6"/>
    <x v="14"/>
    <x v="43"/>
    <x v="182"/>
    <x v="9"/>
    <x v="1"/>
    <x v="9"/>
    <x v="4"/>
    <x v="1072"/>
    <x v="556"/>
    <x v="8"/>
    <x v="25"/>
    <x v="2"/>
    <x v="7"/>
    <x v="3182"/>
    <x v="85"/>
  </r>
  <r>
    <x v="1"/>
    <x v="7"/>
    <x v="1"/>
    <x v="0"/>
    <x v="318"/>
    <x v="3083"/>
    <x v="2655"/>
    <x v="180"/>
    <x v="8"/>
    <x v="2"/>
    <x v="2"/>
    <x v="7"/>
    <x v="43"/>
    <x v="217"/>
    <x v="170"/>
    <x v="184"/>
    <x v="1"/>
    <x v="12"/>
    <x v="4"/>
    <x v="256"/>
    <x v="622"/>
    <x v="101"/>
    <x v="9"/>
    <x v="7"/>
    <x v="9"/>
    <x v="2446"/>
    <x v="3"/>
  </r>
  <r>
    <x v="1"/>
    <x v="7"/>
    <x v="0"/>
    <x v="12"/>
    <x v="383"/>
    <x v="3084"/>
    <x v="2656"/>
    <x v="99"/>
    <x v="8"/>
    <x v="2"/>
    <x v="2"/>
    <x v="7"/>
    <x v="42"/>
    <x v="305"/>
    <x v="174"/>
    <x v="184"/>
    <x v="1"/>
    <x v="12"/>
    <x v="4"/>
    <x v="277"/>
    <x v="565"/>
    <x v="38"/>
    <x v="57"/>
    <x v="8"/>
    <x v="9"/>
    <x v="3881"/>
    <x v="18"/>
  </r>
  <r>
    <x v="1"/>
    <x v="7"/>
    <x v="1"/>
    <x v="0"/>
    <x v="260"/>
    <x v="3085"/>
    <x v="2657"/>
    <x v="97"/>
    <x v="8"/>
    <x v="2"/>
    <x v="2"/>
    <x v="7"/>
    <x v="43"/>
    <x v="252"/>
    <x v="182"/>
    <x v="142"/>
    <x v="1"/>
    <x v="12"/>
    <x v="4"/>
    <x v="225"/>
    <x v="678"/>
    <x v="58"/>
    <x v="19"/>
    <x v="7"/>
    <x v="9"/>
    <x v="2447"/>
    <x v="3"/>
  </r>
  <r>
    <x v="0"/>
    <x v="8"/>
    <x v="0"/>
    <x v="12"/>
    <x v="361"/>
    <x v="3086"/>
    <x v="2658"/>
    <x v="146"/>
    <x v="8"/>
    <x v="2"/>
    <x v="2"/>
    <x v="8"/>
    <x v="29"/>
    <x v="97"/>
    <x v="139"/>
    <x v="184"/>
    <x v="1"/>
    <x v="6"/>
    <x v="4"/>
    <x v="946"/>
    <x v="293"/>
    <x v="14"/>
    <x v="81"/>
    <x v="8"/>
    <x v="1"/>
    <x v="3880"/>
    <x v="11"/>
  </r>
  <r>
    <x v="1"/>
    <x v="7"/>
    <x v="0"/>
    <x v="25"/>
    <x v="394"/>
    <x v="3087"/>
    <x v="2659"/>
    <x v="248"/>
    <x v="8"/>
    <x v="2"/>
    <x v="2"/>
    <x v="7"/>
    <x v="42"/>
    <x v="304"/>
    <x v="139"/>
    <x v="184"/>
    <x v="1"/>
    <x v="12"/>
    <x v="4"/>
    <x v="347"/>
    <x v="768"/>
    <x v="38"/>
    <x v="57"/>
    <x v="8"/>
    <x v="9"/>
    <x v="3882"/>
    <x v="11"/>
  </r>
  <r>
    <x v="0"/>
    <x v="7"/>
    <x v="1"/>
    <x v="0"/>
    <x v="260"/>
    <x v="3088"/>
    <x v="2660"/>
    <x v="182"/>
    <x v="8"/>
    <x v="2"/>
    <x v="2"/>
    <x v="7"/>
    <x v="9"/>
    <x v="25"/>
    <x v="182"/>
    <x v="142"/>
    <x v="1"/>
    <x v="5"/>
    <x v="0"/>
    <x v="490"/>
    <x v="84"/>
    <x v="88"/>
    <x v="6"/>
    <x v="7"/>
    <x v="0"/>
    <x v="2448"/>
    <x v="3"/>
  </r>
  <r>
    <x v="1"/>
    <x v="7"/>
    <x v="1"/>
    <x v="0"/>
    <x v="260"/>
    <x v="3089"/>
    <x v="2660"/>
    <x v="208"/>
    <x v="8"/>
    <x v="2"/>
    <x v="2"/>
    <x v="7"/>
    <x v="43"/>
    <x v="257"/>
    <x v="139"/>
    <x v="184"/>
    <x v="1"/>
    <x v="12"/>
    <x v="4"/>
    <x v="230"/>
    <x v="900"/>
    <x v="58"/>
    <x v="19"/>
    <x v="7"/>
    <x v="9"/>
    <x v="2449"/>
    <x v="3"/>
  </r>
  <r>
    <x v="1"/>
    <x v="7"/>
    <x v="0"/>
    <x v="13"/>
    <x v="375"/>
    <x v="3090"/>
    <x v="2661"/>
    <x v="277"/>
    <x v="8"/>
    <x v="2"/>
    <x v="2"/>
    <x v="7"/>
    <x v="42"/>
    <x v="302"/>
    <x v="170"/>
    <x v="184"/>
    <x v="1"/>
    <x v="12"/>
    <x v="4"/>
    <x v="312"/>
    <x v="515"/>
    <x v="38"/>
    <x v="57"/>
    <x v="8"/>
    <x v="9"/>
    <x v="3883"/>
    <x v="30"/>
  </r>
  <r>
    <x v="1"/>
    <x v="10"/>
    <x v="1"/>
    <x v="13"/>
    <x v="92"/>
    <x v="3091"/>
    <x v="2662"/>
    <x v="248"/>
    <x v="8"/>
    <x v="2"/>
    <x v="2"/>
    <x v="10"/>
    <x v="60"/>
    <x v="420"/>
    <x v="182"/>
    <x v="19"/>
    <x v="1"/>
    <x v="15"/>
    <x v="4"/>
    <x v="985"/>
    <x v="216"/>
    <x v="70"/>
    <x v="79"/>
    <x v="1"/>
    <x v="10"/>
    <x v="647"/>
    <x v="30"/>
  </r>
  <r>
    <x v="1"/>
    <x v="7"/>
    <x v="1"/>
    <x v="0"/>
    <x v="217"/>
    <x v="3092"/>
    <x v="2663"/>
    <x v="180"/>
    <x v="8"/>
    <x v="2"/>
    <x v="2"/>
    <x v="7"/>
    <x v="43"/>
    <x v="248"/>
    <x v="115"/>
    <x v="184"/>
    <x v="1"/>
    <x v="12"/>
    <x v="4"/>
    <x v="299"/>
    <x v="764"/>
    <x v="78"/>
    <x v="11"/>
    <x v="7"/>
    <x v="9"/>
    <x v="2450"/>
    <x v="3"/>
  </r>
  <r>
    <x v="0"/>
    <x v="2"/>
    <x v="0"/>
    <x v="0"/>
    <x v="355"/>
    <x v="3093"/>
    <x v="2664"/>
    <x v="145"/>
    <x v="8"/>
    <x v="2"/>
    <x v="2"/>
    <x v="2"/>
    <x v="27"/>
    <x v="44"/>
    <x v="182"/>
    <x v="183"/>
    <x v="1"/>
    <x v="0"/>
    <x v="4"/>
    <x v="61"/>
    <x v="776"/>
    <x v="13"/>
    <x v="80"/>
    <x v="8"/>
    <x v="1"/>
    <x v="3884"/>
    <x v="23"/>
  </r>
  <r>
    <x v="1"/>
    <x v="7"/>
    <x v="1"/>
    <x v="0"/>
    <x v="260"/>
    <x v="3094"/>
    <x v="2665"/>
    <x v="123"/>
    <x v="8"/>
    <x v="2"/>
    <x v="2"/>
    <x v="7"/>
    <x v="43"/>
    <x v="260"/>
    <x v="139"/>
    <x v="184"/>
    <x v="1"/>
    <x v="12"/>
    <x v="4"/>
    <x v="436"/>
    <x v="118"/>
    <x v="67"/>
    <x v="14"/>
    <x v="7"/>
    <x v="9"/>
    <x v="2451"/>
    <x v="3"/>
  </r>
  <r>
    <x v="1"/>
    <x v="10"/>
    <x v="1"/>
    <x v="8"/>
    <x v="59"/>
    <x v="3095"/>
    <x v="2666"/>
    <x v="19"/>
    <x v="8"/>
    <x v="2"/>
    <x v="2"/>
    <x v="10"/>
    <x v="60"/>
    <x v="417"/>
    <x v="18"/>
    <x v="184"/>
    <x v="1"/>
    <x v="15"/>
    <x v="4"/>
    <x v="962"/>
    <x v="149"/>
    <x v="65"/>
    <x v="79"/>
    <x v="1"/>
    <x v="10"/>
    <x v="648"/>
    <x v="4"/>
  </r>
  <r>
    <x v="1"/>
    <x v="7"/>
    <x v="1"/>
    <x v="0"/>
    <x v="318"/>
    <x v="3096"/>
    <x v="2667"/>
    <x v="229"/>
    <x v="8"/>
    <x v="2"/>
    <x v="2"/>
    <x v="7"/>
    <x v="43"/>
    <x v="263"/>
    <x v="170"/>
    <x v="184"/>
    <x v="1"/>
    <x v="12"/>
    <x v="4"/>
    <x v="368"/>
    <x v="299"/>
    <x v="42"/>
    <x v="17"/>
    <x v="7"/>
    <x v="9"/>
    <x v="2452"/>
    <x v="3"/>
  </r>
  <r>
    <x v="1"/>
    <x v="7"/>
    <x v="1"/>
    <x v="0"/>
    <x v="167"/>
    <x v="3097"/>
    <x v="2668"/>
    <x v="239"/>
    <x v="8"/>
    <x v="2"/>
    <x v="2"/>
    <x v="7"/>
    <x v="43"/>
    <x v="257"/>
    <x v="182"/>
    <x v="95"/>
    <x v="1"/>
    <x v="12"/>
    <x v="4"/>
    <x v="231"/>
    <x v="214"/>
    <x v="58"/>
    <x v="19"/>
    <x v="7"/>
    <x v="9"/>
    <x v="2453"/>
    <x v="3"/>
  </r>
  <r>
    <x v="1"/>
    <x v="7"/>
    <x v="0"/>
    <x v="12"/>
    <x v="361"/>
    <x v="3098"/>
    <x v="2669"/>
    <x v="26"/>
    <x v="8"/>
    <x v="2"/>
    <x v="2"/>
    <x v="7"/>
    <x v="42"/>
    <x v="305"/>
    <x v="139"/>
    <x v="184"/>
    <x v="1"/>
    <x v="12"/>
    <x v="4"/>
    <x v="276"/>
    <x v="190"/>
    <x v="38"/>
    <x v="57"/>
    <x v="8"/>
    <x v="9"/>
    <x v="3885"/>
    <x v="18"/>
  </r>
  <r>
    <x v="0"/>
    <x v="7"/>
    <x v="1"/>
    <x v="0"/>
    <x v="28"/>
    <x v="3099"/>
    <x v="2670"/>
    <x v="228"/>
    <x v="8"/>
    <x v="2"/>
    <x v="2"/>
    <x v="7"/>
    <x v="8"/>
    <x v="20"/>
    <x v="182"/>
    <x v="25"/>
    <x v="1"/>
    <x v="12"/>
    <x v="4"/>
    <x v="374"/>
    <x v="363"/>
    <x v="64"/>
    <x v="13"/>
    <x v="7"/>
    <x v="9"/>
    <x v="2454"/>
    <x v="3"/>
  </r>
  <r>
    <x v="1"/>
    <x v="7"/>
    <x v="1"/>
    <x v="0"/>
    <x v="260"/>
    <x v="3100"/>
    <x v="2671"/>
    <x v="214"/>
    <x v="8"/>
    <x v="2"/>
    <x v="2"/>
    <x v="7"/>
    <x v="43"/>
    <x v="251"/>
    <x v="139"/>
    <x v="184"/>
    <x v="1"/>
    <x v="12"/>
    <x v="4"/>
    <x v="244"/>
    <x v="758"/>
    <x v="101"/>
    <x v="9"/>
    <x v="7"/>
    <x v="9"/>
    <x v="2455"/>
    <x v="3"/>
  </r>
  <r>
    <x v="1"/>
    <x v="7"/>
    <x v="0"/>
    <x v="12"/>
    <x v="383"/>
    <x v="3101"/>
    <x v="2672"/>
    <x v="145"/>
    <x v="8"/>
    <x v="2"/>
    <x v="2"/>
    <x v="7"/>
    <x v="42"/>
    <x v="305"/>
    <x v="182"/>
    <x v="176"/>
    <x v="1"/>
    <x v="12"/>
    <x v="4"/>
    <x v="277"/>
    <x v="684"/>
    <x v="38"/>
    <x v="57"/>
    <x v="8"/>
    <x v="9"/>
    <x v="3886"/>
    <x v="18"/>
  </r>
  <r>
    <x v="1"/>
    <x v="7"/>
    <x v="1"/>
    <x v="0"/>
    <x v="330"/>
    <x v="3102"/>
    <x v="2673"/>
    <x v="267"/>
    <x v="8"/>
    <x v="2"/>
    <x v="2"/>
    <x v="7"/>
    <x v="43"/>
    <x v="239"/>
    <x v="178"/>
    <x v="184"/>
    <x v="1"/>
    <x v="12"/>
    <x v="4"/>
    <x v="264"/>
    <x v="901"/>
    <x v="5"/>
    <x v="20"/>
    <x v="7"/>
    <x v="9"/>
    <x v="2456"/>
    <x v="3"/>
  </r>
  <r>
    <x v="1"/>
    <x v="7"/>
    <x v="1"/>
    <x v="0"/>
    <x v="272"/>
    <x v="3103"/>
    <x v="2674"/>
    <x v="288"/>
    <x v="8"/>
    <x v="2"/>
    <x v="2"/>
    <x v="7"/>
    <x v="43"/>
    <x v="216"/>
    <x v="149"/>
    <x v="184"/>
    <x v="1"/>
    <x v="12"/>
    <x v="4"/>
    <x v="247"/>
    <x v="988"/>
    <x v="101"/>
    <x v="9"/>
    <x v="7"/>
    <x v="9"/>
    <x v="2457"/>
    <x v="3"/>
  </r>
  <r>
    <x v="1"/>
    <x v="7"/>
    <x v="1"/>
    <x v="0"/>
    <x v="260"/>
    <x v="3104"/>
    <x v="2675"/>
    <x v="208"/>
    <x v="8"/>
    <x v="2"/>
    <x v="2"/>
    <x v="7"/>
    <x v="43"/>
    <x v="252"/>
    <x v="182"/>
    <x v="142"/>
    <x v="1"/>
    <x v="12"/>
    <x v="4"/>
    <x v="226"/>
    <x v="858"/>
    <x v="58"/>
    <x v="19"/>
    <x v="7"/>
    <x v="9"/>
    <x v="2458"/>
    <x v="3"/>
  </r>
  <r>
    <x v="1"/>
    <x v="7"/>
    <x v="1"/>
    <x v="0"/>
    <x v="318"/>
    <x v="3105"/>
    <x v="2675"/>
    <x v="7"/>
    <x v="8"/>
    <x v="2"/>
    <x v="2"/>
    <x v="7"/>
    <x v="43"/>
    <x v="224"/>
    <x v="182"/>
    <x v="173"/>
    <x v="1"/>
    <x v="12"/>
    <x v="4"/>
    <x v="261"/>
    <x v="133"/>
    <x v="94"/>
    <x v="21"/>
    <x v="7"/>
    <x v="9"/>
    <x v="2459"/>
    <x v="3"/>
  </r>
  <r>
    <x v="1"/>
    <x v="8"/>
    <x v="0"/>
    <x v="0"/>
    <x v="323"/>
    <x v="3106"/>
    <x v="2676"/>
    <x v="248"/>
    <x v="8"/>
    <x v="2"/>
    <x v="2"/>
    <x v="8"/>
    <x v="57"/>
    <x v="455"/>
    <x v="182"/>
    <x v="176"/>
    <x v="1"/>
    <x v="4"/>
    <x v="4"/>
    <x v="881"/>
    <x v="870"/>
    <x v="1"/>
    <x v="0"/>
    <x v="8"/>
    <x v="9"/>
    <x v="3887"/>
    <x v="18"/>
  </r>
  <r>
    <x v="1"/>
    <x v="7"/>
    <x v="0"/>
    <x v="12"/>
    <x v="361"/>
    <x v="3107"/>
    <x v="2677"/>
    <x v="160"/>
    <x v="8"/>
    <x v="2"/>
    <x v="2"/>
    <x v="7"/>
    <x v="39"/>
    <x v="148"/>
    <x v="182"/>
    <x v="142"/>
    <x v="1"/>
    <x v="12"/>
    <x v="4"/>
    <x v="14"/>
    <x v="829"/>
    <x v="29"/>
    <x v="31"/>
    <x v="8"/>
    <x v="9"/>
    <x v="3888"/>
    <x v="18"/>
  </r>
  <r>
    <x v="1"/>
    <x v="7"/>
    <x v="0"/>
    <x v="12"/>
    <x v="361"/>
    <x v="3108"/>
    <x v="2678"/>
    <x v="160"/>
    <x v="8"/>
    <x v="2"/>
    <x v="2"/>
    <x v="7"/>
    <x v="39"/>
    <x v="148"/>
    <x v="182"/>
    <x v="142"/>
    <x v="1"/>
    <x v="12"/>
    <x v="4"/>
    <x v="15"/>
    <x v="829"/>
    <x v="29"/>
    <x v="31"/>
    <x v="8"/>
    <x v="9"/>
    <x v="3889"/>
    <x v="18"/>
  </r>
  <r>
    <x v="1"/>
    <x v="7"/>
    <x v="0"/>
    <x v="12"/>
    <x v="383"/>
    <x v="3109"/>
    <x v="2679"/>
    <x v="145"/>
    <x v="8"/>
    <x v="2"/>
    <x v="2"/>
    <x v="7"/>
    <x v="42"/>
    <x v="305"/>
    <x v="182"/>
    <x v="176"/>
    <x v="1"/>
    <x v="12"/>
    <x v="4"/>
    <x v="277"/>
    <x v="684"/>
    <x v="38"/>
    <x v="57"/>
    <x v="8"/>
    <x v="9"/>
    <x v="3890"/>
    <x v="18"/>
  </r>
  <r>
    <x v="1"/>
    <x v="7"/>
    <x v="1"/>
    <x v="0"/>
    <x v="318"/>
    <x v="3110"/>
    <x v="2680"/>
    <x v="7"/>
    <x v="8"/>
    <x v="2"/>
    <x v="2"/>
    <x v="7"/>
    <x v="43"/>
    <x v="224"/>
    <x v="182"/>
    <x v="173"/>
    <x v="1"/>
    <x v="12"/>
    <x v="4"/>
    <x v="261"/>
    <x v="133"/>
    <x v="94"/>
    <x v="21"/>
    <x v="7"/>
    <x v="9"/>
    <x v="2460"/>
    <x v="3"/>
  </r>
  <r>
    <x v="1"/>
    <x v="7"/>
    <x v="0"/>
    <x v="9"/>
    <x v="351"/>
    <x v="3111"/>
    <x v="2681"/>
    <x v="130"/>
    <x v="8"/>
    <x v="2"/>
    <x v="2"/>
    <x v="7"/>
    <x v="42"/>
    <x v="178"/>
    <x v="182"/>
    <x v="142"/>
    <x v="1"/>
    <x v="12"/>
    <x v="4"/>
    <x v="254"/>
    <x v="101"/>
    <x v="89"/>
    <x v="34"/>
    <x v="8"/>
    <x v="9"/>
    <x v="3891"/>
    <x v="3"/>
  </r>
  <r>
    <x v="1"/>
    <x v="7"/>
    <x v="0"/>
    <x v="9"/>
    <x v="351"/>
    <x v="3112"/>
    <x v="2682"/>
    <x v="130"/>
    <x v="8"/>
    <x v="2"/>
    <x v="2"/>
    <x v="7"/>
    <x v="42"/>
    <x v="178"/>
    <x v="182"/>
    <x v="142"/>
    <x v="1"/>
    <x v="12"/>
    <x v="4"/>
    <x v="255"/>
    <x v="101"/>
    <x v="89"/>
    <x v="34"/>
    <x v="8"/>
    <x v="9"/>
    <x v="3892"/>
    <x v="3"/>
  </r>
  <r>
    <x v="0"/>
    <x v="7"/>
    <x v="1"/>
    <x v="12"/>
    <x v="361"/>
    <x v="3113"/>
    <x v="2683"/>
    <x v="195"/>
    <x v="8"/>
    <x v="2"/>
    <x v="2"/>
    <x v="7"/>
    <x v="9"/>
    <x v="26"/>
    <x v="139"/>
    <x v="184"/>
    <x v="1"/>
    <x v="5"/>
    <x v="0"/>
    <x v="493"/>
    <x v="1015"/>
    <x v="63"/>
    <x v="6"/>
    <x v="7"/>
    <x v="0"/>
    <x v="2461"/>
    <x v="18"/>
  </r>
  <r>
    <x v="1"/>
    <x v="7"/>
    <x v="1"/>
    <x v="0"/>
    <x v="318"/>
    <x v="3114"/>
    <x v="2684"/>
    <x v="239"/>
    <x v="8"/>
    <x v="2"/>
    <x v="2"/>
    <x v="7"/>
    <x v="43"/>
    <x v="217"/>
    <x v="170"/>
    <x v="184"/>
    <x v="1"/>
    <x v="12"/>
    <x v="4"/>
    <x v="253"/>
    <x v="554"/>
    <x v="101"/>
    <x v="9"/>
    <x v="7"/>
    <x v="9"/>
    <x v="2462"/>
    <x v="3"/>
  </r>
  <r>
    <x v="1"/>
    <x v="7"/>
    <x v="1"/>
    <x v="0"/>
    <x v="318"/>
    <x v="3115"/>
    <x v="2685"/>
    <x v="239"/>
    <x v="8"/>
    <x v="2"/>
    <x v="2"/>
    <x v="7"/>
    <x v="43"/>
    <x v="279"/>
    <x v="182"/>
    <x v="173"/>
    <x v="1"/>
    <x v="12"/>
    <x v="4"/>
    <x v="256"/>
    <x v="612"/>
    <x v="94"/>
    <x v="21"/>
    <x v="7"/>
    <x v="9"/>
    <x v="2463"/>
    <x v="3"/>
  </r>
  <r>
    <x v="1"/>
    <x v="7"/>
    <x v="1"/>
    <x v="0"/>
    <x v="277"/>
    <x v="3116"/>
    <x v="2686"/>
    <x v="201"/>
    <x v="8"/>
    <x v="2"/>
    <x v="2"/>
    <x v="7"/>
    <x v="43"/>
    <x v="280"/>
    <x v="182"/>
    <x v="148"/>
    <x v="1"/>
    <x v="12"/>
    <x v="4"/>
    <x v="257"/>
    <x v="388"/>
    <x v="5"/>
    <x v="20"/>
    <x v="7"/>
    <x v="9"/>
    <x v="2464"/>
    <x v="3"/>
  </r>
  <r>
    <x v="1"/>
    <x v="7"/>
    <x v="1"/>
    <x v="0"/>
    <x v="144"/>
    <x v="3117"/>
    <x v="2687"/>
    <x v="33"/>
    <x v="8"/>
    <x v="2"/>
    <x v="2"/>
    <x v="7"/>
    <x v="43"/>
    <x v="218"/>
    <x v="182"/>
    <x v="84"/>
    <x v="1"/>
    <x v="12"/>
    <x v="4"/>
    <x v="231"/>
    <x v="627"/>
    <x v="58"/>
    <x v="19"/>
    <x v="7"/>
    <x v="9"/>
    <x v="2465"/>
    <x v="3"/>
  </r>
  <r>
    <x v="1"/>
    <x v="7"/>
    <x v="1"/>
    <x v="0"/>
    <x v="318"/>
    <x v="3118"/>
    <x v="2688"/>
    <x v="66"/>
    <x v="8"/>
    <x v="2"/>
    <x v="2"/>
    <x v="7"/>
    <x v="43"/>
    <x v="266"/>
    <x v="170"/>
    <x v="184"/>
    <x v="1"/>
    <x v="12"/>
    <x v="4"/>
    <x v="230"/>
    <x v="270"/>
    <x v="93"/>
    <x v="22"/>
    <x v="7"/>
    <x v="9"/>
    <x v="2466"/>
    <x v="3"/>
  </r>
  <r>
    <x v="1"/>
    <x v="7"/>
    <x v="0"/>
    <x v="23"/>
    <x v="390"/>
    <x v="3119"/>
    <x v="2689"/>
    <x v="26"/>
    <x v="8"/>
    <x v="2"/>
    <x v="2"/>
    <x v="7"/>
    <x v="39"/>
    <x v="144"/>
    <x v="139"/>
    <x v="184"/>
    <x v="1"/>
    <x v="12"/>
    <x v="4"/>
    <x v="55"/>
    <x v="179"/>
    <x v="3"/>
    <x v="40"/>
    <x v="8"/>
    <x v="9"/>
    <x v="3893"/>
    <x v="23"/>
  </r>
  <r>
    <x v="1"/>
    <x v="7"/>
    <x v="1"/>
    <x v="0"/>
    <x v="260"/>
    <x v="3121"/>
    <x v="2690"/>
    <x v="177"/>
    <x v="8"/>
    <x v="2"/>
    <x v="2"/>
    <x v="7"/>
    <x v="43"/>
    <x v="247"/>
    <x v="139"/>
    <x v="184"/>
    <x v="1"/>
    <x v="12"/>
    <x v="4"/>
    <x v="229"/>
    <x v="394"/>
    <x v="58"/>
    <x v="19"/>
    <x v="7"/>
    <x v="9"/>
    <x v="2468"/>
    <x v="3"/>
  </r>
  <r>
    <x v="1"/>
    <x v="7"/>
    <x v="1"/>
    <x v="0"/>
    <x v="318"/>
    <x v="3120"/>
    <x v="2690"/>
    <x v="108"/>
    <x v="8"/>
    <x v="2"/>
    <x v="2"/>
    <x v="7"/>
    <x v="43"/>
    <x v="217"/>
    <x v="182"/>
    <x v="173"/>
    <x v="1"/>
    <x v="12"/>
    <x v="4"/>
    <x v="253"/>
    <x v="399"/>
    <x v="101"/>
    <x v="9"/>
    <x v="7"/>
    <x v="9"/>
    <x v="2467"/>
    <x v="3"/>
  </r>
  <r>
    <x v="0"/>
    <x v="11"/>
    <x v="0"/>
    <x v="13"/>
    <x v="67"/>
    <x v="3122"/>
    <x v="2691"/>
    <x v="47"/>
    <x v="8"/>
    <x v="2"/>
    <x v="2"/>
    <x v="11"/>
    <x v="23"/>
    <x v="77"/>
    <x v="182"/>
    <x v="13"/>
    <x v="1"/>
    <x v="17"/>
    <x v="4"/>
    <x v="543"/>
    <x v="42"/>
    <x v="2"/>
    <x v="85"/>
    <x v="8"/>
    <x v="1"/>
    <x v="3894"/>
    <x v="63"/>
  </r>
  <r>
    <x v="0"/>
    <x v="6"/>
    <x v="0"/>
    <x v="0"/>
    <x v="9"/>
    <x v="3123"/>
    <x v="2692"/>
    <x v="105"/>
    <x v="8"/>
    <x v="2"/>
    <x v="2"/>
    <x v="6"/>
    <x v="20"/>
    <x v="65"/>
    <x v="182"/>
    <x v="9"/>
    <x v="1"/>
    <x v="11"/>
    <x v="4"/>
    <x v="1098"/>
    <x v="902"/>
    <x v="6"/>
    <x v="25"/>
    <x v="2"/>
    <x v="7"/>
    <x v="3183"/>
    <x v="85"/>
  </r>
  <r>
    <x v="0"/>
    <x v="6"/>
    <x v="0"/>
    <x v="0"/>
    <x v="19"/>
    <x v="3124"/>
    <x v="2693"/>
    <x v="11"/>
    <x v="8"/>
    <x v="2"/>
    <x v="2"/>
    <x v="6"/>
    <x v="1"/>
    <x v="4"/>
    <x v="182"/>
    <x v="18"/>
    <x v="1"/>
    <x v="9"/>
    <x v="4"/>
    <x v="1036"/>
    <x v="480"/>
    <x v="8"/>
    <x v="25"/>
    <x v="2"/>
    <x v="7"/>
    <x v="3184"/>
    <x v="85"/>
  </r>
  <r>
    <x v="1"/>
    <x v="7"/>
    <x v="1"/>
    <x v="0"/>
    <x v="143"/>
    <x v="3125"/>
    <x v="2694"/>
    <x v="56"/>
    <x v="8"/>
    <x v="2"/>
    <x v="2"/>
    <x v="7"/>
    <x v="43"/>
    <x v="247"/>
    <x v="77"/>
    <x v="184"/>
    <x v="1"/>
    <x v="12"/>
    <x v="4"/>
    <x v="228"/>
    <x v="366"/>
    <x v="58"/>
    <x v="19"/>
    <x v="7"/>
    <x v="9"/>
    <x v="2469"/>
    <x v="3"/>
  </r>
  <r>
    <x v="1"/>
    <x v="7"/>
    <x v="1"/>
    <x v="0"/>
    <x v="293"/>
    <x v="3127"/>
    <x v="2695"/>
    <x v="43"/>
    <x v="8"/>
    <x v="2"/>
    <x v="2"/>
    <x v="7"/>
    <x v="43"/>
    <x v="235"/>
    <x v="160"/>
    <x v="184"/>
    <x v="1"/>
    <x v="12"/>
    <x v="4"/>
    <x v="269"/>
    <x v="365"/>
    <x v="93"/>
    <x v="23"/>
    <x v="7"/>
    <x v="9"/>
    <x v="2470"/>
    <x v="3"/>
  </r>
  <r>
    <x v="1"/>
    <x v="7"/>
    <x v="1"/>
    <x v="0"/>
    <x v="330"/>
    <x v="3126"/>
    <x v="2695"/>
    <x v="265"/>
    <x v="8"/>
    <x v="2"/>
    <x v="2"/>
    <x v="7"/>
    <x v="43"/>
    <x v="239"/>
    <x v="182"/>
    <x v="178"/>
    <x v="1"/>
    <x v="12"/>
    <x v="4"/>
    <x v="262"/>
    <x v="904"/>
    <x v="5"/>
    <x v="20"/>
    <x v="7"/>
    <x v="9"/>
    <x v="2471"/>
    <x v="3"/>
  </r>
  <r>
    <x v="1"/>
    <x v="2"/>
    <x v="0"/>
    <x v="0"/>
    <x v="344"/>
    <x v="3128"/>
    <x v="2696"/>
    <x v="248"/>
    <x v="8"/>
    <x v="2"/>
    <x v="2"/>
    <x v="2"/>
    <x v="33"/>
    <x v="469"/>
    <x v="180"/>
    <x v="184"/>
    <x v="1"/>
    <x v="2"/>
    <x v="4"/>
    <x v="670"/>
    <x v="369"/>
    <x v="36"/>
    <x v="90"/>
    <x v="8"/>
    <x v="9"/>
    <x v="3895"/>
    <x v="11"/>
  </r>
  <r>
    <x v="1"/>
    <x v="7"/>
    <x v="1"/>
    <x v="0"/>
    <x v="216"/>
    <x v="3129"/>
    <x v="2697"/>
    <x v="66"/>
    <x v="8"/>
    <x v="2"/>
    <x v="2"/>
    <x v="7"/>
    <x v="43"/>
    <x v="270"/>
    <x v="114"/>
    <x v="184"/>
    <x v="1"/>
    <x v="12"/>
    <x v="4"/>
    <x v="230"/>
    <x v="270"/>
    <x v="93"/>
    <x v="22"/>
    <x v="7"/>
    <x v="9"/>
    <x v="2472"/>
    <x v="3"/>
  </r>
  <r>
    <x v="1"/>
    <x v="7"/>
    <x v="1"/>
    <x v="0"/>
    <x v="144"/>
    <x v="3130"/>
    <x v="2698"/>
    <x v="300"/>
    <x v="8"/>
    <x v="2"/>
    <x v="2"/>
    <x v="7"/>
    <x v="43"/>
    <x v="218"/>
    <x v="182"/>
    <x v="84"/>
    <x v="1"/>
    <x v="12"/>
    <x v="4"/>
    <x v="231"/>
    <x v="525"/>
    <x v="58"/>
    <x v="19"/>
    <x v="7"/>
    <x v="9"/>
    <x v="2473"/>
    <x v="3"/>
  </r>
  <r>
    <x v="1"/>
    <x v="7"/>
    <x v="1"/>
    <x v="0"/>
    <x v="169"/>
    <x v="3131"/>
    <x v="2699"/>
    <x v="207"/>
    <x v="8"/>
    <x v="2"/>
    <x v="2"/>
    <x v="7"/>
    <x v="43"/>
    <x v="246"/>
    <x v="92"/>
    <x v="184"/>
    <x v="1"/>
    <x v="12"/>
    <x v="4"/>
    <x v="253"/>
    <x v="891"/>
    <x v="101"/>
    <x v="9"/>
    <x v="7"/>
    <x v="9"/>
    <x v="2475"/>
    <x v="3"/>
  </r>
  <r>
    <x v="1"/>
    <x v="7"/>
    <x v="1"/>
    <x v="0"/>
    <x v="30"/>
    <x v="3132"/>
    <x v="2700"/>
    <x v="183"/>
    <x v="8"/>
    <x v="2"/>
    <x v="2"/>
    <x v="7"/>
    <x v="43"/>
    <x v="276"/>
    <x v="182"/>
    <x v="26"/>
    <x v="1"/>
    <x v="12"/>
    <x v="4"/>
    <x v="413"/>
    <x v="539"/>
    <x v="104"/>
    <x v="16"/>
    <x v="7"/>
    <x v="9"/>
    <x v="2474"/>
    <x v="3"/>
  </r>
  <r>
    <x v="1"/>
    <x v="7"/>
    <x v="1"/>
    <x v="0"/>
    <x v="161"/>
    <x v="3133"/>
    <x v="2701"/>
    <x v="265"/>
    <x v="8"/>
    <x v="2"/>
    <x v="2"/>
    <x v="7"/>
    <x v="43"/>
    <x v="257"/>
    <x v="85"/>
    <x v="184"/>
    <x v="1"/>
    <x v="12"/>
    <x v="4"/>
    <x v="229"/>
    <x v="738"/>
    <x v="58"/>
    <x v="19"/>
    <x v="7"/>
    <x v="9"/>
    <x v="2476"/>
    <x v="3"/>
  </r>
  <r>
    <x v="1"/>
    <x v="7"/>
    <x v="1"/>
    <x v="0"/>
    <x v="318"/>
    <x v="3134"/>
    <x v="2702"/>
    <x v="43"/>
    <x v="8"/>
    <x v="2"/>
    <x v="2"/>
    <x v="7"/>
    <x v="43"/>
    <x v="239"/>
    <x v="182"/>
    <x v="173"/>
    <x v="1"/>
    <x v="12"/>
    <x v="4"/>
    <x v="264"/>
    <x v="504"/>
    <x v="5"/>
    <x v="20"/>
    <x v="7"/>
    <x v="9"/>
    <x v="2477"/>
    <x v="3"/>
  </r>
  <r>
    <x v="1"/>
    <x v="7"/>
    <x v="1"/>
    <x v="0"/>
    <x v="260"/>
    <x v="3135"/>
    <x v="2703"/>
    <x v="72"/>
    <x v="8"/>
    <x v="2"/>
    <x v="2"/>
    <x v="7"/>
    <x v="43"/>
    <x v="218"/>
    <x v="139"/>
    <x v="184"/>
    <x v="1"/>
    <x v="12"/>
    <x v="4"/>
    <x v="229"/>
    <x v="672"/>
    <x v="58"/>
    <x v="19"/>
    <x v="7"/>
    <x v="9"/>
    <x v="2478"/>
    <x v="3"/>
  </r>
  <r>
    <x v="0"/>
    <x v="6"/>
    <x v="0"/>
    <x v="0"/>
    <x v="9"/>
    <x v="3136"/>
    <x v="2704"/>
    <x v="60"/>
    <x v="8"/>
    <x v="2"/>
    <x v="2"/>
    <x v="6"/>
    <x v="20"/>
    <x v="65"/>
    <x v="8"/>
    <x v="184"/>
    <x v="1"/>
    <x v="11"/>
    <x v="4"/>
    <x v="1096"/>
    <x v="289"/>
    <x v="6"/>
    <x v="25"/>
    <x v="2"/>
    <x v="7"/>
    <x v="3185"/>
    <x v="85"/>
  </r>
  <r>
    <x v="1"/>
    <x v="7"/>
    <x v="1"/>
    <x v="0"/>
    <x v="260"/>
    <x v="3137"/>
    <x v="2705"/>
    <x v="72"/>
    <x v="8"/>
    <x v="2"/>
    <x v="2"/>
    <x v="7"/>
    <x v="43"/>
    <x v="252"/>
    <x v="182"/>
    <x v="142"/>
    <x v="1"/>
    <x v="12"/>
    <x v="4"/>
    <x v="227"/>
    <x v="888"/>
    <x v="58"/>
    <x v="19"/>
    <x v="7"/>
    <x v="9"/>
    <x v="2479"/>
    <x v="3"/>
  </r>
  <r>
    <x v="1"/>
    <x v="7"/>
    <x v="0"/>
    <x v="12"/>
    <x v="361"/>
    <x v="3138"/>
    <x v="2706"/>
    <x v="145"/>
    <x v="8"/>
    <x v="2"/>
    <x v="2"/>
    <x v="7"/>
    <x v="42"/>
    <x v="305"/>
    <x v="182"/>
    <x v="142"/>
    <x v="1"/>
    <x v="12"/>
    <x v="4"/>
    <x v="278"/>
    <x v="684"/>
    <x v="38"/>
    <x v="57"/>
    <x v="8"/>
    <x v="9"/>
    <x v="3896"/>
    <x v="18"/>
  </r>
  <r>
    <x v="0"/>
    <x v="7"/>
    <x v="1"/>
    <x v="0"/>
    <x v="260"/>
    <x v="3139"/>
    <x v="2707"/>
    <x v="182"/>
    <x v="8"/>
    <x v="2"/>
    <x v="2"/>
    <x v="7"/>
    <x v="9"/>
    <x v="25"/>
    <x v="182"/>
    <x v="142"/>
    <x v="1"/>
    <x v="5"/>
    <x v="0"/>
    <x v="489"/>
    <x v="84"/>
    <x v="88"/>
    <x v="6"/>
    <x v="7"/>
    <x v="0"/>
    <x v="2480"/>
    <x v="3"/>
  </r>
  <r>
    <x v="1"/>
    <x v="7"/>
    <x v="1"/>
    <x v="0"/>
    <x v="144"/>
    <x v="3141"/>
    <x v="2708"/>
    <x v="300"/>
    <x v="8"/>
    <x v="2"/>
    <x v="2"/>
    <x v="7"/>
    <x v="43"/>
    <x v="243"/>
    <x v="78"/>
    <x v="184"/>
    <x v="1"/>
    <x v="12"/>
    <x v="4"/>
    <x v="370"/>
    <x v="525"/>
    <x v="53"/>
    <x v="12"/>
    <x v="7"/>
    <x v="9"/>
    <x v="2482"/>
    <x v="3"/>
  </r>
  <r>
    <x v="1"/>
    <x v="7"/>
    <x v="1"/>
    <x v="0"/>
    <x v="318"/>
    <x v="3140"/>
    <x v="2708"/>
    <x v="180"/>
    <x v="8"/>
    <x v="2"/>
    <x v="2"/>
    <x v="7"/>
    <x v="43"/>
    <x v="217"/>
    <x v="182"/>
    <x v="173"/>
    <x v="1"/>
    <x v="12"/>
    <x v="4"/>
    <x v="255"/>
    <x v="622"/>
    <x v="101"/>
    <x v="9"/>
    <x v="7"/>
    <x v="9"/>
    <x v="2481"/>
    <x v="3"/>
  </r>
  <r>
    <x v="0"/>
    <x v="6"/>
    <x v="0"/>
    <x v="0"/>
    <x v="27"/>
    <x v="3142"/>
    <x v="2709"/>
    <x v="44"/>
    <x v="8"/>
    <x v="2"/>
    <x v="2"/>
    <x v="6"/>
    <x v="1"/>
    <x v="1"/>
    <x v="182"/>
    <x v="24"/>
    <x v="1"/>
    <x v="9"/>
    <x v="4"/>
    <x v="1044"/>
    <x v="117"/>
    <x v="33"/>
    <x v="25"/>
    <x v="2"/>
    <x v="7"/>
    <x v="3186"/>
    <x v="4"/>
  </r>
  <r>
    <x v="1"/>
    <x v="7"/>
    <x v="0"/>
    <x v="12"/>
    <x v="373"/>
    <x v="3144"/>
    <x v="2709"/>
    <x v="239"/>
    <x v="8"/>
    <x v="2"/>
    <x v="2"/>
    <x v="7"/>
    <x v="42"/>
    <x v="305"/>
    <x v="182"/>
    <x v="173"/>
    <x v="1"/>
    <x v="12"/>
    <x v="4"/>
    <x v="278"/>
    <x v="842"/>
    <x v="38"/>
    <x v="57"/>
    <x v="8"/>
    <x v="9"/>
    <x v="3897"/>
    <x v="18"/>
  </r>
  <r>
    <x v="1"/>
    <x v="7"/>
    <x v="1"/>
    <x v="0"/>
    <x v="318"/>
    <x v="3145"/>
    <x v="2709"/>
    <x v="83"/>
    <x v="8"/>
    <x v="2"/>
    <x v="2"/>
    <x v="7"/>
    <x v="43"/>
    <x v="248"/>
    <x v="182"/>
    <x v="173"/>
    <x v="1"/>
    <x v="12"/>
    <x v="4"/>
    <x v="291"/>
    <x v="685"/>
    <x v="78"/>
    <x v="11"/>
    <x v="7"/>
    <x v="9"/>
    <x v="2483"/>
    <x v="3"/>
  </r>
  <r>
    <x v="0"/>
    <x v="6"/>
    <x v="0"/>
    <x v="0"/>
    <x v="27"/>
    <x v="3143"/>
    <x v="2709"/>
    <x v="44"/>
    <x v="8"/>
    <x v="2"/>
    <x v="2"/>
    <x v="6"/>
    <x v="1"/>
    <x v="3"/>
    <x v="21"/>
    <x v="184"/>
    <x v="1"/>
    <x v="9"/>
    <x v="4"/>
    <x v="1034"/>
    <x v="117"/>
    <x v="33"/>
    <x v="25"/>
    <x v="2"/>
    <x v="7"/>
    <x v="3187"/>
    <x v="21"/>
  </r>
  <r>
    <x v="1"/>
    <x v="7"/>
    <x v="1"/>
    <x v="0"/>
    <x v="128"/>
    <x v="3146"/>
    <x v="2710"/>
    <x v="262"/>
    <x v="8"/>
    <x v="2"/>
    <x v="2"/>
    <x v="7"/>
    <x v="43"/>
    <x v="247"/>
    <x v="182"/>
    <x v="76"/>
    <x v="1"/>
    <x v="12"/>
    <x v="4"/>
    <x v="230"/>
    <x v="951"/>
    <x v="58"/>
    <x v="19"/>
    <x v="7"/>
    <x v="9"/>
    <x v="2484"/>
    <x v="3"/>
  </r>
  <r>
    <x v="1"/>
    <x v="7"/>
    <x v="1"/>
    <x v="0"/>
    <x v="318"/>
    <x v="3148"/>
    <x v="2711"/>
    <x v="180"/>
    <x v="8"/>
    <x v="2"/>
    <x v="2"/>
    <x v="7"/>
    <x v="43"/>
    <x v="248"/>
    <x v="182"/>
    <x v="173"/>
    <x v="1"/>
    <x v="12"/>
    <x v="4"/>
    <x v="292"/>
    <x v="764"/>
    <x v="78"/>
    <x v="11"/>
    <x v="7"/>
    <x v="9"/>
    <x v="2486"/>
    <x v="3"/>
  </r>
  <r>
    <x v="1"/>
    <x v="7"/>
    <x v="1"/>
    <x v="0"/>
    <x v="318"/>
    <x v="3147"/>
    <x v="2711"/>
    <x v="99"/>
    <x v="8"/>
    <x v="2"/>
    <x v="2"/>
    <x v="7"/>
    <x v="43"/>
    <x v="224"/>
    <x v="170"/>
    <x v="184"/>
    <x v="1"/>
    <x v="12"/>
    <x v="4"/>
    <x v="256"/>
    <x v="968"/>
    <x v="94"/>
    <x v="21"/>
    <x v="7"/>
    <x v="9"/>
    <x v="2485"/>
    <x v="3"/>
  </r>
  <r>
    <x v="1"/>
    <x v="7"/>
    <x v="1"/>
    <x v="0"/>
    <x v="318"/>
    <x v="3149"/>
    <x v="2712"/>
    <x v="25"/>
    <x v="8"/>
    <x v="2"/>
    <x v="2"/>
    <x v="7"/>
    <x v="43"/>
    <x v="248"/>
    <x v="182"/>
    <x v="173"/>
    <x v="1"/>
    <x v="12"/>
    <x v="4"/>
    <x v="293"/>
    <x v="220"/>
    <x v="78"/>
    <x v="11"/>
    <x v="7"/>
    <x v="9"/>
    <x v="2487"/>
    <x v="3"/>
  </r>
  <r>
    <x v="0"/>
    <x v="7"/>
    <x v="1"/>
    <x v="0"/>
    <x v="186"/>
    <x v="3150"/>
    <x v="2713"/>
    <x v="216"/>
    <x v="8"/>
    <x v="2"/>
    <x v="2"/>
    <x v="7"/>
    <x v="9"/>
    <x v="23"/>
    <x v="101"/>
    <x v="184"/>
    <x v="1"/>
    <x v="5"/>
    <x v="0"/>
    <x v="479"/>
    <x v="8"/>
    <x v="88"/>
    <x v="6"/>
    <x v="7"/>
    <x v="0"/>
    <x v="2488"/>
    <x v="2"/>
  </r>
  <r>
    <x v="1"/>
    <x v="7"/>
    <x v="1"/>
    <x v="0"/>
    <x v="186"/>
    <x v="3151"/>
    <x v="2714"/>
    <x v="25"/>
    <x v="8"/>
    <x v="2"/>
    <x v="2"/>
    <x v="7"/>
    <x v="43"/>
    <x v="243"/>
    <x v="101"/>
    <x v="184"/>
    <x v="1"/>
    <x v="12"/>
    <x v="4"/>
    <x v="370"/>
    <x v="230"/>
    <x v="53"/>
    <x v="12"/>
    <x v="7"/>
    <x v="9"/>
    <x v="2489"/>
    <x v="3"/>
  </r>
  <r>
    <x v="1"/>
    <x v="7"/>
    <x v="1"/>
    <x v="0"/>
    <x v="294"/>
    <x v="3153"/>
    <x v="2715"/>
    <x v="262"/>
    <x v="8"/>
    <x v="2"/>
    <x v="2"/>
    <x v="7"/>
    <x v="43"/>
    <x v="249"/>
    <x v="182"/>
    <x v="158"/>
    <x v="1"/>
    <x v="12"/>
    <x v="4"/>
    <x v="286"/>
    <x v="954"/>
    <x v="78"/>
    <x v="11"/>
    <x v="7"/>
    <x v="9"/>
    <x v="2490"/>
    <x v="3"/>
  </r>
  <r>
    <x v="1"/>
    <x v="2"/>
    <x v="0"/>
    <x v="0"/>
    <x v="344"/>
    <x v="3152"/>
    <x v="2715"/>
    <x v="248"/>
    <x v="8"/>
    <x v="2"/>
    <x v="2"/>
    <x v="2"/>
    <x v="33"/>
    <x v="469"/>
    <x v="180"/>
    <x v="184"/>
    <x v="1"/>
    <x v="2"/>
    <x v="4"/>
    <x v="668"/>
    <x v="370"/>
    <x v="36"/>
    <x v="90"/>
    <x v="8"/>
    <x v="9"/>
    <x v="3898"/>
    <x v="11"/>
  </r>
  <r>
    <x v="1"/>
    <x v="7"/>
    <x v="1"/>
    <x v="0"/>
    <x v="231"/>
    <x v="3154"/>
    <x v="2716"/>
    <x v="25"/>
    <x v="8"/>
    <x v="2"/>
    <x v="2"/>
    <x v="7"/>
    <x v="43"/>
    <x v="227"/>
    <x v="122"/>
    <x v="184"/>
    <x v="1"/>
    <x v="12"/>
    <x v="4"/>
    <x v="366"/>
    <x v="230"/>
    <x v="53"/>
    <x v="12"/>
    <x v="7"/>
    <x v="9"/>
    <x v="2491"/>
    <x v="3"/>
  </r>
  <r>
    <x v="1"/>
    <x v="7"/>
    <x v="1"/>
    <x v="0"/>
    <x v="260"/>
    <x v="3155"/>
    <x v="2717"/>
    <x v="208"/>
    <x v="8"/>
    <x v="2"/>
    <x v="2"/>
    <x v="7"/>
    <x v="43"/>
    <x v="252"/>
    <x v="182"/>
    <x v="142"/>
    <x v="1"/>
    <x v="12"/>
    <x v="4"/>
    <x v="228"/>
    <x v="858"/>
    <x v="58"/>
    <x v="19"/>
    <x v="7"/>
    <x v="9"/>
    <x v="2492"/>
    <x v="3"/>
  </r>
  <r>
    <x v="1"/>
    <x v="7"/>
    <x v="1"/>
    <x v="0"/>
    <x v="300"/>
    <x v="3156"/>
    <x v="2718"/>
    <x v="144"/>
    <x v="8"/>
    <x v="2"/>
    <x v="2"/>
    <x v="7"/>
    <x v="43"/>
    <x v="239"/>
    <x v="182"/>
    <x v="163"/>
    <x v="1"/>
    <x v="12"/>
    <x v="4"/>
    <x v="266"/>
    <x v="964"/>
    <x v="5"/>
    <x v="20"/>
    <x v="7"/>
    <x v="9"/>
    <x v="2493"/>
    <x v="3"/>
  </r>
  <r>
    <x v="1"/>
    <x v="10"/>
    <x v="0"/>
    <x v="1"/>
    <x v="33"/>
    <x v="3157"/>
    <x v="2719"/>
    <x v="19"/>
    <x v="8"/>
    <x v="2"/>
    <x v="2"/>
    <x v="10"/>
    <x v="35"/>
    <x v="326"/>
    <x v="182"/>
    <x v="24"/>
    <x v="1"/>
    <x v="15"/>
    <x v="4"/>
    <x v="729"/>
    <x v="148"/>
    <x v="32"/>
    <x v="74"/>
    <x v="1"/>
    <x v="9"/>
    <x v="649"/>
    <x v="4"/>
  </r>
  <r>
    <x v="1"/>
    <x v="7"/>
    <x v="1"/>
    <x v="0"/>
    <x v="167"/>
    <x v="3158"/>
    <x v="2720"/>
    <x v="183"/>
    <x v="8"/>
    <x v="2"/>
    <x v="2"/>
    <x v="7"/>
    <x v="43"/>
    <x v="248"/>
    <x v="182"/>
    <x v="95"/>
    <x v="1"/>
    <x v="12"/>
    <x v="4"/>
    <x v="294"/>
    <x v="154"/>
    <x v="78"/>
    <x v="11"/>
    <x v="7"/>
    <x v="9"/>
    <x v="2494"/>
    <x v="3"/>
  </r>
  <r>
    <x v="0"/>
    <x v="7"/>
    <x v="1"/>
    <x v="0"/>
    <x v="318"/>
    <x v="3160"/>
    <x v="2721"/>
    <x v="195"/>
    <x v="8"/>
    <x v="2"/>
    <x v="2"/>
    <x v="7"/>
    <x v="8"/>
    <x v="20"/>
    <x v="182"/>
    <x v="173"/>
    <x v="1"/>
    <x v="12"/>
    <x v="4"/>
    <x v="371"/>
    <x v="361"/>
    <x v="64"/>
    <x v="13"/>
    <x v="7"/>
    <x v="9"/>
    <x v="2495"/>
    <x v="3"/>
  </r>
  <r>
    <x v="1"/>
    <x v="2"/>
    <x v="0"/>
    <x v="0"/>
    <x v="344"/>
    <x v="3159"/>
    <x v="2721"/>
    <x v="145"/>
    <x v="8"/>
    <x v="2"/>
    <x v="2"/>
    <x v="2"/>
    <x v="33"/>
    <x v="469"/>
    <x v="182"/>
    <x v="182"/>
    <x v="1"/>
    <x v="2"/>
    <x v="4"/>
    <x v="669"/>
    <x v="716"/>
    <x v="36"/>
    <x v="90"/>
    <x v="8"/>
    <x v="9"/>
    <x v="3899"/>
    <x v="11"/>
  </r>
  <r>
    <x v="1"/>
    <x v="7"/>
    <x v="1"/>
    <x v="0"/>
    <x v="318"/>
    <x v="3161"/>
    <x v="2722"/>
    <x v="166"/>
    <x v="8"/>
    <x v="2"/>
    <x v="2"/>
    <x v="7"/>
    <x v="43"/>
    <x v="251"/>
    <x v="182"/>
    <x v="173"/>
    <x v="1"/>
    <x v="12"/>
    <x v="4"/>
    <x v="249"/>
    <x v="321"/>
    <x v="101"/>
    <x v="9"/>
    <x v="7"/>
    <x v="9"/>
    <x v="2496"/>
    <x v="3"/>
  </r>
  <r>
    <x v="1"/>
    <x v="7"/>
    <x v="1"/>
    <x v="0"/>
    <x v="293"/>
    <x v="3162"/>
    <x v="2723"/>
    <x v="33"/>
    <x v="8"/>
    <x v="2"/>
    <x v="2"/>
    <x v="7"/>
    <x v="43"/>
    <x v="248"/>
    <x v="182"/>
    <x v="157"/>
    <x v="1"/>
    <x v="12"/>
    <x v="4"/>
    <x v="294"/>
    <x v="627"/>
    <x v="78"/>
    <x v="11"/>
    <x v="7"/>
    <x v="9"/>
    <x v="2497"/>
    <x v="3"/>
  </r>
  <r>
    <x v="0"/>
    <x v="6"/>
    <x v="0"/>
    <x v="0"/>
    <x v="19"/>
    <x v="3163"/>
    <x v="2724"/>
    <x v="160"/>
    <x v="8"/>
    <x v="2"/>
    <x v="2"/>
    <x v="6"/>
    <x v="1"/>
    <x v="4"/>
    <x v="16"/>
    <x v="184"/>
    <x v="1"/>
    <x v="9"/>
    <x v="4"/>
    <x v="1035"/>
    <x v="996"/>
    <x v="8"/>
    <x v="25"/>
    <x v="2"/>
    <x v="7"/>
    <x v="3188"/>
    <x v="85"/>
  </r>
  <r>
    <x v="0"/>
    <x v="6"/>
    <x v="0"/>
    <x v="0"/>
    <x v="9"/>
    <x v="3164"/>
    <x v="2725"/>
    <x v="256"/>
    <x v="8"/>
    <x v="2"/>
    <x v="2"/>
    <x v="6"/>
    <x v="19"/>
    <x v="64"/>
    <x v="182"/>
    <x v="9"/>
    <x v="1"/>
    <x v="9"/>
    <x v="4"/>
    <x v="991"/>
    <x v="880"/>
    <x v="41"/>
    <x v="25"/>
    <x v="2"/>
    <x v="7"/>
    <x v="3189"/>
    <x v="85"/>
  </r>
  <r>
    <x v="1"/>
    <x v="7"/>
    <x v="1"/>
    <x v="0"/>
    <x v="318"/>
    <x v="3165"/>
    <x v="2726"/>
    <x v="183"/>
    <x v="8"/>
    <x v="2"/>
    <x v="2"/>
    <x v="7"/>
    <x v="43"/>
    <x v="224"/>
    <x v="182"/>
    <x v="173"/>
    <x v="1"/>
    <x v="12"/>
    <x v="4"/>
    <x v="259"/>
    <x v="472"/>
    <x v="94"/>
    <x v="21"/>
    <x v="7"/>
    <x v="9"/>
    <x v="2498"/>
    <x v="3"/>
  </r>
  <r>
    <x v="0"/>
    <x v="7"/>
    <x v="1"/>
    <x v="0"/>
    <x v="318"/>
    <x v="3168"/>
    <x v="2727"/>
    <x v="195"/>
    <x v="8"/>
    <x v="2"/>
    <x v="2"/>
    <x v="7"/>
    <x v="8"/>
    <x v="20"/>
    <x v="182"/>
    <x v="173"/>
    <x v="1"/>
    <x v="12"/>
    <x v="4"/>
    <x v="372"/>
    <x v="361"/>
    <x v="64"/>
    <x v="13"/>
    <x v="7"/>
    <x v="9"/>
    <x v="2501"/>
    <x v="3"/>
  </r>
  <r>
    <x v="1"/>
    <x v="7"/>
    <x v="1"/>
    <x v="0"/>
    <x v="105"/>
    <x v="3167"/>
    <x v="2727"/>
    <x v="282"/>
    <x v="8"/>
    <x v="2"/>
    <x v="2"/>
    <x v="7"/>
    <x v="43"/>
    <x v="218"/>
    <x v="182"/>
    <x v="63"/>
    <x v="1"/>
    <x v="12"/>
    <x v="4"/>
    <x v="230"/>
    <x v="316"/>
    <x v="58"/>
    <x v="19"/>
    <x v="7"/>
    <x v="9"/>
    <x v="2500"/>
    <x v="3"/>
  </r>
  <r>
    <x v="1"/>
    <x v="7"/>
    <x v="1"/>
    <x v="0"/>
    <x v="260"/>
    <x v="3166"/>
    <x v="2727"/>
    <x v="25"/>
    <x v="8"/>
    <x v="2"/>
    <x v="2"/>
    <x v="7"/>
    <x v="43"/>
    <x v="243"/>
    <x v="139"/>
    <x v="184"/>
    <x v="1"/>
    <x v="12"/>
    <x v="4"/>
    <x v="368"/>
    <x v="230"/>
    <x v="53"/>
    <x v="12"/>
    <x v="7"/>
    <x v="9"/>
    <x v="2499"/>
    <x v="3"/>
  </r>
  <r>
    <x v="1"/>
    <x v="7"/>
    <x v="0"/>
    <x v="13"/>
    <x v="321"/>
    <x v="3169"/>
    <x v="2728"/>
    <x v="214"/>
    <x v="8"/>
    <x v="2"/>
    <x v="2"/>
    <x v="7"/>
    <x v="39"/>
    <x v="135"/>
    <x v="182"/>
    <x v="43"/>
    <x v="1"/>
    <x v="12"/>
    <x v="4"/>
    <x v="364"/>
    <x v="760"/>
    <x v="55"/>
    <x v="38"/>
    <x v="8"/>
    <x v="9"/>
    <x v="3900"/>
    <x v="46"/>
  </r>
  <r>
    <x v="1"/>
    <x v="7"/>
    <x v="1"/>
    <x v="0"/>
    <x v="260"/>
    <x v="3170"/>
    <x v="2729"/>
    <x v="83"/>
    <x v="8"/>
    <x v="2"/>
    <x v="2"/>
    <x v="7"/>
    <x v="43"/>
    <x v="272"/>
    <x v="182"/>
    <x v="142"/>
    <x v="1"/>
    <x v="12"/>
    <x v="4"/>
    <x v="226"/>
    <x v="384"/>
    <x v="93"/>
    <x v="22"/>
    <x v="7"/>
    <x v="9"/>
    <x v="2502"/>
    <x v="3"/>
  </r>
  <r>
    <x v="1"/>
    <x v="7"/>
    <x v="1"/>
    <x v="0"/>
    <x v="151"/>
    <x v="3171"/>
    <x v="2730"/>
    <x v="144"/>
    <x v="8"/>
    <x v="2"/>
    <x v="2"/>
    <x v="7"/>
    <x v="43"/>
    <x v="216"/>
    <x v="182"/>
    <x v="89"/>
    <x v="1"/>
    <x v="12"/>
    <x v="4"/>
    <x v="261"/>
    <x v="945"/>
    <x v="101"/>
    <x v="9"/>
    <x v="7"/>
    <x v="9"/>
    <x v="2503"/>
    <x v="3"/>
  </r>
  <r>
    <x v="1"/>
    <x v="10"/>
    <x v="0"/>
    <x v="1"/>
    <x v="33"/>
    <x v="3172"/>
    <x v="2731"/>
    <x v="19"/>
    <x v="8"/>
    <x v="2"/>
    <x v="2"/>
    <x v="10"/>
    <x v="35"/>
    <x v="329"/>
    <x v="182"/>
    <x v="24"/>
    <x v="1"/>
    <x v="15"/>
    <x v="4"/>
    <x v="791"/>
    <x v="148"/>
    <x v="32"/>
    <x v="74"/>
    <x v="1"/>
    <x v="9"/>
    <x v="650"/>
    <x v="4"/>
  </r>
  <r>
    <x v="1"/>
    <x v="7"/>
    <x v="1"/>
    <x v="0"/>
    <x v="260"/>
    <x v="3173"/>
    <x v="2732"/>
    <x v="25"/>
    <x v="8"/>
    <x v="2"/>
    <x v="2"/>
    <x v="7"/>
    <x v="43"/>
    <x v="258"/>
    <x v="139"/>
    <x v="184"/>
    <x v="1"/>
    <x v="12"/>
    <x v="4"/>
    <x v="526"/>
    <x v="604"/>
    <x v="67"/>
    <x v="14"/>
    <x v="7"/>
    <x v="9"/>
    <x v="2504"/>
    <x v="3"/>
  </r>
  <r>
    <x v="1"/>
    <x v="7"/>
    <x v="0"/>
    <x v="12"/>
    <x v="373"/>
    <x v="3174"/>
    <x v="2733"/>
    <x v="7"/>
    <x v="8"/>
    <x v="2"/>
    <x v="2"/>
    <x v="7"/>
    <x v="39"/>
    <x v="172"/>
    <x v="170"/>
    <x v="184"/>
    <x v="1"/>
    <x v="12"/>
    <x v="4"/>
    <x v="57"/>
    <x v="126"/>
    <x v="24"/>
    <x v="37"/>
    <x v="8"/>
    <x v="9"/>
    <x v="3901"/>
    <x v="18"/>
  </r>
  <r>
    <x v="1"/>
    <x v="7"/>
    <x v="1"/>
    <x v="0"/>
    <x v="144"/>
    <x v="3175"/>
    <x v="2734"/>
    <x v="297"/>
    <x v="8"/>
    <x v="2"/>
    <x v="2"/>
    <x v="7"/>
    <x v="43"/>
    <x v="257"/>
    <x v="182"/>
    <x v="84"/>
    <x v="1"/>
    <x v="12"/>
    <x v="4"/>
    <x v="231"/>
    <x v="1021"/>
    <x v="58"/>
    <x v="19"/>
    <x v="7"/>
    <x v="9"/>
    <x v="2505"/>
    <x v="3"/>
  </r>
  <r>
    <x v="0"/>
    <x v="8"/>
    <x v="0"/>
    <x v="12"/>
    <x v="361"/>
    <x v="3176"/>
    <x v="2735"/>
    <x v="146"/>
    <x v="8"/>
    <x v="2"/>
    <x v="2"/>
    <x v="8"/>
    <x v="29"/>
    <x v="97"/>
    <x v="182"/>
    <x v="142"/>
    <x v="1"/>
    <x v="6"/>
    <x v="4"/>
    <x v="946"/>
    <x v="293"/>
    <x v="14"/>
    <x v="81"/>
    <x v="8"/>
    <x v="1"/>
    <x v="3902"/>
    <x v="11"/>
  </r>
  <r>
    <x v="0"/>
    <x v="6"/>
    <x v="0"/>
    <x v="0"/>
    <x v="4"/>
    <x v="3177"/>
    <x v="2736"/>
    <x v="105"/>
    <x v="8"/>
    <x v="2"/>
    <x v="2"/>
    <x v="6"/>
    <x v="1"/>
    <x v="4"/>
    <x v="182"/>
    <x v="4"/>
    <x v="1"/>
    <x v="9"/>
    <x v="4"/>
    <x v="1036"/>
    <x v="102"/>
    <x v="8"/>
    <x v="25"/>
    <x v="2"/>
    <x v="7"/>
    <x v="3190"/>
    <x v="85"/>
  </r>
  <r>
    <x v="1"/>
    <x v="7"/>
    <x v="1"/>
    <x v="0"/>
    <x v="260"/>
    <x v="3179"/>
    <x v="2737"/>
    <x v="123"/>
    <x v="8"/>
    <x v="2"/>
    <x v="2"/>
    <x v="7"/>
    <x v="43"/>
    <x v="260"/>
    <x v="139"/>
    <x v="184"/>
    <x v="1"/>
    <x v="12"/>
    <x v="4"/>
    <x v="436"/>
    <x v="118"/>
    <x v="67"/>
    <x v="14"/>
    <x v="7"/>
    <x v="9"/>
    <x v="2506"/>
    <x v="3"/>
  </r>
  <r>
    <x v="1"/>
    <x v="2"/>
    <x v="0"/>
    <x v="0"/>
    <x v="344"/>
    <x v="3178"/>
    <x v="2737"/>
    <x v="248"/>
    <x v="8"/>
    <x v="2"/>
    <x v="2"/>
    <x v="2"/>
    <x v="33"/>
    <x v="469"/>
    <x v="182"/>
    <x v="182"/>
    <x v="1"/>
    <x v="2"/>
    <x v="4"/>
    <x v="671"/>
    <x v="369"/>
    <x v="36"/>
    <x v="90"/>
    <x v="8"/>
    <x v="9"/>
    <x v="3903"/>
    <x v="11"/>
  </r>
  <r>
    <x v="1"/>
    <x v="7"/>
    <x v="1"/>
    <x v="0"/>
    <x v="167"/>
    <x v="3180"/>
    <x v="2738"/>
    <x v="144"/>
    <x v="8"/>
    <x v="2"/>
    <x v="2"/>
    <x v="7"/>
    <x v="43"/>
    <x v="272"/>
    <x v="182"/>
    <x v="95"/>
    <x v="1"/>
    <x v="12"/>
    <x v="4"/>
    <x v="227"/>
    <x v="964"/>
    <x v="93"/>
    <x v="22"/>
    <x v="7"/>
    <x v="9"/>
    <x v="2507"/>
    <x v="3"/>
  </r>
  <r>
    <x v="1"/>
    <x v="7"/>
    <x v="1"/>
    <x v="0"/>
    <x v="121"/>
    <x v="3181"/>
    <x v="2739"/>
    <x v="25"/>
    <x v="8"/>
    <x v="2"/>
    <x v="2"/>
    <x v="7"/>
    <x v="43"/>
    <x v="266"/>
    <x v="182"/>
    <x v="70"/>
    <x v="1"/>
    <x v="12"/>
    <x v="4"/>
    <x v="231"/>
    <x v="631"/>
    <x v="93"/>
    <x v="22"/>
    <x v="7"/>
    <x v="9"/>
    <x v="2508"/>
    <x v="3"/>
  </r>
  <r>
    <x v="1"/>
    <x v="7"/>
    <x v="0"/>
    <x v="12"/>
    <x v="361"/>
    <x v="3183"/>
    <x v="2740"/>
    <x v="33"/>
    <x v="8"/>
    <x v="2"/>
    <x v="2"/>
    <x v="7"/>
    <x v="42"/>
    <x v="305"/>
    <x v="182"/>
    <x v="142"/>
    <x v="1"/>
    <x v="12"/>
    <x v="4"/>
    <x v="278"/>
    <x v="491"/>
    <x v="38"/>
    <x v="57"/>
    <x v="8"/>
    <x v="9"/>
    <x v="3904"/>
    <x v="18"/>
  </r>
  <r>
    <x v="1"/>
    <x v="7"/>
    <x v="1"/>
    <x v="0"/>
    <x v="318"/>
    <x v="3182"/>
    <x v="2740"/>
    <x v="21"/>
    <x v="8"/>
    <x v="2"/>
    <x v="2"/>
    <x v="7"/>
    <x v="43"/>
    <x v="235"/>
    <x v="170"/>
    <x v="184"/>
    <x v="1"/>
    <x v="12"/>
    <x v="4"/>
    <x v="267"/>
    <x v="35"/>
    <x v="93"/>
    <x v="23"/>
    <x v="7"/>
    <x v="9"/>
    <x v="2509"/>
    <x v="3"/>
  </r>
  <r>
    <x v="1"/>
    <x v="7"/>
    <x v="1"/>
    <x v="0"/>
    <x v="318"/>
    <x v="3184"/>
    <x v="2741"/>
    <x v="7"/>
    <x v="8"/>
    <x v="2"/>
    <x v="2"/>
    <x v="7"/>
    <x v="43"/>
    <x v="217"/>
    <x v="170"/>
    <x v="184"/>
    <x v="1"/>
    <x v="12"/>
    <x v="4"/>
    <x v="255"/>
    <x v="124"/>
    <x v="101"/>
    <x v="9"/>
    <x v="7"/>
    <x v="9"/>
    <x v="2510"/>
    <x v="3"/>
  </r>
  <r>
    <x v="1"/>
    <x v="7"/>
    <x v="1"/>
    <x v="0"/>
    <x v="260"/>
    <x v="3185"/>
    <x v="2742"/>
    <x v="99"/>
    <x v="8"/>
    <x v="2"/>
    <x v="2"/>
    <x v="7"/>
    <x v="43"/>
    <x v="252"/>
    <x v="139"/>
    <x v="184"/>
    <x v="1"/>
    <x v="12"/>
    <x v="4"/>
    <x v="227"/>
    <x v="1029"/>
    <x v="58"/>
    <x v="19"/>
    <x v="7"/>
    <x v="9"/>
    <x v="2511"/>
    <x v="3"/>
  </r>
  <r>
    <x v="1"/>
    <x v="7"/>
    <x v="1"/>
    <x v="0"/>
    <x v="318"/>
    <x v="3186"/>
    <x v="2743"/>
    <x v="33"/>
    <x v="8"/>
    <x v="2"/>
    <x v="2"/>
    <x v="7"/>
    <x v="44"/>
    <x v="242"/>
    <x v="182"/>
    <x v="173"/>
    <x v="1"/>
    <x v="12"/>
    <x v="4"/>
    <x v="247"/>
    <x v="899"/>
    <x v="28"/>
    <x v="43"/>
    <x v="7"/>
    <x v="13"/>
    <x v="2512"/>
    <x v="3"/>
  </r>
  <r>
    <x v="1"/>
    <x v="7"/>
    <x v="1"/>
    <x v="0"/>
    <x v="101"/>
    <x v="3187"/>
    <x v="2744"/>
    <x v="120"/>
    <x v="8"/>
    <x v="2"/>
    <x v="2"/>
    <x v="7"/>
    <x v="43"/>
    <x v="253"/>
    <x v="53"/>
    <x v="184"/>
    <x v="1"/>
    <x v="12"/>
    <x v="4"/>
    <x v="220"/>
    <x v="596"/>
    <x v="58"/>
    <x v="19"/>
    <x v="7"/>
    <x v="9"/>
    <x v="2513"/>
    <x v="3"/>
  </r>
  <r>
    <x v="1"/>
    <x v="7"/>
    <x v="0"/>
    <x v="12"/>
    <x v="373"/>
    <x v="3188"/>
    <x v="2745"/>
    <x v="277"/>
    <x v="8"/>
    <x v="2"/>
    <x v="2"/>
    <x v="7"/>
    <x v="42"/>
    <x v="305"/>
    <x v="182"/>
    <x v="173"/>
    <x v="1"/>
    <x v="12"/>
    <x v="4"/>
    <x v="278"/>
    <x v="512"/>
    <x v="38"/>
    <x v="57"/>
    <x v="8"/>
    <x v="9"/>
    <x v="3905"/>
    <x v="18"/>
  </r>
  <r>
    <x v="0"/>
    <x v="7"/>
    <x v="1"/>
    <x v="0"/>
    <x v="260"/>
    <x v="3189"/>
    <x v="2746"/>
    <x v="84"/>
    <x v="8"/>
    <x v="2"/>
    <x v="2"/>
    <x v="7"/>
    <x v="9"/>
    <x v="25"/>
    <x v="139"/>
    <x v="184"/>
    <x v="1"/>
    <x v="5"/>
    <x v="0"/>
    <x v="487"/>
    <x v="724"/>
    <x v="88"/>
    <x v="6"/>
    <x v="7"/>
    <x v="0"/>
    <x v="2514"/>
    <x v="3"/>
  </r>
  <r>
    <x v="1"/>
    <x v="7"/>
    <x v="1"/>
    <x v="0"/>
    <x v="86"/>
    <x v="3190"/>
    <x v="2747"/>
    <x v="239"/>
    <x v="8"/>
    <x v="2"/>
    <x v="2"/>
    <x v="7"/>
    <x v="43"/>
    <x v="252"/>
    <x v="48"/>
    <x v="184"/>
    <x v="1"/>
    <x v="12"/>
    <x v="4"/>
    <x v="226"/>
    <x v="933"/>
    <x v="58"/>
    <x v="19"/>
    <x v="7"/>
    <x v="9"/>
    <x v="2515"/>
    <x v="3"/>
  </r>
  <r>
    <x v="1"/>
    <x v="7"/>
    <x v="1"/>
    <x v="0"/>
    <x v="158"/>
    <x v="3191"/>
    <x v="2748"/>
    <x v="119"/>
    <x v="8"/>
    <x v="2"/>
    <x v="2"/>
    <x v="7"/>
    <x v="43"/>
    <x v="243"/>
    <x v="182"/>
    <x v="93"/>
    <x v="1"/>
    <x v="12"/>
    <x v="4"/>
    <x v="370"/>
    <x v="976"/>
    <x v="53"/>
    <x v="12"/>
    <x v="7"/>
    <x v="9"/>
    <x v="2516"/>
    <x v="3"/>
  </r>
  <r>
    <x v="1"/>
    <x v="7"/>
    <x v="1"/>
    <x v="0"/>
    <x v="260"/>
    <x v="3192"/>
    <x v="2749"/>
    <x v="119"/>
    <x v="8"/>
    <x v="2"/>
    <x v="2"/>
    <x v="7"/>
    <x v="43"/>
    <x v="243"/>
    <x v="182"/>
    <x v="142"/>
    <x v="1"/>
    <x v="12"/>
    <x v="4"/>
    <x v="371"/>
    <x v="976"/>
    <x v="53"/>
    <x v="12"/>
    <x v="7"/>
    <x v="9"/>
    <x v="2517"/>
    <x v="3"/>
  </r>
  <r>
    <x v="0"/>
    <x v="7"/>
    <x v="1"/>
    <x v="0"/>
    <x v="318"/>
    <x v="3193"/>
    <x v="2750"/>
    <x v="98"/>
    <x v="8"/>
    <x v="2"/>
    <x v="2"/>
    <x v="7"/>
    <x v="8"/>
    <x v="20"/>
    <x v="182"/>
    <x v="173"/>
    <x v="1"/>
    <x v="12"/>
    <x v="4"/>
    <x v="374"/>
    <x v="331"/>
    <x v="64"/>
    <x v="13"/>
    <x v="7"/>
    <x v="9"/>
    <x v="2518"/>
    <x v="3"/>
  </r>
  <r>
    <x v="1"/>
    <x v="7"/>
    <x v="1"/>
    <x v="0"/>
    <x v="318"/>
    <x v="3194"/>
    <x v="2751"/>
    <x v="183"/>
    <x v="8"/>
    <x v="2"/>
    <x v="2"/>
    <x v="7"/>
    <x v="43"/>
    <x v="224"/>
    <x v="182"/>
    <x v="173"/>
    <x v="1"/>
    <x v="12"/>
    <x v="4"/>
    <x v="262"/>
    <x v="472"/>
    <x v="94"/>
    <x v="21"/>
    <x v="7"/>
    <x v="9"/>
    <x v="2519"/>
    <x v="3"/>
  </r>
  <r>
    <x v="1"/>
    <x v="7"/>
    <x v="1"/>
    <x v="0"/>
    <x v="290"/>
    <x v="3195"/>
    <x v="2752"/>
    <x v="119"/>
    <x v="8"/>
    <x v="2"/>
    <x v="2"/>
    <x v="7"/>
    <x v="43"/>
    <x v="263"/>
    <x v="158"/>
    <x v="184"/>
    <x v="1"/>
    <x v="12"/>
    <x v="4"/>
    <x v="372"/>
    <x v="976"/>
    <x v="42"/>
    <x v="17"/>
    <x v="7"/>
    <x v="9"/>
    <x v="2520"/>
    <x v="3"/>
  </r>
  <r>
    <x v="1"/>
    <x v="7"/>
    <x v="1"/>
    <x v="0"/>
    <x v="260"/>
    <x v="3196"/>
    <x v="2753"/>
    <x v="83"/>
    <x v="8"/>
    <x v="2"/>
    <x v="2"/>
    <x v="7"/>
    <x v="43"/>
    <x v="239"/>
    <x v="182"/>
    <x v="142"/>
    <x v="1"/>
    <x v="12"/>
    <x v="4"/>
    <x v="267"/>
    <x v="685"/>
    <x v="5"/>
    <x v="20"/>
    <x v="7"/>
    <x v="9"/>
    <x v="2521"/>
    <x v="3"/>
  </r>
  <r>
    <x v="1"/>
    <x v="7"/>
    <x v="1"/>
    <x v="0"/>
    <x v="318"/>
    <x v="3197"/>
    <x v="2754"/>
    <x v="99"/>
    <x v="8"/>
    <x v="2"/>
    <x v="2"/>
    <x v="7"/>
    <x v="43"/>
    <x v="217"/>
    <x v="170"/>
    <x v="184"/>
    <x v="1"/>
    <x v="12"/>
    <x v="4"/>
    <x v="253"/>
    <x v="665"/>
    <x v="101"/>
    <x v="9"/>
    <x v="7"/>
    <x v="9"/>
    <x v="2523"/>
    <x v="3"/>
  </r>
  <r>
    <x v="0"/>
    <x v="10"/>
    <x v="1"/>
    <x v="1"/>
    <x v="27"/>
    <x v="3199"/>
    <x v="2755"/>
    <x v="218"/>
    <x v="8"/>
    <x v="2"/>
    <x v="2"/>
    <x v="10"/>
    <x v="16"/>
    <x v="50"/>
    <x v="18"/>
    <x v="184"/>
    <x v="1"/>
    <x v="15"/>
    <x v="1"/>
    <x v="560"/>
    <x v="11"/>
    <x v="66"/>
    <x v="82"/>
    <x v="0"/>
    <x v="3"/>
    <x v="146"/>
    <x v="5"/>
  </r>
  <r>
    <x v="1"/>
    <x v="7"/>
    <x v="1"/>
    <x v="0"/>
    <x v="260"/>
    <x v="3198"/>
    <x v="2755"/>
    <x v="97"/>
    <x v="8"/>
    <x v="2"/>
    <x v="2"/>
    <x v="7"/>
    <x v="43"/>
    <x v="257"/>
    <x v="139"/>
    <x v="184"/>
    <x v="1"/>
    <x v="12"/>
    <x v="4"/>
    <x v="229"/>
    <x v="821"/>
    <x v="58"/>
    <x v="19"/>
    <x v="7"/>
    <x v="9"/>
    <x v="2522"/>
    <x v="3"/>
  </r>
  <r>
    <x v="1"/>
    <x v="7"/>
    <x v="0"/>
    <x v="9"/>
    <x v="371"/>
    <x v="3200"/>
    <x v="2756"/>
    <x v="26"/>
    <x v="8"/>
    <x v="2"/>
    <x v="2"/>
    <x v="7"/>
    <x v="42"/>
    <x v="179"/>
    <x v="174"/>
    <x v="184"/>
    <x v="1"/>
    <x v="12"/>
    <x v="4"/>
    <x v="262"/>
    <x v="183"/>
    <x v="77"/>
    <x v="39"/>
    <x v="8"/>
    <x v="9"/>
    <x v="3906"/>
    <x v="3"/>
  </r>
  <r>
    <x v="1"/>
    <x v="7"/>
    <x v="1"/>
    <x v="0"/>
    <x v="167"/>
    <x v="3201"/>
    <x v="2757"/>
    <x v="76"/>
    <x v="8"/>
    <x v="2"/>
    <x v="2"/>
    <x v="7"/>
    <x v="43"/>
    <x v="229"/>
    <x v="182"/>
    <x v="95"/>
    <x v="1"/>
    <x v="12"/>
    <x v="4"/>
    <x v="376"/>
    <x v="994"/>
    <x v="91"/>
    <x v="15"/>
    <x v="7"/>
    <x v="9"/>
    <x v="2524"/>
    <x v="3"/>
  </r>
  <r>
    <x v="1"/>
    <x v="7"/>
    <x v="1"/>
    <x v="0"/>
    <x v="62"/>
    <x v="3202"/>
    <x v="2758"/>
    <x v="76"/>
    <x v="8"/>
    <x v="2"/>
    <x v="2"/>
    <x v="7"/>
    <x v="43"/>
    <x v="229"/>
    <x v="182"/>
    <x v="39"/>
    <x v="1"/>
    <x v="12"/>
    <x v="4"/>
    <x v="382"/>
    <x v="994"/>
    <x v="91"/>
    <x v="15"/>
    <x v="7"/>
    <x v="9"/>
    <x v="2525"/>
    <x v="3"/>
  </r>
  <r>
    <x v="1"/>
    <x v="7"/>
    <x v="1"/>
    <x v="0"/>
    <x v="216"/>
    <x v="3203"/>
    <x v="2759"/>
    <x v="33"/>
    <x v="8"/>
    <x v="2"/>
    <x v="2"/>
    <x v="7"/>
    <x v="43"/>
    <x v="218"/>
    <x v="114"/>
    <x v="184"/>
    <x v="1"/>
    <x v="12"/>
    <x v="4"/>
    <x v="228"/>
    <x v="627"/>
    <x v="58"/>
    <x v="19"/>
    <x v="7"/>
    <x v="9"/>
    <x v="2526"/>
    <x v="3"/>
  </r>
  <r>
    <x v="1"/>
    <x v="7"/>
    <x v="1"/>
    <x v="0"/>
    <x v="273"/>
    <x v="3204"/>
    <x v="2760"/>
    <x v="214"/>
    <x v="8"/>
    <x v="2"/>
    <x v="2"/>
    <x v="7"/>
    <x v="43"/>
    <x v="246"/>
    <x v="182"/>
    <x v="147"/>
    <x v="1"/>
    <x v="12"/>
    <x v="4"/>
    <x v="256"/>
    <x v="762"/>
    <x v="101"/>
    <x v="9"/>
    <x v="7"/>
    <x v="9"/>
    <x v="2528"/>
    <x v="3"/>
  </r>
  <r>
    <x v="1"/>
    <x v="7"/>
    <x v="1"/>
    <x v="0"/>
    <x v="318"/>
    <x v="3205"/>
    <x v="2760"/>
    <x v="108"/>
    <x v="8"/>
    <x v="2"/>
    <x v="2"/>
    <x v="7"/>
    <x v="43"/>
    <x v="270"/>
    <x v="182"/>
    <x v="173"/>
    <x v="1"/>
    <x v="12"/>
    <x v="4"/>
    <x v="229"/>
    <x v="403"/>
    <x v="93"/>
    <x v="22"/>
    <x v="7"/>
    <x v="9"/>
    <x v="2527"/>
    <x v="3"/>
  </r>
  <r>
    <x v="1"/>
    <x v="7"/>
    <x v="1"/>
    <x v="0"/>
    <x v="106"/>
    <x v="3206"/>
    <x v="2761"/>
    <x v="239"/>
    <x v="8"/>
    <x v="2"/>
    <x v="2"/>
    <x v="7"/>
    <x v="43"/>
    <x v="274"/>
    <x v="56"/>
    <x v="184"/>
    <x v="1"/>
    <x v="12"/>
    <x v="4"/>
    <x v="252"/>
    <x v="497"/>
    <x v="94"/>
    <x v="22"/>
    <x v="7"/>
    <x v="9"/>
    <x v="2529"/>
    <x v="3"/>
  </r>
  <r>
    <x v="1"/>
    <x v="7"/>
    <x v="1"/>
    <x v="0"/>
    <x v="260"/>
    <x v="3207"/>
    <x v="2762"/>
    <x v="99"/>
    <x v="8"/>
    <x v="2"/>
    <x v="2"/>
    <x v="7"/>
    <x v="43"/>
    <x v="252"/>
    <x v="139"/>
    <x v="184"/>
    <x v="1"/>
    <x v="12"/>
    <x v="4"/>
    <x v="225"/>
    <x v="1029"/>
    <x v="58"/>
    <x v="19"/>
    <x v="7"/>
    <x v="9"/>
    <x v="2530"/>
    <x v="3"/>
  </r>
  <r>
    <x v="0"/>
    <x v="6"/>
    <x v="0"/>
    <x v="0"/>
    <x v="9"/>
    <x v="3208"/>
    <x v="2763"/>
    <x v="230"/>
    <x v="8"/>
    <x v="2"/>
    <x v="2"/>
    <x v="6"/>
    <x v="20"/>
    <x v="65"/>
    <x v="182"/>
    <x v="9"/>
    <x v="1"/>
    <x v="11"/>
    <x v="4"/>
    <x v="1098"/>
    <x v="208"/>
    <x v="6"/>
    <x v="25"/>
    <x v="2"/>
    <x v="7"/>
    <x v="3191"/>
    <x v="85"/>
  </r>
  <r>
    <x v="1"/>
    <x v="7"/>
    <x v="1"/>
    <x v="0"/>
    <x v="318"/>
    <x v="3209"/>
    <x v="2764"/>
    <x v="83"/>
    <x v="8"/>
    <x v="2"/>
    <x v="2"/>
    <x v="7"/>
    <x v="43"/>
    <x v="217"/>
    <x v="182"/>
    <x v="173"/>
    <x v="1"/>
    <x v="12"/>
    <x v="4"/>
    <x v="253"/>
    <x v="685"/>
    <x v="101"/>
    <x v="9"/>
    <x v="7"/>
    <x v="9"/>
    <x v="2531"/>
    <x v="3"/>
  </r>
  <r>
    <x v="1"/>
    <x v="7"/>
    <x v="1"/>
    <x v="0"/>
    <x v="318"/>
    <x v="3210"/>
    <x v="2765"/>
    <x v="49"/>
    <x v="8"/>
    <x v="2"/>
    <x v="2"/>
    <x v="7"/>
    <x v="43"/>
    <x v="235"/>
    <x v="182"/>
    <x v="173"/>
    <x v="1"/>
    <x v="12"/>
    <x v="4"/>
    <x v="271"/>
    <x v="641"/>
    <x v="93"/>
    <x v="23"/>
    <x v="7"/>
    <x v="9"/>
    <x v="2532"/>
    <x v="3"/>
  </r>
  <r>
    <x v="0"/>
    <x v="6"/>
    <x v="0"/>
    <x v="0"/>
    <x v="19"/>
    <x v="3211"/>
    <x v="2766"/>
    <x v="89"/>
    <x v="8"/>
    <x v="2"/>
    <x v="2"/>
    <x v="6"/>
    <x v="14"/>
    <x v="43"/>
    <x v="182"/>
    <x v="18"/>
    <x v="1"/>
    <x v="9"/>
    <x v="4"/>
    <x v="1073"/>
    <x v="556"/>
    <x v="8"/>
    <x v="25"/>
    <x v="2"/>
    <x v="7"/>
    <x v="3192"/>
    <x v="85"/>
  </r>
  <r>
    <x v="0"/>
    <x v="6"/>
    <x v="0"/>
    <x v="0"/>
    <x v="14"/>
    <x v="3212"/>
    <x v="2767"/>
    <x v="11"/>
    <x v="8"/>
    <x v="2"/>
    <x v="2"/>
    <x v="6"/>
    <x v="1"/>
    <x v="4"/>
    <x v="182"/>
    <x v="13"/>
    <x v="1"/>
    <x v="9"/>
    <x v="4"/>
    <x v="1036"/>
    <x v="480"/>
    <x v="8"/>
    <x v="25"/>
    <x v="2"/>
    <x v="7"/>
    <x v="3193"/>
    <x v="85"/>
  </r>
  <r>
    <x v="1"/>
    <x v="7"/>
    <x v="1"/>
    <x v="0"/>
    <x v="234"/>
    <x v="3213"/>
    <x v="2768"/>
    <x v="76"/>
    <x v="8"/>
    <x v="2"/>
    <x v="2"/>
    <x v="7"/>
    <x v="43"/>
    <x v="276"/>
    <x v="182"/>
    <x v="129"/>
    <x v="1"/>
    <x v="12"/>
    <x v="4"/>
    <x v="412"/>
    <x v="262"/>
    <x v="104"/>
    <x v="16"/>
    <x v="7"/>
    <x v="9"/>
    <x v="2533"/>
    <x v="3"/>
  </r>
  <r>
    <x v="0"/>
    <x v="7"/>
    <x v="1"/>
    <x v="0"/>
    <x v="318"/>
    <x v="3214"/>
    <x v="2769"/>
    <x v="98"/>
    <x v="8"/>
    <x v="2"/>
    <x v="2"/>
    <x v="7"/>
    <x v="8"/>
    <x v="20"/>
    <x v="182"/>
    <x v="173"/>
    <x v="1"/>
    <x v="12"/>
    <x v="4"/>
    <x v="371"/>
    <x v="331"/>
    <x v="64"/>
    <x v="13"/>
    <x v="7"/>
    <x v="9"/>
    <x v="2534"/>
    <x v="3"/>
  </r>
  <r>
    <x v="1"/>
    <x v="7"/>
    <x v="0"/>
    <x v="13"/>
    <x v="386"/>
    <x v="3215"/>
    <x v="2770"/>
    <x v="277"/>
    <x v="8"/>
    <x v="2"/>
    <x v="2"/>
    <x v="7"/>
    <x v="42"/>
    <x v="300"/>
    <x v="182"/>
    <x v="176"/>
    <x v="1"/>
    <x v="12"/>
    <x v="4"/>
    <x v="361"/>
    <x v="512"/>
    <x v="38"/>
    <x v="57"/>
    <x v="8"/>
    <x v="9"/>
    <x v="3907"/>
    <x v="37"/>
  </r>
  <r>
    <x v="1"/>
    <x v="7"/>
    <x v="0"/>
    <x v="25"/>
    <x v="394"/>
    <x v="3216"/>
    <x v="2771"/>
    <x v="10"/>
    <x v="8"/>
    <x v="2"/>
    <x v="2"/>
    <x v="7"/>
    <x v="42"/>
    <x v="304"/>
    <x v="182"/>
    <x v="142"/>
    <x v="1"/>
    <x v="12"/>
    <x v="4"/>
    <x v="352"/>
    <x v="245"/>
    <x v="38"/>
    <x v="57"/>
    <x v="8"/>
    <x v="9"/>
    <x v="3908"/>
    <x v="11"/>
  </r>
  <r>
    <x v="0"/>
    <x v="6"/>
    <x v="0"/>
    <x v="0"/>
    <x v="19"/>
    <x v="3217"/>
    <x v="2772"/>
    <x v="299"/>
    <x v="8"/>
    <x v="2"/>
    <x v="2"/>
    <x v="6"/>
    <x v="14"/>
    <x v="43"/>
    <x v="182"/>
    <x v="18"/>
    <x v="1"/>
    <x v="9"/>
    <x v="4"/>
    <x v="1074"/>
    <x v="65"/>
    <x v="8"/>
    <x v="25"/>
    <x v="2"/>
    <x v="7"/>
    <x v="3194"/>
    <x v="85"/>
  </r>
  <r>
    <x v="1"/>
    <x v="7"/>
    <x v="1"/>
    <x v="0"/>
    <x v="318"/>
    <x v="3218"/>
    <x v="2773"/>
    <x v="180"/>
    <x v="8"/>
    <x v="2"/>
    <x v="2"/>
    <x v="7"/>
    <x v="43"/>
    <x v="248"/>
    <x v="182"/>
    <x v="173"/>
    <x v="1"/>
    <x v="12"/>
    <x v="4"/>
    <x v="298"/>
    <x v="622"/>
    <x v="78"/>
    <x v="11"/>
    <x v="7"/>
    <x v="9"/>
    <x v="2535"/>
    <x v="3"/>
  </r>
  <r>
    <x v="1"/>
    <x v="7"/>
    <x v="1"/>
    <x v="0"/>
    <x v="318"/>
    <x v="3219"/>
    <x v="2774"/>
    <x v="49"/>
    <x v="8"/>
    <x v="2"/>
    <x v="2"/>
    <x v="7"/>
    <x v="43"/>
    <x v="224"/>
    <x v="182"/>
    <x v="173"/>
    <x v="1"/>
    <x v="12"/>
    <x v="4"/>
    <x v="264"/>
    <x v="1028"/>
    <x v="94"/>
    <x v="21"/>
    <x v="7"/>
    <x v="9"/>
    <x v="2536"/>
    <x v="3"/>
  </r>
  <r>
    <x v="1"/>
    <x v="7"/>
    <x v="1"/>
    <x v="0"/>
    <x v="318"/>
    <x v="3220"/>
    <x v="2775"/>
    <x v="93"/>
    <x v="8"/>
    <x v="2"/>
    <x v="2"/>
    <x v="7"/>
    <x v="43"/>
    <x v="263"/>
    <x v="170"/>
    <x v="184"/>
    <x v="1"/>
    <x v="12"/>
    <x v="4"/>
    <x v="372"/>
    <x v="39"/>
    <x v="42"/>
    <x v="17"/>
    <x v="7"/>
    <x v="9"/>
    <x v="2537"/>
    <x v="3"/>
  </r>
  <r>
    <x v="1"/>
    <x v="7"/>
    <x v="0"/>
    <x v="12"/>
    <x v="373"/>
    <x v="3221"/>
    <x v="2776"/>
    <x v="99"/>
    <x v="8"/>
    <x v="2"/>
    <x v="2"/>
    <x v="7"/>
    <x v="42"/>
    <x v="305"/>
    <x v="170"/>
    <x v="184"/>
    <x v="1"/>
    <x v="12"/>
    <x v="4"/>
    <x v="279"/>
    <x v="565"/>
    <x v="38"/>
    <x v="57"/>
    <x v="8"/>
    <x v="9"/>
    <x v="3909"/>
    <x v="18"/>
  </r>
  <r>
    <x v="0"/>
    <x v="2"/>
    <x v="0"/>
    <x v="0"/>
    <x v="355"/>
    <x v="3222"/>
    <x v="2777"/>
    <x v="160"/>
    <x v="8"/>
    <x v="2"/>
    <x v="2"/>
    <x v="2"/>
    <x v="27"/>
    <x v="45"/>
    <x v="181"/>
    <x v="184"/>
    <x v="1"/>
    <x v="0"/>
    <x v="4"/>
    <x v="41"/>
    <x v="982"/>
    <x v="13"/>
    <x v="80"/>
    <x v="8"/>
    <x v="1"/>
    <x v="3910"/>
    <x v="11"/>
  </r>
  <r>
    <x v="1"/>
    <x v="7"/>
    <x v="1"/>
    <x v="0"/>
    <x v="213"/>
    <x v="3223"/>
    <x v="2777"/>
    <x v="239"/>
    <x v="8"/>
    <x v="2"/>
    <x v="2"/>
    <x v="7"/>
    <x v="43"/>
    <x v="246"/>
    <x v="182"/>
    <x v="116"/>
    <x v="1"/>
    <x v="12"/>
    <x v="4"/>
    <x v="256"/>
    <x v="693"/>
    <x v="101"/>
    <x v="9"/>
    <x v="7"/>
    <x v="9"/>
    <x v="2538"/>
    <x v="3"/>
  </r>
  <r>
    <x v="1"/>
    <x v="7"/>
    <x v="1"/>
    <x v="0"/>
    <x v="318"/>
    <x v="3224"/>
    <x v="2778"/>
    <x v="4"/>
    <x v="8"/>
    <x v="2"/>
    <x v="2"/>
    <x v="7"/>
    <x v="43"/>
    <x v="270"/>
    <x v="182"/>
    <x v="173"/>
    <x v="1"/>
    <x v="12"/>
    <x v="4"/>
    <x v="230"/>
    <x v="600"/>
    <x v="93"/>
    <x v="22"/>
    <x v="7"/>
    <x v="9"/>
    <x v="2539"/>
    <x v="3"/>
  </r>
  <r>
    <x v="1"/>
    <x v="7"/>
    <x v="1"/>
    <x v="0"/>
    <x v="318"/>
    <x v="3225"/>
    <x v="2779"/>
    <x v="86"/>
    <x v="8"/>
    <x v="2"/>
    <x v="2"/>
    <x v="7"/>
    <x v="43"/>
    <x v="248"/>
    <x v="182"/>
    <x v="173"/>
    <x v="1"/>
    <x v="12"/>
    <x v="4"/>
    <x v="303"/>
    <x v="769"/>
    <x v="78"/>
    <x v="11"/>
    <x v="7"/>
    <x v="9"/>
    <x v="2540"/>
    <x v="3"/>
  </r>
  <r>
    <x v="1"/>
    <x v="7"/>
    <x v="0"/>
    <x v="12"/>
    <x v="361"/>
    <x v="3226"/>
    <x v="2780"/>
    <x v="35"/>
    <x v="8"/>
    <x v="2"/>
    <x v="2"/>
    <x v="7"/>
    <x v="42"/>
    <x v="305"/>
    <x v="139"/>
    <x v="184"/>
    <x v="1"/>
    <x v="12"/>
    <x v="4"/>
    <x v="279"/>
    <x v="702"/>
    <x v="38"/>
    <x v="57"/>
    <x v="8"/>
    <x v="9"/>
    <x v="3911"/>
    <x v="18"/>
  </r>
  <r>
    <x v="1"/>
    <x v="7"/>
    <x v="1"/>
    <x v="0"/>
    <x v="318"/>
    <x v="3227"/>
    <x v="2781"/>
    <x v="4"/>
    <x v="8"/>
    <x v="2"/>
    <x v="2"/>
    <x v="7"/>
    <x v="43"/>
    <x v="270"/>
    <x v="182"/>
    <x v="173"/>
    <x v="1"/>
    <x v="12"/>
    <x v="4"/>
    <x v="231"/>
    <x v="600"/>
    <x v="93"/>
    <x v="22"/>
    <x v="7"/>
    <x v="9"/>
    <x v="2541"/>
    <x v="3"/>
  </r>
  <r>
    <x v="1"/>
    <x v="7"/>
    <x v="0"/>
    <x v="9"/>
    <x v="371"/>
    <x v="3228"/>
    <x v="2782"/>
    <x v="26"/>
    <x v="8"/>
    <x v="2"/>
    <x v="2"/>
    <x v="7"/>
    <x v="42"/>
    <x v="179"/>
    <x v="182"/>
    <x v="176"/>
    <x v="1"/>
    <x v="12"/>
    <x v="4"/>
    <x v="267"/>
    <x v="185"/>
    <x v="77"/>
    <x v="39"/>
    <x v="8"/>
    <x v="9"/>
    <x v="3912"/>
    <x v="3"/>
  </r>
  <r>
    <x v="0"/>
    <x v="7"/>
    <x v="1"/>
    <x v="0"/>
    <x v="292"/>
    <x v="3229"/>
    <x v="2783"/>
    <x v="195"/>
    <x v="8"/>
    <x v="2"/>
    <x v="2"/>
    <x v="7"/>
    <x v="8"/>
    <x v="20"/>
    <x v="182"/>
    <x v="156"/>
    <x v="1"/>
    <x v="12"/>
    <x v="4"/>
    <x v="371"/>
    <x v="361"/>
    <x v="64"/>
    <x v="13"/>
    <x v="7"/>
    <x v="9"/>
    <x v="2542"/>
    <x v="3"/>
  </r>
  <r>
    <x v="1"/>
    <x v="7"/>
    <x v="1"/>
    <x v="0"/>
    <x v="318"/>
    <x v="3230"/>
    <x v="2783"/>
    <x v="7"/>
    <x v="8"/>
    <x v="2"/>
    <x v="2"/>
    <x v="7"/>
    <x v="43"/>
    <x v="263"/>
    <x v="182"/>
    <x v="173"/>
    <x v="1"/>
    <x v="12"/>
    <x v="4"/>
    <x v="376"/>
    <x v="139"/>
    <x v="42"/>
    <x v="17"/>
    <x v="7"/>
    <x v="9"/>
    <x v="2543"/>
    <x v="3"/>
  </r>
  <r>
    <x v="1"/>
    <x v="7"/>
    <x v="1"/>
    <x v="0"/>
    <x v="295"/>
    <x v="3231"/>
    <x v="2784"/>
    <x v="239"/>
    <x v="8"/>
    <x v="2"/>
    <x v="2"/>
    <x v="7"/>
    <x v="43"/>
    <x v="217"/>
    <x v="182"/>
    <x v="159"/>
    <x v="1"/>
    <x v="12"/>
    <x v="4"/>
    <x v="255"/>
    <x v="612"/>
    <x v="101"/>
    <x v="9"/>
    <x v="7"/>
    <x v="9"/>
    <x v="2544"/>
    <x v="3"/>
  </r>
  <r>
    <x v="1"/>
    <x v="7"/>
    <x v="0"/>
    <x v="9"/>
    <x v="364"/>
    <x v="3232"/>
    <x v="2785"/>
    <x v="130"/>
    <x v="8"/>
    <x v="2"/>
    <x v="2"/>
    <x v="7"/>
    <x v="42"/>
    <x v="179"/>
    <x v="170"/>
    <x v="184"/>
    <x v="1"/>
    <x v="12"/>
    <x v="4"/>
    <x v="266"/>
    <x v="101"/>
    <x v="77"/>
    <x v="39"/>
    <x v="8"/>
    <x v="9"/>
    <x v="3913"/>
    <x v="3"/>
  </r>
  <r>
    <x v="0"/>
    <x v="7"/>
    <x v="1"/>
    <x v="0"/>
    <x v="318"/>
    <x v="3233"/>
    <x v="2786"/>
    <x v="195"/>
    <x v="8"/>
    <x v="2"/>
    <x v="2"/>
    <x v="7"/>
    <x v="8"/>
    <x v="20"/>
    <x v="182"/>
    <x v="173"/>
    <x v="1"/>
    <x v="12"/>
    <x v="4"/>
    <x v="371"/>
    <x v="361"/>
    <x v="64"/>
    <x v="13"/>
    <x v="7"/>
    <x v="9"/>
    <x v="2545"/>
    <x v="3"/>
  </r>
  <r>
    <x v="0"/>
    <x v="6"/>
    <x v="0"/>
    <x v="0"/>
    <x v="9"/>
    <x v="3234"/>
    <x v="2787"/>
    <x v="5"/>
    <x v="8"/>
    <x v="2"/>
    <x v="2"/>
    <x v="6"/>
    <x v="26"/>
    <x v="80"/>
    <x v="8"/>
    <x v="184"/>
    <x v="1"/>
    <x v="10"/>
    <x v="4"/>
    <x v="1075"/>
    <x v="329"/>
    <x v="41"/>
    <x v="25"/>
    <x v="2"/>
    <x v="7"/>
    <x v="3195"/>
    <x v="85"/>
  </r>
  <r>
    <x v="1"/>
    <x v="2"/>
    <x v="0"/>
    <x v="0"/>
    <x v="344"/>
    <x v="3235"/>
    <x v="2788"/>
    <x v="248"/>
    <x v="8"/>
    <x v="2"/>
    <x v="2"/>
    <x v="2"/>
    <x v="33"/>
    <x v="469"/>
    <x v="182"/>
    <x v="182"/>
    <x v="1"/>
    <x v="2"/>
    <x v="4"/>
    <x v="676"/>
    <x v="370"/>
    <x v="36"/>
    <x v="90"/>
    <x v="8"/>
    <x v="9"/>
    <x v="3914"/>
    <x v="11"/>
  </r>
  <r>
    <x v="0"/>
    <x v="6"/>
    <x v="0"/>
    <x v="0"/>
    <x v="19"/>
    <x v="3236"/>
    <x v="2789"/>
    <x v="176"/>
    <x v="8"/>
    <x v="2"/>
    <x v="2"/>
    <x v="6"/>
    <x v="1"/>
    <x v="4"/>
    <x v="182"/>
    <x v="18"/>
    <x v="1"/>
    <x v="9"/>
    <x v="4"/>
    <x v="1038"/>
    <x v="720"/>
    <x v="8"/>
    <x v="25"/>
    <x v="2"/>
    <x v="7"/>
    <x v="3196"/>
    <x v="85"/>
  </r>
  <r>
    <x v="0"/>
    <x v="6"/>
    <x v="0"/>
    <x v="0"/>
    <x v="4"/>
    <x v="3237"/>
    <x v="2790"/>
    <x v="5"/>
    <x v="8"/>
    <x v="2"/>
    <x v="2"/>
    <x v="6"/>
    <x v="20"/>
    <x v="65"/>
    <x v="4"/>
    <x v="184"/>
    <x v="1"/>
    <x v="11"/>
    <x v="4"/>
    <x v="1097"/>
    <x v="754"/>
    <x v="6"/>
    <x v="25"/>
    <x v="2"/>
    <x v="7"/>
    <x v="3197"/>
    <x v="85"/>
  </r>
  <r>
    <x v="1"/>
    <x v="7"/>
    <x v="0"/>
    <x v="12"/>
    <x v="361"/>
    <x v="3239"/>
    <x v="2791"/>
    <x v="160"/>
    <x v="8"/>
    <x v="2"/>
    <x v="2"/>
    <x v="7"/>
    <x v="42"/>
    <x v="197"/>
    <x v="182"/>
    <x v="142"/>
    <x v="1"/>
    <x v="12"/>
    <x v="4"/>
    <x v="433"/>
    <x v="486"/>
    <x v="104"/>
    <x v="4"/>
    <x v="8"/>
    <x v="9"/>
    <x v="3915"/>
    <x v="18"/>
  </r>
  <r>
    <x v="1"/>
    <x v="7"/>
    <x v="1"/>
    <x v="0"/>
    <x v="318"/>
    <x v="3238"/>
    <x v="2791"/>
    <x v="108"/>
    <x v="8"/>
    <x v="2"/>
    <x v="2"/>
    <x v="7"/>
    <x v="43"/>
    <x v="246"/>
    <x v="182"/>
    <x v="173"/>
    <x v="1"/>
    <x v="12"/>
    <x v="4"/>
    <x v="257"/>
    <x v="411"/>
    <x v="101"/>
    <x v="9"/>
    <x v="7"/>
    <x v="9"/>
    <x v="2546"/>
    <x v="3"/>
  </r>
  <r>
    <x v="1"/>
    <x v="7"/>
    <x v="1"/>
    <x v="0"/>
    <x v="330"/>
    <x v="3240"/>
    <x v="2792"/>
    <x v="267"/>
    <x v="8"/>
    <x v="2"/>
    <x v="2"/>
    <x v="7"/>
    <x v="43"/>
    <x v="239"/>
    <x v="182"/>
    <x v="178"/>
    <x v="1"/>
    <x v="12"/>
    <x v="4"/>
    <x v="269"/>
    <x v="901"/>
    <x v="5"/>
    <x v="20"/>
    <x v="7"/>
    <x v="9"/>
    <x v="2547"/>
    <x v="3"/>
  </r>
  <r>
    <x v="1"/>
    <x v="10"/>
    <x v="1"/>
    <x v="20"/>
    <x v="158"/>
    <x v="3241"/>
    <x v="2793"/>
    <x v="77"/>
    <x v="5"/>
    <x v="0"/>
    <x v="2"/>
    <x v="10"/>
    <x v="60"/>
    <x v="404"/>
    <x v="18"/>
    <x v="184"/>
    <x v="1"/>
    <x v="15"/>
    <x v="4"/>
    <x v="982"/>
    <x v="675"/>
    <x v="73"/>
    <x v="50"/>
    <x v="1"/>
    <x v="10"/>
    <x v="651"/>
    <x v="28"/>
  </r>
  <r>
    <x v="1"/>
    <x v="7"/>
    <x v="0"/>
    <x v="12"/>
    <x v="361"/>
    <x v="3242"/>
    <x v="2794"/>
    <x v="94"/>
    <x v="8"/>
    <x v="2"/>
    <x v="2"/>
    <x v="7"/>
    <x v="42"/>
    <x v="305"/>
    <x v="182"/>
    <x v="142"/>
    <x v="1"/>
    <x v="12"/>
    <x v="4"/>
    <x v="280"/>
    <x v="637"/>
    <x v="38"/>
    <x v="57"/>
    <x v="8"/>
    <x v="9"/>
    <x v="3916"/>
    <x v="18"/>
  </r>
  <r>
    <x v="1"/>
    <x v="7"/>
    <x v="0"/>
    <x v="12"/>
    <x v="373"/>
    <x v="3243"/>
    <x v="2795"/>
    <x v="56"/>
    <x v="8"/>
    <x v="2"/>
    <x v="2"/>
    <x v="7"/>
    <x v="39"/>
    <x v="145"/>
    <x v="170"/>
    <x v="184"/>
    <x v="1"/>
    <x v="12"/>
    <x v="4"/>
    <x v="52"/>
    <x v="114"/>
    <x v="3"/>
    <x v="40"/>
    <x v="8"/>
    <x v="9"/>
    <x v="3918"/>
    <x v="18"/>
  </r>
  <r>
    <x v="1"/>
    <x v="8"/>
    <x v="0"/>
    <x v="2"/>
    <x v="349"/>
    <x v="3244"/>
    <x v="2796"/>
    <x v="139"/>
    <x v="8"/>
    <x v="2"/>
    <x v="2"/>
    <x v="8"/>
    <x v="55"/>
    <x v="453"/>
    <x v="182"/>
    <x v="178"/>
    <x v="1"/>
    <x v="2"/>
    <x v="4"/>
    <x v="628"/>
    <x v="61"/>
    <x v="92"/>
    <x v="66"/>
    <x v="8"/>
    <x v="9"/>
    <x v="3919"/>
    <x v="30"/>
  </r>
  <r>
    <x v="1"/>
    <x v="7"/>
    <x v="1"/>
    <x v="0"/>
    <x v="260"/>
    <x v="3245"/>
    <x v="2797"/>
    <x v="286"/>
    <x v="8"/>
    <x v="2"/>
    <x v="2"/>
    <x v="7"/>
    <x v="43"/>
    <x v="280"/>
    <x v="182"/>
    <x v="142"/>
    <x v="1"/>
    <x v="12"/>
    <x v="4"/>
    <x v="266"/>
    <x v="985"/>
    <x v="5"/>
    <x v="20"/>
    <x v="7"/>
    <x v="9"/>
    <x v="2548"/>
    <x v="3"/>
  </r>
  <r>
    <x v="1"/>
    <x v="7"/>
    <x v="1"/>
    <x v="0"/>
    <x v="260"/>
    <x v="3246"/>
    <x v="2798"/>
    <x v="99"/>
    <x v="8"/>
    <x v="2"/>
    <x v="2"/>
    <x v="7"/>
    <x v="43"/>
    <x v="252"/>
    <x v="139"/>
    <x v="184"/>
    <x v="1"/>
    <x v="12"/>
    <x v="4"/>
    <x v="221"/>
    <x v="1029"/>
    <x v="58"/>
    <x v="19"/>
    <x v="7"/>
    <x v="9"/>
    <x v="2549"/>
    <x v="3"/>
  </r>
  <r>
    <x v="1"/>
    <x v="2"/>
    <x v="0"/>
    <x v="0"/>
    <x v="344"/>
    <x v="3247"/>
    <x v="2799"/>
    <x v="248"/>
    <x v="8"/>
    <x v="2"/>
    <x v="2"/>
    <x v="2"/>
    <x v="33"/>
    <x v="469"/>
    <x v="182"/>
    <x v="182"/>
    <x v="1"/>
    <x v="2"/>
    <x v="4"/>
    <x v="678"/>
    <x v="370"/>
    <x v="36"/>
    <x v="90"/>
    <x v="8"/>
    <x v="9"/>
    <x v="3917"/>
    <x v="11"/>
  </r>
  <r>
    <x v="0"/>
    <x v="6"/>
    <x v="0"/>
    <x v="0"/>
    <x v="9"/>
    <x v="3248"/>
    <x v="2800"/>
    <x v="137"/>
    <x v="8"/>
    <x v="2"/>
    <x v="2"/>
    <x v="6"/>
    <x v="14"/>
    <x v="43"/>
    <x v="8"/>
    <x v="184"/>
    <x v="1"/>
    <x v="9"/>
    <x v="4"/>
    <x v="1074"/>
    <x v="463"/>
    <x v="8"/>
    <x v="25"/>
    <x v="2"/>
    <x v="7"/>
    <x v="3198"/>
    <x v="85"/>
  </r>
  <r>
    <x v="1"/>
    <x v="7"/>
    <x v="1"/>
    <x v="0"/>
    <x v="186"/>
    <x v="3249"/>
    <x v="2801"/>
    <x v="7"/>
    <x v="8"/>
    <x v="2"/>
    <x v="2"/>
    <x v="7"/>
    <x v="43"/>
    <x v="217"/>
    <x v="101"/>
    <x v="184"/>
    <x v="1"/>
    <x v="12"/>
    <x v="4"/>
    <x v="255"/>
    <x v="124"/>
    <x v="101"/>
    <x v="9"/>
    <x v="7"/>
    <x v="9"/>
    <x v="2550"/>
    <x v="3"/>
  </r>
  <r>
    <x v="0"/>
    <x v="6"/>
    <x v="0"/>
    <x v="0"/>
    <x v="8"/>
    <x v="3250"/>
    <x v="2802"/>
    <x v="159"/>
    <x v="8"/>
    <x v="2"/>
    <x v="2"/>
    <x v="6"/>
    <x v="14"/>
    <x v="43"/>
    <x v="7"/>
    <x v="184"/>
    <x v="1"/>
    <x v="9"/>
    <x v="4"/>
    <x v="1074"/>
    <x v="74"/>
    <x v="8"/>
    <x v="25"/>
    <x v="2"/>
    <x v="7"/>
    <x v="3199"/>
    <x v="85"/>
  </r>
  <r>
    <x v="1"/>
    <x v="7"/>
    <x v="1"/>
    <x v="0"/>
    <x v="318"/>
    <x v="3251"/>
    <x v="2803"/>
    <x v="199"/>
    <x v="8"/>
    <x v="2"/>
    <x v="2"/>
    <x v="7"/>
    <x v="43"/>
    <x v="248"/>
    <x v="170"/>
    <x v="184"/>
    <x v="1"/>
    <x v="12"/>
    <x v="4"/>
    <x v="301"/>
    <x v="993"/>
    <x v="78"/>
    <x v="11"/>
    <x v="7"/>
    <x v="9"/>
    <x v="2551"/>
    <x v="3"/>
  </r>
  <r>
    <x v="1"/>
    <x v="7"/>
    <x v="1"/>
    <x v="0"/>
    <x v="260"/>
    <x v="3252"/>
    <x v="2804"/>
    <x v="97"/>
    <x v="8"/>
    <x v="2"/>
    <x v="2"/>
    <x v="7"/>
    <x v="43"/>
    <x v="218"/>
    <x v="139"/>
    <x v="184"/>
    <x v="1"/>
    <x v="12"/>
    <x v="4"/>
    <x v="228"/>
    <x v="821"/>
    <x v="58"/>
    <x v="19"/>
    <x v="7"/>
    <x v="9"/>
    <x v="2552"/>
    <x v="3"/>
  </r>
  <r>
    <x v="1"/>
    <x v="7"/>
    <x v="1"/>
    <x v="0"/>
    <x v="203"/>
    <x v="3253"/>
    <x v="2805"/>
    <x v="144"/>
    <x v="8"/>
    <x v="2"/>
    <x v="2"/>
    <x v="7"/>
    <x v="43"/>
    <x v="270"/>
    <x v="182"/>
    <x v="111"/>
    <x v="1"/>
    <x v="12"/>
    <x v="4"/>
    <x v="236"/>
    <x v="945"/>
    <x v="93"/>
    <x v="22"/>
    <x v="7"/>
    <x v="9"/>
    <x v="2553"/>
    <x v="3"/>
  </r>
  <r>
    <x v="0"/>
    <x v="7"/>
    <x v="1"/>
    <x v="20"/>
    <x v="409"/>
    <x v="3254"/>
    <x v="2806"/>
    <x v="32"/>
    <x v="8"/>
    <x v="2"/>
    <x v="2"/>
    <x v="7"/>
    <x v="28"/>
    <x v="94"/>
    <x v="178"/>
    <x v="184"/>
    <x v="1"/>
    <x v="20"/>
    <x v="3"/>
    <x v="637"/>
    <x v="753"/>
    <x v="0"/>
    <x v="58"/>
    <x v="4"/>
    <x v="3"/>
    <x v="237"/>
    <x v="46"/>
  </r>
  <r>
    <x v="1"/>
    <x v="7"/>
    <x v="1"/>
    <x v="0"/>
    <x v="104"/>
    <x v="3255"/>
    <x v="2807"/>
    <x v="180"/>
    <x v="8"/>
    <x v="2"/>
    <x v="2"/>
    <x v="7"/>
    <x v="43"/>
    <x v="248"/>
    <x v="55"/>
    <x v="184"/>
    <x v="1"/>
    <x v="12"/>
    <x v="4"/>
    <x v="299"/>
    <x v="764"/>
    <x v="78"/>
    <x v="11"/>
    <x v="7"/>
    <x v="9"/>
    <x v="2554"/>
    <x v="3"/>
  </r>
  <r>
    <x v="1"/>
    <x v="7"/>
    <x v="1"/>
    <x v="0"/>
    <x v="115"/>
    <x v="3256"/>
    <x v="2808"/>
    <x v="239"/>
    <x v="8"/>
    <x v="2"/>
    <x v="2"/>
    <x v="7"/>
    <x v="43"/>
    <x v="246"/>
    <x v="182"/>
    <x v="67"/>
    <x v="1"/>
    <x v="12"/>
    <x v="4"/>
    <x v="258"/>
    <x v="693"/>
    <x v="101"/>
    <x v="9"/>
    <x v="7"/>
    <x v="9"/>
    <x v="2555"/>
    <x v="3"/>
  </r>
  <r>
    <x v="1"/>
    <x v="7"/>
    <x v="1"/>
    <x v="0"/>
    <x v="260"/>
    <x v="3257"/>
    <x v="2809"/>
    <x v="25"/>
    <x v="8"/>
    <x v="2"/>
    <x v="2"/>
    <x v="7"/>
    <x v="43"/>
    <x v="280"/>
    <x v="182"/>
    <x v="142"/>
    <x v="1"/>
    <x v="12"/>
    <x v="4"/>
    <x v="266"/>
    <x v="517"/>
    <x v="5"/>
    <x v="20"/>
    <x v="7"/>
    <x v="9"/>
    <x v="2556"/>
    <x v="3"/>
  </r>
  <r>
    <x v="1"/>
    <x v="7"/>
    <x v="1"/>
    <x v="0"/>
    <x v="260"/>
    <x v="3258"/>
    <x v="2810"/>
    <x v="99"/>
    <x v="8"/>
    <x v="2"/>
    <x v="2"/>
    <x v="7"/>
    <x v="43"/>
    <x v="257"/>
    <x v="139"/>
    <x v="184"/>
    <x v="1"/>
    <x v="12"/>
    <x v="4"/>
    <x v="227"/>
    <x v="859"/>
    <x v="58"/>
    <x v="19"/>
    <x v="7"/>
    <x v="9"/>
    <x v="2557"/>
    <x v="3"/>
  </r>
  <r>
    <x v="1"/>
    <x v="7"/>
    <x v="1"/>
    <x v="0"/>
    <x v="260"/>
    <x v="3259"/>
    <x v="2811"/>
    <x v="97"/>
    <x v="8"/>
    <x v="2"/>
    <x v="2"/>
    <x v="7"/>
    <x v="43"/>
    <x v="252"/>
    <x v="182"/>
    <x v="142"/>
    <x v="1"/>
    <x v="12"/>
    <x v="4"/>
    <x v="221"/>
    <x v="821"/>
    <x v="58"/>
    <x v="19"/>
    <x v="7"/>
    <x v="9"/>
    <x v="2558"/>
    <x v="3"/>
  </r>
  <r>
    <x v="1"/>
    <x v="7"/>
    <x v="1"/>
    <x v="9"/>
    <x v="340"/>
    <x v="3260"/>
    <x v="2812"/>
    <x v="97"/>
    <x v="8"/>
    <x v="2"/>
    <x v="2"/>
    <x v="7"/>
    <x v="43"/>
    <x v="287"/>
    <x v="182"/>
    <x v="100"/>
    <x v="1"/>
    <x v="12"/>
    <x v="4"/>
    <x v="223"/>
    <x v="609"/>
    <x v="101"/>
    <x v="9"/>
    <x v="7"/>
    <x v="9"/>
    <x v="2559"/>
    <x v="3"/>
  </r>
  <r>
    <x v="1"/>
    <x v="7"/>
    <x v="1"/>
    <x v="0"/>
    <x v="318"/>
    <x v="3261"/>
    <x v="2813"/>
    <x v="239"/>
    <x v="8"/>
    <x v="2"/>
    <x v="2"/>
    <x v="7"/>
    <x v="43"/>
    <x v="217"/>
    <x v="182"/>
    <x v="173"/>
    <x v="1"/>
    <x v="12"/>
    <x v="4"/>
    <x v="257"/>
    <x v="612"/>
    <x v="101"/>
    <x v="9"/>
    <x v="7"/>
    <x v="9"/>
    <x v="2560"/>
    <x v="3"/>
  </r>
  <r>
    <x v="0"/>
    <x v="6"/>
    <x v="0"/>
    <x v="0"/>
    <x v="19"/>
    <x v="3262"/>
    <x v="2814"/>
    <x v="91"/>
    <x v="8"/>
    <x v="2"/>
    <x v="2"/>
    <x v="6"/>
    <x v="61"/>
    <x v="472"/>
    <x v="182"/>
    <x v="18"/>
    <x v="1"/>
    <x v="9"/>
    <x v="4"/>
    <x v="1007"/>
    <x v="434"/>
    <x v="6"/>
    <x v="25"/>
    <x v="2"/>
    <x v="7"/>
    <x v="3200"/>
    <x v="85"/>
  </r>
  <r>
    <x v="1"/>
    <x v="7"/>
    <x v="1"/>
    <x v="0"/>
    <x v="318"/>
    <x v="3263"/>
    <x v="2815"/>
    <x v="144"/>
    <x v="8"/>
    <x v="2"/>
    <x v="2"/>
    <x v="7"/>
    <x v="43"/>
    <x v="279"/>
    <x v="170"/>
    <x v="184"/>
    <x v="1"/>
    <x v="12"/>
    <x v="4"/>
    <x v="259"/>
    <x v="964"/>
    <x v="94"/>
    <x v="21"/>
    <x v="7"/>
    <x v="9"/>
    <x v="2561"/>
    <x v="3"/>
  </r>
  <r>
    <x v="1"/>
    <x v="7"/>
    <x v="0"/>
    <x v="25"/>
    <x v="394"/>
    <x v="3264"/>
    <x v="2816"/>
    <x v="10"/>
    <x v="8"/>
    <x v="2"/>
    <x v="2"/>
    <x v="7"/>
    <x v="42"/>
    <x v="304"/>
    <x v="182"/>
    <x v="142"/>
    <x v="1"/>
    <x v="12"/>
    <x v="4"/>
    <x v="354"/>
    <x v="245"/>
    <x v="38"/>
    <x v="57"/>
    <x v="8"/>
    <x v="9"/>
    <x v="3920"/>
    <x v="11"/>
  </r>
  <r>
    <x v="1"/>
    <x v="7"/>
    <x v="1"/>
    <x v="0"/>
    <x v="318"/>
    <x v="3265"/>
    <x v="2817"/>
    <x v="33"/>
    <x v="8"/>
    <x v="2"/>
    <x v="2"/>
    <x v="7"/>
    <x v="43"/>
    <x v="248"/>
    <x v="182"/>
    <x v="173"/>
    <x v="1"/>
    <x v="12"/>
    <x v="4"/>
    <x v="305"/>
    <x v="627"/>
    <x v="78"/>
    <x v="11"/>
    <x v="7"/>
    <x v="9"/>
    <x v="2562"/>
    <x v="3"/>
  </r>
  <r>
    <x v="1"/>
    <x v="7"/>
    <x v="1"/>
    <x v="0"/>
    <x v="318"/>
    <x v="3266"/>
    <x v="2818"/>
    <x v="25"/>
    <x v="8"/>
    <x v="2"/>
    <x v="2"/>
    <x v="7"/>
    <x v="43"/>
    <x v="280"/>
    <x v="182"/>
    <x v="173"/>
    <x v="1"/>
    <x v="12"/>
    <x v="4"/>
    <x v="266"/>
    <x v="631"/>
    <x v="5"/>
    <x v="20"/>
    <x v="7"/>
    <x v="9"/>
    <x v="2563"/>
    <x v="3"/>
  </r>
  <r>
    <x v="0"/>
    <x v="6"/>
    <x v="0"/>
    <x v="0"/>
    <x v="9"/>
    <x v="3267"/>
    <x v="2819"/>
    <x v="5"/>
    <x v="8"/>
    <x v="2"/>
    <x v="2"/>
    <x v="6"/>
    <x v="61"/>
    <x v="472"/>
    <x v="8"/>
    <x v="184"/>
    <x v="1"/>
    <x v="9"/>
    <x v="4"/>
    <x v="1005"/>
    <x v="912"/>
    <x v="6"/>
    <x v="25"/>
    <x v="2"/>
    <x v="7"/>
    <x v="3201"/>
    <x v="85"/>
  </r>
  <r>
    <x v="1"/>
    <x v="7"/>
    <x v="0"/>
    <x v="9"/>
    <x v="371"/>
    <x v="3269"/>
    <x v="2820"/>
    <x v="7"/>
    <x v="8"/>
    <x v="2"/>
    <x v="2"/>
    <x v="7"/>
    <x v="42"/>
    <x v="179"/>
    <x v="182"/>
    <x v="176"/>
    <x v="1"/>
    <x v="12"/>
    <x v="4"/>
    <x v="269"/>
    <x v="138"/>
    <x v="77"/>
    <x v="39"/>
    <x v="8"/>
    <x v="9"/>
    <x v="3922"/>
    <x v="3"/>
  </r>
  <r>
    <x v="1"/>
    <x v="7"/>
    <x v="1"/>
    <x v="0"/>
    <x v="260"/>
    <x v="3268"/>
    <x v="2820"/>
    <x v="180"/>
    <x v="8"/>
    <x v="2"/>
    <x v="2"/>
    <x v="7"/>
    <x v="43"/>
    <x v="217"/>
    <x v="139"/>
    <x v="184"/>
    <x v="1"/>
    <x v="12"/>
    <x v="4"/>
    <x v="257"/>
    <x v="764"/>
    <x v="101"/>
    <x v="9"/>
    <x v="7"/>
    <x v="9"/>
    <x v="2564"/>
    <x v="3"/>
  </r>
  <r>
    <x v="1"/>
    <x v="7"/>
    <x v="0"/>
    <x v="12"/>
    <x v="373"/>
    <x v="3270"/>
    <x v="2821"/>
    <x v="33"/>
    <x v="8"/>
    <x v="2"/>
    <x v="2"/>
    <x v="7"/>
    <x v="39"/>
    <x v="113"/>
    <x v="182"/>
    <x v="173"/>
    <x v="1"/>
    <x v="12"/>
    <x v="4"/>
    <x v="58"/>
    <x v="664"/>
    <x v="24"/>
    <x v="37"/>
    <x v="8"/>
    <x v="9"/>
    <x v="3921"/>
    <x v="18"/>
  </r>
  <r>
    <x v="1"/>
    <x v="7"/>
    <x v="1"/>
    <x v="0"/>
    <x v="330"/>
    <x v="3271"/>
    <x v="2821"/>
    <x v="267"/>
    <x v="8"/>
    <x v="2"/>
    <x v="2"/>
    <x v="7"/>
    <x v="43"/>
    <x v="239"/>
    <x v="182"/>
    <x v="178"/>
    <x v="1"/>
    <x v="12"/>
    <x v="4"/>
    <x v="271"/>
    <x v="901"/>
    <x v="5"/>
    <x v="20"/>
    <x v="7"/>
    <x v="9"/>
    <x v="2565"/>
    <x v="3"/>
  </r>
  <r>
    <x v="1"/>
    <x v="7"/>
    <x v="1"/>
    <x v="0"/>
    <x v="309"/>
    <x v="3272"/>
    <x v="2822"/>
    <x v="99"/>
    <x v="8"/>
    <x v="2"/>
    <x v="2"/>
    <x v="7"/>
    <x v="43"/>
    <x v="248"/>
    <x v="166"/>
    <x v="184"/>
    <x v="1"/>
    <x v="12"/>
    <x v="4"/>
    <x v="308"/>
    <x v="662"/>
    <x v="78"/>
    <x v="11"/>
    <x v="7"/>
    <x v="9"/>
    <x v="2566"/>
    <x v="3"/>
  </r>
  <r>
    <x v="1"/>
    <x v="7"/>
    <x v="1"/>
    <x v="0"/>
    <x v="260"/>
    <x v="3273"/>
    <x v="2823"/>
    <x v="108"/>
    <x v="8"/>
    <x v="2"/>
    <x v="2"/>
    <x v="7"/>
    <x v="43"/>
    <x v="257"/>
    <x v="182"/>
    <x v="142"/>
    <x v="1"/>
    <x v="12"/>
    <x v="4"/>
    <x v="228"/>
    <x v="404"/>
    <x v="58"/>
    <x v="19"/>
    <x v="7"/>
    <x v="9"/>
    <x v="2567"/>
    <x v="3"/>
  </r>
  <r>
    <x v="1"/>
    <x v="7"/>
    <x v="1"/>
    <x v="0"/>
    <x v="260"/>
    <x v="3274"/>
    <x v="2824"/>
    <x v="99"/>
    <x v="8"/>
    <x v="2"/>
    <x v="2"/>
    <x v="7"/>
    <x v="43"/>
    <x v="266"/>
    <x v="182"/>
    <x v="142"/>
    <x v="1"/>
    <x v="12"/>
    <x v="4"/>
    <x v="239"/>
    <x v="666"/>
    <x v="93"/>
    <x v="22"/>
    <x v="7"/>
    <x v="9"/>
    <x v="2568"/>
    <x v="3"/>
  </r>
  <r>
    <x v="1"/>
    <x v="7"/>
    <x v="1"/>
    <x v="0"/>
    <x v="204"/>
    <x v="3275"/>
    <x v="2825"/>
    <x v="262"/>
    <x v="8"/>
    <x v="2"/>
    <x v="2"/>
    <x v="7"/>
    <x v="43"/>
    <x v="248"/>
    <x v="182"/>
    <x v="112"/>
    <x v="1"/>
    <x v="12"/>
    <x v="4"/>
    <x v="309"/>
    <x v="954"/>
    <x v="78"/>
    <x v="11"/>
    <x v="7"/>
    <x v="9"/>
    <x v="2569"/>
    <x v="3"/>
  </r>
  <r>
    <x v="1"/>
    <x v="7"/>
    <x v="1"/>
    <x v="0"/>
    <x v="318"/>
    <x v="3276"/>
    <x v="2826"/>
    <x v="282"/>
    <x v="8"/>
    <x v="2"/>
    <x v="2"/>
    <x v="7"/>
    <x v="43"/>
    <x v="252"/>
    <x v="182"/>
    <x v="173"/>
    <x v="1"/>
    <x v="12"/>
    <x v="4"/>
    <x v="220"/>
    <x v="860"/>
    <x v="58"/>
    <x v="19"/>
    <x v="7"/>
    <x v="9"/>
    <x v="2570"/>
    <x v="3"/>
  </r>
  <r>
    <x v="1"/>
    <x v="7"/>
    <x v="0"/>
    <x v="25"/>
    <x v="394"/>
    <x v="3277"/>
    <x v="2827"/>
    <x v="239"/>
    <x v="8"/>
    <x v="2"/>
    <x v="2"/>
    <x v="7"/>
    <x v="42"/>
    <x v="304"/>
    <x v="182"/>
    <x v="142"/>
    <x v="1"/>
    <x v="12"/>
    <x v="4"/>
    <x v="356"/>
    <x v="842"/>
    <x v="38"/>
    <x v="57"/>
    <x v="8"/>
    <x v="9"/>
    <x v="3923"/>
    <x v="11"/>
  </r>
  <r>
    <x v="1"/>
    <x v="7"/>
    <x v="1"/>
    <x v="0"/>
    <x v="254"/>
    <x v="3278"/>
    <x v="2828"/>
    <x v="108"/>
    <x v="8"/>
    <x v="2"/>
    <x v="2"/>
    <x v="7"/>
    <x v="43"/>
    <x v="282"/>
    <x v="135"/>
    <x v="184"/>
    <x v="1"/>
    <x v="12"/>
    <x v="4"/>
    <x v="417"/>
    <x v="417"/>
    <x v="104"/>
    <x v="16"/>
    <x v="7"/>
    <x v="9"/>
    <x v="2571"/>
    <x v="3"/>
  </r>
  <r>
    <x v="0"/>
    <x v="6"/>
    <x v="0"/>
    <x v="0"/>
    <x v="19"/>
    <x v="3279"/>
    <x v="2829"/>
    <x v="91"/>
    <x v="8"/>
    <x v="2"/>
    <x v="2"/>
    <x v="6"/>
    <x v="61"/>
    <x v="472"/>
    <x v="182"/>
    <x v="18"/>
    <x v="1"/>
    <x v="9"/>
    <x v="4"/>
    <x v="1010"/>
    <x v="170"/>
    <x v="6"/>
    <x v="25"/>
    <x v="2"/>
    <x v="7"/>
    <x v="3202"/>
    <x v="85"/>
  </r>
  <r>
    <x v="1"/>
    <x v="7"/>
    <x v="1"/>
    <x v="0"/>
    <x v="260"/>
    <x v="3280"/>
    <x v="2830"/>
    <x v="99"/>
    <x v="8"/>
    <x v="2"/>
    <x v="2"/>
    <x v="7"/>
    <x v="43"/>
    <x v="266"/>
    <x v="182"/>
    <x v="142"/>
    <x v="1"/>
    <x v="12"/>
    <x v="4"/>
    <x v="244"/>
    <x v="666"/>
    <x v="93"/>
    <x v="22"/>
    <x v="7"/>
    <x v="9"/>
    <x v="2572"/>
    <x v="3"/>
  </r>
  <r>
    <x v="0"/>
    <x v="6"/>
    <x v="0"/>
    <x v="0"/>
    <x v="4"/>
    <x v="3281"/>
    <x v="2831"/>
    <x v="176"/>
    <x v="8"/>
    <x v="2"/>
    <x v="2"/>
    <x v="6"/>
    <x v="1"/>
    <x v="4"/>
    <x v="4"/>
    <x v="184"/>
    <x v="1"/>
    <x v="9"/>
    <x v="4"/>
    <x v="1038"/>
    <x v="720"/>
    <x v="8"/>
    <x v="25"/>
    <x v="2"/>
    <x v="7"/>
    <x v="3203"/>
    <x v="85"/>
  </r>
  <r>
    <x v="1"/>
    <x v="7"/>
    <x v="0"/>
    <x v="13"/>
    <x v="386"/>
    <x v="3282"/>
    <x v="2831"/>
    <x v="139"/>
    <x v="8"/>
    <x v="2"/>
    <x v="2"/>
    <x v="7"/>
    <x v="42"/>
    <x v="302"/>
    <x v="182"/>
    <x v="176"/>
    <x v="1"/>
    <x v="12"/>
    <x v="4"/>
    <x v="343"/>
    <x v="61"/>
    <x v="38"/>
    <x v="57"/>
    <x v="8"/>
    <x v="9"/>
    <x v="3924"/>
    <x v="30"/>
  </r>
  <r>
    <x v="1"/>
    <x v="10"/>
    <x v="1"/>
    <x v="1"/>
    <x v="33"/>
    <x v="3283"/>
    <x v="2832"/>
    <x v="183"/>
    <x v="8"/>
    <x v="2"/>
    <x v="2"/>
    <x v="10"/>
    <x v="36"/>
    <x v="369"/>
    <x v="21"/>
    <x v="184"/>
    <x v="1"/>
    <x v="15"/>
    <x v="4"/>
    <x v="749"/>
    <x v="428"/>
    <x v="12"/>
    <x v="71"/>
    <x v="1"/>
    <x v="10"/>
    <x v="652"/>
    <x v="4"/>
  </r>
  <r>
    <x v="0"/>
    <x v="6"/>
    <x v="0"/>
    <x v="0"/>
    <x v="5"/>
    <x v="3284"/>
    <x v="2833"/>
    <x v="230"/>
    <x v="8"/>
    <x v="2"/>
    <x v="2"/>
    <x v="6"/>
    <x v="61"/>
    <x v="472"/>
    <x v="5"/>
    <x v="184"/>
    <x v="1"/>
    <x v="9"/>
    <x v="4"/>
    <x v="1008"/>
    <x v="208"/>
    <x v="6"/>
    <x v="25"/>
    <x v="2"/>
    <x v="7"/>
    <x v="3204"/>
    <x v="85"/>
  </r>
  <r>
    <x v="1"/>
    <x v="7"/>
    <x v="0"/>
    <x v="24"/>
    <x v="393"/>
    <x v="3285"/>
    <x v="2834"/>
    <x v="7"/>
    <x v="8"/>
    <x v="2"/>
    <x v="2"/>
    <x v="7"/>
    <x v="42"/>
    <x v="307"/>
    <x v="182"/>
    <x v="142"/>
    <x v="1"/>
    <x v="12"/>
    <x v="4"/>
    <x v="430"/>
    <x v="136"/>
    <x v="38"/>
    <x v="57"/>
    <x v="8"/>
    <x v="9"/>
    <x v="3925"/>
    <x v="54"/>
  </r>
  <r>
    <x v="0"/>
    <x v="2"/>
    <x v="0"/>
    <x v="0"/>
    <x v="355"/>
    <x v="3286"/>
    <x v="2835"/>
    <x v="160"/>
    <x v="8"/>
    <x v="2"/>
    <x v="2"/>
    <x v="2"/>
    <x v="27"/>
    <x v="45"/>
    <x v="181"/>
    <x v="184"/>
    <x v="1"/>
    <x v="0"/>
    <x v="4"/>
    <x v="41"/>
    <x v="982"/>
    <x v="13"/>
    <x v="80"/>
    <x v="8"/>
    <x v="1"/>
    <x v="3926"/>
    <x v="11"/>
  </r>
  <r>
    <x v="1"/>
    <x v="7"/>
    <x v="0"/>
    <x v="29"/>
    <x v="405"/>
    <x v="3287"/>
    <x v="2836"/>
    <x v="7"/>
    <x v="8"/>
    <x v="2"/>
    <x v="2"/>
    <x v="7"/>
    <x v="42"/>
    <x v="301"/>
    <x v="182"/>
    <x v="142"/>
    <x v="1"/>
    <x v="12"/>
    <x v="4"/>
    <x v="306"/>
    <x v="136"/>
    <x v="38"/>
    <x v="57"/>
    <x v="8"/>
    <x v="9"/>
    <x v="3927"/>
    <x v="63"/>
  </r>
  <r>
    <x v="1"/>
    <x v="7"/>
    <x v="1"/>
    <x v="0"/>
    <x v="260"/>
    <x v="3288"/>
    <x v="2837"/>
    <x v="180"/>
    <x v="8"/>
    <x v="2"/>
    <x v="2"/>
    <x v="7"/>
    <x v="43"/>
    <x v="248"/>
    <x v="139"/>
    <x v="184"/>
    <x v="1"/>
    <x v="12"/>
    <x v="4"/>
    <x v="313"/>
    <x v="622"/>
    <x v="78"/>
    <x v="11"/>
    <x v="7"/>
    <x v="9"/>
    <x v="2573"/>
    <x v="3"/>
  </r>
  <r>
    <x v="1"/>
    <x v="2"/>
    <x v="0"/>
    <x v="0"/>
    <x v="344"/>
    <x v="3289"/>
    <x v="2838"/>
    <x v="248"/>
    <x v="8"/>
    <x v="2"/>
    <x v="2"/>
    <x v="2"/>
    <x v="33"/>
    <x v="469"/>
    <x v="180"/>
    <x v="184"/>
    <x v="1"/>
    <x v="2"/>
    <x v="4"/>
    <x v="677"/>
    <x v="369"/>
    <x v="36"/>
    <x v="90"/>
    <x v="8"/>
    <x v="9"/>
    <x v="3928"/>
    <x v="11"/>
  </r>
  <r>
    <x v="1"/>
    <x v="2"/>
    <x v="0"/>
    <x v="0"/>
    <x v="330"/>
    <x v="3291"/>
    <x v="2839"/>
    <x v="248"/>
    <x v="8"/>
    <x v="2"/>
    <x v="2"/>
    <x v="2"/>
    <x v="32"/>
    <x v="462"/>
    <x v="182"/>
    <x v="178"/>
    <x v="1"/>
    <x v="0"/>
    <x v="4"/>
    <x v="35"/>
    <x v="371"/>
    <x v="84"/>
    <x v="64"/>
    <x v="8"/>
    <x v="9"/>
    <x v="3929"/>
    <x v="11"/>
  </r>
  <r>
    <x v="0"/>
    <x v="6"/>
    <x v="0"/>
    <x v="0"/>
    <x v="3"/>
    <x v="3290"/>
    <x v="2839"/>
    <x v="256"/>
    <x v="8"/>
    <x v="2"/>
    <x v="2"/>
    <x v="6"/>
    <x v="61"/>
    <x v="472"/>
    <x v="3"/>
    <x v="184"/>
    <x v="1"/>
    <x v="9"/>
    <x v="4"/>
    <x v="1009"/>
    <x v="880"/>
    <x v="6"/>
    <x v="25"/>
    <x v="2"/>
    <x v="7"/>
    <x v="3205"/>
    <x v="85"/>
  </r>
  <r>
    <x v="1"/>
    <x v="7"/>
    <x v="1"/>
    <x v="0"/>
    <x v="260"/>
    <x v="3292"/>
    <x v="2840"/>
    <x v="25"/>
    <x v="8"/>
    <x v="2"/>
    <x v="2"/>
    <x v="7"/>
    <x v="43"/>
    <x v="247"/>
    <x v="182"/>
    <x v="142"/>
    <x v="1"/>
    <x v="12"/>
    <x v="4"/>
    <x v="228"/>
    <x v="978"/>
    <x v="58"/>
    <x v="19"/>
    <x v="7"/>
    <x v="9"/>
    <x v="2574"/>
    <x v="3"/>
  </r>
  <r>
    <x v="1"/>
    <x v="10"/>
    <x v="1"/>
    <x v="3"/>
    <x v="49"/>
    <x v="3293"/>
    <x v="2841"/>
    <x v="33"/>
    <x v="8"/>
    <x v="2"/>
    <x v="2"/>
    <x v="10"/>
    <x v="36"/>
    <x v="429"/>
    <x v="182"/>
    <x v="24"/>
    <x v="1"/>
    <x v="15"/>
    <x v="4"/>
    <x v="780"/>
    <x v="695"/>
    <x v="49"/>
    <x v="76"/>
    <x v="1"/>
    <x v="10"/>
    <x v="653"/>
    <x v="8"/>
  </r>
  <r>
    <x v="1"/>
    <x v="10"/>
    <x v="1"/>
    <x v="20"/>
    <x v="242"/>
    <x v="3294"/>
    <x v="2842"/>
    <x v="19"/>
    <x v="8"/>
    <x v="2"/>
    <x v="2"/>
    <x v="10"/>
    <x v="36"/>
    <x v="378"/>
    <x v="21"/>
    <x v="184"/>
    <x v="1"/>
    <x v="15"/>
    <x v="4"/>
    <x v="709"/>
    <x v="141"/>
    <x v="31"/>
    <x v="27"/>
    <x v="1"/>
    <x v="10"/>
    <x v="654"/>
    <x v="78"/>
  </r>
  <r>
    <x v="1"/>
    <x v="10"/>
    <x v="1"/>
    <x v="16"/>
    <x v="189"/>
    <x v="3295"/>
    <x v="2843"/>
    <x v="19"/>
    <x v="8"/>
    <x v="2"/>
    <x v="2"/>
    <x v="10"/>
    <x v="36"/>
    <x v="375"/>
    <x v="21"/>
    <x v="184"/>
    <x v="1"/>
    <x v="15"/>
    <x v="4"/>
    <x v="714"/>
    <x v="141"/>
    <x v="31"/>
    <x v="52"/>
    <x v="1"/>
    <x v="10"/>
    <x v="655"/>
    <x v="66"/>
  </r>
  <r>
    <x v="1"/>
    <x v="7"/>
    <x v="1"/>
    <x v="0"/>
    <x v="178"/>
    <x v="3296"/>
    <x v="2844"/>
    <x v="99"/>
    <x v="8"/>
    <x v="2"/>
    <x v="2"/>
    <x v="7"/>
    <x v="43"/>
    <x v="288"/>
    <x v="97"/>
    <x v="184"/>
    <x v="1"/>
    <x v="12"/>
    <x v="4"/>
    <x v="244"/>
    <x v="665"/>
    <x v="101"/>
    <x v="9"/>
    <x v="7"/>
    <x v="9"/>
    <x v="2575"/>
    <x v="3"/>
  </r>
  <r>
    <x v="1"/>
    <x v="7"/>
    <x v="1"/>
    <x v="0"/>
    <x v="224"/>
    <x v="3297"/>
    <x v="2845"/>
    <x v="25"/>
    <x v="8"/>
    <x v="2"/>
    <x v="2"/>
    <x v="7"/>
    <x v="43"/>
    <x v="252"/>
    <x v="182"/>
    <x v="123"/>
    <x v="1"/>
    <x v="12"/>
    <x v="4"/>
    <x v="221"/>
    <x v="230"/>
    <x v="58"/>
    <x v="19"/>
    <x v="7"/>
    <x v="9"/>
    <x v="2576"/>
    <x v="3"/>
  </r>
  <r>
    <x v="1"/>
    <x v="10"/>
    <x v="1"/>
    <x v="12"/>
    <x v="128"/>
    <x v="3298"/>
    <x v="2846"/>
    <x v="19"/>
    <x v="8"/>
    <x v="2"/>
    <x v="2"/>
    <x v="10"/>
    <x v="36"/>
    <x v="380"/>
    <x v="21"/>
    <x v="184"/>
    <x v="1"/>
    <x v="15"/>
    <x v="4"/>
    <x v="712"/>
    <x v="141"/>
    <x v="31"/>
    <x v="27"/>
    <x v="1"/>
    <x v="10"/>
    <x v="656"/>
    <x v="75"/>
  </r>
  <r>
    <x v="1"/>
    <x v="10"/>
    <x v="1"/>
    <x v="13"/>
    <x v="129"/>
    <x v="3299"/>
    <x v="2847"/>
    <x v="19"/>
    <x v="8"/>
    <x v="2"/>
    <x v="2"/>
    <x v="10"/>
    <x v="36"/>
    <x v="376"/>
    <x v="21"/>
    <x v="184"/>
    <x v="1"/>
    <x v="15"/>
    <x v="4"/>
    <x v="751"/>
    <x v="141"/>
    <x v="31"/>
    <x v="27"/>
    <x v="1"/>
    <x v="10"/>
    <x v="657"/>
    <x v="70"/>
  </r>
  <r>
    <x v="1"/>
    <x v="7"/>
    <x v="1"/>
    <x v="0"/>
    <x v="316"/>
    <x v="3300"/>
    <x v="2848"/>
    <x v="195"/>
    <x v="8"/>
    <x v="2"/>
    <x v="2"/>
    <x v="7"/>
    <x v="43"/>
    <x v="248"/>
    <x v="169"/>
    <x v="184"/>
    <x v="1"/>
    <x v="12"/>
    <x v="4"/>
    <x v="315"/>
    <x v="108"/>
    <x v="78"/>
    <x v="11"/>
    <x v="7"/>
    <x v="9"/>
    <x v="2577"/>
    <x v="3"/>
  </r>
  <r>
    <x v="1"/>
    <x v="7"/>
    <x v="1"/>
    <x v="0"/>
    <x v="318"/>
    <x v="3301"/>
    <x v="2849"/>
    <x v="7"/>
    <x v="8"/>
    <x v="2"/>
    <x v="2"/>
    <x v="7"/>
    <x v="43"/>
    <x v="263"/>
    <x v="182"/>
    <x v="173"/>
    <x v="1"/>
    <x v="12"/>
    <x v="4"/>
    <x v="382"/>
    <x v="139"/>
    <x v="42"/>
    <x v="17"/>
    <x v="7"/>
    <x v="9"/>
    <x v="2578"/>
    <x v="3"/>
  </r>
  <r>
    <x v="1"/>
    <x v="7"/>
    <x v="1"/>
    <x v="0"/>
    <x v="260"/>
    <x v="3302"/>
    <x v="2850"/>
    <x v="76"/>
    <x v="8"/>
    <x v="2"/>
    <x v="2"/>
    <x v="7"/>
    <x v="43"/>
    <x v="239"/>
    <x v="139"/>
    <x v="184"/>
    <x v="1"/>
    <x v="12"/>
    <x v="4"/>
    <x v="272"/>
    <x v="262"/>
    <x v="5"/>
    <x v="20"/>
    <x v="7"/>
    <x v="9"/>
    <x v="2579"/>
    <x v="3"/>
  </r>
  <r>
    <x v="1"/>
    <x v="7"/>
    <x v="1"/>
    <x v="0"/>
    <x v="46"/>
    <x v="3303"/>
    <x v="2851"/>
    <x v="86"/>
    <x v="8"/>
    <x v="2"/>
    <x v="2"/>
    <x v="7"/>
    <x v="43"/>
    <x v="248"/>
    <x v="32"/>
    <x v="184"/>
    <x v="1"/>
    <x v="12"/>
    <x v="4"/>
    <x v="315"/>
    <x v="769"/>
    <x v="78"/>
    <x v="11"/>
    <x v="7"/>
    <x v="9"/>
    <x v="2580"/>
    <x v="3"/>
  </r>
  <r>
    <x v="0"/>
    <x v="7"/>
    <x v="1"/>
    <x v="2"/>
    <x v="361"/>
    <x v="3304"/>
    <x v="2852"/>
    <x v="24"/>
    <x v="8"/>
    <x v="2"/>
    <x v="2"/>
    <x v="7"/>
    <x v="28"/>
    <x v="82"/>
    <x v="180"/>
    <x v="184"/>
    <x v="1"/>
    <x v="20"/>
    <x v="3"/>
    <x v="592"/>
    <x v="271"/>
    <x v="71"/>
    <x v="58"/>
    <x v="4"/>
    <x v="3"/>
    <x v="238"/>
    <x v="3"/>
  </r>
  <r>
    <x v="0"/>
    <x v="7"/>
    <x v="1"/>
    <x v="0"/>
    <x v="344"/>
    <x v="3305"/>
    <x v="2853"/>
    <x v="24"/>
    <x v="8"/>
    <x v="2"/>
    <x v="2"/>
    <x v="7"/>
    <x v="28"/>
    <x v="83"/>
    <x v="180"/>
    <x v="184"/>
    <x v="1"/>
    <x v="20"/>
    <x v="3"/>
    <x v="592"/>
    <x v="818"/>
    <x v="71"/>
    <x v="58"/>
    <x v="4"/>
    <x v="3"/>
    <x v="239"/>
    <x v="3"/>
  </r>
  <r>
    <x v="1"/>
    <x v="7"/>
    <x v="0"/>
    <x v="9"/>
    <x v="371"/>
    <x v="3306"/>
    <x v="2854"/>
    <x v="72"/>
    <x v="8"/>
    <x v="2"/>
    <x v="2"/>
    <x v="7"/>
    <x v="42"/>
    <x v="179"/>
    <x v="174"/>
    <x v="184"/>
    <x v="1"/>
    <x v="12"/>
    <x v="4"/>
    <x v="269"/>
    <x v="286"/>
    <x v="77"/>
    <x v="39"/>
    <x v="8"/>
    <x v="9"/>
    <x v="3931"/>
    <x v="3"/>
  </r>
  <r>
    <x v="1"/>
    <x v="7"/>
    <x v="0"/>
    <x v="24"/>
    <x v="379"/>
    <x v="3307"/>
    <x v="2855"/>
    <x v="208"/>
    <x v="8"/>
    <x v="2"/>
    <x v="2"/>
    <x v="7"/>
    <x v="42"/>
    <x v="307"/>
    <x v="182"/>
    <x v="95"/>
    <x v="1"/>
    <x v="12"/>
    <x v="4"/>
    <x v="430"/>
    <x v="591"/>
    <x v="38"/>
    <x v="57"/>
    <x v="8"/>
    <x v="9"/>
    <x v="3930"/>
    <x v="54"/>
  </r>
  <r>
    <x v="1"/>
    <x v="7"/>
    <x v="1"/>
    <x v="0"/>
    <x v="144"/>
    <x v="3308"/>
    <x v="2855"/>
    <x v="195"/>
    <x v="8"/>
    <x v="2"/>
    <x v="2"/>
    <x v="7"/>
    <x v="43"/>
    <x v="248"/>
    <x v="78"/>
    <x v="184"/>
    <x v="1"/>
    <x v="12"/>
    <x v="4"/>
    <x v="314"/>
    <x v="108"/>
    <x v="78"/>
    <x v="11"/>
    <x v="7"/>
    <x v="9"/>
    <x v="2581"/>
    <x v="3"/>
  </r>
  <r>
    <x v="1"/>
    <x v="7"/>
    <x v="1"/>
    <x v="0"/>
    <x v="318"/>
    <x v="3309"/>
    <x v="2856"/>
    <x v="239"/>
    <x v="8"/>
    <x v="2"/>
    <x v="2"/>
    <x v="7"/>
    <x v="43"/>
    <x v="217"/>
    <x v="182"/>
    <x v="173"/>
    <x v="1"/>
    <x v="12"/>
    <x v="4"/>
    <x v="259"/>
    <x v="612"/>
    <x v="101"/>
    <x v="9"/>
    <x v="7"/>
    <x v="9"/>
    <x v="2582"/>
    <x v="3"/>
  </r>
  <r>
    <x v="1"/>
    <x v="10"/>
    <x v="1"/>
    <x v="13"/>
    <x v="92"/>
    <x v="3310"/>
    <x v="2857"/>
    <x v="188"/>
    <x v="8"/>
    <x v="2"/>
    <x v="2"/>
    <x v="10"/>
    <x v="60"/>
    <x v="405"/>
    <x v="18"/>
    <x v="184"/>
    <x v="1"/>
    <x v="15"/>
    <x v="4"/>
    <x v="983"/>
    <x v="782"/>
    <x v="73"/>
    <x v="50"/>
    <x v="1"/>
    <x v="10"/>
    <x v="658"/>
    <x v="30"/>
  </r>
  <r>
    <x v="1"/>
    <x v="7"/>
    <x v="0"/>
    <x v="24"/>
    <x v="379"/>
    <x v="3311"/>
    <x v="2858"/>
    <x v="26"/>
    <x v="8"/>
    <x v="2"/>
    <x v="2"/>
    <x v="7"/>
    <x v="42"/>
    <x v="307"/>
    <x v="182"/>
    <x v="95"/>
    <x v="1"/>
    <x v="12"/>
    <x v="4"/>
    <x v="430"/>
    <x v="187"/>
    <x v="38"/>
    <x v="57"/>
    <x v="8"/>
    <x v="9"/>
    <x v="3932"/>
    <x v="54"/>
  </r>
  <r>
    <x v="1"/>
    <x v="7"/>
    <x v="0"/>
    <x v="9"/>
    <x v="371"/>
    <x v="3312"/>
    <x v="2859"/>
    <x v="130"/>
    <x v="8"/>
    <x v="2"/>
    <x v="2"/>
    <x v="7"/>
    <x v="42"/>
    <x v="179"/>
    <x v="182"/>
    <x v="176"/>
    <x v="1"/>
    <x v="12"/>
    <x v="4"/>
    <x v="270"/>
    <x v="101"/>
    <x v="77"/>
    <x v="39"/>
    <x v="8"/>
    <x v="9"/>
    <x v="3935"/>
    <x v="3"/>
  </r>
  <r>
    <x v="1"/>
    <x v="7"/>
    <x v="0"/>
    <x v="12"/>
    <x v="373"/>
    <x v="3314"/>
    <x v="2860"/>
    <x v="239"/>
    <x v="8"/>
    <x v="2"/>
    <x v="2"/>
    <x v="7"/>
    <x v="42"/>
    <x v="305"/>
    <x v="182"/>
    <x v="173"/>
    <x v="1"/>
    <x v="12"/>
    <x v="4"/>
    <x v="283"/>
    <x v="842"/>
    <x v="38"/>
    <x v="57"/>
    <x v="8"/>
    <x v="9"/>
    <x v="3934"/>
    <x v="18"/>
  </r>
  <r>
    <x v="1"/>
    <x v="7"/>
    <x v="0"/>
    <x v="13"/>
    <x v="363"/>
    <x v="3313"/>
    <x v="2860"/>
    <x v="248"/>
    <x v="8"/>
    <x v="2"/>
    <x v="2"/>
    <x v="7"/>
    <x v="39"/>
    <x v="130"/>
    <x v="182"/>
    <x v="142"/>
    <x v="1"/>
    <x v="12"/>
    <x v="4"/>
    <x v="538"/>
    <x v="482"/>
    <x v="55"/>
    <x v="38"/>
    <x v="8"/>
    <x v="9"/>
    <x v="3933"/>
    <x v="37"/>
  </r>
  <r>
    <x v="1"/>
    <x v="7"/>
    <x v="0"/>
    <x v="12"/>
    <x v="361"/>
    <x v="3315"/>
    <x v="2861"/>
    <x v="7"/>
    <x v="8"/>
    <x v="2"/>
    <x v="2"/>
    <x v="7"/>
    <x v="42"/>
    <x v="305"/>
    <x v="182"/>
    <x v="142"/>
    <x v="1"/>
    <x v="12"/>
    <x v="4"/>
    <x v="283"/>
    <x v="137"/>
    <x v="38"/>
    <x v="57"/>
    <x v="8"/>
    <x v="9"/>
    <x v="3936"/>
    <x v="18"/>
  </r>
  <r>
    <x v="1"/>
    <x v="7"/>
    <x v="1"/>
    <x v="9"/>
    <x v="364"/>
    <x v="3316"/>
    <x v="2862"/>
    <x v="25"/>
    <x v="8"/>
    <x v="2"/>
    <x v="2"/>
    <x v="7"/>
    <x v="43"/>
    <x v="262"/>
    <x v="182"/>
    <x v="173"/>
    <x v="1"/>
    <x v="12"/>
    <x v="4"/>
    <x v="376"/>
    <x v="631"/>
    <x v="42"/>
    <x v="17"/>
    <x v="7"/>
    <x v="9"/>
    <x v="2584"/>
    <x v="3"/>
  </r>
  <r>
    <x v="1"/>
    <x v="7"/>
    <x v="1"/>
    <x v="0"/>
    <x v="197"/>
    <x v="3317"/>
    <x v="2863"/>
    <x v="99"/>
    <x v="8"/>
    <x v="2"/>
    <x v="2"/>
    <x v="7"/>
    <x v="43"/>
    <x v="239"/>
    <x v="182"/>
    <x v="108"/>
    <x v="1"/>
    <x v="12"/>
    <x v="4"/>
    <x v="276"/>
    <x v="440"/>
    <x v="5"/>
    <x v="20"/>
    <x v="7"/>
    <x v="9"/>
    <x v="2583"/>
    <x v="3"/>
  </r>
  <r>
    <x v="0"/>
    <x v="6"/>
    <x v="0"/>
    <x v="0"/>
    <x v="19"/>
    <x v="3318"/>
    <x v="2864"/>
    <x v="256"/>
    <x v="8"/>
    <x v="2"/>
    <x v="2"/>
    <x v="6"/>
    <x v="61"/>
    <x v="472"/>
    <x v="16"/>
    <x v="184"/>
    <x v="1"/>
    <x v="9"/>
    <x v="4"/>
    <x v="1007"/>
    <x v="880"/>
    <x v="6"/>
    <x v="25"/>
    <x v="2"/>
    <x v="7"/>
    <x v="3206"/>
    <x v="85"/>
  </r>
  <r>
    <x v="1"/>
    <x v="7"/>
    <x v="1"/>
    <x v="0"/>
    <x v="307"/>
    <x v="3319"/>
    <x v="2865"/>
    <x v="99"/>
    <x v="8"/>
    <x v="2"/>
    <x v="2"/>
    <x v="7"/>
    <x v="43"/>
    <x v="246"/>
    <x v="182"/>
    <x v="166"/>
    <x v="1"/>
    <x v="12"/>
    <x v="4"/>
    <x v="258"/>
    <x v="665"/>
    <x v="101"/>
    <x v="9"/>
    <x v="7"/>
    <x v="9"/>
    <x v="2585"/>
    <x v="3"/>
  </r>
  <r>
    <x v="1"/>
    <x v="7"/>
    <x v="1"/>
    <x v="0"/>
    <x v="167"/>
    <x v="3320"/>
    <x v="2866"/>
    <x v="99"/>
    <x v="8"/>
    <x v="2"/>
    <x v="2"/>
    <x v="7"/>
    <x v="43"/>
    <x v="247"/>
    <x v="182"/>
    <x v="95"/>
    <x v="1"/>
    <x v="12"/>
    <x v="4"/>
    <x v="229"/>
    <x v="1029"/>
    <x v="58"/>
    <x v="19"/>
    <x v="7"/>
    <x v="9"/>
    <x v="2586"/>
    <x v="3"/>
  </r>
  <r>
    <x v="1"/>
    <x v="4"/>
    <x v="1"/>
    <x v="0"/>
    <x v="260"/>
    <x v="3321"/>
    <x v="2867"/>
    <x v="174"/>
    <x v="8"/>
    <x v="2"/>
    <x v="2"/>
    <x v="4"/>
    <x v="52"/>
    <x v="314"/>
    <x v="182"/>
    <x v="142"/>
    <x v="1"/>
    <x v="4"/>
    <x v="4"/>
    <x v="814"/>
    <x v="348"/>
    <x v="17"/>
    <x v="8"/>
    <x v="8"/>
    <x v="5"/>
    <x v="3937"/>
    <x v="0"/>
  </r>
  <r>
    <x v="1"/>
    <x v="10"/>
    <x v="1"/>
    <x v="1"/>
    <x v="33"/>
    <x v="3322"/>
    <x v="2868"/>
    <x v="19"/>
    <x v="8"/>
    <x v="2"/>
    <x v="2"/>
    <x v="10"/>
    <x v="36"/>
    <x v="369"/>
    <x v="182"/>
    <x v="24"/>
    <x v="1"/>
    <x v="15"/>
    <x v="4"/>
    <x v="750"/>
    <x v="143"/>
    <x v="12"/>
    <x v="71"/>
    <x v="1"/>
    <x v="10"/>
    <x v="659"/>
    <x v="4"/>
  </r>
  <r>
    <x v="1"/>
    <x v="7"/>
    <x v="1"/>
    <x v="0"/>
    <x v="260"/>
    <x v="3323"/>
    <x v="2869"/>
    <x v="78"/>
    <x v="8"/>
    <x v="2"/>
    <x v="2"/>
    <x v="7"/>
    <x v="43"/>
    <x v="239"/>
    <x v="139"/>
    <x v="184"/>
    <x v="1"/>
    <x v="12"/>
    <x v="4"/>
    <x v="273"/>
    <x v="314"/>
    <x v="5"/>
    <x v="20"/>
    <x v="7"/>
    <x v="9"/>
    <x v="2587"/>
    <x v="3"/>
  </r>
  <r>
    <x v="1"/>
    <x v="7"/>
    <x v="1"/>
    <x v="0"/>
    <x v="260"/>
    <x v="3325"/>
    <x v="2870"/>
    <x v="262"/>
    <x v="8"/>
    <x v="2"/>
    <x v="2"/>
    <x v="7"/>
    <x v="43"/>
    <x v="257"/>
    <x v="139"/>
    <x v="184"/>
    <x v="1"/>
    <x v="12"/>
    <x v="4"/>
    <x v="228"/>
    <x v="951"/>
    <x v="58"/>
    <x v="19"/>
    <x v="7"/>
    <x v="9"/>
    <x v="2590"/>
    <x v="3"/>
  </r>
  <r>
    <x v="1"/>
    <x v="7"/>
    <x v="1"/>
    <x v="0"/>
    <x v="144"/>
    <x v="3324"/>
    <x v="2870"/>
    <x v="25"/>
    <x v="8"/>
    <x v="2"/>
    <x v="2"/>
    <x v="7"/>
    <x v="43"/>
    <x v="250"/>
    <x v="78"/>
    <x v="184"/>
    <x v="1"/>
    <x v="12"/>
    <x v="4"/>
    <x v="248"/>
    <x v="230"/>
    <x v="101"/>
    <x v="9"/>
    <x v="7"/>
    <x v="9"/>
    <x v="2588"/>
    <x v="3"/>
  </r>
  <r>
    <x v="1"/>
    <x v="7"/>
    <x v="1"/>
    <x v="0"/>
    <x v="263"/>
    <x v="3326"/>
    <x v="2870"/>
    <x v="262"/>
    <x v="8"/>
    <x v="2"/>
    <x v="2"/>
    <x v="7"/>
    <x v="43"/>
    <x v="252"/>
    <x v="182"/>
    <x v="145"/>
    <x v="1"/>
    <x v="12"/>
    <x v="4"/>
    <x v="222"/>
    <x v="953"/>
    <x v="58"/>
    <x v="19"/>
    <x v="7"/>
    <x v="9"/>
    <x v="2589"/>
    <x v="3"/>
  </r>
  <r>
    <x v="0"/>
    <x v="8"/>
    <x v="0"/>
    <x v="12"/>
    <x v="361"/>
    <x v="3327"/>
    <x v="2871"/>
    <x v="146"/>
    <x v="8"/>
    <x v="2"/>
    <x v="2"/>
    <x v="8"/>
    <x v="29"/>
    <x v="97"/>
    <x v="139"/>
    <x v="184"/>
    <x v="1"/>
    <x v="6"/>
    <x v="4"/>
    <x v="947"/>
    <x v="293"/>
    <x v="14"/>
    <x v="81"/>
    <x v="8"/>
    <x v="1"/>
    <x v="3938"/>
    <x v="11"/>
  </r>
  <r>
    <x v="0"/>
    <x v="6"/>
    <x v="0"/>
    <x v="0"/>
    <x v="9"/>
    <x v="3328"/>
    <x v="2872"/>
    <x v="191"/>
    <x v="8"/>
    <x v="2"/>
    <x v="2"/>
    <x v="6"/>
    <x v="61"/>
    <x v="472"/>
    <x v="182"/>
    <x v="9"/>
    <x v="1"/>
    <x v="9"/>
    <x v="4"/>
    <x v="1009"/>
    <x v="633"/>
    <x v="6"/>
    <x v="25"/>
    <x v="2"/>
    <x v="7"/>
    <x v="3207"/>
    <x v="85"/>
  </r>
  <r>
    <x v="1"/>
    <x v="7"/>
    <x v="1"/>
    <x v="0"/>
    <x v="318"/>
    <x v="3329"/>
    <x v="2873"/>
    <x v="282"/>
    <x v="8"/>
    <x v="2"/>
    <x v="2"/>
    <x v="7"/>
    <x v="43"/>
    <x v="238"/>
    <x v="170"/>
    <x v="184"/>
    <x v="1"/>
    <x v="12"/>
    <x v="4"/>
    <x v="262"/>
    <x v="303"/>
    <x v="53"/>
    <x v="18"/>
    <x v="7"/>
    <x v="9"/>
    <x v="2591"/>
    <x v="3"/>
  </r>
  <r>
    <x v="1"/>
    <x v="10"/>
    <x v="1"/>
    <x v="1"/>
    <x v="33"/>
    <x v="3330"/>
    <x v="2874"/>
    <x v="19"/>
    <x v="8"/>
    <x v="2"/>
    <x v="2"/>
    <x v="10"/>
    <x v="36"/>
    <x v="369"/>
    <x v="182"/>
    <x v="24"/>
    <x v="1"/>
    <x v="15"/>
    <x v="4"/>
    <x v="752"/>
    <x v="143"/>
    <x v="12"/>
    <x v="71"/>
    <x v="1"/>
    <x v="10"/>
    <x v="660"/>
    <x v="4"/>
  </r>
  <r>
    <x v="1"/>
    <x v="7"/>
    <x v="1"/>
    <x v="0"/>
    <x v="260"/>
    <x v="3331"/>
    <x v="2875"/>
    <x v="250"/>
    <x v="8"/>
    <x v="2"/>
    <x v="2"/>
    <x v="7"/>
    <x v="43"/>
    <x v="260"/>
    <x v="139"/>
    <x v="184"/>
    <x v="1"/>
    <x v="12"/>
    <x v="4"/>
    <x v="461"/>
    <x v="196"/>
    <x v="67"/>
    <x v="14"/>
    <x v="7"/>
    <x v="9"/>
    <x v="2592"/>
    <x v="3"/>
  </r>
  <r>
    <x v="1"/>
    <x v="3"/>
    <x v="0"/>
    <x v="0"/>
    <x v="223"/>
    <x v="3332"/>
    <x v="2876"/>
    <x v="25"/>
    <x v="8"/>
    <x v="2"/>
    <x v="2"/>
    <x v="3"/>
    <x v="50"/>
    <x v="313"/>
    <x v="182"/>
    <x v="122"/>
    <x v="1"/>
    <x v="12"/>
    <x v="4"/>
    <x v="114"/>
    <x v="977"/>
    <x v="47"/>
    <x v="59"/>
    <x v="3"/>
    <x v="12"/>
    <x v="2"/>
    <x v="3"/>
  </r>
  <r>
    <x v="1"/>
    <x v="7"/>
    <x v="1"/>
    <x v="0"/>
    <x v="106"/>
    <x v="3333"/>
    <x v="2877"/>
    <x v="217"/>
    <x v="8"/>
    <x v="2"/>
    <x v="2"/>
    <x v="7"/>
    <x v="43"/>
    <x v="263"/>
    <x v="56"/>
    <x v="184"/>
    <x v="1"/>
    <x v="12"/>
    <x v="4"/>
    <x v="379"/>
    <x v="9"/>
    <x v="42"/>
    <x v="17"/>
    <x v="7"/>
    <x v="9"/>
    <x v="2593"/>
    <x v="3"/>
  </r>
  <r>
    <x v="1"/>
    <x v="7"/>
    <x v="1"/>
    <x v="0"/>
    <x v="260"/>
    <x v="3334"/>
    <x v="2878"/>
    <x v="25"/>
    <x v="8"/>
    <x v="2"/>
    <x v="2"/>
    <x v="7"/>
    <x v="43"/>
    <x v="266"/>
    <x v="139"/>
    <x v="184"/>
    <x v="1"/>
    <x v="12"/>
    <x v="4"/>
    <x v="239"/>
    <x v="631"/>
    <x v="93"/>
    <x v="22"/>
    <x v="7"/>
    <x v="9"/>
    <x v="2594"/>
    <x v="3"/>
  </r>
  <r>
    <x v="1"/>
    <x v="7"/>
    <x v="1"/>
    <x v="0"/>
    <x v="260"/>
    <x v="3335"/>
    <x v="2879"/>
    <x v="25"/>
    <x v="8"/>
    <x v="2"/>
    <x v="2"/>
    <x v="7"/>
    <x v="43"/>
    <x v="270"/>
    <x v="139"/>
    <x v="184"/>
    <x v="1"/>
    <x v="12"/>
    <x v="4"/>
    <x v="239"/>
    <x v="631"/>
    <x v="93"/>
    <x v="22"/>
    <x v="7"/>
    <x v="9"/>
    <x v="2595"/>
    <x v="3"/>
  </r>
  <r>
    <x v="1"/>
    <x v="7"/>
    <x v="1"/>
    <x v="0"/>
    <x v="261"/>
    <x v="3336"/>
    <x v="2880"/>
    <x v="183"/>
    <x v="8"/>
    <x v="2"/>
    <x v="2"/>
    <x v="7"/>
    <x v="43"/>
    <x v="229"/>
    <x v="182"/>
    <x v="143"/>
    <x v="1"/>
    <x v="12"/>
    <x v="4"/>
    <x v="377"/>
    <x v="848"/>
    <x v="91"/>
    <x v="15"/>
    <x v="7"/>
    <x v="9"/>
    <x v="2596"/>
    <x v="3"/>
  </r>
  <r>
    <x v="1"/>
    <x v="7"/>
    <x v="1"/>
    <x v="0"/>
    <x v="260"/>
    <x v="3337"/>
    <x v="2881"/>
    <x v="229"/>
    <x v="8"/>
    <x v="2"/>
    <x v="2"/>
    <x v="7"/>
    <x v="43"/>
    <x v="263"/>
    <x v="139"/>
    <x v="184"/>
    <x v="1"/>
    <x v="12"/>
    <x v="4"/>
    <x v="379"/>
    <x v="299"/>
    <x v="42"/>
    <x v="17"/>
    <x v="7"/>
    <x v="9"/>
    <x v="2597"/>
    <x v="3"/>
  </r>
  <r>
    <x v="1"/>
    <x v="7"/>
    <x v="1"/>
    <x v="0"/>
    <x v="216"/>
    <x v="3338"/>
    <x v="2882"/>
    <x v="183"/>
    <x v="8"/>
    <x v="2"/>
    <x v="2"/>
    <x v="7"/>
    <x v="43"/>
    <x v="263"/>
    <x v="114"/>
    <x v="184"/>
    <x v="1"/>
    <x v="12"/>
    <x v="4"/>
    <x v="379"/>
    <x v="539"/>
    <x v="42"/>
    <x v="17"/>
    <x v="7"/>
    <x v="9"/>
    <x v="2598"/>
    <x v="3"/>
  </r>
  <r>
    <x v="1"/>
    <x v="7"/>
    <x v="1"/>
    <x v="0"/>
    <x v="318"/>
    <x v="3339"/>
    <x v="2883"/>
    <x v="93"/>
    <x v="8"/>
    <x v="2"/>
    <x v="2"/>
    <x v="7"/>
    <x v="43"/>
    <x v="263"/>
    <x v="170"/>
    <x v="184"/>
    <x v="1"/>
    <x v="12"/>
    <x v="4"/>
    <x v="376"/>
    <x v="39"/>
    <x v="42"/>
    <x v="17"/>
    <x v="7"/>
    <x v="9"/>
    <x v="2599"/>
    <x v="3"/>
  </r>
  <r>
    <x v="1"/>
    <x v="10"/>
    <x v="1"/>
    <x v="1"/>
    <x v="33"/>
    <x v="3340"/>
    <x v="2884"/>
    <x v="19"/>
    <x v="8"/>
    <x v="2"/>
    <x v="2"/>
    <x v="10"/>
    <x v="36"/>
    <x v="427"/>
    <x v="182"/>
    <x v="24"/>
    <x v="1"/>
    <x v="15"/>
    <x v="4"/>
    <x v="724"/>
    <x v="150"/>
    <x v="49"/>
    <x v="76"/>
    <x v="1"/>
    <x v="10"/>
    <x v="661"/>
    <x v="4"/>
  </r>
  <r>
    <x v="1"/>
    <x v="7"/>
    <x v="1"/>
    <x v="0"/>
    <x v="318"/>
    <x v="3341"/>
    <x v="2885"/>
    <x v="7"/>
    <x v="8"/>
    <x v="2"/>
    <x v="2"/>
    <x v="7"/>
    <x v="43"/>
    <x v="263"/>
    <x v="182"/>
    <x v="173"/>
    <x v="1"/>
    <x v="12"/>
    <x v="4"/>
    <x v="379"/>
    <x v="139"/>
    <x v="42"/>
    <x v="17"/>
    <x v="7"/>
    <x v="9"/>
    <x v="2600"/>
    <x v="3"/>
  </r>
  <r>
    <x v="1"/>
    <x v="7"/>
    <x v="0"/>
    <x v="24"/>
    <x v="393"/>
    <x v="3342"/>
    <x v="2886"/>
    <x v="277"/>
    <x v="8"/>
    <x v="2"/>
    <x v="2"/>
    <x v="7"/>
    <x v="42"/>
    <x v="307"/>
    <x v="139"/>
    <x v="184"/>
    <x v="1"/>
    <x v="12"/>
    <x v="4"/>
    <x v="429"/>
    <x v="512"/>
    <x v="38"/>
    <x v="57"/>
    <x v="8"/>
    <x v="9"/>
    <x v="3939"/>
    <x v="54"/>
  </r>
  <r>
    <x v="1"/>
    <x v="7"/>
    <x v="0"/>
    <x v="12"/>
    <x v="361"/>
    <x v="3343"/>
    <x v="2887"/>
    <x v="61"/>
    <x v="8"/>
    <x v="2"/>
    <x v="2"/>
    <x v="7"/>
    <x v="42"/>
    <x v="197"/>
    <x v="139"/>
    <x v="184"/>
    <x v="1"/>
    <x v="12"/>
    <x v="4"/>
    <x v="434"/>
    <x v="120"/>
    <x v="104"/>
    <x v="4"/>
    <x v="8"/>
    <x v="9"/>
    <x v="3940"/>
    <x v="18"/>
  </r>
  <r>
    <x v="1"/>
    <x v="7"/>
    <x v="0"/>
    <x v="9"/>
    <x v="371"/>
    <x v="3344"/>
    <x v="2888"/>
    <x v="26"/>
    <x v="8"/>
    <x v="2"/>
    <x v="2"/>
    <x v="7"/>
    <x v="42"/>
    <x v="179"/>
    <x v="174"/>
    <x v="184"/>
    <x v="1"/>
    <x v="12"/>
    <x v="4"/>
    <x v="270"/>
    <x v="185"/>
    <x v="77"/>
    <x v="39"/>
    <x v="8"/>
    <x v="9"/>
    <x v="3941"/>
    <x v="3"/>
  </r>
  <r>
    <x v="1"/>
    <x v="7"/>
    <x v="1"/>
    <x v="0"/>
    <x v="318"/>
    <x v="3345"/>
    <x v="2888"/>
    <x v="7"/>
    <x v="8"/>
    <x v="2"/>
    <x v="2"/>
    <x v="7"/>
    <x v="43"/>
    <x v="263"/>
    <x v="182"/>
    <x v="173"/>
    <x v="1"/>
    <x v="12"/>
    <x v="4"/>
    <x v="382"/>
    <x v="139"/>
    <x v="42"/>
    <x v="17"/>
    <x v="7"/>
    <x v="9"/>
    <x v="2601"/>
    <x v="3"/>
  </r>
  <r>
    <x v="1"/>
    <x v="7"/>
    <x v="1"/>
    <x v="0"/>
    <x v="260"/>
    <x v="3346"/>
    <x v="2889"/>
    <x v="229"/>
    <x v="8"/>
    <x v="2"/>
    <x v="2"/>
    <x v="7"/>
    <x v="43"/>
    <x v="257"/>
    <x v="182"/>
    <x v="142"/>
    <x v="1"/>
    <x v="12"/>
    <x v="4"/>
    <x v="229"/>
    <x v="299"/>
    <x v="58"/>
    <x v="19"/>
    <x v="7"/>
    <x v="9"/>
    <x v="2602"/>
    <x v="3"/>
  </r>
  <r>
    <x v="1"/>
    <x v="7"/>
    <x v="1"/>
    <x v="0"/>
    <x v="318"/>
    <x v="3347"/>
    <x v="2890"/>
    <x v="239"/>
    <x v="8"/>
    <x v="2"/>
    <x v="2"/>
    <x v="7"/>
    <x v="43"/>
    <x v="263"/>
    <x v="182"/>
    <x v="173"/>
    <x v="1"/>
    <x v="12"/>
    <x v="4"/>
    <x v="385"/>
    <x v="519"/>
    <x v="42"/>
    <x v="17"/>
    <x v="7"/>
    <x v="9"/>
    <x v="2603"/>
    <x v="3"/>
  </r>
  <r>
    <x v="1"/>
    <x v="7"/>
    <x v="0"/>
    <x v="12"/>
    <x v="186"/>
    <x v="3348"/>
    <x v="2891"/>
    <x v="99"/>
    <x v="8"/>
    <x v="2"/>
    <x v="2"/>
    <x v="7"/>
    <x v="41"/>
    <x v="212"/>
    <x v="182"/>
    <x v="27"/>
    <x v="1"/>
    <x v="13"/>
    <x v="4"/>
    <x v="87"/>
    <x v="562"/>
    <x v="69"/>
    <x v="56"/>
    <x v="8"/>
    <x v="9"/>
    <x v="3942"/>
    <x v="11"/>
  </r>
  <r>
    <x v="1"/>
    <x v="7"/>
    <x v="1"/>
    <x v="0"/>
    <x v="111"/>
    <x v="3349"/>
    <x v="2891"/>
    <x v="183"/>
    <x v="8"/>
    <x v="2"/>
    <x v="2"/>
    <x v="7"/>
    <x v="43"/>
    <x v="263"/>
    <x v="61"/>
    <x v="184"/>
    <x v="1"/>
    <x v="12"/>
    <x v="4"/>
    <x v="382"/>
    <x v="539"/>
    <x v="42"/>
    <x v="17"/>
    <x v="7"/>
    <x v="9"/>
    <x v="2604"/>
    <x v="3"/>
  </r>
  <r>
    <x v="1"/>
    <x v="7"/>
    <x v="1"/>
    <x v="0"/>
    <x v="260"/>
    <x v="3350"/>
    <x v="2892"/>
    <x v="183"/>
    <x v="8"/>
    <x v="2"/>
    <x v="2"/>
    <x v="7"/>
    <x v="43"/>
    <x v="274"/>
    <x v="182"/>
    <x v="142"/>
    <x v="1"/>
    <x v="12"/>
    <x v="4"/>
    <x v="266"/>
    <x v="367"/>
    <x v="94"/>
    <x v="22"/>
    <x v="7"/>
    <x v="9"/>
    <x v="2605"/>
    <x v="3"/>
  </r>
  <r>
    <x v="1"/>
    <x v="7"/>
    <x v="1"/>
    <x v="0"/>
    <x v="229"/>
    <x v="3351"/>
    <x v="2893"/>
    <x v="99"/>
    <x v="8"/>
    <x v="2"/>
    <x v="2"/>
    <x v="7"/>
    <x v="43"/>
    <x v="266"/>
    <x v="182"/>
    <x v="126"/>
    <x v="1"/>
    <x v="12"/>
    <x v="4"/>
    <x v="245"/>
    <x v="666"/>
    <x v="93"/>
    <x v="22"/>
    <x v="7"/>
    <x v="9"/>
    <x v="2606"/>
    <x v="3"/>
  </r>
  <r>
    <x v="1"/>
    <x v="7"/>
    <x v="1"/>
    <x v="0"/>
    <x v="167"/>
    <x v="3352"/>
    <x v="2894"/>
    <x v="183"/>
    <x v="8"/>
    <x v="2"/>
    <x v="2"/>
    <x v="7"/>
    <x v="43"/>
    <x v="229"/>
    <x v="182"/>
    <x v="95"/>
    <x v="1"/>
    <x v="12"/>
    <x v="4"/>
    <x v="381"/>
    <x v="848"/>
    <x v="91"/>
    <x v="15"/>
    <x v="7"/>
    <x v="9"/>
    <x v="2607"/>
    <x v="3"/>
  </r>
  <r>
    <x v="1"/>
    <x v="10"/>
    <x v="1"/>
    <x v="1"/>
    <x v="33"/>
    <x v="3353"/>
    <x v="2895"/>
    <x v="13"/>
    <x v="8"/>
    <x v="2"/>
    <x v="2"/>
    <x v="10"/>
    <x v="36"/>
    <x v="369"/>
    <x v="182"/>
    <x v="24"/>
    <x v="1"/>
    <x v="15"/>
    <x v="4"/>
    <x v="754"/>
    <x v="392"/>
    <x v="12"/>
    <x v="71"/>
    <x v="1"/>
    <x v="10"/>
    <x v="662"/>
    <x v="4"/>
  </r>
  <r>
    <x v="0"/>
    <x v="7"/>
    <x v="1"/>
    <x v="0"/>
    <x v="318"/>
    <x v="3354"/>
    <x v="2896"/>
    <x v="84"/>
    <x v="8"/>
    <x v="2"/>
    <x v="2"/>
    <x v="7"/>
    <x v="9"/>
    <x v="23"/>
    <x v="170"/>
    <x v="184"/>
    <x v="1"/>
    <x v="5"/>
    <x v="0"/>
    <x v="483"/>
    <x v="724"/>
    <x v="88"/>
    <x v="6"/>
    <x v="7"/>
    <x v="0"/>
    <x v="2608"/>
    <x v="2"/>
  </r>
  <r>
    <x v="1"/>
    <x v="7"/>
    <x v="1"/>
    <x v="0"/>
    <x v="167"/>
    <x v="3355"/>
    <x v="2897"/>
    <x v="183"/>
    <x v="8"/>
    <x v="2"/>
    <x v="2"/>
    <x v="7"/>
    <x v="43"/>
    <x v="263"/>
    <x v="90"/>
    <x v="184"/>
    <x v="1"/>
    <x v="12"/>
    <x v="4"/>
    <x v="382"/>
    <x v="848"/>
    <x v="42"/>
    <x v="17"/>
    <x v="7"/>
    <x v="9"/>
    <x v="2609"/>
    <x v="3"/>
  </r>
  <r>
    <x v="1"/>
    <x v="7"/>
    <x v="1"/>
    <x v="0"/>
    <x v="179"/>
    <x v="3356"/>
    <x v="2898"/>
    <x v="99"/>
    <x v="8"/>
    <x v="2"/>
    <x v="2"/>
    <x v="7"/>
    <x v="43"/>
    <x v="257"/>
    <x v="182"/>
    <x v="101"/>
    <x v="1"/>
    <x v="12"/>
    <x v="4"/>
    <x v="230"/>
    <x v="1029"/>
    <x v="58"/>
    <x v="19"/>
    <x v="7"/>
    <x v="9"/>
    <x v="2610"/>
    <x v="3"/>
  </r>
  <r>
    <x v="0"/>
    <x v="6"/>
    <x v="0"/>
    <x v="0"/>
    <x v="19"/>
    <x v="3357"/>
    <x v="2899"/>
    <x v="5"/>
    <x v="8"/>
    <x v="2"/>
    <x v="2"/>
    <x v="6"/>
    <x v="19"/>
    <x v="64"/>
    <x v="16"/>
    <x v="184"/>
    <x v="1"/>
    <x v="9"/>
    <x v="4"/>
    <x v="990"/>
    <x v="329"/>
    <x v="41"/>
    <x v="25"/>
    <x v="2"/>
    <x v="7"/>
    <x v="3208"/>
    <x v="85"/>
  </r>
  <r>
    <x v="1"/>
    <x v="7"/>
    <x v="1"/>
    <x v="0"/>
    <x v="318"/>
    <x v="3358"/>
    <x v="2900"/>
    <x v="25"/>
    <x v="8"/>
    <x v="2"/>
    <x v="2"/>
    <x v="7"/>
    <x v="43"/>
    <x v="248"/>
    <x v="182"/>
    <x v="173"/>
    <x v="1"/>
    <x v="12"/>
    <x v="4"/>
    <x v="317"/>
    <x v="230"/>
    <x v="78"/>
    <x v="11"/>
    <x v="7"/>
    <x v="9"/>
    <x v="2611"/>
    <x v="3"/>
  </r>
  <r>
    <x v="0"/>
    <x v="6"/>
    <x v="0"/>
    <x v="0"/>
    <x v="14"/>
    <x v="3359"/>
    <x v="2901"/>
    <x v="160"/>
    <x v="8"/>
    <x v="2"/>
    <x v="2"/>
    <x v="6"/>
    <x v="1"/>
    <x v="4"/>
    <x v="12"/>
    <x v="184"/>
    <x v="1"/>
    <x v="9"/>
    <x v="4"/>
    <x v="1038"/>
    <x v="996"/>
    <x v="8"/>
    <x v="25"/>
    <x v="2"/>
    <x v="7"/>
    <x v="3209"/>
    <x v="85"/>
  </r>
  <r>
    <x v="0"/>
    <x v="7"/>
    <x v="1"/>
    <x v="12"/>
    <x v="361"/>
    <x v="3360"/>
    <x v="2902"/>
    <x v="239"/>
    <x v="8"/>
    <x v="2"/>
    <x v="2"/>
    <x v="7"/>
    <x v="9"/>
    <x v="26"/>
    <x v="182"/>
    <x v="142"/>
    <x v="1"/>
    <x v="5"/>
    <x v="0"/>
    <x v="504"/>
    <x v="351"/>
    <x v="63"/>
    <x v="6"/>
    <x v="7"/>
    <x v="0"/>
    <x v="2612"/>
    <x v="18"/>
  </r>
  <r>
    <x v="1"/>
    <x v="7"/>
    <x v="1"/>
    <x v="0"/>
    <x v="318"/>
    <x v="3361"/>
    <x v="2903"/>
    <x v="25"/>
    <x v="8"/>
    <x v="2"/>
    <x v="2"/>
    <x v="7"/>
    <x v="43"/>
    <x v="248"/>
    <x v="182"/>
    <x v="173"/>
    <x v="1"/>
    <x v="12"/>
    <x v="4"/>
    <x v="318"/>
    <x v="230"/>
    <x v="78"/>
    <x v="11"/>
    <x v="7"/>
    <x v="9"/>
    <x v="2613"/>
    <x v="3"/>
  </r>
  <r>
    <x v="1"/>
    <x v="7"/>
    <x v="0"/>
    <x v="25"/>
    <x v="394"/>
    <x v="3362"/>
    <x v="2904"/>
    <x v="97"/>
    <x v="8"/>
    <x v="2"/>
    <x v="2"/>
    <x v="7"/>
    <x v="42"/>
    <x v="304"/>
    <x v="182"/>
    <x v="142"/>
    <x v="1"/>
    <x v="12"/>
    <x v="4"/>
    <x v="357"/>
    <x v="12"/>
    <x v="38"/>
    <x v="57"/>
    <x v="8"/>
    <x v="9"/>
    <x v="3943"/>
    <x v="11"/>
  </r>
  <r>
    <x v="1"/>
    <x v="7"/>
    <x v="1"/>
    <x v="0"/>
    <x v="318"/>
    <x v="3363"/>
    <x v="2905"/>
    <x v="25"/>
    <x v="8"/>
    <x v="2"/>
    <x v="2"/>
    <x v="7"/>
    <x v="43"/>
    <x v="248"/>
    <x v="182"/>
    <x v="173"/>
    <x v="1"/>
    <x v="12"/>
    <x v="4"/>
    <x v="319"/>
    <x v="230"/>
    <x v="78"/>
    <x v="11"/>
    <x v="7"/>
    <x v="9"/>
    <x v="2614"/>
    <x v="3"/>
  </r>
  <r>
    <x v="1"/>
    <x v="2"/>
    <x v="0"/>
    <x v="0"/>
    <x v="344"/>
    <x v="3364"/>
    <x v="2906"/>
    <x v="145"/>
    <x v="8"/>
    <x v="2"/>
    <x v="2"/>
    <x v="2"/>
    <x v="33"/>
    <x v="469"/>
    <x v="182"/>
    <x v="182"/>
    <x v="1"/>
    <x v="2"/>
    <x v="4"/>
    <x v="676"/>
    <x v="850"/>
    <x v="36"/>
    <x v="90"/>
    <x v="8"/>
    <x v="9"/>
    <x v="3944"/>
    <x v="11"/>
  </r>
  <r>
    <x v="0"/>
    <x v="7"/>
    <x v="1"/>
    <x v="12"/>
    <x v="361"/>
    <x v="3365"/>
    <x v="2907"/>
    <x v="20"/>
    <x v="8"/>
    <x v="2"/>
    <x v="2"/>
    <x v="7"/>
    <x v="9"/>
    <x v="26"/>
    <x v="139"/>
    <x v="184"/>
    <x v="1"/>
    <x v="5"/>
    <x v="0"/>
    <x v="503"/>
    <x v="872"/>
    <x v="63"/>
    <x v="6"/>
    <x v="7"/>
    <x v="0"/>
    <x v="2615"/>
    <x v="18"/>
  </r>
  <r>
    <x v="1"/>
    <x v="10"/>
    <x v="1"/>
    <x v="20"/>
    <x v="158"/>
    <x v="3366"/>
    <x v="2908"/>
    <x v="97"/>
    <x v="8"/>
    <x v="2"/>
    <x v="2"/>
    <x v="10"/>
    <x v="60"/>
    <x v="404"/>
    <x v="18"/>
    <x v="184"/>
    <x v="1"/>
    <x v="15"/>
    <x v="4"/>
    <x v="979"/>
    <x v="655"/>
    <x v="73"/>
    <x v="50"/>
    <x v="1"/>
    <x v="10"/>
    <x v="663"/>
    <x v="28"/>
  </r>
  <r>
    <x v="0"/>
    <x v="7"/>
    <x v="1"/>
    <x v="0"/>
    <x v="318"/>
    <x v="3367"/>
    <x v="2909"/>
    <x v="84"/>
    <x v="8"/>
    <x v="2"/>
    <x v="2"/>
    <x v="7"/>
    <x v="9"/>
    <x v="23"/>
    <x v="170"/>
    <x v="184"/>
    <x v="1"/>
    <x v="5"/>
    <x v="0"/>
    <x v="483"/>
    <x v="724"/>
    <x v="88"/>
    <x v="6"/>
    <x v="7"/>
    <x v="0"/>
    <x v="2616"/>
    <x v="2"/>
  </r>
  <r>
    <x v="0"/>
    <x v="7"/>
    <x v="1"/>
    <x v="0"/>
    <x v="318"/>
    <x v="3368"/>
    <x v="2910"/>
    <x v="264"/>
    <x v="8"/>
    <x v="2"/>
    <x v="2"/>
    <x v="7"/>
    <x v="9"/>
    <x v="23"/>
    <x v="182"/>
    <x v="173"/>
    <x v="1"/>
    <x v="5"/>
    <x v="0"/>
    <x v="484"/>
    <x v="853"/>
    <x v="88"/>
    <x v="6"/>
    <x v="7"/>
    <x v="0"/>
    <x v="2617"/>
    <x v="2"/>
  </r>
  <r>
    <x v="0"/>
    <x v="7"/>
    <x v="1"/>
    <x v="12"/>
    <x v="361"/>
    <x v="3369"/>
    <x v="2911"/>
    <x v="182"/>
    <x v="8"/>
    <x v="2"/>
    <x v="2"/>
    <x v="7"/>
    <x v="9"/>
    <x v="26"/>
    <x v="139"/>
    <x v="184"/>
    <x v="1"/>
    <x v="5"/>
    <x v="0"/>
    <x v="503"/>
    <x v="87"/>
    <x v="63"/>
    <x v="6"/>
    <x v="7"/>
    <x v="0"/>
    <x v="2618"/>
    <x v="18"/>
  </r>
  <r>
    <x v="1"/>
    <x v="2"/>
    <x v="0"/>
    <x v="0"/>
    <x v="330"/>
    <x v="3370"/>
    <x v="2912"/>
    <x v="248"/>
    <x v="8"/>
    <x v="2"/>
    <x v="2"/>
    <x v="2"/>
    <x v="32"/>
    <x v="461"/>
    <x v="182"/>
    <x v="178"/>
    <x v="1"/>
    <x v="0"/>
    <x v="4"/>
    <x v="60"/>
    <x v="369"/>
    <x v="84"/>
    <x v="64"/>
    <x v="8"/>
    <x v="9"/>
    <x v="3945"/>
    <x v="23"/>
  </r>
  <r>
    <x v="1"/>
    <x v="7"/>
    <x v="1"/>
    <x v="0"/>
    <x v="66"/>
    <x v="3371"/>
    <x v="2912"/>
    <x v="25"/>
    <x v="8"/>
    <x v="2"/>
    <x v="2"/>
    <x v="7"/>
    <x v="43"/>
    <x v="266"/>
    <x v="39"/>
    <x v="184"/>
    <x v="1"/>
    <x v="12"/>
    <x v="4"/>
    <x v="237"/>
    <x v="631"/>
    <x v="93"/>
    <x v="22"/>
    <x v="7"/>
    <x v="9"/>
    <x v="2619"/>
    <x v="3"/>
  </r>
  <r>
    <x v="1"/>
    <x v="7"/>
    <x v="0"/>
    <x v="12"/>
    <x v="349"/>
    <x v="3372"/>
    <x v="2913"/>
    <x v="248"/>
    <x v="8"/>
    <x v="2"/>
    <x v="2"/>
    <x v="7"/>
    <x v="42"/>
    <x v="305"/>
    <x v="90"/>
    <x v="184"/>
    <x v="1"/>
    <x v="12"/>
    <x v="4"/>
    <x v="282"/>
    <x v="849"/>
    <x v="38"/>
    <x v="57"/>
    <x v="8"/>
    <x v="9"/>
    <x v="3946"/>
    <x v="18"/>
  </r>
  <r>
    <x v="0"/>
    <x v="7"/>
    <x v="1"/>
    <x v="0"/>
    <x v="260"/>
    <x v="3373"/>
    <x v="2913"/>
    <x v="182"/>
    <x v="8"/>
    <x v="2"/>
    <x v="2"/>
    <x v="7"/>
    <x v="9"/>
    <x v="25"/>
    <x v="182"/>
    <x v="142"/>
    <x v="1"/>
    <x v="5"/>
    <x v="0"/>
    <x v="491"/>
    <x v="84"/>
    <x v="88"/>
    <x v="6"/>
    <x v="7"/>
    <x v="0"/>
    <x v="2620"/>
    <x v="3"/>
  </r>
  <r>
    <x v="1"/>
    <x v="7"/>
    <x v="1"/>
    <x v="0"/>
    <x v="318"/>
    <x v="3374"/>
    <x v="2914"/>
    <x v="229"/>
    <x v="8"/>
    <x v="2"/>
    <x v="2"/>
    <x v="7"/>
    <x v="43"/>
    <x v="263"/>
    <x v="170"/>
    <x v="184"/>
    <x v="1"/>
    <x v="12"/>
    <x v="4"/>
    <x v="382"/>
    <x v="299"/>
    <x v="42"/>
    <x v="17"/>
    <x v="7"/>
    <x v="9"/>
    <x v="2621"/>
    <x v="3"/>
  </r>
  <r>
    <x v="1"/>
    <x v="7"/>
    <x v="0"/>
    <x v="12"/>
    <x v="361"/>
    <x v="3375"/>
    <x v="2915"/>
    <x v="160"/>
    <x v="8"/>
    <x v="2"/>
    <x v="2"/>
    <x v="7"/>
    <x v="42"/>
    <x v="197"/>
    <x v="182"/>
    <x v="142"/>
    <x v="1"/>
    <x v="12"/>
    <x v="4"/>
    <x v="436"/>
    <x v="486"/>
    <x v="104"/>
    <x v="4"/>
    <x v="8"/>
    <x v="9"/>
    <x v="3947"/>
    <x v="18"/>
  </r>
  <r>
    <x v="1"/>
    <x v="7"/>
    <x v="1"/>
    <x v="0"/>
    <x v="260"/>
    <x v="3376"/>
    <x v="2916"/>
    <x v="266"/>
    <x v="8"/>
    <x v="2"/>
    <x v="2"/>
    <x v="7"/>
    <x v="43"/>
    <x v="282"/>
    <x v="182"/>
    <x v="142"/>
    <x v="1"/>
    <x v="12"/>
    <x v="4"/>
    <x v="424"/>
    <x v="934"/>
    <x v="104"/>
    <x v="16"/>
    <x v="7"/>
    <x v="9"/>
    <x v="2622"/>
    <x v="3"/>
  </r>
  <r>
    <x v="1"/>
    <x v="7"/>
    <x v="1"/>
    <x v="0"/>
    <x v="85"/>
    <x v="3377"/>
    <x v="2917"/>
    <x v="214"/>
    <x v="8"/>
    <x v="2"/>
    <x v="2"/>
    <x v="7"/>
    <x v="43"/>
    <x v="266"/>
    <x v="182"/>
    <x v="53"/>
    <x v="1"/>
    <x v="12"/>
    <x v="4"/>
    <x v="245"/>
    <x v="762"/>
    <x v="93"/>
    <x v="22"/>
    <x v="7"/>
    <x v="9"/>
    <x v="2623"/>
    <x v="3"/>
  </r>
  <r>
    <x v="1"/>
    <x v="8"/>
    <x v="0"/>
    <x v="0"/>
    <x v="323"/>
    <x v="3378"/>
    <x v="2918"/>
    <x v="145"/>
    <x v="8"/>
    <x v="2"/>
    <x v="2"/>
    <x v="8"/>
    <x v="57"/>
    <x v="455"/>
    <x v="182"/>
    <x v="176"/>
    <x v="1"/>
    <x v="4"/>
    <x v="4"/>
    <x v="880"/>
    <x v="850"/>
    <x v="1"/>
    <x v="0"/>
    <x v="8"/>
    <x v="9"/>
    <x v="3948"/>
    <x v="18"/>
  </r>
  <r>
    <x v="1"/>
    <x v="8"/>
    <x v="0"/>
    <x v="0"/>
    <x v="323"/>
    <x v="3379"/>
    <x v="2919"/>
    <x v="145"/>
    <x v="8"/>
    <x v="2"/>
    <x v="2"/>
    <x v="8"/>
    <x v="57"/>
    <x v="455"/>
    <x v="182"/>
    <x v="176"/>
    <x v="1"/>
    <x v="4"/>
    <x v="4"/>
    <x v="882"/>
    <x v="850"/>
    <x v="1"/>
    <x v="0"/>
    <x v="8"/>
    <x v="9"/>
    <x v="3949"/>
    <x v="18"/>
  </r>
  <r>
    <x v="1"/>
    <x v="7"/>
    <x v="1"/>
    <x v="0"/>
    <x v="216"/>
    <x v="3380"/>
    <x v="2920"/>
    <x v="99"/>
    <x v="8"/>
    <x v="2"/>
    <x v="2"/>
    <x v="7"/>
    <x v="43"/>
    <x v="246"/>
    <x v="182"/>
    <x v="119"/>
    <x v="1"/>
    <x v="12"/>
    <x v="4"/>
    <x v="261"/>
    <x v="665"/>
    <x v="101"/>
    <x v="9"/>
    <x v="7"/>
    <x v="9"/>
    <x v="2624"/>
    <x v="3"/>
  </r>
  <r>
    <x v="0"/>
    <x v="6"/>
    <x v="0"/>
    <x v="0"/>
    <x v="1"/>
    <x v="3381"/>
    <x v="2921"/>
    <x v="237"/>
    <x v="8"/>
    <x v="2"/>
    <x v="2"/>
    <x v="6"/>
    <x v="1"/>
    <x v="4"/>
    <x v="1"/>
    <x v="184"/>
    <x v="1"/>
    <x v="9"/>
    <x v="4"/>
    <x v="1036"/>
    <x v="649"/>
    <x v="8"/>
    <x v="25"/>
    <x v="2"/>
    <x v="7"/>
    <x v="3210"/>
    <x v="85"/>
  </r>
  <r>
    <x v="1"/>
    <x v="7"/>
    <x v="1"/>
    <x v="0"/>
    <x v="260"/>
    <x v="3382"/>
    <x v="2921"/>
    <x v="108"/>
    <x v="8"/>
    <x v="2"/>
    <x v="2"/>
    <x v="7"/>
    <x v="43"/>
    <x v="266"/>
    <x v="182"/>
    <x v="142"/>
    <x v="1"/>
    <x v="12"/>
    <x v="4"/>
    <x v="246"/>
    <x v="403"/>
    <x v="93"/>
    <x v="22"/>
    <x v="7"/>
    <x v="9"/>
    <x v="2625"/>
    <x v="3"/>
  </r>
  <r>
    <x v="1"/>
    <x v="7"/>
    <x v="1"/>
    <x v="0"/>
    <x v="186"/>
    <x v="3383"/>
    <x v="2922"/>
    <x v="185"/>
    <x v="8"/>
    <x v="2"/>
    <x v="2"/>
    <x v="7"/>
    <x v="44"/>
    <x v="234"/>
    <x v="101"/>
    <x v="184"/>
    <x v="1"/>
    <x v="12"/>
    <x v="4"/>
    <x v="269"/>
    <x v="94"/>
    <x v="48"/>
    <x v="43"/>
    <x v="7"/>
    <x v="13"/>
    <x v="2626"/>
    <x v="3"/>
  </r>
  <r>
    <x v="1"/>
    <x v="8"/>
    <x v="0"/>
    <x v="0"/>
    <x v="323"/>
    <x v="3384"/>
    <x v="2923"/>
    <x v="145"/>
    <x v="8"/>
    <x v="2"/>
    <x v="2"/>
    <x v="8"/>
    <x v="57"/>
    <x v="455"/>
    <x v="182"/>
    <x v="176"/>
    <x v="1"/>
    <x v="4"/>
    <x v="4"/>
    <x v="880"/>
    <x v="850"/>
    <x v="1"/>
    <x v="0"/>
    <x v="8"/>
    <x v="9"/>
    <x v="3950"/>
    <x v="18"/>
  </r>
  <r>
    <x v="1"/>
    <x v="10"/>
    <x v="1"/>
    <x v="1"/>
    <x v="33"/>
    <x v="3385"/>
    <x v="2924"/>
    <x v="19"/>
    <x v="8"/>
    <x v="2"/>
    <x v="2"/>
    <x v="10"/>
    <x v="36"/>
    <x v="427"/>
    <x v="182"/>
    <x v="24"/>
    <x v="1"/>
    <x v="15"/>
    <x v="4"/>
    <x v="726"/>
    <x v="150"/>
    <x v="49"/>
    <x v="76"/>
    <x v="1"/>
    <x v="10"/>
    <x v="664"/>
    <x v="4"/>
  </r>
  <r>
    <x v="0"/>
    <x v="7"/>
    <x v="1"/>
    <x v="0"/>
    <x v="318"/>
    <x v="3386"/>
    <x v="2925"/>
    <x v="84"/>
    <x v="8"/>
    <x v="2"/>
    <x v="2"/>
    <x v="7"/>
    <x v="9"/>
    <x v="23"/>
    <x v="170"/>
    <x v="184"/>
    <x v="1"/>
    <x v="5"/>
    <x v="0"/>
    <x v="484"/>
    <x v="724"/>
    <x v="88"/>
    <x v="6"/>
    <x v="7"/>
    <x v="0"/>
    <x v="2627"/>
    <x v="2"/>
  </r>
  <r>
    <x v="1"/>
    <x v="2"/>
    <x v="0"/>
    <x v="0"/>
    <x v="344"/>
    <x v="3387"/>
    <x v="2926"/>
    <x v="248"/>
    <x v="8"/>
    <x v="2"/>
    <x v="2"/>
    <x v="2"/>
    <x v="33"/>
    <x v="469"/>
    <x v="180"/>
    <x v="184"/>
    <x v="1"/>
    <x v="2"/>
    <x v="4"/>
    <x v="674"/>
    <x v="370"/>
    <x v="36"/>
    <x v="90"/>
    <x v="8"/>
    <x v="9"/>
    <x v="3951"/>
    <x v="11"/>
  </r>
  <r>
    <x v="1"/>
    <x v="7"/>
    <x v="1"/>
    <x v="0"/>
    <x v="260"/>
    <x v="3388"/>
    <x v="2927"/>
    <x v="297"/>
    <x v="8"/>
    <x v="2"/>
    <x v="2"/>
    <x v="7"/>
    <x v="43"/>
    <x v="266"/>
    <x v="139"/>
    <x v="184"/>
    <x v="1"/>
    <x v="12"/>
    <x v="4"/>
    <x v="242"/>
    <x v="532"/>
    <x v="93"/>
    <x v="22"/>
    <x v="7"/>
    <x v="9"/>
    <x v="2628"/>
    <x v="3"/>
  </r>
  <r>
    <x v="1"/>
    <x v="7"/>
    <x v="1"/>
    <x v="0"/>
    <x v="318"/>
    <x v="3389"/>
    <x v="2928"/>
    <x v="86"/>
    <x v="8"/>
    <x v="2"/>
    <x v="2"/>
    <x v="7"/>
    <x v="43"/>
    <x v="248"/>
    <x v="182"/>
    <x v="173"/>
    <x v="1"/>
    <x v="12"/>
    <x v="4"/>
    <x v="321"/>
    <x v="769"/>
    <x v="78"/>
    <x v="11"/>
    <x v="7"/>
    <x v="9"/>
    <x v="2629"/>
    <x v="3"/>
  </r>
  <r>
    <x v="0"/>
    <x v="6"/>
    <x v="0"/>
    <x v="0"/>
    <x v="4"/>
    <x v="3390"/>
    <x v="2929"/>
    <x v="143"/>
    <x v="8"/>
    <x v="2"/>
    <x v="2"/>
    <x v="6"/>
    <x v="14"/>
    <x v="43"/>
    <x v="182"/>
    <x v="4"/>
    <x v="1"/>
    <x v="9"/>
    <x v="4"/>
    <x v="1073"/>
    <x v="804"/>
    <x v="8"/>
    <x v="25"/>
    <x v="2"/>
    <x v="7"/>
    <x v="3211"/>
    <x v="85"/>
  </r>
  <r>
    <x v="0"/>
    <x v="7"/>
    <x v="1"/>
    <x v="12"/>
    <x v="361"/>
    <x v="3392"/>
    <x v="2930"/>
    <x v="239"/>
    <x v="8"/>
    <x v="2"/>
    <x v="2"/>
    <x v="7"/>
    <x v="9"/>
    <x v="26"/>
    <x v="182"/>
    <x v="142"/>
    <x v="1"/>
    <x v="5"/>
    <x v="0"/>
    <x v="504"/>
    <x v="351"/>
    <x v="63"/>
    <x v="6"/>
    <x v="7"/>
    <x v="0"/>
    <x v="2631"/>
    <x v="18"/>
  </r>
  <r>
    <x v="1"/>
    <x v="7"/>
    <x v="1"/>
    <x v="0"/>
    <x v="318"/>
    <x v="3391"/>
    <x v="2930"/>
    <x v="86"/>
    <x v="8"/>
    <x v="2"/>
    <x v="2"/>
    <x v="7"/>
    <x v="43"/>
    <x v="248"/>
    <x v="182"/>
    <x v="173"/>
    <x v="1"/>
    <x v="12"/>
    <x v="4"/>
    <x v="323"/>
    <x v="769"/>
    <x v="78"/>
    <x v="11"/>
    <x v="7"/>
    <x v="9"/>
    <x v="2630"/>
    <x v="3"/>
  </r>
  <r>
    <x v="1"/>
    <x v="2"/>
    <x v="0"/>
    <x v="0"/>
    <x v="344"/>
    <x v="3393"/>
    <x v="2931"/>
    <x v="145"/>
    <x v="8"/>
    <x v="2"/>
    <x v="2"/>
    <x v="2"/>
    <x v="33"/>
    <x v="469"/>
    <x v="182"/>
    <x v="182"/>
    <x v="1"/>
    <x v="2"/>
    <x v="4"/>
    <x v="676"/>
    <x v="850"/>
    <x v="36"/>
    <x v="90"/>
    <x v="8"/>
    <x v="9"/>
    <x v="3952"/>
    <x v="11"/>
  </r>
  <r>
    <x v="1"/>
    <x v="7"/>
    <x v="1"/>
    <x v="0"/>
    <x v="260"/>
    <x v="3394"/>
    <x v="2932"/>
    <x v="76"/>
    <x v="8"/>
    <x v="2"/>
    <x v="2"/>
    <x v="7"/>
    <x v="43"/>
    <x v="274"/>
    <x v="139"/>
    <x v="184"/>
    <x v="1"/>
    <x v="12"/>
    <x v="4"/>
    <x v="261"/>
    <x v="262"/>
    <x v="94"/>
    <x v="22"/>
    <x v="7"/>
    <x v="9"/>
    <x v="2632"/>
    <x v="3"/>
  </r>
  <r>
    <x v="0"/>
    <x v="7"/>
    <x v="1"/>
    <x v="0"/>
    <x v="318"/>
    <x v="3395"/>
    <x v="2933"/>
    <x v="84"/>
    <x v="8"/>
    <x v="2"/>
    <x v="2"/>
    <x v="7"/>
    <x v="9"/>
    <x v="23"/>
    <x v="170"/>
    <x v="184"/>
    <x v="1"/>
    <x v="5"/>
    <x v="0"/>
    <x v="484"/>
    <x v="724"/>
    <x v="88"/>
    <x v="6"/>
    <x v="7"/>
    <x v="0"/>
    <x v="2633"/>
    <x v="2"/>
  </r>
  <r>
    <x v="1"/>
    <x v="7"/>
    <x v="1"/>
    <x v="0"/>
    <x v="106"/>
    <x v="3396"/>
    <x v="2934"/>
    <x v="239"/>
    <x v="8"/>
    <x v="2"/>
    <x v="2"/>
    <x v="7"/>
    <x v="43"/>
    <x v="246"/>
    <x v="56"/>
    <x v="184"/>
    <x v="1"/>
    <x v="12"/>
    <x v="4"/>
    <x v="259"/>
    <x v="693"/>
    <x v="101"/>
    <x v="9"/>
    <x v="7"/>
    <x v="9"/>
    <x v="2634"/>
    <x v="3"/>
  </r>
  <r>
    <x v="1"/>
    <x v="2"/>
    <x v="0"/>
    <x v="0"/>
    <x v="344"/>
    <x v="3397"/>
    <x v="2935"/>
    <x v="248"/>
    <x v="8"/>
    <x v="2"/>
    <x v="2"/>
    <x v="2"/>
    <x v="33"/>
    <x v="469"/>
    <x v="180"/>
    <x v="184"/>
    <x v="1"/>
    <x v="2"/>
    <x v="4"/>
    <x v="674"/>
    <x v="370"/>
    <x v="36"/>
    <x v="90"/>
    <x v="8"/>
    <x v="9"/>
    <x v="3953"/>
    <x v="11"/>
  </r>
  <r>
    <x v="1"/>
    <x v="7"/>
    <x v="1"/>
    <x v="0"/>
    <x v="308"/>
    <x v="3398"/>
    <x v="2936"/>
    <x v="239"/>
    <x v="8"/>
    <x v="2"/>
    <x v="2"/>
    <x v="7"/>
    <x v="43"/>
    <x v="246"/>
    <x v="165"/>
    <x v="184"/>
    <x v="1"/>
    <x v="12"/>
    <x v="4"/>
    <x v="258"/>
    <x v="693"/>
    <x v="101"/>
    <x v="9"/>
    <x v="7"/>
    <x v="9"/>
    <x v="2635"/>
    <x v="3"/>
  </r>
  <r>
    <x v="1"/>
    <x v="7"/>
    <x v="0"/>
    <x v="25"/>
    <x v="394"/>
    <x v="3399"/>
    <x v="2937"/>
    <x v="239"/>
    <x v="8"/>
    <x v="2"/>
    <x v="2"/>
    <x v="7"/>
    <x v="42"/>
    <x v="304"/>
    <x v="139"/>
    <x v="184"/>
    <x v="1"/>
    <x v="12"/>
    <x v="4"/>
    <x v="356"/>
    <x v="842"/>
    <x v="38"/>
    <x v="57"/>
    <x v="8"/>
    <x v="9"/>
    <x v="3954"/>
    <x v="11"/>
  </r>
  <r>
    <x v="1"/>
    <x v="7"/>
    <x v="1"/>
    <x v="0"/>
    <x v="144"/>
    <x v="3400"/>
    <x v="2937"/>
    <x v="108"/>
    <x v="8"/>
    <x v="2"/>
    <x v="2"/>
    <x v="7"/>
    <x v="43"/>
    <x v="229"/>
    <x v="78"/>
    <x v="184"/>
    <x v="1"/>
    <x v="12"/>
    <x v="4"/>
    <x v="372"/>
    <x v="417"/>
    <x v="91"/>
    <x v="15"/>
    <x v="7"/>
    <x v="9"/>
    <x v="2636"/>
    <x v="3"/>
  </r>
  <r>
    <x v="1"/>
    <x v="7"/>
    <x v="0"/>
    <x v="12"/>
    <x v="387"/>
    <x v="3402"/>
    <x v="2938"/>
    <x v="7"/>
    <x v="8"/>
    <x v="2"/>
    <x v="2"/>
    <x v="7"/>
    <x v="42"/>
    <x v="305"/>
    <x v="175"/>
    <x v="184"/>
    <x v="1"/>
    <x v="12"/>
    <x v="4"/>
    <x v="281"/>
    <x v="132"/>
    <x v="38"/>
    <x v="57"/>
    <x v="8"/>
    <x v="9"/>
    <x v="3956"/>
    <x v="18"/>
  </r>
  <r>
    <x v="1"/>
    <x v="2"/>
    <x v="0"/>
    <x v="0"/>
    <x v="344"/>
    <x v="3401"/>
    <x v="2938"/>
    <x v="248"/>
    <x v="8"/>
    <x v="2"/>
    <x v="2"/>
    <x v="2"/>
    <x v="33"/>
    <x v="469"/>
    <x v="182"/>
    <x v="182"/>
    <x v="1"/>
    <x v="2"/>
    <x v="4"/>
    <x v="676"/>
    <x v="369"/>
    <x v="36"/>
    <x v="90"/>
    <x v="8"/>
    <x v="9"/>
    <x v="3955"/>
    <x v="11"/>
  </r>
  <r>
    <x v="1"/>
    <x v="7"/>
    <x v="1"/>
    <x v="0"/>
    <x v="298"/>
    <x v="3403"/>
    <x v="2939"/>
    <x v="199"/>
    <x v="8"/>
    <x v="2"/>
    <x v="2"/>
    <x v="7"/>
    <x v="43"/>
    <x v="248"/>
    <x v="161"/>
    <x v="184"/>
    <x v="1"/>
    <x v="12"/>
    <x v="4"/>
    <x v="330"/>
    <x v="993"/>
    <x v="78"/>
    <x v="11"/>
    <x v="7"/>
    <x v="9"/>
    <x v="2637"/>
    <x v="3"/>
  </r>
  <r>
    <x v="1"/>
    <x v="7"/>
    <x v="1"/>
    <x v="0"/>
    <x v="255"/>
    <x v="3404"/>
    <x v="2940"/>
    <x v="205"/>
    <x v="8"/>
    <x v="2"/>
    <x v="2"/>
    <x v="7"/>
    <x v="43"/>
    <x v="263"/>
    <x v="136"/>
    <x v="184"/>
    <x v="1"/>
    <x v="12"/>
    <x v="4"/>
    <x v="379"/>
    <x v="735"/>
    <x v="42"/>
    <x v="17"/>
    <x v="7"/>
    <x v="9"/>
    <x v="2638"/>
    <x v="3"/>
  </r>
  <r>
    <x v="1"/>
    <x v="7"/>
    <x v="1"/>
    <x v="0"/>
    <x v="168"/>
    <x v="3405"/>
    <x v="2941"/>
    <x v="183"/>
    <x v="8"/>
    <x v="2"/>
    <x v="2"/>
    <x v="7"/>
    <x v="43"/>
    <x v="238"/>
    <x v="91"/>
    <x v="184"/>
    <x v="1"/>
    <x v="12"/>
    <x v="4"/>
    <x v="262"/>
    <x v="803"/>
    <x v="53"/>
    <x v="18"/>
    <x v="7"/>
    <x v="9"/>
    <x v="2639"/>
    <x v="3"/>
  </r>
  <r>
    <x v="1"/>
    <x v="7"/>
    <x v="1"/>
    <x v="0"/>
    <x v="260"/>
    <x v="3406"/>
    <x v="2942"/>
    <x v="99"/>
    <x v="8"/>
    <x v="2"/>
    <x v="2"/>
    <x v="7"/>
    <x v="43"/>
    <x v="246"/>
    <x v="182"/>
    <x v="142"/>
    <x v="1"/>
    <x v="12"/>
    <x v="4"/>
    <x v="258"/>
    <x v="665"/>
    <x v="101"/>
    <x v="9"/>
    <x v="7"/>
    <x v="9"/>
    <x v="2641"/>
    <x v="3"/>
  </r>
  <r>
    <x v="1"/>
    <x v="7"/>
    <x v="1"/>
    <x v="0"/>
    <x v="318"/>
    <x v="3407"/>
    <x v="2942"/>
    <x v="183"/>
    <x v="8"/>
    <x v="2"/>
    <x v="2"/>
    <x v="7"/>
    <x v="43"/>
    <x v="224"/>
    <x v="182"/>
    <x v="173"/>
    <x v="1"/>
    <x v="12"/>
    <x v="4"/>
    <x v="271"/>
    <x v="472"/>
    <x v="94"/>
    <x v="21"/>
    <x v="7"/>
    <x v="9"/>
    <x v="2640"/>
    <x v="3"/>
  </r>
  <r>
    <x v="1"/>
    <x v="7"/>
    <x v="1"/>
    <x v="0"/>
    <x v="318"/>
    <x v="3408"/>
    <x v="2943"/>
    <x v="144"/>
    <x v="8"/>
    <x v="2"/>
    <x v="2"/>
    <x v="7"/>
    <x v="43"/>
    <x v="279"/>
    <x v="170"/>
    <x v="184"/>
    <x v="1"/>
    <x v="12"/>
    <x v="4"/>
    <x v="266"/>
    <x v="964"/>
    <x v="94"/>
    <x v="21"/>
    <x v="7"/>
    <x v="9"/>
    <x v="2642"/>
    <x v="3"/>
  </r>
  <r>
    <x v="0"/>
    <x v="7"/>
    <x v="1"/>
    <x v="12"/>
    <x v="353"/>
    <x v="3409"/>
    <x v="2944"/>
    <x v="264"/>
    <x v="8"/>
    <x v="2"/>
    <x v="2"/>
    <x v="7"/>
    <x v="9"/>
    <x v="26"/>
    <x v="101"/>
    <x v="184"/>
    <x v="1"/>
    <x v="5"/>
    <x v="0"/>
    <x v="500"/>
    <x v="853"/>
    <x v="63"/>
    <x v="6"/>
    <x v="7"/>
    <x v="0"/>
    <x v="2643"/>
    <x v="18"/>
  </r>
  <r>
    <x v="0"/>
    <x v="6"/>
    <x v="0"/>
    <x v="0"/>
    <x v="4"/>
    <x v="3410"/>
    <x v="2944"/>
    <x v="105"/>
    <x v="8"/>
    <x v="2"/>
    <x v="2"/>
    <x v="6"/>
    <x v="20"/>
    <x v="65"/>
    <x v="4"/>
    <x v="184"/>
    <x v="1"/>
    <x v="11"/>
    <x v="4"/>
    <x v="1099"/>
    <x v="902"/>
    <x v="6"/>
    <x v="25"/>
    <x v="2"/>
    <x v="7"/>
    <x v="3212"/>
    <x v="85"/>
  </r>
  <r>
    <x v="1"/>
    <x v="7"/>
    <x v="0"/>
    <x v="25"/>
    <x v="380"/>
    <x v="3411"/>
    <x v="2945"/>
    <x v="248"/>
    <x v="8"/>
    <x v="2"/>
    <x v="2"/>
    <x v="7"/>
    <x v="42"/>
    <x v="304"/>
    <x v="90"/>
    <x v="184"/>
    <x v="1"/>
    <x v="12"/>
    <x v="4"/>
    <x v="354"/>
    <x v="768"/>
    <x v="38"/>
    <x v="57"/>
    <x v="8"/>
    <x v="9"/>
    <x v="3957"/>
    <x v="11"/>
  </r>
  <r>
    <x v="1"/>
    <x v="7"/>
    <x v="1"/>
    <x v="0"/>
    <x v="106"/>
    <x v="3412"/>
    <x v="2946"/>
    <x v="214"/>
    <x v="8"/>
    <x v="2"/>
    <x v="2"/>
    <x v="7"/>
    <x v="43"/>
    <x v="274"/>
    <x v="56"/>
    <x v="184"/>
    <x v="1"/>
    <x v="12"/>
    <x v="4"/>
    <x v="259"/>
    <x v="761"/>
    <x v="94"/>
    <x v="22"/>
    <x v="7"/>
    <x v="9"/>
    <x v="2644"/>
    <x v="3"/>
  </r>
  <r>
    <x v="1"/>
    <x v="7"/>
    <x v="1"/>
    <x v="0"/>
    <x v="318"/>
    <x v="3413"/>
    <x v="2947"/>
    <x v="7"/>
    <x v="8"/>
    <x v="2"/>
    <x v="2"/>
    <x v="7"/>
    <x v="43"/>
    <x v="239"/>
    <x v="170"/>
    <x v="184"/>
    <x v="1"/>
    <x v="12"/>
    <x v="4"/>
    <x v="274"/>
    <x v="133"/>
    <x v="5"/>
    <x v="20"/>
    <x v="7"/>
    <x v="9"/>
    <x v="2645"/>
    <x v="3"/>
  </r>
  <r>
    <x v="1"/>
    <x v="7"/>
    <x v="1"/>
    <x v="0"/>
    <x v="260"/>
    <x v="3414"/>
    <x v="2948"/>
    <x v="108"/>
    <x v="8"/>
    <x v="2"/>
    <x v="2"/>
    <x v="7"/>
    <x v="43"/>
    <x v="266"/>
    <x v="182"/>
    <x v="142"/>
    <x v="1"/>
    <x v="12"/>
    <x v="4"/>
    <x v="244"/>
    <x v="403"/>
    <x v="93"/>
    <x v="22"/>
    <x v="7"/>
    <x v="9"/>
    <x v="2646"/>
    <x v="3"/>
  </r>
  <r>
    <x v="1"/>
    <x v="7"/>
    <x v="0"/>
    <x v="9"/>
    <x v="351"/>
    <x v="3415"/>
    <x v="2949"/>
    <x v="33"/>
    <x v="8"/>
    <x v="2"/>
    <x v="2"/>
    <x v="7"/>
    <x v="42"/>
    <x v="179"/>
    <x v="139"/>
    <x v="184"/>
    <x v="1"/>
    <x v="12"/>
    <x v="4"/>
    <x v="267"/>
    <x v="489"/>
    <x v="77"/>
    <x v="39"/>
    <x v="8"/>
    <x v="9"/>
    <x v="3958"/>
    <x v="3"/>
  </r>
  <r>
    <x v="1"/>
    <x v="7"/>
    <x v="1"/>
    <x v="0"/>
    <x v="241"/>
    <x v="3416"/>
    <x v="2950"/>
    <x v="214"/>
    <x v="8"/>
    <x v="2"/>
    <x v="2"/>
    <x v="7"/>
    <x v="43"/>
    <x v="266"/>
    <x v="182"/>
    <x v="133"/>
    <x v="1"/>
    <x v="12"/>
    <x v="4"/>
    <x v="244"/>
    <x v="762"/>
    <x v="93"/>
    <x v="22"/>
    <x v="7"/>
    <x v="9"/>
    <x v="2647"/>
    <x v="3"/>
  </r>
  <r>
    <x v="1"/>
    <x v="7"/>
    <x v="0"/>
    <x v="12"/>
    <x v="361"/>
    <x v="3418"/>
    <x v="2951"/>
    <x v="26"/>
    <x v="8"/>
    <x v="2"/>
    <x v="2"/>
    <x v="7"/>
    <x v="42"/>
    <x v="305"/>
    <x v="139"/>
    <x v="184"/>
    <x v="1"/>
    <x v="12"/>
    <x v="4"/>
    <x v="279"/>
    <x v="190"/>
    <x v="38"/>
    <x v="57"/>
    <x v="8"/>
    <x v="9"/>
    <x v="3959"/>
    <x v="18"/>
  </r>
  <r>
    <x v="1"/>
    <x v="7"/>
    <x v="1"/>
    <x v="0"/>
    <x v="204"/>
    <x v="3417"/>
    <x v="2951"/>
    <x v="219"/>
    <x v="8"/>
    <x v="2"/>
    <x v="2"/>
    <x v="7"/>
    <x v="43"/>
    <x v="270"/>
    <x v="110"/>
    <x v="184"/>
    <x v="1"/>
    <x v="12"/>
    <x v="4"/>
    <x v="239"/>
    <x v="325"/>
    <x v="93"/>
    <x v="22"/>
    <x v="7"/>
    <x v="9"/>
    <x v="2648"/>
    <x v="3"/>
  </r>
  <r>
    <x v="0"/>
    <x v="6"/>
    <x v="0"/>
    <x v="0"/>
    <x v="9"/>
    <x v="3419"/>
    <x v="2952"/>
    <x v="143"/>
    <x v="8"/>
    <x v="2"/>
    <x v="2"/>
    <x v="6"/>
    <x v="20"/>
    <x v="65"/>
    <x v="182"/>
    <x v="9"/>
    <x v="1"/>
    <x v="11"/>
    <x v="4"/>
    <x v="1102"/>
    <x v="682"/>
    <x v="6"/>
    <x v="25"/>
    <x v="2"/>
    <x v="7"/>
    <x v="3213"/>
    <x v="85"/>
  </r>
  <r>
    <x v="1"/>
    <x v="2"/>
    <x v="0"/>
    <x v="0"/>
    <x v="344"/>
    <x v="3420"/>
    <x v="2953"/>
    <x v="145"/>
    <x v="8"/>
    <x v="2"/>
    <x v="2"/>
    <x v="2"/>
    <x v="33"/>
    <x v="469"/>
    <x v="182"/>
    <x v="182"/>
    <x v="1"/>
    <x v="2"/>
    <x v="4"/>
    <x v="678"/>
    <x v="850"/>
    <x v="36"/>
    <x v="90"/>
    <x v="8"/>
    <x v="9"/>
    <x v="3960"/>
    <x v="11"/>
  </r>
  <r>
    <x v="1"/>
    <x v="7"/>
    <x v="1"/>
    <x v="0"/>
    <x v="318"/>
    <x v="3421"/>
    <x v="2954"/>
    <x v="265"/>
    <x v="8"/>
    <x v="2"/>
    <x v="2"/>
    <x v="7"/>
    <x v="43"/>
    <x v="239"/>
    <x v="182"/>
    <x v="173"/>
    <x v="1"/>
    <x v="12"/>
    <x v="4"/>
    <x v="276"/>
    <x v="1008"/>
    <x v="5"/>
    <x v="20"/>
    <x v="7"/>
    <x v="9"/>
    <x v="2649"/>
    <x v="3"/>
  </r>
  <r>
    <x v="1"/>
    <x v="7"/>
    <x v="1"/>
    <x v="0"/>
    <x v="318"/>
    <x v="3422"/>
    <x v="2955"/>
    <x v="7"/>
    <x v="8"/>
    <x v="2"/>
    <x v="2"/>
    <x v="7"/>
    <x v="43"/>
    <x v="239"/>
    <x v="170"/>
    <x v="184"/>
    <x v="1"/>
    <x v="12"/>
    <x v="4"/>
    <x v="273"/>
    <x v="133"/>
    <x v="5"/>
    <x v="20"/>
    <x v="7"/>
    <x v="9"/>
    <x v="2650"/>
    <x v="3"/>
  </r>
  <r>
    <x v="0"/>
    <x v="6"/>
    <x v="0"/>
    <x v="0"/>
    <x v="17"/>
    <x v="3423"/>
    <x v="2956"/>
    <x v="160"/>
    <x v="8"/>
    <x v="2"/>
    <x v="2"/>
    <x v="6"/>
    <x v="1"/>
    <x v="4"/>
    <x v="14"/>
    <x v="184"/>
    <x v="1"/>
    <x v="9"/>
    <x v="4"/>
    <x v="1036"/>
    <x v="996"/>
    <x v="8"/>
    <x v="25"/>
    <x v="2"/>
    <x v="7"/>
    <x v="3214"/>
    <x v="85"/>
  </r>
  <r>
    <x v="0"/>
    <x v="7"/>
    <x v="1"/>
    <x v="0"/>
    <x v="318"/>
    <x v="3424"/>
    <x v="2957"/>
    <x v="84"/>
    <x v="8"/>
    <x v="2"/>
    <x v="2"/>
    <x v="7"/>
    <x v="9"/>
    <x v="23"/>
    <x v="170"/>
    <x v="184"/>
    <x v="1"/>
    <x v="5"/>
    <x v="0"/>
    <x v="482"/>
    <x v="724"/>
    <x v="88"/>
    <x v="6"/>
    <x v="7"/>
    <x v="0"/>
    <x v="2651"/>
    <x v="2"/>
  </r>
  <r>
    <x v="0"/>
    <x v="6"/>
    <x v="0"/>
    <x v="0"/>
    <x v="0"/>
    <x v="3425"/>
    <x v="2958"/>
    <x v="237"/>
    <x v="8"/>
    <x v="2"/>
    <x v="2"/>
    <x v="6"/>
    <x v="20"/>
    <x v="65"/>
    <x v="0"/>
    <x v="184"/>
    <x v="1"/>
    <x v="11"/>
    <x v="4"/>
    <x v="1099"/>
    <x v="649"/>
    <x v="6"/>
    <x v="25"/>
    <x v="2"/>
    <x v="7"/>
    <x v="3215"/>
    <x v="85"/>
  </r>
  <r>
    <x v="1"/>
    <x v="7"/>
    <x v="1"/>
    <x v="0"/>
    <x v="260"/>
    <x v="3426"/>
    <x v="2959"/>
    <x v="99"/>
    <x v="8"/>
    <x v="2"/>
    <x v="2"/>
    <x v="7"/>
    <x v="43"/>
    <x v="246"/>
    <x v="182"/>
    <x v="142"/>
    <x v="1"/>
    <x v="12"/>
    <x v="4"/>
    <x v="258"/>
    <x v="859"/>
    <x v="101"/>
    <x v="9"/>
    <x v="7"/>
    <x v="9"/>
    <x v="2652"/>
    <x v="3"/>
  </r>
  <r>
    <x v="1"/>
    <x v="7"/>
    <x v="1"/>
    <x v="0"/>
    <x v="260"/>
    <x v="3427"/>
    <x v="2960"/>
    <x v="97"/>
    <x v="8"/>
    <x v="2"/>
    <x v="2"/>
    <x v="7"/>
    <x v="43"/>
    <x v="270"/>
    <x v="182"/>
    <x v="142"/>
    <x v="1"/>
    <x v="12"/>
    <x v="4"/>
    <x v="244"/>
    <x v="719"/>
    <x v="93"/>
    <x v="22"/>
    <x v="7"/>
    <x v="9"/>
    <x v="2653"/>
    <x v="3"/>
  </r>
  <r>
    <x v="1"/>
    <x v="7"/>
    <x v="1"/>
    <x v="0"/>
    <x v="308"/>
    <x v="3428"/>
    <x v="2961"/>
    <x v="183"/>
    <x v="8"/>
    <x v="2"/>
    <x v="2"/>
    <x v="7"/>
    <x v="43"/>
    <x v="224"/>
    <x v="182"/>
    <x v="167"/>
    <x v="1"/>
    <x v="12"/>
    <x v="4"/>
    <x v="270"/>
    <x v="472"/>
    <x v="94"/>
    <x v="21"/>
    <x v="7"/>
    <x v="9"/>
    <x v="2654"/>
    <x v="3"/>
  </r>
  <r>
    <x v="1"/>
    <x v="7"/>
    <x v="0"/>
    <x v="25"/>
    <x v="394"/>
    <x v="3429"/>
    <x v="2962"/>
    <x v="188"/>
    <x v="8"/>
    <x v="2"/>
    <x v="2"/>
    <x v="7"/>
    <x v="42"/>
    <x v="304"/>
    <x v="182"/>
    <x v="142"/>
    <x v="1"/>
    <x v="12"/>
    <x v="4"/>
    <x v="356"/>
    <x v="43"/>
    <x v="38"/>
    <x v="57"/>
    <x v="8"/>
    <x v="9"/>
    <x v="3961"/>
    <x v="11"/>
  </r>
  <r>
    <x v="1"/>
    <x v="7"/>
    <x v="1"/>
    <x v="0"/>
    <x v="318"/>
    <x v="3430"/>
    <x v="2963"/>
    <x v="7"/>
    <x v="8"/>
    <x v="2"/>
    <x v="2"/>
    <x v="7"/>
    <x v="43"/>
    <x v="239"/>
    <x v="170"/>
    <x v="184"/>
    <x v="1"/>
    <x v="12"/>
    <x v="4"/>
    <x v="273"/>
    <x v="133"/>
    <x v="5"/>
    <x v="20"/>
    <x v="7"/>
    <x v="9"/>
    <x v="2655"/>
    <x v="3"/>
  </r>
  <r>
    <x v="1"/>
    <x v="2"/>
    <x v="0"/>
    <x v="0"/>
    <x v="330"/>
    <x v="3431"/>
    <x v="2964"/>
    <x v="248"/>
    <x v="8"/>
    <x v="2"/>
    <x v="2"/>
    <x v="2"/>
    <x v="32"/>
    <x v="462"/>
    <x v="182"/>
    <x v="178"/>
    <x v="1"/>
    <x v="0"/>
    <x v="4"/>
    <x v="36"/>
    <x v="371"/>
    <x v="84"/>
    <x v="64"/>
    <x v="8"/>
    <x v="9"/>
    <x v="3962"/>
    <x v="11"/>
  </r>
  <r>
    <x v="1"/>
    <x v="7"/>
    <x v="1"/>
    <x v="0"/>
    <x v="318"/>
    <x v="3432"/>
    <x v="2965"/>
    <x v="239"/>
    <x v="8"/>
    <x v="2"/>
    <x v="2"/>
    <x v="7"/>
    <x v="43"/>
    <x v="279"/>
    <x v="182"/>
    <x v="173"/>
    <x v="1"/>
    <x v="12"/>
    <x v="4"/>
    <x v="267"/>
    <x v="612"/>
    <x v="94"/>
    <x v="21"/>
    <x v="7"/>
    <x v="9"/>
    <x v="2656"/>
    <x v="3"/>
  </r>
  <r>
    <x v="1"/>
    <x v="7"/>
    <x v="1"/>
    <x v="0"/>
    <x v="318"/>
    <x v="3433"/>
    <x v="2966"/>
    <x v="239"/>
    <x v="8"/>
    <x v="2"/>
    <x v="2"/>
    <x v="7"/>
    <x v="43"/>
    <x v="217"/>
    <x v="170"/>
    <x v="184"/>
    <x v="1"/>
    <x v="12"/>
    <x v="4"/>
    <x v="266"/>
    <x v="612"/>
    <x v="101"/>
    <x v="9"/>
    <x v="7"/>
    <x v="9"/>
    <x v="2657"/>
    <x v="3"/>
  </r>
  <r>
    <x v="1"/>
    <x v="7"/>
    <x v="1"/>
    <x v="0"/>
    <x v="318"/>
    <x v="3434"/>
    <x v="2967"/>
    <x v="93"/>
    <x v="8"/>
    <x v="2"/>
    <x v="2"/>
    <x v="7"/>
    <x v="43"/>
    <x v="263"/>
    <x v="170"/>
    <x v="184"/>
    <x v="1"/>
    <x v="12"/>
    <x v="4"/>
    <x v="379"/>
    <x v="39"/>
    <x v="42"/>
    <x v="17"/>
    <x v="7"/>
    <x v="9"/>
    <x v="2658"/>
    <x v="3"/>
  </r>
  <r>
    <x v="1"/>
    <x v="7"/>
    <x v="1"/>
    <x v="0"/>
    <x v="159"/>
    <x v="3435"/>
    <x v="2968"/>
    <x v="197"/>
    <x v="8"/>
    <x v="2"/>
    <x v="2"/>
    <x v="7"/>
    <x v="43"/>
    <x v="229"/>
    <x v="83"/>
    <x v="184"/>
    <x v="1"/>
    <x v="12"/>
    <x v="4"/>
    <x v="366"/>
    <x v="638"/>
    <x v="91"/>
    <x v="15"/>
    <x v="7"/>
    <x v="9"/>
    <x v="2659"/>
    <x v="3"/>
  </r>
  <r>
    <x v="1"/>
    <x v="7"/>
    <x v="1"/>
    <x v="0"/>
    <x v="144"/>
    <x v="3436"/>
    <x v="2969"/>
    <x v="99"/>
    <x v="8"/>
    <x v="2"/>
    <x v="2"/>
    <x v="7"/>
    <x v="43"/>
    <x v="217"/>
    <x v="78"/>
    <x v="184"/>
    <x v="1"/>
    <x v="12"/>
    <x v="4"/>
    <x v="266"/>
    <x v="665"/>
    <x v="101"/>
    <x v="9"/>
    <x v="7"/>
    <x v="9"/>
    <x v="2660"/>
    <x v="3"/>
  </r>
  <r>
    <x v="1"/>
    <x v="7"/>
    <x v="1"/>
    <x v="0"/>
    <x v="318"/>
    <x v="3437"/>
    <x v="2970"/>
    <x v="131"/>
    <x v="8"/>
    <x v="2"/>
    <x v="2"/>
    <x v="7"/>
    <x v="43"/>
    <x v="263"/>
    <x v="182"/>
    <x v="173"/>
    <x v="1"/>
    <x v="12"/>
    <x v="4"/>
    <x v="387"/>
    <x v="340"/>
    <x v="42"/>
    <x v="17"/>
    <x v="7"/>
    <x v="9"/>
    <x v="2661"/>
    <x v="3"/>
  </r>
  <r>
    <x v="1"/>
    <x v="7"/>
    <x v="0"/>
    <x v="25"/>
    <x v="380"/>
    <x v="3438"/>
    <x v="2971"/>
    <x v="99"/>
    <x v="8"/>
    <x v="2"/>
    <x v="2"/>
    <x v="7"/>
    <x v="42"/>
    <x v="304"/>
    <x v="90"/>
    <x v="184"/>
    <x v="1"/>
    <x v="12"/>
    <x v="4"/>
    <x v="354"/>
    <x v="882"/>
    <x v="38"/>
    <x v="57"/>
    <x v="8"/>
    <x v="9"/>
    <x v="3963"/>
    <x v="11"/>
  </r>
  <r>
    <x v="1"/>
    <x v="7"/>
    <x v="0"/>
    <x v="9"/>
    <x v="351"/>
    <x v="3439"/>
    <x v="2972"/>
    <x v="97"/>
    <x v="8"/>
    <x v="2"/>
    <x v="2"/>
    <x v="7"/>
    <x v="42"/>
    <x v="173"/>
    <x v="182"/>
    <x v="142"/>
    <x v="1"/>
    <x v="12"/>
    <x v="4"/>
    <x v="183"/>
    <x v="7"/>
    <x v="50"/>
    <x v="30"/>
    <x v="8"/>
    <x v="9"/>
    <x v="3964"/>
    <x v="3"/>
  </r>
  <r>
    <x v="1"/>
    <x v="8"/>
    <x v="0"/>
    <x v="0"/>
    <x v="323"/>
    <x v="3440"/>
    <x v="2973"/>
    <x v="145"/>
    <x v="8"/>
    <x v="2"/>
    <x v="2"/>
    <x v="8"/>
    <x v="57"/>
    <x v="455"/>
    <x v="174"/>
    <x v="184"/>
    <x v="1"/>
    <x v="4"/>
    <x v="4"/>
    <x v="884"/>
    <x v="850"/>
    <x v="1"/>
    <x v="0"/>
    <x v="8"/>
    <x v="9"/>
    <x v="3965"/>
    <x v="18"/>
  </r>
  <r>
    <x v="1"/>
    <x v="2"/>
    <x v="0"/>
    <x v="0"/>
    <x v="344"/>
    <x v="3441"/>
    <x v="2974"/>
    <x v="248"/>
    <x v="8"/>
    <x v="2"/>
    <x v="2"/>
    <x v="2"/>
    <x v="33"/>
    <x v="469"/>
    <x v="180"/>
    <x v="184"/>
    <x v="1"/>
    <x v="2"/>
    <x v="4"/>
    <x v="677"/>
    <x v="370"/>
    <x v="36"/>
    <x v="90"/>
    <x v="8"/>
    <x v="9"/>
    <x v="3966"/>
    <x v="11"/>
  </r>
  <r>
    <x v="1"/>
    <x v="7"/>
    <x v="1"/>
    <x v="0"/>
    <x v="318"/>
    <x v="3442"/>
    <x v="2975"/>
    <x v="25"/>
    <x v="8"/>
    <x v="2"/>
    <x v="2"/>
    <x v="7"/>
    <x v="43"/>
    <x v="248"/>
    <x v="170"/>
    <x v="184"/>
    <x v="1"/>
    <x v="12"/>
    <x v="4"/>
    <x v="317"/>
    <x v="563"/>
    <x v="78"/>
    <x v="11"/>
    <x v="7"/>
    <x v="9"/>
    <x v="2662"/>
    <x v="3"/>
  </r>
  <r>
    <x v="1"/>
    <x v="7"/>
    <x v="1"/>
    <x v="0"/>
    <x v="318"/>
    <x v="3443"/>
    <x v="2976"/>
    <x v="265"/>
    <x v="8"/>
    <x v="2"/>
    <x v="2"/>
    <x v="7"/>
    <x v="43"/>
    <x v="239"/>
    <x v="182"/>
    <x v="173"/>
    <x v="1"/>
    <x v="12"/>
    <x v="4"/>
    <x v="273"/>
    <x v="1008"/>
    <x v="5"/>
    <x v="20"/>
    <x v="7"/>
    <x v="9"/>
    <x v="2663"/>
    <x v="3"/>
  </r>
  <r>
    <x v="1"/>
    <x v="7"/>
    <x v="1"/>
    <x v="0"/>
    <x v="318"/>
    <x v="3444"/>
    <x v="2977"/>
    <x v="265"/>
    <x v="8"/>
    <x v="2"/>
    <x v="2"/>
    <x v="7"/>
    <x v="43"/>
    <x v="239"/>
    <x v="182"/>
    <x v="173"/>
    <x v="1"/>
    <x v="12"/>
    <x v="4"/>
    <x v="276"/>
    <x v="1008"/>
    <x v="5"/>
    <x v="20"/>
    <x v="7"/>
    <x v="9"/>
    <x v="2664"/>
    <x v="3"/>
  </r>
  <r>
    <x v="1"/>
    <x v="7"/>
    <x v="1"/>
    <x v="0"/>
    <x v="167"/>
    <x v="3445"/>
    <x v="2978"/>
    <x v="183"/>
    <x v="8"/>
    <x v="2"/>
    <x v="2"/>
    <x v="7"/>
    <x v="43"/>
    <x v="229"/>
    <x v="182"/>
    <x v="95"/>
    <x v="1"/>
    <x v="12"/>
    <x v="4"/>
    <x v="371"/>
    <x v="848"/>
    <x v="91"/>
    <x v="15"/>
    <x v="7"/>
    <x v="9"/>
    <x v="2665"/>
    <x v="3"/>
  </r>
  <r>
    <x v="1"/>
    <x v="7"/>
    <x v="1"/>
    <x v="0"/>
    <x v="318"/>
    <x v="3446"/>
    <x v="2979"/>
    <x v="209"/>
    <x v="8"/>
    <x v="2"/>
    <x v="2"/>
    <x v="7"/>
    <x v="43"/>
    <x v="246"/>
    <x v="182"/>
    <x v="173"/>
    <x v="1"/>
    <x v="12"/>
    <x v="4"/>
    <x v="259"/>
    <x v="593"/>
    <x v="101"/>
    <x v="9"/>
    <x v="7"/>
    <x v="9"/>
    <x v="2666"/>
    <x v="3"/>
  </r>
  <r>
    <x v="1"/>
    <x v="7"/>
    <x v="1"/>
    <x v="0"/>
    <x v="167"/>
    <x v="3447"/>
    <x v="2980"/>
    <x v="183"/>
    <x v="8"/>
    <x v="2"/>
    <x v="2"/>
    <x v="7"/>
    <x v="43"/>
    <x v="263"/>
    <x v="90"/>
    <x v="184"/>
    <x v="1"/>
    <x v="12"/>
    <x v="4"/>
    <x v="379"/>
    <x v="848"/>
    <x v="42"/>
    <x v="17"/>
    <x v="7"/>
    <x v="9"/>
    <x v="2667"/>
    <x v="3"/>
  </r>
  <r>
    <x v="1"/>
    <x v="7"/>
    <x v="1"/>
    <x v="0"/>
    <x v="318"/>
    <x v="3448"/>
    <x v="2981"/>
    <x v="267"/>
    <x v="8"/>
    <x v="2"/>
    <x v="2"/>
    <x v="7"/>
    <x v="43"/>
    <x v="239"/>
    <x v="170"/>
    <x v="184"/>
    <x v="1"/>
    <x v="12"/>
    <x v="4"/>
    <x v="276"/>
    <x v="901"/>
    <x v="5"/>
    <x v="20"/>
    <x v="7"/>
    <x v="9"/>
    <x v="2668"/>
    <x v="3"/>
  </r>
  <r>
    <x v="1"/>
    <x v="7"/>
    <x v="0"/>
    <x v="9"/>
    <x v="351"/>
    <x v="3449"/>
    <x v="2982"/>
    <x v="97"/>
    <x v="8"/>
    <x v="2"/>
    <x v="2"/>
    <x v="7"/>
    <x v="42"/>
    <x v="179"/>
    <x v="139"/>
    <x v="184"/>
    <x v="1"/>
    <x v="12"/>
    <x v="4"/>
    <x v="267"/>
    <x v="326"/>
    <x v="77"/>
    <x v="39"/>
    <x v="8"/>
    <x v="9"/>
    <x v="3967"/>
    <x v="3"/>
  </r>
  <r>
    <x v="1"/>
    <x v="7"/>
    <x v="1"/>
    <x v="0"/>
    <x v="302"/>
    <x v="3450"/>
    <x v="2983"/>
    <x v="7"/>
    <x v="8"/>
    <x v="2"/>
    <x v="2"/>
    <x v="7"/>
    <x v="43"/>
    <x v="217"/>
    <x v="163"/>
    <x v="184"/>
    <x v="1"/>
    <x v="12"/>
    <x v="4"/>
    <x v="264"/>
    <x v="133"/>
    <x v="101"/>
    <x v="9"/>
    <x v="7"/>
    <x v="9"/>
    <x v="2669"/>
    <x v="3"/>
  </r>
  <r>
    <x v="1"/>
    <x v="7"/>
    <x v="1"/>
    <x v="0"/>
    <x v="260"/>
    <x v="3451"/>
    <x v="2984"/>
    <x v="66"/>
    <x v="8"/>
    <x v="2"/>
    <x v="2"/>
    <x v="7"/>
    <x v="43"/>
    <x v="266"/>
    <x v="139"/>
    <x v="184"/>
    <x v="1"/>
    <x v="12"/>
    <x v="4"/>
    <x v="242"/>
    <x v="270"/>
    <x v="93"/>
    <x v="22"/>
    <x v="7"/>
    <x v="9"/>
    <x v="2670"/>
    <x v="3"/>
  </r>
  <r>
    <x v="1"/>
    <x v="7"/>
    <x v="1"/>
    <x v="0"/>
    <x v="260"/>
    <x v="3452"/>
    <x v="2985"/>
    <x v="66"/>
    <x v="8"/>
    <x v="2"/>
    <x v="2"/>
    <x v="7"/>
    <x v="43"/>
    <x v="270"/>
    <x v="139"/>
    <x v="184"/>
    <x v="1"/>
    <x v="12"/>
    <x v="4"/>
    <x v="242"/>
    <x v="270"/>
    <x v="93"/>
    <x v="22"/>
    <x v="7"/>
    <x v="9"/>
    <x v="2671"/>
    <x v="3"/>
  </r>
  <r>
    <x v="1"/>
    <x v="7"/>
    <x v="0"/>
    <x v="12"/>
    <x v="361"/>
    <x v="3453"/>
    <x v="2986"/>
    <x v="48"/>
    <x v="8"/>
    <x v="2"/>
    <x v="2"/>
    <x v="7"/>
    <x v="39"/>
    <x v="133"/>
    <x v="139"/>
    <x v="184"/>
    <x v="1"/>
    <x v="12"/>
    <x v="4"/>
    <x v="528"/>
    <x v="796"/>
    <x v="55"/>
    <x v="38"/>
    <x v="8"/>
    <x v="9"/>
    <x v="3968"/>
    <x v="18"/>
  </r>
  <r>
    <x v="0"/>
    <x v="7"/>
    <x v="0"/>
    <x v="23"/>
    <x v="390"/>
    <x v="3454"/>
    <x v="2987"/>
    <x v="160"/>
    <x v="8"/>
    <x v="2"/>
    <x v="2"/>
    <x v="7"/>
    <x v="4"/>
    <x v="14"/>
    <x v="182"/>
    <x v="142"/>
    <x v="1"/>
    <x v="12"/>
    <x v="4"/>
    <x v="38"/>
    <x v="745"/>
    <x v="45"/>
    <x v="32"/>
    <x v="8"/>
    <x v="0"/>
    <x v="3969"/>
    <x v="23"/>
  </r>
  <r>
    <x v="0"/>
    <x v="7"/>
    <x v="1"/>
    <x v="12"/>
    <x v="361"/>
    <x v="3455"/>
    <x v="2988"/>
    <x v="239"/>
    <x v="8"/>
    <x v="2"/>
    <x v="2"/>
    <x v="7"/>
    <x v="9"/>
    <x v="26"/>
    <x v="182"/>
    <x v="142"/>
    <x v="1"/>
    <x v="5"/>
    <x v="0"/>
    <x v="502"/>
    <x v="351"/>
    <x v="63"/>
    <x v="6"/>
    <x v="7"/>
    <x v="0"/>
    <x v="2672"/>
    <x v="18"/>
  </r>
  <r>
    <x v="1"/>
    <x v="7"/>
    <x v="1"/>
    <x v="0"/>
    <x v="318"/>
    <x v="3456"/>
    <x v="2989"/>
    <x v="7"/>
    <x v="8"/>
    <x v="2"/>
    <x v="2"/>
    <x v="7"/>
    <x v="43"/>
    <x v="239"/>
    <x v="170"/>
    <x v="184"/>
    <x v="1"/>
    <x v="12"/>
    <x v="4"/>
    <x v="273"/>
    <x v="133"/>
    <x v="5"/>
    <x v="20"/>
    <x v="7"/>
    <x v="9"/>
    <x v="2673"/>
    <x v="3"/>
  </r>
  <r>
    <x v="1"/>
    <x v="7"/>
    <x v="1"/>
    <x v="0"/>
    <x v="135"/>
    <x v="3457"/>
    <x v="2990"/>
    <x v="221"/>
    <x v="8"/>
    <x v="2"/>
    <x v="2"/>
    <x v="7"/>
    <x v="43"/>
    <x v="263"/>
    <x v="182"/>
    <x v="79"/>
    <x v="1"/>
    <x v="12"/>
    <x v="4"/>
    <x v="389"/>
    <x v="722"/>
    <x v="42"/>
    <x v="17"/>
    <x v="7"/>
    <x v="9"/>
    <x v="2674"/>
    <x v="3"/>
  </r>
  <r>
    <x v="1"/>
    <x v="7"/>
    <x v="1"/>
    <x v="0"/>
    <x v="185"/>
    <x v="3458"/>
    <x v="2991"/>
    <x v="97"/>
    <x v="8"/>
    <x v="2"/>
    <x v="2"/>
    <x v="7"/>
    <x v="43"/>
    <x v="247"/>
    <x v="100"/>
    <x v="184"/>
    <x v="1"/>
    <x v="12"/>
    <x v="4"/>
    <x v="233"/>
    <x v="821"/>
    <x v="58"/>
    <x v="19"/>
    <x v="7"/>
    <x v="9"/>
    <x v="2675"/>
    <x v="3"/>
  </r>
  <r>
    <x v="1"/>
    <x v="2"/>
    <x v="0"/>
    <x v="0"/>
    <x v="344"/>
    <x v="3459"/>
    <x v="2991"/>
    <x v="145"/>
    <x v="8"/>
    <x v="2"/>
    <x v="2"/>
    <x v="2"/>
    <x v="33"/>
    <x v="469"/>
    <x v="180"/>
    <x v="184"/>
    <x v="1"/>
    <x v="2"/>
    <x v="4"/>
    <x v="674"/>
    <x v="850"/>
    <x v="36"/>
    <x v="90"/>
    <x v="8"/>
    <x v="9"/>
    <x v="3970"/>
    <x v="11"/>
  </r>
  <r>
    <x v="1"/>
    <x v="7"/>
    <x v="1"/>
    <x v="0"/>
    <x v="260"/>
    <x v="3460"/>
    <x v="2992"/>
    <x v="99"/>
    <x v="8"/>
    <x v="2"/>
    <x v="2"/>
    <x v="7"/>
    <x v="43"/>
    <x v="270"/>
    <x v="182"/>
    <x v="142"/>
    <x v="1"/>
    <x v="12"/>
    <x v="4"/>
    <x v="244"/>
    <x v="968"/>
    <x v="93"/>
    <x v="22"/>
    <x v="7"/>
    <x v="9"/>
    <x v="2676"/>
    <x v="3"/>
  </r>
  <r>
    <x v="1"/>
    <x v="7"/>
    <x v="1"/>
    <x v="0"/>
    <x v="318"/>
    <x v="3461"/>
    <x v="2993"/>
    <x v="7"/>
    <x v="8"/>
    <x v="2"/>
    <x v="2"/>
    <x v="7"/>
    <x v="43"/>
    <x v="248"/>
    <x v="182"/>
    <x v="173"/>
    <x v="1"/>
    <x v="12"/>
    <x v="4"/>
    <x v="318"/>
    <x v="128"/>
    <x v="78"/>
    <x v="11"/>
    <x v="7"/>
    <x v="9"/>
    <x v="2677"/>
    <x v="3"/>
  </r>
  <r>
    <x v="1"/>
    <x v="7"/>
    <x v="1"/>
    <x v="0"/>
    <x v="166"/>
    <x v="3462"/>
    <x v="2994"/>
    <x v="265"/>
    <x v="8"/>
    <x v="2"/>
    <x v="2"/>
    <x v="7"/>
    <x v="43"/>
    <x v="243"/>
    <x v="182"/>
    <x v="94"/>
    <x v="1"/>
    <x v="12"/>
    <x v="4"/>
    <x v="382"/>
    <x v="232"/>
    <x v="53"/>
    <x v="12"/>
    <x v="7"/>
    <x v="9"/>
    <x v="2678"/>
    <x v="3"/>
  </r>
  <r>
    <x v="1"/>
    <x v="7"/>
    <x v="1"/>
    <x v="0"/>
    <x v="144"/>
    <x v="3463"/>
    <x v="2995"/>
    <x v="183"/>
    <x v="8"/>
    <x v="2"/>
    <x v="2"/>
    <x v="7"/>
    <x v="43"/>
    <x v="229"/>
    <x v="182"/>
    <x v="84"/>
    <x v="1"/>
    <x v="12"/>
    <x v="4"/>
    <x v="377"/>
    <x v="848"/>
    <x v="91"/>
    <x v="15"/>
    <x v="7"/>
    <x v="9"/>
    <x v="2679"/>
    <x v="3"/>
  </r>
  <r>
    <x v="1"/>
    <x v="7"/>
    <x v="1"/>
    <x v="0"/>
    <x v="69"/>
    <x v="3464"/>
    <x v="2996"/>
    <x v="183"/>
    <x v="8"/>
    <x v="2"/>
    <x v="2"/>
    <x v="7"/>
    <x v="43"/>
    <x v="229"/>
    <x v="182"/>
    <x v="44"/>
    <x v="1"/>
    <x v="12"/>
    <x v="4"/>
    <x v="384"/>
    <x v="848"/>
    <x v="91"/>
    <x v="15"/>
    <x v="7"/>
    <x v="9"/>
    <x v="2680"/>
    <x v="3"/>
  </r>
  <r>
    <x v="1"/>
    <x v="7"/>
    <x v="1"/>
    <x v="0"/>
    <x v="144"/>
    <x v="3465"/>
    <x v="2997"/>
    <x v="99"/>
    <x v="8"/>
    <x v="2"/>
    <x v="2"/>
    <x v="7"/>
    <x v="43"/>
    <x v="229"/>
    <x v="182"/>
    <x v="84"/>
    <x v="1"/>
    <x v="12"/>
    <x v="4"/>
    <x v="384"/>
    <x v="729"/>
    <x v="91"/>
    <x v="15"/>
    <x v="7"/>
    <x v="9"/>
    <x v="2681"/>
    <x v="3"/>
  </r>
  <r>
    <x v="1"/>
    <x v="7"/>
    <x v="0"/>
    <x v="12"/>
    <x v="373"/>
    <x v="3466"/>
    <x v="2998"/>
    <x v="94"/>
    <x v="8"/>
    <x v="2"/>
    <x v="2"/>
    <x v="7"/>
    <x v="42"/>
    <x v="305"/>
    <x v="182"/>
    <x v="173"/>
    <x v="1"/>
    <x v="12"/>
    <x v="4"/>
    <x v="281"/>
    <x v="637"/>
    <x v="38"/>
    <x v="57"/>
    <x v="8"/>
    <x v="9"/>
    <x v="3971"/>
    <x v="18"/>
  </r>
  <r>
    <x v="1"/>
    <x v="7"/>
    <x v="0"/>
    <x v="13"/>
    <x v="363"/>
    <x v="3467"/>
    <x v="2999"/>
    <x v="277"/>
    <x v="8"/>
    <x v="2"/>
    <x v="2"/>
    <x v="7"/>
    <x v="42"/>
    <x v="302"/>
    <x v="182"/>
    <x v="142"/>
    <x v="1"/>
    <x v="12"/>
    <x v="4"/>
    <x v="338"/>
    <x v="512"/>
    <x v="38"/>
    <x v="57"/>
    <x v="8"/>
    <x v="9"/>
    <x v="3972"/>
    <x v="30"/>
  </r>
  <r>
    <x v="1"/>
    <x v="7"/>
    <x v="0"/>
    <x v="9"/>
    <x v="364"/>
    <x v="3468"/>
    <x v="3000"/>
    <x v="99"/>
    <x v="8"/>
    <x v="2"/>
    <x v="2"/>
    <x v="7"/>
    <x v="42"/>
    <x v="179"/>
    <x v="182"/>
    <x v="173"/>
    <x v="1"/>
    <x v="12"/>
    <x v="4"/>
    <x v="269"/>
    <x v="852"/>
    <x v="77"/>
    <x v="39"/>
    <x v="8"/>
    <x v="9"/>
    <x v="3973"/>
    <x v="3"/>
  </r>
  <r>
    <x v="1"/>
    <x v="7"/>
    <x v="0"/>
    <x v="18"/>
    <x v="383"/>
    <x v="3469"/>
    <x v="3001"/>
    <x v="33"/>
    <x v="8"/>
    <x v="2"/>
    <x v="2"/>
    <x v="7"/>
    <x v="39"/>
    <x v="131"/>
    <x v="139"/>
    <x v="184"/>
    <x v="1"/>
    <x v="12"/>
    <x v="4"/>
    <x v="200"/>
    <x v="619"/>
    <x v="55"/>
    <x v="38"/>
    <x v="8"/>
    <x v="9"/>
    <x v="3974"/>
    <x v="58"/>
  </r>
  <r>
    <x v="1"/>
    <x v="7"/>
    <x v="0"/>
    <x v="9"/>
    <x v="352"/>
    <x v="3470"/>
    <x v="3002"/>
    <x v="281"/>
    <x v="8"/>
    <x v="2"/>
    <x v="2"/>
    <x v="7"/>
    <x v="42"/>
    <x v="192"/>
    <x v="140"/>
    <x v="184"/>
    <x v="1"/>
    <x v="12"/>
    <x v="4"/>
    <x v="231"/>
    <x v="249"/>
    <x v="3"/>
    <x v="40"/>
    <x v="8"/>
    <x v="9"/>
    <x v="3975"/>
    <x v="3"/>
  </r>
  <r>
    <x v="0"/>
    <x v="7"/>
    <x v="1"/>
    <x v="0"/>
    <x v="178"/>
    <x v="3471"/>
    <x v="3003"/>
    <x v="55"/>
    <x v="8"/>
    <x v="2"/>
    <x v="2"/>
    <x v="7"/>
    <x v="9"/>
    <x v="23"/>
    <x v="182"/>
    <x v="100"/>
    <x v="1"/>
    <x v="5"/>
    <x v="0"/>
    <x v="485"/>
    <x v="871"/>
    <x v="88"/>
    <x v="6"/>
    <x v="7"/>
    <x v="0"/>
    <x v="2682"/>
    <x v="2"/>
  </r>
  <r>
    <x v="0"/>
    <x v="7"/>
    <x v="1"/>
    <x v="0"/>
    <x v="286"/>
    <x v="3472"/>
    <x v="3004"/>
    <x v="264"/>
    <x v="8"/>
    <x v="2"/>
    <x v="2"/>
    <x v="7"/>
    <x v="9"/>
    <x v="23"/>
    <x v="182"/>
    <x v="153"/>
    <x v="1"/>
    <x v="5"/>
    <x v="0"/>
    <x v="485"/>
    <x v="853"/>
    <x v="88"/>
    <x v="6"/>
    <x v="7"/>
    <x v="0"/>
    <x v="2683"/>
    <x v="2"/>
  </r>
  <r>
    <x v="1"/>
    <x v="7"/>
    <x v="1"/>
    <x v="0"/>
    <x v="284"/>
    <x v="3473"/>
    <x v="3005"/>
    <x v="99"/>
    <x v="8"/>
    <x v="2"/>
    <x v="2"/>
    <x v="7"/>
    <x v="43"/>
    <x v="239"/>
    <x v="156"/>
    <x v="184"/>
    <x v="1"/>
    <x v="12"/>
    <x v="4"/>
    <x v="271"/>
    <x v="440"/>
    <x v="5"/>
    <x v="20"/>
    <x v="7"/>
    <x v="9"/>
    <x v="2684"/>
    <x v="3"/>
  </r>
  <r>
    <x v="1"/>
    <x v="7"/>
    <x v="0"/>
    <x v="9"/>
    <x v="358"/>
    <x v="3474"/>
    <x v="3006"/>
    <x v="97"/>
    <x v="8"/>
    <x v="2"/>
    <x v="2"/>
    <x v="7"/>
    <x v="42"/>
    <x v="179"/>
    <x v="160"/>
    <x v="184"/>
    <x v="1"/>
    <x v="12"/>
    <x v="4"/>
    <x v="266"/>
    <x v="326"/>
    <x v="77"/>
    <x v="39"/>
    <x v="8"/>
    <x v="9"/>
    <x v="3976"/>
    <x v="3"/>
  </r>
  <r>
    <x v="1"/>
    <x v="7"/>
    <x v="1"/>
    <x v="0"/>
    <x v="279"/>
    <x v="3475"/>
    <x v="3007"/>
    <x v="49"/>
    <x v="8"/>
    <x v="2"/>
    <x v="2"/>
    <x v="7"/>
    <x v="43"/>
    <x v="224"/>
    <x v="182"/>
    <x v="149"/>
    <x v="1"/>
    <x v="12"/>
    <x v="4"/>
    <x v="270"/>
    <x v="1028"/>
    <x v="94"/>
    <x v="21"/>
    <x v="7"/>
    <x v="9"/>
    <x v="2685"/>
    <x v="3"/>
  </r>
  <r>
    <x v="1"/>
    <x v="7"/>
    <x v="1"/>
    <x v="0"/>
    <x v="318"/>
    <x v="3476"/>
    <x v="3008"/>
    <x v="33"/>
    <x v="8"/>
    <x v="2"/>
    <x v="2"/>
    <x v="7"/>
    <x v="43"/>
    <x v="248"/>
    <x v="182"/>
    <x v="173"/>
    <x v="1"/>
    <x v="12"/>
    <x v="4"/>
    <x v="319"/>
    <x v="627"/>
    <x v="78"/>
    <x v="11"/>
    <x v="7"/>
    <x v="9"/>
    <x v="2686"/>
    <x v="3"/>
  </r>
  <r>
    <x v="1"/>
    <x v="2"/>
    <x v="1"/>
    <x v="12"/>
    <x v="361"/>
    <x v="3477"/>
    <x v="3009"/>
    <x v="136"/>
    <x v="8"/>
    <x v="2"/>
    <x v="2"/>
    <x v="2"/>
    <x v="34"/>
    <x v="466"/>
    <x v="139"/>
    <x v="184"/>
    <x v="1"/>
    <x v="1"/>
    <x v="4"/>
    <x v="150"/>
    <x v="450"/>
    <x v="84"/>
    <x v="65"/>
    <x v="8"/>
    <x v="11"/>
    <x v="3977"/>
    <x v="18"/>
  </r>
  <r>
    <x v="1"/>
    <x v="10"/>
    <x v="1"/>
    <x v="8"/>
    <x v="59"/>
    <x v="3478"/>
    <x v="3010"/>
    <x v="239"/>
    <x v="8"/>
    <x v="2"/>
    <x v="2"/>
    <x v="10"/>
    <x v="59"/>
    <x v="360"/>
    <x v="18"/>
    <x v="184"/>
    <x v="1"/>
    <x v="15"/>
    <x v="4"/>
    <x v="933"/>
    <x v="866"/>
    <x v="15"/>
    <x v="70"/>
    <x v="1"/>
    <x v="10"/>
    <x v="665"/>
    <x v="4"/>
  </r>
  <r>
    <x v="1"/>
    <x v="7"/>
    <x v="1"/>
    <x v="0"/>
    <x v="318"/>
    <x v="3479"/>
    <x v="3011"/>
    <x v="97"/>
    <x v="8"/>
    <x v="2"/>
    <x v="2"/>
    <x v="7"/>
    <x v="43"/>
    <x v="239"/>
    <x v="182"/>
    <x v="173"/>
    <x v="1"/>
    <x v="12"/>
    <x v="4"/>
    <x v="273"/>
    <x v="1026"/>
    <x v="5"/>
    <x v="20"/>
    <x v="7"/>
    <x v="9"/>
    <x v="2688"/>
    <x v="3"/>
  </r>
  <r>
    <x v="1"/>
    <x v="7"/>
    <x v="1"/>
    <x v="0"/>
    <x v="260"/>
    <x v="3480"/>
    <x v="3012"/>
    <x v="123"/>
    <x v="8"/>
    <x v="2"/>
    <x v="2"/>
    <x v="7"/>
    <x v="43"/>
    <x v="260"/>
    <x v="139"/>
    <x v="184"/>
    <x v="1"/>
    <x v="12"/>
    <x v="4"/>
    <x v="468"/>
    <x v="118"/>
    <x v="67"/>
    <x v="14"/>
    <x v="7"/>
    <x v="9"/>
    <x v="2687"/>
    <x v="3"/>
  </r>
  <r>
    <x v="1"/>
    <x v="7"/>
    <x v="1"/>
    <x v="0"/>
    <x v="260"/>
    <x v="3481"/>
    <x v="3013"/>
    <x v="250"/>
    <x v="8"/>
    <x v="2"/>
    <x v="2"/>
    <x v="7"/>
    <x v="43"/>
    <x v="260"/>
    <x v="139"/>
    <x v="184"/>
    <x v="1"/>
    <x v="12"/>
    <x v="4"/>
    <x v="468"/>
    <x v="196"/>
    <x v="67"/>
    <x v="14"/>
    <x v="7"/>
    <x v="9"/>
    <x v="2689"/>
    <x v="3"/>
  </r>
  <r>
    <x v="1"/>
    <x v="10"/>
    <x v="1"/>
    <x v="8"/>
    <x v="59"/>
    <x v="3482"/>
    <x v="3014"/>
    <x v="298"/>
    <x v="8"/>
    <x v="2"/>
    <x v="2"/>
    <x v="10"/>
    <x v="60"/>
    <x v="417"/>
    <x v="18"/>
    <x v="184"/>
    <x v="1"/>
    <x v="15"/>
    <x v="4"/>
    <x v="951"/>
    <x v="222"/>
    <x v="65"/>
    <x v="79"/>
    <x v="1"/>
    <x v="10"/>
    <x v="666"/>
    <x v="4"/>
  </r>
  <r>
    <x v="1"/>
    <x v="7"/>
    <x v="0"/>
    <x v="24"/>
    <x v="393"/>
    <x v="3484"/>
    <x v="3015"/>
    <x v="7"/>
    <x v="8"/>
    <x v="2"/>
    <x v="2"/>
    <x v="7"/>
    <x v="39"/>
    <x v="115"/>
    <x v="182"/>
    <x v="142"/>
    <x v="1"/>
    <x v="12"/>
    <x v="4"/>
    <x v="39"/>
    <x v="136"/>
    <x v="72"/>
    <x v="41"/>
    <x v="8"/>
    <x v="9"/>
    <x v="3978"/>
    <x v="54"/>
  </r>
  <r>
    <x v="1"/>
    <x v="10"/>
    <x v="1"/>
    <x v="2"/>
    <x v="37"/>
    <x v="3483"/>
    <x v="3015"/>
    <x v="13"/>
    <x v="8"/>
    <x v="2"/>
    <x v="2"/>
    <x v="10"/>
    <x v="36"/>
    <x v="431"/>
    <x v="21"/>
    <x v="184"/>
    <x v="1"/>
    <x v="15"/>
    <x v="4"/>
    <x v="788"/>
    <x v="1001"/>
    <x v="49"/>
    <x v="76"/>
    <x v="1"/>
    <x v="10"/>
    <x v="667"/>
    <x v="10"/>
  </r>
  <r>
    <x v="0"/>
    <x v="7"/>
    <x v="1"/>
    <x v="0"/>
    <x v="260"/>
    <x v="3485"/>
    <x v="3016"/>
    <x v="182"/>
    <x v="8"/>
    <x v="2"/>
    <x v="2"/>
    <x v="7"/>
    <x v="9"/>
    <x v="25"/>
    <x v="182"/>
    <x v="142"/>
    <x v="1"/>
    <x v="5"/>
    <x v="0"/>
    <x v="493"/>
    <x v="84"/>
    <x v="88"/>
    <x v="6"/>
    <x v="7"/>
    <x v="0"/>
    <x v="2690"/>
    <x v="3"/>
  </r>
  <r>
    <x v="1"/>
    <x v="2"/>
    <x v="0"/>
    <x v="0"/>
    <x v="344"/>
    <x v="3486"/>
    <x v="3017"/>
    <x v="145"/>
    <x v="8"/>
    <x v="2"/>
    <x v="2"/>
    <x v="2"/>
    <x v="33"/>
    <x v="469"/>
    <x v="182"/>
    <x v="182"/>
    <x v="1"/>
    <x v="2"/>
    <x v="4"/>
    <x v="676"/>
    <x v="716"/>
    <x v="36"/>
    <x v="90"/>
    <x v="8"/>
    <x v="9"/>
    <x v="3979"/>
    <x v="11"/>
  </r>
  <r>
    <x v="0"/>
    <x v="6"/>
    <x v="0"/>
    <x v="0"/>
    <x v="14"/>
    <x v="3487"/>
    <x v="3018"/>
    <x v="256"/>
    <x v="8"/>
    <x v="2"/>
    <x v="2"/>
    <x v="6"/>
    <x v="14"/>
    <x v="43"/>
    <x v="182"/>
    <x v="13"/>
    <x v="1"/>
    <x v="9"/>
    <x v="4"/>
    <x v="1072"/>
    <x v="773"/>
    <x v="8"/>
    <x v="25"/>
    <x v="2"/>
    <x v="7"/>
    <x v="3216"/>
    <x v="85"/>
  </r>
  <r>
    <x v="1"/>
    <x v="7"/>
    <x v="1"/>
    <x v="0"/>
    <x v="108"/>
    <x v="3488"/>
    <x v="3019"/>
    <x v="282"/>
    <x v="8"/>
    <x v="2"/>
    <x v="2"/>
    <x v="7"/>
    <x v="43"/>
    <x v="257"/>
    <x v="58"/>
    <x v="184"/>
    <x v="1"/>
    <x v="12"/>
    <x v="4"/>
    <x v="238"/>
    <x v="316"/>
    <x v="58"/>
    <x v="19"/>
    <x v="7"/>
    <x v="9"/>
    <x v="2691"/>
    <x v="3"/>
  </r>
  <r>
    <x v="1"/>
    <x v="2"/>
    <x v="0"/>
    <x v="0"/>
    <x v="344"/>
    <x v="3489"/>
    <x v="3020"/>
    <x v="145"/>
    <x v="8"/>
    <x v="2"/>
    <x v="2"/>
    <x v="2"/>
    <x v="33"/>
    <x v="469"/>
    <x v="182"/>
    <x v="182"/>
    <x v="1"/>
    <x v="2"/>
    <x v="4"/>
    <x v="676"/>
    <x v="850"/>
    <x v="36"/>
    <x v="90"/>
    <x v="8"/>
    <x v="9"/>
    <x v="3980"/>
    <x v="11"/>
  </r>
  <r>
    <x v="1"/>
    <x v="7"/>
    <x v="0"/>
    <x v="28"/>
    <x v="399"/>
    <x v="3490"/>
    <x v="3021"/>
    <x v="7"/>
    <x v="8"/>
    <x v="2"/>
    <x v="2"/>
    <x v="7"/>
    <x v="39"/>
    <x v="169"/>
    <x v="182"/>
    <x v="142"/>
    <x v="1"/>
    <x v="12"/>
    <x v="4"/>
    <x v="47"/>
    <x v="130"/>
    <x v="57"/>
    <x v="29"/>
    <x v="8"/>
    <x v="9"/>
    <x v="3981"/>
    <x v="67"/>
  </r>
  <r>
    <x v="1"/>
    <x v="7"/>
    <x v="0"/>
    <x v="25"/>
    <x v="394"/>
    <x v="3491"/>
    <x v="3022"/>
    <x v="35"/>
    <x v="8"/>
    <x v="2"/>
    <x v="2"/>
    <x v="7"/>
    <x v="42"/>
    <x v="304"/>
    <x v="139"/>
    <x v="184"/>
    <x v="1"/>
    <x v="12"/>
    <x v="4"/>
    <x v="354"/>
    <x v="1003"/>
    <x v="38"/>
    <x v="57"/>
    <x v="8"/>
    <x v="9"/>
    <x v="3982"/>
    <x v="11"/>
  </r>
  <r>
    <x v="0"/>
    <x v="7"/>
    <x v="1"/>
    <x v="0"/>
    <x v="318"/>
    <x v="3492"/>
    <x v="3023"/>
    <x v="195"/>
    <x v="8"/>
    <x v="2"/>
    <x v="2"/>
    <x v="7"/>
    <x v="9"/>
    <x v="23"/>
    <x v="170"/>
    <x v="184"/>
    <x v="1"/>
    <x v="5"/>
    <x v="0"/>
    <x v="484"/>
    <x v="733"/>
    <x v="88"/>
    <x v="6"/>
    <x v="7"/>
    <x v="0"/>
    <x v="2692"/>
    <x v="2"/>
  </r>
  <r>
    <x v="0"/>
    <x v="8"/>
    <x v="0"/>
    <x v="2"/>
    <x v="323"/>
    <x v="3493"/>
    <x v="3024"/>
    <x v="146"/>
    <x v="8"/>
    <x v="2"/>
    <x v="2"/>
    <x v="8"/>
    <x v="17"/>
    <x v="47"/>
    <x v="182"/>
    <x v="142"/>
    <x v="1"/>
    <x v="2"/>
    <x v="4"/>
    <x v="211"/>
    <x v="765"/>
    <x v="14"/>
    <x v="81"/>
    <x v="8"/>
    <x v="1"/>
    <x v="3351"/>
    <x v="23"/>
  </r>
  <r>
    <x v="1"/>
    <x v="7"/>
    <x v="1"/>
    <x v="0"/>
    <x v="318"/>
    <x v="3494"/>
    <x v="3025"/>
    <x v="108"/>
    <x v="8"/>
    <x v="2"/>
    <x v="2"/>
    <x v="7"/>
    <x v="43"/>
    <x v="224"/>
    <x v="182"/>
    <x v="173"/>
    <x v="1"/>
    <x v="12"/>
    <x v="4"/>
    <x v="274"/>
    <x v="403"/>
    <x v="94"/>
    <x v="21"/>
    <x v="7"/>
    <x v="9"/>
    <x v="2693"/>
    <x v="3"/>
  </r>
  <r>
    <x v="1"/>
    <x v="7"/>
    <x v="1"/>
    <x v="0"/>
    <x v="186"/>
    <x v="3495"/>
    <x v="3026"/>
    <x v="126"/>
    <x v="8"/>
    <x v="2"/>
    <x v="2"/>
    <x v="7"/>
    <x v="43"/>
    <x v="274"/>
    <x v="101"/>
    <x v="184"/>
    <x v="1"/>
    <x v="12"/>
    <x v="4"/>
    <x v="261"/>
    <x v="111"/>
    <x v="94"/>
    <x v="22"/>
    <x v="7"/>
    <x v="9"/>
    <x v="2694"/>
    <x v="3"/>
  </r>
  <r>
    <x v="0"/>
    <x v="8"/>
    <x v="0"/>
    <x v="2"/>
    <x v="323"/>
    <x v="3496"/>
    <x v="3027"/>
    <x v="146"/>
    <x v="8"/>
    <x v="2"/>
    <x v="2"/>
    <x v="8"/>
    <x v="17"/>
    <x v="47"/>
    <x v="182"/>
    <x v="142"/>
    <x v="1"/>
    <x v="2"/>
    <x v="4"/>
    <x v="212"/>
    <x v="765"/>
    <x v="14"/>
    <x v="81"/>
    <x v="8"/>
    <x v="1"/>
    <x v="3352"/>
    <x v="23"/>
  </r>
  <r>
    <x v="0"/>
    <x v="8"/>
    <x v="0"/>
    <x v="12"/>
    <x v="361"/>
    <x v="3497"/>
    <x v="3028"/>
    <x v="146"/>
    <x v="8"/>
    <x v="2"/>
    <x v="2"/>
    <x v="8"/>
    <x v="29"/>
    <x v="97"/>
    <x v="182"/>
    <x v="142"/>
    <x v="1"/>
    <x v="6"/>
    <x v="4"/>
    <x v="948"/>
    <x v="293"/>
    <x v="14"/>
    <x v="81"/>
    <x v="8"/>
    <x v="1"/>
    <x v="3983"/>
    <x v="11"/>
  </r>
  <r>
    <x v="0"/>
    <x v="8"/>
    <x v="0"/>
    <x v="2"/>
    <x v="323"/>
    <x v="3498"/>
    <x v="3029"/>
    <x v="146"/>
    <x v="8"/>
    <x v="2"/>
    <x v="2"/>
    <x v="8"/>
    <x v="17"/>
    <x v="47"/>
    <x v="182"/>
    <x v="142"/>
    <x v="1"/>
    <x v="2"/>
    <x v="4"/>
    <x v="213"/>
    <x v="765"/>
    <x v="14"/>
    <x v="81"/>
    <x v="8"/>
    <x v="1"/>
    <x v="4380"/>
    <x v="23"/>
  </r>
  <r>
    <x v="1"/>
    <x v="2"/>
    <x v="1"/>
    <x v="12"/>
    <x v="347"/>
    <x v="3499"/>
    <x v="3030"/>
    <x v="77"/>
    <x v="8"/>
    <x v="2"/>
    <x v="2"/>
    <x v="2"/>
    <x v="34"/>
    <x v="466"/>
    <x v="182"/>
    <x v="84"/>
    <x v="1"/>
    <x v="1"/>
    <x v="4"/>
    <x v="151"/>
    <x v="498"/>
    <x v="84"/>
    <x v="65"/>
    <x v="8"/>
    <x v="11"/>
    <x v="3984"/>
    <x v="18"/>
  </r>
  <r>
    <x v="1"/>
    <x v="7"/>
    <x v="1"/>
    <x v="0"/>
    <x v="260"/>
    <x v="3500"/>
    <x v="3031"/>
    <x v="195"/>
    <x v="8"/>
    <x v="2"/>
    <x v="2"/>
    <x v="7"/>
    <x v="43"/>
    <x v="243"/>
    <x v="139"/>
    <x v="184"/>
    <x v="1"/>
    <x v="12"/>
    <x v="4"/>
    <x v="376"/>
    <x v="361"/>
    <x v="53"/>
    <x v="12"/>
    <x v="7"/>
    <x v="9"/>
    <x v="2695"/>
    <x v="3"/>
  </r>
  <r>
    <x v="1"/>
    <x v="7"/>
    <x v="1"/>
    <x v="0"/>
    <x v="318"/>
    <x v="3501"/>
    <x v="3032"/>
    <x v="267"/>
    <x v="8"/>
    <x v="2"/>
    <x v="2"/>
    <x v="7"/>
    <x v="43"/>
    <x v="239"/>
    <x v="182"/>
    <x v="173"/>
    <x v="1"/>
    <x v="12"/>
    <x v="4"/>
    <x v="274"/>
    <x v="901"/>
    <x v="5"/>
    <x v="20"/>
    <x v="7"/>
    <x v="9"/>
    <x v="2696"/>
    <x v="3"/>
  </r>
  <r>
    <x v="1"/>
    <x v="2"/>
    <x v="1"/>
    <x v="13"/>
    <x v="359"/>
    <x v="3502"/>
    <x v="3033"/>
    <x v="248"/>
    <x v="8"/>
    <x v="2"/>
    <x v="2"/>
    <x v="2"/>
    <x v="34"/>
    <x v="465"/>
    <x v="182"/>
    <x v="119"/>
    <x v="1"/>
    <x v="1"/>
    <x v="4"/>
    <x v="185"/>
    <x v="369"/>
    <x v="84"/>
    <x v="65"/>
    <x v="8"/>
    <x v="11"/>
    <x v="3985"/>
    <x v="30"/>
  </r>
  <r>
    <x v="0"/>
    <x v="7"/>
    <x v="1"/>
    <x v="0"/>
    <x v="318"/>
    <x v="3503"/>
    <x v="3034"/>
    <x v="120"/>
    <x v="8"/>
    <x v="2"/>
    <x v="2"/>
    <x v="7"/>
    <x v="9"/>
    <x v="23"/>
    <x v="170"/>
    <x v="184"/>
    <x v="1"/>
    <x v="5"/>
    <x v="0"/>
    <x v="483"/>
    <x v="312"/>
    <x v="88"/>
    <x v="6"/>
    <x v="7"/>
    <x v="0"/>
    <x v="2697"/>
    <x v="2"/>
  </r>
  <r>
    <x v="1"/>
    <x v="10"/>
    <x v="1"/>
    <x v="1"/>
    <x v="33"/>
    <x v="3504"/>
    <x v="3035"/>
    <x v="59"/>
    <x v="8"/>
    <x v="2"/>
    <x v="2"/>
    <x v="10"/>
    <x v="36"/>
    <x v="369"/>
    <x v="21"/>
    <x v="184"/>
    <x v="1"/>
    <x v="15"/>
    <x v="4"/>
    <x v="752"/>
    <x v="257"/>
    <x v="12"/>
    <x v="71"/>
    <x v="1"/>
    <x v="10"/>
    <x v="668"/>
    <x v="4"/>
  </r>
  <r>
    <x v="1"/>
    <x v="7"/>
    <x v="1"/>
    <x v="0"/>
    <x v="260"/>
    <x v="3505"/>
    <x v="3036"/>
    <x v="195"/>
    <x v="8"/>
    <x v="2"/>
    <x v="2"/>
    <x v="7"/>
    <x v="43"/>
    <x v="243"/>
    <x v="139"/>
    <x v="184"/>
    <x v="1"/>
    <x v="12"/>
    <x v="4"/>
    <x v="374"/>
    <x v="361"/>
    <x v="53"/>
    <x v="12"/>
    <x v="7"/>
    <x v="9"/>
    <x v="2698"/>
    <x v="3"/>
  </r>
  <r>
    <x v="1"/>
    <x v="7"/>
    <x v="1"/>
    <x v="0"/>
    <x v="167"/>
    <x v="3506"/>
    <x v="3037"/>
    <x v="291"/>
    <x v="8"/>
    <x v="2"/>
    <x v="2"/>
    <x v="7"/>
    <x v="43"/>
    <x v="272"/>
    <x v="182"/>
    <x v="95"/>
    <x v="1"/>
    <x v="12"/>
    <x v="4"/>
    <x v="233"/>
    <x v="896"/>
    <x v="93"/>
    <x v="22"/>
    <x v="7"/>
    <x v="9"/>
    <x v="2699"/>
    <x v="3"/>
  </r>
  <r>
    <x v="1"/>
    <x v="7"/>
    <x v="1"/>
    <x v="0"/>
    <x v="245"/>
    <x v="3507"/>
    <x v="3038"/>
    <x v="195"/>
    <x v="8"/>
    <x v="2"/>
    <x v="2"/>
    <x v="7"/>
    <x v="43"/>
    <x v="243"/>
    <x v="129"/>
    <x v="184"/>
    <x v="1"/>
    <x v="12"/>
    <x v="4"/>
    <x v="372"/>
    <x v="361"/>
    <x v="53"/>
    <x v="12"/>
    <x v="7"/>
    <x v="9"/>
    <x v="2700"/>
    <x v="3"/>
  </r>
  <r>
    <x v="1"/>
    <x v="7"/>
    <x v="0"/>
    <x v="28"/>
    <x v="399"/>
    <x v="3508"/>
    <x v="3039"/>
    <x v="7"/>
    <x v="8"/>
    <x v="2"/>
    <x v="2"/>
    <x v="7"/>
    <x v="39"/>
    <x v="169"/>
    <x v="182"/>
    <x v="142"/>
    <x v="1"/>
    <x v="12"/>
    <x v="4"/>
    <x v="47"/>
    <x v="130"/>
    <x v="57"/>
    <x v="29"/>
    <x v="8"/>
    <x v="9"/>
    <x v="3986"/>
    <x v="67"/>
  </r>
  <r>
    <x v="1"/>
    <x v="7"/>
    <x v="1"/>
    <x v="0"/>
    <x v="318"/>
    <x v="3509"/>
    <x v="3040"/>
    <x v="151"/>
    <x v="8"/>
    <x v="2"/>
    <x v="2"/>
    <x v="7"/>
    <x v="43"/>
    <x v="239"/>
    <x v="182"/>
    <x v="173"/>
    <x v="1"/>
    <x v="12"/>
    <x v="4"/>
    <x v="276"/>
    <x v="59"/>
    <x v="5"/>
    <x v="20"/>
    <x v="7"/>
    <x v="9"/>
    <x v="2701"/>
    <x v="3"/>
  </r>
  <r>
    <x v="1"/>
    <x v="7"/>
    <x v="0"/>
    <x v="12"/>
    <x v="361"/>
    <x v="3510"/>
    <x v="3041"/>
    <x v="83"/>
    <x v="8"/>
    <x v="2"/>
    <x v="2"/>
    <x v="7"/>
    <x v="39"/>
    <x v="114"/>
    <x v="139"/>
    <x v="184"/>
    <x v="1"/>
    <x v="12"/>
    <x v="4"/>
    <x v="27"/>
    <x v="1016"/>
    <x v="72"/>
    <x v="41"/>
    <x v="8"/>
    <x v="9"/>
    <x v="3987"/>
    <x v="18"/>
  </r>
  <r>
    <x v="1"/>
    <x v="10"/>
    <x v="1"/>
    <x v="12"/>
    <x v="128"/>
    <x v="3511"/>
    <x v="3042"/>
    <x v="67"/>
    <x v="8"/>
    <x v="2"/>
    <x v="2"/>
    <x v="10"/>
    <x v="36"/>
    <x v="395"/>
    <x v="182"/>
    <x v="24"/>
    <x v="1"/>
    <x v="15"/>
    <x v="4"/>
    <x v="850"/>
    <x v="881"/>
    <x v="40"/>
    <x v="53"/>
    <x v="1"/>
    <x v="10"/>
    <x v="669"/>
    <x v="14"/>
  </r>
  <r>
    <x v="0"/>
    <x v="6"/>
    <x v="0"/>
    <x v="0"/>
    <x v="19"/>
    <x v="3512"/>
    <x v="3043"/>
    <x v="89"/>
    <x v="8"/>
    <x v="2"/>
    <x v="2"/>
    <x v="6"/>
    <x v="14"/>
    <x v="43"/>
    <x v="16"/>
    <x v="184"/>
    <x v="1"/>
    <x v="9"/>
    <x v="4"/>
    <x v="1071"/>
    <x v="556"/>
    <x v="8"/>
    <x v="25"/>
    <x v="2"/>
    <x v="7"/>
    <x v="3217"/>
    <x v="85"/>
  </r>
  <r>
    <x v="1"/>
    <x v="7"/>
    <x v="0"/>
    <x v="25"/>
    <x v="394"/>
    <x v="3513"/>
    <x v="3044"/>
    <x v="35"/>
    <x v="8"/>
    <x v="2"/>
    <x v="2"/>
    <x v="7"/>
    <x v="42"/>
    <x v="304"/>
    <x v="139"/>
    <x v="184"/>
    <x v="1"/>
    <x v="12"/>
    <x v="4"/>
    <x v="354"/>
    <x v="1003"/>
    <x v="38"/>
    <x v="57"/>
    <x v="8"/>
    <x v="9"/>
    <x v="3988"/>
    <x v="11"/>
  </r>
  <r>
    <x v="1"/>
    <x v="7"/>
    <x v="1"/>
    <x v="0"/>
    <x v="260"/>
    <x v="3514"/>
    <x v="3045"/>
    <x v="78"/>
    <x v="8"/>
    <x v="2"/>
    <x v="2"/>
    <x v="7"/>
    <x v="43"/>
    <x v="239"/>
    <x v="139"/>
    <x v="184"/>
    <x v="1"/>
    <x v="12"/>
    <x v="4"/>
    <x v="276"/>
    <x v="314"/>
    <x v="5"/>
    <x v="20"/>
    <x v="7"/>
    <x v="9"/>
    <x v="2702"/>
    <x v="3"/>
  </r>
  <r>
    <x v="0"/>
    <x v="7"/>
    <x v="1"/>
    <x v="0"/>
    <x v="344"/>
    <x v="3515"/>
    <x v="3046"/>
    <x v="6"/>
    <x v="8"/>
    <x v="2"/>
    <x v="2"/>
    <x v="7"/>
    <x v="28"/>
    <x v="81"/>
    <x v="182"/>
    <x v="182"/>
    <x v="1"/>
    <x v="20"/>
    <x v="3"/>
    <x v="610"/>
    <x v="791"/>
    <x v="71"/>
    <x v="58"/>
    <x v="4"/>
    <x v="3"/>
    <x v="3354"/>
    <x v="2"/>
  </r>
  <r>
    <x v="0"/>
    <x v="6"/>
    <x v="0"/>
    <x v="0"/>
    <x v="9"/>
    <x v="3516"/>
    <x v="3047"/>
    <x v="121"/>
    <x v="8"/>
    <x v="2"/>
    <x v="2"/>
    <x v="6"/>
    <x v="1"/>
    <x v="4"/>
    <x v="8"/>
    <x v="184"/>
    <x v="1"/>
    <x v="9"/>
    <x v="4"/>
    <x v="1035"/>
    <x v="76"/>
    <x v="8"/>
    <x v="25"/>
    <x v="2"/>
    <x v="7"/>
    <x v="3218"/>
    <x v="85"/>
  </r>
  <r>
    <x v="1"/>
    <x v="7"/>
    <x v="1"/>
    <x v="0"/>
    <x v="318"/>
    <x v="3517"/>
    <x v="3048"/>
    <x v="7"/>
    <x v="8"/>
    <x v="2"/>
    <x v="2"/>
    <x v="7"/>
    <x v="43"/>
    <x v="239"/>
    <x v="182"/>
    <x v="173"/>
    <x v="1"/>
    <x v="12"/>
    <x v="4"/>
    <x v="278"/>
    <x v="133"/>
    <x v="5"/>
    <x v="20"/>
    <x v="7"/>
    <x v="9"/>
    <x v="2703"/>
    <x v="3"/>
  </r>
  <r>
    <x v="0"/>
    <x v="6"/>
    <x v="0"/>
    <x v="0"/>
    <x v="4"/>
    <x v="3519"/>
    <x v="3049"/>
    <x v="176"/>
    <x v="8"/>
    <x v="2"/>
    <x v="2"/>
    <x v="6"/>
    <x v="14"/>
    <x v="43"/>
    <x v="4"/>
    <x v="184"/>
    <x v="1"/>
    <x v="9"/>
    <x v="4"/>
    <x v="1069"/>
    <x v="720"/>
    <x v="8"/>
    <x v="25"/>
    <x v="2"/>
    <x v="7"/>
    <x v="3219"/>
    <x v="85"/>
  </r>
  <r>
    <x v="1"/>
    <x v="7"/>
    <x v="1"/>
    <x v="0"/>
    <x v="318"/>
    <x v="3518"/>
    <x v="3049"/>
    <x v="151"/>
    <x v="8"/>
    <x v="2"/>
    <x v="2"/>
    <x v="7"/>
    <x v="43"/>
    <x v="239"/>
    <x v="182"/>
    <x v="173"/>
    <x v="1"/>
    <x v="12"/>
    <x v="4"/>
    <x v="280"/>
    <x v="59"/>
    <x v="5"/>
    <x v="20"/>
    <x v="7"/>
    <x v="9"/>
    <x v="2704"/>
    <x v="3"/>
  </r>
  <r>
    <x v="0"/>
    <x v="6"/>
    <x v="0"/>
    <x v="0"/>
    <x v="12"/>
    <x v="3521"/>
    <x v="3050"/>
    <x v="105"/>
    <x v="8"/>
    <x v="2"/>
    <x v="2"/>
    <x v="6"/>
    <x v="14"/>
    <x v="43"/>
    <x v="11"/>
    <x v="184"/>
    <x v="1"/>
    <x v="9"/>
    <x v="4"/>
    <x v="1069"/>
    <x v="902"/>
    <x v="8"/>
    <x v="25"/>
    <x v="2"/>
    <x v="7"/>
    <x v="3220"/>
    <x v="85"/>
  </r>
  <r>
    <x v="1"/>
    <x v="7"/>
    <x v="0"/>
    <x v="24"/>
    <x v="393"/>
    <x v="3520"/>
    <x v="3050"/>
    <x v="78"/>
    <x v="8"/>
    <x v="2"/>
    <x v="2"/>
    <x v="7"/>
    <x v="42"/>
    <x v="307"/>
    <x v="182"/>
    <x v="142"/>
    <x v="1"/>
    <x v="12"/>
    <x v="4"/>
    <x v="430"/>
    <x v="909"/>
    <x v="38"/>
    <x v="57"/>
    <x v="8"/>
    <x v="9"/>
    <x v="3989"/>
    <x v="54"/>
  </r>
  <r>
    <x v="0"/>
    <x v="6"/>
    <x v="0"/>
    <x v="0"/>
    <x v="1"/>
    <x v="3522"/>
    <x v="3051"/>
    <x v="230"/>
    <x v="8"/>
    <x v="2"/>
    <x v="2"/>
    <x v="6"/>
    <x v="14"/>
    <x v="43"/>
    <x v="1"/>
    <x v="184"/>
    <x v="1"/>
    <x v="9"/>
    <x v="4"/>
    <x v="1069"/>
    <x v="169"/>
    <x v="8"/>
    <x v="25"/>
    <x v="2"/>
    <x v="7"/>
    <x v="3222"/>
    <x v="85"/>
  </r>
  <r>
    <x v="0"/>
    <x v="6"/>
    <x v="0"/>
    <x v="0"/>
    <x v="9"/>
    <x v="3523"/>
    <x v="3052"/>
    <x v="160"/>
    <x v="8"/>
    <x v="2"/>
    <x v="2"/>
    <x v="6"/>
    <x v="1"/>
    <x v="4"/>
    <x v="8"/>
    <x v="184"/>
    <x v="1"/>
    <x v="9"/>
    <x v="4"/>
    <x v="1035"/>
    <x v="996"/>
    <x v="8"/>
    <x v="25"/>
    <x v="2"/>
    <x v="7"/>
    <x v="3221"/>
    <x v="85"/>
  </r>
  <r>
    <x v="0"/>
    <x v="6"/>
    <x v="0"/>
    <x v="0"/>
    <x v="8"/>
    <x v="3524"/>
    <x v="3053"/>
    <x v="230"/>
    <x v="8"/>
    <x v="2"/>
    <x v="2"/>
    <x v="6"/>
    <x v="20"/>
    <x v="65"/>
    <x v="7"/>
    <x v="184"/>
    <x v="1"/>
    <x v="11"/>
    <x v="4"/>
    <x v="1101"/>
    <x v="208"/>
    <x v="6"/>
    <x v="25"/>
    <x v="2"/>
    <x v="7"/>
    <x v="3223"/>
    <x v="85"/>
  </r>
  <r>
    <x v="1"/>
    <x v="7"/>
    <x v="1"/>
    <x v="0"/>
    <x v="318"/>
    <x v="3525"/>
    <x v="3054"/>
    <x v="119"/>
    <x v="8"/>
    <x v="2"/>
    <x v="2"/>
    <x v="7"/>
    <x v="43"/>
    <x v="224"/>
    <x v="170"/>
    <x v="184"/>
    <x v="1"/>
    <x v="12"/>
    <x v="4"/>
    <x v="274"/>
    <x v="456"/>
    <x v="94"/>
    <x v="21"/>
    <x v="7"/>
    <x v="9"/>
    <x v="2705"/>
    <x v="3"/>
  </r>
  <r>
    <x v="1"/>
    <x v="7"/>
    <x v="0"/>
    <x v="12"/>
    <x v="349"/>
    <x v="3526"/>
    <x v="3055"/>
    <x v="208"/>
    <x v="8"/>
    <x v="2"/>
    <x v="2"/>
    <x v="7"/>
    <x v="42"/>
    <x v="305"/>
    <x v="90"/>
    <x v="184"/>
    <x v="1"/>
    <x v="12"/>
    <x v="4"/>
    <x v="282"/>
    <x v="591"/>
    <x v="38"/>
    <x v="57"/>
    <x v="8"/>
    <x v="9"/>
    <x v="3990"/>
    <x v="18"/>
  </r>
  <r>
    <x v="0"/>
    <x v="6"/>
    <x v="0"/>
    <x v="0"/>
    <x v="10"/>
    <x v="3527"/>
    <x v="3056"/>
    <x v="160"/>
    <x v="8"/>
    <x v="2"/>
    <x v="2"/>
    <x v="6"/>
    <x v="0"/>
    <x v="0"/>
    <x v="9"/>
    <x v="184"/>
    <x v="1"/>
    <x v="8"/>
    <x v="4"/>
    <x v="1012"/>
    <x v="996"/>
    <x v="41"/>
    <x v="25"/>
    <x v="2"/>
    <x v="7"/>
    <x v="3224"/>
    <x v="85"/>
  </r>
  <r>
    <x v="1"/>
    <x v="7"/>
    <x v="1"/>
    <x v="0"/>
    <x v="260"/>
    <x v="3528"/>
    <x v="3056"/>
    <x v="239"/>
    <x v="8"/>
    <x v="2"/>
    <x v="2"/>
    <x v="7"/>
    <x v="43"/>
    <x v="260"/>
    <x v="139"/>
    <x v="184"/>
    <x v="1"/>
    <x v="12"/>
    <x v="4"/>
    <x v="469"/>
    <x v="875"/>
    <x v="67"/>
    <x v="14"/>
    <x v="7"/>
    <x v="9"/>
    <x v="2706"/>
    <x v="3"/>
  </r>
  <r>
    <x v="1"/>
    <x v="7"/>
    <x v="0"/>
    <x v="13"/>
    <x v="363"/>
    <x v="3529"/>
    <x v="3057"/>
    <x v="297"/>
    <x v="8"/>
    <x v="2"/>
    <x v="2"/>
    <x v="7"/>
    <x v="39"/>
    <x v="147"/>
    <x v="182"/>
    <x v="142"/>
    <x v="1"/>
    <x v="12"/>
    <x v="4"/>
    <x v="7"/>
    <x v="680"/>
    <x v="29"/>
    <x v="31"/>
    <x v="8"/>
    <x v="9"/>
    <x v="3991"/>
    <x v="30"/>
  </r>
  <r>
    <x v="1"/>
    <x v="7"/>
    <x v="0"/>
    <x v="12"/>
    <x v="361"/>
    <x v="3530"/>
    <x v="3058"/>
    <x v="297"/>
    <x v="8"/>
    <x v="2"/>
    <x v="2"/>
    <x v="7"/>
    <x v="39"/>
    <x v="148"/>
    <x v="182"/>
    <x v="142"/>
    <x v="1"/>
    <x v="12"/>
    <x v="4"/>
    <x v="12"/>
    <x v="680"/>
    <x v="29"/>
    <x v="31"/>
    <x v="8"/>
    <x v="9"/>
    <x v="3992"/>
    <x v="18"/>
  </r>
  <r>
    <x v="0"/>
    <x v="7"/>
    <x v="1"/>
    <x v="12"/>
    <x v="361"/>
    <x v="3531"/>
    <x v="3059"/>
    <x v="239"/>
    <x v="8"/>
    <x v="2"/>
    <x v="2"/>
    <x v="7"/>
    <x v="9"/>
    <x v="26"/>
    <x v="182"/>
    <x v="142"/>
    <x v="1"/>
    <x v="5"/>
    <x v="0"/>
    <x v="504"/>
    <x v="351"/>
    <x v="63"/>
    <x v="6"/>
    <x v="7"/>
    <x v="0"/>
    <x v="2707"/>
    <x v="18"/>
  </r>
  <r>
    <x v="1"/>
    <x v="2"/>
    <x v="0"/>
    <x v="0"/>
    <x v="344"/>
    <x v="3532"/>
    <x v="3060"/>
    <x v="145"/>
    <x v="8"/>
    <x v="2"/>
    <x v="2"/>
    <x v="2"/>
    <x v="33"/>
    <x v="469"/>
    <x v="182"/>
    <x v="182"/>
    <x v="1"/>
    <x v="2"/>
    <x v="4"/>
    <x v="678"/>
    <x v="850"/>
    <x v="36"/>
    <x v="90"/>
    <x v="8"/>
    <x v="9"/>
    <x v="3993"/>
    <x v="11"/>
  </r>
  <r>
    <x v="1"/>
    <x v="7"/>
    <x v="0"/>
    <x v="12"/>
    <x v="361"/>
    <x v="3533"/>
    <x v="3061"/>
    <x v="297"/>
    <x v="8"/>
    <x v="2"/>
    <x v="2"/>
    <x v="7"/>
    <x v="39"/>
    <x v="148"/>
    <x v="182"/>
    <x v="142"/>
    <x v="1"/>
    <x v="12"/>
    <x v="4"/>
    <x v="13"/>
    <x v="680"/>
    <x v="29"/>
    <x v="31"/>
    <x v="8"/>
    <x v="9"/>
    <x v="3994"/>
    <x v="18"/>
  </r>
  <r>
    <x v="1"/>
    <x v="7"/>
    <x v="0"/>
    <x v="25"/>
    <x v="394"/>
    <x v="3535"/>
    <x v="3062"/>
    <x v="139"/>
    <x v="8"/>
    <x v="2"/>
    <x v="2"/>
    <x v="7"/>
    <x v="42"/>
    <x v="304"/>
    <x v="182"/>
    <x v="142"/>
    <x v="1"/>
    <x v="12"/>
    <x v="4"/>
    <x v="358"/>
    <x v="61"/>
    <x v="38"/>
    <x v="57"/>
    <x v="8"/>
    <x v="9"/>
    <x v="3995"/>
    <x v="11"/>
  </r>
  <r>
    <x v="1"/>
    <x v="10"/>
    <x v="1"/>
    <x v="12"/>
    <x v="128"/>
    <x v="3534"/>
    <x v="3062"/>
    <x v="49"/>
    <x v="8"/>
    <x v="2"/>
    <x v="2"/>
    <x v="10"/>
    <x v="36"/>
    <x v="399"/>
    <x v="182"/>
    <x v="24"/>
    <x v="1"/>
    <x v="15"/>
    <x v="4"/>
    <x v="767"/>
    <x v="594"/>
    <x v="56"/>
    <x v="53"/>
    <x v="1"/>
    <x v="10"/>
    <x v="670"/>
    <x v="40"/>
  </r>
  <r>
    <x v="1"/>
    <x v="7"/>
    <x v="0"/>
    <x v="12"/>
    <x v="383"/>
    <x v="3536"/>
    <x v="3063"/>
    <x v="56"/>
    <x v="8"/>
    <x v="2"/>
    <x v="2"/>
    <x v="7"/>
    <x v="42"/>
    <x v="305"/>
    <x v="182"/>
    <x v="176"/>
    <x v="1"/>
    <x v="12"/>
    <x v="4"/>
    <x v="285"/>
    <x v="114"/>
    <x v="38"/>
    <x v="57"/>
    <x v="8"/>
    <x v="9"/>
    <x v="3996"/>
    <x v="18"/>
  </r>
  <r>
    <x v="1"/>
    <x v="7"/>
    <x v="0"/>
    <x v="12"/>
    <x v="383"/>
    <x v="3537"/>
    <x v="3064"/>
    <x v="291"/>
    <x v="8"/>
    <x v="2"/>
    <x v="2"/>
    <x v="7"/>
    <x v="42"/>
    <x v="305"/>
    <x v="182"/>
    <x v="176"/>
    <x v="1"/>
    <x v="12"/>
    <x v="4"/>
    <x v="291"/>
    <x v="558"/>
    <x v="38"/>
    <x v="57"/>
    <x v="8"/>
    <x v="9"/>
    <x v="3997"/>
    <x v="18"/>
  </r>
  <r>
    <x v="0"/>
    <x v="7"/>
    <x v="1"/>
    <x v="0"/>
    <x v="318"/>
    <x v="3538"/>
    <x v="3065"/>
    <x v="261"/>
    <x v="8"/>
    <x v="2"/>
    <x v="2"/>
    <x v="7"/>
    <x v="9"/>
    <x v="23"/>
    <x v="170"/>
    <x v="184"/>
    <x v="1"/>
    <x v="5"/>
    <x v="0"/>
    <x v="483"/>
    <x v="103"/>
    <x v="88"/>
    <x v="6"/>
    <x v="7"/>
    <x v="0"/>
    <x v="2708"/>
    <x v="2"/>
  </r>
  <r>
    <x v="1"/>
    <x v="7"/>
    <x v="0"/>
    <x v="9"/>
    <x v="351"/>
    <x v="3539"/>
    <x v="3066"/>
    <x v="7"/>
    <x v="8"/>
    <x v="2"/>
    <x v="2"/>
    <x v="7"/>
    <x v="42"/>
    <x v="179"/>
    <x v="182"/>
    <x v="142"/>
    <x v="1"/>
    <x v="12"/>
    <x v="4"/>
    <x v="272"/>
    <x v="138"/>
    <x v="77"/>
    <x v="39"/>
    <x v="8"/>
    <x v="9"/>
    <x v="3998"/>
    <x v="3"/>
  </r>
  <r>
    <x v="1"/>
    <x v="10"/>
    <x v="1"/>
    <x v="12"/>
    <x v="128"/>
    <x v="3541"/>
    <x v="3067"/>
    <x v="82"/>
    <x v="8"/>
    <x v="2"/>
    <x v="2"/>
    <x v="10"/>
    <x v="36"/>
    <x v="434"/>
    <x v="182"/>
    <x v="24"/>
    <x v="1"/>
    <x v="15"/>
    <x v="4"/>
    <x v="827"/>
    <x v="204"/>
    <x v="49"/>
    <x v="51"/>
    <x v="1"/>
    <x v="10"/>
    <x v="672"/>
    <x v="13"/>
  </r>
  <r>
    <x v="1"/>
    <x v="10"/>
    <x v="1"/>
    <x v="17"/>
    <x v="190"/>
    <x v="3540"/>
    <x v="3067"/>
    <x v="87"/>
    <x v="8"/>
    <x v="2"/>
    <x v="2"/>
    <x v="10"/>
    <x v="36"/>
    <x v="433"/>
    <x v="182"/>
    <x v="24"/>
    <x v="1"/>
    <x v="15"/>
    <x v="4"/>
    <x v="876"/>
    <x v="238"/>
    <x v="83"/>
    <x v="51"/>
    <x v="1"/>
    <x v="10"/>
    <x v="671"/>
    <x v="25"/>
  </r>
  <r>
    <x v="1"/>
    <x v="7"/>
    <x v="0"/>
    <x v="25"/>
    <x v="394"/>
    <x v="3542"/>
    <x v="3068"/>
    <x v="78"/>
    <x v="8"/>
    <x v="2"/>
    <x v="2"/>
    <x v="7"/>
    <x v="42"/>
    <x v="304"/>
    <x v="139"/>
    <x v="184"/>
    <x v="1"/>
    <x v="12"/>
    <x v="4"/>
    <x v="358"/>
    <x v="909"/>
    <x v="38"/>
    <x v="57"/>
    <x v="8"/>
    <x v="9"/>
    <x v="3999"/>
    <x v="11"/>
  </r>
  <r>
    <x v="1"/>
    <x v="7"/>
    <x v="0"/>
    <x v="24"/>
    <x v="393"/>
    <x v="3544"/>
    <x v="3069"/>
    <x v="120"/>
    <x v="8"/>
    <x v="2"/>
    <x v="2"/>
    <x v="7"/>
    <x v="42"/>
    <x v="307"/>
    <x v="182"/>
    <x v="142"/>
    <x v="1"/>
    <x v="12"/>
    <x v="4"/>
    <x v="433"/>
    <x v="561"/>
    <x v="38"/>
    <x v="57"/>
    <x v="8"/>
    <x v="9"/>
    <x v="4000"/>
    <x v="54"/>
  </r>
  <r>
    <x v="1"/>
    <x v="7"/>
    <x v="0"/>
    <x v="12"/>
    <x v="361"/>
    <x v="3543"/>
    <x v="3069"/>
    <x v="78"/>
    <x v="8"/>
    <x v="2"/>
    <x v="2"/>
    <x v="7"/>
    <x v="42"/>
    <x v="305"/>
    <x v="139"/>
    <x v="184"/>
    <x v="1"/>
    <x v="12"/>
    <x v="4"/>
    <x v="285"/>
    <x v="909"/>
    <x v="38"/>
    <x v="57"/>
    <x v="8"/>
    <x v="9"/>
    <x v="4002"/>
    <x v="18"/>
  </r>
  <r>
    <x v="1"/>
    <x v="7"/>
    <x v="0"/>
    <x v="25"/>
    <x v="394"/>
    <x v="3546"/>
    <x v="3070"/>
    <x v="248"/>
    <x v="8"/>
    <x v="2"/>
    <x v="2"/>
    <x v="7"/>
    <x v="42"/>
    <x v="304"/>
    <x v="139"/>
    <x v="184"/>
    <x v="1"/>
    <x v="12"/>
    <x v="4"/>
    <x v="358"/>
    <x v="541"/>
    <x v="38"/>
    <x v="57"/>
    <x v="8"/>
    <x v="9"/>
    <x v="4001"/>
    <x v="11"/>
  </r>
  <r>
    <x v="1"/>
    <x v="7"/>
    <x v="1"/>
    <x v="0"/>
    <x v="318"/>
    <x v="3545"/>
    <x v="3070"/>
    <x v="123"/>
    <x v="8"/>
    <x v="2"/>
    <x v="2"/>
    <x v="7"/>
    <x v="43"/>
    <x v="260"/>
    <x v="170"/>
    <x v="184"/>
    <x v="1"/>
    <x v="12"/>
    <x v="4"/>
    <x v="469"/>
    <x v="118"/>
    <x v="67"/>
    <x v="14"/>
    <x v="7"/>
    <x v="9"/>
    <x v="2709"/>
    <x v="3"/>
  </r>
  <r>
    <x v="1"/>
    <x v="7"/>
    <x v="1"/>
    <x v="0"/>
    <x v="318"/>
    <x v="3547"/>
    <x v="3071"/>
    <x v="151"/>
    <x v="8"/>
    <x v="2"/>
    <x v="2"/>
    <x v="7"/>
    <x v="43"/>
    <x v="239"/>
    <x v="182"/>
    <x v="173"/>
    <x v="1"/>
    <x v="12"/>
    <x v="4"/>
    <x v="296"/>
    <x v="59"/>
    <x v="5"/>
    <x v="20"/>
    <x v="7"/>
    <x v="9"/>
    <x v="2710"/>
    <x v="3"/>
  </r>
  <r>
    <x v="1"/>
    <x v="7"/>
    <x v="0"/>
    <x v="12"/>
    <x v="369"/>
    <x v="3548"/>
    <x v="3072"/>
    <x v="26"/>
    <x v="8"/>
    <x v="2"/>
    <x v="2"/>
    <x v="7"/>
    <x v="42"/>
    <x v="305"/>
    <x v="160"/>
    <x v="184"/>
    <x v="1"/>
    <x v="12"/>
    <x v="4"/>
    <x v="285"/>
    <x v="181"/>
    <x v="38"/>
    <x v="57"/>
    <x v="8"/>
    <x v="9"/>
    <x v="4003"/>
    <x v="18"/>
  </r>
  <r>
    <x v="1"/>
    <x v="7"/>
    <x v="0"/>
    <x v="12"/>
    <x v="383"/>
    <x v="3549"/>
    <x v="3073"/>
    <x v="139"/>
    <x v="8"/>
    <x v="2"/>
    <x v="2"/>
    <x v="7"/>
    <x v="42"/>
    <x v="305"/>
    <x v="182"/>
    <x v="176"/>
    <x v="1"/>
    <x v="12"/>
    <x v="4"/>
    <x v="291"/>
    <x v="61"/>
    <x v="38"/>
    <x v="57"/>
    <x v="8"/>
    <x v="9"/>
    <x v="4005"/>
    <x v="18"/>
  </r>
  <r>
    <x v="1"/>
    <x v="7"/>
    <x v="0"/>
    <x v="25"/>
    <x v="394"/>
    <x v="3550"/>
    <x v="3074"/>
    <x v="291"/>
    <x v="8"/>
    <x v="2"/>
    <x v="2"/>
    <x v="7"/>
    <x v="42"/>
    <x v="304"/>
    <x v="182"/>
    <x v="142"/>
    <x v="1"/>
    <x v="12"/>
    <x v="4"/>
    <x v="360"/>
    <x v="558"/>
    <x v="38"/>
    <x v="57"/>
    <x v="8"/>
    <x v="9"/>
    <x v="4004"/>
    <x v="11"/>
  </r>
  <r>
    <x v="0"/>
    <x v="7"/>
    <x v="1"/>
    <x v="0"/>
    <x v="318"/>
    <x v="3551"/>
    <x v="3075"/>
    <x v="195"/>
    <x v="8"/>
    <x v="2"/>
    <x v="2"/>
    <x v="7"/>
    <x v="9"/>
    <x v="23"/>
    <x v="170"/>
    <x v="184"/>
    <x v="1"/>
    <x v="5"/>
    <x v="0"/>
    <x v="485"/>
    <x v="733"/>
    <x v="88"/>
    <x v="6"/>
    <x v="7"/>
    <x v="0"/>
    <x v="2711"/>
    <x v="2"/>
  </r>
  <r>
    <x v="1"/>
    <x v="7"/>
    <x v="0"/>
    <x v="25"/>
    <x v="394"/>
    <x v="3552"/>
    <x v="3076"/>
    <x v="188"/>
    <x v="8"/>
    <x v="2"/>
    <x v="2"/>
    <x v="7"/>
    <x v="42"/>
    <x v="304"/>
    <x v="139"/>
    <x v="184"/>
    <x v="1"/>
    <x v="12"/>
    <x v="4"/>
    <x v="359"/>
    <x v="43"/>
    <x v="38"/>
    <x v="57"/>
    <x v="8"/>
    <x v="9"/>
    <x v="4006"/>
    <x v="11"/>
  </r>
  <r>
    <x v="0"/>
    <x v="7"/>
    <x v="1"/>
    <x v="12"/>
    <x v="392"/>
    <x v="3553"/>
    <x v="3077"/>
    <x v="65"/>
    <x v="8"/>
    <x v="2"/>
    <x v="2"/>
    <x v="7"/>
    <x v="28"/>
    <x v="93"/>
    <x v="182"/>
    <x v="178"/>
    <x v="1"/>
    <x v="20"/>
    <x v="3"/>
    <x v="603"/>
    <x v="375"/>
    <x v="0"/>
    <x v="58"/>
    <x v="4"/>
    <x v="3"/>
    <x v="240"/>
    <x v="18"/>
  </r>
  <r>
    <x v="1"/>
    <x v="7"/>
    <x v="1"/>
    <x v="0"/>
    <x v="260"/>
    <x v="3554"/>
    <x v="3078"/>
    <x v="122"/>
    <x v="8"/>
    <x v="2"/>
    <x v="2"/>
    <x v="7"/>
    <x v="43"/>
    <x v="260"/>
    <x v="139"/>
    <x v="184"/>
    <x v="1"/>
    <x v="12"/>
    <x v="4"/>
    <x v="469"/>
    <x v="884"/>
    <x v="67"/>
    <x v="14"/>
    <x v="7"/>
    <x v="9"/>
    <x v="2712"/>
    <x v="3"/>
  </r>
  <r>
    <x v="1"/>
    <x v="7"/>
    <x v="0"/>
    <x v="25"/>
    <x v="394"/>
    <x v="3555"/>
    <x v="3079"/>
    <x v="239"/>
    <x v="8"/>
    <x v="2"/>
    <x v="2"/>
    <x v="7"/>
    <x v="42"/>
    <x v="304"/>
    <x v="182"/>
    <x v="142"/>
    <x v="1"/>
    <x v="12"/>
    <x v="4"/>
    <x v="362"/>
    <x v="560"/>
    <x v="38"/>
    <x v="57"/>
    <x v="8"/>
    <x v="9"/>
    <x v="4007"/>
    <x v="11"/>
  </r>
  <r>
    <x v="1"/>
    <x v="7"/>
    <x v="0"/>
    <x v="12"/>
    <x v="383"/>
    <x v="3556"/>
    <x v="3080"/>
    <x v="183"/>
    <x v="8"/>
    <x v="2"/>
    <x v="2"/>
    <x v="7"/>
    <x v="42"/>
    <x v="305"/>
    <x v="182"/>
    <x v="176"/>
    <x v="1"/>
    <x v="12"/>
    <x v="4"/>
    <x v="296"/>
    <x v="356"/>
    <x v="38"/>
    <x v="57"/>
    <x v="8"/>
    <x v="9"/>
    <x v="4009"/>
    <x v="18"/>
  </r>
  <r>
    <x v="1"/>
    <x v="7"/>
    <x v="0"/>
    <x v="13"/>
    <x v="363"/>
    <x v="3557"/>
    <x v="3081"/>
    <x v="221"/>
    <x v="8"/>
    <x v="2"/>
    <x v="2"/>
    <x v="7"/>
    <x v="39"/>
    <x v="168"/>
    <x v="182"/>
    <x v="142"/>
    <x v="1"/>
    <x v="12"/>
    <x v="4"/>
    <x v="133"/>
    <x v="722"/>
    <x v="9"/>
    <x v="35"/>
    <x v="8"/>
    <x v="9"/>
    <x v="4008"/>
    <x v="46"/>
  </r>
  <r>
    <x v="0"/>
    <x v="6"/>
    <x v="0"/>
    <x v="0"/>
    <x v="27"/>
    <x v="3558"/>
    <x v="3082"/>
    <x v="299"/>
    <x v="8"/>
    <x v="2"/>
    <x v="2"/>
    <x v="6"/>
    <x v="1"/>
    <x v="3"/>
    <x v="21"/>
    <x v="184"/>
    <x v="1"/>
    <x v="9"/>
    <x v="4"/>
    <x v="1035"/>
    <x v="65"/>
    <x v="33"/>
    <x v="25"/>
    <x v="2"/>
    <x v="7"/>
    <x v="3225"/>
    <x v="21"/>
  </r>
  <r>
    <x v="0"/>
    <x v="6"/>
    <x v="0"/>
    <x v="0"/>
    <x v="19"/>
    <x v="3560"/>
    <x v="3083"/>
    <x v="105"/>
    <x v="8"/>
    <x v="2"/>
    <x v="2"/>
    <x v="6"/>
    <x v="1"/>
    <x v="4"/>
    <x v="16"/>
    <x v="184"/>
    <x v="1"/>
    <x v="9"/>
    <x v="4"/>
    <x v="1033"/>
    <x v="902"/>
    <x v="8"/>
    <x v="25"/>
    <x v="2"/>
    <x v="7"/>
    <x v="3227"/>
    <x v="85"/>
  </r>
  <r>
    <x v="0"/>
    <x v="6"/>
    <x v="0"/>
    <x v="0"/>
    <x v="27"/>
    <x v="3559"/>
    <x v="3083"/>
    <x v="299"/>
    <x v="8"/>
    <x v="2"/>
    <x v="2"/>
    <x v="6"/>
    <x v="1"/>
    <x v="4"/>
    <x v="182"/>
    <x v="24"/>
    <x v="1"/>
    <x v="9"/>
    <x v="4"/>
    <x v="1036"/>
    <x v="65"/>
    <x v="33"/>
    <x v="25"/>
    <x v="2"/>
    <x v="7"/>
    <x v="3226"/>
    <x v="85"/>
  </r>
  <r>
    <x v="1"/>
    <x v="7"/>
    <x v="1"/>
    <x v="0"/>
    <x v="260"/>
    <x v="3561"/>
    <x v="3084"/>
    <x v="78"/>
    <x v="8"/>
    <x v="2"/>
    <x v="2"/>
    <x v="7"/>
    <x v="43"/>
    <x v="224"/>
    <x v="139"/>
    <x v="184"/>
    <x v="1"/>
    <x v="12"/>
    <x v="4"/>
    <x v="276"/>
    <x v="648"/>
    <x v="94"/>
    <x v="21"/>
    <x v="7"/>
    <x v="9"/>
    <x v="2713"/>
    <x v="3"/>
  </r>
  <r>
    <x v="1"/>
    <x v="7"/>
    <x v="0"/>
    <x v="25"/>
    <x v="394"/>
    <x v="3562"/>
    <x v="3085"/>
    <x v="188"/>
    <x v="8"/>
    <x v="2"/>
    <x v="2"/>
    <x v="7"/>
    <x v="42"/>
    <x v="304"/>
    <x v="139"/>
    <x v="184"/>
    <x v="1"/>
    <x v="12"/>
    <x v="4"/>
    <x v="362"/>
    <x v="43"/>
    <x v="38"/>
    <x v="57"/>
    <x v="8"/>
    <x v="9"/>
    <x v="4010"/>
    <x v="11"/>
  </r>
  <r>
    <x v="0"/>
    <x v="7"/>
    <x v="1"/>
    <x v="9"/>
    <x v="364"/>
    <x v="3563"/>
    <x v="3086"/>
    <x v="23"/>
    <x v="8"/>
    <x v="2"/>
    <x v="2"/>
    <x v="7"/>
    <x v="9"/>
    <x v="24"/>
    <x v="182"/>
    <x v="173"/>
    <x v="1"/>
    <x v="5"/>
    <x v="0"/>
    <x v="496"/>
    <x v="820"/>
    <x v="63"/>
    <x v="6"/>
    <x v="7"/>
    <x v="0"/>
    <x v="2714"/>
    <x v="3"/>
  </r>
  <r>
    <x v="0"/>
    <x v="6"/>
    <x v="0"/>
    <x v="0"/>
    <x v="19"/>
    <x v="3564"/>
    <x v="3087"/>
    <x v="89"/>
    <x v="8"/>
    <x v="2"/>
    <x v="2"/>
    <x v="6"/>
    <x v="14"/>
    <x v="43"/>
    <x v="16"/>
    <x v="184"/>
    <x v="1"/>
    <x v="9"/>
    <x v="4"/>
    <x v="1068"/>
    <x v="556"/>
    <x v="8"/>
    <x v="25"/>
    <x v="2"/>
    <x v="7"/>
    <x v="3228"/>
    <x v="85"/>
  </r>
  <r>
    <x v="1"/>
    <x v="7"/>
    <x v="0"/>
    <x v="12"/>
    <x v="383"/>
    <x v="3565"/>
    <x v="3088"/>
    <x v="145"/>
    <x v="8"/>
    <x v="2"/>
    <x v="2"/>
    <x v="7"/>
    <x v="42"/>
    <x v="305"/>
    <x v="174"/>
    <x v="184"/>
    <x v="1"/>
    <x v="12"/>
    <x v="4"/>
    <x v="301"/>
    <x v="684"/>
    <x v="38"/>
    <x v="57"/>
    <x v="8"/>
    <x v="9"/>
    <x v="4011"/>
    <x v="18"/>
  </r>
  <r>
    <x v="1"/>
    <x v="7"/>
    <x v="0"/>
    <x v="9"/>
    <x v="351"/>
    <x v="3566"/>
    <x v="3089"/>
    <x v="7"/>
    <x v="8"/>
    <x v="2"/>
    <x v="2"/>
    <x v="7"/>
    <x v="42"/>
    <x v="179"/>
    <x v="139"/>
    <x v="184"/>
    <x v="1"/>
    <x v="12"/>
    <x v="4"/>
    <x v="277"/>
    <x v="138"/>
    <x v="77"/>
    <x v="39"/>
    <x v="8"/>
    <x v="9"/>
    <x v="4013"/>
    <x v="3"/>
  </r>
  <r>
    <x v="1"/>
    <x v="7"/>
    <x v="0"/>
    <x v="25"/>
    <x v="394"/>
    <x v="3567"/>
    <x v="3090"/>
    <x v="291"/>
    <x v="8"/>
    <x v="2"/>
    <x v="2"/>
    <x v="7"/>
    <x v="42"/>
    <x v="304"/>
    <x v="182"/>
    <x v="142"/>
    <x v="1"/>
    <x v="12"/>
    <x v="4"/>
    <x v="366"/>
    <x v="558"/>
    <x v="38"/>
    <x v="57"/>
    <x v="8"/>
    <x v="9"/>
    <x v="4012"/>
    <x v="11"/>
  </r>
  <r>
    <x v="1"/>
    <x v="7"/>
    <x v="0"/>
    <x v="12"/>
    <x v="373"/>
    <x v="3568"/>
    <x v="3091"/>
    <x v="26"/>
    <x v="8"/>
    <x v="2"/>
    <x v="2"/>
    <x v="7"/>
    <x v="42"/>
    <x v="305"/>
    <x v="170"/>
    <x v="184"/>
    <x v="1"/>
    <x v="12"/>
    <x v="4"/>
    <x v="296"/>
    <x v="181"/>
    <x v="38"/>
    <x v="57"/>
    <x v="8"/>
    <x v="9"/>
    <x v="4015"/>
    <x v="18"/>
  </r>
  <r>
    <x v="1"/>
    <x v="10"/>
    <x v="1"/>
    <x v="17"/>
    <x v="190"/>
    <x v="3569"/>
    <x v="3092"/>
    <x v="97"/>
    <x v="8"/>
    <x v="2"/>
    <x v="2"/>
    <x v="10"/>
    <x v="36"/>
    <x v="410"/>
    <x v="182"/>
    <x v="24"/>
    <x v="1"/>
    <x v="15"/>
    <x v="4"/>
    <x v="860"/>
    <x v="940"/>
    <x v="19"/>
    <x v="49"/>
    <x v="1"/>
    <x v="10"/>
    <x v="673"/>
    <x v="29"/>
  </r>
  <r>
    <x v="0"/>
    <x v="7"/>
    <x v="1"/>
    <x v="0"/>
    <x v="216"/>
    <x v="3570"/>
    <x v="3093"/>
    <x v="216"/>
    <x v="8"/>
    <x v="2"/>
    <x v="2"/>
    <x v="7"/>
    <x v="9"/>
    <x v="23"/>
    <x v="114"/>
    <x v="184"/>
    <x v="1"/>
    <x v="5"/>
    <x v="0"/>
    <x v="485"/>
    <x v="8"/>
    <x v="88"/>
    <x v="6"/>
    <x v="7"/>
    <x v="0"/>
    <x v="2715"/>
    <x v="2"/>
  </r>
  <r>
    <x v="1"/>
    <x v="7"/>
    <x v="0"/>
    <x v="25"/>
    <x v="394"/>
    <x v="3571"/>
    <x v="3094"/>
    <x v="26"/>
    <x v="8"/>
    <x v="2"/>
    <x v="2"/>
    <x v="7"/>
    <x v="42"/>
    <x v="304"/>
    <x v="139"/>
    <x v="184"/>
    <x v="1"/>
    <x v="12"/>
    <x v="4"/>
    <x v="364"/>
    <x v="190"/>
    <x v="38"/>
    <x v="57"/>
    <x v="8"/>
    <x v="9"/>
    <x v="4014"/>
    <x v="11"/>
  </r>
  <r>
    <x v="1"/>
    <x v="10"/>
    <x v="1"/>
    <x v="15"/>
    <x v="184"/>
    <x v="3572"/>
    <x v="3094"/>
    <x v="19"/>
    <x v="8"/>
    <x v="2"/>
    <x v="2"/>
    <x v="10"/>
    <x v="36"/>
    <x v="432"/>
    <x v="182"/>
    <x v="24"/>
    <x v="1"/>
    <x v="15"/>
    <x v="4"/>
    <x v="759"/>
    <x v="144"/>
    <x v="83"/>
    <x v="51"/>
    <x v="1"/>
    <x v="10"/>
    <x v="674"/>
    <x v="59"/>
  </r>
  <r>
    <x v="1"/>
    <x v="7"/>
    <x v="0"/>
    <x v="12"/>
    <x v="383"/>
    <x v="3573"/>
    <x v="3095"/>
    <x v="248"/>
    <x v="8"/>
    <x v="2"/>
    <x v="2"/>
    <x v="7"/>
    <x v="42"/>
    <x v="305"/>
    <x v="182"/>
    <x v="176"/>
    <x v="1"/>
    <x v="12"/>
    <x v="4"/>
    <x v="310"/>
    <x v="849"/>
    <x v="38"/>
    <x v="57"/>
    <x v="8"/>
    <x v="9"/>
    <x v="4016"/>
    <x v="18"/>
  </r>
  <r>
    <x v="1"/>
    <x v="10"/>
    <x v="1"/>
    <x v="12"/>
    <x v="128"/>
    <x v="3574"/>
    <x v="3096"/>
    <x v="100"/>
    <x v="8"/>
    <x v="2"/>
    <x v="2"/>
    <x v="10"/>
    <x v="36"/>
    <x v="388"/>
    <x v="21"/>
    <x v="184"/>
    <x v="1"/>
    <x v="15"/>
    <x v="4"/>
    <x v="822"/>
    <x v="1009"/>
    <x v="44"/>
    <x v="47"/>
    <x v="1"/>
    <x v="10"/>
    <x v="675"/>
    <x v="16"/>
  </r>
  <r>
    <x v="1"/>
    <x v="7"/>
    <x v="1"/>
    <x v="9"/>
    <x v="364"/>
    <x v="3575"/>
    <x v="3097"/>
    <x v="25"/>
    <x v="8"/>
    <x v="2"/>
    <x v="2"/>
    <x v="7"/>
    <x v="43"/>
    <x v="262"/>
    <x v="170"/>
    <x v="184"/>
    <x v="1"/>
    <x v="12"/>
    <x v="4"/>
    <x v="379"/>
    <x v="631"/>
    <x v="42"/>
    <x v="17"/>
    <x v="7"/>
    <x v="9"/>
    <x v="2716"/>
    <x v="3"/>
  </r>
  <r>
    <x v="1"/>
    <x v="7"/>
    <x v="0"/>
    <x v="9"/>
    <x v="339"/>
    <x v="3576"/>
    <x v="3098"/>
    <x v="183"/>
    <x v="8"/>
    <x v="2"/>
    <x v="2"/>
    <x v="7"/>
    <x v="42"/>
    <x v="190"/>
    <x v="90"/>
    <x v="184"/>
    <x v="1"/>
    <x v="12"/>
    <x v="4"/>
    <x v="246"/>
    <x v="803"/>
    <x v="3"/>
    <x v="40"/>
    <x v="8"/>
    <x v="9"/>
    <x v="4017"/>
    <x v="3"/>
  </r>
  <r>
    <x v="1"/>
    <x v="7"/>
    <x v="0"/>
    <x v="12"/>
    <x v="361"/>
    <x v="3577"/>
    <x v="3099"/>
    <x v="145"/>
    <x v="8"/>
    <x v="2"/>
    <x v="2"/>
    <x v="7"/>
    <x v="42"/>
    <x v="305"/>
    <x v="139"/>
    <x v="184"/>
    <x v="1"/>
    <x v="12"/>
    <x v="4"/>
    <x v="306"/>
    <x v="684"/>
    <x v="38"/>
    <x v="57"/>
    <x v="8"/>
    <x v="9"/>
    <x v="4019"/>
    <x v="18"/>
  </r>
  <r>
    <x v="1"/>
    <x v="7"/>
    <x v="0"/>
    <x v="9"/>
    <x v="337"/>
    <x v="3578"/>
    <x v="3100"/>
    <x v="281"/>
    <x v="8"/>
    <x v="2"/>
    <x v="2"/>
    <x v="7"/>
    <x v="42"/>
    <x v="179"/>
    <x v="182"/>
    <x v="90"/>
    <x v="1"/>
    <x v="12"/>
    <x v="4"/>
    <x v="281"/>
    <x v="249"/>
    <x v="77"/>
    <x v="39"/>
    <x v="8"/>
    <x v="9"/>
    <x v="4022"/>
    <x v="3"/>
  </r>
  <r>
    <x v="1"/>
    <x v="7"/>
    <x v="0"/>
    <x v="12"/>
    <x v="361"/>
    <x v="3579"/>
    <x v="3101"/>
    <x v="53"/>
    <x v="8"/>
    <x v="2"/>
    <x v="2"/>
    <x v="7"/>
    <x v="42"/>
    <x v="305"/>
    <x v="139"/>
    <x v="184"/>
    <x v="1"/>
    <x v="12"/>
    <x v="4"/>
    <x v="306"/>
    <x v="778"/>
    <x v="38"/>
    <x v="57"/>
    <x v="8"/>
    <x v="9"/>
    <x v="4018"/>
    <x v="18"/>
  </r>
  <r>
    <x v="0"/>
    <x v="6"/>
    <x v="0"/>
    <x v="0"/>
    <x v="4"/>
    <x v="3580"/>
    <x v="3102"/>
    <x v="252"/>
    <x v="8"/>
    <x v="2"/>
    <x v="2"/>
    <x v="6"/>
    <x v="20"/>
    <x v="65"/>
    <x v="4"/>
    <x v="184"/>
    <x v="1"/>
    <x v="11"/>
    <x v="4"/>
    <x v="1099"/>
    <x v="975"/>
    <x v="6"/>
    <x v="25"/>
    <x v="2"/>
    <x v="7"/>
    <x v="3229"/>
    <x v="85"/>
  </r>
  <r>
    <x v="1"/>
    <x v="7"/>
    <x v="1"/>
    <x v="0"/>
    <x v="318"/>
    <x v="3581"/>
    <x v="3102"/>
    <x v="25"/>
    <x v="8"/>
    <x v="2"/>
    <x v="2"/>
    <x v="7"/>
    <x v="43"/>
    <x v="263"/>
    <x v="182"/>
    <x v="173"/>
    <x v="1"/>
    <x v="12"/>
    <x v="4"/>
    <x v="390"/>
    <x v="631"/>
    <x v="42"/>
    <x v="17"/>
    <x v="7"/>
    <x v="9"/>
    <x v="2717"/>
    <x v="3"/>
  </r>
  <r>
    <x v="1"/>
    <x v="7"/>
    <x v="0"/>
    <x v="12"/>
    <x v="361"/>
    <x v="3582"/>
    <x v="3103"/>
    <x v="35"/>
    <x v="8"/>
    <x v="2"/>
    <x v="2"/>
    <x v="7"/>
    <x v="39"/>
    <x v="148"/>
    <x v="139"/>
    <x v="184"/>
    <x v="1"/>
    <x v="12"/>
    <x v="4"/>
    <x v="12"/>
    <x v="322"/>
    <x v="29"/>
    <x v="31"/>
    <x v="8"/>
    <x v="9"/>
    <x v="4020"/>
    <x v="18"/>
  </r>
  <r>
    <x v="1"/>
    <x v="7"/>
    <x v="0"/>
    <x v="13"/>
    <x v="363"/>
    <x v="3583"/>
    <x v="3104"/>
    <x v="78"/>
    <x v="8"/>
    <x v="2"/>
    <x v="2"/>
    <x v="7"/>
    <x v="42"/>
    <x v="302"/>
    <x v="139"/>
    <x v="184"/>
    <x v="1"/>
    <x v="12"/>
    <x v="4"/>
    <x v="355"/>
    <x v="909"/>
    <x v="38"/>
    <x v="57"/>
    <x v="8"/>
    <x v="9"/>
    <x v="4021"/>
    <x v="30"/>
  </r>
  <r>
    <x v="1"/>
    <x v="10"/>
    <x v="1"/>
    <x v="3"/>
    <x v="49"/>
    <x v="3584"/>
    <x v="3105"/>
    <x v="100"/>
    <x v="8"/>
    <x v="2"/>
    <x v="2"/>
    <x v="10"/>
    <x v="36"/>
    <x v="429"/>
    <x v="182"/>
    <x v="24"/>
    <x v="1"/>
    <x v="15"/>
    <x v="4"/>
    <x v="780"/>
    <x v="544"/>
    <x v="49"/>
    <x v="76"/>
    <x v="1"/>
    <x v="10"/>
    <x v="676"/>
    <x v="8"/>
  </r>
  <r>
    <x v="1"/>
    <x v="7"/>
    <x v="0"/>
    <x v="25"/>
    <x v="394"/>
    <x v="3586"/>
    <x v="3106"/>
    <x v="53"/>
    <x v="8"/>
    <x v="2"/>
    <x v="2"/>
    <x v="7"/>
    <x v="42"/>
    <x v="304"/>
    <x v="139"/>
    <x v="184"/>
    <x v="1"/>
    <x v="12"/>
    <x v="4"/>
    <x v="364"/>
    <x v="778"/>
    <x v="38"/>
    <x v="57"/>
    <x v="8"/>
    <x v="9"/>
    <x v="4023"/>
    <x v="11"/>
  </r>
  <r>
    <x v="1"/>
    <x v="7"/>
    <x v="0"/>
    <x v="13"/>
    <x v="386"/>
    <x v="3585"/>
    <x v="3106"/>
    <x v="139"/>
    <x v="8"/>
    <x v="2"/>
    <x v="2"/>
    <x v="7"/>
    <x v="42"/>
    <x v="302"/>
    <x v="174"/>
    <x v="184"/>
    <x v="1"/>
    <x v="12"/>
    <x v="4"/>
    <x v="353"/>
    <x v="61"/>
    <x v="38"/>
    <x v="57"/>
    <x v="8"/>
    <x v="9"/>
    <x v="4024"/>
    <x v="30"/>
  </r>
  <r>
    <x v="0"/>
    <x v="7"/>
    <x v="1"/>
    <x v="12"/>
    <x v="361"/>
    <x v="3587"/>
    <x v="3107"/>
    <x v="239"/>
    <x v="8"/>
    <x v="2"/>
    <x v="2"/>
    <x v="7"/>
    <x v="9"/>
    <x v="26"/>
    <x v="182"/>
    <x v="142"/>
    <x v="1"/>
    <x v="5"/>
    <x v="0"/>
    <x v="509"/>
    <x v="351"/>
    <x v="63"/>
    <x v="6"/>
    <x v="7"/>
    <x v="0"/>
    <x v="2718"/>
    <x v="18"/>
  </r>
  <r>
    <x v="1"/>
    <x v="7"/>
    <x v="0"/>
    <x v="12"/>
    <x v="383"/>
    <x v="3588"/>
    <x v="3108"/>
    <x v="53"/>
    <x v="8"/>
    <x v="2"/>
    <x v="2"/>
    <x v="7"/>
    <x v="42"/>
    <x v="305"/>
    <x v="174"/>
    <x v="184"/>
    <x v="1"/>
    <x v="12"/>
    <x v="4"/>
    <x v="296"/>
    <x v="778"/>
    <x v="38"/>
    <x v="57"/>
    <x v="8"/>
    <x v="9"/>
    <x v="4026"/>
    <x v="18"/>
  </r>
  <r>
    <x v="1"/>
    <x v="7"/>
    <x v="0"/>
    <x v="9"/>
    <x v="351"/>
    <x v="3589"/>
    <x v="3109"/>
    <x v="88"/>
    <x v="8"/>
    <x v="2"/>
    <x v="2"/>
    <x v="7"/>
    <x v="42"/>
    <x v="179"/>
    <x v="139"/>
    <x v="184"/>
    <x v="1"/>
    <x v="12"/>
    <x v="4"/>
    <x v="278"/>
    <x v="586"/>
    <x v="77"/>
    <x v="39"/>
    <x v="8"/>
    <x v="9"/>
    <x v="4027"/>
    <x v="3"/>
  </r>
  <r>
    <x v="1"/>
    <x v="7"/>
    <x v="0"/>
    <x v="25"/>
    <x v="394"/>
    <x v="3590"/>
    <x v="3110"/>
    <x v="53"/>
    <x v="8"/>
    <x v="2"/>
    <x v="2"/>
    <x v="7"/>
    <x v="42"/>
    <x v="304"/>
    <x v="139"/>
    <x v="184"/>
    <x v="1"/>
    <x v="12"/>
    <x v="4"/>
    <x v="360"/>
    <x v="778"/>
    <x v="38"/>
    <x v="57"/>
    <x v="8"/>
    <x v="9"/>
    <x v="4025"/>
    <x v="11"/>
  </r>
  <r>
    <x v="0"/>
    <x v="7"/>
    <x v="0"/>
    <x v="13"/>
    <x v="398"/>
    <x v="3591"/>
    <x v="3111"/>
    <x v="160"/>
    <x v="8"/>
    <x v="2"/>
    <x v="2"/>
    <x v="7"/>
    <x v="11"/>
    <x v="33"/>
    <x v="182"/>
    <x v="179"/>
    <x v="1"/>
    <x v="5"/>
    <x v="0"/>
    <x v="139"/>
    <x v="454"/>
    <x v="39"/>
    <x v="33"/>
    <x v="8"/>
    <x v="0"/>
    <x v="4028"/>
    <x v="23"/>
  </r>
  <r>
    <x v="1"/>
    <x v="7"/>
    <x v="0"/>
    <x v="9"/>
    <x v="306"/>
    <x v="3592"/>
    <x v="3112"/>
    <x v="281"/>
    <x v="8"/>
    <x v="2"/>
    <x v="2"/>
    <x v="7"/>
    <x v="42"/>
    <x v="179"/>
    <x v="182"/>
    <x v="46"/>
    <x v="1"/>
    <x v="12"/>
    <x v="4"/>
    <x v="279"/>
    <x v="249"/>
    <x v="77"/>
    <x v="39"/>
    <x v="8"/>
    <x v="9"/>
    <x v="4029"/>
    <x v="3"/>
  </r>
  <r>
    <x v="0"/>
    <x v="6"/>
    <x v="0"/>
    <x v="0"/>
    <x v="4"/>
    <x v="3593"/>
    <x v="3113"/>
    <x v="63"/>
    <x v="8"/>
    <x v="2"/>
    <x v="2"/>
    <x v="6"/>
    <x v="20"/>
    <x v="65"/>
    <x v="4"/>
    <x v="184"/>
    <x v="1"/>
    <x v="11"/>
    <x v="4"/>
    <x v="1099"/>
    <x v="490"/>
    <x v="6"/>
    <x v="25"/>
    <x v="2"/>
    <x v="7"/>
    <x v="3230"/>
    <x v="85"/>
  </r>
  <r>
    <x v="0"/>
    <x v="6"/>
    <x v="0"/>
    <x v="0"/>
    <x v="4"/>
    <x v="3594"/>
    <x v="3114"/>
    <x v="176"/>
    <x v="8"/>
    <x v="2"/>
    <x v="2"/>
    <x v="6"/>
    <x v="1"/>
    <x v="4"/>
    <x v="4"/>
    <x v="184"/>
    <x v="1"/>
    <x v="9"/>
    <x v="4"/>
    <x v="1028"/>
    <x v="720"/>
    <x v="8"/>
    <x v="25"/>
    <x v="2"/>
    <x v="7"/>
    <x v="3231"/>
    <x v="85"/>
  </r>
  <r>
    <x v="1"/>
    <x v="7"/>
    <x v="0"/>
    <x v="25"/>
    <x v="380"/>
    <x v="3595"/>
    <x v="3115"/>
    <x v="99"/>
    <x v="8"/>
    <x v="2"/>
    <x v="2"/>
    <x v="7"/>
    <x v="42"/>
    <x v="304"/>
    <x v="182"/>
    <x v="95"/>
    <x v="1"/>
    <x v="12"/>
    <x v="4"/>
    <x v="365"/>
    <x v="882"/>
    <x v="38"/>
    <x v="57"/>
    <x v="8"/>
    <x v="9"/>
    <x v="4030"/>
    <x v="11"/>
  </r>
  <r>
    <x v="1"/>
    <x v="7"/>
    <x v="0"/>
    <x v="12"/>
    <x v="361"/>
    <x v="3596"/>
    <x v="3116"/>
    <x v="265"/>
    <x v="8"/>
    <x v="2"/>
    <x v="2"/>
    <x v="7"/>
    <x v="39"/>
    <x v="114"/>
    <x v="139"/>
    <x v="184"/>
    <x v="1"/>
    <x v="12"/>
    <x v="4"/>
    <x v="26"/>
    <x v="194"/>
    <x v="72"/>
    <x v="41"/>
    <x v="8"/>
    <x v="9"/>
    <x v="4031"/>
    <x v="18"/>
  </r>
  <r>
    <x v="1"/>
    <x v="7"/>
    <x v="0"/>
    <x v="12"/>
    <x v="383"/>
    <x v="3597"/>
    <x v="3117"/>
    <x v="56"/>
    <x v="8"/>
    <x v="2"/>
    <x v="2"/>
    <x v="7"/>
    <x v="42"/>
    <x v="305"/>
    <x v="182"/>
    <x v="176"/>
    <x v="1"/>
    <x v="12"/>
    <x v="4"/>
    <x v="301"/>
    <x v="114"/>
    <x v="38"/>
    <x v="57"/>
    <x v="8"/>
    <x v="9"/>
    <x v="4032"/>
    <x v="18"/>
  </r>
  <r>
    <x v="1"/>
    <x v="7"/>
    <x v="0"/>
    <x v="9"/>
    <x v="364"/>
    <x v="3598"/>
    <x v="3118"/>
    <x v="85"/>
    <x v="8"/>
    <x v="2"/>
    <x v="2"/>
    <x v="7"/>
    <x v="42"/>
    <x v="179"/>
    <x v="170"/>
    <x v="184"/>
    <x v="1"/>
    <x v="12"/>
    <x v="4"/>
    <x v="276"/>
    <x v="879"/>
    <x v="77"/>
    <x v="39"/>
    <x v="8"/>
    <x v="9"/>
    <x v="4036"/>
    <x v="3"/>
  </r>
  <r>
    <x v="1"/>
    <x v="7"/>
    <x v="0"/>
    <x v="25"/>
    <x v="394"/>
    <x v="3599"/>
    <x v="3119"/>
    <x v="188"/>
    <x v="8"/>
    <x v="2"/>
    <x v="2"/>
    <x v="7"/>
    <x v="42"/>
    <x v="304"/>
    <x v="139"/>
    <x v="184"/>
    <x v="1"/>
    <x v="12"/>
    <x v="4"/>
    <x v="360"/>
    <x v="43"/>
    <x v="38"/>
    <x v="57"/>
    <x v="8"/>
    <x v="9"/>
    <x v="4033"/>
    <x v="11"/>
  </r>
  <r>
    <x v="1"/>
    <x v="7"/>
    <x v="0"/>
    <x v="9"/>
    <x v="351"/>
    <x v="3600"/>
    <x v="3120"/>
    <x v="26"/>
    <x v="8"/>
    <x v="2"/>
    <x v="2"/>
    <x v="7"/>
    <x v="42"/>
    <x v="179"/>
    <x v="139"/>
    <x v="184"/>
    <x v="1"/>
    <x v="12"/>
    <x v="4"/>
    <x v="276"/>
    <x v="185"/>
    <x v="77"/>
    <x v="39"/>
    <x v="8"/>
    <x v="9"/>
    <x v="4035"/>
    <x v="3"/>
  </r>
  <r>
    <x v="1"/>
    <x v="10"/>
    <x v="1"/>
    <x v="17"/>
    <x v="190"/>
    <x v="3601"/>
    <x v="3121"/>
    <x v="87"/>
    <x v="8"/>
    <x v="2"/>
    <x v="2"/>
    <x v="10"/>
    <x v="36"/>
    <x v="433"/>
    <x v="21"/>
    <x v="184"/>
    <x v="1"/>
    <x v="15"/>
    <x v="4"/>
    <x v="876"/>
    <x v="238"/>
    <x v="83"/>
    <x v="51"/>
    <x v="1"/>
    <x v="10"/>
    <x v="677"/>
    <x v="25"/>
  </r>
  <r>
    <x v="1"/>
    <x v="7"/>
    <x v="0"/>
    <x v="12"/>
    <x v="383"/>
    <x v="3602"/>
    <x v="3122"/>
    <x v="98"/>
    <x v="8"/>
    <x v="2"/>
    <x v="2"/>
    <x v="7"/>
    <x v="42"/>
    <x v="305"/>
    <x v="174"/>
    <x v="184"/>
    <x v="1"/>
    <x v="12"/>
    <x v="4"/>
    <x v="296"/>
    <x v="72"/>
    <x v="38"/>
    <x v="57"/>
    <x v="8"/>
    <x v="9"/>
    <x v="4034"/>
    <x v="18"/>
  </r>
  <r>
    <x v="1"/>
    <x v="7"/>
    <x v="0"/>
    <x v="9"/>
    <x v="371"/>
    <x v="3603"/>
    <x v="3123"/>
    <x v="7"/>
    <x v="8"/>
    <x v="2"/>
    <x v="2"/>
    <x v="7"/>
    <x v="42"/>
    <x v="179"/>
    <x v="174"/>
    <x v="184"/>
    <x v="1"/>
    <x v="12"/>
    <x v="4"/>
    <x v="274"/>
    <x v="138"/>
    <x v="77"/>
    <x v="39"/>
    <x v="8"/>
    <x v="9"/>
    <x v="4038"/>
    <x v="3"/>
  </r>
  <r>
    <x v="1"/>
    <x v="7"/>
    <x v="0"/>
    <x v="12"/>
    <x v="383"/>
    <x v="3604"/>
    <x v="3124"/>
    <x v="183"/>
    <x v="8"/>
    <x v="2"/>
    <x v="2"/>
    <x v="7"/>
    <x v="42"/>
    <x v="305"/>
    <x v="182"/>
    <x v="176"/>
    <x v="1"/>
    <x v="12"/>
    <x v="4"/>
    <x v="301"/>
    <x v="356"/>
    <x v="38"/>
    <x v="57"/>
    <x v="8"/>
    <x v="9"/>
    <x v="4037"/>
    <x v="18"/>
  </r>
  <r>
    <x v="1"/>
    <x v="10"/>
    <x v="1"/>
    <x v="1"/>
    <x v="33"/>
    <x v="3605"/>
    <x v="3125"/>
    <x v="19"/>
    <x v="8"/>
    <x v="2"/>
    <x v="2"/>
    <x v="10"/>
    <x v="36"/>
    <x v="427"/>
    <x v="182"/>
    <x v="24"/>
    <x v="1"/>
    <x v="15"/>
    <x v="4"/>
    <x v="726"/>
    <x v="150"/>
    <x v="49"/>
    <x v="76"/>
    <x v="1"/>
    <x v="10"/>
    <x v="678"/>
    <x v="4"/>
  </r>
  <r>
    <x v="1"/>
    <x v="10"/>
    <x v="1"/>
    <x v="2"/>
    <x v="37"/>
    <x v="3606"/>
    <x v="3126"/>
    <x v="239"/>
    <x v="8"/>
    <x v="2"/>
    <x v="2"/>
    <x v="10"/>
    <x v="36"/>
    <x v="431"/>
    <x v="182"/>
    <x v="24"/>
    <x v="1"/>
    <x v="15"/>
    <x v="4"/>
    <x v="790"/>
    <x v="300"/>
    <x v="49"/>
    <x v="76"/>
    <x v="1"/>
    <x v="10"/>
    <x v="679"/>
    <x v="10"/>
  </r>
  <r>
    <x v="0"/>
    <x v="6"/>
    <x v="0"/>
    <x v="0"/>
    <x v="2"/>
    <x v="3607"/>
    <x v="3127"/>
    <x v="105"/>
    <x v="8"/>
    <x v="2"/>
    <x v="2"/>
    <x v="6"/>
    <x v="14"/>
    <x v="43"/>
    <x v="182"/>
    <x v="2"/>
    <x v="1"/>
    <x v="9"/>
    <x v="4"/>
    <x v="1068"/>
    <x v="290"/>
    <x v="8"/>
    <x v="25"/>
    <x v="2"/>
    <x v="7"/>
    <x v="3232"/>
    <x v="85"/>
  </r>
  <r>
    <x v="0"/>
    <x v="7"/>
    <x v="1"/>
    <x v="0"/>
    <x v="318"/>
    <x v="3608"/>
    <x v="3128"/>
    <x v="264"/>
    <x v="8"/>
    <x v="2"/>
    <x v="2"/>
    <x v="7"/>
    <x v="9"/>
    <x v="23"/>
    <x v="182"/>
    <x v="173"/>
    <x v="1"/>
    <x v="5"/>
    <x v="0"/>
    <x v="488"/>
    <x v="853"/>
    <x v="88"/>
    <x v="6"/>
    <x v="7"/>
    <x v="0"/>
    <x v="2719"/>
    <x v="2"/>
  </r>
  <r>
    <x v="1"/>
    <x v="10"/>
    <x v="1"/>
    <x v="1"/>
    <x v="33"/>
    <x v="3609"/>
    <x v="3129"/>
    <x v="19"/>
    <x v="8"/>
    <x v="2"/>
    <x v="2"/>
    <x v="10"/>
    <x v="36"/>
    <x v="369"/>
    <x v="182"/>
    <x v="24"/>
    <x v="1"/>
    <x v="15"/>
    <x v="4"/>
    <x v="754"/>
    <x v="147"/>
    <x v="12"/>
    <x v="71"/>
    <x v="1"/>
    <x v="10"/>
    <x v="680"/>
    <x v="4"/>
  </r>
  <r>
    <x v="1"/>
    <x v="7"/>
    <x v="0"/>
    <x v="12"/>
    <x v="383"/>
    <x v="3610"/>
    <x v="3130"/>
    <x v="108"/>
    <x v="8"/>
    <x v="2"/>
    <x v="2"/>
    <x v="7"/>
    <x v="42"/>
    <x v="305"/>
    <x v="174"/>
    <x v="184"/>
    <x v="1"/>
    <x v="12"/>
    <x v="4"/>
    <x v="296"/>
    <x v="408"/>
    <x v="38"/>
    <x v="57"/>
    <x v="8"/>
    <x v="9"/>
    <x v="4039"/>
    <x v="18"/>
  </r>
  <r>
    <x v="0"/>
    <x v="7"/>
    <x v="1"/>
    <x v="12"/>
    <x v="347"/>
    <x v="3612"/>
    <x v="3130"/>
    <x v="264"/>
    <x v="8"/>
    <x v="2"/>
    <x v="2"/>
    <x v="7"/>
    <x v="9"/>
    <x v="26"/>
    <x v="78"/>
    <x v="184"/>
    <x v="1"/>
    <x v="5"/>
    <x v="0"/>
    <x v="505"/>
    <x v="853"/>
    <x v="63"/>
    <x v="6"/>
    <x v="7"/>
    <x v="0"/>
    <x v="2720"/>
    <x v="18"/>
  </r>
  <r>
    <x v="1"/>
    <x v="10"/>
    <x v="0"/>
    <x v="3"/>
    <x v="49"/>
    <x v="3611"/>
    <x v="3130"/>
    <x v="19"/>
    <x v="8"/>
    <x v="2"/>
    <x v="2"/>
    <x v="10"/>
    <x v="35"/>
    <x v="327"/>
    <x v="182"/>
    <x v="24"/>
    <x v="1"/>
    <x v="15"/>
    <x v="4"/>
    <x v="761"/>
    <x v="148"/>
    <x v="32"/>
    <x v="74"/>
    <x v="1"/>
    <x v="9"/>
    <x v="681"/>
    <x v="8"/>
  </r>
  <r>
    <x v="1"/>
    <x v="2"/>
    <x v="0"/>
    <x v="0"/>
    <x v="344"/>
    <x v="3613"/>
    <x v="3131"/>
    <x v="145"/>
    <x v="8"/>
    <x v="2"/>
    <x v="2"/>
    <x v="2"/>
    <x v="33"/>
    <x v="469"/>
    <x v="182"/>
    <x v="182"/>
    <x v="1"/>
    <x v="2"/>
    <x v="4"/>
    <x v="680"/>
    <x v="716"/>
    <x v="36"/>
    <x v="90"/>
    <x v="8"/>
    <x v="9"/>
    <x v="4040"/>
    <x v="11"/>
  </r>
  <r>
    <x v="1"/>
    <x v="10"/>
    <x v="1"/>
    <x v="1"/>
    <x v="33"/>
    <x v="3614"/>
    <x v="3132"/>
    <x v="13"/>
    <x v="8"/>
    <x v="2"/>
    <x v="2"/>
    <x v="10"/>
    <x v="36"/>
    <x v="369"/>
    <x v="182"/>
    <x v="24"/>
    <x v="1"/>
    <x v="15"/>
    <x v="4"/>
    <x v="756"/>
    <x v="392"/>
    <x v="12"/>
    <x v="71"/>
    <x v="1"/>
    <x v="10"/>
    <x v="682"/>
    <x v="4"/>
  </r>
  <r>
    <x v="1"/>
    <x v="7"/>
    <x v="1"/>
    <x v="0"/>
    <x v="260"/>
    <x v="3615"/>
    <x v="3133"/>
    <x v="25"/>
    <x v="8"/>
    <x v="2"/>
    <x v="2"/>
    <x v="7"/>
    <x v="43"/>
    <x v="239"/>
    <x v="139"/>
    <x v="184"/>
    <x v="1"/>
    <x v="12"/>
    <x v="4"/>
    <x v="285"/>
    <x v="230"/>
    <x v="5"/>
    <x v="20"/>
    <x v="7"/>
    <x v="9"/>
    <x v="2721"/>
    <x v="3"/>
  </r>
  <r>
    <x v="0"/>
    <x v="6"/>
    <x v="0"/>
    <x v="0"/>
    <x v="4"/>
    <x v="3616"/>
    <x v="3134"/>
    <x v="159"/>
    <x v="8"/>
    <x v="2"/>
    <x v="2"/>
    <x v="6"/>
    <x v="14"/>
    <x v="43"/>
    <x v="182"/>
    <x v="4"/>
    <x v="1"/>
    <x v="9"/>
    <x v="4"/>
    <x v="1068"/>
    <x v="74"/>
    <x v="8"/>
    <x v="25"/>
    <x v="2"/>
    <x v="7"/>
    <x v="3233"/>
    <x v="85"/>
  </r>
  <r>
    <x v="0"/>
    <x v="7"/>
    <x v="1"/>
    <x v="12"/>
    <x v="361"/>
    <x v="3617"/>
    <x v="3135"/>
    <x v="23"/>
    <x v="8"/>
    <x v="2"/>
    <x v="2"/>
    <x v="7"/>
    <x v="9"/>
    <x v="26"/>
    <x v="139"/>
    <x v="184"/>
    <x v="1"/>
    <x v="5"/>
    <x v="0"/>
    <x v="505"/>
    <x v="979"/>
    <x v="63"/>
    <x v="6"/>
    <x v="7"/>
    <x v="0"/>
    <x v="2722"/>
    <x v="18"/>
  </r>
  <r>
    <x v="0"/>
    <x v="6"/>
    <x v="0"/>
    <x v="0"/>
    <x v="11"/>
    <x v="3618"/>
    <x v="3136"/>
    <x v="89"/>
    <x v="8"/>
    <x v="2"/>
    <x v="2"/>
    <x v="6"/>
    <x v="14"/>
    <x v="43"/>
    <x v="182"/>
    <x v="11"/>
    <x v="1"/>
    <x v="9"/>
    <x v="4"/>
    <x v="1068"/>
    <x v="556"/>
    <x v="8"/>
    <x v="25"/>
    <x v="2"/>
    <x v="7"/>
    <x v="3234"/>
    <x v="85"/>
  </r>
  <r>
    <x v="1"/>
    <x v="2"/>
    <x v="0"/>
    <x v="0"/>
    <x v="344"/>
    <x v="3620"/>
    <x v="3137"/>
    <x v="145"/>
    <x v="8"/>
    <x v="2"/>
    <x v="2"/>
    <x v="2"/>
    <x v="33"/>
    <x v="469"/>
    <x v="180"/>
    <x v="184"/>
    <x v="1"/>
    <x v="2"/>
    <x v="4"/>
    <x v="679"/>
    <x v="850"/>
    <x v="36"/>
    <x v="90"/>
    <x v="8"/>
    <x v="9"/>
    <x v="4041"/>
    <x v="11"/>
  </r>
  <r>
    <x v="1"/>
    <x v="10"/>
    <x v="0"/>
    <x v="6"/>
    <x v="71"/>
    <x v="3619"/>
    <x v="3137"/>
    <x v="277"/>
    <x v="8"/>
    <x v="2"/>
    <x v="2"/>
    <x v="10"/>
    <x v="35"/>
    <x v="333"/>
    <x v="21"/>
    <x v="184"/>
    <x v="1"/>
    <x v="15"/>
    <x v="4"/>
    <x v="846"/>
    <x v="487"/>
    <x v="32"/>
    <x v="74"/>
    <x v="1"/>
    <x v="9"/>
    <x v="683"/>
    <x v="8"/>
  </r>
  <r>
    <x v="1"/>
    <x v="10"/>
    <x v="0"/>
    <x v="1"/>
    <x v="33"/>
    <x v="3621"/>
    <x v="3138"/>
    <x v="277"/>
    <x v="8"/>
    <x v="2"/>
    <x v="2"/>
    <x v="10"/>
    <x v="35"/>
    <x v="332"/>
    <x v="21"/>
    <x v="184"/>
    <x v="1"/>
    <x v="15"/>
    <x v="4"/>
    <x v="819"/>
    <x v="487"/>
    <x v="32"/>
    <x v="74"/>
    <x v="1"/>
    <x v="9"/>
    <x v="684"/>
    <x v="4"/>
  </r>
  <r>
    <x v="0"/>
    <x v="7"/>
    <x v="1"/>
    <x v="0"/>
    <x v="318"/>
    <x v="3622"/>
    <x v="3139"/>
    <x v="73"/>
    <x v="8"/>
    <x v="2"/>
    <x v="2"/>
    <x v="7"/>
    <x v="9"/>
    <x v="23"/>
    <x v="170"/>
    <x v="184"/>
    <x v="1"/>
    <x v="5"/>
    <x v="0"/>
    <x v="487"/>
    <x v="90"/>
    <x v="88"/>
    <x v="6"/>
    <x v="7"/>
    <x v="0"/>
    <x v="2723"/>
    <x v="2"/>
  </r>
  <r>
    <x v="1"/>
    <x v="7"/>
    <x v="0"/>
    <x v="9"/>
    <x v="371"/>
    <x v="3623"/>
    <x v="3140"/>
    <x v="78"/>
    <x v="8"/>
    <x v="2"/>
    <x v="2"/>
    <x v="7"/>
    <x v="42"/>
    <x v="179"/>
    <x v="174"/>
    <x v="184"/>
    <x v="1"/>
    <x v="12"/>
    <x v="4"/>
    <x v="274"/>
    <x v="909"/>
    <x v="77"/>
    <x v="39"/>
    <x v="8"/>
    <x v="9"/>
    <x v="4042"/>
    <x v="3"/>
  </r>
  <r>
    <x v="0"/>
    <x v="6"/>
    <x v="0"/>
    <x v="0"/>
    <x v="1"/>
    <x v="3624"/>
    <x v="3141"/>
    <x v="237"/>
    <x v="8"/>
    <x v="2"/>
    <x v="2"/>
    <x v="6"/>
    <x v="1"/>
    <x v="4"/>
    <x v="182"/>
    <x v="1"/>
    <x v="1"/>
    <x v="9"/>
    <x v="4"/>
    <x v="1031"/>
    <x v="649"/>
    <x v="8"/>
    <x v="25"/>
    <x v="2"/>
    <x v="7"/>
    <x v="3235"/>
    <x v="85"/>
  </r>
  <r>
    <x v="1"/>
    <x v="7"/>
    <x v="0"/>
    <x v="25"/>
    <x v="380"/>
    <x v="3625"/>
    <x v="3142"/>
    <x v="78"/>
    <x v="8"/>
    <x v="2"/>
    <x v="2"/>
    <x v="7"/>
    <x v="42"/>
    <x v="304"/>
    <x v="90"/>
    <x v="184"/>
    <x v="1"/>
    <x v="12"/>
    <x v="4"/>
    <x v="360"/>
    <x v="909"/>
    <x v="38"/>
    <x v="57"/>
    <x v="8"/>
    <x v="9"/>
    <x v="4043"/>
    <x v="11"/>
  </r>
  <r>
    <x v="0"/>
    <x v="7"/>
    <x v="1"/>
    <x v="0"/>
    <x v="260"/>
    <x v="3626"/>
    <x v="3143"/>
    <x v="84"/>
    <x v="8"/>
    <x v="2"/>
    <x v="2"/>
    <x v="7"/>
    <x v="9"/>
    <x v="23"/>
    <x v="139"/>
    <x v="184"/>
    <x v="1"/>
    <x v="5"/>
    <x v="0"/>
    <x v="486"/>
    <x v="724"/>
    <x v="88"/>
    <x v="6"/>
    <x v="7"/>
    <x v="0"/>
    <x v="2724"/>
    <x v="2"/>
  </r>
  <r>
    <x v="1"/>
    <x v="7"/>
    <x v="0"/>
    <x v="12"/>
    <x v="349"/>
    <x v="3628"/>
    <x v="3144"/>
    <x v="94"/>
    <x v="8"/>
    <x v="2"/>
    <x v="2"/>
    <x v="7"/>
    <x v="42"/>
    <x v="305"/>
    <x v="90"/>
    <x v="184"/>
    <x v="1"/>
    <x v="12"/>
    <x v="4"/>
    <x v="291"/>
    <x v="637"/>
    <x v="38"/>
    <x v="57"/>
    <x v="8"/>
    <x v="9"/>
    <x v="4044"/>
    <x v="18"/>
  </r>
  <r>
    <x v="1"/>
    <x v="10"/>
    <x v="1"/>
    <x v="2"/>
    <x v="37"/>
    <x v="3627"/>
    <x v="3144"/>
    <x v="13"/>
    <x v="8"/>
    <x v="2"/>
    <x v="2"/>
    <x v="10"/>
    <x v="36"/>
    <x v="431"/>
    <x v="21"/>
    <x v="184"/>
    <x v="1"/>
    <x v="15"/>
    <x v="4"/>
    <x v="801"/>
    <x v="1001"/>
    <x v="49"/>
    <x v="76"/>
    <x v="1"/>
    <x v="10"/>
    <x v="685"/>
    <x v="10"/>
  </r>
  <r>
    <x v="1"/>
    <x v="2"/>
    <x v="0"/>
    <x v="0"/>
    <x v="344"/>
    <x v="3629"/>
    <x v="3145"/>
    <x v="248"/>
    <x v="8"/>
    <x v="2"/>
    <x v="2"/>
    <x v="2"/>
    <x v="33"/>
    <x v="469"/>
    <x v="180"/>
    <x v="184"/>
    <x v="1"/>
    <x v="2"/>
    <x v="4"/>
    <x v="677"/>
    <x v="369"/>
    <x v="36"/>
    <x v="90"/>
    <x v="8"/>
    <x v="9"/>
    <x v="4045"/>
    <x v="11"/>
  </r>
  <r>
    <x v="1"/>
    <x v="7"/>
    <x v="0"/>
    <x v="12"/>
    <x v="378"/>
    <x v="3630"/>
    <x v="3146"/>
    <x v="98"/>
    <x v="8"/>
    <x v="2"/>
    <x v="2"/>
    <x v="7"/>
    <x v="42"/>
    <x v="305"/>
    <x v="171"/>
    <x v="184"/>
    <x v="1"/>
    <x v="12"/>
    <x v="4"/>
    <x v="291"/>
    <x v="72"/>
    <x v="38"/>
    <x v="57"/>
    <x v="8"/>
    <x v="9"/>
    <x v="4046"/>
    <x v="18"/>
  </r>
  <r>
    <x v="1"/>
    <x v="7"/>
    <x v="0"/>
    <x v="24"/>
    <x v="393"/>
    <x v="3631"/>
    <x v="3147"/>
    <x v="239"/>
    <x v="8"/>
    <x v="2"/>
    <x v="2"/>
    <x v="7"/>
    <x v="42"/>
    <x v="307"/>
    <x v="182"/>
    <x v="142"/>
    <x v="1"/>
    <x v="12"/>
    <x v="4"/>
    <x v="433"/>
    <x v="560"/>
    <x v="38"/>
    <x v="57"/>
    <x v="8"/>
    <x v="9"/>
    <x v="4047"/>
    <x v="54"/>
  </r>
  <r>
    <x v="1"/>
    <x v="10"/>
    <x v="1"/>
    <x v="1"/>
    <x v="33"/>
    <x v="3632"/>
    <x v="3147"/>
    <x v="59"/>
    <x v="8"/>
    <x v="2"/>
    <x v="2"/>
    <x v="10"/>
    <x v="36"/>
    <x v="392"/>
    <x v="182"/>
    <x v="24"/>
    <x v="1"/>
    <x v="15"/>
    <x v="4"/>
    <x v="786"/>
    <x v="257"/>
    <x v="40"/>
    <x v="78"/>
    <x v="1"/>
    <x v="10"/>
    <x v="686"/>
    <x v="4"/>
  </r>
  <r>
    <x v="1"/>
    <x v="2"/>
    <x v="0"/>
    <x v="0"/>
    <x v="344"/>
    <x v="3633"/>
    <x v="3148"/>
    <x v="145"/>
    <x v="8"/>
    <x v="2"/>
    <x v="2"/>
    <x v="2"/>
    <x v="33"/>
    <x v="469"/>
    <x v="182"/>
    <x v="182"/>
    <x v="1"/>
    <x v="2"/>
    <x v="4"/>
    <x v="678"/>
    <x v="850"/>
    <x v="36"/>
    <x v="90"/>
    <x v="8"/>
    <x v="9"/>
    <x v="4048"/>
    <x v="11"/>
  </r>
  <r>
    <x v="1"/>
    <x v="7"/>
    <x v="0"/>
    <x v="13"/>
    <x v="350"/>
    <x v="3634"/>
    <x v="3149"/>
    <x v="72"/>
    <x v="8"/>
    <x v="2"/>
    <x v="2"/>
    <x v="7"/>
    <x v="42"/>
    <x v="300"/>
    <x v="182"/>
    <x v="95"/>
    <x v="1"/>
    <x v="12"/>
    <x v="4"/>
    <x v="369"/>
    <x v="310"/>
    <x v="38"/>
    <x v="57"/>
    <x v="8"/>
    <x v="9"/>
    <x v="4049"/>
    <x v="37"/>
  </r>
  <r>
    <x v="0"/>
    <x v="6"/>
    <x v="0"/>
    <x v="0"/>
    <x v="7"/>
    <x v="3635"/>
    <x v="3150"/>
    <x v="159"/>
    <x v="8"/>
    <x v="2"/>
    <x v="2"/>
    <x v="6"/>
    <x v="1"/>
    <x v="4"/>
    <x v="182"/>
    <x v="7"/>
    <x v="1"/>
    <x v="9"/>
    <x v="4"/>
    <x v="1031"/>
    <x v="288"/>
    <x v="8"/>
    <x v="25"/>
    <x v="2"/>
    <x v="7"/>
    <x v="3236"/>
    <x v="85"/>
  </r>
  <r>
    <x v="1"/>
    <x v="12"/>
    <x v="0"/>
    <x v="13"/>
    <x v="32"/>
    <x v="3636"/>
    <x v="3151"/>
    <x v="113"/>
    <x v="8"/>
    <x v="2"/>
    <x v="2"/>
    <x v="12"/>
    <x v="58"/>
    <x v="460"/>
    <x v="2"/>
    <x v="184"/>
    <x v="1"/>
    <x v="3"/>
    <x v="4"/>
    <x v="905"/>
    <x v="282"/>
    <x v="18"/>
    <x v="7"/>
    <x v="9"/>
    <x v="9"/>
    <x v="2870"/>
    <x v="1"/>
  </r>
  <r>
    <x v="0"/>
    <x v="8"/>
    <x v="0"/>
    <x v="2"/>
    <x v="323"/>
    <x v="3637"/>
    <x v="3152"/>
    <x v="249"/>
    <x v="8"/>
    <x v="2"/>
    <x v="2"/>
    <x v="8"/>
    <x v="17"/>
    <x v="47"/>
    <x v="182"/>
    <x v="142"/>
    <x v="1"/>
    <x v="2"/>
    <x v="4"/>
    <x v="214"/>
    <x v="57"/>
    <x v="14"/>
    <x v="81"/>
    <x v="8"/>
    <x v="1"/>
    <x v="3353"/>
    <x v="23"/>
  </r>
  <r>
    <x v="1"/>
    <x v="8"/>
    <x v="0"/>
    <x v="0"/>
    <x v="323"/>
    <x v="3638"/>
    <x v="3153"/>
    <x v="145"/>
    <x v="8"/>
    <x v="2"/>
    <x v="2"/>
    <x v="8"/>
    <x v="57"/>
    <x v="455"/>
    <x v="182"/>
    <x v="176"/>
    <x v="1"/>
    <x v="4"/>
    <x v="4"/>
    <x v="882"/>
    <x v="850"/>
    <x v="1"/>
    <x v="0"/>
    <x v="8"/>
    <x v="9"/>
    <x v="4050"/>
    <x v="18"/>
  </r>
  <r>
    <x v="1"/>
    <x v="7"/>
    <x v="0"/>
    <x v="9"/>
    <x v="371"/>
    <x v="3639"/>
    <x v="3154"/>
    <x v="26"/>
    <x v="8"/>
    <x v="2"/>
    <x v="2"/>
    <x v="7"/>
    <x v="42"/>
    <x v="179"/>
    <x v="174"/>
    <x v="184"/>
    <x v="1"/>
    <x v="12"/>
    <x v="4"/>
    <x v="273"/>
    <x v="185"/>
    <x v="77"/>
    <x v="39"/>
    <x v="8"/>
    <x v="9"/>
    <x v="4051"/>
    <x v="3"/>
  </r>
  <r>
    <x v="1"/>
    <x v="7"/>
    <x v="0"/>
    <x v="25"/>
    <x v="394"/>
    <x v="3640"/>
    <x v="3155"/>
    <x v="99"/>
    <x v="8"/>
    <x v="2"/>
    <x v="2"/>
    <x v="7"/>
    <x v="42"/>
    <x v="304"/>
    <x v="139"/>
    <x v="184"/>
    <x v="1"/>
    <x v="12"/>
    <x v="4"/>
    <x v="360"/>
    <x v="1019"/>
    <x v="38"/>
    <x v="57"/>
    <x v="8"/>
    <x v="9"/>
    <x v="4052"/>
    <x v="11"/>
  </r>
  <r>
    <x v="0"/>
    <x v="6"/>
    <x v="0"/>
    <x v="0"/>
    <x v="3"/>
    <x v="3641"/>
    <x v="3156"/>
    <x v="105"/>
    <x v="8"/>
    <x v="2"/>
    <x v="2"/>
    <x v="6"/>
    <x v="20"/>
    <x v="65"/>
    <x v="3"/>
    <x v="184"/>
    <x v="1"/>
    <x v="11"/>
    <x v="4"/>
    <x v="1094"/>
    <x v="902"/>
    <x v="6"/>
    <x v="25"/>
    <x v="2"/>
    <x v="7"/>
    <x v="3237"/>
    <x v="85"/>
  </r>
  <r>
    <x v="0"/>
    <x v="7"/>
    <x v="1"/>
    <x v="0"/>
    <x v="318"/>
    <x v="3642"/>
    <x v="3157"/>
    <x v="195"/>
    <x v="8"/>
    <x v="2"/>
    <x v="2"/>
    <x v="7"/>
    <x v="9"/>
    <x v="23"/>
    <x v="170"/>
    <x v="184"/>
    <x v="1"/>
    <x v="5"/>
    <x v="0"/>
    <x v="486"/>
    <x v="733"/>
    <x v="88"/>
    <x v="6"/>
    <x v="7"/>
    <x v="0"/>
    <x v="2725"/>
    <x v="2"/>
  </r>
  <r>
    <x v="1"/>
    <x v="7"/>
    <x v="0"/>
    <x v="12"/>
    <x v="373"/>
    <x v="3643"/>
    <x v="3158"/>
    <x v="221"/>
    <x v="8"/>
    <x v="2"/>
    <x v="2"/>
    <x v="7"/>
    <x v="42"/>
    <x v="305"/>
    <x v="170"/>
    <x v="184"/>
    <x v="1"/>
    <x v="12"/>
    <x v="4"/>
    <x v="296"/>
    <x v="1023"/>
    <x v="38"/>
    <x v="57"/>
    <x v="8"/>
    <x v="9"/>
    <x v="4053"/>
    <x v="18"/>
  </r>
  <r>
    <x v="1"/>
    <x v="7"/>
    <x v="0"/>
    <x v="12"/>
    <x v="361"/>
    <x v="3644"/>
    <x v="3159"/>
    <x v="26"/>
    <x v="8"/>
    <x v="2"/>
    <x v="2"/>
    <x v="7"/>
    <x v="42"/>
    <x v="305"/>
    <x v="139"/>
    <x v="184"/>
    <x v="1"/>
    <x v="12"/>
    <x v="4"/>
    <x v="296"/>
    <x v="178"/>
    <x v="38"/>
    <x v="57"/>
    <x v="8"/>
    <x v="9"/>
    <x v="4054"/>
    <x v="18"/>
  </r>
  <r>
    <x v="1"/>
    <x v="10"/>
    <x v="1"/>
    <x v="1"/>
    <x v="33"/>
    <x v="3645"/>
    <x v="3160"/>
    <x v="59"/>
    <x v="8"/>
    <x v="2"/>
    <x v="2"/>
    <x v="10"/>
    <x v="36"/>
    <x v="369"/>
    <x v="21"/>
    <x v="184"/>
    <x v="1"/>
    <x v="15"/>
    <x v="4"/>
    <x v="754"/>
    <x v="257"/>
    <x v="12"/>
    <x v="71"/>
    <x v="1"/>
    <x v="10"/>
    <x v="687"/>
    <x v="4"/>
  </r>
  <r>
    <x v="1"/>
    <x v="7"/>
    <x v="0"/>
    <x v="13"/>
    <x v="363"/>
    <x v="3646"/>
    <x v="3161"/>
    <x v="48"/>
    <x v="8"/>
    <x v="2"/>
    <x v="2"/>
    <x v="7"/>
    <x v="39"/>
    <x v="135"/>
    <x v="182"/>
    <x v="142"/>
    <x v="1"/>
    <x v="12"/>
    <x v="4"/>
    <x v="364"/>
    <x v="796"/>
    <x v="55"/>
    <x v="38"/>
    <x v="8"/>
    <x v="9"/>
    <x v="4055"/>
    <x v="46"/>
  </r>
  <r>
    <x v="1"/>
    <x v="10"/>
    <x v="1"/>
    <x v="3"/>
    <x v="49"/>
    <x v="3647"/>
    <x v="3162"/>
    <x v="239"/>
    <x v="8"/>
    <x v="2"/>
    <x v="2"/>
    <x v="10"/>
    <x v="36"/>
    <x v="429"/>
    <x v="182"/>
    <x v="24"/>
    <x v="1"/>
    <x v="15"/>
    <x v="4"/>
    <x v="782"/>
    <x v="300"/>
    <x v="49"/>
    <x v="76"/>
    <x v="1"/>
    <x v="10"/>
    <x v="688"/>
    <x v="8"/>
  </r>
  <r>
    <x v="1"/>
    <x v="7"/>
    <x v="0"/>
    <x v="23"/>
    <x v="390"/>
    <x v="3648"/>
    <x v="3163"/>
    <x v="26"/>
    <x v="8"/>
    <x v="2"/>
    <x v="2"/>
    <x v="7"/>
    <x v="39"/>
    <x v="144"/>
    <x v="139"/>
    <x v="184"/>
    <x v="1"/>
    <x v="12"/>
    <x v="4"/>
    <x v="55"/>
    <x v="179"/>
    <x v="3"/>
    <x v="40"/>
    <x v="8"/>
    <x v="9"/>
    <x v="4056"/>
    <x v="23"/>
  </r>
  <r>
    <x v="1"/>
    <x v="7"/>
    <x v="0"/>
    <x v="9"/>
    <x v="351"/>
    <x v="3649"/>
    <x v="3164"/>
    <x v="88"/>
    <x v="8"/>
    <x v="2"/>
    <x v="2"/>
    <x v="7"/>
    <x v="42"/>
    <x v="179"/>
    <x v="182"/>
    <x v="142"/>
    <x v="1"/>
    <x v="12"/>
    <x v="4"/>
    <x v="274"/>
    <x v="586"/>
    <x v="77"/>
    <x v="39"/>
    <x v="8"/>
    <x v="9"/>
    <x v="4057"/>
    <x v="3"/>
  </r>
  <r>
    <x v="1"/>
    <x v="7"/>
    <x v="0"/>
    <x v="12"/>
    <x v="361"/>
    <x v="3650"/>
    <x v="3165"/>
    <x v="108"/>
    <x v="8"/>
    <x v="2"/>
    <x v="2"/>
    <x v="7"/>
    <x v="42"/>
    <x v="305"/>
    <x v="139"/>
    <x v="184"/>
    <x v="1"/>
    <x v="12"/>
    <x v="4"/>
    <x v="296"/>
    <x v="408"/>
    <x v="38"/>
    <x v="57"/>
    <x v="8"/>
    <x v="9"/>
    <x v="4059"/>
    <x v="18"/>
  </r>
  <r>
    <x v="1"/>
    <x v="2"/>
    <x v="0"/>
    <x v="0"/>
    <x v="344"/>
    <x v="3651"/>
    <x v="3166"/>
    <x v="145"/>
    <x v="8"/>
    <x v="2"/>
    <x v="2"/>
    <x v="2"/>
    <x v="33"/>
    <x v="469"/>
    <x v="180"/>
    <x v="184"/>
    <x v="1"/>
    <x v="2"/>
    <x v="4"/>
    <x v="677"/>
    <x v="716"/>
    <x v="36"/>
    <x v="90"/>
    <x v="8"/>
    <x v="9"/>
    <x v="4058"/>
    <x v="11"/>
  </r>
  <r>
    <x v="1"/>
    <x v="7"/>
    <x v="0"/>
    <x v="9"/>
    <x v="371"/>
    <x v="3652"/>
    <x v="3167"/>
    <x v="48"/>
    <x v="8"/>
    <x v="2"/>
    <x v="2"/>
    <x v="7"/>
    <x v="42"/>
    <x v="179"/>
    <x v="174"/>
    <x v="184"/>
    <x v="1"/>
    <x v="12"/>
    <x v="4"/>
    <x v="273"/>
    <x v="307"/>
    <x v="77"/>
    <x v="39"/>
    <x v="8"/>
    <x v="9"/>
    <x v="4060"/>
    <x v="3"/>
  </r>
  <r>
    <x v="1"/>
    <x v="7"/>
    <x v="0"/>
    <x v="24"/>
    <x v="393"/>
    <x v="3653"/>
    <x v="3168"/>
    <x v="281"/>
    <x v="8"/>
    <x v="2"/>
    <x v="2"/>
    <x v="7"/>
    <x v="42"/>
    <x v="307"/>
    <x v="182"/>
    <x v="142"/>
    <x v="1"/>
    <x v="12"/>
    <x v="4"/>
    <x v="434"/>
    <x v="213"/>
    <x v="38"/>
    <x v="57"/>
    <x v="8"/>
    <x v="9"/>
    <x v="4061"/>
    <x v="54"/>
  </r>
  <r>
    <x v="1"/>
    <x v="8"/>
    <x v="0"/>
    <x v="0"/>
    <x v="260"/>
    <x v="3654"/>
    <x v="3169"/>
    <x v="278"/>
    <x v="8"/>
    <x v="2"/>
    <x v="2"/>
    <x v="8"/>
    <x v="49"/>
    <x v="311"/>
    <x v="182"/>
    <x v="142"/>
    <x v="1"/>
    <x v="4"/>
    <x v="4"/>
    <x v="141"/>
    <x v="123"/>
    <x v="1"/>
    <x v="55"/>
    <x v="8"/>
    <x v="9"/>
    <x v="4063"/>
    <x v="18"/>
  </r>
  <r>
    <x v="1"/>
    <x v="7"/>
    <x v="0"/>
    <x v="13"/>
    <x v="363"/>
    <x v="3655"/>
    <x v="3170"/>
    <x v="77"/>
    <x v="8"/>
    <x v="2"/>
    <x v="2"/>
    <x v="7"/>
    <x v="39"/>
    <x v="132"/>
    <x v="182"/>
    <x v="142"/>
    <x v="1"/>
    <x v="12"/>
    <x v="4"/>
    <x v="537"/>
    <x v="658"/>
    <x v="55"/>
    <x v="38"/>
    <x v="8"/>
    <x v="9"/>
    <x v="4062"/>
    <x v="30"/>
  </r>
  <r>
    <x v="1"/>
    <x v="12"/>
    <x v="0"/>
    <x v="3"/>
    <x v="14"/>
    <x v="3656"/>
    <x v="3171"/>
    <x v="113"/>
    <x v="8"/>
    <x v="2"/>
    <x v="2"/>
    <x v="12"/>
    <x v="58"/>
    <x v="459"/>
    <x v="2"/>
    <x v="184"/>
    <x v="1"/>
    <x v="3"/>
    <x v="4"/>
    <x v="583"/>
    <x v="282"/>
    <x v="18"/>
    <x v="7"/>
    <x v="9"/>
    <x v="9"/>
    <x v="2871"/>
    <x v="7"/>
  </r>
  <r>
    <x v="1"/>
    <x v="7"/>
    <x v="0"/>
    <x v="12"/>
    <x v="383"/>
    <x v="3657"/>
    <x v="3172"/>
    <x v="145"/>
    <x v="8"/>
    <x v="2"/>
    <x v="2"/>
    <x v="7"/>
    <x v="42"/>
    <x v="305"/>
    <x v="174"/>
    <x v="184"/>
    <x v="1"/>
    <x v="12"/>
    <x v="4"/>
    <x v="301"/>
    <x v="684"/>
    <x v="38"/>
    <x v="57"/>
    <x v="8"/>
    <x v="9"/>
    <x v="4064"/>
    <x v="18"/>
  </r>
  <r>
    <x v="0"/>
    <x v="6"/>
    <x v="0"/>
    <x v="0"/>
    <x v="11"/>
    <x v="3658"/>
    <x v="3173"/>
    <x v="230"/>
    <x v="8"/>
    <x v="2"/>
    <x v="2"/>
    <x v="6"/>
    <x v="1"/>
    <x v="4"/>
    <x v="182"/>
    <x v="11"/>
    <x v="1"/>
    <x v="9"/>
    <x v="4"/>
    <x v="1027"/>
    <x v="520"/>
    <x v="8"/>
    <x v="25"/>
    <x v="2"/>
    <x v="7"/>
    <x v="3238"/>
    <x v="85"/>
  </r>
  <r>
    <x v="0"/>
    <x v="6"/>
    <x v="0"/>
    <x v="0"/>
    <x v="1"/>
    <x v="3659"/>
    <x v="3174"/>
    <x v="58"/>
    <x v="8"/>
    <x v="2"/>
    <x v="2"/>
    <x v="6"/>
    <x v="1"/>
    <x v="4"/>
    <x v="182"/>
    <x v="1"/>
    <x v="1"/>
    <x v="9"/>
    <x v="4"/>
    <x v="1027"/>
    <x v="80"/>
    <x v="8"/>
    <x v="25"/>
    <x v="2"/>
    <x v="7"/>
    <x v="3239"/>
    <x v="85"/>
  </r>
  <r>
    <x v="1"/>
    <x v="7"/>
    <x v="0"/>
    <x v="25"/>
    <x v="394"/>
    <x v="3660"/>
    <x v="3175"/>
    <x v="10"/>
    <x v="8"/>
    <x v="2"/>
    <x v="2"/>
    <x v="7"/>
    <x v="42"/>
    <x v="304"/>
    <x v="182"/>
    <x v="142"/>
    <x v="1"/>
    <x v="12"/>
    <x v="4"/>
    <x v="365"/>
    <x v="245"/>
    <x v="38"/>
    <x v="57"/>
    <x v="8"/>
    <x v="9"/>
    <x v="4065"/>
    <x v="11"/>
  </r>
  <r>
    <x v="0"/>
    <x v="6"/>
    <x v="0"/>
    <x v="0"/>
    <x v="5"/>
    <x v="3661"/>
    <x v="3176"/>
    <x v="230"/>
    <x v="8"/>
    <x v="2"/>
    <x v="2"/>
    <x v="6"/>
    <x v="1"/>
    <x v="4"/>
    <x v="182"/>
    <x v="5"/>
    <x v="1"/>
    <x v="9"/>
    <x v="4"/>
    <x v="1027"/>
    <x v="336"/>
    <x v="8"/>
    <x v="25"/>
    <x v="2"/>
    <x v="7"/>
    <x v="3240"/>
    <x v="85"/>
  </r>
  <r>
    <x v="1"/>
    <x v="7"/>
    <x v="0"/>
    <x v="12"/>
    <x v="383"/>
    <x v="3663"/>
    <x v="3177"/>
    <x v="108"/>
    <x v="8"/>
    <x v="2"/>
    <x v="2"/>
    <x v="7"/>
    <x v="42"/>
    <x v="305"/>
    <x v="174"/>
    <x v="184"/>
    <x v="1"/>
    <x v="12"/>
    <x v="4"/>
    <x v="296"/>
    <x v="408"/>
    <x v="38"/>
    <x v="57"/>
    <x v="8"/>
    <x v="9"/>
    <x v="4066"/>
    <x v="18"/>
  </r>
  <r>
    <x v="1"/>
    <x v="10"/>
    <x v="1"/>
    <x v="13"/>
    <x v="92"/>
    <x v="3662"/>
    <x v="3177"/>
    <x v="97"/>
    <x v="8"/>
    <x v="2"/>
    <x v="2"/>
    <x v="10"/>
    <x v="59"/>
    <x v="352"/>
    <x v="182"/>
    <x v="19"/>
    <x v="1"/>
    <x v="15"/>
    <x v="4"/>
    <x v="971"/>
    <x v="358"/>
    <x v="81"/>
    <x v="46"/>
    <x v="1"/>
    <x v="10"/>
    <x v="689"/>
    <x v="30"/>
  </r>
  <r>
    <x v="1"/>
    <x v="7"/>
    <x v="0"/>
    <x v="12"/>
    <x v="383"/>
    <x v="3664"/>
    <x v="3178"/>
    <x v="10"/>
    <x v="8"/>
    <x v="2"/>
    <x v="2"/>
    <x v="7"/>
    <x v="42"/>
    <x v="305"/>
    <x v="182"/>
    <x v="176"/>
    <x v="1"/>
    <x v="12"/>
    <x v="4"/>
    <x v="301"/>
    <x v="245"/>
    <x v="38"/>
    <x v="57"/>
    <x v="8"/>
    <x v="9"/>
    <x v="4067"/>
    <x v="18"/>
  </r>
  <r>
    <x v="1"/>
    <x v="7"/>
    <x v="0"/>
    <x v="9"/>
    <x v="371"/>
    <x v="3665"/>
    <x v="3179"/>
    <x v="130"/>
    <x v="8"/>
    <x v="2"/>
    <x v="2"/>
    <x v="7"/>
    <x v="42"/>
    <x v="179"/>
    <x v="182"/>
    <x v="176"/>
    <x v="1"/>
    <x v="12"/>
    <x v="4"/>
    <x v="276"/>
    <x v="101"/>
    <x v="77"/>
    <x v="39"/>
    <x v="8"/>
    <x v="9"/>
    <x v="4068"/>
    <x v="3"/>
  </r>
  <r>
    <x v="0"/>
    <x v="7"/>
    <x v="1"/>
    <x v="9"/>
    <x v="364"/>
    <x v="3666"/>
    <x v="3180"/>
    <x v="248"/>
    <x v="8"/>
    <x v="2"/>
    <x v="2"/>
    <x v="7"/>
    <x v="9"/>
    <x v="24"/>
    <x v="182"/>
    <x v="173"/>
    <x v="1"/>
    <x v="5"/>
    <x v="0"/>
    <x v="497"/>
    <x v="335"/>
    <x v="63"/>
    <x v="6"/>
    <x v="7"/>
    <x v="0"/>
    <x v="2726"/>
    <x v="3"/>
  </r>
  <r>
    <x v="1"/>
    <x v="12"/>
    <x v="0"/>
    <x v="12"/>
    <x v="31"/>
    <x v="3667"/>
    <x v="3181"/>
    <x v="113"/>
    <x v="8"/>
    <x v="2"/>
    <x v="2"/>
    <x v="12"/>
    <x v="58"/>
    <x v="458"/>
    <x v="182"/>
    <x v="2"/>
    <x v="1"/>
    <x v="3"/>
    <x v="4"/>
    <x v="994"/>
    <x v="282"/>
    <x v="86"/>
    <x v="7"/>
    <x v="9"/>
    <x v="9"/>
    <x v="2872"/>
    <x v="19"/>
  </r>
  <r>
    <x v="1"/>
    <x v="7"/>
    <x v="0"/>
    <x v="24"/>
    <x v="393"/>
    <x v="3668"/>
    <x v="3182"/>
    <x v="97"/>
    <x v="8"/>
    <x v="2"/>
    <x v="2"/>
    <x v="7"/>
    <x v="42"/>
    <x v="307"/>
    <x v="182"/>
    <x v="142"/>
    <x v="1"/>
    <x v="12"/>
    <x v="4"/>
    <x v="435"/>
    <x v="317"/>
    <x v="38"/>
    <x v="57"/>
    <x v="8"/>
    <x v="9"/>
    <x v="4069"/>
    <x v="54"/>
  </r>
  <r>
    <x v="1"/>
    <x v="7"/>
    <x v="0"/>
    <x v="12"/>
    <x v="383"/>
    <x v="3669"/>
    <x v="3182"/>
    <x v="145"/>
    <x v="8"/>
    <x v="2"/>
    <x v="2"/>
    <x v="7"/>
    <x v="42"/>
    <x v="305"/>
    <x v="174"/>
    <x v="184"/>
    <x v="1"/>
    <x v="12"/>
    <x v="4"/>
    <x v="301"/>
    <x v="684"/>
    <x v="38"/>
    <x v="57"/>
    <x v="8"/>
    <x v="9"/>
    <x v="4070"/>
    <x v="18"/>
  </r>
  <r>
    <x v="1"/>
    <x v="7"/>
    <x v="0"/>
    <x v="9"/>
    <x v="364"/>
    <x v="3670"/>
    <x v="3183"/>
    <x v="66"/>
    <x v="8"/>
    <x v="2"/>
    <x v="2"/>
    <x v="7"/>
    <x v="42"/>
    <x v="179"/>
    <x v="170"/>
    <x v="184"/>
    <x v="1"/>
    <x v="12"/>
    <x v="4"/>
    <x v="274"/>
    <x v="270"/>
    <x v="77"/>
    <x v="39"/>
    <x v="8"/>
    <x v="9"/>
    <x v="4071"/>
    <x v="3"/>
  </r>
  <r>
    <x v="0"/>
    <x v="6"/>
    <x v="0"/>
    <x v="0"/>
    <x v="9"/>
    <x v="3671"/>
    <x v="3184"/>
    <x v="230"/>
    <x v="8"/>
    <x v="2"/>
    <x v="2"/>
    <x v="6"/>
    <x v="20"/>
    <x v="65"/>
    <x v="182"/>
    <x v="9"/>
    <x v="1"/>
    <x v="11"/>
    <x v="4"/>
    <x v="1098"/>
    <x v="208"/>
    <x v="6"/>
    <x v="25"/>
    <x v="2"/>
    <x v="7"/>
    <x v="3241"/>
    <x v="85"/>
  </r>
  <r>
    <x v="0"/>
    <x v="6"/>
    <x v="0"/>
    <x v="0"/>
    <x v="19"/>
    <x v="3672"/>
    <x v="3185"/>
    <x v="252"/>
    <x v="8"/>
    <x v="2"/>
    <x v="2"/>
    <x v="6"/>
    <x v="61"/>
    <x v="472"/>
    <x v="182"/>
    <x v="18"/>
    <x v="1"/>
    <x v="9"/>
    <x v="4"/>
    <x v="1003"/>
    <x v="975"/>
    <x v="6"/>
    <x v="25"/>
    <x v="2"/>
    <x v="7"/>
    <x v="3242"/>
    <x v="85"/>
  </r>
  <r>
    <x v="1"/>
    <x v="7"/>
    <x v="0"/>
    <x v="9"/>
    <x v="351"/>
    <x v="3673"/>
    <x v="3186"/>
    <x v="78"/>
    <x v="8"/>
    <x v="2"/>
    <x v="2"/>
    <x v="7"/>
    <x v="42"/>
    <x v="179"/>
    <x v="139"/>
    <x v="184"/>
    <x v="1"/>
    <x v="12"/>
    <x v="4"/>
    <x v="276"/>
    <x v="909"/>
    <x v="77"/>
    <x v="39"/>
    <x v="8"/>
    <x v="9"/>
    <x v="4073"/>
    <x v="3"/>
  </r>
  <r>
    <x v="1"/>
    <x v="7"/>
    <x v="0"/>
    <x v="24"/>
    <x v="379"/>
    <x v="3674"/>
    <x v="3187"/>
    <x v="291"/>
    <x v="8"/>
    <x v="2"/>
    <x v="2"/>
    <x v="7"/>
    <x v="42"/>
    <x v="307"/>
    <x v="182"/>
    <x v="95"/>
    <x v="1"/>
    <x v="12"/>
    <x v="4"/>
    <x v="436"/>
    <x v="558"/>
    <x v="38"/>
    <x v="57"/>
    <x v="8"/>
    <x v="9"/>
    <x v="4072"/>
    <x v="54"/>
  </r>
  <r>
    <x v="0"/>
    <x v="6"/>
    <x v="0"/>
    <x v="0"/>
    <x v="19"/>
    <x v="3675"/>
    <x v="3188"/>
    <x v="89"/>
    <x v="8"/>
    <x v="2"/>
    <x v="2"/>
    <x v="6"/>
    <x v="14"/>
    <x v="43"/>
    <x v="16"/>
    <x v="184"/>
    <x v="1"/>
    <x v="9"/>
    <x v="4"/>
    <x v="1064"/>
    <x v="556"/>
    <x v="8"/>
    <x v="25"/>
    <x v="2"/>
    <x v="7"/>
    <x v="3243"/>
    <x v="85"/>
  </r>
  <r>
    <x v="1"/>
    <x v="2"/>
    <x v="0"/>
    <x v="0"/>
    <x v="344"/>
    <x v="3676"/>
    <x v="3188"/>
    <x v="248"/>
    <x v="8"/>
    <x v="2"/>
    <x v="2"/>
    <x v="2"/>
    <x v="33"/>
    <x v="469"/>
    <x v="180"/>
    <x v="184"/>
    <x v="1"/>
    <x v="2"/>
    <x v="4"/>
    <x v="674"/>
    <x v="369"/>
    <x v="36"/>
    <x v="90"/>
    <x v="8"/>
    <x v="9"/>
    <x v="4074"/>
    <x v="11"/>
  </r>
  <r>
    <x v="1"/>
    <x v="7"/>
    <x v="0"/>
    <x v="24"/>
    <x v="393"/>
    <x v="3677"/>
    <x v="3189"/>
    <x v="98"/>
    <x v="8"/>
    <x v="2"/>
    <x v="2"/>
    <x v="7"/>
    <x v="42"/>
    <x v="307"/>
    <x v="139"/>
    <x v="184"/>
    <x v="1"/>
    <x v="12"/>
    <x v="4"/>
    <x v="435"/>
    <x v="72"/>
    <x v="38"/>
    <x v="57"/>
    <x v="8"/>
    <x v="9"/>
    <x v="4075"/>
    <x v="54"/>
  </r>
  <r>
    <x v="1"/>
    <x v="7"/>
    <x v="0"/>
    <x v="9"/>
    <x v="364"/>
    <x v="3678"/>
    <x v="3190"/>
    <x v="221"/>
    <x v="8"/>
    <x v="2"/>
    <x v="2"/>
    <x v="7"/>
    <x v="42"/>
    <x v="179"/>
    <x v="182"/>
    <x v="173"/>
    <x v="1"/>
    <x v="12"/>
    <x v="4"/>
    <x v="277"/>
    <x v="1023"/>
    <x v="77"/>
    <x v="39"/>
    <x v="8"/>
    <x v="9"/>
    <x v="4077"/>
    <x v="3"/>
  </r>
  <r>
    <x v="1"/>
    <x v="7"/>
    <x v="0"/>
    <x v="12"/>
    <x v="373"/>
    <x v="3679"/>
    <x v="3191"/>
    <x v="72"/>
    <x v="8"/>
    <x v="2"/>
    <x v="2"/>
    <x v="7"/>
    <x v="42"/>
    <x v="305"/>
    <x v="170"/>
    <x v="184"/>
    <x v="1"/>
    <x v="12"/>
    <x v="4"/>
    <x v="306"/>
    <x v="749"/>
    <x v="38"/>
    <x v="57"/>
    <x v="8"/>
    <x v="9"/>
    <x v="4078"/>
    <x v="18"/>
  </r>
  <r>
    <x v="1"/>
    <x v="7"/>
    <x v="0"/>
    <x v="24"/>
    <x v="393"/>
    <x v="3680"/>
    <x v="3192"/>
    <x v="97"/>
    <x v="8"/>
    <x v="2"/>
    <x v="2"/>
    <x v="7"/>
    <x v="42"/>
    <x v="307"/>
    <x v="182"/>
    <x v="142"/>
    <x v="1"/>
    <x v="12"/>
    <x v="4"/>
    <x v="436"/>
    <x v="571"/>
    <x v="38"/>
    <x v="57"/>
    <x v="8"/>
    <x v="9"/>
    <x v="4076"/>
    <x v="54"/>
  </r>
  <r>
    <x v="0"/>
    <x v="6"/>
    <x v="0"/>
    <x v="0"/>
    <x v="19"/>
    <x v="3681"/>
    <x v="3193"/>
    <x v="105"/>
    <x v="8"/>
    <x v="2"/>
    <x v="2"/>
    <x v="6"/>
    <x v="1"/>
    <x v="4"/>
    <x v="182"/>
    <x v="18"/>
    <x v="1"/>
    <x v="9"/>
    <x v="4"/>
    <x v="1028"/>
    <x v="902"/>
    <x v="8"/>
    <x v="25"/>
    <x v="2"/>
    <x v="7"/>
    <x v="3244"/>
    <x v="85"/>
  </r>
  <r>
    <x v="1"/>
    <x v="7"/>
    <x v="1"/>
    <x v="0"/>
    <x v="176"/>
    <x v="3682"/>
    <x v="3194"/>
    <x v="183"/>
    <x v="8"/>
    <x v="2"/>
    <x v="2"/>
    <x v="7"/>
    <x v="43"/>
    <x v="239"/>
    <x v="182"/>
    <x v="98"/>
    <x v="1"/>
    <x v="12"/>
    <x v="4"/>
    <x v="335"/>
    <x v="367"/>
    <x v="5"/>
    <x v="20"/>
    <x v="7"/>
    <x v="9"/>
    <x v="2727"/>
    <x v="3"/>
  </r>
  <r>
    <x v="0"/>
    <x v="6"/>
    <x v="0"/>
    <x v="0"/>
    <x v="0"/>
    <x v="3683"/>
    <x v="3195"/>
    <x v="5"/>
    <x v="8"/>
    <x v="2"/>
    <x v="2"/>
    <x v="6"/>
    <x v="20"/>
    <x v="65"/>
    <x v="182"/>
    <x v="0"/>
    <x v="1"/>
    <x v="11"/>
    <x v="4"/>
    <x v="1100"/>
    <x v="157"/>
    <x v="6"/>
    <x v="25"/>
    <x v="2"/>
    <x v="7"/>
    <x v="3245"/>
    <x v="85"/>
  </r>
  <r>
    <x v="1"/>
    <x v="7"/>
    <x v="0"/>
    <x v="9"/>
    <x v="351"/>
    <x v="3684"/>
    <x v="3196"/>
    <x v="221"/>
    <x v="8"/>
    <x v="2"/>
    <x v="2"/>
    <x v="7"/>
    <x v="42"/>
    <x v="179"/>
    <x v="182"/>
    <x v="142"/>
    <x v="1"/>
    <x v="12"/>
    <x v="4"/>
    <x v="277"/>
    <x v="536"/>
    <x v="77"/>
    <x v="39"/>
    <x v="8"/>
    <x v="9"/>
    <x v="4080"/>
    <x v="3"/>
  </r>
  <r>
    <x v="1"/>
    <x v="7"/>
    <x v="0"/>
    <x v="25"/>
    <x v="394"/>
    <x v="3685"/>
    <x v="3197"/>
    <x v="97"/>
    <x v="8"/>
    <x v="2"/>
    <x v="2"/>
    <x v="7"/>
    <x v="42"/>
    <x v="304"/>
    <x v="182"/>
    <x v="142"/>
    <x v="1"/>
    <x v="12"/>
    <x v="4"/>
    <x v="367"/>
    <x v="571"/>
    <x v="38"/>
    <x v="57"/>
    <x v="8"/>
    <x v="9"/>
    <x v="4079"/>
    <x v="11"/>
  </r>
  <r>
    <x v="0"/>
    <x v="6"/>
    <x v="0"/>
    <x v="0"/>
    <x v="4"/>
    <x v="3686"/>
    <x v="3198"/>
    <x v="105"/>
    <x v="8"/>
    <x v="2"/>
    <x v="2"/>
    <x v="6"/>
    <x v="20"/>
    <x v="65"/>
    <x v="182"/>
    <x v="4"/>
    <x v="1"/>
    <x v="11"/>
    <x v="4"/>
    <x v="1100"/>
    <x v="290"/>
    <x v="6"/>
    <x v="25"/>
    <x v="2"/>
    <x v="7"/>
    <x v="3246"/>
    <x v="85"/>
  </r>
  <r>
    <x v="0"/>
    <x v="6"/>
    <x v="0"/>
    <x v="0"/>
    <x v="3"/>
    <x v="3687"/>
    <x v="3199"/>
    <x v="105"/>
    <x v="8"/>
    <x v="2"/>
    <x v="2"/>
    <x v="6"/>
    <x v="20"/>
    <x v="65"/>
    <x v="182"/>
    <x v="3"/>
    <x v="1"/>
    <x v="11"/>
    <x v="4"/>
    <x v="1100"/>
    <x v="890"/>
    <x v="6"/>
    <x v="25"/>
    <x v="2"/>
    <x v="7"/>
    <x v="3247"/>
    <x v="85"/>
  </r>
  <r>
    <x v="1"/>
    <x v="7"/>
    <x v="0"/>
    <x v="25"/>
    <x v="394"/>
    <x v="3688"/>
    <x v="3200"/>
    <x v="35"/>
    <x v="8"/>
    <x v="2"/>
    <x v="2"/>
    <x v="7"/>
    <x v="42"/>
    <x v="304"/>
    <x v="139"/>
    <x v="184"/>
    <x v="1"/>
    <x v="12"/>
    <x v="4"/>
    <x v="365"/>
    <x v="1003"/>
    <x v="38"/>
    <x v="57"/>
    <x v="8"/>
    <x v="9"/>
    <x v="4081"/>
    <x v="11"/>
  </r>
  <r>
    <x v="1"/>
    <x v="7"/>
    <x v="0"/>
    <x v="12"/>
    <x v="349"/>
    <x v="3689"/>
    <x v="3201"/>
    <x v="145"/>
    <x v="8"/>
    <x v="2"/>
    <x v="2"/>
    <x v="7"/>
    <x v="42"/>
    <x v="305"/>
    <x v="90"/>
    <x v="184"/>
    <x v="1"/>
    <x v="12"/>
    <x v="4"/>
    <x v="310"/>
    <x v="588"/>
    <x v="38"/>
    <x v="57"/>
    <x v="8"/>
    <x v="9"/>
    <x v="4082"/>
    <x v="18"/>
  </r>
  <r>
    <x v="1"/>
    <x v="7"/>
    <x v="0"/>
    <x v="12"/>
    <x v="361"/>
    <x v="3690"/>
    <x v="3202"/>
    <x v="72"/>
    <x v="8"/>
    <x v="2"/>
    <x v="2"/>
    <x v="7"/>
    <x v="42"/>
    <x v="305"/>
    <x v="139"/>
    <x v="184"/>
    <x v="1"/>
    <x v="12"/>
    <x v="4"/>
    <x v="310"/>
    <x v="749"/>
    <x v="38"/>
    <x v="57"/>
    <x v="8"/>
    <x v="9"/>
    <x v="4083"/>
    <x v="18"/>
  </r>
  <r>
    <x v="1"/>
    <x v="7"/>
    <x v="0"/>
    <x v="12"/>
    <x v="369"/>
    <x v="3691"/>
    <x v="3203"/>
    <x v="248"/>
    <x v="8"/>
    <x v="2"/>
    <x v="2"/>
    <x v="7"/>
    <x v="42"/>
    <x v="305"/>
    <x v="160"/>
    <x v="184"/>
    <x v="1"/>
    <x v="12"/>
    <x v="4"/>
    <x v="310"/>
    <x v="849"/>
    <x v="38"/>
    <x v="57"/>
    <x v="8"/>
    <x v="9"/>
    <x v="4084"/>
    <x v="18"/>
  </r>
  <r>
    <x v="1"/>
    <x v="7"/>
    <x v="0"/>
    <x v="9"/>
    <x v="371"/>
    <x v="3692"/>
    <x v="3204"/>
    <x v="78"/>
    <x v="8"/>
    <x v="2"/>
    <x v="2"/>
    <x v="7"/>
    <x v="42"/>
    <x v="179"/>
    <x v="174"/>
    <x v="184"/>
    <x v="1"/>
    <x v="12"/>
    <x v="4"/>
    <x v="278"/>
    <x v="909"/>
    <x v="77"/>
    <x v="39"/>
    <x v="8"/>
    <x v="9"/>
    <x v="4085"/>
    <x v="3"/>
  </r>
  <r>
    <x v="1"/>
    <x v="7"/>
    <x v="0"/>
    <x v="12"/>
    <x v="361"/>
    <x v="3693"/>
    <x v="3205"/>
    <x v="248"/>
    <x v="8"/>
    <x v="2"/>
    <x v="2"/>
    <x v="7"/>
    <x v="39"/>
    <x v="133"/>
    <x v="182"/>
    <x v="142"/>
    <x v="1"/>
    <x v="12"/>
    <x v="4"/>
    <x v="536"/>
    <x v="482"/>
    <x v="55"/>
    <x v="38"/>
    <x v="8"/>
    <x v="9"/>
    <x v="4087"/>
    <x v="18"/>
  </r>
  <r>
    <x v="1"/>
    <x v="7"/>
    <x v="0"/>
    <x v="25"/>
    <x v="394"/>
    <x v="3694"/>
    <x v="3206"/>
    <x v="248"/>
    <x v="8"/>
    <x v="2"/>
    <x v="2"/>
    <x v="7"/>
    <x v="42"/>
    <x v="304"/>
    <x v="139"/>
    <x v="184"/>
    <x v="1"/>
    <x v="12"/>
    <x v="4"/>
    <x v="365"/>
    <x v="541"/>
    <x v="38"/>
    <x v="57"/>
    <x v="8"/>
    <x v="9"/>
    <x v="4086"/>
    <x v="11"/>
  </r>
  <r>
    <x v="0"/>
    <x v="7"/>
    <x v="1"/>
    <x v="0"/>
    <x v="260"/>
    <x v="3695"/>
    <x v="3207"/>
    <x v="195"/>
    <x v="8"/>
    <x v="2"/>
    <x v="2"/>
    <x v="7"/>
    <x v="9"/>
    <x v="23"/>
    <x v="139"/>
    <x v="184"/>
    <x v="1"/>
    <x v="5"/>
    <x v="0"/>
    <x v="486"/>
    <x v="733"/>
    <x v="88"/>
    <x v="6"/>
    <x v="7"/>
    <x v="0"/>
    <x v="2728"/>
    <x v="2"/>
  </r>
  <r>
    <x v="1"/>
    <x v="7"/>
    <x v="0"/>
    <x v="12"/>
    <x v="373"/>
    <x v="3696"/>
    <x v="3208"/>
    <x v="145"/>
    <x v="8"/>
    <x v="2"/>
    <x v="2"/>
    <x v="7"/>
    <x v="42"/>
    <x v="305"/>
    <x v="170"/>
    <x v="184"/>
    <x v="1"/>
    <x v="12"/>
    <x v="4"/>
    <x v="306"/>
    <x v="684"/>
    <x v="38"/>
    <x v="57"/>
    <x v="8"/>
    <x v="9"/>
    <x v="4088"/>
    <x v="18"/>
  </r>
  <r>
    <x v="1"/>
    <x v="2"/>
    <x v="0"/>
    <x v="0"/>
    <x v="344"/>
    <x v="3697"/>
    <x v="3209"/>
    <x v="145"/>
    <x v="8"/>
    <x v="2"/>
    <x v="2"/>
    <x v="2"/>
    <x v="33"/>
    <x v="469"/>
    <x v="180"/>
    <x v="184"/>
    <x v="1"/>
    <x v="2"/>
    <x v="4"/>
    <x v="672"/>
    <x v="716"/>
    <x v="36"/>
    <x v="90"/>
    <x v="8"/>
    <x v="9"/>
    <x v="4090"/>
    <x v="11"/>
  </r>
  <r>
    <x v="1"/>
    <x v="7"/>
    <x v="0"/>
    <x v="12"/>
    <x v="361"/>
    <x v="3698"/>
    <x v="3210"/>
    <x v="26"/>
    <x v="8"/>
    <x v="2"/>
    <x v="2"/>
    <x v="7"/>
    <x v="42"/>
    <x v="305"/>
    <x v="139"/>
    <x v="184"/>
    <x v="1"/>
    <x v="12"/>
    <x v="4"/>
    <x v="306"/>
    <x v="190"/>
    <x v="38"/>
    <x v="57"/>
    <x v="8"/>
    <x v="9"/>
    <x v="4089"/>
    <x v="18"/>
  </r>
  <r>
    <x v="1"/>
    <x v="7"/>
    <x v="0"/>
    <x v="9"/>
    <x v="371"/>
    <x v="3699"/>
    <x v="3211"/>
    <x v="130"/>
    <x v="8"/>
    <x v="2"/>
    <x v="2"/>
    <x v="7"/>
    <x v="42"/>
    <x v="179"/>
    <x v="174"/>
    <x v="184"/>
    <x v="1"/>
    <x v="12"/>
    <x v="4"/>
    <x v="278"/>
    <x v="101"/>
    <x v="77"/>
    <x v="39"/>
    <x v="8"/>
    <x v="9"/>
    <x v="4092"/>
    <x v="3"/>
  </r>
  <r>
    <x v="1"/>
    <x v="7"/>
    <x v="0"/>
    <x v="12"/>
    <x v="186"/>
    <x v="3700"/>
    <x v="3212"/>
    <x v="26"/>
    <x v="8"/>
    <x v="2"/>
    <x v="2"/>
    <x v="7"/>
    <x v="40"/>
    <x v="203"/>
    <x v="182"/>
    <x v="27"/>
    <x v="1"/>
    <x v="13"/>
    <x v="4"/>
    <x v="105"/>
    <x v="176"/>
    <x v="69"/>
    <x v="56"/>
    <x v="8"/>
    <x v="9"/>
    <x v="4091"/>
    <x v="11"/>
  </r>
  <r>
    <x v="1"/>
    <x v="7"/>
    <x v="0"/>
    <x v="12"/>
    <x v="361"/>
    <x v="3701"/>
    <x v="3213"/>
    <x v="33"/>
    <x v="8"/>
    <x v="2"/>
    <x v="2"/>
    <x v="7"/>
    <x v="42"/>
    <x v="305"/>
    <x v="139"/>
    <x v="184"/>
    <x v="1"/>
    <x v="12"/>
    <x v="4"/>
    <x v="306"/>
    <x v="491"/>
    <x v="38"/>
    <x v="57"/>
    <x v="8"/>
    <x v="9"/>
    <x v="4093"/>
    <x v="18"/>
  </r>
  <r>
    <x v="1"/>
    <x v="2"/>
    <x v="0"/>
    <x v="0"/>
    <x v="344"/>
    <x v="3702"/>
    <x v="3214"/>
    <x v="145"/>
    <x v="8"/>
    <x v="2"/>
    <x v="2"/>
    <x v="2"/>
    <x v="33"/>
    <x v="469"/>
    <x v="182"/>
    <x v="182"/>
    <x v="1"/>
    <x v="2"/>
    <x v="4"/>
    <x v="673"/>
    <x v="716"/>
    <x v="36"/>
    <x v="90"/>
    <x v="8"/>
    <x v="9"/>
    <x v="4094"/>
    <x v="11"/>
  </r>
  <r>
    <x v="1"/>
    <x v="7"/>
    <x v="0"/>
    <x v="24"/>
    <x v="379"/>
    <x v="3703"/>
    <x v="3215"/>
    <x v="208"/>
    <x v="8"/>
    <x v="2"/>
    <x v="2"/>
    <x v="7"/>
    <x v="42"/>
    <x v="307"/>
    <x v="90"/>
    <x v="184"/>
    <x v="1"/>
    <x v="12"/>
    <x v="4"/>
    <x v="436"/>
    <x v="591"/>
    <x v="38"/>
    <x v="57"/>
    <x v="8"/>
    <x v="9"/>
    <x v="4095"/>
    <x v="54"/>
  </r>
  <r>
    <x v="0"/>
    <x v="6"/>
    <x v="0"/>
    <x v="0"/>
    <x v="19"/>
    <x v="3704"/>
    <x v="3216"/>
    <x v="299"/>
    <x v="8"/>
    <x v="2"/>
    <x v="2"/>
    <x v="6"/>
    <x v="1"/>
    <x v="4"/>
    <x v="182"/>
    <x v="18"/>
    <x v="1"/>
    <x v="9"/>
    <x v="4"/>
    <x v="1028"/>
    <x v="65"/>
    <x v="8"/>
    <x v="25"/>
    <x v="2"/>
    <x v="7"/>
    <x v="3248"/>
    <x v="85"/>
  </r>
  <r>
    <x v="1"/>
    <x v="10"/>
    <x v="1"/>
    <x v="6"/>
    <x v="71"/>
    <x v="3705"/>
    <x v="3217"/>
    <x v="49"/>
    <x v="8"/>
    <x v="2"/>
    <x v="2"/>
    <x v="10"/>
    <x v="37"/>
    <x v="447"/>
    <x v="21"/>
    <x v="184"/>
    <x v="1"/>
    <x v="15"/>
    <x v="4"/>
    <x v="810"/>
    <x v="165"/>
    <x v="82"/>
    <x v="48"/>
    <x v="1"/>
    <x v="10"/>
    <x v="690"/>
    <x v="6"/>
  </r>
  <r>
    <x v="1"/>
    <x v="10"/>
    <x v="0"/>
    <x v="0"/>
    <x v="27"/>
    <x v="3706"/>
    <x v="3218"/>
    <x v="148"/>
    <x v="8"/>
    <x v="2"/>
    <x v="2"/>
    <x v="10"/>
    <x v="35"/>
    <x v="339"/>
    <x v="21"/>
    <x v="184"/>
    <x v="1"/>
    <x v="15"/>
    <x v="4"/>
    <x v="708"/>
    <x v="494"/>
    <x v="51"/>
    <x v="26"/>
    <x v="1"/>
    <x v="9"/>
    <x v="691"/>
    <x v="2"/>
  </r>
  <r>
    <x v="0"/>
    <x v="6"/>
    <x v="0"/>
    <x v="0"/>
    <x v="3"/>
    <x v="3707"/>
    <x v="3219"/>
    <x v="230"/>
    <x v="8"/>
    <x v="2"/>
    <x v="2"/>
    <x v="6"/>
    <x v="20"/>
    <x v="65"/>
    <x v="182"/>
    <x v="3"/>
    <x v="1"/>
    <x v="11"/>
    <x v="4"/>
    <x v="1100"/>
    <x v="208"/>
    <x v="6"/>
    <x v="25"/>
    <x v="2"/>
    <x v="7"/>
    <x v="3249"/>
    <x v="85"/>
  </r>
  <r>
    <x v="1"/>
    <x v="7"/>
    <x v="0"/>
    <x v="12"/>
    <x v="383"/>
    <x v="3708"/>
    <x v="3220"/>
    <x v="108"/>
    <x v="8"/>
    <x v="2"/>
    <x v="2"/>
    <x v="7"/>
    <x v="42"/>
    <x v="305"/>
    <x v="174"/>
    <x v="184"/>
    <x v="1"/>
    <x v="12"/>
    <x v="4"/>
    <x v="310"/>
    <x v="408"/>
    <x v="38"/>
    <x v="57"/>
    <x v="8"/>
    <x v="9"/>
    <x v="4096"/>
    <x v="18"/>
  </r>
  <r>
    <x v="1"/>
    <x v="7"/>
    <x v="0"/>
    <x v="12"/>
    <x v="383"/>
    <x v="3709"/>
    <x v="3221"/>
    <x v="145"/>
    <x v="8"/>
    <x v="2"/>
    <x v="2"/>
    <x v="7"/>
    <x v="42"/>
    <x v="305"/>
    <x v="174"/>
    <x v="184"/>
    <x v="1"/>
    <x v="12"/>
    <x v="4"/>
    <x v="306"/>
    <x v="684"/>
    <x v="38"/>
    <x v="57"/>
    <x v="8"/>
    <x v="9"/>
    <x v="4097"/>
    <x v="18"/>
  </r>
  <r>
    <x v="1"/>
    <x v="7"/>
    <x v="0"/>
    <x v="9"/>
    <x v="371"/>
    <x v="3710"/>
    <x v="3222"/>
    <x v="78"/>
    <x v="8"/>
    <x v="2"/>
    <x v="2"/>
    <x v="7"/>
    <x v="42"/>
    <x v="179"/>
    <x v="174"/>
    <x v="184"/>
    <x v="1"/>
    <x v="12"/>
    <x v="4"/>
    <x v="279"/>
    <x v="909"/>
    <x v="77"/>
    <x v="39"/>
    <x v="8"/>
    <x v="9"/>
    <x v="4098"/>
    <x v="3"/>
  </r>
  <r>
    <x v="0"/>
    <x v="6"/>
    <x v="0"/>
    <x v="0"/>
    <x v="19"/>
    <x v="3711"/>
    <x v="3223"/>
    <x v="160"/>
    <x v="8"/>
    <x v="2"/>
    <x v="2"/>
    <x v="6"/>
    <x v="1"/>
    <x v="4"/>
    <x v="182"/>
    <x v="18"/>
    <x v="1"/>
    <x v="9"/>
    <x v="4"/>
    <x v="1028"/>
    <x v="996"/>
    <x v="8"/>
    <x v="25"/>
    <x v="2"/>
    <x v="7"/>
    <x v="3250"/>
    <x v="85"/>
  </r>
  <r>
    <x v="0"/>
    <x v="6"/>
    <x v="0"/>
    <x v="0"/>
    <x v="1"/>
    <x v="3712"/>
    <x v="3224"/>
    <x v="237"/>
    <x v="8"/>
    <x v="2"/>
    <x v="2"/>
    <x v="6"/>
    <x v="14"/>
    <x v="43"/>
    <x v="182"/>
    <x v="1"/>
    <x v="1"/>
    <x v="9"/>
    <x v="4"/>
    <x v="1065"/>
    <x v="649"/>
    <x v="8"/>
    <x v="25"/>
    <x v="2"/>
    <x v="7"/>
    <x v="3251"/>
    <x v="85"/>
  </r>
  <r>
    <x v="1"/>
    <x v="7"/>
    <x v="0"/>
    <x v="9"/>
    <x v="371"/>
    <x v="3713"/>
    <x v="3225"/>
    <x v="26"/>
    <x v="8"/>
    <x v="2"/>
    <x v="2"/>
    <x v="7"/>
    <x v="42"/>
    <x v="179"/>
    <x v="174"/>
    <x v="184"/>
    <x v="1"/>
    <x v="12"/>
    <x v="4"/>
    <x v="277"/>
    <x v="185"/>
    <x v="77"/>
    <x v="39"/>
    <x v="8"/>
    <x v="9"/>
    <x v="4099"/>
    <x v="3"/>
  </r>
  <r>
    <x v="0"/>
    <x v="7"/>
    <x v="1"/>
    <x v="0"/>
    <x v="344"/>
    <x v="3714"/>
    <x v="3226"/>
    <x v="275"/>
    <x v="8"/>
    <x v="2"/>
    <x v="2"/>
    <x v="7"/>
    <x v="28"/>
    <x v="83"/>
    <x v="180"/>
    <x v="184"/>
    <x v="1"/>
    <x v="20"/>
    <x v="3"/>
    <x v="589"/>
    <x v="555"/>
    <x v="71"/>
    <x v="58"/>
    <x v="4"/>
    <x v="3"/>
    <x v="241"/>
    <x v="3"/>
  </r>
  <r>
    <x v="0"/>
    <x v="7"/>
    <x v="1"/>
    <x v="12"/>
    <x v="361"/>
    <x v="3715"/>
    <x v="3227"/>
    <x v="239"/>
    <x v="8"/>
    <x v="2"/>
    <x v="2"/>
    <x v="7"/>
    <x v="9"/>
    <x v="26"/>
    <x v="182"/>
    <x v="142"/>
    <x v="1"/>
    <x v="5"/>
    <x v="0"/>
    <x v="510"/>
    <x v="351"/>
    <x v="63"/>
    <x v="6"/>
    <x v="7"/>
    <x v="0"/>
    <x v="2729"/>
    <x v="18"/>
  </r>
  <r>
    <x v="1"/>
    <x v="7"/>
    <x v="0"/>
    <x v="24"/>
    <x v="393"/>
    <x v="3716"/>
    <x v="3228"/>
    <x v="239"/>
    <x v="8"/>
    <x v="2"/>
    <x v="2"/>
    <x v="7"/>
    <x v="42"/>
    <x v="307"/>
    <x v="182"/>
    <x v="142"/>
    <x v="1"/>
    <x v="12"/>
    <x v="4"/>
    <x v="437"/>
    <x v="166"/>
    <x v="38"/>
    <x v="57"/>
    <x v="8"/>
    <x v="9"/>
    <x v="4100"/>
    <x v="54"/>
  </r>
  <r>
    <x v="1"/>
    <x v="7"/>
    <x v="0"/>
    <x v="25"/>
    <x v="394"/>
    <x v="3717"/>
    <x v="3229"/>
    <x v="46"/>
    <x v="8"/>
    <x v="2"/>
    <x v="2"/>
    <x v="7"/>
    <x v="42"/>
    <x v="304"/>
    <x v="182"/>
    <x v="142"/>
    <x v="1"/>
    <x v="12"/>
    <x v="4"/>
    <x v="366"/>
    <x v="920"/>
    <x v="38"/>
    <x v="57"/>
    <x v="8"/>
    <x v="9"/>
    <x v="4101"/>
    <x v="11"/>
  </r>
  <r>
    <x v="1"/>
    <x v="7"/>
    <x v="0"/>
    <x v="12"/>
    <x v="361"/>
    <x v="3718"/>
    <x v="3230"/>
    <x v="78"/>
    <x v="8"/>
    <x v="2"/>
    <x v="2"/>
    <x v="7"/>
    <x v="42"/>
    <x v="305"/>
    <x v="139"/>
    <x v="184"/>
    <x v="1"/>
    <x v="12"/>
    <x v="4"/>
    <x v="310"/>
    <x v="909"/>
    <x v="38"/>
    <x v="57"/>
    <x v="8"/>
    <x v="9"/>
    <x v="4102"/>
    <x v="18"/>
  </r>
  <r>
    <x v="0"/>
    <x v="6"/>
    <x v="0"/>
    <x v="0"/>
    <x v="1"/>
    <x v="3719"/>
    <x v="3231"/>
    <x v="252"/>
    <x v="8"/>
    <x v="2"/>
    <x v="2"/>
    <x v="6"/>
    <x v="0"/>
    <x v="0"/>
    <x v="182"/>
    <x v="1"/>
    <x v="1"/>
    <x v="8"/>
    <x v="4"/>
    <x v="1012"/>
    <x v="975"/>
    <x v="41"/>
    <x v="25"/>
    <x v="2"/>
    <x v="7"/>
    <x v="3252"/>
    <x v="85"/>
  </r>
  <r>
    <x v="1"/>
    <x v="7"/>
    <x v="0"/>
    <x v="12"/>
    <x v="369"/>
    <x v="3720"/>
    <x v="3232"/>
    <x v="208"/>
    <x v="8"/>
    <x v="2"/>
    <x v="2"/>
    <x v="7"/>
    <x v="42"/>
    <x v="305"/>
    <x v="182"/>
    <x v="157"/>
    <x v="1"/>
    <x v="12"/>
    <x v="4"/>
    <x v="314"/>
    <x v="591"/>
    <x v="38"/>
    <x v="57"/>
    <x v="8"/>
    <x v="9"/>
    <x v="4103"/>
    <x v="18"/>
  </r>
  <r>
    <x v="1"/>
    <x v="2"/>
    <x v="0"/>
    <x v="0"/>
    <x v="344"/>
    <x v="3721"/>
    <x v="3233"/>
    <x v="145"/>
    <x v="8"/>
    <x v="2"/>
    <x v="2"/>
    <x v="2"/>
    <x v="33"/>
    <x v="469"/>
    <x v="180"/>
    <x v="184"/>
    <x v="1"/>
    <x v="2"/>
    <x v="4"/>
    <x v="674"/>
    <x v="716"/>
    <x v="36"/>
    <x v="90"/>
    <x v="8"/>
    <x v="9"/>
    <x v="4104"/>
    <x v="11"/>
  </r>
  <r>
    <x v="1"/>
    <x v="7"/>
    <x v="0"/>
    <x v="24"/>
    <x v="393"/>
    <x v="3722"/>
    <x v="3234"/>
    <x v="97"/>
    <x v="8"/>
    <x v="2"/>
    <x v="2"/>
    <x v="7"/>
    <x v="42"/>
    <x v="307"/>
    <x v="182"/>
    <x v="142"/>
    <x v="1"/>
    <x v="12"/>
    <x v="4"/>
    <x v="438"/>
    <x v="278"/>
    <x v="38"/>
    <x v="57"/>
    <x v="8"/>
    <x v="9"/>
    <x v="4105"/>
    <x v="54"/>
  </r>
  <r>
    <x v="1"/>
    <x v="7"/>
    <x v="0"/>
    <x v="9"/>
    <x v="351"/>
    <x v="3723"/>
    <x v="3235"/>
    <x v="239"/>
    <x v="8"/>
    <x v="2"/>
    <x v="2"/>
    <x v="7"/>
    <x v="42"/>
    <x v="179"/>
    <x v="182"/>
    <x v="142"/>
    <x v="1"/>
    <x v="12"/>
    <x v="4"/>
    <x v="279"/>
    <x v="827"/>
    <x v="77"/>
    <x v="39"/>
    <x v="8"/>
    <x v="9"/>
    <x v="4107"/>
    <x v="3"/>
  </r>
  <r>
    <x v="1"/>
    <x v="7"/>
    <x v="0"/>
    <x v="12"/>
    <x v="369"/>
    <x v="3724"/>
    <x v="3236"/>
    <x v="78"/>
    <x v="8"/>
    <x v="2"/>
    <x v="2"/>
    <x v="7"/>
    <x v="42"/>
    <x v="305"/>
    <x v="160"/>
    <x v="184"/>
    <x v="1"/>
    <x v="12"/>
    <x v="4"/>
    <x v="314"/>
    <x v="909"/>
    <x v="38"/>
    <x v="57"/>
    <x v="8"/>
    <x v="9"/>
    <x v="4106"/>
    <x v="18"/>
  </r>
  <r>
    <x v="1"/>
    <x v="7"/>
    <x v="0"/>
    <x v="25"/>
    <x v="394"/>
    <x v="3725"/>
    <x v="3237"/>
    <x v="248"/>
    <x v="8"/>
    <x v="2"/>
    <x v="2"/>
    <x v="7"/>
    <x v="42"/>
    <x v="304"/>
    <x v="182"/>
    <x v="142"/>
    <x v="1"/>
    <x v="12"/>
    <x v="4"/>
    <x v="368"/>
    <x v="768"/>
    <x v="38"/>
    <x v="57"/>
    <x v="8"/>
    <x v="9"/>
    <x v="4108"/>
    <x v="11"/>
  </r>
  <r>
    <x v="1"/>
    <x v="7"/>
    <x v="0"/>
    <x v="9"/>
    <x v="371"/>
    <x v="3726"/>
    <x v="3238"/>
    <x v="7"/>
    <x v="8"/>
    <x v="2"/>
    <x v="2"/>
    <x v="7"/>
    <x v="42"/>
    <x v="179"/>
    <x v="174"/>
    <x v="184"/>
    <x v="1"/>
    <x v="12"/>
    <x v="4"/>
    <x v="279"/>
    <x v="138"/>
    <x v="77"/>
    <x v="39"/>
    <x v="8"/>
    <x v="9"/>
    <x v="4109"/>
    <x v="3"/>
  </r>
  <r>
    <x v="1"/>
    <x v="7"/>
    <x v="0"/>
    <x v="12"/>
    <x v="369"/>
    <x v="3727"/>
    <x v="3239"/>
    <x v="108"/>
    <x v="8"/>
    <x v="2"/>
    <x v="2"/>
    <x v="7"/>
    <x v="42"/>
    <x v="305"/>
    <x v="160"/>
    <x v="184"/>
    <x v="1"/>
    <x v="12"/>
    <x v="4"/>
    <x v="319"/>
    <x v="408"/>
    <x v="38"/>
    <x v="57"/>
    <x v="8"/>
    <x v="9"/>
    <x v="4110"/>
    <x v="18"/>
  </r>
  <r>
    <x v="1"/>
    <x v="7"/>
    <x v="0"/>
    <x v="12"/>
    <x v="383"/>
    <x v="3728"/>
    <x v="3240"/>
    <x v="10"/>
    <x v="8"/>
    <x v="2"/>
    <x v="2"/>
    <x v="7"/>
    <x v="42"/>
    <x v="305"/>
    <x v="182"/>
    <x v="176"/>
    <x v="1"/>
    <x v="12"/>
    <x v="4"/>
    <x v="326"/>
    <x v="245"/>
    <x v="38"/>
    <x v="57"/>
    <x v="8"/>
    <x v="9"/>
    <x v="4111"/>
    <x v="18"/>
  </r>
  <r>
    <x v="1"/>
    <x v="7"/>
    <x v="0"/>
    <x v="12"/>
    <x v="349"/>
    <x v="3729"/>
    <x v="3241"/>
    <x v="208"/>
    <x v="8"/>
    <x v="2"/>
    <x v="2"/>
    <x v="7"/>
    <x v="42"/>
    <x v="305"/>
    <x v="90"/>
    <x v="184"/>
    <x v="1"/>
    <x v="12"/>
    <x v="4"/>
    <x v="319"/>
    <x v="591"/>
    <x v="38"/>
    <x v="57"/>
    <x v="8"/>
    <x v="9"/>
    <x v="4112"/>
    <x v="18"/>
  </r>
  <r>
    <x v="1"/>
    <x v="7"/>
    <x v="0"/>
    <x v="12"/>
    <x v="361"/>
    <x v="3730"/>
    <x v="3242"/>
    <x v="26"/>
    <x v="8"/>
    <x v="2"/>
    <x v="2"/>
    <x v="7"/>
    <x v="42"/>
    <x v="305"/>
    <x v="139"/>
    <x v="184"/>
    <x v="1"/>
    <x v="12"/>
    <x v="4"/>
    <x v="319"/>
    <x v="190"/>
    <x v="38"/>
    <x v="57"/>
    <x v="8"/>
    <x v="9"/>
    <x v="4113"/>
    <x v="18"/>
  </r>
  <r>
    <x v="0"/>
    <x v="6"/>
    <x v="0"/>
    <x v="0"/>
    <x v="3"/>
    <x v="3732"/>
    <x v="3243"/>
    <x v="159"/>
    <x v="8"/>
    <x v="2"/>
    <x v="2"/>
    <x v="6"/>
    <x v="14"/>
    <x v="43"/>
    <x v="182"/>
    <x v="3"/>
    <x v="1"/>
    <x v="9"/>
    <x v="4"/>
    <x v="1065"/>
    <x v="74"/>
    <x v="8"/>
    <x v="25"/>
    <x v="2"/>
    <x v="7"/>
    <x v="3253"/>
    <x v="85"/>
  </r>
  <r>
    <x v="1"/>
    <x v="7"/>
    <x v="0"/>
    <x v="12"/>
    <x v="369"/>
    <x v="3731"/>
    <x v="3243"/>
    <x v="248"/>
    <x v="8"/>
    <x v="2"/>
    <x v="2"/>
    <x v="7"/>
    <x v="42"/>
    <x v="305"/>
    <x v="160"/>
    <x v="184"/>
    <x v="1"/>
    <x v="12"/>
    <x v="4"/>
    <x v="319"/>
    <x v="528"/>
    <x v="38"/>
    <x v="57"/>
    <x v="8"/>
    <x v="9"/>
    <x v="4114"/>
    <x v="18"/>
  </r>
  <r>
    <x v="0"/>
    <x v="7"/>
    <x v="1"/>
    <x v="1"/>
    <x v="355"/>
    <x v="3733"/>
    <x v="3244"/>
    <x v="106"/>
    <x v="8"/>
    <x v="2"/>
    <x v="2"/>
    <x v="7"/>
    <x v="28"/>
    <x v="85"/>
    <x v="180"/>
    <x v="184"/>
    <x v="1"/>
    <x v="20"/>
    <x v="3"/>
    <x v="581"/>
    <x v="274"/>
    <x v="71"/>
    <x v="58"/>
    <x v="4"/>
    <x v="3"/>
    <x v="242"/>
    <x v="5"/>
  </r>
  <r>
    <x v="0"/>
    <x v="7"/>
    <x v="1"/>
    <x v="12"/>
    <x v="361"/>
    <x v="3734"/>
    <x v="3245"/>
    <x v="23"/>
    <x v="8"/>
    <x v="2"/>
    <x v="2"/>
    <x v="7"/>
    <x v="9"/>
    <x v="26"/>
    <x v="182"/>
    <x v="142"/>
    <x v="1"/>
    <x v="5"/>
    <x v="0"/>
    <x v="514"/>
    <x v="979"/>
    <x v="63"/>
    <x v="6"/>
    <x v="7"/>
    <x v="0"/>
    <x v="2730"/>
    <x v="18"/>
  </r>
  <r>
    <x v="0"/>
    <x v="6"/>
    <x v="0"/>
    <x v="0"/>
    <x v="9"/>
    <x v="3735"/>
    <x v="3246"/>
    <x v="176"/>
    <x v="8"/>
    <x v="2"/>
    <x v="2"/>
    <x v="6"/>
    <x v="1"/>
    <x v="4"/>
    <x v="182"/>
    <x v="9"/>
    <x v="1"/>
    <x v="9"/>
    <x v="4"/>
    <x v="1028"/>
    <x v="720"/>
    <x v="8"/>
    <x v="25"/>
    <x v="2"/>
    <x v="7"/>
    <x v="3254"/>
    <x v="85"/>
  </r>
  <r>
    <x v="1"/>
    <x v="7"/>
    <x v="0"/>
    <x v="12"/>
    <x v="383"/>
    <x v="3736"/>
    <x v="3247"/>
    <x v="163"/>
    <x v="8"/>
    <x v="2"/>
    <x v="2"/>
    <x v="7"/>
    <x v="42"/>
    <x v="305"/>
    <x v="174"/>
    <x v="184"/>
    <x v="1"/>
    <x v="12"/>
    <x v="4"/>
    <x v="314"/>
    <x v="492"/>
    <x v="38"/>
    <x v="57"/>
    <x v="8"/>
    <x v="9"/>
    <x v="4115"/>
    <x v="18"/>
  </r>
  <r>
    <x v="1"/>
    <x v="7"/>
    <x v="0"/>
    <x v="12"/>
    <x v="349"/>
    <x v="3737"/>
    <x v="3248"/>
    <x v="48"/>
    <x v="8"/>
    <x v="2"/>
    <x v="2"/>
    <x v="7"/>
    <x v="42"/>
    <x v="305"/>
    <x v="182"/>
    <x v="95"/>
    <x v="1"/>
    <x v="12"/>
    <x v="4"/>
    <x v="326"/>
    <x v="201"/>
    <x v="38"/>
    <x v="57"/>
    <x v="8"/>
    <x v="9"/>
    <x v="4116"/>
    <x v="18"/>
  </r>
  <r>
    <x v="1"/>
    <x v="7"/>
    <x v="0"/>
    <x v="12"/>
    <x v="186"/>
    <x v="3738"/>
    <x v="3249"/>
    <x v="99"/>
    <x v="8"/>
    <x v="2"/>
    <x v="2"/>
    <x v="7"/>
    <x v="41"/>
    <x v="210"/>
    <x v="182"/>
    <x v="27"/>
    <x v="1"/>
    <x v="13"/>
    <x v="4"/>
    <x v="73"/>
    <x v="562"/>
    <x v="69"/>
    <x v="56"/>
    <x v="8"/>
    <x v="9"/>
    <x v="4117"/>
    <x v="11"/>
  </r>
  <r>
    <x v="1"/>
    <x v="7"/>
    <x v="0"/>
    <x v="9"/>
    <x v="371"/>
    <x v="3739"/>
    <x v="3250"/>
    <x v="78"/>
    <x v="8"/>
    <x v="2"/>
    <x v="2"/>
    <x v="7"/>
    <x v="42"/>
    <x v="179"/>
    <x v="174"/>
    <x v="184"/>
    <x v="1"/>
    <x v="12"/>
    <x v="4"/>
    <x v="280"/>
    <x v="909"/>
    <x v="77"/>
    <x v="39"/>
    <x v="8"/>
    <x v="9"/>
    <x v="4120"/>
    <x v="3"/>
  </r>
  <r>
    <x v="1"/>
    <x v="7"/>
    <x v="0"/>
    <x v="25"/>
    <x v="394"/>
    <x v="3740"/>
    <x v="3251"/>
    <x v="97"/>
    <x v="8"/>
    <x v="2"/>
    <x v="2"/>
    <x v="7"/>
    <x v="42"/>
    <x v="304"/>
    <x v="182"/>
    <x v="142"/>
    <x v="1"/>
    <x v="12"/>
    <x v="4"/>
    <x v="371"/>
    <x v="571"/>
    <x v="38"/>
    <x v="57"/>
    <x v="8"/>
    <x v="9"/>
    <x v="4119"/>
    <x v="11"/>
  </r>
  <r>
    <x v="1"/>
    <x v="7"/>
    <x v="0"/>
    <x v="12"/>
    <x v="378"/>
    <x v="3741"/>
    <x v="3252"/>
    <x v="120"/>
    <x v="8"/>
    <x v="2"/>
    <x v="2"/>
    <x v="7"/>
    <x v="42"/>
    <x v="305"/>
    <x v="171"/>
    <x v="184"/>
    <x v="1"/>
    <x v="12"/>
    <x v="4"/>
    <x v="319"/>
    <x v="121"/>
    <x v="38"/>
    <x v="57"/>
    <x v="8"/>
    <x v="9"/>
    <x v="4118"/>
    <x v="18"/>
  </r>
  <r>
    <x v="1"/>
    <x v="7"/>
    <x v="0"/>
    <x v="25"/>
    <x v="394"/>
    <x v="3742"/>
    <x v="3253"/>
    <x v="97"/>
    <x v="8"/>
    <x v="2"/>
    <x v="2"/>
    <x v="7"/>
    <x v="42"/>
    <x v="304"/>
    <x v="182"/>
    <x v="142"/>
    <x v="1"/>
    <x v="12"/>
    <x v="4"/>
    <x v="372"/>
    <x v="571"/>
    <x v="38"/>
    <x v="57"/>
    <x v="8"/>
    <x v="9"/>
    <x v="4121"/>
    <x v="11"/>
  </r>
  <r>
    <x v="1"/>
    <x v="7"/>
    <x v="0"/>
    <x v="12"/>
    <x v="383"/>
    <x v="3743"/>
    <x v="3254"/>
    <x v="145"/>
    <x v="8"/>
    <x v="2"/>
    <x v="2"/>
    <x v="7"/>
    <x v="42"/>
    <x v="305"/>
    <x v="182"/>
    <x v="176"/>
    <x v="1"/>
    <x v="12"/>
    <x v="4"/>
    <x v="331"/>
    <x v="679"/>
    <x v="38"/>
    <x v="57"/>
    <x v="8"/>
    <x v="9"/>
    <x v="4122"/>
    <x v="18"/>
  </r>
  <r>
    <x v="1"/>
    <x v="7"/>
    <x v="0"/>
    <x v="9"/>
    <x v="371"/>
    <x v="3744"/>
    <x v="3255"/>
    <x v="130"/>
    <x v="8"/>
    <x v="2"/>
    <x v="2"/>
    <x v="7"/>
    <x v="42"/>
    <x v="179"/>
    <x v="174"/>
    <x v="184"/>
    <x v="1"/>
    <x v="12"/>
    <x v="4"/>
    <x v="279"/>
    <x v="101"/>
    <x v="77"/>
    <x v="39"/>
    <x v="8"/>
    <x v="9"/>
    <x v="4124"/>
    <x v="3"/>
  </r>
  <r>
    <x v="1"/>
    <x v="7"/>
    <x v="0"/>
    <x v="12"/>
    <x v="383"/>
    <x v="3745"/>
    <x v="3256"/>
    <x v="53"/>
    <x v="8"/>
    <x v="2"/>
    <x v="2"/>
    <x v="7"/>
    <x v="42"/>
    <x v="305"/>
    <x v="174"/>
    <x v="184"/>
    <x v="1"/>
    <x v="12"/>
    <x v="4"/>
    <x v="326"/>
    <x v="778"/>
    <x v="38"/>
    <x v="57"/>
    <x v="8"/>
    <x v="9"/>
    <x v="4123"/>
    <x v="18"/>
  </r>
  <r>
    <x v="1"/>
    <x v="7"/>
    <x v="0"/>
    <x v="12"/>
    <x v="373"/>
    <x v="3746"/>
    <x v="3257"/>
    <x v="277"/>
    <x v="8"/>
    <x v="2"/>
    <x v="2"/>
    <x v="7"/>
    <x v="42"/>
    <x v="305"/>
    <x v="182"/>
    <x v="173"/>
    <x v="1"/>
    <x v="12"/>
    <x v="4"/>
    <x v="331"/>
    <x v="515"/>
    <x v="38"/>
    <x v="57"/>
    <x v="8"/>
    <x v="9"/>
    <x v="4126"/>
    <x v="18"/>
  </r>
  <r>
    <x v="1"/>
    <x v="7"/>
    <x v="0"/>
    <x v="24"/>
    <x v="393"/>
    <x v="3747"/>
    <x v="3258"/>
    <x v="54"/>
    <x v="8"/>
    <x v="2"/>
    <x v="2"/>
    <x v="7"/>
    <x v="42"/>
    <x v="307"/>
    <x v="139"/>
    <x v="184"/>
    <x v="1"/>
    <x v="12"/>
    <x v="4"/>
    <x v="439"/>
    <x v="75"/>
    <x v="38"/>
    <x v="57"/>
    <x v="8"/>
    <x v="9"/>
    <x v="4125"/>
    <x v="54"/>
  </r>
  <r>
    <x v="1"/>
    <x v="7"/>
    <x v="0"/>
    <x v="12"/>
    <x v="349"/>
    <x v="3749"/>
    <x v="3259"/>
    <x v="145"/>
    <x v="8"/>
    <x v="2"/>
    <x v="2"/>
    <x v="7"/>
    <x v="42"/>
    <x v="305"/>
    <x v="90"/>
    <x v="184"/>
    <x v="1"/>
    <x v="12"/>
    <x v="4"/>
    <x v="326"/>
    <x v="588"/>
    <x v="38"/>
    <x v="57"/>
    <x v="8"/>
    <x v="9"/>
    <x v="4127"/>
    <x v="18"/>
  </r>
  <r>
    <x v="1"/>
    <x v="7"/>
    <x v="0"/>
    <x v="12"/>
    <x v="361"/>
    <x v="3748"/>
    <x v="3259"/>
    <x v="26"/>
    <x v="8"/>
    <x v="2"/>
    <x v="2"/>
    <x v="7"/>
    <x v="39"/>
    <x v="114"/>
    <x v="139"/>
    <x v="184"/>
    <x v="1"/>
    <x v="12"/>
    <x v="4"/>
    <x v="24"/>
    <x v="177"/>
    <x v="72"/>
    <x v="41"/>
    <x v="8"/>
    <x v="9"/>
    <x v="4128"/>
    <x v="18"/>
  </r>
  <r>
    <x v="1"/>
    <x v="7"/>
    <x v="0"/>
    <x v="9"/>
    <x v="371"/>
    <x v="3750"/>
    <x v="3260"/>
    <x v="130"/>
    <x v="8"/>
    <x v="2"/>
    <x v="2"/>
    <x v="7"/>
    <x v="42"/>
    <x v="179"/>
    <x v="174"/>
    <x v="184"/>
    <x v="1"/>
    <x v="12"/>
    <x v="4"/>
    <x v="279"/>
    <x v="29"/>
    <x v="77"/>
    <x v="39"/>
    <x v="8"/>
    <x v="9"/>
    <x v="4130"/>
    <x v="3"/>
  </r>
  <r>
    <x v="1"/>
    <x v="7"/>
    <x v="0"/>
    <x v="9"/>
    <x v="371"/>
    <x v="3751"/>
    <x v="3261"/>
    <x v="239"/>
    <x v="8"/>
    <x v="2"/>
    <x v="2"/>
    <x v="7"/>
    <x v="42"/>
    <x v="179"/>
    <x v="182"/>
    <x v="176"/>
    <x v="1"/>
    <x v="12"/>
    <x v="4"/>
    <x v="280"/>
    <x v="827"/>
    <x v="77"/>
    <x v="39"/>
    <x v="8"/>
    <x v="9"/>
    <x v="4133"/>
    <x v="3"/>
  </r>
  <r>
    <x v="1"/>
    <x v="7"/>
    <x v="0"/>
    <x v="13"/>
    <x v="386"/>
    <x v="3752"/>
    <x v="3262"/>
    <x v="281"/>
    <x v="8"/>
    <x v="2"/>
    <x v="2"/>
    <x v="7"/>
    <x v="42"/>
    <x v="302"/>
    <x v="182"/>
    <x v="176"/>
    <x v="1"/>
    <x v="12"/>
    <x v="4"/>
    <x v="363"/>
    <x v="213"/>
    <x v="38"/>
    <x v="57"/>
    <x v="8"/>
    <x v="9"/>
    <x v="4134"/>
    <x v="30"/>
  </r>
  <r>
    <x v="1"/>
    <x v="7"/>
    <x v="0"/>
    <x v="25"/>
    <x v="394"/>
    <x v="3753"/>
    <x v="3262"/>
    <x v="53"/>
    <x v="8"/>
    <x v="2"/>
    <x v="2"/>
    <x v="7"/>
    <x v="42"/>
    <x v="304"/>
    <x v="139"/>
    <x v="184"/>
    <x v="1"/>
    <x v="12"/>
    <x v="4"/>
    <x v="367"/>
    <x v="778"/>
    <x v="38"/>
    <x v="57"/>
    <x v="8"/>
    <x v="9"/>
    <x v="4129"/>
    <x v="11"/>
  </r>
  <r>
    <x v="1"/>
    <x v="7"/>
    <x v="0"/>
    <x v="12"/>
    <x v="349"/>
    <x v="3754"/>
    <x v="3263"/>
    <x v="208"/>
    <x v="8"/>
    <x v="2"/>
    <x v="2"/>
    <x v="7"/>
    <x v="42"/>
    <x v="305"/>
    <x v="90"/>
    <x v="184"/>
    <x v="1"/>
    <x v="12"/>
    <x v="4"/>
    <x v="331"/>
    <x v="591"/>
    <x v="38"/>
    <x v="57"/>
    <x v="8"/>
    <x v="9"/>
    <x v="4132"/>
    <x v="18"/>
  </r>
  <r>
    <x v="1"/>
    <x v="7"/>
    <x v="0"/>
    <x v="9"/>
    <x v="371"/>
    <x v="3756"/>
    <x v="3264"/>
    <x v="265"/>
    <x v="8"/>
    <x v="2"/>
    <x v="2"/>
    <x v="7"/>
    <x v="42"/>
    <x v="179"/>
    <x v="182"/>
    <x v="176"/>
    <x v="1"/>
    <x v="12"/>
    <x v="4"/>
    <x v="281"/>
    <x v="904"/>
    <x v="77"/>
    <x v="39"/>
    <x v="8"/>
    <x v="9"/>
    <x v="4135"/>
    <x v="3"/>
  </r>
  <r>
    <x v="1"/>
    <x v="10"/>
    <x v="0"/>
    <x v="12"/>
    <x v="128"/>
    <x v="3755"/>
    <x v="3264"/>
    <x v="204"/>
    <x v="8"/>
    <x v="2"/>
    <x v="2"/>
    <x v="10"/>
    <x v="35"/>
    <x v="334"/>
    <x v="182"/>
    <x v="24"/>
    <x v="1"/>
    <x v="15"/>
    <x v="4"/>
    <x v="847"/>
    <x v="236"/>
    <x v="19"/>
    <x v="49"/>
    <x v="1"/>
    <x v="9"/>
    <x v="692"/>
    <x v="38"/>
  </r>
  <r>
    <x v="0"/>
    <x v="6"/>
    <x v="0"/>
    <x v="0"/>
    <x v="9"/>
    <x v="3757"/>
    <x v="3265"/>
    <x v="105"/>
    <x v="8"/>
    <x v="2"/>
    <x v="2"/>
    <x v="6"/>
    <x v="20"/>
    <x v="65"/>
    <x v="182"/>
    <x v="9"/>
    <x v="1"/>
    <x v="11"/>
    <x v="4"/>
    <x v="1100"/>
    <x v="902"/>
    <x v="6"/>
    <x v="25"/>
    <x v="2"/>
    <x v="7"/>
    <x v="3255"/>
    <x v="85"/>
  </r>
  <r>
    <x v="1"/>
    <x v="7"/>
    <x v="0"/>
    <x v="25"/>
    <x v="394"/>
    <x v="3758"/>
    <x v="3266"/>
    <x v="85"/>
    <x v="8"/>
    <x v="2"/>
    <x v="2"/>
    <x v="7"/>
    <x v="42"/>
    <x v="304"/>
    <x v="182"/>
    <x v="142"/>
    <x v="1"/>
    <x v="12"/>
    <x v="4"/>
    <x v="371"/>
    <x v="830"/>
    <x v="38"/>
    <x v="57"/>
    <x v="8"/>
    <x v="9"/>
    <x v="4131"/>
    <x v="11"/>
  </r>
  <r>
    <x v="1"/>
    <x v="7"/>
    <x v="0"/>
    <x v="12"/>
    <x v="361"/>
    <x v="3759"/>
    <x v="3267"/>
    <x v="26"/>
    <x v="8"/>
    <x v="2"/>
    <x v="2"/>
    <x v="7"/>
    <x v="42"/>
    <x v="305"/>
    <x v="139"/>
    <x v="184"/>
    <x v="1"/>
    <x v="12"/>
    <x v="4"/>
    <x v="331"/>
    <x v="181"/>
    <x v="38"/>
    <x v="57"/>
    <x v="8"/>
    <x v="9"/>
    <x v="4137"/>
    <x v="18"/>
  </r>
  <r>
    <x v="1"/>
    <x v="7"/>
    <x v="0"/>
    <x v="12"/>
    <x v="361"/>
    <x v="3760"/>
    <x v="3268"/>
    <x v="78"/>
    <x v="8"/>
    <x v="2"/>
    <x v="2"/>
    <x v="7"/>
    <x v="42"/>
    <x v="305"/>
    <x v="139"/>
    <x v="184"/>
    <x v="1"/>
    <x v="12"/>
    <x v="4"/>
    <x v="326"/>
    <x v="247"/>
    <x v="38"/>
    <x v="57"/>
    <x v="8"/>
    <x v="9"/>
    <x v="4136"/>
    <x v="18"/>
  </r>
  <r>
    <x v="0"/>
    <x v="7"/>
    <x v="1"/>
    <x v="0"/>
    <x v="186"/>
    <x v="3761"/>
    <x v="3269"/>
    <x v="216"/>
    <x v="8"/>
    <x v="2"/>
    <x v="2"/>
    <x v="7"/>
    <x v="9"/>
    <x v="23"/>
    <x v="101"/>
    <x v="184"/>
    <x v="1"/>
    <x v="5"/>
    <x v="0"/>
    <x v="489"/>
    <x v="8"/>
    <x v="88"/>
    <x v="6"/>
    <x v="7"/>
    <x v="0"/>
    <x v="2731"/>
    <x v="2"/>
  </r>
  <r>
    <x v="1"/>
    <x v="7"/>
    <x v="0"/>
    <x v="12"/>
    <x v="373"/>
    <x v="3762"/>
    <x v="3270"/>
    <x v="145"/>
    <x v="8"/>
    <x v="2"/>
    <x v="2"/>
    <x v="7"/>
    <x v="42"/>
    <x v="305"/>
    <x v="170"/>
    <x v="184"/>
    <x v="1"/>
    <x v="12"/>
    <x v="4"/>
    <x v="331"/>
    <x v="684"/>
    <x v="38"/>
    <x v="57"/>
    <x v="8"/>
    <x v="9"/>
    <x v="4139"/>
    <x v="18"/>
  </r>
  <r>
    <x v="1"/>
    <x v="8"/>
    <x v="0"/>
    <x v="2"/>
    <x v="361"/>
    <x v="3764"/>
    <x v="3271"/>
    <x v="145"/>
    <x v="8"/>
    <x v="2"/>
    <x v="2"/>
    <x v="8"/>
    <x v="48"/>
    <x v="310"/>
    <x v="180"/>
    <x v="184"/>
    <x v="1"/>
    <x v="4"/>
    <x v="4"/>
    <x v="147"/>
    <x v="776"/>
    <x v="21"/>
    <x v="45"/>
    <x v="8"/>
    <x v="9"/>
    <x v="4138"/>
    <x v="23"/>
  </r>
  <r>
    <x v="1"/>
    <x v="7"/>
    <x v="0"/>
    <x v="13"/>
    <x v="350"/>
    <x v="3763"/>
    <x v="3271"/>
    <x v="72"/>
    <x v="8"/>
    <x v="2"/>
    <x v="2"/>
    <x v="7"/>
    <x v="42"/>
    <x v="300"/>
    <x v="90"/>
    <x v="184"/>
    <x v="1"/>
    <x v="12"/>
    <x v="4"/>
    <x v="378"/>
    <x v="310"/>
    <x v="38"/>
    <x v="57"/>
    <x v="8"/>
    <x v="9"/>
    <x v="4140"/>
    <x v="37"/>
  </r>
  <r>
    <x v="0"/>
    <x v="6"/>
    <x v="0"/>
    <x v="0"/>
    <x v="0"/>
    <x v="3765"/>
    <x v="3272"/>
    <x v="128"/>
    <x v="8"/>
    <x v="2"/>
    <x v="2"/>
    <x v="6"/>
    <x v="61"/>
    <x v="471"/>
    <x v="182"/>
    <x v="0"/>
    <x v="1"/>
    <x v="9"/>
    <x v="4"/>
    <x v="997"/>
    <x v="110"/>
    <x v="6"/>
    <x v="25"/>
    <x v="2"/>
    <x v="7"/>
    <x v="3256"/>
    <x v="22"/>
  </r>
  <r>
    <x v="1"/>
    <x v="7"/>
    <x v="0"/>
    <x v="12"/>
    <x v="349"/>
    <x v="3766"/>
    <x v="3273"/>
    <x v="201"/>
    <x v="8"/>
    <x v="2"/>
    <x v="2"/>
    <x v="7"/>
    <x v="42"/>
    <x v="305"/>
    <x v="90"/>
    <x v="184"/>
    <x v="1"/>
    <x v="12"/>
    <x v="4"/>
    <x v="326"/>
    <x v="34"/>
    <x v="38"/>
    <x v="57"/>
    <x v="8"/>
    <x v="9"/>
    <x v="4142"/>
    <x v="18"/>
  </r>
  <r>
    <x v="1"/>
    <x v="7"/>
    <x v="0"/>
    <x v="25"/>
    <x v="394"/>
    <x v="3768"/>
    <x v="3274"/>
    <x v="53"/>
    <x v="8"/>
    <x v="2"/>
    <x v="2"/>
    <x v="7"/>
    <x v="42"/>
    <x v="304"/>
    <x v="139"/>
    <x v="184"/>
    <x v="1"/>
    <x v="12"/>
    <x v="4"/>
    <x v="368"/>
    <x v="513"/>
    <x v="38"/>
    <x v="57"/>
    <x v="8"/>
    <x v="9"/>
    <x v="4141"/>
    <x v="11"/>
  </r>
  <r>
    <x v="1"/>
    <x v="7"/>
    <x v="0"/>
    <x v="12"/>
    <x v="373"/>
    <x v="3767"/>
    <x v="3274"/>
    <x v="277"/>
    <x v="8"/>
    <x v="2"/>
    <x v="2"/>
    <x v="7"/>
    <x v="42"/>
    <x v="305"/>
    <x v="170"/>
    <x v="184"/>
    <x v="1"/>
    <x v="12"/>
    <x v="4"/>
    <x v="326"/>
    <x v="1020"/>
    <x v="38"/>
    <x v="57"/>
    <x v="8"/>
    <x v="9"/>
    <x v="4143"/>
    <x v="18"/>
  </r>
  <r>
    <x v="1"/>
    <x v="7"/>
    <x v="0"/>
    <x v="12"/>
    <x v="383"/>
    <x v="3769"/>
    <x v="3275"/>
    <x v="85"/>
    <x v="8"/>
    <x v="2"/>
    <x v="2"/>
    <x v="7"/>
    <x v="42"/>
    <x v="305"/>
    <x v="182"/>
    <x v="176"/>
    <x v="1"/>
    <x v="12"/>
    <x v="4"/>
    <x v="331"/>
    <x v="837"/>
    <x v="38"/>
    <x v="57"/>
    <x v="8"/>
    <x v="9"/>
    <x v="4145"/>
    <x v="18"/>
  </r>
  <r>
    <x v="1"/>
    <x v="7"/>
    <x v="0"/>
    <x v="25"/>
    <x v="394"/>
    <x v="3770"/>
    <x v="3276"/>
    <x v="151"/>
    <x v="8"/>
    <x v="2"/>
    <x v="2"/>
    <x v="7"/>
    <x v="42"/>
    <x v="304"/>
    <x v="182"/>
    <x v="142"/>
    <x v="1"/>
    <x v="12"/>
    <x v="4"/>
    <x v="372"/>
    <x v="211"/>
    <x v="38"/>
    <x v="57"/>
    <x v="8"/>
    <x v="9"/>
    <x v="4144"/>
    <x v="11"/>
  </r>
  <r>
    <x v="1"/>
    <x v="7"/>
    <x v="0"/>
    <x v="12"/>
    <x v="383"/>
    <x v="3771"/>
    <x v="3277"/>
    <x v="99"/>
    <x v="8"/>
    <x v="2"/>
    <x v="2"/>
    <x v="7"/>
    <x v="42"/>
    <x v="305"/>
    <x v="182"/>
    <x v="176"/>
    <x v="1"/>
    <x v="12"/>
    <x v="4"/>
    <x v="335"/>
    <x v="1019"/>
    <x v="38"/>
    <x v="57"/>
    <x v="8"/>
    <x v="9"/>
    <x v="4148"/>
    <x v="18"/>
  </r>
  <r>
    <x v="1"/>
    <x v="7"/>
    <x v="0"/>
    <x v="12"/>
    <x v="383"/>
    <x v="3772"/>
    <x v="3278"/>
    <x v="98"/>
    <x v="8"/>
    <x v="2"/>
    <x v="2"/>
    <x v="7"/>
    <x v="42"/>
    <x v="305"/>
    <x v="174"/>
    <x v="184"/>
    <x v="1"/>
    <x v="12"/>
    <x v="4"/>
    <x v="331"/>
    <x v="72"/>
    <x v="38"/>
    <x v="57"/>
    <x v="8"/>
    <x v="9"/>
    <x v="4147"/>
    <x v="18"/>
  </r>
  <r>
    <x v="1"/>
    <x v="7"/>
    <x v="0"/>
    <x v="9"/>
    <x v="371"/>
    <x v="3773"/>
    <x v="3279"/>
    <x v="26"/>
    <x v="8"/>
    <x v="2"/>
    <x v="2"/>
    <x v="7"/>
    <x v="42"/>
    <x v="179"/>
    <x v="182"/>
    <x v="176"/>
    <x v="1"/>
    <x v="12"/>
    <x v="4"/>
    <x v="283"/>
    <x v="182"/>
    <x v="77"/>
    <x v="39"/>
    <x v="8"/>
    <x v="9"/>
    <x v="4146"/>
    <x v="3"/>
  </r>
  <r>
    <x v="0"/>
    <x v="7"/>
    <x v="1"/>
    <x v="2"/>
    <x v="361"/>
    <x v="3774"/>
    <x v="3280"/>
    <x v="32"/>
    <x v="8"/>
    <x v="2"/>
    <x v="2"/>
    <x v="7"/>
    <x v="28"/>
    <x v="82"/>
    <x v="182"/>
    <x v="182"/>
    <x v="1"/>
    <x v="20"/>
    <x v="3"/>
    <x v="592"/>
    <x v="801"/>
    <x v="71"/>
    <x v="58"/>
    <x v="4"/>
    <x v="3"/>
    <x v="243"/>
    <x v="3"/>
  </r>
  <r>
    <x v="1"/>
    <x v="7"/>
    <x v="0"/>
    <x v="12"/>
    <x v="361"/>
    <x v="3775"/>
    <x v="3281"/>
    <x v="271"/>
    <x v="8"/>
    <x v="2"/>
    <x v="2"/>
    <x v="7"/>
    <x v="42"/>
    <x v="305"/>
    <x v="182"/>
    <x v="142"/>
    <x v="1"/>
    <x v="12"/>
    <x v="4"/>
    <x v="335"/>
    <x v="847"/>
    <x v="38"/>
    <x v="57"/>
    <x v="8"/>
    <x v="9"/>
    <x v="4149"/>
    <x v="18"/>
  </r>
  <r>
    <x v="1"/>
    <x v="7"/>
    <x v="0"/>
    <x v="12"/>
    <x v="349"/>
    <x v="3777"/>
    <x v="3282"/>
    <x v="205"/>
    <x v="8"/>
    <x v="2"/>
    <x v="2"/>
    <x v="7"/>
    <x v="42"/>
    <x v="305"/>
    <x v="182"/>
    <x v="95"/>
    <x v="1"/>
    <x v="12"/>
    <x v="4"/>
    <x v="335"/>
    <x v="737"/>
    <x v="38"/>
    <x v="57"/>
    <x v="8"/>
    <x v="9"/>
    <x v="4150"/>
    <x v="18"/>
  </r>
  <r>
    <x v="0"/>
    <x v="6"/>
    <x v="0"/>
    <x v="0"/>
    <x v="19"/>
    <x v="3776"/>
    <x v="3282"/>
    <x v="5"/>
    <x v="8"/>
    <x v="2"/>
    <x v="2"/>
    <x v="6"/>
    <x v="61"/>
    <x v="472"/>
    <x v="16"/>
    <x v="184"/>
    <x v="1"/>
    <x v="9"/>
    <x v="4"/>
    <x v="999"/>
    <x v="912"/>
    <x v="6"/>
    <x v="25"/>
    <x v="2"/>
    <x v="7"/>
    <x v="3257"/>
    <x v="85"/>
  </r>
  <r>
    <x v="0"/>
    <x v="7"/>
    <x v="1"/>
    <x v="12"/>
    <x v="361"/>
    <x v="3778"/>
    <x v="3283"/>
    <x v="239"/>
    <x v="8"/>
    <x v="2"/>
    <x v="2"/>
    <x v="7"/>
    <x v="9"/>
    <x v="26"/>
    <x v="182"/>
    <x v="142"/>
    <x v="1"/>
    <x v="5"/>
    <x v="0"/>
    <x v="515"/>
    <x v="351"/>
    <x v="63"/>
    <x v="6"/>
    <x v="7"/>
    <x v="0"/>
    <x v="2732"/>
    <x v="18"/>
  </r>
  <r>
    <x v="1"/>
    <x v="7"/>
    <x v="0"/>
    <x v="12"/>
    <x v="349"/>
    <x v="3779"/>
    <x v="3284"/>
    <x v="248"/>
    <x v="8"/>
    <x v="2"/>
    <x v="2"/>
    <x v="7"/>
    <x v="42"/>
    <x v="305"/>
    <x v="182"/>
    <x v="95"/>
    <x v="1"/>
    <x v="12"/>
    <x v="4"/>
    <x v="335"/>
    <x v="768"/>
    <x v="38"/>
    <x v="57"/>
    <x v="8"/>
    <x v="9"/>
    <x v="4151"/>
    <x v="18"/>
  </r>
  <r>
    <x v="0"/>
    <x v="6"/>
    <x v="0"/>
    <x v="0"/>
    <x v="13"/>
    <x v="3780"/>
    <x v="3285"/>
    <x v="160"/>
    <x v="8"/>
    <x v="2"/>
    <x v="2"/>
    <x v="6"/>
    <x v="14"/>
    <x v="43"/>
    <x v="182"/>
    <x v="12"/>
    <x v="1"/>
    <x v="9"/>
    <x v="4"/>
    <x v="1064"/>
    <x v="21"/>
    <x v="8"/>
    <x v="25"/>
    <x v="2"/>
    <x v="7"/>
    <x v="3258"/>
    <x v="85"/>
  </r>
  <r>
    <x v="1"/>
    <x v="7"/>
    <x v="1"/>
    <x v="12"/>
    <x v="361"/>
    <x v="3781"/>
    <x v="3286"/>
    <x v="82"/>
    <x v="8"/>
    <x v="2"/>
    <x v="2"/>
    <x v="7"/>
    <x v="43"/>
    <x v="286"/>
    <x v="182"/>
    <x v="142"/>
    <x v="1"/>
    <x v="12"/>
    <x v="4"/>
    <x v="440"/>
    <x v="308"/>
    <x v="104"/>
    <x v="16"/>
    <x v="7"/>
    <x v="9"/>
    <x v="4154"/>
    <x v="18"/>
  </r>
  <r>
    <x v="1"/>
    <x v="7"/>
    <x v="0"/>
    <x v="12"/>
    <x v="373"/>
    <x v="3782"/>
    <x v="3287"/>
    <x v="56"/>
    <x v="8"/>
    <x v="2"/>
    <x v="2"/>
    <x v="7"/>
    <x v="42"/>
    <x v="305"/>
    <x v="182"/>
    <x v="173"/>
    <x v="1"/>
    <x v="12"/>
    <x v="4"/>
    <x v="340"/>
    <x v="114"/>
    <x v="38"/>
    <x v="57"/>
    <x v="8"/>
    <x v="9"/>
    <x v="4152"/>
    <x v="18"/>
  </r>
  <r>
    <x v="1"/>
    <x v="7"/>
    <x v="0"/>
    <x v="25"/>
    <x v="394"/>
    <x v="3783"/>
    <x v="3288"/>
    <x v="151"/>
    <x v="8"/>
    <x v="2"/>
    <x v="2"/>
    <x v="7"/>
    <x v="42"/>
    <x v="304"/>
    <x v="182"/>
    <x v="142"/>
    <x v="1"/>
    <x v="12"/>
    <x v="4"/>
    <x v="374"/>
    <x v="59"/>
    <x v="38"/>
    <x v="57"/>
    <x v="8"/>
    <x v="9"/>
    <x v="4153"/>
    <x v="11"/>
  </r>
  <r>
    <x v="1"/>
    <x v="7"/>
    <x v="0"/>
    <x v="9"/>
    <x v="351"/>
    <x v="3784"/>
    <x v="3288"/>
    <x v="26"/>
    <x v="8"/>
    <x v="2"/>
    <x v="2"/>
    <x v="7"/>
    <x v="42"/>
    <x v="177"/>
    <x v="182"/>
    <x v="142"/>
    <x v="1"/>
    <x v="12"/>
    <x v="4"/>
    <x v="208"/>
    <x v="177"/>
    <x v="102"/>
    <x v="88"/>
    <x v="8"/>
    <x v="9"/>
    <x v="4155"/>
    <x v="3"/>
  </r>
  <r>
    <x v="1"/>
    <x v="7"/>
    <x v="0"/>
    <x v="9"/>
    <x v="382"/>
    <x v="3785"/>
    <x v="3289"/>
    <x v="26"/>
    <x v="8"/>
    <x v="2"/>
    <x v="2"/>
    <x v="7"/>
    <x v="42"/>
    <x v="182"/>
    <x v="182"/>
    <x v="178"/>
    <x v="1"/>
    <x v="12"/>
    <x v="4"/>
    <x v="319"/>
    <x v="183"/>
    <x v="24"/>
    <x v="37"/>
    <x v="8"/>
    <x v="9"/>
    <x v="4158"/>
    <x v="3"/>
  </r>
  <r>
    <x v="1"/>
    <x v="7"/>
    <x v="0"/>
    <x v="25"/>
    <x v="394"/>
    <x v="3786"/>
    <x v="3290"/>
    <x v="248"/>
    <x v="8"/>
    <x v="2"/>
    <x v="2"/>
    <x v="7"/>
    <x v="42"/>
    <x v="304"/>
    <x v="139"/>
    <x v="184"/>
    <x v="1"/>
    <x v="12"/>
    <x v="4"/>
    <x v="370"/>
    <x v="541"/>
    <x v="38"/>
    <x v="57"/>
    <x v="8"/>
    <x v="9"/>
    <x v="4156"/>
    <x v="11"/>
  </r>
  <r>
    <x v="1"/>
    <x v="7"/>
    <x v="0"/>
    <x v="12"/>
    <x v="383"/>
    <x v="3787"/>
    <x v="3291"/>
    <x v="85"/>
    <x v="8"/>
    <x v="2"/>
    <x v="2"/>
    <x v="7"/>
    <x v="42"/>
    <x v="305"/>
    <x v="182"/>
    <x v="176"/>
    <x v="1"/>
    <x v="12"/>
    <x v="4"/>
    <x v="345"/>
    <x v="837"/>
    <x v="38"/>
    <x v="57"/>
    <x v="8"/>
    <x v="9"/>
    <x v="4157"/>
    <x v="18"/>
  </r>
  <r>
    <x v="1"/>
    <x v="7"/>
    <x v="0"/>
    <x v="12"/>
    <x v="361"/>
    <x v="3788"/>
    <x v="3292"/>
    <x v="26"/>
    <x v="8"/>
    <x v="2"/>
    <x v="2"/>
    <x v="7"/>
    <x v="42"/>
    <x v="305"/>
    <x v="139"/>
    <x v="184"/>
    <x v="1"/>
    <x v="12"/>
    <x v="4"/>
    <x v="340"/>
    <x v="181"/>
    <x v="38"/>
    <x v="57"/>
    <x v="8"/>
    <x v="9"/>
    <x v="4159"/>
    <x v="18"/>
  </r>
  <r>
    <x v="1"/>
    <x v="7"/>
    <x v="0"/>
    <x v="12"/>
    <x v="395"/>
    <x v="3789"/>
    <x v="3293"/>
    <x v="7"/>
    <x v="8"/>
    <x v="2"/>
    <x v="2"/>
    <x v="7"/>
    <x v="39"/>
    <x v="109"/>
    <x v="179"/>
    <x v="184"/>
    <x v="1"/>
    <x v="12"/>
    <x v="4"/>
    <x v="63"/>
    <x v="130"/>
    <x v="89"/>
    <x v="34"/>
    <x v="8"/>
    <x v="9"/>
    <x v="4161"/>
    <x v="18"/>
  </r>
  <r>
    <x v="0"/>
    <x v="6"/>
    <x v="0"/>
    <x v="0"/>
    <x v="9"/>
    <x v="3790"/>
    <x v="3294"/>
    <x v="165"/>
    <x v="8"/>
    <x v="2"/>
    <x v="2"/>
    <x v="6"/>
    <x v="1"/>
    <x v="4"/>
    <x v="182"/>
    <x v="9"/>
    <x v="1"/>
    <x v="9"/>
    <x v="4"/>
    <x v="1028"/>
    <x v="96"/>
    <x v="8"/>
    <x v="25"/>
    <x v="2"/>
    <x v="7"/>
    <x v="3259"/>
    <x v="85"/>
  </r>
  <r>
    <x v="1"/>
    <x v="7"/>
    <x v="0"/>
    <x v="12"/>
    <x v="186"/>
    <x v="3791"/>
    <x v="3295"/>
    <x v="99"/>
    <x v="8"/>
    <x v="2"/>
    <x v="2"/>
    <x v="7"/>
    <x v="41"/>
    <x v="212"/>
    <x v="182"/>
    <x v="27"/>
    <x v="1"/>
    <x v="13"/>
    <x v="4"/>
    <x v="82"/>
    <x v="562"/>
    <x v="69"/>
    <x v="56"/>
    <x v="8"/>
    <x v="9"/>
    <x v="4160"/>
    <x v="11"/>
  </r>
  <r>
    <x v="1"/>
    <x v="7"/>
    <x v="0"/>
    <x v="12"/>
    <x v="349"/>
    <x v="3792"/>
    <x v="3296"/>
    <x v="248"/>
    <x v="8"/>
    <x v="2"/>
    <x v="2"/>
    <x v="7"/>
    <x v="42"/>
    <x v="305"/>
    <x v="90"/>
    <x v="184"/>
    <x v="1"/>
    <x v="12"/>
    <x v="4"/>
    <x v="335"/>
    <x v="768"/>
    <x v="38"/>
    <x v="57"/>
    <x v="8"/>
    <x v="9"/>
    <x v="4163"/>
    <x v="18"/>
  </r>
  <r>
    <x v="1"/>
    <x v="7"/>
    <x v="0"/>
    <x v="13"/>
    <x v="398"/>
    <x v="3793"/>
    <x v="3297"/>
    <x v="291"/>
    <x v="8"/>
    <x v="2"/>
    <x v="2"/>
    <x v="7"/>
    <x v="39"/>
    <x v="165"/>
    <x v="182"/>
    <x v="179"/>
    <x v="1"/>
    <x v="12"/>
    <x v="4"/>
    <x v="138"/>
    <x v="51"/>
    <x v="9"/>
    <x v="35"/>
    <x v="8"/>
    <x v="9"/>
    <x v="4162"/>
    <x v="30"/>
  </r>
  <r>
    <x v="1"/>
    <x v="7"/>
    <x v="0"/>
    <x v="9"/>
    <x v="371"/>
    <x v="3794"/>
    <x v="3298"/>
    <x v="130"/>
    <x v="8"/>
    <x v="2"/>
    <x v="2"/>
    <x v="7"/>
    <x v="42"/>
    <x v="179"/>
    <x v="174"/>
    <x v="184"/>
    <x v="1"/>
    <x v="12"/>
    <x v="4"/>
    <x v="283"/>
    <x v="101"/>
    <x v="77"/>
    <x v="39"/>
    <x v="8"/>
    <x v="9"/>
    <x v="4165"/>
    <x v="3"/>
  </r>
  <r>
    <x v="0"/>
    <x v="7"/>
    <x v="1"/>
    <x v="0"/>
    <x v="318"/>
    <x v="3795"/>
    <x v="3299"/>
    <x v="248"/>
    <x v="8"/>
    <x v="2"/>
    <x v="2"/>
    <x v="7"/>
    <x v="9"/>
    <x v="23"/>
    <x v="182"/>
    <x v="173"/>
    <x v="1"/>
    <x v="5"/>
    <x v="0"/>
    <x v="493"/>
    <x v="335"/>
    <x v="88"/>
    <x v="6"/>
    <x v="7"/>
    <x v="0"/>
    <x v="2733"/>
    <x v="2"/>
  </r>
  <r>
    <x v="1"/>
    <x v="7"/>
    <x v="0"/>
    <x v="24"/>
    <x v="402"/>
    <x v="3796"/>
    <x v="3300"/>
    <x v="277"/>
    <x v="8"/>
    <x v="2"/>
    <x v="2"/>
    <x v="7"/>
    <x v="39"/>
    <x v="167"/>
    <x v="182"/>
    <x v="173"/>
    <x v="1"/>
    <x v="12"/>
    <x v="4"/>
    <x v="144"/>
    <x v="607"/>
    <x v="9"/>
    <x v="35"/>
    <x v="8"/>
    <x v="9"/>
    <x v="4164"/>
    <x v="54"/>
  </r>
  <r>
    <x v="1"/>
    <x v="7"/>
    <x v="0"/>
    <x v="25"/>
    <x v="380"/>
    <x v="3797"/>
    <x v="3301"/>
    <x v="66"/>
    <x v="8"/>
    <x v="2"/>
    <x v="2"/>
    <x v="7"/>
    <x v="42"/>
    <x v="304"/>
    <x v="182"/>
    <x v="95"/>
    <x v="1"/>
    <x v="12"/>
    <x v="4"/>
    <x v="374"/>
    <x v="462"/>
    <x v="38"/>
    <x v="57"/>
    <x v="8"/>
    <x v="9"/>
    <x v="4166"/>
    <x v="11"/>
  </r>
  <r>
    <x v="1"/>
    <x v="7"/>
    <x v="0"/>
    <x v="9"/>
    <x v="382"/>
    <x v="3798"/>
    <x v="3302"/>
    <x v="26"/>
    <x v="8"/>
    <x v="2"/>
    <x v="2"/>
    <x v="7"/>
    <x v="42"/>
    <x v="182"/>
    <x v="182"/>
    <x v="178"/>
    <x v="1"/>
    <x v="12"/>
    <x v="4"/>
    <x v="319"/>
    <x v="183"/>
    <x v="24"/>
    <x v="37"/>
    <x v="8"/>
    <x v="9"/>
    <x v="4167"/>
    <x v="3"/>
  </r>
  <r>
    <x v="0"/>
    <x v="7"/>
    <x v="1"/>
    <x v="0"/>
    <x v="318"/>
    <x v="3799"/>
    <x v="3303"/>
    <x v="248"/>
    <x v="8"/>
    <x v="2"/>
    <x v="2"/>
    <x v="7"/>
    <x v="9"/>
    <x v="23"/>
    <x v="182"/>
    <x v="173"/>
    <x v="1"/>
    <x v="5"/>
    <x v="0"/>
    <x v="494"/>
    <x v="335"/>
    <x v="88"/>
    <x v="6"/>
    <x v="7"/>
    <x v="0"/>
    <x v="2734"/>
    <x v="2"/>
  </r>
  <r>
    <x v="0"/>
    <x v="7"/>
    <x v="1"/>
    <x v="3"/>
    <x v="372"/>
    <x v="3800"/>
    <x v="3304"/>
    <x v="106"/>
    <x v="8"/>
    <x v="2"/>
    <x v="2"/>
    <x v="7"/>
    <x v="28"/>
    <x v="86"/>
    <x v="180"/>
    <x v="184"/>
    <x v="1"/>
    <x v="20"/>
    <x v="3"/>
    <x v="615"/>
    <x v="822"/>
    <x v="71"/>
    <x v="58"/>
    <x v="4"/>
    <x v="3"/>
    <x v="244"/>
    <x v="8"/>
  </r>
  <r>
    <x v="0"/>
    <x v="6"/>
    <x v="0"/>
    <x v="0"/>
    <x v="9"/>
    <x v="3801"/>
    <x v="3305"/>
    <x v="237"/>
    <x v="8"/>
    <x v="2"/>
    <x v="2"/>
    <x v="6"/>
    <x v="1"/>
    <x v="4"/>
    <x v="182"/>
    <x v="9"/>
    <x v="1"/>
    <x v="9"/>
    <x v="4"/>
    <x v="1030"/>
    <x v="649"/>
    <x v="8"/>
    <x v="25"/>
    <x v="2"/>
    <x v="7"/>
    <x v="3260"/>
    <x v="85"/>
  </r>
  <r>
    <x v="0"/>
    <x v="6"/>
    <x v="0"/>
    <x v="0"/>
    <x v="9"/>
    <x v="3802"/>
    <x v="3306"/>
    <x v="105"/>
    <x v="8"/>
    <x v="2"/>
    <x v="2"/>
    <x v="6"/>
    <x v="1"/>
    <x v="4"/>
    <x v="182"/>
    <x v="9"/>
    <x v="1"/>
    <x v="9"/>
    <x v="4"/>
    <x v="1030"/>
    <x v="290"/>
    <x v="8"/>
    <x v="25"/>
    <x v="2"/>
    <x v="7"/>
    <x v="3261"/>
    <x v="85"/>
  </r>
  <r>
    <x v="0"/>
    <x v="6"/>
    <x v="0"/>
    <x v="0"/>
    <x v="19"/>
    <x v="3803"/>
    <x v="3307"/>
    <x v="230"/>
    <x v="8"/>
    <x v="2"/>
    <x v="2"/>
    <x v="6"/>
    <x v="14"/>
    <x v="43"/>
    <x v="182"/>
    <x v="18"/>
    <x v="1"/>
    <x v="9"/>
    <x v="4"/>
    <x v="1065"/>
    <x v="169"/>
    <x v="8"/>
    <x v="25"/>
    <x v="2"/>
    <x v="7"/>
    <x v="3262"/>
    <x v="85"/>
  </r>
  <r>
    <x v="1"/>
    <x v="7"/>
    <x v="0"/>
    <x v="24"/>
    <x v="402"/>
    <x v="3804"/>
    <x v="3308"/>
    <x v="277"/>
    <x v="8"/>
    <x v="2"/>
    <x v="2"/>
    <x v="7"/>
    <x v="39"/>
    <x v="167"/>
    <x v="182"/>
    <x v="173"/>
    <x v="1"/>
    <x v="12"/>
    <x v="4"/>
    <x v="144"/>
    <x v="607"/>
    <x v="9"/>
    <x v="35"/>
    <x v="8"/>
    <x v="9"/>
    <x v="4168"/>
    <x v="54"/>
  </r>
  <r>
    <x v="1"/>
    <x v="10"/>
    <x v="1"/>
    <x v="12"/>
    <x v="128"/>
    <x v="3805"/>
    <x v="3309"/>
    <x v="19"/>
    <x v="8"/>
    <x v="2"/>
    <x v="2"/>
    <x v="10"/>
    <x v="36"/>
    <x v="399"/>
    <x v="182"/>
    <x v="24"/>
    <x v="1"/>
    <x v="15"/>
    <x v="4"/>
    <x v="771"/>
    <x v="151"/>
    <x v="56"/>
    <x v="53"/>
    <x v="1"/>
    <x v="10"/>
    <x v="693"/>
    <x v="40"/>
  </r>
  <r>
    <x v="1"/>
    <x v="2"/>
    <x v="0"/>
    <x v="0"/>
    <x v="344"/>
    <x v="3806"/>
    <x v="3310"/>
    <x v="145"/>
    <x v="8"/>
    <x v="2"/>
    <x v="2"/>
    <x v="2"/>
    <x v="33"/>
    <x v="469"/>
    <x v="180"/>
    <x v="184"/>
    <x v="1"/>
    <x v="2"/>
    <x v="4"/>
    <x v="672"/>
    <x v="716"/>
    <x v="36"/>
    <x v="90"/>
    <x v="8"/>
    <x v="9"/>
    <x v="4169"/>
    <x v="11"/>
  </r>
  <r>
    <x v="1"/>
    <x v="7"/>
    <x v="0"/>
    <x v="9"/>
    <x v="371"/>
    <x v="3807"/>
    <x v="3311"/>
    <x v="72"/>
    <x v="8"/>
    <x v="2"/>
    <x v="2"/>
    <x v="7"/>
    <x v="42"/>
    <x v="179"/>
    <x v="174"/>
    <x v="184"/>
    <x v="1"/>
    <x v="12"/>
    <x v="4"/>
    <x v="282"/>
    <x v="286"/>
    <x v="77"/>
    <x v="39"/>
    <x v="8"/>
    <x v="9"/>
    <x v="4171"/>
    <x v="3"/>
  </r>
  <r>
    <x v="0"/>
    <x v="7"/>
    <x v="1"/>
    <x v="0"/>
    <x v="186"/>
    <x v="3808"/>
    <x v="3312"/>
    <x v="216"/>
    <x v="8"/>
    <x v="2"/>
    <x v="2"/>
    <x v="7"/>
    <x v="9"/>
    <x v="23"/>
    <x v="101"/>
    <x v="184"/>
    <x v="1"/>
    <x v="5"/>
    <x v="0"/>
    <x v="493"/>
    <x v="8"/>
    <x v="88"/>
    <x v="6"/>
    <x v="7"/>
    <x v="0"/>
    <x v="2735"/>
    <x v="2"/>
  </r>
  <r>
    <x v="0"/>
    <x v="8"/>
    <x v="0"/>
    <x v="12"/>
    <x v="361"/>
    <x v="3809"/>
    <x v="3313"/>
    <x v="146"/>
    <x v="8"/>
    <x v="2"/>
    <x v="2"/>
    <x v="8"/>
    <x v="29"/>
    <x v="97"/>
    <x v="139"/>
    <x v="184"/>
    <x v="1"/>
    <x v="6"/>
    <x v="4"/>
    <x v="950"/>
    <x v="293"/>
    <x v="14"/>
    <x v="81"/>
    <x v="8"/>
    <x v="1"/>
    <x v="4170"/>
    <x v="11"/>
  </r>
  <r>
    <x v="1"/>
    <x v="10"/>
    <x v="1"/>
    <x v="20"/>
    <x v="242"/>
    <x v="3810"/>
    <x v="3313"/>
    <x v="72"/>
    <x v="8"/>
    <x v="2"/>
    <x v="2"/>
    <x v="10"/>
    <x v="36"/>
    <x v="377"/>
    <x v="21"/>
    <x v="184"/>
    <x v="1"/>
    <x v="15"/>
    <x v="4"/>
    <x v="722"/>
    <x v="429"/>
    <x v="31"/>
    <x v="47"/>
    <x v="1"/>
    <x v="10"/>
    <x v="694"/>
    <x v="50"/>
  </r>
  <r>
    <x v="0"/>
    <x v="6"/>
    <x v="0"/>
    <x v="0"/>
    <x v="18"/>
    <x v="3811"/>
    <x v="3314"/>
    <x v="160"/>
    <x v="8"/>
    <x v="2"/>
    <x v="2"/>
    <x v="6"/>
    <x v="61"/>
    <x v="472"/>
    <x v="182"/>
    <x v="17"/>
    <x v="1"/>
    <x v="9"/>
    <x v="4"/>
    <x v="1000"/>
    <x v="21"/>
    <x v="6"/>
    <x v="25"/>
    <x v="2"/>
    <x v="7"/>
    <x v="3263"/>
    <x v="85"/>
  </r>
  <r>
    <x v="1"/>
    <x v="7"/>
    <x v="0"/>
    <x v="12"/>
    <x v="361"/>
    <x v="3812"/>
    <x v="3315"/>
    <x v="61"/>
    <x v="8"/>
    <x v="2"/>
    <x v="2"/>
    <x v="7"/>
    <x v="42"/>
    <x v="197"/>
    <x v="139"/>
    <x v="184"/>
    <x v="1"/>
    <x v="12"/>
    <x v="4"/>
    <x v="445"/>
    <x v="120"/>
    <x v="104"/>
    <x v="4"/>
    <x v="8"/>
    <x v="9"/>
    <x v="4172"/>
    <x v="18"/>
  </r>
  <r>
    <x v="0"/>
    <x v="6"/>
    <x v="0"/>
    <x v="0"/>
    <x v="10"/>
    <x v="3813"/>
    <x v="3316"/>
    <x v="105"/>
    <x v="8"/>
    <x v="2"/>
    <x v="2"/>
    <x v="6"/>
    <x v="1"/>
    <x v="4"/>
    <x v="182"/>
    <x v="10"/>
    <x v="1"/>
    <x v="9"/>
    <x v="4"/>
    <x v="1031"/>
    <x v="290"/>
    <x v="8"/>
    <x v="25"/>
    <x v="2"/>
    <x v="7"/>
    <x v="3264"/>
    <x v="85"/>
  </r>
  <r>
    <x v="1"/>
    <x v="7"/>
    <x v="0"/>
    <x v="12"/>
    <x v="373"/>
    <x v="3814"/>
    <x v="3317"/>
    <x v="108"/>
    <x v="8"/>
    <x v="2"/>
    <x v="2"/>
    <x v="7"/>
    <x v="42"/>
    <x v="305"/>
    <x v="170"/>
    <x v="184"/>
    <x v="1"/>
    <x v="12"/>
    <x v="4"/>
    <x v="335"/>
    <x v="408"/>
    <x v="38"/>
    <x v="57"/>
    <x v="8"/>
    <x v="9"/>
    <x v="4173"/>
    <x v="18"/>
  </r>
  <r>
    <x v="0"/>
    <x v="6"/>
    <x v="0"/>
    <x v="0"/>
    <x v="4"/>
    <x v="3815"/>
    <x v="3318"/>
    <x v="237"/>
    <x v="8"/>
    <x v="2"/>
    <x v="2"/>
    <x v="6"/>
    <x v="1"/>
    <x v="4"/>
    <x v="182"/>
    <x v="4"/>
    <x v="1"/>
    <x v="9"/>
    <x v="4"/>
    <x v="1031"/>
    <x v="649"/>
    <x v="8"/>
    <x v="25"/>
    <x v="2"/>
    <x v="7"/>
    <x v="3265"/>
    <x v="85"/>
  </r>
  <r>
    <x v="1"/>
    <x v="7"/>
    <x v="0"/>
    <x v="12"/>
    <x v="383"/>
    <x v="3816"/>
    <x v="3319"/>
    <x v="151"/>
    <x v="8"/>
    <x v="2"/>
    <x v="2"/>
    <x v="7"/>
    <x v="42"/>
    <x v="305"/>
    <x v="182"/>
    <x v="176"/>
    <x v="1"/>
    <x v="12"/>
    <x v="4"/>
    <x v="340"/>
    <x v="211"/>
    <x v="38"/>
    <x v="57"/>
    <x v="8"/>
    <x v="9"/>
    <x v="4174"/>
    <x v="18"/>
  </r>
  <r>
    <x v="1"/>
    <x v="7"/>
    <x v="0"/>
    <x v="25"/>
    <x v="394"/>
    <x v="3817"/>
    <x v="3320"/>
    <x v="85"/>
    <x v="8"/>
    <x v="2"/>
    <x v="2"/>
    <x v="7"/>
    <x v="39"/>
    <x v="155"/>
    <x v="182"/>
    <x v="142"/>
    <x v="1"/>
    <x v="12"/>
    <x v="4"/>
    <x v="48"/>
    <x v="197"/>
    <x v="89"/>
    <x v="34"/>
    <x v="8"/>
    <x v="9"/>
    <x v="4176"/>
    <x v="11"/>
  </r>
  <r>
    <x v="1"/>
    <x v="7"/>
    <x v="0"/>
    <x v="25"/>
    <x v="394"/>
    <x v="3818"/>
    <x v="3321"/>
    <x v="108"/>
    <x v="8"/>
    <x v="2"/>
    <x v="2"/>
    <x v="7"/>
    <x v="42"/>
    <x v="304"/>
    <x v="139"/>
    <x v="184"/>
    <x v="1"/>
    <x v="12"/>
    <x v="4"/>
    <x v="370"/>
    <x v="408"/>
    <x v="38"/>
    <x v="57"/>
    <x v="8"/>
    <x v="9"/>
    <x v="4175"/>
    <x v="11"/>
  </r>
  <r>
    <x v="1"/>
    <x v="7"/>
    <x v="0"/>
    <x v="12"/>
    <x v="383"/>
    <x v="3819"/>
    <x v="3322"/>
    <x v="108"/>
    <x v="8"/>
    <x v="2"/>
    <x v="2"/>
    <x v="7"/>
    <x v="42"/>
    <x v="305"/>
    <x v="174"/>
    <x v="184"/>
    <x v="1"/>
    <x v="12"/>
    <x v="4"/>
    <x v="335"/>
    <x v="408"/>
    <x v="38"/>
    <x v="57"/>
    <x v="8"/>
    <x v="9"/>
    <x v="4177"/>
    <x v="18"/>
  </r>
  <r>
    <x v="1"/>
    <x v="7"/>
    <x v="0"/>
    <x v="9"/>
    <x v="371"/>
    <x v="3820"/>
    <x v="3323"/>
    <x v="26"/>
    <x v="8"/>
    <x v="2"/>
    <x v="2"/>
    <x v="7"/>
    <x v="42"/>
    <x v="179"/>
    <x v="182"/>
    <x v="176"/>
    <x v="1"/>
    <x v="12"/>
    <x v="4"/>
    <x v="283"/>
    <x v="182"/>
    <x v="77"/>
    <x v="39"/>
    <x v="8"/>
    <x v="9"/>
    <x v="4178"/>
    <x v="3"/>
  </r>
  <r>
    <x v="0"/>
    <x v="6"/>
    <x v="0"/>
    <x v="0"/>
    <x v="3"/>
    <x v="3822"/>
    <x v="3324"/>
    <x v="276"/>
    <x v="8"/>
    <x v="2"/>
    <x v="2"/>
    <x v="6"/>
    <x v="1"/>
    <x v="4"/>
    <x v="182"/>
    <x v="3"/>
    <x v="1"/>
    <x v="9"/>
    <x v="4"/>
    <x v="1035"/>
    <x v="113"/>
    <x v="8"/>
    <x v="25"/>
    <x v="2"/>
    <x v="7"/>
    <x v="3266"/>
    <x v="85"/>
  </r>
  <r>
    <x v="1"/>
    <x v="7"/>
    <x v="0"/>
    <x v="12"/>
    <x v="373"/>
    <x v="3821"/>
    <x v="3324"/>
    <x v="33"/>
    <x v="8"/>
    <x v="2"/>
    <x v="2"/>
    <x v="7"/>
    <x v="42"/>
    <x v="305"/>
    <x v="170"/>
    <x v="184"/>
    <x v="1"/>
    <x v="12"/>
    <x v="4"/>
    <x v="335"/>
    <x v="491"/>
    <x v="38"/>
    <x v="57"/>
    <x v="8"/>
    <x v="9"/>
    <x v="4180"/>
    <x v="18"/>
  </r>
  <r>
    <x v="0"/>
    <x v="6"/>
    <x v="0"/>
    <x v="0"/>
    <x v="9"/>
    <x v="3823"/>
    <x v="3325"/>
    <x v="160"/>
    <x v="8"/>
    <x v="2"/>
    <x v="2"/>
    <x v="6"/>
    <x v="1"/>
    <x v="4"/>
    <x v="8"/>
    <x v="184"/>
    <x v="1"/>
    <x v="9"/>
    <x v="4"/>
    <x v="1033"/>
    <x v="996"/>
    <x v="8"/>
    <x v="25"/>
    <x v="2"/>
    <x v="7"/>
    <x v="3267"/>
    <x v="85"/>
  </r>
  <r>
    <x v="1"/>
    <x v="7"/>
    <x v="0"/>
    <x v="12"/>
    <x v="361"/>
    <x v="3824"/>
    <x v="3325"/>
    <x v="248"/>
    <x v="8"/>
    <x v="2"/>
    <x v="2"/>
    <x v="7"/>
    <x v="42"/>
    <x v="305"/>
    <x v="139"/>
    <x v="184"/>
    <x v="1"/>
    <x v="12"/>
    <x v="4"/>
    <x v="335"/>
    <x v="768"/>
    <x v="38"/>
    <x v="57"/>
    <x v="8"/>
    <x v="9"/>
    <x v="4179"/>
    <x v="18"/>
  </r>
  <r>
    <x v="1"/>
    <x v="7"/>
    <x v="0"/>
    <x v="12"/>
    <x v="383"/>
    <x v="3825"/>
    <x v="3326"/>
    <x v="145"/>
    <x v="8"/>
    <x v="2"/>
    <x v="2"/>
    <x v="7"/>
    <x v="42"/>
    <x v="305"/>
    <x v="174"/>
    <x v="184"/>
    <x v="1"/>
    <x v="12"/>
    <x v="4"/>
    <x v="331"/>
    <x v="684"/>
    <x v="38"/>
    <x v="57"/>
    <x v="8"/>
    <x v="9"/>
    <x v="4184"/>
    <x v="18"/>
  </r>
  <r>
    <x v="1"/>
    <x v="7"/>
    <x v="0"/>
    <x v="29"/>
    <x v="405"/>
    <x v="3826"/>
    <x v="3327"/>
    <x v="108"/>
    <x v="8"/>
    <x v="2"/>
    <x v="2"/>
    <x v="7"/>
    <x v="42"/>
    <x v="301"/>
    <x v="182"/>
    <x v="142"/>
    <x v="1"/>
    <x v="12"/>
    <x v="4"/>
    <x v="335"/>
    <x v="408"/>
    <x v="38"/>
    <x v="57"/>
    <x v="8"/>
    <x v="9"/>
    <x v="4181"/>
    <x v="63"/>
  </r>
  <r>
    <x v="1"/>
    <x v="8"/>
    <x v="0"/>
    <x v="2"/>
    <x v="373"/>
    <x v="3827"/>
    <x v="3327"/>
    <x v="145"/>
    <x v="8"/>
    <x v="2"/>
    <x v="2"/>
    <x v="8"/>
    <x v="47"/>
    <x v="309"/>
    <x v="182"/>
    <x v="183"/>
    <x v="1"/>
    <x v="4"/>
    <x v="4"/>
    <x v="0"/>
    <x v="776"/>
    <x v="61"/>
    <x v="42"/>
    <x v="8"/>
    <x v="9"/>
    <x v="4182"/>
    <x v="46"/>
  </r>
  <r>
    <x v="0"/>
    <x v="6"/>
    <x v="0"/>
    <x v="0"/>
    <x v="19"/>
    <x v="3829"/>
    <x v="3328"/>
    <x v="91"/>
    <x v="8"/>
    <x v="2"/>
    <x v="2"/>
    <x v="6"/>
    <x v="1"/>
    <x v="4"/>
    <x v="16"/>
    <x v="184"/>
    <x v="1"/>
    <x v="9"/>
    <x v="4"/>
    <x v="1031"/>
    <x v="434"/>
    <x v="8"/>
    <x v="25"/>
    <x v="2"/>
    <x v="7"/>
    <x v="3268"/>
    <x v="85"/>
  </r>
  <r>
    <x v="1"/>
    <x v="7"/>
    <x v="0"/>
    <x v="9"/>
    <x v="371"/>
    <x v="3828"/>
    <x v="3328"/>
    <x v="144"/>
    <x v="8"/>
    <x v="2"/>
    <x v="2"/>
    <x v="7"/>
    <x v="42"/>
    <x v="179"/>
    <x v="174"/>
    <x v="184"/>
    <x v="1"/>
    <x v="12"/>
    <x v="4"/>
    <x v="282"/>
    <x v="964"/>
    <x v="77"/>
    <x v="39"/>
    <x v="8"/>
    <x v="9"/>
    <x v="4185"/>
    <x v="3"/>
  </r>
  <r>
    <x v="0"/>
    <x v="6"/>
    <x v="0"/>
    <x v="0"/>
    <x v="9"/>
    <x v="3830"/>
    <x v="3329"/>
    <x v="159"/>
    <x v="8"/>
    <x v="2"/>
    <x v="2"/>
    <x v="6"/>
    <x v="14"/>
    <x v="43"/>
    <x v="182"/>
    <x v="9"/>
    <x v="1"/>
    <x v="9"/>
    <x v="4"/>
    <x v="1068"/>
    <x v="74"/>
    <x v="8"/>
    <x v="25"/>
    <x v="2"/>
    <x v="7"/>
    <x v="3269"/>
    <x v="85"/>
  </r>
  <r>
    <x v="1"/>
    <x v="7"/>
    <x v="1"/>
    <x v="9"/>
    <x v="364"/>
    <x v="3831"/>
    <x v="3330"/>
    <x v="260"/>
    <x v="8"/>
    <x v="2"/>
    <x v="2"/>
    <x v="7"/>
    <x v="43"/>
    <x v="269"/>
    <x v="170"/>
    <x v="184"/>
    <x v="1"/>
    <x v="12"/>
    <x v="4"/>
    <x v="259"/>
    <x v="14"/>
    <x v="93"/>
    <x v="22"/>
    <x v="7"/>
    <x v="9"/>
    <x v="2736"/>
    <x v="3"/>
  </r>
  <r>
    <x v="1"/>
    <x v="7"/>
    <x v="0"/>
    <x v="12"/>
    <x v="361"/>
    <x v="3832"/>
    <x v="3331"/>
    <x v="221"/>
    <x v="8"/>
    <x v="2"/>
    <x v="2"/>
    <x v="7"/>
    <x v="42"/>
    <x v="305"/>
    <x v="182"/>
    <x v="142"/>
    <x v="1"/>
    <x v="12"/>
    <x v="4"/>
    <x v="335"/>
    <x v="536"/>
    <x v="38"/>
    <x v="57"/>
    <x v="8"/>
    <x v="9"/>
    <x v="4183"/>
    <x v="18"/>
  </r>
  <r>
    <x v="1"/>
    <x v="7"/>
    <x v="0"/>
    <x v="24"/>
    <x v="393"/>
    <x v="3833"/>
    <x v="3332"/>
    <x v="248"/>
    <x v="8"/>
    <x v="2"/>
    <x v="2"/>
    <x v="7"/>
    <x v="42"/>
    <x v="307"/>
    <x v="139"/>
    <x v="184"/>
    <x v="1"/>
    <x v="12"/>
    <x v="4"/>
    <x v="439"/>
    <x v="528"/>
    <x v="38"/>
    <x v="57"/>
    <x v="8"/>
    <x v="9"/>
    <x v="4186"/>
    <x v="54"/>
  </r>
  <r>
    <x v="0"/>
    <x v="6"/>
    <x v="0"/>
    <x v="0"/>
    <x v="19"/>
    <x v="3834"/>
    <x v="3333"/>
    <x v="91"/>
    <x v="8"/>
    <x v="2"/>
    <x v="2"/>
    <x v="6"/>
    <x v="1"/>
    <x v="4"/>
    <x v="16"/>
    <x v="184"/>
    <x v="1"/>
    <x v="9"/>
    <x v="4"/>
    <x v="1030"/>
    <x v="434"/>
    <x v="8"/>
    <x v="25"/>
    <x v="2"/>
    <x v="7"/>
    <x v="3270"/>
    <x v="85"/>
  </r>
  <r>
    <x v="0"/>
    <x v="8"/>
    <x v="0"/>
    <x v="12"/>
    <x v="361"/>
    <x v="3835"/>
    <x v="3334"/>
    <x v="146"/>
    <x v="8"/>
    <x v="2"/>
    <x v="2"/>
    <x v="8"/>
    <x v="29"/>
    <x v="97"/>
    <x v="182"/>
    <x v="142"/>
    <x v="1"/>
    <x v="6"/>
    <x v="4"/>
    <x v="949"/>
    <x v="293"/>
    <x v="14"/>
    <x v="81"/>
    <x v="8"/>
    <x v="1"/>
    <x v="4189"/>
    <x v="11"/>
  </r>
  <r>
    <x v="1"/>
    <x v="7"/>
    <x v="0"/>
    <x v="12"/>
    <x v="186"/>
    <x v="3836"/>
    <x v="3335"/>
    <x v="26"/>
    <x v="8"/>
    <x v="2"/>
    <x v="2"/>
    <x v="7"/>
    <x v="40"/>
    <x v="203"/>
    <x v="182"/>
    <x v="27"/>
    <x v="1"/>
    <x v="13"/>
    <x v="4"/>
    <x v="107"/>
    <x v="176"/>
    <x v="69"/>
    <x v="56"/>
    <x v="8"/>
    <x v="9"/>
    <x v="4187"/>
    <x v="11"/>
  </r>
  <r>
    <x v="0"/>
    <x v="7"/>
    <x v="1"/>
    <x v="12"/>
    <x v="361"/>
    <x v="3837"/>
    <x v="3336"/>
    <x v="298"/>
    <x v="8"/>
    <x v="2"/>
    <x v="2"/>
    <x v="7"/>
    <x v="9"/>
    <x v="26"/>
    <x v="139"/>
    <x v="184"/>
    <x v="1"/>
    <x v="5"/>
    <x v="0"/>
    <x v="514"/>
    <x v="393"/>
    <x v="63"/>
    <x v="6"/>
    <x v="7"/>
    <x v="0"/>
    <x v="2737"/>
    <x v="18"/>
  </r>
  <r>
    <x v="1"/>
    <x v="7"/>
    <x v="0"/>
    <x v="29"/>
    <x v="405"/>
    <x v="3838"/>
    <x v="3337"/>
    <x v="108"/>
    <x v="8"/>
    <x v="2"/>
    <x v="2"/>
    <x v="7"/>
    <x v="42"/>
    <x v="301"/>
    <x v="182"/>
    <x v="142"/>
    <x v="1"/>
    <x v="12"/>
    <x v="4"/>
    <x v="340"/>
    <x v="408"/>
    <x v="38"/>
    <x v="57"/>
    <x v="8"/>
    <x v="9"/>
    <x v="4188"/>
    <x v="63"/>
  </r>
  <r>
    <x v="1"/>
    <x v="7"/>
    <x v="0"/>
    <x v="25"/>
    <x v="394"/>
    <x v="3840"/>
    <x v="3338"/>
    <x v="99"/>
    <x v="8"/>
    <x v="2"/>
    <x v="2"/>
    <x v="7"/>
    <x v="42"/>
    <x v="304"/>
    <x v="139"/>
    <x v="184"/>
    <x v="1"/>
    <x v="12"/>
    <x v="4"/>
    <x v="368"/>
    <x v="207"/>
    <x v="38"/>
    <x v="57"/>
    <x v="8"/>
    <x v="9"/>
    <x v="4190"/>
    <x v="11"/>
  </r>
  <r>
    <x v="0"/>
    <x v="7"/>
    <x v="1"/>
    <x v="12"/>
    <x v="392"/>
    <x v="3839"/>
    <x v="3338"/>
    <x v="32"/>
    <x v="8"/>
    <x v="2"/>
    <x v="2"/>
    <x v="7"/>
    <x v="28"/>
    <x v="93"/>
    <x v="182"/>
    <x v="178"/>
    <x v="1"/>
    <x v="20"/>
    <x v="3"/>
    <x v="602"/>
    <x v="801"/>
    <x v="0"/>
    <x v="58"/>
    <x v="4"/>
    <x v="3"/>
    <x v="245"/>
    <x v="18"/>
  </r>
  <r>
    <x v="1"/>
    <x v="7"/>
    <x v="0"/>
    <x v="12"/>
    <x v="383"/>
    <x v="3841"/>
    <x v="3339"/>
    <x v="7"/>
    <x v="8"/>
    <x v="2"/>
    <x v="2"/>
    <x v="7"/>
    <x v="42"/>
    <x v="305"/>
    <x v="174"/>
    <x v="184"/>
    <x v="1"/>
    <x v="12"/>
    <x v="4"/>
    <x v="335"/>
    <x v="132"/>
    <x v="38"/>
    <x v="57"/>
    <x v="8"/>
    <x v="9"/>
    <x v="4192"/>
    <x v="18"/>
  </r>
  <r>
    <x v="0"/>
    <x v="7"/>
    <x v="1"/>
    <x v="0"/>
    <x v="167"/>
    <x v="3842"/>
    <x v="3340"/>
    <x v="203"/>
    <x v="8"/>
    <x v="2"/>
    <x v="2"/>
    <x v="7"/>
    <x v="9"/>
    <x v="23"/>
    <x v="90"/>
    <x v="184"/>
    <x v="1"/>
    <x v="5"/>
    <x v="0"/>
    <x v="492"/>
    <x v="893"/>
    <x v="88"/>
    <x v="6"/>
    <x v="7"/>
    <x v="0"/>
    <x v="2738"/>
    <x v="2"/>
  </r>
  <r>
    <x v="1"/>
    <x v="7"/>
    <x v="0"/>
    <x v="24"/>
    <x v="393"/>
    <x v="3844"/>
    <x v="3341"/>
    <x v="99"/>
    <x v="8"/>
    <x v="2"/>
    <x v="2"/>
    <x v="7"/>
    <x v="42"/>
    <x v="307"/>
    <x v="182"/>
    <x v="142"/>
    <x v="1"/>
    <x v="12"/>
    <x v="4"/>
    <x v="440"/>
    <x v="1019"/>
    <x v="38"/>
    <x v="57"/>
    <x v="8"/>
    <x v="9"/>
    <x v="4193"/>
    <x v="54"/>
  </r>
  <r>
    <x v="1"/>
    <x v="10"/>
    <x v="1"/>
    <x v="12"/>
    <x v="128"/>
    <x v="3843"/>
    <x v="3341"/>
    <x v="13"/>
    <x v="8"/>
    <x v="2"/>
    <x v="2"/>
    <x v="10"/>
    <x v="36"/>
    <x v="373"/>
    <x v="182"/>
    <x v="24"/>
    <x v="1"/>
    <x v="15"/>
    <x v="4"/>
    <x v="840"/>
    <x v="542"/>
    <x v="12"/>
    <x v="71"/>
    <x v="1"/>
    <x v="10"/>
    <x v="695"/>
    <x v="17"/>
  </r>
  <r>
    <x v="1"/>
    <x v="10"/>
    <x v="1"/>
    <x v="12"/>
    <x v="128"/>
    <x v="3845"/>
    <x v="3342"/>
    <x v="277"/>
    <x v="8"/>
    <x v="2"/>
    <x v="2"/>
    <x v="10"/>
    <x v="36"/>
    <x v="395"/>
    <x v="182"/>
    <x v="24"/>
    <x v="1"/>
    <x v="15"/>
    <x v="4"/>
    <x v="853"/>
    <x v="451"/>
    <x v="40"/>
    <x v="53"/>
    <x v="1"/>
    <x v="10"/>
    <x v="696"/>
    <x v="14"/>
  </r>
  <r>
    <x v="1"/>
    <x v="7"/>
    <x v="0"/>
    <x v="12"/>
    <x v="383"/>
    <x v="3846"/>
    <x v="3343"/>
    <x v="145"/>
    <x v="8"/>
    <x v="2"/>
    <x v="2"/>
    <x v="7"/>
    <x v="42"/>
    <x v="305"/>
    <x v="174"/>
    <x v="184"/>
    <x v="1"/>
    <x v="12"/>
    <x v="4"/>
    <x v="331"/>
    <x v="684"/>
    <x v="38"/>
    <x v="57"/>
    <x v="8"/>
    <x v="9"/>
    <x v="4191"/>
    <x v="18"/>
  </r>
  <r>
    <x v="1"/>
    <x v="10"/>
    <x v="1"/>
    <x v="12"/>
    <x v="128"/>
    <x v="3847"/>
    <x v="3344"/>
    <x v="19"/>
    <x v="8"/>
    <x v="2"/>
    <x v="2"/>
    <x v="10"/>
    <x v="36"/>
    <x v="379"/>
    <x v="182"/>
    <x v="24"/>
    <x v="1"/>
    <x v="15"/>
    <x v="4"/>
    <x v="738"/>
    <x v="141"/>
    <x v="31"/>
    <x v="71"/>
    <x v="1"/>
    <x v="10"/>
    <x v="697"/>
    <x v="43"/>
  </r>
  <r>
    <x v="1"/>
    <x v="2"/>
    <x v="0"/>
    <x v="0"/>
    <x v="344"/>
    <x v="3848"/>
    <x v="3345"/>
    <x v="145"/>
    <x v="8"/>
    <x v="2"/>
    <x v="2"/>
    <x v="2"/>
    <x v="33"/>
    <x v="469"/>
    <x v="182"/>
    <x v="182"/>
    <x v="1"/>
    <x v="2"/>
    <x v="4"/>
    <x v="676"/>
    <x v="716"/>
    <x v="36"/>
    <x v="90"/>
    <x v="8"/>
    <x v="9"/>
    <x v="4194"/>
    <x v="11"/>
  </r>
  <r>
    <x v="1"/>
    <x v="7"/>
    <x v="0"/>
    <x v="9"/>
    <x v="351"/>
    <x v="3849"/>
    <x v="3346"/>
    <x v="88"/>
    <x v="8"/>
    <x v="2"/>
    <x v="2"/>
    <x v="7"/>
    <x v="42"/>
    <x v="179"/>
    <x v="139"/>
    <x v="184"/>
    <x v="1"/>
    <x v="12"/>
    <x v="4"/>
    <x v="281"/>
    <x v="586"/>
    <x v="77"/>
    <x v="39"/>
    <x v="8"/>
    <x v="9"/>
    <x v="4198"/>
    <x v="3"/>
  </r>
  <r>
    <x v="1"/>
    <x v="7"/>
    <x v="0"/>
    <x v="25"/>
    <x v="394"/>
    <x v="3850"/>
    <x v="3347"/>
    <x v="108"/>
    <x v="8"/>
    <x v="2"/>
    <x v="2"/>
    <x v="7"/>
    <x v="42"/>
    <x v="304"/>
    <x v="139"/>
    <x v="184"/>
    <x v="1"/>
    <x v="12"/>
    <x v="4"/>
    <x v="368"/>
    <x v="408"/>
    <x v="38"/>
    <x v="57"/>
    <x v="8"/>
    <x v="9"/>
    <x v="4195"/>
    <x v="11"/>
  </r>
  <r>
    <x v="0"/>
    <x v="7"/>
    <x v="1"/>
    <x v="0"/>
    <x v="260"/>
    <x v="3851"/>
    <x v="3348"/>
    <x v="84"/>
    <x v="8"/>
    <x v="2"/>
    <x v="2"/>
    <x v="7"/>
    <x v="9"/>
    <x v="25"/>
    <x v="139"/>
    <x v="184"/>
    <x v="1"/>
    <x v="5"/>
    <x v="0"/>
    <x v="496"/>
    <x v="724"/>
    <x v="88"/>
    <x v="6"/>
    <x v="7"/>
    <x v="0"/>
    <x v="2739"/>
    <x v="3"/>
  </r>
  <r>
    <x v="1"/>
    <x v="7"/>
    <x v="0"/>
    <x v="9"/>
    <x v="376"/>
    <x v="3852"/>
    <x v="3349"/>
    <x v="26"/>
    <x v="8"/>
    <x v="2"/>
    <x v="2"/>
    <x v="7"/>
    <x v="42"/>
    <x v="199"/>
    <x v="176"/>
    <x v="184"/>
    <x v="1"/>
    <x v="12"/>
    <x v="4"/>
    <x v="270"/>
    <x v="183"/>
    <x v="24"/>
    <x v="37"/>
    <x v="8"/>
    <x v="9"/>
    <x v="4197"/>
    <x v="3"/>
  </r>
  <r>
    <x v="1"/>
    <x v="7"/>
    <x v="0"/>
    <x v="12"/>
    <x v="383"/>
    <x v="3853"/>
    <x v="3350"/>
    <x v="248"/>
    <x v="8"/>
    <x v="2"/>
    <x v="2"/>
    <x v="7"/>
    <x v="42"/>
    <x v="305"/>
    <x v="174"/>
    <x v="184"/>
    <x v="1"/>
    <x v="12"/>
    <x v="4"/>
    <x v="319"/>
    <x v="768"/>
    <x v="38"/>
    <x v="57"/>
    <x v="8"/>
    <x v="9"/>
    <x v="4196"/>
    <x v="18"/>
  </r>
  <r>
    <x v="1"/>
    <x v="7"/>
    <x v="0"/>
    <x v="12"/>
    <x v="186"/>
    <x v="3854"/>
    <x v="3351"/>
    <x v="145"/>
    <x v="8"/>
    <x v="2"/>
    <x v="2"/>
    <x v="7"/>
    <x v="40"/>
    <x v="204"/>
    <x v="182"/>
    <x v="27"/>
    <x v="1"/>
    <x v="13"/>
    <x v="4"/>
    <x v="94"/>
    <x v="684"/>
    <x v="69"/>
    <x v="56"/>
    <x v="8"/>
    <x v="9"/>
    <x v="4200"/>
    <x v="11"/>
  </r>
  <r>
    <x v="1"/>
    <x v="7"/>
    <x v="0"/>
    <x v="12"/>
    <x v="349"/>
    <x v="3855"/>
    <x v="3352"/>
    <x v="26"/>
    <x v="8"/>
    <x v="2"/>
    <x v="2"/>
    <x v="7"/>
    <x v="42"/>
    <x v="305"/>
    <x v="182"/>
    <x v="95"/>
    <x v="1"/>
    <x v="12"/>
    <x v="4"/>
    <x v="326"/>
    <x v="178"/>
    <x v="38"/>
    <x v="57"/>
    <x v="8"/>
    <x v="9"/>
    <x v="4199"/>
    <x v="18"/>
  </r>
  <r>
    <x v="1"/>
    <x v="2"/>
    <x v="1"/>
    <x v="13"/>
    <x v="354"/>
    <x v="3856"/>
    <x v="3353"/>
    <x v="77"/>
    <x v="8"/>
    <x v="2"/>
    <x v="2"/>
    <x v="2"/>
    <x v="34"/>
    <x v="463"/>
    <x v="101"/>
    <x v="184"/>
    <x v="1"/>
    <x v="1"/>
    <x v="4"/>
    <x v="95"/>
    <x v="498"/>
    <x v="84"/>
    <x v="65"/>
    <x v="8"/>
    <x v="11"/>
    <x v="4201"/>
    <x v="30"/>
  </r>
  <r>
    <x v="1"/>
    <x v="7"/>
    <x v="0"/>
    <x v="12"/>
    <x v="378"/>
    <x v="3857"/>
    <x v="3354"/>
    <x v="26"/>
    <x v="8"/>
    <x v="2"/>
    <x v="2"/>
    <x v="7"/>
    <x v="42"/>
    <x v="305"/>
    <x v="182"/>
    <x v="174"/>
    <x v="1"/>
    <x v="12"/>
    <x v="4"/>
    <x v="331"/>
    <x v="178"/>
    <x v="38"/>
    <x v="57"/>
    <x v="8"/>
    <x v="9"/>
    <x v="4203"/>
    <x v="18"/>
  </r>
  <r>
    <x v="1"/>
    <x v="8"/>
    <x v="0"/>
    <x v="0"/>
    <x v="323"/>
    <x v="3858"/>
    <x v="3355"/>
    <x v="167"/>
    <x v="8"/>
    <x v="2"/>
    <x v="2"/>
    <x v="8"/>
    <x v="57"/>
    <x v="455"/>
    <x v="182"/>
    <x v="176"/>
    <x v="1"/>
    <x v="4"/>
    <x v="4"/>
    <x v="880"/>
    <x v="441"/>
    <x v="1"/>
    <x v="0"/>
    <x v="8"/>
    <x v="9"/>
    <x v="4202"/>
    <x v="18"/>
  </r>
  <r>
    <x v="0"/>
    <x v="6"/>
    <x v="0"/>
    <x v="0"/>
    <x v="19"/>
    <x v="3859"/>
    <x v="3356"/>
    <x v="140"/>
    <x v="8"/>
    <x v="2"/>
    <x v="2"/>
    <x v="6"/>
    <x v="14"/>
    <x v="43"/>
    <x v="16"/>
    <x v="184"/>
    <x v="1"/>
    <x v="9"/>
    <x v="4"/>
    <x v="1065"/>
    <x v="71"/>
    <x v="8"/>
    <x v="25"/>
    <x v="2"/>
    <x v="7"/>
    <x v="3271"/>
    <x v="85"/>
  </r>
  <r>
    <x v="1"/>
    <x v="10"/>
    <x v="1"/>
    <x v="20"/>
    <x v="242"/>
    <x v="3860"/>
    <x v="3357"/>
    <x v="97"/>
    <x v="8"/>
    <x v="2"/>
    <x v="2"/>
    <x v="10"/>
    <x v="36"/>
    <x v="377"/>
    <x v="21"/>
    <x v="184"/>
    <x v="1"/>
    <x v="15"/>
    <x v="4"/>
    <x v="722"/>
    <x v="911"/>
    <x v="31"/>
    <x v="47"/>
    <x v="1"/>
    <x v="10"/>
    <x v="698"/>
    <x v="50"/>
  </r>
  <r>
    <x v="0"/>
    <x v="6"/>
    <x v="0"/>
    <x v="0"/>
    <x v="9"/>
    <x v="3861"/>
    <x v="3358"/>
    <x v="105"/>
    <x v="8"/>
    <x v="2"/>
    <x v="2"/>
    <x v="6"/>
    <x v="14"/>
    <x v="43"/>
    <x v="182"/>
    <x v="9"/>
    <x v="1"/>
    <x v="9"/>
    <x v="4"/>
    <x v="1067"/>
    <x v="902"/>
    <x v="8"/>
    <x v="25"/>
    <x v="2"/>
    <x v="7"/>
    <x v="3272"/>
    <x v="85"/>
  </r>
  <r>
    <x v="1"/>
    <x v="10"/>
    <x v="1"/>
    <x v="13"/>
    <x v="129"/>
    <x v="3862"/>
    <x v="3358"/>
    <x v="87"/>
    <x v="8"/>
    <x v="2"/>
    <x v="2"/>
    <x v="10"/>
    <x v="36"/>
    <x v="443"/>
    <x v="182"/>
    <x v="24"/>
    <x v="1"/>
    <x v="15"/>
    <x v="4"/>
    <x v="753"/>
    <x v="45"/>
    <x v="56"/>
    <x v="28"/>
    <x v="1"/>
    <x v="10"/>
    <x v="699"/>
    <x v="69"/>
  </r>
  <r>
    <x v="1"/>
    <x v="10"/>
    <x v="1"/>
    <x v="13"/>
    <x v="129"/>
    <x v="3863"/>
    <x v="3359"/>
    <x v="87"/>
    <x v="8"/>
    <x v="2"/>
    <x v="2"/>
    <x v="10"/>
    <x v="36"/>
    <x v="376"/>
    <x v="21"/>
    <x v="184"/>
    <x v="1"/>
    <x v="15"/>
    <x v="4"/>
    <x v="753"/>
    <x v="45"/>
    <x v="31"/>
    <x v="27"/>
    <x v="1"/>
    <x v="10"/>
    <x v="700"/>
    <x v="70"/>
  </r>
  <r>
    <x v="1"/>
    <x v="7"/>
    <x v="0"/>
    <x v="12"/>
    <x v="373"/>
    <x v="3864"/>
    <x v="3360"/>
    <x v="48"/>
    <x v="8"/>
    <x v="2"/>
    <x v="2"/>
    <x v="7"/>
    <x v="42"/>
    <x v="181"/>
    <x v="170"/>
    <x v="184"/>
    <x v="1"/>
    <x v="12"/>
    <x v="4"/>
    <x v="319"/>
    <x v="307"/>
    <x v="38"/>
    <x v="57"/>
    <x v="8"/>
    <x v="9"/>
    <x v="4204"/>
    <x v="19"/>
  </r>
  <r>
    <x v="1"/>
    <x v="7"/>
    <x v="0"/>
    <x v="9"/>
    <x v="376"/>
    <x v="3865"/>
    <x v="3361"/>
    <x v="26"/>
    <x v="8"/>
    <x v="2"/>
    <x v="2"/>
    <x v="7"/>
    <x v="42"/>
    <x v="199"/>
    <x v="176"/>
    <x v="184"/>
    <x v="1"/>
    <x v="12"/>
    <x v="4"/>
    <x v="266"/>
    <x v="183"/>
    <x v="24"/>
    <x v="37"/>
    <x v="8"/>
    <x v="9"/>
    <x v="4205"/>
    <x v="3"/>
  </r>
  <r>
    <x v="0"/>
    <x v="7"/>
    <x v="1"/>
    <x v="0"/>
    <x v="318"/>
    <x v="3866"/>
    <x v="3362"/>
    <x v="195"/>
    <x v="8"/>
    <x v="2"/>
    <x v="2"/>
    <x v="7"/>
    <x v="9"/>
    <x v="23"/>
    <x v="170"/>
    <x v="184"/>
    <x v="1"/>
    <x v="5"/>
    <x v="0"/>
    <x v="491"/>
    <x v="733"/>
    <x v="88"/>
    <x v="6"/>
    <x v="7"/>
    <x v="0"/>
    <x v="2740"/>
    <x v="2"/>
  </r>
  <r>
    <x v="1"/>
    <x v="7"/>
    <x v="0"/>
    <x v="12"/>
    <x v="383"/>
    <x v="3867"/>
    <x v="3363"/>
    <x v="248"/>
    <x v="8"/>
    <x v="2"/>
    <x v="2"/>
    <x v="7"/>
    <x v="42"/>
    <x v="305"/>
    <x v="182"/>
    <x v="176"/>
    <x v="1"/>
    <x v="12"/>
    <x v="4"/>
    <x v="331"/>
    <x v="768"/>
    <x v="38"/>
    <x v="57"/>
    <x v="8"/>
    <x v="9"/>
    <x v="4206"/>
    <x v="18"/>
  </r>
  <r>
    <x v="1"/>
    <x v="7"/>
    <x v="0"/>
    <x v="24"/>
    <x v="393"/>
    <x v="3868"/>
    <x v="3364"/>
    <x v="248"/>
    <x v="8"/>
    <x v="2"/>
    <x v="2"/>
    <x v="7"/>
    <x v="42"/>
    <x v="307"/>
    <x v="139"/>
    <x v="184"/>
    <x v="1"/>
    <x v="12"/>
    <x v="4"/>
    <x v="438"/>
    <x v="510"/>
    <x v="38"/>
    <x v="57"/>
    <x v="8"/>
    <x v="9"/>
    <x v="4207"/>
    <x v="54"/>
  </r>
  <r>
    <x v="1"/>
    <x v="7"/>
    <x v="0"/>
    <x v="9"/>
    <x v="351"/>
    <x v="3869"/>
    <x v="3365"/>
    <x v="88"/>
    <x v="8"/>
    <x v="2"/>
    <x v="2"/>
    <x v="7"/>
    <x v="42"/>
    <x v="179"/>
    <x v="182"/>
    <x v="142"/>
    <x v="1"/>
    <x v="12"/>
    <x v="4"/>
    <x v="282"/>
    <x v="586"/>
    <x v="77"/>
    <x v="39"/>
    <x v="8"/>
    <x v="9"/>
    <x v="4208"/>
    <x v="3"/>
  </r>
  <r>
    <x v="1"/>
    <x v="7"/>
    <x v="0"/>
    <x v="24"/>
    <x v="393"/>
    <x v="3870"/>
    <x v="3366"/>
    <x v="99"/>
    <x v="8"/>
    <x v="2"/>
    <x v="2"/>
    <x v="7"/>
    <x v="42"/>
    <x v="307"/>
    <x v="139"/>
    <x v="184"/>
    <x v="1"/>
    <x v="12"/>
    <x v="4"/>
    <x v="438"/>
    <x v="1019"/>
    <x v="38"/>
    <x v="57"/>
    <x v="8"/>
    <x v="9"/>
    <x v="4209"/>
    <x v="54"/>
  </r>
  <r>
    <x v="0"/>
    <x v="7"/>
    <x v="1"/>
    <x v="12"/>
    <x v="392"/>
    <x v="3871"/>
    <x v="3367"/>
    <x v="14"/>
    <x v="8"/>
    <x v="2"/>
    <x v="2"/>
    <x v="7"/>
    <x v="28"/>
    <x v="93"/>
    <x v="182"/>
    <x v="178"/>
    <x v="1"/>
    <x v="20"/>
    <x v="3"/>
    <x v="603"/>
    <x v="823"/>
    <x v="0"/>
    <x v="58"/>
    <x v="4"/>
    <x v="3"/>
    <x v="246"/>
    <x v="18"/>
  </r>
  <r>
    <x v="1"/>
    <x v="10"/>
    <x v="1"/>
    <x v="20"/>
    <x v="242"/>
    <x v="3872"/>
    <x v="3368"/>
    <x v="97"/>
    <x v="8"/>
    <x v="2"/>
    <x v="2"/>
    <x v="10"/>
    <x v="36"/>
    <x v="377"/>
    <x v="21"/>
    <x v="184"/>
    <x v="1"/>
    <x v="15"/>
    <x v="4"/>
    <x v="722"/>
    <x v="911"/>
    <x v="31"/>
    <x v="47"/>
    <x v="1"/>
    <x v="10"/>
    <x v="701"/>
    <x v="50"/>
  </r>
  <r>
    <x v="1"/>
    <x v="7"/>
    <x v="0"/>
    <x v="12"/>
    <x v="361"/>
    <x v="3873"/>
    <x v="3369"/>
    <x v="56"/>
    <x v="8"/>
    <x v="2"/>
    <x v="2"/>
    <x v="7"/>
    <x v="39"/>
    <x v="125"/>
    <x v="182"/>
    <x v="142"/>
    <x v="1"/>
    <x v="12"/>
    <x v="4"/>
    <x v="97"/>
    <x v="114"/>
    <x v="34"/>
    <x v="36"/>
    <x v="8"/>
    <x v="9"/>
    <x v="4210"/>
    <x v="18"/>
  </r>
  <r>
    <x v="1"/>
    <x v="7"/>
    <x v="0"/>
    <x v="25"/>
    <x v="394"/>
    <x v="3874"/>
    <x v="3370"/>
    <x v="108"/>
    <x v="8"/>
    <x v="2"/>
    <x v="2"/>
    <x v="7"/>
    <x v="42"/>
    <x v="304"/>
    <x v="139"/>
    <x v="184"/>
    <x v="1"/>
    <x v="12"/>
    <x v="4"/>
    <x v="367"/>
    <x v="408"/>
    <x v="38"/>
    <x v="57"/>
    <x v="8"/>
    <x v="9"/>
    <x v="4211"/>
    <x v="11"/>
  </r>
  <r>
    <x v="1"/>
    <x v="7"/>
    <x v="0"/>
    <x v="25"/>
    <x v="394"/>
    <x v="3875"/>
    <x v="3371"/>
    <x v="108"/>
    <x v="8"/>
    <x v="2"/>
    <x v="2"/>
    <x v="7"/>
    <x v="42"/>
    <x v="304"/>
    <x v="139"/>
    <x v="184"/>
    <x v="1"/>
    <x v="12"/>
    <x v="4"/>
    <x v="367"/>
    <x v="408"/>
    <x v="38"/>
    <x v="57"/>
    <x v="8"/>
    <x v="9"/>
    <x v="4212"/>
    <x v="11"/>
  </r>
  <r>
    <x v="0"/>
    <x v="6"/>
    <x v="0"/>
    <x v="0"/>
    <x v="9"/>
    <x v="3876"/>
    <x v="3372"/>
    <x v="256"/>
    <x v="8"/>
    <x v="2"/>
    <x v="2"/>
    <x v="6"/>
    <x v="14"/>
    <x v="43"/>
    <x v="182"/>
    <x v="9"/>
    <x v="1"/>
    <x v="9"/>
    <x v="4"/>
    <x v="1068"/>
    <x v="773"/>
    <x v="8"/>
    <x v="25"/>
    <x v="2"/>
    <x v="7"/>
    <x v="3273"/>
    <x v="85"/>
  </r>
  <r>
    <x v="1"/>
    <x v="7"/>
    <x v="0"/>
    <x v="12"/>
    <x v="373"/>
    <x v="3877"/>
    <x v="3373"/>
    <x v="248"/>
    <x v="8"/>
    <x v="2"/>
    <x v="2"/>
    <x v="7"/>
    <x v="42"/>
    <x v="305"/>
    <x v="182"/>
    <x v="173"/>
    <x v="1"/>
    <x v="12"/>
    <x v="4"/>
    <x v="331"/>
    <x v="849"/>
    <x v="38"/>
    <x v="57"/>
    <x v="8"/>
    <x v="9"/>
    <x v="4213"/>
    <x v="18"/>
  </r>
  <r>
    <x v="1"/>
    <x v="7"/>
    <x v="0"/>
    <x v="12"/>
    <x v="361"/>
    <x v="3878"/>
    <x v="3374"/>
    <x v="33"/>
    <x v="8"/>
    <x v="2"/>
    <x v="2"/>
    <x v="7"/>
    <x v="42"/>
    <x v="305"/>
    <x v="182"/>
    <x v="142"/>
    <x v="1"/>
    <x v="12"/>
    <x v="4"/>
    <x v="331"/>
    <x v="489"/>
    <x v="38"/>
    <x v="57"/>
    <x v="8"/>
    <x v="9"/>
    <x v="4214"/>
    <x v="18"/>
  </r>
  <r>
    <x v="1"/>
    <x v="7"/>
    <x v="0"/>
    <x v="12"/>
    <x v="186"/>
    <x v="3879"/>
    <x v="3375"/>
    <x v="99"/>
    <x v="8"/>
    <x v="2"/>
    <x v="2"/>
    <x v="7"/>
    <x v="41"/>
    <x v="212"/>
    <x v="182"/>
    <x v="27"/>
    <x v="1"/>
    <x v="13"/>
    <x v="4"/>
    <x v="83"/>
    <x v="845"/>
    <x v="69"/>
    <x v="56"/>
    <x v="8"/>
    <x v="9"/>
    <x v="4215"/>
    <x v="11"/>
  </r>
  <r>
    <x v="1"/>
    <x v="7"/>
    <x v="0"/>
    <x v="25"/>
    <x v="380"/>
    <x v="3880"/>
    <x v="3376"/>
    <x v="281"/>
    <x v="8"/>
    <x v="2"/>
    <x v="2"/>
    <x v="7"/>
    <x v="42"/>
    <x v="304"/>
    <x v="182"/>
    <x v="95"/>
    <x v="1"/>
    <x v="12"/>
    <x v="4"/>
    <x v="370"/>
    <x v="668"/>
    <x v="38"/>
    <x v="57"/>
    <x v="8"/>
    <x v="9"/>
    <x v="4216"/>
    <x v="11"/>
  </r>
  <r>
    <x v="1"/>
    <x v="7"/>
    <x v="0"/>
    <x v="25"/>
    <x v="394"/>
    <x v="3881"/>
    <x v="3377"/>
    <x v="139"/>
    <x v="8"/>
    <x v="2"/>
    <x v="2"/>
    <x v="7"/>
    <x v="42"/>
    <x v="304"/>
    <x v="182"/>
    <x v="142"/>
    <x v="1"/>
    <x v="12"/>
    <x v="4"/>
    <x v="370"/>
    <x v="61"/>
    <x v="38"/>
    <x v="57"/>
    <x v="8"/>
    <x v="9"/>
    <x v="4217"/>
    <x v="11"/>
  </r>
  <r>
    <x v="1"/>
    <x v="7"/>
    <x v="0"/>
    <x v="12"/>
    <x v="361"/>
    <x v="3882"/>
    <x v="3378"/>
    <x v="26"/>
    <x v="8"/>
    <x v="2"/>
    <x v="2"/>
    <x v="7"/>
    <x v="39"/>
    <x v="125"/>
    <x v="139"/>
    <x v="184"/>
    <x v="1"/>
    <x v="12"/>
    <x v="4"/>
    <x v="96"/>
    <x v="192"/>
    <x v="34"/>
    <x v="36"/>
    <x v="8"/>
    <x v="9"/>
    <x v="4218"/>
    <x v="18"/>
  </r>
  <r>
    <x v="0"/>
    <x v="7"/>
    <x v="1"/>
    <x v="18"/>
    <x v="407"/>
    <x v="3883"/>
    <x v="3379"/>
    <x v="79"/>
    <x v="8"/>
    <x v="2"/>
    <x v="2"/>
    <x v="7"/>
    <x v="28"/>
    <x v="89"/>
    <x v="182"/>
    <x v="178"/>
    <x v="1"/>
    <x v="20"/>
    <x v="3"/>
    <x v="658"/>
    <x v="26"/>
    <x v="0"/>
    <x v="58"/>
    <x v="4"/>
    <x v="3"/>
    <x v="247"/>
    <x v="58"/>
  </r>
  <r>
    <x v="0"/>
    <x v="7"/>
    <x v="1"/>
    <x v="0"/>
    <x v="344"/>
    <x v="3884"/>
    <x v="3380"/>
    <x v="247"/>
    <x v="8"/>
    <x v="2"/>
    <x v="2"/>
    <x v="7"/>
    <x v="28"/>
    <x v="81"/>
    <x v="182"/>
    <x v="182"/>
    <x v="1"/>
    <x v="20"/>
    <x v="3"/>
    <x v="615"/>
    <x v="219"/>
    <x v="71"/>
    <x v="58"/>
    <x v="4"/>
    <x v="3"/>
    <x v="248"/>
    <x v="2"/>
  </r>
  <r>
    <x v="0"/>
    <x v="7"/>
    <x v="1"/>
    <x v="20"/>
    <x v="409"/>
    <x v="3885"/>
    <x v="3381"/>
    <x v="79"/>
    <x v="8"/>
    <x v="2"/>
    <x v="2"/>
    <x v="7"/>
    <x v="28"/>
    <x v="94"/>
    <x v="182"/>
    <x v="178"/>
    <x v="1"/>
    <x v="20"/>
    <x v="3"/>
    <x v="638"/>
    <x v="26"/>
    <x v="0"/>
    <x v="58"/>
    <x v="4"/>
    <x v="3"/>
    <x v="249"/>
    <x v="46"/>
  </r>
  <r>
    <x v="0"/>
    <x v="6"/>
    <x v="0"/>
    <x v="0"/>
    <x v="19"/>
    <x v="3886"/>
    <x v="3382"/>
    <x v="58"/>
    <x v="8"/>
    <x v="2"/>
    <x v="2"/>
    <x v="6"/>
    <x v="1"/>
    <x v="4"/>
    <x v="16"/>
    <x v="184"/>
    <x v="1"/>
    <x v="9"/>
    <x v="4"/>
    <x v="1028"/>
    <x v="80"/>
    <x v="8"/>
    <x v="25"/>
    <x v="2"/>
    <x v="7"/>
    <x v="3274"/>
    <x v="85"/>
  </r>
  <r>
    <x v="1"/>
    <x v="7"/>
    <x v="0"/>
    <x v="12"/>
    <x v="361"/>
    <x v="3887"/>
    <x v="3383"/>
    <x v="265"/>
    <x v="8"/>
    <x v="2"/>
    <x v="2"/>
    <x v="7"/>
    <x v="42"/>
    <x v="181"/>
    <x v="139"/>
    <x v="184"/>
    <x v="1"/>
    <x v="12"/>
    <x v="4"/>
    <x v="314"/>
    <x v="904"/>
    <x v="38"/>
    <x v="57"/>
    <x v="8"/>
    <x v="9"/>
    <x v="4219"/>
    <x v="19"/>
  </r>
  <r>
    <x v="1"/>
    <x v="7"/>
    <x v="0"/>
    <x v="12"/>
    <x v="373"/>
    <x v="3888"/>
    <x v="3384"/>
    <x v="99"/>
    <x v="8"/>
    <x v="2"/>
    <x v="2"/>
    <x v="7"/>
    <x v="42"/>
    <x v="305"/>
    <x v="170"/>
    <x v="184"/>
    <x v="1"/>
    <x v="12"/>
    <x v="4"/>
    <x v="319"/>
    <x v="1019"/>
    <x v="38"/>
    <x v="57"/>
    <x v="8"/>
    <x v="9"/>
    <x v="4220"/>
    <x v="18"/>
  </r>
  <r>
    <x v="1"/>
    <x v="7"/>
    <x v="0"/>
    <x v="9"/>
    <x v="364"/>
    <x v="3889"/>
    <x v="3385"/>
    <x v="130"/>
    <x v="8"/>
    <x v="2"/>
    <x v="2"/>
    <x v="7"/>
    <x v="42"/>
    <x v="179"/>
    <x v="170"/>
    <x v="184"/>
    <x v="1"/>
    <x v="12"/>
    <x v="4"/>
    <x v="280"/>
    <x v="101"/>
    <x v="77"/>
    <x v="39"/>
    <x v="8"/>
    <x v="9"/>
    <x v="4221"/>
    <x v="3"/>
  </r>
  <r>
    <x v="1"/>
    <x v="7"/>
    <x v="0"/>
    <x v="9"/>
    <x v="376"/>
    <x v="3890"/>
    <x v="3386"/>
    <x v="26"/>
    <x v="8"/>
    <x v="2"/>
    <x v="2"/>
    <x v="7"/>
    <x v="42"/>
    <x v="199"/>
    <x v="176"/>
    <x v="184"/>
    <x v="1"/>
    <x v="12"/>
    <x v="4"/>
    <x v="262"/>
    <x v="183"/>
    <x v="24"/>
    <x v="37"/>
    <x v="8"/>
    <x v="9"/>
    <x v="4222"/>
    <x v="3"/>
  </r>
  <r>
    <x v="0"/>
    <x v="8"/>
    <x v="0"/>
    <x v="12"/>
    <x v="361"/>
    <x v="3891"/>
    <x v="3387"/>
    <x v="146"/>
    <x v="8"/>
    <x v="2"/>
    <x v="2"/>
    <x v="8"/>
    <x v="29"/>
    <x v="97"/>
    <x v="139"/>
    <x v="184"/>
    <x v="1"/>
    <x v="6"/>
    <x v="4"/>
    <x v="951"/>
    <x v="293"/>
    <x v="14"/>
    <x v="81"/>
    <x v="8"/>
    <x v="1"/>
    <x v="4223"/>
    <x v="11"/>
  </r>
  <r>
    <x v="1"/>
    <x v="7"/>
    <x v="0"/>
    <x v="9"/>
    <x v="376"/>
    <x v="3892"/>
    <x v="3388"/>
    <x v="48"/>
    <x v="8"/>
    <x v="2"/>
    <x v="2"/>
    <x v="7"/>
    <x v="42"/>
    <x v="199"/>
    <x v="182"/>
    <x v="177"/>
    <x v="1"/>
    <x v="12"/>
    <x v="4"/>
    <x v="267"/>
    <x v="477"/>
    <x v="24"/>
    <x v="37"/>
    <x v="8"/>
    <x v="9"/>
    <x v="4224"/>
    <x v="3"/>
  </r>
  <r>
    <x v="1"/>
    <x v="7"/>
    <x v="0"/>
    <x v="12"/>
    <x v="361"/>
    <x v="3893"/>
    <x v="3389"/>
    <x v="248"/>
    <x v="8"/>
    <x v="2"/>
    <x v="2"/>
    <x v="7"/>
    <x v="42"/>
    <x v="305"/>
    <x v="182"/>
    <x v="142"/>
    <x v="1"/>
    <x v="12"/>
    <x v="4"/>
    <x v="326"/>
    <x v="878"/>
    <x v="38"/>
    <x v="57"/>
    <x v="8"/>
    <x v="9"/>
    <x v="4225"/>
    <x v="18"/>
  </r>
  <r>
    <x v="1"/>
    <x v="7"/>
    <x v="0"/>
    <x v="12"/>
    <x v="186"/>
    <x v="3894"/>
    <x v="3390"/>
    <x v="145"/>
    <x v="8"/>
    <x v="2"/>
    <x v="2"/>
    <x v="7"/>
    <x v="40"/>
    <x v="204"/>
    <x v="182"/>
    <x v="27"/>
    <x v="1"/>
    <x v="13"/>
    <x v="4"/>
    <x v="94"/>
    <x v="684"/>
    <x v="69"/>
    <x v="56"/>
    <x v="8"/>
    <x v="9"/>
    <x v="4226"/>
    <x v="11"/>
  </r>
  <r>
    <x v="1"/>
    <x v="7"/>
    <x v="0"/>
    <x v="9"/>
    <x v="351"/>
    <x v="3895"/>
    <x v="3391"/>
    <x v="48"/>
    <x v="8"/>
    <x v="2"/>
    <x v="2"/>
    <x v="7"/>
    <x v="42"/>
    <x v="179"/>
    <x v="182"/>
    <x v="142"/>
    <x v="1"/>
    <x v="12"/>
    <x v="4"/>
    <x v="282"/>
    <x v="210"/>
    <x v="77"/>
    <x v="39"/>
    <x v="8"/>
    <x v="9"/>
    <x v="4227"/>
    <x v="3"/>
  </r>
  <r>
    <x v="1"/>
    <x v="7"/>
    <x v="0"/>
    <x v="12"/>
    <x v="361"/>
    <x v="3896"/>
    <x v="3392"/>
    <x v="82"/>
    <x v="8"/>
    <x v="2"/>
    <x v="2"/>
    <x v="7"/>
    <x v="42"/>
    <x v="197"/>
    <x v="139"/>
    <x v="184"/>
    <x v="1"/>
    <x v="12"/>
    <x v="4"/>
    <x v="441"/>
    <x v="308"/>
    <x v="104"/>
    <x v="4"/>
    <x v="8"/>
    <x v="9"/>
    <x v="4228"/>
    <x v="18"/>
  </r>
  <r>
    <x v="1"/>
    <x v="7"/>
    <x v="0"/>
    <x v="9"/>
    <x v="376"/>
    <x v="3897"/>
    <x v="3393"/>
    <x v="26"/>
    <x v="8"/>
    <x v="2"/>
    <x v="2"/>
    <x v="7"/>
    <x v="42"/>
    <x v="199"/>
    <x v="176"/>
    <x v="184"/>
    <x v="1"/>
    <x v="12"/>
    <x v="4"/>
    <x v="264"/>
    <x v="183"/>
    <x v="24"/>
    <x v="37"/>
    <x v="8"/>
    <x v="9"/>
    <x v="4229"/>
    <x v="3"/>
  </r>
  <r>
    <x v="0"/>
    <x v="7"/>
    <x v="1"/>
    <x v="0"/>
    <x v="344"/>
    <x v="3898"/>
    <x v="3394"/>
    <x v="106"/>
    <x v="8"/>
    <x v="2"/>
    <x v="2"/>
    <x v="7"/>
    <x v="28"/>
    <x v="83"/>
    <x v="182"/>
    <x v="182"/>
    <x v="1"/>
    <x v="20"/>
    <x v="3"/>
    <x v="594"/>
    <x v="822"/>
    <x v="71"/>
    <x v="58"/>
    <x v="4"/>
    <x v="3"/>
    <x v="250"/>
    <x v="3"/>
  </r>
  <r>
    <x v="0"/>
    <x v="6"/>
    <x v="0"/>
    <x v="0"/>
    <x v="9"/>
    <x v="3899"/>
    <x v="3395"/>
    <x v="256"/>
    <x v="8"/>
    <x v="2"/>
    <x v="2"/>
    <x v="6"/>
    <x v="14"/>
    <x v="43"/>
    <x v="182"/>
    <x v="9"/>
    <x v="1"/>
    <x v="9"/>
    <x v="4"/>
    <x v="1068"/>
    <x v="773"/>
    <x v="8"/>
    <x v="25"/>
    <x v="2"/>
    <x v="7"/>
    <x v="3275"/>
    <x v="85"/>
  </r>
  <r>
    <x v="0"/>
    <x v="7"/>
    <x v="1"/>
    <x v="0"/>
    <x v="318"/>
    <x v="3900"/>
    <x v="3396"/>
    <x v="120"/>
    <x v="8"/>
    <x v="2"/>
    <x v="2"/>
    <x v="7"/>
    <x v="9"/>
    <x v="23"/>
    <x v="170"/>
    <x v="184"/>
    <x v="1"/>
    <x v="5"/>
    <x v="0"/>
    <x v="489"/>
    <x v="312"/>
    <x v="88"/>
    <x v="6"/>
    <x v="7"/>
    <x v="0"/>
    <x v="2741"/>
    <x v="2"/>
  </r>
  <r>
    <x v="0"/>
    <x v="6"/>
    <x v="0"/>
    <x v="0"/>
    <x v="19"/>
    <x v="3901"/>
    <x v="3397"/>
    <x v="160"/>
    <x v="8"/>
    <x v="2"/>
    <x v="2"/>
    <x v="6"/>
    <x v="1"/>
    <x v="4"/>
    <x v="182"/>
    <x v="18"/>
    <x v="1"/>
    <x v="9"/>
    <x v="4"/>
    <x v="1030"/>
    <x v="996"/>
    <x v="8"/>
    <x v="25"/>
    <x v="2"/>
    <x v="7"/>
    <x v="3276"/>
    <x v="85"/>
  </r>
  <r>
    <x v="0"/>
    <x v="6"/>
    <x v="0"/>
    <x v="0"/>
    <x v="1"/>
    <x v="3902"/>
    <x v="3398"/>
    <x v="58"/>
    <x v="8"/>
    <x v="2"/>
    <x v="2"/>
    <x v="6"/>
    <x v="1"/>
    <x v="4"/>
    <x v="1"/>
    <x v="184"/>
    <x v="1"/>
    <x v="9"/>
    <x v="4"/>
    <x v="1028"/>
    <x v="698"/>
    <x v="8"/>
    <x v="25"/>
    <x v="2"/>
    <x v="7"/>
    <x v="3277"/>
    <x v="85"/>
  </r>
  <r>
    <x v="0"/>
    <x v="7"/>
    <x v="1"/>
    <x v="0"/>
    <x v="216"/>
    <x v="3903"/>
    <x v="3398"/>
    <x v="216"/>
    <x v="8"/>
    <x v="2"/>
    <x v="2"/>
    <x v="7"/>
    <x v="9"/>
    <x v="23"/>
    <x v="114"/>
    <x v="184"/>
    <x v="1"/>
    <x v="5"/>
    <x v="0"/>
    <x v="488"/>
    <x v="8"/>
    <x v="88"/>
    <x v="6"/>
    <x v="7"/>
    <x v="0"/>
    <x v="2742"/>
    <x v="2"/>
  </r>
  <r>
    <x v="1"/>
    <x v="7"/>
    <x v="0"/>
    <x v="12"/>
    <x v="349"/>
    <x v="3904"/>
    <x v="3399"/>
    <x v="95"/>
    <x v="8"/>
    <x v="2"/>
    <x v="2"/>
    <x v="7"/>
    <x v="42"/>
    <x v="305"/>
    <x v="90"/>
    <x v="184"/>
    <x v="1"/>
    <x v="12"/>
    <x v="4"/>
    <x v="319"/>
    <x v="905"/>
    <x v="38"/>
    <x v="57"/>
    <x v="8"/>
    <x v="9"/>
    <x v="4230"/>
    <x v="18"/>
  </r>
  <r>
    <x v="1"/>
    <x v="7"/>
    <x v="0"/>
    <x v="29"/>
    <x v="405"/>
    <x v="3905"/>
    <x v="3400"/>
    <x v="108"/>
    <x v="8"/>
    <x v="2"/>
    <x v="2"/>
    <x v="7"/>
    <x v="42"/>
    <x v="301"/>
    <x v="182"/>
    <x v="142"/>
    <x v="1"/>
    <x v="12"/>
    <x v="4"/>
    <x v="331"/>
    <x v="408"/>
    <x v="38"/>
    <x v="57"/>
    <x v="8"/>
    <x v="9"/>
    <x v="4231"/>
    <x v="63"/>
  </r>
  <r>
    <x v="1"/>
    <x v="7"/>
    <x v="0"/>
    <x v="12"/>
    <x v="186"/>
    <x v="3906"/>
    <x v="3401"/>
    <x v="145"/>
    <x v="8"/>
    <x v="2"/>
    <x v="2"/>
    <x v="7"/>
    <x v="40"/>
    <x v="204"/>
    <x v="182"/>
    <x v="27"/>
    <x v="1"/>
    <x v="13"/>
    <x v="4"/>
    <x v="94"/>
    <x v="684"/>
    <x v="69"/>
    <x v="56"/>
    <x v="8"/>
    <x v="9"/>
    <x v="4232"/>
    <x v="11"/>
  </r>
  <r>
    <x v="1"/>
    <x v="7"/>
    <x v="0"/>
    <x v="12"/>
    <x v="186"/>
    <x v="3907"/>
    <x v="3402"/>
    <x v="145"/>
    <x v="8"/>
    <x v="2"/>
    <x v="2"/>
    <x v="7"/>
    <x v="40"/>
    <x v="204"/>
    <x v="182"/>
    <x v="27"/>
    <x v="1"/>
    <x v="13"/>
    <x v="4"/>
    <x v="94"/>
    <x v="684"/>
    <x v="69"/>
    <x v="56"/>
    <x v="8"/>
    <x v="9"/>
    <x v="4233"/>
    <x v="11"/>
  </r>
  <r>
    <x v="1"/>
    <x v="10"/>
    <x v="1"/>
    <x v="8"/>
    <x v="59"/>
    <x v="3908"/>
    <x v="3403"/>
    <x v="188"/>
    <x v="8"/>
    <x v="2"/>
    <x v="2"/>
    <x v="10"/>
    <x v="59"/>
    <x v="350"/>
    <x v="182"/>
    <x v="19"/>
    <x v="1"/>
    <x v="15"/>
    <x v="4"/>
    <x v="951"/>
    <x v="782"/>
    <x v="15"/>
    <x v="70"/>
    <x v="1"/>
    <x v="10"/>
    <x v="702"/>
    <x v="4"/>
  </r>
  <r>
    <x v="1"/>
    <x v="7"/>
    <x v="0"/>
    <x v="12"/>
    <x v="383"/>
    <x v="3909"/>
    <x v="3404"/>
    <x v="99"/>
    <x v="8"/>
    <x v="2"/>
    <x v="2"/>
    <x v="7"/>
    <x v="42"/>
    <x v="305"/>
    <x v="174"/>
    <x v="184"/>
    <x v="1"/>
    <x v="12"/>
    <x v="4"/>
    <x v="319"/>
    <x v="1019"/>
    <x v="38"/>
    <x v="57"/>
    <x v="8"/>
    <x v="9"/>
    <x v="4234"/>
    <x v="18"/>
  </r>
  <r>
    <x v="1"/>
    <x v="7"/>
    <x v="0"/>
    <x v="9"/>
    <x v="364"/>
    <x v="3910"/>
    <x v="3404"/>
    <x v="78"/>
    <x v="8"/>
    <x v="2"/>
    <x v="2"/>
    <x v="7"/>
    <x v="42"/>
    <x v="179"/>
    <x v="170"/>
    <x v="184"/>
    <x v="1"/>
    <x v="12"/>
    <x v="4"/>
    <x v="280"/>
    <x v="909"/>
    <x v="77"/>
    <x v="39"/>
    <x v="8"/>
    <x v="9"/>
    <x v="4235"/>
    <x v="3"/>
  </r>
  <r>
    <x v="1"/>
    <x v="8"/>
    <x v="0"/>
    <x v="0"/>
    <x v="323"/>
    <x v="3911"/>
    <x v="3405"/>
    <x v="145"/>
    <x v="8"/>
    <x v="2"/>
    <x v="2"/>
    <x v="8"/>
    <x v="57"/>
    <x v="455"/>
    <x v="182"/>
    <x v="176"/>
    <x v="1"/>
    <x v="4"/>
    <x v="4"/>
    <x v="879"/>
    <x v="850"/>
    <x v="1"/>
    <x v="0"/>
    <x v="8"/>
    <x v="9"/>
    <x v="4236"/>
    <x v="18"/>
  </r>
  <r>
    <x v="1"/>
    <x v="7"/>
    <x v="0"/>
    <x v="9"/>
    <x v="364"/>
    <x v="3912"/>
    <x v="3406"/>
    <x v="78"/>
    <x v="8"/>
    <x v="2"/>
    <x v="2"/>
    <x v="7"/>
    <x v="42"/>
    <x v="179"/>
    <x v="170"/>
    <x v="184"/>
    <x v="1"/>
    <x v="12"/>
    <x v="4"/>
    <x v="280"/>
    <x v="909"/>
    <x v="77"/>
    <x v="39"/>
    <x v="8"/>
    <x v="9"/>
    <x v="4237"/>
    <x v="3"/>
  </r>
  <r>
    <x v="1"/>
    <x v="7"/>
    <x v="0"/>
    <x v="29"/>
    <x v="366"/>
    <x v="3913"/>
    <x v="3407"/>
    <x v="208"/>
    <x v="8"/>
    <x v="2"/>
    <x v="2"/>
    <x v="7"/>
    <x v="42"/>
    <x v="301"/>
    <x v="182"/>
    <x v="44"/>
    <x v="1"/>
    <x v="12"/>
    <x v="4"/>
    <x v="331"/>
    <x v="591"/>
    <x v="38"/>
    <x v="57"/>
    <x v="8"/>
    <x v="9"/>
    <x v="4238"/>
    <x v="63"/>
  </r>
  <r>
    <x v="1"/>
    <x v="7"/>
    <x v="0"/>
    <x v="29"/>
    <x v="404"/>
    <x v="3914"/>
    <x v="3408"/>
    <x v="108"/>
    <x v="8"/>
    <x v="2"/>
    <x v="2"/>
    <x v="7"/>
    <x v="42"/>
    <x v="301"/>
    <x v="182"/>
    <x v="131"/>
    <x v="1"/>
    <x v="12"/>
    <x v="4"/>
    <x v="331"/>
    <x v="408"/>
    <x v="38"/>
    <x v="57"/>
    <x v="8"/>
    <x v="9"/>
    <x v="4239"/>
    <x v="63"/>
  </r>
  <r>
    <x v="0"/>
    <x v="7"/>
    <x v="1"/>
    <x v="12"/>
    <x v="361"/>
    <x v="3915"/>
    <x v="3409"/>
    <x v="239"/>
    <x v="8"/>
    <x v="2"/>
    <x v="2"/>
    <x v="7"/>
    <x v="9"/>
    <x v="26"/>
    <x v="182"/>
    <x v="142"/>
    <x v="1"/>
    <x v="5"/>
    <x v="0"/>
    <x v="513"/>
    <x v="351"/>
    <x v="63"/>
    <x v="6"/>
    <x v="7"/>
    <x v="0"/>
    <x v="2743"/>
    <x v="18"/>
  </r>
  <r>
    <x v="0"/>
    <x v="6"/>
    <x v="0"/>
    <x v="0"/>
    <x v="11"/>
    <x v="3916"/>
    <x v="3410"/>
    <x v="230"/>
    <x v="8"/>
    <x v="2"/>
    <x v="2"/>
    <x v="6"/>
    <x v="14"/>
    <x v="43"/>
    <x v="10"/>
    <x v="184"/>
    <x v="1"/>
    <x v="9"/>
    <x v="4"/>
    <x v="1067"/>
    <x v="169"/>
    <x v="8"/>
    <x v="25"/>
    <x v="2"/>
    <x v="7"/>
    <x v="3278"/>
    <x v="85"/>
  </r>
  <r>
    <x v="0"/>
    <x v="6"/>
    <x v="0"/>
    <x v="0"/>
    <x v="4"/>
    <x v="3917"/>
    <x v="3411"/>
    <x v="237"/>
    <x v="8"/>
    <x v="2"/>
    <x v="2"/>
    <x v="6"/>
    <x v="14"/>
    <x v="43"/>
    <x v="4"/>
    <x v="184"/>
    <x v="1"/>
    <x v="9"/>
    <x v="4"/>
    <x v="1067"/>
    <x v="649"/>
    <x v="8"/>
    <x v="25"/>
    <x v="2"/>
    <x v="7"/>
    <x v="3279"/>
    <x v="85"/>
  </r>
  <r>
    <x v="1"/>
    <x v="7"/>
    <x v="0"/>
    <x v="13"/>
    <x v="350"/>
    <x v="3918"/>
    <x v="3412"/>
    <x v="281"/>
    <x v="8"/>
    <x v="2"/>
    <x v="2"/>
    <x v="7"/>
    <x v="42"/>
    <x v="300"/>
    <x v="182"/>
    <x v="95"/>
    <x v="1"/>
    <x v="12"/>
    <x v="4"/>
    <x v="378"/>
    <x v="668"/>
    <x v="38"/>
    <x v="57"/>
    <x v="8"/>
    <x v="9"/>
    <x v="4240"/>
    <x v="37"/>
  </r>
  <r>
    <x v="0"/>
    <x v="6"/>
    <x v="0"/>
    <x v="0"/>
    <x v="2"/>
    <x v="3919"/>
    <x v="3413"/>
    <x v="105"/>
    <x v="8"/>
    <x v="2"/>
    <x v="2"/>
    <x v="6"/>
    <x v="14"/>
    <x v="43"/>
    <x v="2"/>
    <x v="184"/>
    <x v="1"/>
    <x v="9"/>
    <x v="4"/>
    <x v="1067"/>
    <x v="606"/>
    <x v="8"/>
    <x v="25"/>
    <x v="2"/>
    <x v="7"/>
    <x v="3280"/>
    <x v="85"/>
  </r>
  <r>
    <x v="0"/>
    <x v="6"/>
    <x v="0"/>
    <x v="0"/>
    <x v="17"/>
    <x v="3920"/>
    <x v="3414"/>
    <x v="11"/>
    <x v="8"/>
    <x v="2"/>
    <x v="2"/>
    <x v="6"/>
    <x v="1"/>
    <x v="4"/>
    <x v="14"/>
    <x v="184"/>
    <x v="1"/>
    <x v="9"/>
    <x v="4"/>
    <x v="1028"/>
    <x v="480"/>
    <x v="8"/>
    <x v="25"/>
    <x v="2"/>
    <x v="7"/>
    <x v="3281"/>
    <x v="85"/>
  </r>
  <r>
    <x v="0"/>
    <x v="6"/>
    <x v="0"/>
    <x v="0"/>
    <x v="19"/>
    <x v="3921"/>
    <x v="3415"/>
    <x v="89"/>
    <x v="8"/>
    <x v="2"/>
    <x v="2"/>
    <x v="6"/>
    <x v="14"/>
    <x v="43"/>
    <x v="16"/>
    <x v="184"/>
    <x v="1"/>
    <x v="9"/>
    <x v="4"/>
    <x v="1065"/>
    <x v="556"/>
    <x v="8"/>
    <x v="25"/>
    <x v="2"/>
    <x v="7"/>
    <x v="3282"/>
    <x v="85"/>
  </r>
  <r>
    <x v="1"/>
    <x v="7"/>
    <x v="0"/>
    <x v="12"/>
    <x v="349"/>
    <x v="3922"/>
    <x v="3416"/>
    <x v="82"/>
    <x v="8"/>
    <x v="2"/>
    <x v="2"/>
    <x v="7"/>
    <x v="42"/>
    <x v="305"/>
    <x v="90"/>
    <x v="184"/>
    <x v="1"/>
    <x v="12"/>
    <x v="4"/>
    <x v="319"/>
    <x v="624"/>
    <x v="38"/>
    <x v="57"/>
    <x v="8"/>
    <x v="9"/>
    <x v="4241"/>
    <x v="18"/>
  </r>
  <r>
    <x v="0"/>
    <x v="6"/>
    <x v="0"/>
    <x v="0"/>
    <x v="19"/>
    <x v="3923"/>
    <x v="3417"/>
    <x v="165"/>
    <x v="8"/>
    <x v="2"/>
    <x v="2"/>
    <x v="6"/>
    <x v="14"/>
    <x v="43"/>
    <x v="16"/>
    <x v="184"/>
    <x v="1"/>
    <x v="9"/>
    <x v="4"/>
    <x v="1064"/>
    <x v="777"/>
    <x v="8"/>
    <x v="25"/>
    <x v="2"/>
    <x v="7"/>
    <x v="3283"/>
    <x v="85"/>
  </r>
  <r>
    <x v="0"/>
    <x v="6"/>
    <x v="0"/>
    <x v="0"/>
    <x v="19"/>
    <x v="3924"/>
    <x v="3418"/>
    <x v="38"/>
    <x v="8"/>
    <x v="2"/>
    <x v="2"/>
    <x v="6"/>
    <x v="1"/>
    <x v="4"/>
    <x v="16"/>
    <x v="184"/>
    <x v="1"/>
    <x v="9"/>
    <x v="4"/>
    <x v="1027"/>
    <x v="496"/>
    <x v="8"/>
    <x v="25"/>
    <x v="2"/>
    <x v="7"/>
    <x v="3284"/>
    <x v="85"/>
  </r>
  <r>
    <x v="1"/>
    <x v="7"/>
    <x v="0"/>
    <x v="12"/>
    <x v="361"/>
    <x v="3925"/>
    <x v="3419"/>
    <x v="26"/>
    <x v="8"/>
    <x v="2"/>
    <x v="2"/>
    <x v="7"/>
    <x v="42"/>
    <x v="305"/>
    <x v="182"/>
    <x v="142"/>
    <x v="1"/>
    <x v="12"/>
    <x v="4"/>
    <x v="331"/>
    <x v="190"/>
    <x v="38"/>
    <x v="57"/>
    <x v="8"/>
    <x v="9"/>
    <x v="4242"/>
    <x v="18"/>
  </r>
  <r>
    <x v="1"/>
    <x v="7"/>
    <x v="0"/>
    <x v="12"/>
    <x v="186"/>
    <x v="3926"/>
    <x v="3420"/>
    <x v="145"/>
    <x v="8"/>
    <x v="2"/>
    <x v="2"/>
    <x v="7"/>
    <x v="40"/>
    <x v="202"/>
    <x v="182"/>
    <x v="27"/>
    <x v="1"/>
    <x v="13"/>
    <x v="4"/>
    <x v="111"/>
    <x v="684"/>
    <x v="69"/>
    <x v="56"/>
    <x v="8"/>
    <x v="9"/>
    <x v="4243"/>
    <x v="11"/>
  </r>
  <r>
    <x v="1"/>
    <x v="7"/>
    <x v="0"/>
    <x v="12"/>
    <x v="186"/>
    <x v="3927"/>
    <x v="3421"/>
    <x v="145"/>
    <x v="8"/>
    <x v="2"/>
    <x v="2"/>
    <x v="7"/>
    <x v="40"/>
    <x v="202"/>
    <x v="182"/>
    <x v="27"/>
    <x v="1"/>
    <x v="13"/>
    <x v="4"/>
    <x v="112"/>
    <x v="684"/>
    <x v="69"/>
    <x v="56"/>
    <x v="8"/>
    <x v="9"/>
    <x v="4244"/>
    <x v="11"/>
  </r>
  <r>
    <x v="0"/>
    <x v="7"/>
    <x v="1"/>
    <x v="12"/>
    <x v="392"/>
    <x v="3928"/>
    <x v="3422"/>
    <x v="101"/>
    <x v="8"/>
    <x v="2"/>
    <x v="2"/>
    <x v="7"/>
    <x v="28"/>
    <x v="93"/>
    <x v="182"/>
    <x v="178"/>
    <x v="1"/>
    <x v="20"/>
    <x v="3"/>
    <x v="604"/>
    <x v="6"/>
    <x v="0"/>
    <x v="58"/>
    <x v="4"/>
    <x v="3"/>
    <x v="251"/>
    <x v="18"/>
  </r>
  <r>
    <x v="1"/>
    <x v="7"/>
    <x v="0"/>
    <x v="25"/>
    <x v="380"/>
    <x v="3929"/>
    <x v="3423"/>
    <x v="85"/>
    <x v="8"/>
    <x v="2"/>
    <x v="2"/>
    <x v="7"/>
    <x v="42"/>
    <x v="304"/>
    <x v="182"/>
    <x v="95"/>
    <x v="1"/>
    <x v="12"/>
    <x v="4"/>
    <x v="371"/>
    <x v="585"/>
    <x v="38"/>
    <x v="57"/>
    <x v="8"/>
    <x v="9"/>
    <x v="4245"/>
    <x v="11"/>
  </r>
  <r>
    <x v="1"/>
    <x v="7"/>
    <x v="0"/>
    <x v="29"/>
    <x v="396"/>
    <x v="3930"/>
    <x v="3424"/>
    <x v="248"/>
    <x v="8"/>
    <x v="2"/>
    <x v="2"/>
    <x v="7"/>
    <x v="42"/>
    <x v="301"/>
    <x v="182"/>
    <x v="95"/>
    <x v="1"/>
    <x v="12"/>
    <x v="4"/>
    <x v="335"/>
    <x v="528"/>
    <x v="38"/>
    <x v="57"/>
    <x v="8"/>
    <x v="9"/>
    <x v="4246"/>
    <x v="63"/>
  </r>
  <r>
    <x v="1"/>
    <x v="7"/>
    <x v="0"/>
    <x v="29"/>
    <x v="396"/>
    <x v="3931"/>
    <x v="3425"/>
    <x v="108"/>
    <x v="8"/>
    <x v="2"/>
    <x v="2"/>
    <x v="7"/>
    <x v="42"/>
    <x v="301"/>
    <x v="182"/>
    <x v="95"/>
    <x v="1"/>
    <x v="12"/>
    <x v="4"/>
    <x v="335"/>
    <x v="408"/>
    <x v="38"/>
    <x v="57"/>
    <x v="8"/>
    <x v="9"/>
    <x v="4247"/>
    <x v="63"/>
  </r>
  <r>
    <x v="0"/>
    <x v="6"/>
    <x v="0"/>
    <x v="0"/>
    <x v="0"/>
    <x v="3932"/>
    <x v="3426"/>
    <x v="237"/>
    <x v="8"/>
    <x v="2"/>
    <x v="2"/>
    <x v="6"/>
    <x v="14"/>
    <x v="43"/>
    <x v="182"/>
    <x v="0"/>
    <x v="1"/>
    <x v="9"/>
    <x v="4"/>
    <x v="1064"/>
    <x v="649"/>
    <x v="8"/>
    <x v="25"/>
    <x v="2"/>
    <x v="7"/>
    <x v="3285"/>
    <x v="85"/>
  </r>
  <r>
    <x v="0"/>
    <x v="6"/>
    <x v="0"/>
    <x v="0"/>
    <x v="18"/>
    <x v="3933"/>
    <x v="3427"/>
    <x v="160"/>
    <x v="8"/>
    <x v="2"/>
    <x v="2"/>
    <x v="6"/>
    <x v="14"/>
    <x v="43"/>
    <x v="182"/>
    <x v="17"/>
    <x v="1"/>
    <x v="9"/>
    <x v="4"/>
    <x v="1064"/>
    <x v="21"/>
    <x v="8"/>
    <x v="25"/>
    <x v="2"/>
    <x v="7"/>
    <x v="3286"/>
    <x v="85"/>
  </r>
  <r>
    <x v="1"/>
    <x v="7"/>
    <x v="0"/>
    <x v="9"/>
    <x v="371"/>
    <x v="3934"/>
    <x v="3428"/>
    <x v="144"/>
    <x v="8"/>
    <x v="2"/>
    <x v="2"/>
    <x v="7"/>
    <x v="42"/>
    <x v="179"/>
    <x v="174"/>
    <x v="184"/>
    <x v="1"/>
    <x v="12"/>
    <x v="4"/>
    <x v="281"/>
    <x v="964"/>
    <x v="77"/>
    <x v="39"/>
    <x v="8"/>
    <x v="9"/>
    <x v="4248"/>
    <x v="3"/>
  </r>
  <r>
    <x v="0"/>
    <x v="7"/>
    <x v="1"/>
    <x v="12"/>
    <x v="347"/>
    <x v="3935"/>
    <x v="3429"/>
    <x v="287"/>
    <x v="8"/>
    <x v="2"/>
    <x v="2"/>
    <x v="7"/>
    <x v="9"/>
    <x v="26"/>
    <x v="78"/>
    <x v="184"/>
    <x v="1"/>
    <x v="5"/>
    <x v="0"/>
    <x v="513"/>
    <x v="73"/>
    <x v="63"/>
    <x v="6"/>
    <x v="7"/>
    <x v="0"/>
    <x v="2744"/>
    <x v="18"/>
  </r>
  <r>
    <x v="1"/>
    <x v="8"/>
    <x v="0"/>
    <x v="0"/>
    <x v="323"/>
    <x v="3936"/>
    <x v="3430"/>
    <x v="145"/>
    <x v="8"/>
    <x v="2"/>
    <x v="2"/>
    <x v="8"/>
    <x v="57"/>
    <x v="455"/>
    <x v="174"/>
    <x v="184"/>
    <x v="1"/>
    <x v="4"/>
    <x v="4"/>
    <x v="883"/>
    <x v="850"/>
    <x v="1"/>
    <x v="0"/>
    <x v="8"/>
    <x v="9"/>
    <x v="4249"/>
    <x v="18"/>
  </r>
  <r>
    <x v="1"/>
    <x v="7"/>
    <x v="0"/>
    <x v="12"/>
    <x v="186"/>
    <x v="3937"/>
    <x v="3431"/>
    <x v="145"/>
    <x v="8"/>
    <x v="2"/>
    <x v="2"/>
    <x v="7"/>
    <x v="40"/>
    <x v="202"/>
    <x v="182"/>
    <x v="27"/>
    <x v="1"/>
    <x v="13"/>
    <x v="4"/>
    <x v="111"/>
    <x v="684"/>
    <x v="69"/>
    <x v="56"/>
    <x v="8"/>
    <x v="9"/>
    <x v="4250"/>
    <x v="11"/>
  </r>
  <r>
    <x v="0"/>
    <x v="6"/>
    <x v="0"/>
    <x v="0"/>
    <x v="1"/>
    <x v="3938"/>
    <x v="3431"/>
    <x v="237"/>
    <x v="8"/>
    <x v="2"/>
    <x v="2"/>
    <x v="6"/>
    <x v="14"/>
    <x v="43"/>
    <x v="182"/>
    <x v="1"/>
    <x v="1"/>
    <x v="9"/>
    <x v="4"/>
    <x v="1065"/>
    <x v="649"/>
    <x v="8"/>
    <x v="25"/>
    <x v="2"/>
    <x v="7"/>
    <x v="3287"/>
    <x v="85"/>
  </r>
  <r>
    <x v="0"/>
    <x v="7"/>
    <x v="1"/>
    <x v="0"/>
    <x v="318"/>
    <x v="3939"/>
    <x v="3432"/>
    <x v="95"/>
    <x v="8"/>
    <x v="2"/>
    <x v="2"/>
    <x v="7"/>
    <x v="9"/>
    <x v="23"/>
    <x v="170"/>
    <x v="184"/>
    <x v="1"/>
    <x v="5"/>
    <x v="0"/>
    <x v="489"/>
    <x v="350"/>
    <x v="88"/>
    <x v="6"/>
    <x v="7"/>
    <x v="0"/>
    <x v="2745"/>
    <x v="2"/>
  </r>
  <r>
    <x v="1"/>
    <x v="10"/>
    <x v="1"/>
    <x v="20"/>
    <x v="242"/>
    <x v="3940"/>
    <x v="3433"/>
    <x v="220"/>
    <x v="8"/>
    <x v="2"/>
    <x v="2"/>
    <x v="10"/>
    <x v="36"/>
    <x v="398"/>
    <x v="182"/>
    <x v="24"/>
    <x v="1"/>
    <x v="15"/>
    <x v="4"/>
    <x v="711"/>
    <x v="567"/>
    <x v="56"/>
    <x v="28"/>
    <x v="1"/>
    <x v="10"/>
    <x v="703"/>
    <x v="79"/>
  </r>
  <r>
    <x v="0"/>
    <x v="6"/>
    <x v="0"/>
    <x v="0"/>
    <x v="1"/>
    <x v="3941"/>
    <x v="3434"/>
    <x v="237"/>
    <x v="8"/>
    <x v="2"/>
    <x v="2"/>
    <x v="6"/>
    <x v="1"/>
    <x v="4"/>
    <x v="182"/>
    <x v="1"/>
    <x v="1"/>
    <x v="9"/>
    <x v="4"/>
    <x v="1030"/>
    <x v="649"/>
    <x v="8"/>
    <x v="25"/>
    <x v="2"/>
    <x v="7"/>
    <x v="3288"/>
    <x v="85"/>
  </r>
  <r>
    <x v="1"/>
    <x v="7"/>
    <x v="0"/>
    <x v="12"/>
    <x v="361"/>
    <x v="3942"/>
    <x v="3435"/>
    <x v="66"/>
    <x v="8"/>
    <x v="2"/>
    <x v="2"/>
    <x v="7"/>
    <x v="39"/>
    <x v="116"/>
    <x v="139"/>
    <x v="184"/>
    <x v="1"/>
    <x v="12"/>
    <x v="4"/>
    <x v="29"/>
    <x v="802"/>
    <x v="72"/>
    <x v="41"/>
    <x v="8"/>
    <x v="9"/>
    <x v="4251"/>
    <x v="44"/>
  </r>
  <r>
    <x v="1"/>
    <x v="10"/>
    <x v="1"/>
    <x v="12"/>
    <x v="128"/>
    <x v="3943"/>
    <x v="3436"/>
    <x v="298"/>
    <x v="8"/>
    <x v="2"/>
    <x v="2"/>
    <x v="10"/>
    <x v="36"/>
    <x v="379"/>
    <x v="21"/>
    <x v="184"/>
    <x v="1"/>
    <x v="15"/>
    <x v="4"/>
    <x v="736"/>
    <x v="330"/>
    <x v="31"/>
    <x v="71"/>
    <x v="1"/>
    <x v="10"/>
    <x v="704"/>
    <x v="43"/>
  </r>
  <r>
    <x v="1"/>
    <x v="10"/>
    <x v="1"/>
    <x v="17"/>
    <x v="190"/>
    <x v="3944"/>
    <x v="3437"/>
    <x v="49"/>
    <x v="8"/>
    <x v="2"/>
    <x v="2"/>
    <x v="10"/>
    <x v="37"/>
    <x v="449"/>
    <x v="21"/>
    <x v="184"/>
    <x v="1"/>
    <x v="15"/>
    <x v="4"/>
    <x v="848"/>
    <x v="165"/>
    <x v="23"/>
    <x v="48"/>
    <x v="1"/>
    <x v="10"/>
    <x v="705"/>
    <x v="23"/>
  </r>
  <r>
    <x v="1"/>
    <x v="10"/>
    <x v="1"/>
    <x v="8"/>
    <x v="59"/>
    <x v="3945"/>
    <x v="3438"/>
    <x v="298"/>
    <x v="8"/>
    <x v="2"/>
    <x v="2"/>
    <x v="10"/>
    <x v="59"/>
    <x v="360"/>
    <x v="182"/>
    <x v="19"/>
    <x v="1"/>
    <x v="15"/>
    <x v="4"/>
    <x v="927"/>
    <x v="222"/>
    <x v="15"/>
    <x v="70"/>
    <x v="1"/>
    <x v="10"/>
    <x v="706"/>
    <x v="4"/>
  </r>
  <r>
    <x v="0"/>
    <x v="6"/>
    <x v="0"/>
    <x v="0"/>
    <x v="9"/>
    <x v="3946"/>
    <x v="3439"/>
    <x v="256"/>
    <x v="8"/>
    <x v="2"/>
    <x v="2"/>
    <x v="6"/>
    <x v="14"/>
    <x v="43"/>
    <x v="182"/>
    <x v="9"/>
    <x v="1"/>
    <x v="9"/>
    <x v="4"/>
    <x v="1067"/>
    <x v="773"/>
    <x v="8"/>
    <x v="25"/>
    <x v="2"/>
    <x v="7"/>
    <x v="3289"/>
    <x v="85"/>
  </r>
  <r>
    <x v="1"/>
    <x v="7"/>
    <x v="0"/>
    <x v="12"/>
    <x v="361"/>
    <x v="3947"/>
    <x v="3440"/>
    <x v="183"/>
    <x v="8"/>
    <x v="2"/>
    <x v="2"/>
    <x v="7"/>
    <x v="39"/>
    <x v="148"/>
    <x v="182"/>
    <x v="142"/>
    <x v="1"/>
    <x v="12"/>
    <x v="4"/>
    <x v="11"/>
    <x v="887"/>
    <x v="29"/>
    <x v="31"/>
    <x v="8"/>
    <x v="9"/>
    <x v="4252"/>
    <x v="18"/>
  </r>
  <r>
    <x v="1"/>
    <x v="10"/>
    <x v="1"/>
    <x v="8"/>
    <x v="59"/>
    <x v="3948"/>
    <x v="3441"/>
    <x v="298"/>
    <x v="8"/>
    <x v="2"/>
    <x v="2"/>
    <x v="10"/>
    <x v="60"/>
    <x v="417"/>
    <x v="182"/>
    <x v="19"/>
    <x v="1"/>
    <x v="15"/>
    <x v="4"/>
    <x v="951"/>
    <x v="222"/>
    <x v="65"/>
    <x v="79"/>
    <x v="1"/>
    <x v="10"/>
    <x v="707"/>
    <x v="4"/>
  </r>
  <r>
    <x v="1"/>
    <x v="10"/>
    <x v="1"/>
    <x v="29"/>
    <x v="311"/>
    <x v="3949"/>
    <x v="3442"/>
    <x v="298"/>
    <x v="8"/>
    <x v="2"/>
    <x v="2"/>
    <x v="10"/>
    <x v="60"/>
    <x v="419"/>
    <x v="182"/>
    <x v="19"/>
    <x v="1"/>
    <x v="15"/>
    <x v="4"/>
    <x v="809"/>
    <x v="526"/>
    <x v="70"/>
    <x v="79"/>
    <x v="1"/>
    <x v="10"/>
    <x v="708"/>
    <x v="81"/>
  </r>
  <r>
    <x v="0"/>
    <x v="7"/>
    <x v="1"/>
    <x v="12"/>
    <x v="392"/>
    <x v="3950"/>
    <x v="3443"/>
    <x v="275"/>
    <x v="8"/>
    <x v="2"/>
    <x v="2"/>
    <x v="7"/>
    <x v="28"/>
    <x v="93"/>
    <x v="182"/>
    <x v="178"/>
    <x v="1"/>
    <x v="20"/>
    <x v="3"/>
    <x v="605"/>
    <x v="963"/>
    <x v="0"/>
    <x v="58"/>
    <x v="4"/>
    <x v="3"/>
    <x v="252"/>
    <x v="18"/>
  </r>
  <r>
    <x v="1"/>
    <x v="7"/>
    <x v="0"/>
    <x v="12"/>
    <x v="369"/>
    <x v="3951"/>
    <x v="3444"/>
    <x v="281"/>
    <x v="8"/>
    <x v="2"/>
    <x v="2"/>
    <x v="7"/>
    <x v="42"/>
    <x v="305"/>
    <x v="182"/>
    <x v="157"/>
    <x v="1"/>
    <x v="12"/>
    <x v="4"/>
    <x v="335"/>
    <x v="668"/>
    <x v="38"/>
    <x v="57"/>
    <x v="8"/>
    <x v="9"/>
    <x v="4253"/>
    <x v="18"/>
  </r>
  <r>
    <x v="0"/>
    <x v="6"/>
    <x v="0"/>
    <x v="0"/>
    <x v="23"/>
    <x v="3952"/>
    <x v="3445"/>
    <x v="299"/>
    <x v="8"/>
    <x v="2"/>
    <x v="2"/>
    <x v="6"/>
    <x v="14"/>
    <x v="42"/>
    <x v="182"/>
    <x v="21"/>
    <x v="1"/>
    <x v="9"/>
    <x v="4"/>
    <x v="1063"/>
    <x v="65"/>
    <x v="33"/>
    <x v="25"/>
    <x v="2"/>
    <x v="7"/>
    <x v="3347"/>
    <x v="34"/>
  </r>
  <r>
    <x v="0"/>
    <x v="6"/>
    <x v="0"/>
    <x v="0"/>
    <x v="23"/>
    <x v="3953"/>
    <x v="3445"/>
    <x v="299"/>
    <x v="8"/>
    <x v="2"/>
    <x v="2"/>
    <x v="6"/>
    <x v="14"/>
    <x v="43"/>
    <x v="19"/>
    <x v="184"/>
    <x v="1"/>
    <x v="9"/>
    <x v="4"/>
    <x v="1066"/>
    <x v="65"/>
    <x v="33"/>
    <x v="25"/>
    <x v="2"/>
    <x v="7"/>
    <x v="3346"/>
    <x v="85"/>
  </r>
  <r>
    <x v="1"/>
    <x v="7"/>
    <x v="0"/>
    <x v="25"/>
    <x v="394"/>
    <x v="3954"/>
    <x v="3446"/>
    <x v="129"/>
    <x v="8"/>
    <x v="2"/>
    <x v="2"/>
    <x v="7"/>
    <x v="39"/>
    <x v="153"/>
    <x v="139"/>
    <x v="184"/>
    <x v="1"/>
    <x v="12"/>
    <x v="4"/>
    <x v="64"/>
    <x v="47"/>
    <x v="89"/>
    <x v="34"/>
    <x v="8"/>
    <x v="9"/>
    <x v="4254"/>
    <x v="15"/>
  </r>
  <r>
    <x v="1"/>
    <x v="7"/>
    <x v="0"/>
    <x v="25"/>
    <x v="394"/>
    <x v="3955"/>
    <x v="3447"/>
    <x v="108"/>
    <x v="8"/>
    <x v="2"/>
    <x v="2"/>
    <x v="7"/>
    <x v="42"/>
    <x v="304"/>
    <x v="139"/>
    <x v="184"/>
    <x v="1"/>
    <x v="12"/>
    <x v="4"/>
    <x v="370"/>
    <x v="408"/>
    <x v="38"/>
    <x v="57"/>
    <x v="8"/>
    <x v="9"/>
    <x v="4255"/>
    <x v="11"/>
  </r>
  <r>
    <x v="1"/>
    <x v="7"/>
    <x v="0"/>
    <x v="12"/>
    <x v="186"/>
    <x v="3956"/>
    <x v="3448"/>
    <x v="145"/>
    <x v="8"/>
    <x v="2"/>
    <x v="2"/>
    <x v="7"/>
    <x v="40"/>
    <x v="202"/>
    <x v="182"/>
    <x v="27"/>
    <x v="1"/>
    <x v="13"/>
    <x v="4"/>
    <x v="112"/>
    <x v="684"/>
    <x v="69"/>
    <x v="56"/>
    <x v="8"/>
    <x v="9"/>
    <x v="4256"/>
    <x v="11"/>
  </r>
  <r>
    <x v="1"/>
    <x v="7"/>
    <x v="0"/>
    <x v="29"/>
    <x v="405"/>
    <x v="3957"/>
    <x v="3449"/>
    <x v="120"/>
    <x v="8"/>
    <x v="2"/>
    <x v="2"/>
    <x v="7"/>
    <x v="42"/>
    <x v="301"/>
    <x v="182"/>
    <x v="142"/>
    <x v="1"/>
    <x v="12"/>
    <x v="4"/>
    <x v="335"/>
    <x v="561"/>
    <x v="38"/>
    <x v="57"/>
    <x v="8"/>
    <x v="9"/>
    <x v="4257"/>
    <x v="63"/>
  </r>
  <r>
    <x v="0"/>
    <x v="7"/>
    <x v="1"/>
    <x v="2"/>
    <x v="361"/>
    <x v="3958"/>
    <x v="3450"/>
    <x v="3"/>
    <x v="8"/>
    <x v="2"/>
    <x v="2"/>
    <x v="7"/>
    <x v="28"/>
    <x v="82"/>
    <x v="182"/>
    <x v="182"/>
    <x v="1"/>
    <x v="20"/>
    <x v="3"/>
    <x v="596"/>
    <x v="965"/>
    <x v="71"/>
    <x v="58"/>
    <x v="4"/>
    <x v="3"/>
    <x v="253"/>
    <x v="3"/>
  </r>
  <r>
    <x v="1"/>
    <x v="7"/>
    <x v="0"/>
    <x v="12"/>
    <x v="373"/>
    <x v="3959"/>
    <x v="3451"/>
    <x v="102"/>
    <x v="8"/>
    <x v="2"/>
    <x v="2"/>
    <x v="7"/>
    <x v="39"/>
    <x v="143"/>
    <x v="182"/>
    <x v="173"/>
    <x v="1"/>
    <x v="12"/>
    <x v="4"/>
    <x v="52"/>
    <x v="112"/>
    <x v="3"/>
    <x v="40"/>
    <x v="8"/>
    <x v="9"/>
    <x v="4258"/>
    <x v="18"/>
  </r>
  <r>
    <x v="1"/>
    <x v="7"/>
    <x v="0"/>
    <x v="12"/>
    <x v="186"/>
    <x v="3960"/>
    <x v="3452"/>
    <x v="145"/>
    <x v="8"/>
    <x v="2"/>
    <x v="2"/>
    <x v="7"/>
    <x v="40"/>
    <x v="202"/>
    <x v="182"/>
    <x v="27"/>
    <x v="1"/>
    <x v="13"/>
    <x v="4"/>
    <x v="113"/>
    <x v="684"/>
    <x v="69"/>
    <x v="56"/>
    <x v="8"/>
    <x v="9"/>
    <x v="4259"/>
    <x v="11"/>
  </r>
  <r>
    <x v="1"/>
    <x v="7"/>
    <x v="0"/>
    <x v="24"/>
    <x v="379"/>
    <x v="3961"/>
    <x v="3453"/>
    <x v="97"/>
    <x v="8"/>
    <x v="2"/>
    <x v="2"/>
    <x v="7"/>
    <x v="42"/>
    <x v="307"/>
    <x v="90"/>
    <x v="184"/>
    <x v="1"/>
    <x v="12"/>
    <x v="4"/>
    <x v="439"/>
    <x v="278"/>
    <x v="38"/>
    <x v="57"/>
    <x v="8"/>
    <x v="9"/>
    <x v="4260"/>
    <x v="54"/>
  </r>
  <r>
    <x v="1"/>
    <x v="7"/>
    <x v="0"/>
    <x v="8"/>
    <x v="369"/>
    <x v="3962"/>
    <x v="3454"/>
    <x v="130"/>
    <x v="8"/>
    <x v="2"/>
    <x v="2"/>
    <x v="7"/>
    <x v="42"/>
    <x v="180"/>
    <x v="182"/>
    <x v="176"/>
    <x v="1"/>
    <x v="12"/>
    <x v="4"/>
    <x v="282"/>
    <x v="101"/>
    <x v="77"/>
    <x v="39"/>
    <x v="8"/>
    <x v="9"/>
    <x v="4264"/>
    <x v="4"/>
  </r>
  <r>
    <x v="1"/>
    <x v="7"/>
    <x v="0"/>
    <x v="25"/>
    <x v="394"/>
    <x v="3963"/>
    <x v="3455"/>
    <x v="239"/>
    <x v="8"/>
    <x v="2"/>
    <x v="2"/>
    <x v="7"/>
    <x v="42"/>
    <x v="304"/>
    <x v="182"/>
    <x v="142"/>
    <x v="1"/>
    <x v="12"/>
    <x v="4"/>
    <x v="372"/>
    <x v="705"/>
    <x v="38"/>
    <x v="57"/>
    <x v="8"/>
    <x v="9"/>
    <x v="4263"/>
    <x v="11"/>
  </r>
  <r>
    <x v="1"/>
    <x v="7"/>
    <x v="0"/>
    <x v="25"/>
    <x v="394"/>
    <x v="3964"/>
    <x v="3456"/>
    <x v="160"/>
    <x v="8"/>
    <x v="2"/>
    <x v="2"/>
    <x v="7"/>
    <x v="42"/>
    <x v="304"/>
    <x v="182"/>
    <x v="142"/>
    <x v="1"/>
    <x v="12"/>
    <x v="4"/>
    <x v="372"/>
    <x v="454"/>
    <x v="38"/>
    <x v="57"/>
    <x v="8"/>
    <x v="9"/>
    <x v="4261"/>
    <x v="11"/>
  </r>
  <r>
    <x v="1"/>
    <x v="7"/>
    <x v="0"/>
    <x v="12"/>
    <x v="186"/>
    <x v="3965"/>
    <x v="3457"/>
    <x v="145"/>
    <x v="8"/>
    <x v="2"/>
    <x v="2"/>
    <x v="7"/>
    <x v="40"/>
    <x v="202"/>
    <x v="182"/>
    <x v="27"/>
    <x v="1"/>
    <x v="13"/>
    <x v="4"/>
    <x v="114"/>
    <x v="684"/>
    <x v="69"/>
    <x v="56"/>
    <x v="8"/>
    <x v="9"/>
    <x v="4262"/>
    <x v="11"/>
  </r>
  <r>
    <x v="0"/>
    <x v="7"/>
    <x v="1"/>
    <x v="0"/>
    <x v="144"/>
    <x v="3966"/>
    <x v="3458"/>
    <x v="216"/>
    <x v="8"/>
    <x v="2"/>
    <x v="2"/>
    <x v="7"/>
    <x v="9"/>
    <x v="23"/>
    <x v="78"/>
    <x v="184"/>
    <x v="1"/>
    <x v="5"/>
    <x v="0"/>
    <x v="489"/>
    <x v="8"/>
    <x v="88"/>
    <x v="6"/>
    <x v="7"/>
    <x v="0"/>
    <x v="2746"/>
    <x v="2"/>
  </r>
  <r>
    <x v="1"/>
    <x v="7"/>
    <x v="0"/>
    <x v="12"/>
    <x v="361"/>
    <x v="3967"/>
    <x v="3459"/>
    <x v="26"/>
    <x v="8"/>
    <x v="2"/>
    <x v="2"/>
    <x v="7"/>
    <x v="39"/>
    <x v="114"/>
    <x v="139"/>
    <x v="184"/>
    <x v="1"/>
    <x v="12"/>
    <x v="4"/>
    <x v="21"/>
    <x v="177"/>
    <x v="72"/>
    <x v="41"/>
    <x v="8"/>
    <x v="9"/>
    <x v="4265"/>
    <x v="18"/>
  </r>
  <r>
    <x v="0"/>
    <x v="7"/>
    <x v="1"/>
    <x v="0"/>
    <x v="260"/>
    <x v="3968"/>
    <x v="3460"/>
    <x v="261"/>
    <x v="8"/>
    <x v="2"/>
    <x v="2"/>
    <x v="7"/>
    <x v="9"/>
    <x v="23"/>
    <x v="139"/>
    <x v="184"/>
    <x v="1"/>
    <x v="5"/>
    <x v="0"/>
    <x v="490"/>
    <x v="103"/>
    <x v="88"/>
    <x v="6"/>
    <x v="7"/>
    <x v="0"/>
    <x v="2747"/>
    <x v="2"/>
  </r>
  <r>
    <x v="1"/>
    <x v="7"/>
    <x v="0"/>
    <x v="12"/>
    <x v="186"/>
    <x v="3969"/>
    <x v="3461"/>
    <x v="208"/>
    <x v="8"/>
    <x v="2"/>
    <x v="2"/>
    <x v="7"/>
    <x v="41"/>
    <x v="210"/>
    <x v="23"/>
    <x v="184"/>
    <x v="1"/>
    <x v="13"/>
    <x v="4"/>
    <x v="70"/>
    <x v="566"/>
    <x v="69"/>
    <x v="56"/>
    <x v="8"/>
    <x v="9"/>
    <x v="4267"/>
    <x v="11"/>
  </r>
  <r>
    <x v="1"/>
    <x v="7"/>
    <x v="0"/>
    <x v="25"/>
    <x v="394"/>
    <x v="3970"/>
    <x v="3462"/>
    <x v="145"/>
    <x v="8"/>
    <x v="2"/>
    <x v="2"/>
    <x v="7"/>
    <x v="42"/>
    <x v="304"/>
    <x v="182"/>
    <x v="142"/>
    <x v="1"/>
    <x v="12"/>
    <x v="4"/>
    <x v="377"/>
    <x v="679"/>
    <x v="38"/>
    <x v="57"/>
    <x v="8"/>
    <x v="9"/>
    <x v="4266"/>
    <x v="11"/>
  </r>
  <r>
    <x v="1"/>
    <x v="7"/>
    <x v="0"/>
    <x v="12"/>
    <x v="378"/>
    <x v="3971"/>
    <x v="3463"/>
    <x v="10"/>
    <x v="8"/>
    <x v="2"/>
    <x v="2"/>
    <x v="7"/>
    <x v="42"/>
    <x v="305"/>
    <x v="182"/>
    <x v="174"/>
    <x v="1"/>
    <x v="12"/>
    <x v="4"/>
    <x v="349"/>
    <x v="551"/>
    <x v="38"/>
    <x v="57"/>
    <x v="8"/>
    <x v="9"/>
    <x v="4268"/>
    <x v="18"/>
  </r>
  <r>
    <x v="1"/>
    <x v="2"/>
    <x v="0"/>
    <x v="0"/>
    <x v="344"/>
    <x v="3972"/>
    <x v="3464"/>
    <x v="248"/>
    <x v="8"/>
    <x v="2"/>
    <x v="2"/>
    <x v="2"/>
    <x v="33"/>
    <x v="469"/>
    <x v="182"/>
    <x v="182"/>
    <x v="1"/>
    <x v="2"/>
    <x v="4"/>
    <x v="678"/>
    <x v="369"/>
    <x v="36"/>
    <x v="90"/>
    <x v="8"/>
    <x v="9"/>
    <x v="4269"/>
    <x v="11"/>
  </r>
  <r>
    <x v="1"/>
    <x v="7"/>
    <x v="0"/>
    <x v="29"/>
    <x v="405"/>
    <x v="3973"/>
    <x v="3465"/>
    <x v="7"/>
    <x v="8"/>
    <x v="2"/>
    <x v="2"/>
    <x v="7"/>
    <x v="42"/>
    <x v="301"/>
    <x v="182"/>
    <x v="142"/>
    <x v="1"/>
    <x v="12"/>
    <x v="4"/>
    <x v="347"/>
    <x v="132"/>
    <x v="38"/>
    <x v="57"/>
    <x v="8"/>
    <x v="9"/>
    <x v="4270"/>
    <x v="63"/>
  </r>
  <r>
    <x v="1"/>
    <x v="7"/>
    <x v="0"/>
    <x v="12"/>
    <x v="361"/>
    <x v="3974"/>
    <x v="3466"/>
    <x v="85"/>
    <x v="8"/>
    <x v="2"/>
    <x v="2"/>
    <x v="7"/>
    <x v="42"/>
    <x v="305"/>
    <x v="182"/>
    <x v="142"/>
    <x v="1"/>
    <x v="12"/>
    <x v="4"/>
    <x v="351"/>
    <x v="837"/>
    <x v="38"/>
    <x v="57"/>
    <x v="8"/>
    <x v="9"/>
    <x v="4271"/>
    <x v="18"/>
  </r>
  <r>
    <x v="0"/>
    <x v="7"/>
    <x v="1"/>
    <x v="12"/>
    <x v="361"/>
    <x v="3975"/>
    <x v="3467"/>
    <x v="239"/>
    <x v="8"/>
    <x v="2"/>
    <x v="2"/>
    <x v="7"/>
    <x v="9"/>
    <x v="26"/>
    <x v="182"/>
    <x v="142"/>
    <x v="1"/>
    <x v="5"/>
    <x v="0"/>
    <x v="520"/>
    <x v="351"/>
    <x v="63"/>
    <x v="6"/>
    <x v="7"/>
    <x v="0"/>
    <x v="2748"/>
    <x v="18"/>
  </r>
  <r>
    <x v="0"/>
    <x v="7"/>
    <x v="0"/>
    <x v="24"/>
    <x v="393"/>
    <x v="3976"/>
    <x v="3467"/>
    <x v="195"/>
    <x v="8"/>
    <x v="2"/>
    <x v="2"/>
    <x v="7"/>
    <x v="4"/>
    <x v="16"/>
    <x v="182"/>
    <x v="142"/>
    <x v="1"/>
    <x v="12"/>
    <x v="4"/>
    <x v="40"/>
    <x v="1015"/>
    <x v="45"/>
    <x v="32"/>
    <x v="8"/>
    <x v="0"/>
    <x v="4272"/>
    <x v="54"/>
  </r>
  <r>
    <x v="1"/>
    <x v="7"/>
    <x v="0"/>
    <x v="12"/>
    <x v="373"/>
    <x v="3977"/>
    <x v="3468"/>
    <x v="10"/>
    <x v="8"/>
    <x v="2"/>
    <x v="2"/>
    <x v="7"/>
    <x v="42"/>
    <x v="305"/>
    <x v="182"/>
    <x v="173"/>
    <x v="1"/>
    <x v="12"/>
    <x v="4"/>
    <x v="351"/>
    <x v="245"/>
    <x v="38"/>
    <x v="57"/>
    <x v="8"/>
    <x v="9"/>
    <x v="4273"/>
    <x v="18"/>
  </r>
  <r>
    <x v="1"/>
    <x v="7"/>
    <x v="0"/>
    <x v="24"/>
    <x v="393"/>
    <x v="3978"/>
    <x v="3469"/>
    <x v="99"/>
    <x v="8"/>
    <x v="2"/>
    <x v="2"/>
    <x v="7"/>
    <x v="42"/>
    <x v="307"/>
    <x v="182"/>
    <x v="142"/>
    <x v="1"/>
    <x v="12"/>
    <x v="4"/>
    <x v="445"/>
    <x v="1019"/>
    <x v="38"/>
    <x v="57"/>
    <x v="8"/>
    <x v="9"/>
    <x v="4274"/>
    <x v="54"/>
  </r>
  <r>
    <x v="0"/>
    <x v="6"/>
    <x v="0"/>
    <x v="0"/>
    <x v="1"/>
    <x v="3979"/>
    <x v="3470"/>
    <x v="105"/>
    <x v="8"/>
    <x v="2"/>
    <x v="2"/>
    <x v="6"/>
    <x v="20"/>
    <x v="65"/>
    <x v="1"/>
    <x v="184"/>
    <x v="1"/>
    <x v="11"/>
    <x v="4"/>
    <x v="1093"/>
    <x v="902"/>
    <x v="6"/>
    <x v="25"/>
    <x v="2"/>
    <x v="7"/>
    <x v="3345"/>
    <x v="85"/>
  </r>
  <r>
    <x v="1"/>
    <x v="7"/>
    <x v="0"/>
    <x v="12"/>
    <x v="383"/>
    <x v="3980"/>
    <x v="3471"/>
    <x v="265"/>
    <x v="8"/>
    <x v="2"/>
    <x v="2"/>
    <x v="7"/>
    <x v="42"/>
    <x v="305"/>
    <x v="182"/>
    <x v="176"/>
    <x v="1"/>
    <x v="12"/>
    <x v="4"/>
    <x v="352"/>
    <x v="53"/>
    <x v="38"/>
    <x v="57"/>
    <x v="8"/>
    <x v="9"/>
    <x v="4275"/>
    <x v="18"/>
  </r>
  <r>
    <x v="0"/>
    <x v="7"/>
    <x v="1"/>
    <x v="9"/>
    <x v="351"/>
    <x v="3981"/>
    <x v="3472"/>
    <x v="23"/>
    <x v="8"/>
    <x v="2"/>
    <x v="2"/>
    <x v="7"/>
    <x v="9"/>
    <x v="24"/>
    <x v="182"/>
    <x v="142"/>
    <x v="1"/>
    <x v="5"/>
    <x v="0"/>
    <x v="509"/>
    <x v="979"/>
    <x v="63"/>
    <x v="6"/>
    <x v="7"/>
    <x v="0"/>
    <x v="2749"/>
    <x v="3"/>
  </r>
  <r>
    <x v="1"/>
    <x v="7"/>
    <x v="0"/>
    <x v="13"/>
    <x v="363"/>
    <x v="3982"/>
    <x v="3473"/>
    <x v="66"/>
    <x v="8"/>
    <x v="2"/>
    <x v="2"/>
    <x v="7"/>
    <x v="42"/>
    <x v="300"/>
    <x v="182"/>
    <x v="142"/>
    <x v="1"/>
    <x v="12"/>
    <x v="4"/>
    <x v="391"/>
    <x v="202"/>
    <x v="38"/>
    <x v="57"/>
    <x v="8"/>
    <x v="9"/>
    <x v="4277"/>
    <x v="37"/>
  </r>
  <r>
    <x v="1"/>
    <x v="7"/>
    <x v="0"/>
    <x v="24"/>
    <x v="393"/>
    <x v="3983"/>
    <x v="3474"/>
    <x v="291"/>
    <x v="8"/>
    <x v="2"/>
    <x v="2"/>
    <x v="7"/>
    <x v="39"/>
    <x v="111"/>
    <x v="182"/>
    <x v="142"/>
    <x v="1"/>
    <x v="12"/>
    <x v="4"/>
    <x v="131"/>
    <x v="51"/>
    <x v="9"/>
    <x v="35"/>
    <x v="8"/>
    <x v="9"/>
    <x v="4276"/>
    <x v="54"/>
  </r>
  <r>
    <x v="1"/>
    <x v="7"/>
    <x v="0"/>
    <x v="12"/>
    <x v="373"/>
    <x v="3985"/>
    <x v="3475"/>
    <x v="163"/>
    <x v="8"/>
    <x v="2"/>
    <x v="2"/>
    <x v="7"/>
    <x v="42"/>
    <x v="305"/>
    <x v="170"/>
    <x v="184"/>
    <x v="1"/>
    <x v="12"/>
    <x v="4"/>
    <x v="351"/>
    <x v="492"/>
    <x v="38"/>
    <x v="57"/>
    <x v="8"/>
    <x v="9"/>
    <x v="4280"/>
    <x v="18"/>
  </r>
  <r>
    <x v="1"/>
    <x v="7"/>
    <x v="0"/>
    <x v="8"/>
    <x v="373"/>
    <x v="3984"/>
    <x v="3475"/>
    <x v="239"/>
    <x v="8"/>
    <x v="2"/>
    <x v="2"/>
    <x v="7"/>
    <x v="42"/>
    <x v="200"/>
    <x v="176"/>
    <x v="184"/>
    <x v="1"/>
    <x v="12"/>
    <x v="4"/>
    <x v="276"/>
    <x v="827"/>
    <x v="24"/>
    <x v="37"/>
    <x v="8"/>
    <x v="9"/>
    <x v="4278"/>
    <x v="4"/>
  </r>
  <r>
    <x v="1"/>
    <x v="7"/>
    <x v="0"/>
    <x v="25"/>
    <x v="394"/>
    <x v="3986"/>
    <x v="3476"/>
    <x v="99"/>
    <x v="8"/>
    <x v="2"/>
    <x v="2"/>
    <x v="7"/>
    <x v="42"/>
    <x v="304"/>
    <x v="182"/>
    <x v="142"/>
    <x v="1"/>
    <x v="12"/>
    <x v="4"/>
    <x v="384"/>
    <x v="1019"/>
    <x v="38"/>
    <x v="57"/>
    <x v="8"/>
    <x v="9"/>
    <x v="4279"/>
    <x v="11"/>
  </r>
  <r>
    <x v="1"/>
    <x v="7"/>
    <x v="0"/>
    <x v="12"/>
    <x v="349"/>
    <x v="3987"/>
    <x v="3477"/>
    <x v="10"/>
    <x v="8"/>
    <x v="2"/>
    <x v="2"/>
    <x v="7"/>
    <x v="42"/>
    <x v="305"/>
    <x v="90"/>
    <x v="184"/>
    <x v="1"/>
    <x v="12"/>
    <x v="4"/>
    <x v="352"/>
    <x v="551"/>
    <x v="38"/>
    <x v="57"/>
    <x v="8"/>
    <x v="9"/>
    <x v="4281"/>
    <x v="18"/>
  </r>
  <r>
    <x v="1"/>
    <x v="7"/>
    <x v="0"/>
    <x v="12"/>
    <x v="383"/>
    <x v="3988"/>
    <x v="3478"/>
    <x v="48"/>
    <x v="8"/>
    <x v="2"/>
    <x v="2"/>
    <x v="7"/>
    <x v="42"/>
    <x v="305"/>
    <x v="182"/>
    <x v="176"/>
    <x v="1"/>
    <x v="12"/>
    <x v="4"/>
    <x v="356"/>
    <x v="1007"/>
    <x v="38"/>
    <x v="57"/>
    <x v="8"/>
    <x v="9"/>
    <x v="4282"/>
    <x v="18"/>
  </r>
  <r>
    <x v="1"/>
    <x v="7"/>
    <x v="0"/>
    <x v="12"/>
    <x v="186"/>
    <x v="3989"/>
    <x v="3479"/>
    <x v="145"/>
    <x v="8"/>
    <x v="2"/>
    <x v="2"/>
    <x v="7"/>
    <x v="40"/>
    <x v="204"/>
    <x v="23"/>
    <x v="184"/>
    <x v="1"/>
    <x v="13"/>
    <x v="4"/>
    <x v="100"/>
    <x v="684"/>
    <x v="69"/>
    <x v="56"/>
    <x v="8"/>
    <x v="9"/>
    <x v="4283"/>
    <x v="11"/>
  </r>
  <r>
    <x v="1"/>
    <x v="7"/>
    <x v="0"/>
    <x v="12"/>
    <x v="383"/>
    <x v="3990"/>
    <x v="3480"/>
    <x v="85"/>
    <x v="8"/>
    <x v="2"/>
    <x v="2"/>
    <x v="7"/>
    <x v="42"/>
    <x v="305"/>
    <x v="182"/>
    <x v="176"/>
    <x v="1"/>
    <x v="12"/>
    <x v="4"/>
    <x v="356"/>
    <x v="837"/>
    <x v="38"/>
    <x v="57"/>
    <x v="8"/>
    <x v="9"/>
    <x v="4286"/>
    <x v="18"/>
  </r>
  <r>
    <x v="1"/>
    <x v="7"/>
    <x v="0"/>
    <x v="25"/>
    <x v="394"/>
    <x v="3991"/>
    <x v="3480"/>
    <x v="108"/>
    <x v="8"/>
    <x v="2"/>
    <x v="2"/>
    <x v="7"/>
    <x v="42"/>
    <x v="304"/>
    <x v="139"/>
    <x v="184"/>
    <x v="1"/>
    <x v="12"/>
    <x v="4"/>
    <x v="379"/>
    <x v="408"/>
    <x v="38"/>
    <x v="57"/>
    <x v="8"/>
    <x v="9"/>
    <x v="4284"/>
    <x v="11"/>
  </r>
  <r>
    <x v="1"/>
    <x v="7"/>
    <x v="0"/>
    <x v="12"/>
    <x v="349"/>
    <x v="3992"/>
    <x v="3481"/>
    <x v="78"/>
    <x v="8"/>
    <x v="2"/>
    <x v="2"/>
    <x v="7"/>
    <x v="42"/>
    <x v="305"/>
    <x v="90"/>
    <x v="184"/>
    <x v="1"/>
    <x v="12"/>
    <x v="4"/>
    <x v="354"/>
    <x v="909"/>
    <x v="38"/>
    <x v="57"/>
    <x v="8"/>
    <x v="9"/>
    <x v="4285"/>
    <x v="18"/>
  </r>
  <r>
    <x v="1"/>
    <x v="7"/>
    <x v="0"/>
    <x v="12"/>
    <x v="373"/>
    <x v="3993"/>
    <x v="3482"/>
    <x v="277"/>
    <x v="8"/>
    <x v="2"/>
    <x v="2"/>
    <x v="7"/>
    <x v="42"/>
    <x v="305"/>
    <x v="182"/>
    <x v="173"/>
    <x v="1"/>
    <x v="12"/>
    <x v="4"/>
    <x v="357"/>
    <x v="515"/>
    <x v="38"/>
    <x v="57"/>
    <x v="8"/>
    <x v="9"/>
    <x v="4287"/>
    <x v="18"/>
  </r>
  <r>
    <x v="1"/>
    <x v="7"/>
    <x v="0"/>
    <x v="12"/>
    <x v="378"/>
    <x v="3994"/>
    <x v="3483"/>
    <x v="97"/>
    <x v="8"/>
    <x v="2"/>
    <x v="2"/>
    <x v="7"/>
    <x v="42"/>
    <x v="305"/>
    <x v="171"/>
    <x v="184"/>
    <x v="1"/>
    <x v="12"/>
    <x v="4"/>
    <x v="354"/>
    <x v="552"/>
    <x v="38"/>
    <x v="57"/>
    <x v="8"/>
    <x v="9"/>
    <x v="4290"/>
    <x v="18"/>
  </r>
  <r>
    <x v="1"/>
    <x v="7"/>
    <x v="0"/>
    <x v="13"/>
    <x v="363"/>
    <x v="3995"/>
    <x v="3484"/>
    <x v="26"/>
    <x v="8"/>
    <x v="2"/>
    <x v="2"/>
    <x v="7"/>
    <x v="42"/>
    <x v="302"/>
    <x v="182"/>
    <x v="142"/>
    <x v="1"/>
    <x v="12"/>
    <x v="4"/>
    <x v="373"/>
    <x v="184"/>
    <x v="38"/>
    <x v="57"/>
    <x v="8"/>
    <x v="9"/>
    <x v="4288"/>
    <x v="30"/>
  </r>
  <r>
    <x v="1"/>
    <x v="7"/>
    <x v="0"/>
    <x v="25"/>
    <x v="380"/>
    <x v="3996"/>
    <x v="3485"/>
    <x v="36"/>
    <x v="8"/>
    <x v="2"/>
    <x v="2"/>
    <x v="7"/>
    <x v="42"/>
    <x v="304"/>
    <x v="90"/>
    <x v="184"/>
    <x v="1"/>
    <x v="12"/>
    <x v="4"/>
    <x v="379"/>
    <x v="30"/>
    <x v="38"/>
    <x v="57"/>
    <x v="8"/>
    <x v="9"/>
    <x v="4289"/>
    <x v="11"/>
  </r>
  <r>
    <x v="1"/>
    <x v="7"/>
    <x v="0"/>
    <x v="12"/>
    <x v="186"/>
    <x v="3997"/>
    <x v="3486"/>
    <x v="145"/>
    <x v="8"/>
    <x v="2"/>
    <x v="2"/>
    <x v="7"/>
    <x v="40"/>
    <x v="204"/>
    <x v="23"/>
    <x v="184"/>
    <x v="1"/>
    <x v="13"/>
    <x v="4"/>
    <x v="100"/>
    <x v="684"/>
    <x v="69"/>
    <x v="56"/>
    <x v="8"/>
    <x v="9"/>
    <x v="4291"/>
    <x v="11"/>
  </r>
  <r>
    <x v="0"/>
    <x v="7"/>
    <x v="1"/>
    <x v="12"/>
    <x v="361"/>
    <x v="3998"/>
    <x v="3487"/>
    <x v="239"/>
    <x v="8"/>
    <x v="2"/>
    <x v="2"/>
    <x v="7"/>
    <x v="9"/>
    <x v="26"/>
    <x v="182"/>
    <x v="142"/>
    <x v="1"/>
    <x v="5"/>
    <x v="0"/>
    <x v="525"/>
    <x v="351"/>
    <x v="63"/>
    <x v="6"/>
    <x v="7"/>
    <x v="0"/>
    <x v="2750"/>
    <x v="18"/>
  </r>
  <r>
    <x v="1"/>
    <x v="10"/>
    <x v="1"/>
    <x v="20"/>
    <x v="242"/>
    <x v="3999"/>
    <x v="3488"/>
    <x v="204"/>
    <x v="8"/>
    <x v="2"/>
    <x v="2"/>
    <x v="10"/>
    <x v="36"/>
    <x v="435"/>
    <x v="182"/>
    <x v="24"/>
    <x v="1"/>
    <x v="15"/>
    <x v="4"/>
    <x v="732"/>
    <x v="691"/>
    <x v="83"/>
    <x v="51"/>
    <x v="1"/>
    <x v="10"/>
    <x v="709"/>
    <x v="48"/>
  </r>
  <r>
    <x v="1"/>
    <x v="7"/>
    <x v="0"/>
    <x v="12"/>
    <x v="383"/>
    <x v="4000"/>
    <x v="3489"/>
    <x v="248"/>
    <x v="8"/>
    <x v="2"/>
    <x v="2"/>
    <x v="7"/>
    <x v="42"/>
    <x v="305"/>
    <x v="182"/>
    <x v="176"/>
    <x v="1"/>
    <x v="12"/>
    <x v="4"/>
    <x v="357"/>
    <x v="768"/>
    <x v="38"/>
    <x v="57"/>
    <x v="8"/>
    <x v="9"/>
    <x v="4292"/>
    <x v="18"/>
  </r>
  <r>
    <x v="0"/>
    <x v="6"/>
    <x v="0"/>
    <x v="0"/>
    <x v="4"/>
    <x v="4002"/>
    <x v="3490"/>
    <x v="237"/>
    <x v="8"/>
    <x v="2"/>
    <x v="2"/>
    <x v="6"/>
    <x v="20"/>
    <x v="65"/>
    <x v="4"/>
    <x v="184"/>
    <x v="1"/>
    <x v="11"/>
    <x v="4"/>
    <x v="1093"/>
    <x v="199"/>
    <x v="6"/>
    <x v="25"/>
    <x v="2"/>
    <x v="7"/>
    <x v="3344"/>
    <x v="85"/>
  </r>
  <r>
    <x v="1"/>
    <x v="10"/>
    <x v="1"/>
    <x v="12"/>
    <x v="128"/>
    <x v="4001"/>
    <x v="3490"/>
    <x v="183"/>
    <x v="8"/>
    <x v="2"/>
    <x v="2"/>
    <x v="10"/>
    <x v="36"/>
    <x v="436"/>
    <x v="182"/>
    <x v="24"/>
    <x v="1"/>
    <x v="15"/>
    <x v="4"/>
    <x v="755"/>
    <x v="687"/>
    <x v="83"/>
    <x v="51"/>
    <x v="1"/>
    <x v="10"/>
    <x v="710"/>
    <x v="39"/>
  </r>
  <r>
    <x v="1"/>
    <x v="7"/>
    <x v="0"/>
    <x v="12"/>
    <x v="186"/>
    <x v="4003"/>
    <x v="3491"/>
    <x v="145"/>
    <x v="8"/>
    <x v="2"/>
    <x v="2"/>
    <x v="7"/>
    <x v="40"/>
    <x v="204"/>
    <x v="23"/>
    <x v="184"/>
    <x v="1"/>
    <x v="13"/>
    <x v="4"/>
    <x v="101"/>
    <x v="684"/>
    <x v="69"/>
    <x v="56"/>
    <x v="8"/>
    <x v="9"/>
    <x v="4295"/>
    <x v="11"/>
  </r>
  <r>
    <x v="1"/>
    <x v="10"/>
    <x v="1"/>
    <x v="15"/>
    <x v="184"/>
    <x v="4004"/>
    <x v="3492"/>
    <x v="78"/>
    <x v="8"/>
    <x v="2"/>
    <x v="2"/>
    <x v="10"/>
    <x v="36"/>
    <x v="432"/>
    <x v="182"/>
    <x v="24"/>
    <x v="1"/>
    <x v="15"/>
    <x v="4"/>
    <x v="761"/>
    <x v="538"/>
    <x v="83"/>
    <x v="51"/>
    <x v="1"/>
    <x v="10"/>
    <x v="711"/>
    <x v="59"/>
  </r>
  <r>
    <x v="1"/>
    <x v="7"/>
    <x v="0"/>
    <x v="25"/>
    <x v="394"/>
    <x v="4006"/>
    <x v="3493"/>
    <x v="108"/>
    <x v="8"/>
    <x v="2"/>
    <x v="2"/>
    <x v="7"/>
    <x v="42"/>
    <x v="304"/>
    <x v="139"/>
    <x v="184"/>
    <x v="1"/>
    <x v="12"/>
    <x v="4"/>
    <x v="381"/>
    <x v="408"/>
    <x v="38"/>
    <x v="57"/>
    <x v="8"/>
    <x v="9"/>
    <x v="4293"/>
    <x v="11"/>
  </r>
  <r>
    <x v="1"/>
    <x v="2"/>
    <x v="0"/>
    <x v="0"/>
    <x v="330"/>
    <x v="4005"/>
    <x v="3493"/>
    <x v="248"/>
    <x v="8"/>
    <x v="2"/>
    <x v="2"/>
    <x v="2"/>
    <x v="32"/>
    <x v="461"/>
    <x v="182"/>
    <x v="178"/>
    <x v="1"/>
    <x v="0"/>
    <x v="4"/>
    <x v="60"/>
    <x v="369"/>
    <x v="84"/>
    <x v="64"/>
    <x v="8"/>
    <x v="9"/>
    <x v="4294"/>
    <x v="23"/>
  </r>
  <r>
    <x v="1"/>
    <x v="7"/>
    <x v="0"/>
    <x v="24"/>
    <x v="393"/>
    <x v="4007"/>
    <x v="3494"/>
    <x v="85"/>
    <x v="8"/>
    <x v="2"/>
    <x v="2"/>
    <x v="7"/>
    <x v="42"/>
    <x v="307"/>
    <x v="182"/>
    <x v="142"/>
    <x v="1"/>
    <x v="12"/>
    <x v="4"/>
    <x v="448"/>
    <x v="874"/>
    <x v="38"/>
    <x v="57"/>
    <x v="8"/>
    <x v="9"/>
    <x v="4296"/>
    <x v="54"/>
  </r>
  <r>
    <x v="1"/>
    <x v="7"/>
    <x v="0"/>
    <x v="12"/>
    <x v="373"/>
    <x v="4008"/>
    <x v="3495"/>
    <x v="99"/>
    <x v="8"/>
    <x v="2"/>
    <x v="2"/>
    <x v="7"/>
    <x v="42"/>
    <x v="305"/>
    <x v="182"/>
    <x v="173"/>
    <x v="1"/>
    <x v="12"/>
    <x v="4"/>
    <x v="357"/>
    <x v="1019"/>
    <x v="38"/>
    <x v="57"/>
    <x v="8"/>
    <x v="9"/>
    <x v="4297"/>
    <x v="18"/>
  </r>
  <r>
    <x v="1"/>
    <x v="7"/>
    <x v="0"/>
    <x v="12"/>
    <x v="349"/>
    <x v="4009"/>
    <x v="3496"/>
    <x v="97"/>
    <x v="8"/>
    <x v="2"/>
    <x v="2"/>
    <x v="7"/>
    <x v="42"/>
    <x v="305"/>
    <x v="90"/>
    <x v="184"/>
    <x v="1"/>
    <x v="12"/>
    <x v="4"/>
    <x v="356"/>
    <x v="326"/>
    <x v="38"/>
    <x v="57"/>
    <x v="8"/>
    <x v="9"/>
    <x v="4299"/>
    <x v="18"/>
  </r>
  <r>
    <x v="1"/>
    <x v="7"/>
    <x v="0"/>
    <x v="12"/>
    <x v="186"/>
    <x v="4010"/>
    <x v="3497"/>
    <x v="145"/>
    <x v="8"/>
    <x v="2"/>
    <x v="2"/>
    <x v="7"/>
    <x v="40"/>
    <x v="204"/>
    <x v="23"/>
    <x v="184"/>
    <x v="1"/>
    <x v="13"/>
    <x v="4"/>
    <x v="101"/>
    <x v="684"/>
    <x v="69"/>
    <x v="56"/>
    <x v="8"/>
    <x v="9"/>
    <x v="4298"/>
    <x v="11"/>
  </r>
  <r>
    <x v="1"/>
    <x v="7"/>
    <x v="0"/>
    <x v="13"/>
    <x v="386"/>
    <x v="4011"/>
    <x v="3498"/>
    <x v="26"/>
    <x v="8"/>
    <x v="2"/>
    <x v="2"/>
    <x v="7"/>
    <x v="42"/>
    <x v="302"/>
    <x v="182"/>
    <x v="176"/>
    <x v="1"/>
    <x v="12"/>
    <x v="4"/>
    <x v="375"/>
    <x v="184"/>
    <x v="38"/>
    <x v="57"/>
    <x v="8"/>
    <x v="9"/>
    <x v="4300"/>
    <x v="30"/>
  </r>
  <r>
    <x v="1"/>
    <x v="7"/>
    <x v="1"/>
    <x v="12"/>
    <x v="361"/>
    <x v="4012"/>
    <x v="3499"/>
    <x v="93"/>
    <x v="8"/>
    <x v="2"/>
    <x v="2"/>
    <x v="7"/>
    <x v="43"/>
    <x v="265"/>
    <x v="139"/>
    <x v="184"/>
    <x v="1"/>
    <x v="12"/>
    <x v="4"/>
    <x v="411"/>
    <x v="39"/>
    <x v="42"/>
    <x v="17"/>
    <x v="7"/>
    <x v="9"/>
    <x v="4303"/>
    <x v="18"/>
  </r>
  <r>
    <x v="1"/>
    <x v="7"/>
    <x v="0"/>
    <x v="12"/>
    <x v="186"/>
    <x v="4013"/>
    <x v="3500"/>
    <x v="97"/>
    <x v="8"/>
    <x v="2"/>
    <x v="2"/>
    <x v="7"/>
    <x v="41"/>
    <x v="215"/>
    <x v="182"/>
    <x v="27"/>
    <x v="1"/>
    <x v="13"/>
    <x v="4"/>
    <x v="105"/>
    <x v="557"/>
    <x v="69"/>
    <x v="56"/>
    <x v="8"/>
    <x v="9"/>
    <x v="4302"/>
    <x v="11"/>
  </r>
  <r>
    <x v="1"/>
    <x v="10"/>
    <x v="1"/>
    <x v="20"/>
    <x v="242"/>
    <x v="4014"/>
    <x v="3501"/>
    <x v="239"/>
    <x v="8"/>
    <x v="2"/>
    <x v="2"/>
    <x v="10"/>
    <x v="36"/>
    <x v="378"/>
    <x v="182"/>
    <x v="24"/>
    <x v="1"/>
    <x v="15"/>
    <x v="4"/>
    <x v="710"/>
    <x v="892"/>
    <x v="31"/>
    <x v="27"/>
    <x v="1"/>
    <x v="10"/>
    <x v="712"/>
    <x v="78"/>
  </r>
  <r>
    <x v="1"/>
    <x v="7"/>
    <x v="0"/>
    <x v="8"/>
    <x v="361"/>
    <x v="4015"/>
    <x v="3502"/>
    <x v="130"/>
    <x v="8"/>
    <x v="2"/>
    <x v="2"/>
    <x v="7"/>
    <x v="42"/>
    <x v="180"/>
    <x v="170"/>
    <x v="184"/>
    <x v="1"/>
    <x v="12"/>
    <x v="4"/>
    <x v="310"/>
    <x v="101"/>
    <x v="77"/>
    <x v="39"/>
    <x v="8"/>
    <x v="9"/>
    <x v="4301"/>
    <x v="4"/>
  </r>
  <r>
    <x v="1"/>
    <x v="10"/>
    <x v="1"/>
    <x v="12"/>
    <x v="128"/>
    <x v="4016"/>
    <x v="3503"/>
    <x v="25"/>
    <x v="8"/>
    <x v="2"/>
    <x v="2"/>
    <x v="10"/>
    <x v="36"/>
    <x v="379"/>
    <x v="182"/>
    <x v="24"/>
    <x v="1"/>
    <x v="15"/>
    <x v="4"/>
    <x v="739"/>
    <x v="328"/>
    <x v="31"/>
    <x v="71"/>
    <x v="1"/>
    <x v="10"/>
    <x v="713"/>
    <x v="43"/>
  </r>
  <r>
    <x v="1"/>
    <x v="7"/>
    <x v="0"/>
    <x v="8"/>
    <x v="361"/>
    <x v="4017"/>
    <x v="3504"/>
    <x v="277"/>
    <x v="8"/>
    <x v="2"/>
    <x v="2"/>
    <x v="7"/>
    <x v="42"/>
    <x v="180"/>
    <x v="182"/>
    <x v="173"/>
    <x v="1"/>
    <x v="12"/>
    <x v="4"/>
    <x v="319"/>
    <x v="344"/>
    <x v="77"/>
    <x v="39"/>
    <x v="8"/>
    <x v="9"/>
    <x v="4304"/>
    <x v="4"/>
  </r>
  <r>
    <x v="1"/>
    <x v="7"/>
    <x v="0"/>
    <x v="12"/>
    <x v="383"/>
    <x v="4018"/>
    <x v="3505"/>
    <x v="248"/>
    <x v="8"/>
    <x v="2"/>
    <x v="2"/>
    <x v="7"/>
    <x v="42"/>
    <x v="305"/>
    <x v="174"/>
    <x v="184"/>
    <x v="1"/>
    <x v="12"/>
    <x v="4"/>
    <x v="354"/>
    <x v="768"/>
    <x v="38"/>
    <x v="57"/>
    <x v="8"/>
    <x v="9"/>
    <x v="4307"/>
    <x v="18"/>
  </r>
  <r>
    <x v="1"/>
    <x v="7"/>
    <x v="0"/>
    <x v="12"/>
    <x v="373"/>
    <x v="4019"/>
    <x v="3506"/>
    <x v="188"/>
    <x v="8"/>
    <x v="2"/>
    <x v="2"/>
    <x v="7"/>
    <x v="39"/>
    <x v="113"/>
    <x v="170"/>
    <x v="184"/>
    <x v="1"/>
    <x v="12"/>
    <x v="4"/>
    <x v="57"/>
    <x v="253"/>
    <x v="24"/>
    <x v="37"/>
    <x v="8"/>
    <x v="9"/>
    <x v="4305"/>
    <x v="18"/>
  </r>
  <r>
    <x v="0"/>
    <x v="8"/>
    <x v="0"/>
    <x v="12"/>
    <x v="361"/>
    <x v="4020"/>
    <x v="3507"/>
    <x v="146"/>
    <x v="8"/>
    <x v="2"/>
    <x v="2"/>
    <x v="8"/>
    <x v="29"/>
    <x v="97"/>
    <x v="182"/>
    <x v="142"/>
    <x v="1"/>
    <x v="6"/>
    <x v="4"/>
    <x v="952"/>
    <x v="293"/>
    <x v="14"/>
    <x v="81"/>
    <x v="8"/>
    <x v="1"/>
    <x v="4306"/>
    <x v="11"/>
  </r>
  <r>
    <x v="1"/>
    <x v="7"/>
    <x v="0"/>
    <x v="12"/>
    <x v="383"/>
    <x v="4021"/>
    <x v="3508"/>
    <x v="265"/>
    <x v="8"/>
    <x v="2"/>
    <x v="2"/>
    <x v="7"/>
    <x v="42"/>
    <x v="305"/>
    <x v="182"/>
    <x v="176"/>
    <x v="1"/>
    <x v="12"/>
    <x v="4"/>
    <x v="356"/>
    <x v="53"/>
    <x v="38"/>
    <x v="57"/>
    <x v="8"/>
    <x v="9"/>
    <x v="4309"/>
    <x v="18"/>
  </r>
  <r>
    <x v="1"/>
    <x v="7"/>
    <x v="0"/>
    <x v="25"/>
    <x v="394"/>
    <x v="4022"/>
    <x v="3509"/>
    <x v="99"/>
    <x v="8"/>
    <x v="2"/>
    <x v="2"/>
    <x v="7"/>
    <x v="42"/>
    <x v="304"/>
    <x v="182"/>
    <x v="142"/>
    <x v="1"/>
    <x v="12"/>
    <x v="4"/>
    <x v="384"/>
    <x v="1019"/>
    <x v="38"/>
    <x v="57"/>
    <x v="8"/>
    <x v="9"/>
    <x v="4308"/>
    <x v="11"/>
  </r>
  <r>
    <x v="1"/>
    <x v="7"/>
    <x v="0"/>
    <x v="24"/>
    <x v="393"/>
    <x v="4023"/>
    <x v="3510"/>
    <x v="291"/>
    <x v="8"/>
    <x v="2"/>
    <x v="2"/>
    <x v="7"/>
    <x v="39"/>
    <x v="111"/>
    <x v="182"/>
    <x v="142"/>
    <x v="1"/>
    <x v="12"/>
    <x v="4"/>
    <x v="131"/>
    <x v="51"/>
    <x v="9"/>
    <x v="35"/>
    <x v="8"/>
    <x v="9"/>
    <x v="4310"/>
    <x v="54"/>
  </r>
  <r>
    <x v="1"/>
    <x v="7"/>
    <x v="0"/>
    <x v="12"/>
    <x v="186"/>
    <x v="4024"/>
    <x v="3511"/>
    <x v="208"/>
    <x v="8"/>
    <x v="2"/>
    <x v="2"/>
    <x v="7"/>
    <x v="40"/>
    <x v="205"/>
    <x v="23"/>
    <x v="184"/>
    <x v="1"/>
    <x v="13"/>
    <x v="4"/>
    <x v="80"/>
    <x v="566"/>
    <x v="69"/>
    <x v="56"/>
    <x v="8"/>
    <x v="9"/>
    <x v="4311"/>
    <x v="11"/>
  </r>
  <r>
    <x v="1"/>
    <x v="7"/>
    <x v="0"/>
    <x v="13"/>
    <x v="363"/>
    <x v="4025"/>
    <x v="3512"/>
    <x v="281"/>
    <x v="8"/>
    <x v="2"/>
    <x v="2"/>
    <x v="7"/>
    <x v="39"/>
    <x v="146"/>
    <x v="139"/>
    <x v="184"/>
    <x v="1"/>
    <x v="12"/>
    <x v="4"/>
    <x v="3"/>
    <x v="471"/>
    <x v="29"/>
    <x v="31"/>
    <x v="8"/>
    <x v="9"/>
    <x v="4313"/>
    <x v="37"/>
  </r>
  <r>
    <x v="1"/>
    <x v="7"/>
    <x v="0"/>
    <x v="24"/>
    <x v="393"/>
    <x v="4026"/>
    <x v="3513"/>
    <x v="77"/>
    <x v="8"/>
    <x v="2"/>
    <x v="2"/>
    <x v="7"/>
    <x v="42"/>
    <x v="307"/>
    <x v="139"/>
    <x v="184"/>
    <x v="1"/>
    <x v="12"/>
    <x v="4"/>
    <x v="444"/>
    <x v="603"/>
    <x v="38"/>
    <x v="57"/>
    <x v="8"/>
    <x v="9"/>
    <x v="4312"/>
    <x v="54"/>
  </r>
  <r>
    <x v="1"/>
    <x v="7"/>
    <x v="0"/>
    <x v="12"/>
    <x v="361"/>
    <x v="4027"/>
    <x v="3514"/>
    <x v="281"/>
    <x v="8"/>
    <x v="2"/>
    <x v="2"/>
    <x v="7"/>
    <x v="39"/>
    <x v="151"/>
    <x v="139"/>
    <x v="184"/>
    <x v="1"/>
    <x v="12"/>
    <x v="4"/>
    <x v="4"/>
    <x v="471"/>
    <x v="29"/>
    <x v="31"/>
    <x v="8"/>
    <x v="9"/>
    <x v="4315"/>
    <x v="44"/>
  </r>
  <r>
    <x v="1"/>
    <x v="7"/>
    <x v="0"/>
    <x v="12"/>
    <x v="186"/>
    <x v="4028"/>
    <x v="3515"/>
    <x v="208"/>
    <x v="8"/>
    <x v="2"/>
    <x v="2"/>
    <x v="7"/>
    <x v="41"/>
    <x v="210"/>
    <x v="23"/>
    <x v="184"/>
    <x v="1"/>
    <x v="13"/>
    <x v="4"/>
    <x v="70"/>
    <x v="566"/>
    <x v="69"/>
    <x v="56"/>
    <x v="8"/>
    <x v="9"/>
    <x v="4314"/>
    <x v="11"/>
  </r>
  <r>
    <x v="1"/>
    <x v="10"/>
    <x v="1"/>
    <x v="12"/>
    <x v="128"/>
    <x v="4029"/>
    <x v="3516"/>
    <x v="239"/>
    <x v="8"/>
    <x v="2"/>
    <x v="2"/>
    <x v="10"/>
    <x v="36"/>
    <x v="399"/>
    <x v="182"/>
    <x v="24"/>
    <x v="1"/>
    <x v="15"/>
    <x v="4"/>
    <x v="774"/>
    <x v="892"/>
    <x v="56"/>
    <x v="53"/>
    <x v="1"/>
    <x v="10"/>
    <x v="714"/>
    <x v="40"/>
  </r>
  <r>
    <x v="1"/>
    <x v="7"/>
    <x v="0"/>
    <x v="12"/>
    <x v="361"/>
    <x v="4030"/>
    <x v="3517"/>
    <x v="188"/>
    <x v="8"/>
    <x v="2"/>
    <x v="2"/>
    <x v="7"/>
    <x v="39"/>
    <x v="114"/>
    <x v="182"/>
    <x v="142"/>
    <x v="1"/>
    <x v="12"/>
    <x v="4"/>
    <x v="21"/>
    <x v="253"/>
    <x v="72"/>
    <x v="41"/>
    <x v="8"/>
    <x v="9"/>
    <x v="4316"/>
    <x v="18"/>
  </r>
  <r>
    <x v="1"/>
    <x v="7"/>
    <x v="0"/>
    <x v="8"/>
    <x v="349"/>
    <x v="4031"/>
    <x v="3518"/>
    <x v="298"/>
    <x v="8"/>
    <x v="2"/>
    <x v="2"/>
    <x v="7"/>
    <x v="42"/>
    <x v="180"/>
    <x v="139"/>
    <x v="184"/>
    <x v="1"/>
    <x v="12"/>
    <x v="4"/>
    <x v="310"/>
    <x v="376"/>
    <x v="77"/>
    <x v="39"/>
    <x v="8"/>
    <x v="9"/>
    <x v="4317"/>
    <x v="4"/>
  </r>
  <r>
    <x v="1"/>
    <x v="10"/>
    <x v="1"/>
    <x v="20"/>
    <x v="242"/>
    <x v="4032"/>
    <x v="3519"/>
    <x v="33"/>
    <x v="8"/>
    <x v="2"/>
    <x v="2"/>
    <x v="10"/>
    <x v="36"/>
    <x v="397"/>
    <x v="182"/>
    <x v="24"/>
    <x v="1"/>
    <x v="15"/>
    <x v="4"/>
    <x v="743"/>
    <x v="883"/>
    <x v="56"/>
    <x v="53"/>
    <x v="1"/>
    <x v="10"/>
    <x v="715"/>
    <x v="49"/>
  </r>
  <r>
    <x v="0"/>
    <x v="6"/>
    <x v="0"/>
    <x v="0"/>
    <x v="4"/>
    <x v="4033"/>
    <x v="3520"/>
    <x v="176"/>
    <x v="8"/>
    <x v="2"/>
    <x v="2"/>
    <x v="6"/>
    <x v="14"/>
    <x v="43"/>
    <x v="4"/>
    <x v="184"/>
    <x v="1"/>
    <x v="9"/>
    <x v="4"/>
    <x v="1065"/>
    <x v="720"/>
    <x v="8"/>
    <x v="25"/>
    <x v="2"/>
    <x v="7"/>
    <x v="3343"/>
    <x v="85"/>
  </r>
  <r>
    <x v="1"/>
    <x v="7"/>
    <x v="0"/>
    <x v="24"/>
    <x v="393"/>
    <x v="4034"/>
    <x v="3521"/>
    <x v="291"/>
    <x v="8"/>
    <x v="2"/>
    <x v="2"/>
    <x v="7"/>
    <x v="39"/>
    <x v="111"/>
    <x v="182"/>
    <x v="142"/>
    <x v="1"/>
    <x v="12"/>
    <x v="4"/>
    <x v="131"/>
    <x v="51"/>
    <x v="9"/>
    <x v="35"/>
    <x v="8"/>
    <x v="9"/>
    <x v="4318"/>
    <x v="54"/>
  </r>
  <r>
    <x v="1"/>
    <x v="7"/>
    <x v="0"/>
    <x v="8"/>
    <x v="349"/>
    <x v="4035"/>
    <x v="3522"/>
    <x v="48"/>
    <x v="8"/>
    <x v="2"/>
    <x v="2"/>
    <x v="7"/>
    <x v="42"/>
    <x v="180"/>
    <x v="139"/>
    <x v="184"/>
    <x v="1"/>
    <x v="12"/>
    <x v="4"/>
    <x v="310"/>
    <x v="210"/>
    <x v="77"/>
    <x v="39"/>
    <x v="8"/>
    <x v="9"/>
    <x v="4319"/>
    <x v="4"/>
  </r>
  <r>
    <x v="1"/>
    <x v="7"/>
    <x v="0"/>
    <x v="8"/>
    <x v="349"/>
    <x v="4036"/>
    <x v="3523"/>
    <x v="7"/>
    <x v="8"/>
    <x v="2"/>
    <x v="2"/>
    <x v="7"/>
    <x v="42"/>
    <x v="180"/>
    <x v="139"/>
    <x v="184"/>
    <x v="1"/>
    <x v="12"/>
    <x v="4"/>
    <x v="310"/>
    <x v="138"/>
    <x v="77"/>
    <x v="39"/>
    <x v="8"/>
    <x v="9"/>
    <x v="4320"/>
    <x v="4"/>
  </r>
  <r>
    <x v="1"/>
    <x v="7"/>
    <x v="1"/>
    <x v="12"/>
    <x v="361"/>
    <x v="4037"/>
    <x v="3524"/>
    <x v="56"/>
    <x v="8"/>
    <x v="2"/>
    <x v="2"/>
    <x v="7"/>
    <x v="45"/>
    <x v="299"/>
    <x v="139"/>
    <x v="184"/>
    <x v="1"/>
    <x v="12"/>
    <x v="4"/>
    <x v="62"/>
    <x v="114"/>
    <x v="58"/>
    <x v="19"/>
    <x v="7"/>
    <x v="9"/>
    <x v="4321"/>
    <x v="18"/>
  </r>
  <r>
    <x v="1"/>
    <x v="7"/>
    <x v="0"/>
    <x v="8"/>
    <x v="378"/>
    <x v="4038"/>
    <x v="3525"/>
    <x v="7"/>
    <x v="8"/>
    <x v="2"/>
    <x v="2"/>
    <x v="7"/>
    <x v="42"/>
    <x v="183"/>
    <x v="178"/>
    <x v="184"/>
    <x v="1"/>
    <x v="12"/>
    <x v="4"/>
    <x v="340"/>
    <x v="126"/>
    <x v="24"/>
    <x v="37"/>
    <x v="8"/>
    <x v="9"/>
    <x v="4322"/>
    <x v="4"/>
  </r>
  <r>
    <x v="0"/>
    <x v="6"/>
    <x v="0"/>
    <x v="0"/>
    <x v="10"/>
    <x v="4039"/>
    <x v="3526"/>
    <x v="16"/>
    <x v="8"/>
    <x v="2"/>
    <x v="2"/>
    <x v="6"/>
    <x v="1"/>
    <x v="4"/>
    <x v="182"/>
    <x v="10"/>
    <x v="1"/>
    <x v="9"/>
    <x v="4"/>
    <x v="1028"/>
    <x v="438"/>
    <x v="8"/>
    <x v="25"/>
    <x v="2"/>
    <x v="7"/>
    <x v="3342"/>
    <x v="85"/>
  </r>
  <r>
    <x v="1"/>
    <x v="7"/>
    <x v="0"/>
    <x v="8"/>
    <x v="361"/>
    <x v="4040"/>
    <x v="3527"/>
    <x v="130"/>
    <x v="8"/>
    <x v="2"/>
    <x v="2"/>
    <x v="7"/>
    <x v="42"/>
    <x v="180"/>
    <x v="170"/>
    <x v="184"/>
    <x v="1"/>
    <x v="12"/>
    <x v="4"/>
    <x v="306"/>
    <x v="101"/>
    <x v="77"/>
    <x v="39"/>
    <x v="8"/>
    <x v="9"/>
    <x v="4323"/>
    <x v="4"/>
  </r>
  <r>
    <x v="1"/>
    <x v="7"/>
    <x v="0"/>
    <x v="8"/>
    <x v="349"/>
    <x v="4041"/>
    <x v="3528"/>
    <x v="97"/>
    <x v="8"/>
    <x v="2"/>
    <x v="2"/>
    <x v="7"/>
    <x v="42"/>
    <x v="180"/>
    <x v="139"/>
    <x v="184"/>
    <x v="1"/>
    <x v="12"/>
    <x v="4"/>
    <x v="306"/>
    <x v="326"/>
    <x v="77"/>
    <x v="39"/>
    <x v="8"/>
    <x v="9"/>
    <x v="4324"/>
    <x v="4"/>
  </r>
  <r>
    <x v="1"/>
    <x v="7"/>
    <x v="0"/>
    <x v="12"/>
    <x v="378"/>
    <x v="4043"/>
    <x v="3529"/>
    <x v="97"/>
    <x v="8"/>
    <x v="2"/>
    <x v="2"/>
    <x v="7"/>
    <x v="42"/>
    <x v="305"/>
    <x v="182"/>
    <x v="174"/>
    <x v="1"/>
    <x v="12"/>
    <x v="4"/>
    <x v="352"/>
    <x v="557"/>
    <x v="38"/>
    <x v="57"/>
    <x v="8"/>
    <x v="9"/>
    <x v="4325"/>
    <x v="18"/>
  </r>
  <r>
    <x v="1"/>
    <x v="10"/>
    <x v="1"/>
    <x v="2"/>
    <x v="37"/>
    <x v="4042"/>
    <x v="3529"/>
    <x v="100"/>
    <x v="8"/>
    <x v="2"/>
    <x v="2"/>
    <x v="10"/>
    <x v="36"/>
    <x v="431"/>
    <x v="21"/>
    <x v="184"/>
    <x v="1"/>
    <x v="15"/>
    <x v="4"/>
    <x v="799"/>
    <x v="544"/>
    <x v="49"/>
    <x v="76"/>
    <x v="1"/>
    <x v="10"/>
    <x v="716"/>
    <x v="10"/>
  </r>
  <r>
    <x v="1"/>
    <x v="2"/>
    <x v="0"/>
    <x v="0"/>
    <x v="344"/>
    <x v="4044"/>
    <x v="3530"/>
    <x v="248"/>
    <x v="8"/>
    <x v="2"/>
    <x v="2"/>
    <x v="2"/>
    <x v="33"/>
    <x v="469"/>
    <x v="182"/>
    <x v="182"/>
    <x v="1"/>
    <x v="2"/>
    <x v="4"/>
    <x v="680"/>
    <x v="370"/>
    <x v="36"/>
    <x v="90"/>
    <x v="8"/>
    <x v="9"/>
    <x v="4326"/>
    <x v="11"/>
  </r>
  <r>
    <x v="1"/>
    <x v="7"/>
    <x v="0"/>
    <x v="25"/>
    <x v="380"/>
    <x v="4045"/>
    <x v="3531"/>
    <x v="99"/>
    <x v="8"/>
    <x v="2"/>
    <x v="2"/>
    <x v="7"/>
    <x v="42"/>
    <x v="304"/>
    <x v="182"/>
    <x v="95"/>
    <x v="1"/>
    <x v="12"/>
    <x v="4"/>
    <x v="382"/>
    <x v="882"/>
    <x v="38"/>
    <x v="57"/>
    <x v="8"/>
    <x v="9"/>
    <x v="4327"/>
    <x v="11"/>
  </r>
  <r>
    <x v="1"/>
    <x v="7"/>
    <x v="1"/>
    <x v="8"/>
    <x v="349"/>
    <x v="4046"/>
    <x v="3532"/>
    <x v="239"/>
    <x v="8"/>
    <x v="2"/>
    <x v="2"/>
    <x v="7"/>
    <x v="43"/>
    <x v="271"/>
    <x v="139"/>
    <x v="184"/>
    <x v="1"/>
    <x v="12"/>
    <x v="4"/>
    <x v="268"/>
    <x v="693"/>
    <x v="93"/>
    <x v="22"/>
    <x v="7"/>
    <x v="9"/>
    <x v="2751"/>
    <x v="4"/>
  </r>
  <r>
    <x v="1"/>
    <x v="7"/>
    <x v="0"/>
    <x v="24"/>
    <x v="393"/>
    <x v="4047"/>
    <x v="3533"/>
    <x v="239"/>
    <x v="8"/>
    <x v="2"/>
    <x v="2"/>
    <x v="7"/>
    <x v="39"/>
    <x v="111"/>
    <x v="182"/>
    <x v="142"/>
    <x v="1"/>
    <x v="12"/>
    <x v="4"/>
    <x v="131"/>
    <x v="514"/>
    <x v="9"/>
    <x v="35"/>
    <x v="8"/>
    <x v="9"/>
    <x v="4328"/>
    <x v="54"/>
  </r>
  <r>
    <x v="1"/>
    <x v="7"/>
    <x v="0"/>
    <x v="8"/>
    <x v="373"/>
    <x v="4048"/>
    <x v="3534"/>
    <x v="239"/>
    <x v="8"/>
    <x v="2"/>
    <x v="2"/>
    <x v="7"/>
    <x v="42"/>
    <x v="200"/>
    <x v="176"/>
    <x v="184"/>
    <x v="1"/>
    <x v="12"/>
    <x v="4"/>
    <x v="272"/>
    <x v="827"/>
    <x v="24"/>
    <x v="37"/>
    <x v="8"/>
    <x v="9"/>
    <x v="4329"/>
    <x v="4"/>
  </r>
  <r>
    <x v="1"/>
    <x v="7"/>
    <x v="0"/>
    <x v="25"/>
    <x v="394"/>
    <x v="4049"/>
    <x v="3535"/>
    <x v="160"/>
    <x v="8"/>
    <x v="2"/>
    <x v="2"/>
    <x v="7"/>
    <x v="42"/>
    <x v="304"/>
    <x v="182"/>
    <x v="142"/>
    <x v="1"/>
    <x v="12"/>
    <x v="4"/>
    <x v="382"/>
    <x v="454"/>
    <x v="38"/>
    <x v="57"/>
    <x v="8"/>
    <x v="9"/>
    <x v="4330"/>
    <x v="11"/>
  </r>
  <r>
    <x v="1"/>
    <x v="7"/>
    <x v="0"/>
    <x v="13"/>
    <x v="363"/>
    <x v="4050"/>
    <x v="3536"/>
    <x v="248"/>
    <x v="8"/>
    <x v="2"/>
    <x v="2"/>
    <x v="7"/>
    <x v="42"/>
    <x v="302"/>
    <x v="139"/>
    <x v="184"/>
    <x v="1"/>
    <x v="12"/>
    <x v="4"/>
    <x v="369"/>
    <x v="768"/>
    <x v="38"/>
    <x v="57"/>
    <x v="8"/>
    <x v="9"/>
    <x v="4331"/>
    <x v="30"/>
  </r>
  <r>
    <x v="1"/>
    <x v="7"/>
    <x v="0"/>
    <x v="8"/>
    <x v="378"/>
    <x v="4051"/>
    <x v="3537"/>
    <x v="48"/>
    <x v="8"/>
    <x v="2"/>
    <x v="2"/>
    <x v="7"/>
    <x v="42"/>
    <x v="183"/>
    <x v="178"/>
    <x v="184"/>
    <x v="1"/>
    <x v="12"/>
    <x v="4"/>
    <x v="331"/>
    <x v="477"/>
    <x v="24"/>
    <x v="37"/>
    <x v="8"/>
    <x v="9"/>
    <x v="4332"/>
    <x v="4"/>
  </r>
  <r>
    <x v="1"/>
    <x v="2"/>
    <x v="0"/>
    <x v="0"/>
    <x v="330"/>
    <x v="4052"/>
    <x v="3538"/>
    <x v="248"/>
    <x v="8"/>
    <x v="2"/>
    <x v="2"/>
    <x v="2"/>
    <x v="32"/>
    <x v="462"/>
    <x v="182"/>
    <x v="178"/>
    <x v="1"/>
    <x v="0"/>
    <x v="4"/>
    <x v="34"/>
    <x v="371"/>
    <x v="84"/>
    <x v="64"/>
    <x v="8"/>
    <x v="9"/>
    <x v="4333"/>
    <x v="11"/>
  </r>
  <r>
    <x v="0"/>
    <x v="6"/>
    <x v="0"/>
    <x v="0"/>
    <x v="6"/>
    <x v="4054"/>
    <x v="3539"/>
    <x v="160"/>
    <x v="8"/>
    <x v="2"/>
    <x v="2"/>
    <x v="6"/>
    <x v="1"/>
    <x v="4"/>
    <x v="182"/>
    <x v="6"/>
    <x v="1"/>
    <x v="9"/>
    <x v="4"/>
    <x v="1027"/>
    <x v="996"/>
    <x v="8"/>
    <x v="25"/>
    <x v="2"/>
    <x v="7"/>
    <x v="3341"/>
    <x v="85"/>
  </r>
  <r>
    <x v="1"/>
    <x v="2"/>
    <x v="0"/>
    <x v="0"/>
    <x v="344"/>
    <x v="4053"/>
    <x v="3539"/>
    <x v="145"/>
    <x v="8"/>
    <x v="2"/>
    <x v="2"/>
    <x v="2"/>
    <x v="33"/>
    <x v="469"/>
    <x v="182"/>
    <x v="182"/>
    <x v="1"/>
    <x v="2"/>
    <x v="4"/>
    <x v="682"/>
    <x v="850"/>
    <x v="36"/>
    <x v="90"/>
    <x v="8"/>
    <x v="9"/>
    <x v="4334"/>
    <x v="11"/>
  </r>
  <r>
    <x v="1"/>
    <x v="7"/>
    <x v="0"/>
    <x v="8"/>
    <x v="349"/>
    <x v="4055"/>
    <x v="3540"/>
    <x v="48"/>
    <x v="8"/>
    <x v="2"/>
    <x v="2"/>
    <x v="7"/>
    <x v="42"/>
    <x v="180"/>
    <x v="139"/>
    <x v="184"/>
    <x v="1"/>
    <x v="12"/>
    <x v="4"/>
    <x v="296"/>
    <x v="210"/>
    <x v="77"/>
    <x v="39"/>
    <x v="8"/>
    <x v="9"/>
    <x v="4336"/>
    <x v="4"/>
  </r>
  <r>
    <x v="1"/>
    <x v="7"/>
    <x v="0"/>
    <x v="24"/>
    <x v="393"/>
    <x v="4056"/>
    <x v="3541"/>
    <x v="53"/>
    <x v="8"/>
    <x v="2"/>
    <x v="2"/>
    <x v="7"/>
    <x v="42"/>
    <x v="307"/>
    <x v="139"/>
    <x v="184"/>
    <x v="1"/>
    <x v="12"/>
    <x v="4"/>
    <x v="442"/>
    <x v="513"/>
    <x v="38"/>
    <x v="57"/>
    <x v="8"/>
    <x v="9"/>
    <x v="4335"/>
    <x v="54"/>
  </r>
  <r>
    <x v="1"/>
    <x v="7"/>
    <x v="0"/>
    <x v="12"/>
    <x v="373"/>
    <x v="4057"/>
    <x v="3542"/>
    <x v="23"/>
    <x v="8"/>
    <x v="2"/>
    <x v="2"/>
    <x v="7"/>
    <x v="42"/>
    <x v="305"/>
    <x v="170"/>
    <x v="184"/>
    <x v="1"/>
    <x v="12"/>
    <x v="4"/>
    <x v="349"/>
    <x v="341"/>
    <x v="38"/>
    <x v="57"/>
    <x v="8"/>
    <x v="9"/>
    <x v="4337"/>
    <x v="18"/>
  </r>
  <r>
    <x v="0"/>
    <x v="6"/>
    <x v="0"/>
    <x v="0"/>
    <x v="19"/>
    <x v="4058"/>
    <x v="3543"/>
    <x v="58"/>
    <x v="8"/>
    <x v="2"/>
    <x v="2"/>
    <x v="6"/>
    <x v="1"/>
    <x v="4"/>
    <x v="182"/>
    <x v="18"/>
    <x v="1"/>
    <x v="9"/>
    <x v="4"/>
    <x v="1027"/>
    <x v="698"/>
    <x v="8"/>
    <x v="25"/>
    <x v="2"/>
    <x v="7"/>
    <x v="3340"/>
    <x v="85"/>
  </r>
  <r>
    <x v="1"/>
    <x v="7"/>
    <x v="0"/>
    <x v="12"/>
    <x v="361"/>
    <x v="4059"/>
    <x v="3544"/>
    <x v="26"/>
    <x v="8"/>
    <x v="2"/>
    <x v="2"/>
    <x v="7"/>
    <x v="39"/>
    <x v="113"/>
    <x v="139"/>
    <x v="184"/>
    <x v="1"/>
    <x v="12"/>
    <x v="4"/>
    <x v="55"/>
    <x v="186"/>
    <x v="24"/>
    <x v="37"/>
    <x v="8"/>
    <x v="9"/>
    <x v="4338"/>
    <x v="18"/>
  </r>
  <r>
    <x v="1"/>
    <x v="7"/>
    <x v="0"/>
    <x v="8"/>
    <x v="361"/>
    <x v="4060"/>
    <x v="3545"/>
    <x v="26"/>
    <x v="8"/>
    <x v="2"/>
    <x v="2"/>
    <x v="7"/>
    <x v="42"/>
    <x v="180"/>
    <x v="170"/>
    <x v="184"/>
    <x v="1"/>
    <x v="12"/>
    <x v="4"/>
    <x v="296"/>
    <x v="185"/>
    <x v="77"/>
    <x v="39"/>
    <x v="8"/>
    <x v="9"/>
    <x v="4339"/>
    <x v="4"/>
  </r>
  <r>
    <x v="0"/>
    <x v="8"/>
    <x v="0"/>
    <x v="12"/>
    <x v="361"/>
    <x v="4061"/>
    <x v="3546"/>
    <x v="146"/>
    <x v="8"/>
    <x v="2"/>
    <x v="2"/>
    <x v="8"/>
    <x v="29"/>
    <x v="97"/>
    <x v="182"/>
    <x v="142"/>
    <x v="1"/>
    <x v="6"/>
    <x v="4"/>
    <x v="953"/>
    <x v="293"/>
    <x v="14"/>
    <x v="81"/>
    <x v="8"/>
    <x v="1"/>
    <x v="4340"/>
    <x v="11"/>
  </r>
  <r>
    <x v="0"/>
    <x v="6"/>
    <x v="0"/>
    <x v="0"/>
    <x v="19"/>
    <x v="4062"/>
    <x v="3547"/>
    <x v="160"/>
    <x v="8"/>
    <x v="2"/>
    <x v="2"/>
    <x v="6"/>
    <x v="1"/>
    <x v="4"/>
    <x v="182"/>
    <x v="18"/>
    <x v="1"/>
    <x v="9"/>
    <x v="4"/>
    <x v="1027"/>
    <x v="996"/>
    <x v="8"/>
    <x v="25"/>
    <x v="2"/>
    <x v="7"/>
    <x v="3339"/>
    <x v="85"/>
  </r>
  <r>
    <x v="1"/>
    <x v="7"/>
    <x v="0"/>
    <x v="12"/>
    <x v="361"/>
    <x v="4063"/>
    <x v="3548"/>
    <x v="298"/>
    <x v="8"/>
    <x v="2"/>
    <x v="2"/>
    <x v="7"/>
    <x v="42"/>
    <x v="181"/>
    <x v="139"/>
    <x v="184"/>
    <x v="1"/>
    <x v="12"/>
    <x v="4"/>
    <x v="349"/>
    <x v="334"/>
    <x v="38"/>
    <x v="57"/>
    <x v="8"/>
    <x v="9"/>
    <x v="4341"/>
    <x v="19"/>
  </r>
  <r>
    <x v="0"/>
    <x v="6"/>
    <x v="0"/>
    <x v="0"/>
    <x v="9"/>
    <x v="4064"/>
    <x v="3549"/>
    <x v="58"/>
    <x v="8"/>
    <x v="2"/>
    <x v="2"/>
    <x v="6"/>
    <x v="1"/>
    <x v="4"/>
    <x v="182"/>
    <x v="9"/>
    <x v="1"/>
    <x v="9"/>
    <x v="4"/>
    <x v="1027"/>
    <x v="698"/>
    <x v="8"/>
    <x v="25"/>
    <x v="2"/>
    <x v="7"/>
    <x v="3338"/>
    <x v="85"/>
  </r>
  <r>
    <x v="1"/>
    <x v="7"/>
    <x v="0"/>
    <x v="25"/>
    <x v="394"/>
    <x v="4065"/>
    <x v="3550"/>
    <x v="160"/>
    <x v="8"/>
    <x v="2"/>
    <x v="2"/>
    <x v="7"/>
    <x v="42"/>
    <x v="304"/>
    <x v="182"/>
    <x v="142"/>
    <x v="1"/>
    <x v="12"/>
    <x v="4"/>
    <x v="382"/>
    <x v="454"/>
    <x v="38"/>
    <x v="57"/>
    <x v="8"/>
    <x v="9"/>
    <x v="4342"/>
    <x v="11"/>
  </r>
  <r>
    <x v="1"/>
    <x v="7"/>
    <x v="0"/>
    <x v="12"/>
    <x v="361"/>
    <x v="4066"/>
    <x v="3551"/>
    <x v="72"/>
    <x v="8"/>
    <x v="2"/>
    <x v="2"/>
    <x v="7"/>
    <x v="42"/>
    <x v="305"/>
    <x v="182"/>
    <x v="142"/>
    <x v="1"/>
    <x v="12"/>
    <x v="4"/>
    <x v="352"/>
    <x v="749"/>
    <x v="38"/>
    <x v="57"/>
    <x v="8"/>
    <x v="9"/>
    <x v="4344"/>
    <x v="18"/>
  </r>
  <r>
    <x v="1"/>
    <x v="7"/>
    <x v="0"/>
    <x v="23"/>
    <x v="390"/>
    <x v="4067"/>
    <x v="3552"/>
    <x v="286"/>
    <x v="8"/>
    <x v="2"/>
    <x v="2"/>
    <x v="7"/>
    <x v="39"/>
    <x v="139"/>
    <x v="182"/>
    <x v="142"/>
    <x v="1"/>
    <x v="12"/>
    <x v="4"/>
    <x v="45"/>
    <x v="983"/>
    <x v="3"/>
    <x v="40"/>
    <x v="8"/>
    <x v="9"/>
    <x v="4343"/>
    <x v="23"/>
  </r>
  <r>
    <x v="1"/>
    <x v="7"/>
    <x v="0"/>
    <x v="13"/>
    <x v="363"/>
    <x v="4068"/>
    <x v="3553"/>
    <x v="120"/>
    <x v="8"/>
    <x v="2"/>
    <x v="2"/>
    <x v="7"/>
    <x v="39"/>
    <x v="150"/>
    <x v="139"/>
    <x v="184"/>
    <x v="1"/>
    <x v="12"/>
    <x v="4"/>
    <x v="18"/>
    <x v="343"/>
    <x v="29"/>
    <x v="31"/>
    <x v="8"/>
    <x v="9"/>
    <x v="4345"/>
    <x v="51"/>
  </r>
  <r>
    <x v="1"/>
    <x v="4"/>
    <x v="0"/>
    <x v="0"/>
    <x v="330"/>
    <x v="4069"/>
    <x v="3554"/>
    <x v="293"/>
    <x v="8"/>
    <x v="2"/>
    <x v="2"/>
    <x v="4"/>
    <x v="51"/>
    <x v="316"/>
    <x v="182"/>
    <x v="178"/>
    <x v="1"/>
    <x v="4"/>
    <x v="4"/>
    <x v="795"/>
    <x v="227"/>
    <x v="59"/>
    <x v="2"/>
    <x v="8"/>
    <x v="9"/>
    <x v="4346"/>
    <x v="18"/>
  </r>
  <r>
    <x v="1"/>
    <x v="7"/>
    <x v="0"/>
    <x v="12"/>
    <x v="383"/>
    <x v="4070"/>
    <x v="3555"/>
    <x v="26"/>
    <x v="8"/>
    <x v="2"/>
    <x v="2"/>
    <x v="7"/>
    <x v="42"/>
    <x v="305"/>
    <x v="182"/>
    <x v="176"/>
    <x v="1"/>
    <x v="12"/>
    <x v="4"/>
    <x v="354"/>
    <x v="178"/>
    <x v="38"/>
    <x v="57"/>
    <x v="8"/>
    <x v="9"/>
    <x v="4347"/>
    <x v="18"/>
  </r>
  <r>
    <x v="1"/>
    <x v="10"/>
    <x v="1"/>
    <x v="12"/>
    <x v="128"/>
    <x v="4071"/>
    <x v="3556"/>
    <x v="220"/>
    <x v="8"/>
    <x v="2"/>
    <x v="2"/>
    <x v="10"/>
    <x v="36"/>
    <x v="399"/>
    <x v="21"/>
    <x v="184"/>
    <x v="1"/>
    <x v="15"/>
    <x v="4"/>
    <x v="772"/>
    <x v="910"/>
    <x v="56"/>
    <x v="53"/>
    <x v="1"/>
    <x v="10"/>
    <x v="717"/>
    <x v="40"/>
  </r>
  <r>
    <x v="0"/>
    <x v="6"/>
    <x v="0"/>
    <x v="0"/>
    <x v="2"/>
    <x v="4072"/>
    <x v="3557"/>
    <x v="165"/>
    <x v="8"/>
    <x v="2"/>
    <x v="2"/>
    <x v="6"/>
    <x v="20"/>
    <x v="65"/>
    <x v="2"/>
    <x v="184"/>
    <x v="1"/>
    <x v="11"/>
    <x v="4"/>
    <x v="1093"/>
    <x v="640"/>
    <x v="6"/>
    <x v="25"/>
    <x v="2"/>
    <x v="7"/>
    <x v="3337"/>
    <x v="85"/>
  </r>
  <r>
    <x v="1"/>
    <x v="7"/>
    <x v="0"/>
    <x v="12"/>
    <x v="361"/>
    <x v="4073"/>
    <x v="3558"/>
    <x v="97"/>
    <x v="8"/>
    <x v="2"/>
    <x v="2"/>
    <x v="7"/>
    <x v="42"/>
    <x v="305"/>
    <x v="139"/>
    <x v="184"/>
    <x v="1"/>
    <x v="12"/>
    <x v="4"/>
    <x v="352"/>
    <x v="326"/>
    <x v="38"/>
    <x v="57"/>
    <x v="8"/>
    <x v="9"/>
    <x v="4348"/>
    <x v="18"/>
  </r>
  <r>
    <x v="0"/>
    <x v="7"/>
    <x v="1"/>
    <x v="0"/>
    <x v="260"/>
    <x v="4075"/>
    <x v="3559"/>
    <x v="195"/>
    <x v="8"/>
    <x v="2"/>
    <x v="2"/>
    <x v="7"/>
    <x v="9"/>
    <x v="23"/>
    <x v="139"/>
    <x v="184"/>
    <x v="1"/>
    <x v="5"/>
    <x v="0"/>
    <x v="495"/>
    <x v="733"/>
    <x v="88"/>
    <x v="6"/>
    <x v="7"/>
    <x v="0"/>
    <x v="2752"/>
    <x v="2"/>
  </r>
  <r>
    <x v="1"/>
    <x v="2"/>
    <x v="0"/>
    <x v="0"/>
    <x v="344"/>
    <x v="4074"/>
    <x v="3559"/>
    <x v="145"/>
    <x v="8"/>
    <x v="2"/>
    <x v="2"/>
    <x v="2"/>
    <x v="33"/>
    <x v="469"/>
    <x v="180"/>
    <x v="184"/>
    <x v="1"/>
    <x v="2"/>
    <x v="4"/>
    <x v="679"/>
    <x v="850"/>
    <x v="36"/>
    <x v="90"/>
    <x v="8"/>
    <x v="9"/>
    <x v="4349"/>
    <x v="11"/>
  </r>
  <r>
    <x v="1"/>
    <x v="7"/>
    <x v="1"/>
    <x v="12"/>
    <x v="361"/>
    <x v="4076"/>
    <x v="3560"/>
    <x v="56"/>
    <x v="8"/>
    <x v="2"/>
    <x v="2"/>
    <x v="7"/>
    <x v="45"/>
    <x v="299"/>
    <x v="139"/>
    <x v="184"/>
    <x v="1"/>
    <x v="12"/>
    <x v="4"/>
    <x v="61"/>
    <x v="114"/>
    <x v="58"/>
    <x v="19"/>
    <x v="7"/>
    <x v="9"/>
    <x v="4350"/>
    <x v="18"/>
  </r>
  <r>
    <x v="0"/>
    <x v="6"/>
    <x v="0"/>
    <x v="0"/>
    <x v="4"/>
    <x v="4078"/>
    <x v="3561"/>
    <x v="237"/>
    <x v="8"/>
    <x v="2"/>
    <x v="2"/>
    <x v="6"/>
    <x v="14"/>
    <x v="43"/>
    <x v="4"/>
    <x v="184"/>
    <x v="1"/>
    <x v="9"/>
    <x v="4"/>
    <x v="1065"/>
    <x v="649"/>
    <x v="8"/>
    <x v="25"/>
    <x v="2"/>
    <x v="7"/>
    <x v="3336"/>
    <x v="85"/>
  </r>
  <r>
    <x v="1"/>
    <x v="7"/>
    <x v="0"/>
    <x v="25"/>
    <x v="380"/>
    <x v="4077"/>
    <x v="3561"/>
    <x v="33"/>
    <x v="8"/>
    <x v="2"/>
    <x v="2"/>
    <x v="7"/>
    <x v="42"/>
    <x v="304"/>
    <x v="90"/>
    <x v="184"/>
    <x v="1"/>
    <x v="12"/>
    <x v="4"/>
    <x v="381"/>
    <x v="491"/>
    <x v="38"/>
    <x v="57"/>
    <x v="8"/>
    <x v="9"/>
    <x v="4351"/>
    <x v="11"/>
  </r>
  <r>
    <x v="0"/>
    <x v="7"/>
    <x v="1"/>
    <x v="12"/>
    <x v="361"/>
    <x v="4079"/>
    <x v="3562"/>
    <x v="134"/>
    <x v="8"/>
    <x v="2"/>
    <x v="2"/>
    <x v="7"/>
    <x v="9"/>
    <x v="26"/>
    <x v="182"/>
    <x v="142"/>
    <x v="1"/>
    <x v="5"/>
    <x v="0"/>
    <x v="524"/>
    <x v="88"/>
    <x v="63"/>
    <x v="6"/>
    <x v="7"/>
    <x v="0"/>
    <x v="2753"/>
    <x v="18"/>
  </r>
  <r>
    <x v="1"/>
    <x v="7"/>
    <x v="0"/>
    <x v="12"/>
    <x v="383"/>
    <x v="4080"/>
    <x v="3563"/>
    <x v="248"/>
    <x v="8"/>
    <x v="2"/>
    <x v="2"/>
    <x v="7"/>
    <x v="42"/>
    <x v="305"/>
    <x v="182"/>
    <x v="176"/>
    <x v="1"/>
    <x v="12"/>
    <x v="4"/>
    <x v="354"/>
    <x v="706"/>
    <x v="38"/>
    <x v="57"/>
    <x v="8"/>
    <x v="9"/>
    <x v="4352"/>
    <x v="18"/>
  </r>
  <r>
    <x v="0"/>
    <x v="8"/>
    <x v="0"/>
    <x v="12"/>
    <x v="361"/>
    <x v="4081"/>
    <x v="3564"/>
    <x v="146"/>
    <x v="8"/>
    <x v="2"/>
    <x v="2"/>
    <x v="8"/>
    <x v="29"/>
    <x v="97"/>
    <x v="139"/>
    <x v="184"/>
    <x v="1"/>
    <x v="6"/>
    <x v="4"/>
    <x v="952"/>
    <x v="293"/>
    <x v="14"/>
    <x v="81"/>
    <x v="8"/>
    <x v="1"/>
    <x v="4353"/>
    <x v="11"/>
  </r>
  <r>
    <x v="1"/>
    <x v="7"/>
    <x v="0"/>
    <x v="12"/>
    <x v="361"/>
    <x v="4082"/>
    <x v="3565"/>
    <x v="66"/>
    <x v="8"/>
    <x v="2"/>
    <x v="2"/>
    <x v="7"/>
    <x v="39"/>
    <x v="148"/>
    <x v="182"/>
    <x v="142"/>
    <x v="1"/>
    <x v="12"/>
    <x v="4"/>
    <x v="9"/>
    <x v="802"/>
    <x v="29"/>
    <x v="31"/>
    <x v="8"/>
    <x v="9"/>
    <x v="4354"/>
    <x v="18"/>
  </r>
  <r>
    <x v="1"/>
    <x v="2"/>
    <x v="0"/>
    <x v="0"/>
    <x v="344"/>
    <x v="4083"/>
    <x v="3566"/>
    <x v="145"/>
    <x v="8"/>
    <x v="2"/>
    <x v="2"/>
    <x v="2"/>
    <x v="33"/>
    <x v="469"/>
    <x v="180"/>
    <x v="184"/>
    <x v="1"/>
    <x v="2"/>
    <x v="4"/>
    <x v="677"/>
    <x v="850"/>
    <x v="36"/>
    <x v="90"/>
    <x v="8"/>
    <x v="9"/>
    <x v="4355"/>
    <x v="11"/>
  </r>
  <r>
    <x v="1"/>
    <x v="7"/>
    <x v="0"/>
    <x v="8"/>
    <x v="369"/>
    <x v="4084"/>
    <x v="3567"/>
    <x v="72"/>
    <x v="8"/>
    <x v="2"/>
    <x v="2"/>
    <x v="7"/>
    <x v="42"/>
    <x v="180"/>
    <x v="174"/>
    <x v="184"/>
    <x v="1"/>
    <x v="12"/>
    <x v="4"/>
    <x v="285"/>
    <x v="286"/>
    <x v="77"/>
    <x v="39"/>
    <x v="8"/>
    <x v="9"/>
    <x v="4357"/>
    <x v="4"/>
  </r>
  <r>
    <x v="1"/>
    <x v="7"/>
    <x v="0"/>
    <x v="25"/>
    <x v="394"/>
    <x v="4085"/>
    <x v="3568"/>
    <x v="108"/>
    <x v="8"/>
    <x v="2"/>
    <x v="2"/>
    <x v="7"/>
    <x v="42"/>
    <x v="304"/>
    <x v="139"/>
    <x v="184"/>
    <x v="1"/>
    <x v="12"/>
    <x v="4"/>
    <x v="379"/>
    <x v="408"/>
    <x v="38"/>
    <x v="57"/>
    <x v="8"/>
    <x v="9"/>
    <x v="4356"/>
    <x v="11"/>
  </r>
  <r>
    <x v="0"/>
    <x v="6"/>
    <x v="0"/>
    <x v="0"/>
    <x v="1"/>
    <x v="4086"/>
    <x v="3569"/>
    <x v="237"/>
    <x v="8"/>
    <x v="2"/>
    <x v="2"/>
    <x v="6"/>
    <x v="61"/>
    <x v="470"/>
    <x v="182"/>
    <x v="1"/>
    <x v="1"/>
    <x v="9"/>
    <x v="4"/>
    <x v="998"/>
    <x v="649"/>
    <x v="6"/>
    <x v="25"/>
    <x v="2"/>
    <x v="7"/>
    <x v="3335"/>
    <x v="35"/>
  </r>
  <r>
    <x v="1"/>
    <x v="10"/>
    <x v="0"/>
    <x v="0"/>
    <x v="27"/>
    <x v="4087"/>
    <x v="3569"/>
    <x v="94"/>
    <x v="8"/>
    <x v="2"/>
    <x v="2"/>
    <x v="10"/>
    <x v="35"/>
    <x v="340"/>
    <x v="21"/>
    <x v="184"/>
    <x v="1"/>
    <x v="15"/>
    <x v="4"/>
    <x v="704"/>
    <x v="696"/>
    <x v="51"/>
    <x v="26"/>
    <x v="1"/>
    <x v="9"/>
    <x v="718"/>
    <x v="2"/>
  </r>
  <r>
    <x v="1"/>
    <x v="7"/>
    <x v="0"/>
    <x v="12"/>
    <x v="186"/>
    <x v="4088"/>
    <x v="3570"/>
    <x v="99"/>
    <x v="8"/>
    <x v="2"/>
    <x v="2"/>
    <x v="7"/>
    <x v="41"/>
    <x v="212"/>
    <x v="182"/>
    <x v="27"/>
    <x v="1"/>
    <x v="13"/>
    <x v="4"/>
    <x v="83"/>
    <x v="1019"/>
    <x v="69"/>
    <x v="56"/>
    <x v="8"/>
    <x v="9"/>
    <x v="4358"/>
    <x v="11"/>
  </r>
  <r>
    <x v="1"/>
    <x v="10"/>
    <x v="1"/>
    <x v="20"/>
    <x v="242"/>
    <x v="4089"/>
    <x v="3571"/>
    <x v="25"/>
    <x v="8"/>
    <x v="2"/>
    <x v="2"/>
    <x v="10"/>
    <x v="36"/>
    <x v="377"/>
    <x v="21"/>
    <x v="184"/>
    <x v="1"/>
    <x v="15"/>
    <x v="4"/>
    <x v="722"/>
    <x v="328"/>
    <x v="31"/>
    <x v="47"/>
    <x v="1"/>
    <x v="10"/>
    <x v="719"/>
    <x v="50"/>
  </r>
  <r>
    <x v="1"/>
    <x v="7"/>
    <x v="0"/>
    <x v="12"/>
    <x v="349"/>
    <x v="4090"/>
    <x v="3572"/>
    <x v="78"/>
    <x v="8"/>
    <x v="2"/>
    <x v="2"/>
    <x v="7"/>
    <x v="42"/>
    <x v="305"/>
    <x v="90"/>
    <x v="184"/>
    <x v="1"/>
    <x v="12"/>
    <x v="4"/>
    <x v="349"/>
    <x v="909"/>
    <x v="38"/>
    <x v="57"/>
    <x v="8"/>
    <x v="9"/>
    <x v="4359"/>
    <x v="18"/>
  </r>
  <r>
    <x v="1"/>
    <x v="10"/>
    <x v="0"/>
    <x v="0"/>
    <x v="27"/>
    <x v="4091"/>
    <x v="3573"/>
    <x v="97"/>
    <x v="8"/>
    <x v="2"/>
    <x v="2"/>
    <x v="10"/>
    <x v="35"/>
    <x v="340"/>
    <x v="182"/>
    <x v="24"/>
    <x v="1"/>
    <x v="15"/>
    <x v="4"/>
    <x v="706"/>
    <x v="447"/>
    <x v="51"/>
    <x v="26"/>
    <x v="1"/>
    <x v="9"/>
    <x v="720"/>
    <x v="2"/>
  </r>
  <r>
    <x v="1"/>
    <x v="7"/>
    <x v="0"/>
    <x v="24"/>
    <x v="393"/>
    <x v="4092"/>
    <x v="3574"/>
    <x v="160"/>
    <x v="8"/>
    <x v="2"/>
    <x v="2"/>
    <x v="7"/>
    <x v="42"/>
    <x v="307"/>
    <x v="139"/>
    <x v="184"/>
    <x v="1"/>
    <x v="12"/>
    <x v="4"/>
    <x v="441"/>
    <x v="829"/>
    <x v="38"/>
    <x v="57"/>
    <x v="8"/>
    <x v="9"/>
    <x v="4360"/>
    <x v="54"/>
  </r>
  <r>
    <x v="1"/>
    <x v="7"/>
    <x v="0"/>
    <x v="12"/>
    <x v="361"/>
    <x v="4093"/>
    <x v="3575"/>
    <x v="23"/>
    <x v="8"/>
    <x v="2"/>
    <x v="2"/>
    <x v="7"/>
    <x v="42"/>
    <x v="305"/>
    <x v="139"/>
    <x v="184"/>
    <x v="1"/>
    <x v="12"/>
    <x v="4"/>
    <x v="345"/>
    <x v="341"/>
    <x v="38"/>
    <x v="57"/>
    <x v="8"/>
    <x v="9"/>
    <x v="4361"/>
    <x v="18"/>
  </r>
  <r>
    <x v="0"/>
    <x v="7"/>
    <x v="1"/>
    <x v="0"/>
    <x v="144"/>
    <x v="4094"/>
    <x v="3576"/>
    <x v="228"/>
    <x v="8"/>
    <x v="2"/>
    <x v="2"/>
    <x v="7"/>
    <x v="9"/>
    <x v="25"/>
    <x v="78"/>
    <x v="184"/>
    <x v="1"/>
    <x v="5"/>
    <x v="0"/>
    <x v="501"/>
    <x v="540"/>
    <x v="88"/>
    <x v="6"/>
    <x v="7"/>
    <x v="0"/>
    <x v="2754"/>
    <x v="3"/>
  </r>
  <r>
    <x v="1"/>
    <x v="7"/>
    <x v="0"/>
    <x v="8"/>
    <x v="361"/>
    <x v="4095"/>
    <x v="3577"/>
    <x v="78"/>
    <x v="8"/>
    <x v="2"/>
    <x v="2"/>
    <x v="7"/>
    <x v="42"/>
    <x v="180"/>
    <x v="170"/>
    <x v="184"/>
    <x v="1"/>
    <x v="12"/>
    <x v="4"/>
    <x v="283"/>
    <x v="909"/>
    <x v="77"/>
    <x v="39"/>
    <x v="8"/>
    <x v="9"/>
    <x v="4362"/>
    <x v="4"/>
  </r>
  <r>
    <x v="1"/>
    <x v="2"/>
    <x v="1"/>
    <x v="13"/>
    <x v="354"/>
    <x v="4096"/>
    <x v="3578"/>
    <x v="77"/>
    <x v="8"/>
    <x v="2"/>
    <x v="2"/>
    <x v="2"/>
    <x v="34"/>
    <x v="463"/>
    <x v="101"/>
    <x v="184"/>
    <x v="1"/>
    <x v="1"/>
    <x v="4"/>
    <x v="99"/>
    <x v="498"/>
    <x v="84"/>
    <x v="65"/>
    <x v="8"/>
    <x v="11"/>
    <x v="4363"/>
    <x v="30"/>
  </r>
  <r>
    <x v="1"/>
    <x v="7"/>
    <x v="1"/>
    <x v="0"/>
    <x v="260"/>
    <x v="4097"/>
    <x v="3579"/>
    <x v="239"/>
    <x v="8"/>
    <x v="2"/>
    <x v="2"/>
    <x v="7"/>
    <x v="43"/>
    <x v="230"/>
    <x v="139"/>
    <x v="184"/>
    <x v="1"/>
    <x v="12"/>
    <x v="4"/>
    <x v="397"/>
    <x v="577"/>
    <x v="91"/>
    <x v="15"/>
    <x v="7"/>
    <x v="9"/>
    <x v="2755"/>
    <x v="4"/>
  </r>
  <r>
    <x v="1"/>
    <x v="7"/>
    <x v="0"/>
    <x v="12"/>
    <x v="361"/>
    <x v="4098"/>
    <x v="3580"/>
    <x v="94"/>
    <x v="8"/>
    <x v="2"/>
    <x v="2"/>
    <x v="7"/>
    <x v="42"/>
    <x v="305"/>
    <x v="182"/>
    <x v="142"/>
    <x v="1"/>
    <x v="12"/>
    <x v="4"/>
    <x v="347"/>
    <x v="637"/>
    <x v="38"/>
    <x v="57"/>
    <x v="8"/>
    <x v="9"/>
    <x v="4364"/>
    <x v="18"/>
  </r>
  <r>
    <x v="1"/>
    <x v="2"/>
    <x v="0"/>
    <x v="0"/>
    <x v="344"/>
    <x v="4099"/>
    <x v="3581"/>
    <x v="248"/>
    <x v="8"/>
    <x v="2"/>
    <x v="2"/>
    <x v="2"/>
    <x v="33"/>
    <x v="469"/>
    <x v="182"/>
    <x v="182"/>
    <x v="1"/>
    <x v="2"/>
    <x v="4"/>
    <x v="678"/>
    <x v="370"/>
    <x v="36"/>
    <x v="90"/>
    <x v="8"/>
    <x v="9"/>
    <x v="4365"/>
    <x v="11"/>
  </r>
  <r>
    <x v="1"/>
    <x v="7"/>
    <x v="0"/>
    <x v="12"/>
    <x v="128"/>
    <x v="4100"/>
    <x v="3582"/>
    <x v="80"/>
    <x v="8"/>
    <x v="2"/>
    <x v="2"/>
    <x v="7"/>
    <x v="41"/>
    <x v="214"/>
    <x v="182"/>
    <x v="24"/>
    <x v="1"/>
    <x v="13"/>
    <x v="4"/>
    <x v="104"/>
    <x v="653"/>
    <x v="69"/>
    <x v="56"/>
    <x v="8"/>
    <x v="9"/>
    <x v="4366"/>
    <x v="11"/>
  </r>
  <r>
    <x v="1"/>
    <x v="7"/>
    <x v="0"/>
    <x v="8"/>
    <x v="349"/>
    <x v="4101"/>
    <x v="3583"/>
    <x v="78"/>
    <x v="8"/>
    <x v="2"/>
    <x v="2"/>
    <x v="7"/>
    <x v="42"/>
    <x v="180"/>
    <x v="139"/>
    <x v="184"/>
    <x v="1"/>
    <x v="12"/>
    <x v="4"/>
    <x v="282"/>
    <x v="909"/>
    <x v="77"/>
    <x v="39"/>
    <x v="8"/>
    <x v="9"/>
    <x v="4367"/>
    <x v="4"/>
  </r>
  <r>
    <x v="0"/>
    <x v="6"/>
    <x v="0"/>
    <x v="0"/>
    <x v="9"/>
    <x v="4102"/>
    <x v="3584"/>
    <x v="153"/>
    <x v="8"/>
    <x v="2"/>
    <x v="2"/>
    <x v="6"/>
    <x v="1"/>
    <x v="4"/>
    <x v="182"/>
    <x v="9"/>
    <x v="1"/>
    <x v="9"/>
    <x v="4"/>
    <x v="1027"/>
    <x v="33"/>
    <x v="8"/>
    <x v="25"/>
    <x v="2"/>
    <x v="7"/>
    <x v="3334"/>
    <x v="85"/>
  </r>
  <r>
    <x v="1"/>
    <x v="7"/>
    <x v="0"/>
    <x v="8"/>
    <x v="349"/>
    <x v="4103"/>
    <x v="3585"/>
    <x v="66"/>
    <x v="8"/>
    <x v="2"/>
    <x v="2"/>
    <x v="7"/>
    <x v="42"/>
    <x v="180"/>
    <x v="139"/>
    <x v="184"/>
    <x v="1"/>
    <x v="12"/>
    <x v="4"/>
    <x v="282"/>
    <x v="270"/>
    <x v="77"/>
    <x v="39"/>
    <x v="8"/>
    <x v="9"/>
    <x v="4368"/>
    <x v="4"/>
  </r>
  <r>
    <x v="1"/>
    <x v="7"/>
    <x v="0"/>
    <x v="12"/>
    <x v="373"/>
    <x v="4104"/>
    <x v="3586"/>
    <x v="85"/>
    <x v="8"/>
    <x v="2"/>
    <x v="2"/>
    <x v="7"/>
    <x v="42"/>
    <x v="305"/>
    <x v="170"/>
    <x v="184"/>
    <x v="1"/>
    <x v="12"/>
    <x v="4"/>
    <x v="340"/>
    <x v="587"/>
    <x v="38"/>
    <x v="57"/>
    <x v="8"/>
    <x v="9"/>
    <x v="4369"/>
    <x v="18"/>
  </r>
  <r>
    <x v="1"/>
    <x v="7"/>
    <x v="0"/>
    <x v="12"/>
    <x v="361"/>
    <x v="4105"/>
    <x v="3587"/>
    <x v="10"/>
    <x v="8"/>
    <x v="2"/>
    <x v="2"/>
    <x v="7"/>
    <x v="42"/>
    <x v="305"/>
    <x v="182"/>
    <x v="142"/>
    <x v="1"/>
    <x v="12"/>
    <x v="4"/>
    <x v="345"/>
    <x v="551"/>
    <x v="38"/>
    <x v="57"/>
    <x v="8"/>
    <x v="9"/>
    <x v="4370"/>
    <x v="18"/>
  </r>
  <r>
    <x v="1"/>
    <x v="2"/>
    <x v="0"/>
    <x v="0"/>
    <x v="330"/>
    <x v="4106"/>
    <x v="3588"/>
    <x v="248"/>
    <x v="8"/>
    <x v="2"/>
    <x v="2"/>
    <x v="2"/>
    <x v="32"/>
    <x v="461"/>
    <x v="178"/>
    <x v="184"/>
    <x v="1"/>
    <x v="0"/>
    <x v="4"/>
    <x v="61"/>
    <x v="370"/>
    <x v="84"/>
    <x v="64"/>
    <x v="8"/>
    <x v="9"/>
    <x v="4371"/>
    <x v="23"/>
  </r>
  <r>
    <x v="1"/>
    <x v="7"/>
    <x v="1"/>
    <x v="28"/>
    <x v="406"/>
    <x v="4107"/>
    <x v="3589"/>
    <x v="201"/>
    <x v="8"/>
    <x v="2"/>
    <x v="2"/>
    <x v="7"/>
    <x v="46"/>
    <x v="292"/>
    <x v="182"/>
    <x v="173"/>
    <x v="1"/>
    <x v="12"/>
    <x v="4"/>
    <x v="114"/>
    <x v="34"/>
    <x v="34"/>
    <x v="12"/>
    <x v="7"/>
    <x v="9"/>
    <x v="4372"/>
    <x v="67"/>
  </r>
  <r>
    <x v="1"/>
    <x v="7"/>
    <x v="0"/>
    <x v="8"/>
    <x v="369"/>
    <x v="4108"/>
    <x v="3590"/>
    <x v="130"/>
    <x v="8"/>
    <x v="2"/>
    <x v="2"/>
    <x v="7"/>
    <x v="42"/>
    <x v="180"/>
    <x v="182"/>
    <x v="176"/>
    <x v="1"/>
    <x v="12"/>
    <x v="4"/>
    <x v="282"/>
    <x v="29"/>
    <x v="77"/>
    <x v="39"/>
    <x v="8"/>
    <x v="9"/>
    <x v="4373"/>
    <x v="4"/>
  </r>
  <r>
    <x v="1"/>
    <x v="7"/>
    <x v="0"/>
    <x v="12"/>
    <x v="383"/>
    <x v="4109"/>
    <x v="3591"/>
    <x v="248"/>
    <x v="8"/>
    <x v="2"/>
    <x v="2"/>
    <x v="7"/>
    <x v="42"/>
    <x v="305"/>
    <x v="182"/>
    <x v="176"/>
    <x v="1"/>
    <x v="12"/>
    <x v="4"/>
    <x v="347"/>
    <x v="706"/>
    <x v="38"/>
    <x v="57"/>
    <x v="8"/>
    <x v="9"/>
    <x v="4374"/>
    <x v="18"/>
  </r>
  <r>
    <x v="1"/>
    <x v="7"/>
    <x v="0"/>
    <x v="12"/>
    <x v="361"/>
    <x v="4110"/>
    <x v="3592"/>
    <x v="10"/>
    <x v="8"/>
    <x v="2"/>
    <x v="2"/>
    <x v="7"/>
    <x v="42"/>
    <x v="305"/>
    <x v="182"/>
    <x v="142"/>
    <x v="1"/>
    <x v="12"/>
    <x v="4"/>
    <x v="349"/>
    <x v="551"/>
    <x v="38"/>
    <x v="57"/>
    <x v="8"/>
    <x v="9"/>
    <x v="4375"/>
    <x v="18"/>
  </r>
  <r>
    <x v="1"/>
    <x v="7"/>
    <x v="0"/>
    <x v="12"/>
    <x v="373"/>
    <x v="4111"/>
    <x v="3593"/>
    <x v="33"/>
    <x v="8"/>
    <x v="2"/>
    <x v="2"/>
    <x v="7"/>
    <x v="42"/>
    <x v="305"/>
    <x v="182"/>
    <x v="173"/>
    <x v="1"/>
    <x v="12"/>
    <x v="4"/>
    <x v="349"/>
    <x v="710"/>
    <x v="38"/>
    <x v="57"/>
    <x v="8"/>
    <x v="9"/>
    <x v="4376"/>
    <x v="18"/>
  </r>
  <r>
    <x v="1"/>
    <x v="7"/>
    <x v="0"/>
    <x v="12"/>
    <x v="383"/>
    <x v="4112"/>
    <x v="3594"/>
    <x v="78"/>
    <x v="8"/>
    <x v="2"/>
    <x v="2"/>
    <x v="7"/>
    <x v="42"/>
    <x v="305"/>
    <x v="182"/>
    <x v="176"/>
    <x v="1"/>
    <x v="12"/>
    <x v="4"/>
    <x v="351"/>
    <x v="909"/>
    <x v="38"/>
    <x v="57"/>
    <x v="8"/>
    <x v="9"/>
    <x v="4377"/>
    <x v="18"/>
  </r>
  <r>
    <x v="1"/>
    <x v="7"/>
    <x v="0"/>
    <x v="24"/>
    <x v="393"/>
    <x v="4113"/>
    <x v="3595"/>
    <x v="183"/>
    <x v="1"/>
    <x v="0"/>
    <x v="2"/>
    <x v="7"/>
    <x v="39"/>
    <x v="149"/>
    <x v="182"/>
    <x v="142"/>
    <x v="1"/>
    <x v="12"/>
    <x v="4"/>
    <x v="31"/>
    <x v="294"/>
    <x v="29"/>
    <x v="31"/>
    <x v="8"/>
    <x v="9"/>
    <x v="4378"/>
    <x v="54"/>
  </r>
  <r>
    <x v="0"/>
    <x v="6"/>
    <x v="0"/>
    <x v="0"/>
    <x v="19"/>
    <x v="4115"/>
    <x v="3596"/>
    <x v="252"/>
    <x v="8"/>
    <x v="2"/>
    <x v="2"/>
    <x v="6"/>
    <x v="14"/>
    <x v="43"/>
    <x v="16"/>
    <x v="184"/>
    <x v="1"/>
    <x v="9"/>
    <x v="4"/>
    <x v="1064"/>
    <x v="975"/>
    <x v="8"/>
    <x v="25"/>
    <x v="2"/>
    <x v="7"/>
    <x v="3333"/>
    <x v="85"/>
  </r>
  <r>
    <x v="1"/>
    <x v="7"/>
    <x v="0"/>
    <x v="8"/>
    <x v="361"/>
    <x v="4114"/>
    <x v="3596"/>
    <x v="48"/>
    <x v="8"/>
    <x v="2"/>
    <x v="2"/>
    <x v="7"/>
    <x v="42"/>
    <x v="183"/>
    <x v="170"/>
    <x v="184"/>
    <x v="1"/>
    <x v="12"/>
    <x v="4"/>
    <x v="306"/>
    <x v="477"/>
    <x v="24"/>
    <x v="37"/>
    <x v="8"/>
    <x v="9"/>
    <x v="4379"/>
    <x v="4"/>
  </r>
  <r>
    <x v="0"/>
    <x v="6"/>
    <x v="0"/>
    <x v="0"/>
    <x v="19"/>
    <x v="4116"/>
    <x v="3597"/>
    <x v="230"/>
    <x v="8"/>
    <x v="2"/>
    <x v="2"/>
    <x v="6"/>
    <x v="1"/>
    <x v="4"/>
    <x v="182"/>
    <x v="18"/>
    <x v="1"/>
    <x v="9"/>
    <x v="4"/>
    <x v="1028"/>
    <x v="336"/>
    <x v="8"/>
    <x v="25"/>
    <x v="2"/>
    <x v="7"/>
    <x v="3332"/>
    <x v="85"/>
  </r>
  <r>
    <x v="1"/>
    <x v="10"/>
    <x v="1"/>
    <x v="12"/>
    <x v="128"/>
    <x v="4117"/>
    <x v="3598"/>
    <x v="271"/>
    <x v="8"/>
    <x v="2"/>
    <x v="2"/>
    <x v="10"/>
    <x v="36"/>
    <x v="373"/>
    <x v="182"/>
    <x v="24"/>
    <x v="1"/>
    <x v="15"/>
    <x v="4"/>
    <x v="840"/>
    <x v="948"/>
    <x v="12"/>
    <x v="71"/>
    <x v="1"/>
    <x v="10"/>
    <x v="721"/>
    <x v="17"/>
  </r>
  <r>
    <x v="0"/>
    <x v="8"/>
    <x v="0"/>
    <x v="12"/>
    <x v="361"/>
    <x v="4118"/>
    <x v="3599"/>
    <x v="146"/>
    <x v="8"/>
    <x v="2"/>
    <x v="2"/>
    <x v="8"/>
    <x v="29"/>
    <x v="97"/>
    <x v="139"/>
    <x v="184"/>
    <x v="1"/>
    <x v="6"/>
    <x v="4"/>
    <x v="952"/>
    <x v="293"/>
    <x v="14"/>
    <x v="81"/>
    <x v="8"/>
    <x v="1"/>
    <x v="4381"/>
    <x v="11"/>
  </r>
  <r>
    <x v="1"/>
    <x v="10"/>
    <x v="0"/>
    <x v="0"/>
    <x v="27"/>
    <x v="4119"/>
    <x v="3599"/>
    <x v="97"/>
    <x v="8"/>
    <x v="2"/>
    <x v="2"/>
    <x v="10"/>
    <x v="35"/>
    <x v="340"/>
    <x v="182"/>
    <x v="24"/>
    <x v="1"/>
    <x v="15"/>
    <x v="4"/>
    <x v="708"/>
    <x v="614"/>
    <x v="51"/>
    <x v="26"/>
    <x v="1"/>
    <x v="9"/>
    <x v="722"/>
    <x v="2"/>
  </r>
  <r>
    <x v="1"/>
    <x v="7"/>
    <x v="0"/>
    <x v="8"/>
    <x v="357"/>
    <x v="4120"/>
    <x v="3600"/>
    <x v="33"/>
    <x v="8"/>
    <x v="2"/>
    <x v="2"/>
    <x v="7"/>
    <x v="42"/>
    <x v="180"/>
    <x v="156"/>
    <x v="184"/>
    <x v="1"/>
    <x v="12"/>
    <x v="4"/>
    <x v="285"/>
    <x v="489"/>
    <x v="77"/>
    <x v="39"/>
    <x v="8"/>
    <x v="9"/>
    <x v="4382"/>
    <x v="4"/>
  </r>
  <r>
    <x v="1"/>
    <x v="7"/>
    <x v="0"/>
    <x v="24"/>
    <x v="393"/>
    <x v="4121"/>
    <x v="3601"/>
    <x v="35"/>
    <x v="8"/>
    <x v="2"/>
    <x v="2"/>
    <x v="7"/>
    <x v="42"/>
    <x v="307"/>
    <x v="182"/>
    <x v="142"/>
    <x v="1"/>
    <x v="12"/>
    <x v="4"/>
    <x v="443"/>
    <x v="322"/>
    <x v="38"/>
    <x v="57"/>
    <x v="8"/>
    <x v="9"/>
    <x v="4383"/>
    <x v="54"/>
  </r>
  <r>
    <x v="1"/>
    <x v="7"/>
    <x v="0"/>
    <x v="12"/>
    <x v="373"/>
    <x v="4122"/>
    <x v="3602"/>
    <x v="66"/>
    <x v="8"/>
    <x v="2"/>
    <x v="2"/>
    <x v="7"/>
    <x v="42"/>
    <x v="305"/>
    <x v="182"/>
    <x v="173"/>
    <x v="1"/>
    <x v="12"/>
    <x v="4"/>
    <x v="351"/>
    <x v="225"/>
    <x v="38"/>
    <x v="57"/>
    <x v="8"/>
    <x v="9"/>
    <x v="4384"/>
    <x v="18"/>
  </r>
  <r>
    <x v="1"/>
    <x v="10"/>
    <x v="0"/>
    <x v="3"/>
    <x v="49"/>
    <x v="4123"/>
    <x v="3603"/>
    <x v="26"/>
    <x v="8"/>
    <x v="2"/>
    <x v="2"/>
    <x v="10"/>
    <x v="35"/>
    <x v="318"/>
    <x v="21"/>
    <x v="184"/>
    <x v="1"/>
    <x v="15"/>
    <x v="4"/>
    <x v="781"/>
    <x v="184"/>
    <x v="12"/>
    <x v="71"/>
    <x v="1"/>
    <x v="9"/>
    <x v="723"/>
    <x v="8"/>
  </r>
  <r>
    <x v="1"/>
    <x v="7"/>
    <x v="0"/>
    <x v="12"/>
    <x v="361"/>
    <x v="4124"/>
    <x v="3604"/>
    <x v="26"/>
    <x v="8"/>
    <x v="2"/>
    <x v="2"/>
    <x v="7"/>
    <x v="42"/>
    <x v="305"/>
    <x v="182"/>
    <x v="142"/>
    <x v="1"/>
    <x v="12"/>
    <x v="4"/>
    <x v="349"/>
    <x v="178"/>
    <x v="38"/>
    <x v="57"/>
    <x v="8"/>
    <x v="9"/>
    <x v="4385"/>
    <x v="18"/>
  </r>
  <r>
    <x v="1"/>
    <x v="10"/>
    <x v="0"/>
    <x v="8"/>
    <x v="90"/>
    <x v="4125"/>
    <x v="3605"/>
    <x v="26"/>
    <x v="8"/>
    <x v="2"/>
    <x v="2"/>
    <x v="10"/>
    <x v="35"/>
    <x v="321"/>
    <x v="21"/>
    <x v="184"/>
    <x v="1"/>
    <x v="15"/>
    <x v="4"/>
    <x v="798"/>
    <x v="184"/>
    <x v="40"/>
    <x v="71"/>
    <x v="1"/>
    <x v="9"/>
    <x v="724"/>
    <x v="4"/>
  </r>
  <r>
    <x v="1"/>
    <x v="7"/>
    <x v="0"/>
    <x v="8"/>
    <x v="349"/>
    <x v="4126"/>
    <x v="3606"/>
    <x v="298"/>
    <x v="8"/>
    <x v="2"/>
    <x v="2"/>
    <x v="7"/>
    <x v="42"/>
    <x v="180"/>
    <x v="139"/>
    <x v="184"/>
    <x v="1"/>
    <x v="12"/>
    <x v="4"/>
    <x v="282"/>
    <x v="376"/>
    <x v="77"/>
    <x v="39"/>
    <x v="8"/>
    <x v="9"/>
    <x v="4386"/>
    <x v="4"/>
  </r>
  <r>
    <x v="1"/>
    <x v="10"/>
    <x v="0"/>
    <x v="12"/>
    <x v="128"/>
    <x v="4127"/>
    <x v="3607"/>
    <x v="26"/>
    <x v="8"/>
    <x v="2"/>
    <x v="2"/>
    <x v="10"/>
    <x v="35"/>
    <x v="320"/>
    <x v="21"/>
    <x v="184"/>
    <x v="1"/>
    <x v="15"/>
    <x v="4"/>
    <x v="829"/>
    <x v="184"/>
    <x v="12"/>
    <x v="47"/>
    <x v="1"/>
    <x v="9"/>
    <x v="725"/>
    <x v="12"/>
  </r>
  <r>
    <x v="1"/>
    <x v="7"/>
    <x v="0"/>
    <x v="12"/>
    <x v="373"/>
    <x v="4128"/>
    <x v="3608"/>
    <x v="26"/>
    <x v="8"/>
    <x v="2"/>
    <x v="2"/>
    <x v="7"/>
    <x v="42"/>
    <x v="305"/>
    <x v="170"/>
    <x v="184"/>
    <x v="1"/>
    <x v="12"/>
    <x v="4"/>
    <x v="345"/>
    <x v="180"/>
    <x v="38"/>
    <x v="57"/>
    <x v="8"/>
    <x v="9"/>
    <x v="4387"/>
    <x v="18"/>
  </r>
  <r>
    <x v="1"/>
    <x v="7"/>
    <x v="0"/>
    <x v="25"/>
    <x v="394"/>
    <x v="4129"/>
    <x v="3609"/>
    <x v="99"/>
    <x v="8"/>
    <x v="2"/>
    <x v="2"/>
    <x v="7"/>
    <x v="42"/>
    <x v="304"/>
    <x v="139"/>
    <x v="184"/>
    <x v="1"/>
    <x v="12"/>
    <x v="4"/>
    <x v="374"/>
    <x v="1019"/>
    <x v="38"/>
    <x v="57"/>
    <x v="8"/>
    <x v="9"/>
    <x v="4388"/>
    <x v="11"/>
  </r>
  <r>
    <x v="1"/>
    <x v="7"/>
    <x v="0"/>
    <x v="12"/>
    <x v="186"/>
    <x v="4130"/>
    <x v="3610"/>
    <x v="26"/>
    <x v="8"/>
    <x v="2"/>
    <x v="2"/>
    <x v="7"/>
    <x v="40"/>
    <x v="205"/>
    <x v="23"/>
    <x v="184"/>
    <x v="1"/>
    <x v="13"/>
    <x v="4"/>
    <x v="79"/>
    <x v="176"/>
    <x v="69"/>
    <x v="56"/>
    <x v="8"/>
    <x v="9"/>
    <x v="4389"/>
    <x v="11"/>
  </r>
  <r>
    <x v="1"/>
    <x v="7"/>
    <x v="0"/>
    <x v="29"/>
    <x v="405"/>
    <x v="4132"/>
    <x v="3611"/>
    <x v="26"/>
    <x v="8"/>
    <x v="2"/>
    <x v="2"/>
    <x v="7"/>
    <x v="42"/>
    <x v="301"/>
    <x v="139"/>
    <x v="184"/>
    <x v="1"/>
    <x v="12"/>
    <x v="4"/>
    <x v="335"/>
    <x v="180"/>
    <x v="38"/>
    <x v="57"/>
    <x v="8"/>
    <x v="9"/>
    <x v="4390"/>
    <x v="63"/>
  </r>
  <r>
    <x v="1"/>
    <x v="10"/>
    <x v="1"/>
    <x v="8"/>
    <x v="59"/>
    <x v="4131"/>
    <x v="3611"/>
    <x v="248"/>
    <x v="8"/>
    <x v="2"/>
    <x v="2"/>
    <x v="10"/>
    <x v="60"/>
    <x v="417"/>
    <x v="182"/>
    <x v="19"/>
    <x v="1"/>
    <x v="15"/>
    <x v="4"/>
    <x v="955"/>
    <x v="943"/>
    <x v="65"/>
    <x v="79"/>
    <x v="1"/>
    <x v="10"/>
    <x v="726"/>
    <x v="4"/>
  </r>
  <r>
    <x v="1"/>
    <x v="10"/>
    <x v="1"/>
    <x v="8"/>
    <x v="59"/>
    <x v="4133"/>
    <x v="3612"/>
    <x v="248"/>
    <x v="8"/>
    <x v="2"/>
    <x v="2"/>
    <x v="10"/>
    <x v="59"/>
    <x v="350"/>
    <x v="182"/>
    <x v="19"/>
    <x v="1"/>
    <x v="15"/>
    <x v="4"/>
    <x v="960"/>
    <x v="943"/>
    <x v="15"/>
    <x v="70"/>
    <x v="1"/>
    <x v="10"/>
    <x v="727"/>
    <x v="4"/>
  </r>
  <r>
    <x v="0"/>
    <x v="7"/>
    <x v="1"/>
    <x v="0"/>
    <x v="318"/>
    <x v="4134"/>
    <x v="3613"/>
    <x v="84"/>
    <x v="8"/>
    <x v="2"/>
    <x v="2"/>
    <x v="7"/>
    <x v="9"/>
    <x v="23"/>
    <x v="170"/>
    <x v="184"/>
    <x v="1"/>
    <x v="5"/>
    <x v="0"/>
    <x v="491"/>
    <x v="724"/>
    <x v="88"/>
    <x v="6"/>
    <x v="7"/>
    <x v="0"/>
    <x v="2756"/>
    <x v="2"/>
  </r>
  <r>
    <x v="1"/>
    <x v="7"/>
    <x v="0"/>
    <x v="25"/>
    <x v="394"/>
    <x v="4135"/>
    <x v="3614"/>
    <x v="99"/>
    <x v="8"/>
    <x v="2"/>
    <x v="2"/>
    <x v="7"/>
    <x v="42"/>
    <x v="304"/>
    <x v="139"/>
    <x v="184"/>
    <x v="1"/>
    <x v="12"/>
    <x v="4"/>
    <x v="372"/>
    <x v="1019"/>
    <x v="38"/>
    <x v="57"/>
    <x v="8"/>
    <x v="9"/>
    <x v="4391"/>
    <x v="11"/>
  </r>
  <r>
    <x v="1"/>
    <x v="7"/>
    <x v="0"/>
    <x v="12"/>
    <x v="383"/>
    <x v="4136"/>
    <x v="3615"/>
    <x v="277"/>
    <x v="8"/>
    <x v="2"/>
    <x v="2"/>
    <x v="7"/>
    <x v="42"/>
    <x v="305"/>
    <x v="182"/>
    <x v="176"/>
    <x v="1"/>
    <x v="12"/>
    <x v="4"/>
    <x v="345"/>
    <x v="607"/>
    <x v="38"/>
    <x v="57"/>
    <x v="8"/>
    <x v="9"/>
    <x v="4392"/>
    <x v="18"/>
  </r>
  <r>
    <x v="1"/>
    <x v="7"/>
    <x v="0"/>
    <x v="8"/>
    <x v="361"/>
    <x v="4137"/>
    <x v="3616"/>
    <x v="277"/>
    <x v="8"/>
    <x v="2"/>
    <x v="2"/>
    <x v="7"/>
    <x v="42"/>
    <x v="180"/>
    <x v="170"/>
    <x v="184"/>
    <x v="1"/>
    <x v="12"/>
    <x v="4"/>
    <x v="281"/>
    <x v="344"/>
    <x v="77"/>
    <x v="39"/>
    <x v="8"/>
    <x v="9"/>
    <x v="4393"/>
    <x v="4"/>
  </r>
  <r>
    <x v="1"/>
    <x v="10"/>
    <x v="0"/>
    <x v="6"/>
    <x v="71"/>
    <x v="4138"/>
    <x v="3617"/>
    <x v="26"/>
    <x v="8"/>
    <x v="2"/>
    <x v="2"/>
    <x v="10"/>
    <x v="35"/>
    <x v="333"/>
    <x v="21"/>
    <x v="184"/>
    <x v="1"/>
    <x v="15"/>
    <x v="4"/>
    <x v="843"/>
    <x v="184"/>
    <x v="32"/>
    <x v="74"/>
    <x v="1"/>
    <x v="9"/>
    <x v="728"/>
    <x v="8"/>
  </r>
  <r>
    <x v="1"/>
    <x v="7"/>
    <x v="0"/>
    <x v="24"/>
    <x v="393"/>
    <x v="4140"/>
    <x v="3618"/>
    <x v="99"/>
    <x v="8"/>
    <x v="2"/>
    <x v="2"/>
    <x v="7"/>
    <x v="42"/>
    <x v="307"/>
    <x v="139"/>
    <x v="184"/>
    <x v="1"/>
    <x v="12"/>
    <x v="4"/>
    <x v="439"/>
    <x v="1019"/>
    <x v="38"/>
    <x v="57"/>
    <x v="8"/>
    <x v="9"/>
    <x v="4395"/>
    <x v="54"/>
  </r>
  <r>
    <x v="1"/>
    <x v="2"/>
    <x v="1"/>
    <x v="13"/>
    <x v="354"/>
    <x v="4139"/>
    <x v="3618"/>
    <x v="77"/>
    <x v="8"/>
    <x v="2"/>
    <x v="2"/>
    <x v="2"/>
    <x v="34"/>
    <x v="463"/>
    <x v="101"/>
    <x v="184"/>
    <x v="1"/>
    <x v="1"/>
    <x v="4"/>
    <x v="99"/>
    <x v="498"/>
    <x v="84"/>
    <x v="65"/>
    <x v="8"/>
    <x v="11"/>
    <x v="4394"/>
    <x v="30"/>
  </r>
  <r>
    <x v="1"/>
    <x v="7"/>
    <x v="0"/>
    <x v="8"/>
    <x v="369"/>
    <x v="4141"/>
    <x v="3619"/>
    <x v="26"/>
    <x v="8"/>
    <x v="2"/>
    <x v="2"/>
    <x v="7"/>
    <x v="42"/>
    <x v="175"/>
    <x v="174"/>
    <x v="184"/>
    <x v="1"/>
    <x v="12"/>
    <x v="4"/>
    <x v="345"/>
    <x v="179"/>
    <x v="34"/>
    <x v="36"/>
    <x v="8"/>
    <x v="9"/>
    <x v="4396"/>
    <x v="4"/>
  </r>
  <r>
    <x v="1"/>
    <x v="7"/>
    <x v="0"/>
    <x v="12"/>
    <x v="361"/>
    <x v="4142"/>
    <x v="3620"/>
    <x v="85"/>
    <x v="8"/>
    <x v="2"/>
    <x v="2"/>
    <x v="7"/>
    <x v="42"/>
    <x v="305"/>
    <x v="182"/>
    <x v="142"/>
    <x v="1"/>
    <x v="12"/>
    <x v="4"/>
    <x v="340"/>
    <x v="830"/>
    <x v="38"/>
    <x v="57"/>
    <x v="8"/>
    <x v="9"/>
    <x v="4397"/>
    <x v="18"/>
  </r>
  <r>
    <x v="1"/>
    <x v="7"/>
    <x v="0"/>
    <x v="12"/>
    <x v="373"/>
    <x v="4144"/>
    <x v="3621"/>
    <x v="66"/>
    <x v="8"/>
    <x v="2"/>
    <x v="2"/>
    <x v="7"/>
    <x v="42"/>
    <x v="305"/>
    <x v="170"/>
    <x v="184"/>
    <x v="1"/>
    <x v="12"/>
    <x v="4"/>
    <x v="331"/>
    <x v="225"/>
    <x v="38"/>
    <x v="57"/>
    <x v="8"/>
    <x v="9"/>
    <x v="4398"/>
    <x v="18"/>
  </r>
  <r>
    <x v="1"/>
    <x v="10"/>
    <x v="1"/>
    <x v="12"/>
    <x v="128"/>
    <x v="4143"/>
    <x v="3621"/>
    <x v="188"/>
    <x v="8"/>
    <x v="2"/>
    <x v="2"/>
    <x v="10"/>
    <x v="36"/>
    <x v="388"/>
    <x v="21"/>
    <x v="184"/>
    <x v="1"/>
    <x v="15"/>
    <x v="4"/>
    <x v="822"/>
    <x v="868"/>
    <x v="44"/>
    <x v="47"/>
    <x v="1"/>
    <x v="10"/>
    <x v="729"/>
    <x v="16"/>
  </r>
  <r>
    <x v="0"/>
    <x v="7"/>
    <x v="1"/>
    <x v="12"/>
    <x v="361"/>
    <x v="4145"/>
    <x v="3622"/>
    <x v="239"/>
    <x v="8"/>
    <x v="2"/>
    <x v="2"/>
    <x v="7"/>
    <x v="9"/>
    <x v="26"/>
    <x v="139"/>
    <x v="184"/>
    <x v="1"/>
    <x v="5"/>
    <x v="0"/>
    <x v="517"/>
    <x v="351"/>
    <x v="63"/>
    <x v="6"/>
    <x v="7"/>
    <x v="0"/>
    <x v="2757"/>
    <x v="18"/>
  </r>
  <r>
    <x v="1"/>
    <x v="7"/>
    <x v="0"/>
    <x v="12"/>
    <x v="361"/>
    <x v="4146"/>
    <x v="3623"/>
    <x v="94"/>
    <x v="8"/>
    <x v="2"/>
    <x v="2"/>
    <x v="7"/>
    <x v="42"/>
    <x v="305"/>
    <x v="182"/>
    <x v="142"/>
    <x v="1"/>
    <x v="12"/>
    <x v="4"/>
    <x v="335"/>
    <x v="637"/>
    <x v="38"/>
    <x v="57"/>
    <x v="8"/>
    <x v="9"/>
    <x v="4399"/>
    <x v="18"/>
  </r>
  <r>
    <x v="1"/>
    <x v="7"/>
    <x v="0"/>
    <x v="12"/>
    <x v="361"/>
    <x v="4147"/>
    <x v="3624"/>
    <x v="173"/>
    <x v="8"/>
    <x v="2"/>
    <x v="2"/>
    <x v="7"/>
    <x v="42"/>
    <x v="305"/>
    <x v="182"/>
    <x v="142"/>
    <x v="1"/>
    <x v="12"/>
    <x v="4"/>
    <x v="335"/>
    <x v="352"/>
    <x v="38"/>
    <x v="57"/>
    <x v="8"/>
    <x v="9"/>
    <x v="4400"/>
    <x v="18"/>
  </r>
  <r>
    <x v="1"/>
    <x v="10"/>
    <x v="1"/>
    <x v="2"/>
    <x v="37"/>
    <x v="4148"/>
    <x v="3625"/>
    <x v="239"/>
    <x v="8"/>
    <x v="2"/>
    <x v="2"/>
    <x v="10"/>
    <x v="36"/>
    <x v="431"/>
    <x v="21"/>
    <x v="184"/>
    <x v="1"/>
    <x v="15"/>
    <x v="4"/>
    <x v="795"/>
    <x v="300"/>
    <x v="49"/>
    <x v="76"/>
    <x v="1"/>
    <x v="10"/>
    <x v="730"/>
    <x v="10"/>
  </r>
  <r>
    <x v="1"/>
    <x v="10"/>
    <x v="1"/>
    <x v="12"/>
    <x v="128"/>
    <x v="4149"/>
    <x v="3626"/>
    <x v="19"/>
    <x v="8"/>
    <x v="2"/>
    <x v="2"/>
    <x v="10"/>
    <x v="36"/>
    <x v="413"/>
    <x v="21"/>
    <x v="184"/>
    <x v="1"/>
    <x v="15"/>
    <x v="4"/>
    <x v="807"/>
    <x v="148"/>
    <x v="19"/>
    <x v="49"/>
    <x v="1"/>
    <x v="10"/>
    <x v="731"/>
    <x v="43"/>
  </r>
  <r>
    <x v="1"/>
    <x v="7"/>
    <x v="0"/>
    <x v="13"/>
    <x v="363"/>
    <x v="4150"/>
    <x v="3627"/>
    <x v="102"/>
    <x v="8"/>
    <x v="2"/>
    <x v="2"/>
    <x v="7"/>
    <x v="42"/>
    <x v="300"/>
    <x v="182"/>
    <x v="142"/>
    <x v="1"/>
    <x v="12"/>
    <x v="4"/>
    <x v="383"/>
    <x v="112"/>
    <x v="38"/>
    <x v="57"/>
    <x v="8"/>
    <x v="9"/>
    <x v="4401"/>
    <x v="37"/>
  </r>
  <r>
    <x v="0"/>
    <x v="6"/>
    <x v="0"/>
    <x v="0"/>
    <x v="19"/>
    <x v="4152"/>
    <x v="3628"/>
    <x v="89"/>
    <x v="8"/>
    <x v="2"/>
    <x v="2"/>
    <x v="6"/>
    <x v="14"/>
    <x v="43"/>
    <x v="16"/>
    <x v="184"/>
    <x v="1"/>
    <x v="9"/>
    <x v="4"/>
    <x v="1063"/>
    <x v="556"/>
    <x v="8"/>
    <x v="25"/>
    <x v="2"/>
    <x v="7"/>
    <x v="3331"/>
    <x v="85"/>
  </r>
  <r>
    <x v="1"/>
    <x v="10"/>
    <x v="1"/>
    <x v="8"/>
    <x v="90"/>
    <x v="4151"/>
    <x v="3628"/>
    <x v="239"/>
    <x v="8"/>
    <x v="2"/>
    <x v="2"/>
    <x v="10"/>
    <x v="36"/>
    <x v="428"/>
    <x v="21"/>
    <x v="184"/>
    <x v="1"/>
    <x v="15"/>
    <x v="4"/>
    <x v="776"/>
    <x v="300"/>
    <x v="49"/>
    <x v="76"/>
    <x v="1"/>
    <x v="10"/>
    <x v="732"/>
    <x v="4"/>
  </r>
  <r>
    <x v="1"/>
    <x v="7"/>
    <x v="0"/>
    <x v="12"/>
    <x v="373"/>
    <x v="4153"/>
    <x v="3629"/>
    <x v="97"/>
    <x v="8"/>
    <x v="2"/>
    <x v="2"/>
    <x v="7"/>
    <x v="42"/>
    <x v="305"/>
    <x v="182"/>
    <x v="173"/>
    <x v="1"/>
    <x v="12"/>
    <x v="4"/>
    <x v="340"/>
    <x v="557"/>
    <x v="38"/>
    <x v="57"/>
    <x v="8"/>
    <x v="9"/>
    <x v="4402"/>
    <x v="18"/>
  </r>
  <r>
    <x v="1"/>
    <x v="2"/>
    <x v="0"/>
    <x v="0"/>
    <x v="344"/>
    <x v="4154"/>
    <x v="3630"/>
    <x v="248"/>
    <x v="8"/>
    <x v="2"/>
    <x v="2"/>
    <x v="2"/>
    <x v="33"/>
    <x v="469"/>
    <x v="182"/>
    <x v="182"/>
    <x v="1"/>
    <x v="2"/>
    <x v="4"/>
    <x v="678"/>
    <x v="369"/>
    <x v="36"/>
    <x v="90"/>
    <x v="8"/>
    <x v="9"/>
    <x v="4403"/>
    <x v="11"/>
  </r>
  <r>
    <x v="1"/>
    <x v="10"/>
    <x v="1"/>
    <x v="12"/>
    <x v="128"/>
    <x v="4155"/>
    <x v="3631"/>
    <x v="19"/>
    <x v="8"/>
    <x v="2"/>
    <x v="2"/>
    <x v="10"/>
    <x v="36"/>
    <x v="411"/>
    <x v="21"/>
    <x v="184"/>
    <x v="1"/>
    <x v="15"/>
    <x v="4"/>
    <x v="834"/>
    <x v="148"/>
    <x v="76"/>
    <x v="49"/>
    <x v="1"/>
    <x v="10"/>
    <x v="733"/>
    <x v="17"/>
  </r>
  <r>
    <x v="1"/>
    <x v="7"/>
    <x v="1"/>
    <x v="0"/>
    <x v="318"/>
    <x v="4156"/>
    <x v="3632"/>
    <x v="93"/>
    <x v="8"/>
    <x v="2"/>
    <x v="2"/>
    <x v="7"/>
    <x v="43"/>
    <x v="264"/>
    <x v="170"/>
    <x v="184"/>
    <x v="1"/>
    <x v="12"/>
    <x v="4"/>
    <x v="381"/>
    <x v="39"/>
    <x v="42"/>
    <x v="17"/>
    <x v="7"/>
    <x v="9"/>
    <x v="2758"/>
    <x v="4"/>
  </r>
  <r>
    <x v="0"/>
    <x v="6"/>
    <x v="0"/>
    <x v="0"/>
    <x v="19"/>
    <x v="4157"/>
    <x v="3633"/>
    <x v="299"/>
    <x v="8"/>
    <x v="2"/>
    <x v="2"/>
    <x v="6"/>
    <x v="14"/>
    <x v="43"/>
    <x v="16"/>
    <x v="184"/>
    <x v="1"/>
    <x v="9"/>
    <x v="4"/>
    <x v="1061"/>
    <x v="65"/>
    <x v="8"/>
    <x v="25"/>
    <x v="2"/>
    <x v="7"/>
    <x v="3330"/>
    <x v="85"/>
  </r>
  <r>
    <x v="0"/>
    <x v="6"/>
    <x v="0"/>
    <x v="0"/>
    <x v="1"/>
    <x v="4158"/>
    <x v="3634"/>
    <x v="236"/>
    <x v="8"/>
    <x v="2"/>
    <x v="2"/>
    <x v="6"/>
    <x v="14"/>
    <x v="43"/>
    <x v="182"/>
    <x v="1"/>
    <x v="1"/>
    <x v="9"/>
    <x v="4"/>
    <x v="1063"/>
    <x v="815"/>
    <x v="8"/>
    <x v="25"/>
    <x v="2"/>
    <x v="7"/>
    <x v="3329"/>
    <x v="85"/>
  </r>
  <r>
    <x v="1"/>
    <x v="2"/>
    <x v="0"/>
    <x v="0"/>
    <x v="344"/>
    <x v="4159"/>
    <x v="3635"/>
    <x v="145"/>
    <x v="8"/>
    <x v="2"/>
    <x v="2"/>
    <x v="2"/>
    <x v="33"/>
    <x v="469"/>
    <x v="180"/>
    <x v="184"/>
    <x v="1"/>
    <x v="2"/>
    <x v="4"/>
    <x v="677"/>
    <x v="716"/>
    <x v="36"/>
    <x v="90"/>
    <x v="8"/>
    <x v="9"/>
    <x v="4404"/>
    <x v="11"/>
  </r>
  <r>
    <x v="1"/>
    <x v="7"/>
    <x v="0"/>
    <x v="12"/>
    <x v="361"/>
    <x v="4160"/>
    <x v="3636"/>
    <x v="10"/>
    <x v="8"/>
    <x v="2"/>
    <x v="2"/>
    <x v="7"/>
    <x v="42"/>
    <x v="305"/>
    <x v="139"/>
    <x v="184"/>
    <x v="1"/>
    <x v="12"/>
    <x v="4"/>
    <x v="340"/>
    <x v="551"/>
    <x v="38"/>
    <x v="57"/>
    <x v="8"/>
    <x v="9"/>
    <x v="4405"/>
    <x v="18"/>
  </r>
  <r>
    <x v="0"/>
    <x v="6"/>
    <x v="0"/>
    <x v="0"/>
    <x v="5"/>
    <x v="4161"/>
    <x v="3637"/>
    <x v="178"/>
    <x v="8"/>
    <x v="2"/>
    <x v="2"/>
    <x v="6"/>
    <x v="14"/>
    <x v="43"/>
    <x v="182"/>
    <x v="5"/>
    <x v="1"/>
    <x v="9"/>
    <x v="4"/>
    <x v="1063"/>
    <x v="55"/>
    <x v="8"/>
    <x v="25"/>
    <x v="2"/>
    <x v="7"/>
    <x v="3328"/>
    <x v="85"/>
  </r>
  <r>
    <x v="1"/>
    <x v="7"/>
    <x v="0"/>
    <x v="12"/>
    <x v="361"/>
    <x v="4162"/>
    <x v="3638"/>
    <x v="10"/>
    <x v="8"/>
    <x v="2"/>
    <x v="2"/>
    <x v="7"/>
    <x v="42"/>
    <x v="305"/>
    <x v="139"/>
    <x v="184"/>
    <x v="1"/>
    <x v="12"/>
    <x v="4"/>
    <x v="345"/>
    <x v="551"/>
    <x v="38"/>
    <x v="57"/>
    <x v="8"/>
    <x v="9"/>
    <x v="4406"/>
    <x v="18"/>
  </r>
  <r>
    <x v="1"/>
    <x v="7"/>
    <x v="0"/>
    <x v="8"/>
    <x v="349"/>
    <x v="4163"/>
    <x v="3639"/>
    <x v="56"/>
    <x v="8"/>
    <x v="2"/>
    <x v="2"/>
    <x v="7"/>
    <x v="42"/>
    <x v="180"/>
    <x v="182"/>
    <x v="142"/>
    <x v="1"/>
    <x v="12"/>
    <x v="4"/>
    <x v="282"/>
    <x v="1014"/>
    <x v="77"/>
    <x v="39"/>
    <x v="8"/>
    <x v="9"/>
    <x v="4407"/>
    <x v="4"/>
  </r>
  <r>
    <x v="1"/>
    <x v="7"/>
    <x v="0"/>
    <x v="12"/>
    <x v="186"/>
    <x v="4164"/>
    <x v="3640"/>
    <x v="26"/>
    <x v="8"/>
    <x v="2"/>
    <x v="2"/>
    <x v="7"/>
    <x v="40"/>
    <x v="205"/>
    <x v="23"/>
    <x v="184"/>
    <x v="1"/>
    <x v="13"/>
    <x v="4"/>
    <x v="79"/>
    <x v="176"/>
    <x v="69"/>
    <x v="56"/>
    <x v="8"/>
    <x v="9"/>
    <x v="4408"/>
    <x v="11"/>
  </r>
  <r>
    <x v="1"/>
    <x v="7"/>
    <x v="0"/>
    <x v="8"/>
    <x v="349"/>
    <x v="4165"/>
    <x v="3641"/>
    <x v="26"/>
    <x v="8"/>
    <x v="2"/>
    <x v="2"/>
    <x v="7"/>
    <x v="42"/>
    <x v="175"/>
    <x v="139"/>
    <x v="184"/>
    <x v="1"/>
    <x v="12"/>
    <x v="4"/>
    <x v="345"/>
    <x v="179"/>
    <x v="34"/>
    <x v="36"/>
    <x v="8"/>
    <x v="9"/>
    <x v="4409"/>
    <x v="4"/>
  </r>
  <r>
    <x v="1"/>
    <x v="7"/>
    <x v="0"/>
    <x v="12"/>
    <x v="361"/>
    <x v="4166"/>
    <x v="3642"/>
    <x v="239"/>
    <x v="8"/>
    <x v="2"/>
    <x v="2"/>
    <x v="7"/>
    <x v="42"/>
    <x v="305"/>
    <x v="139"/>
    <x v="184"/>
    <x v="1"/>
    <x v="12"/>
    <x v="4"/>
    <x v="345"/>
    <x v="346"/>
    <x v="38"/>
    <x v="57"/>
    <x v="8"/>
    <x v="9"/>
    <x v="4410"/>
    <x v="18"/>
  </r>
  <r>
    <x v="1"/>
    <x v="7"/>
    <x v="0"/>
    <x v="12"/>
    <x v="186"/>
    <x v="4167"/>
    <x v="3643"/>
    <x v="26"/>
    <x v="8"/>
    <x v="2"/>
    <x v="2"/>
    <x v="7"/>
    <x v="40"/>
    <x v="205"/>
    <x v="23"/>
    <x v="184"/>
    <x v="1"/>
    <x v="13"/>
    <x v="4"/>
    <x v="79"/>
    <x v="176"/>
    <x v="69"/>
    <x v="56"/>
    <x v="8"/>
    <x v="9"/>
    <x v="4411"/>
    <x v="11"/>
  </r>
  <r>
    <x v="1"/>
    <x v="7"/>
    <x v="0"/>
    <x v="8"/>
    <x v="369"/>
    <x v="4168"/>
    <x v="3644"/>
    <x v="56"/>
    <x v="8"/>
    <x v="2"/>
    <x v="2"/>
    <x v="7"/>
    <x v="42"/>
    <x v="180"/>
    <x v="182"/>
    <x v="176"/>
    <x v="1"/>
    <x v="12"/>
    <x v="4"/>
    <x v="282"/>
    <x v="1014"/>
    <x v="77"/>
    <x v="39"/>
    <x v="8"/>
    <x v="9"/>
    <x v="4412"/>
    <x v="4"/>
  </r>
  <r>
    <x v="1"/>
    <x v="7"/>
    <x v="1"/>
    <x v="12"/>
    <x v="349"/>
    <x v="4169"/>
    <x v="3645"/>
    <x v="93"/>
    <x v="8"/>
    <x v="2"/>
    <x v="2"/>
    <x v="7"/>
    <x v="43"/>
    <x v="265"/>
    <x v="90"/>
    <x v="184"/>
    <x v="1"/>
    <x v="12"/>
    <x v="4"/>
    <x v="403"/>
    <x v="39"/>
    <x v="42"/>
    <x v="17"/>
    <x v="7"/>
    <x v="9"/>
    <x v="4413"/>
    <x v="18"/>
  </r>
  <r>
    <x v="1"/>
    <x v="7"/>
    <x v="0"/>
    <x v="12"/>
    <x v="186"/>
    <x v="4170"/>
    <x v="3646"/>
    <x v="248"/>
    <x v="8"/>
    <x v="2"/>
    <x v="2"/>
    <x v="7"/>
    <x v="40"/>
    <x v="205"/>
    <x v="23"/>
    <x v="184"/>
    <x v="1"/>
    <x v="13"/>
    <x v="4"/>
    <x v="79"/>
    <x v="510"/>
    <x v="69"/>
    <x v="56"/>
    <x v="8"/>
    <x v="9"/>
    <x v="4414"/>
    <x v="11"/>
  </r>
  <r>
    <x v="1"/>
    <x v="7"/>
    <x v="0"/>
    <x v="12"/>
    <x v="186"/>
    <x v="4171"/>
    <x v="3647"/>
    <x v="248"/>
    <x v="8"/>
    <x v="2"/>
    <x v="2"/>
    <x v="7"/>
    <x v="40"/>
    <x v="205"/>
    <x v="23"/>
    <x v="184"/>
    <x v="1"/>
    <x v="13"/>
    <x v="4"/>
    <x v="79"/>
    <x v="510"/>
    <x v="69"/>
    <x v="56"/>
    <x v="8"/>
    <x v="9"/>
    <x v="4416"/>
    <x v="11"/>
  </r>
  <r>
    <x v="1"/>
    <x v="7"/>
    <x v="0"/>
    <x v="25"/>
    <x v="394"/>
    <x v="4172"/>
    <x v="3648"/>
    <x v="120"/>
    <x v="8"/>
    <x v="2"/>
    <x v="2"/>
    <x v="7"/>
    <x v="42"/>
    <x v="304"/>
    <x v="139"/>
    <x v="184"/>
    <x v="1"/>
    <x v="12"/>
    <x v="4"/>
    <x v="372"/>
    <x v="343"/>
    <x v="38"/>
    <x v="57"/>
    <x v="8"/>
    <x v="9"/>
    <x v="4415"/>
    <x v="11"/>
  </r>
  <r>
    <x v="1"/>
    <x v="7"/>
    <x v="0"/>
    <x v="12"/>
    <x v="186"/>
    <x v="4173"/>
    <x v="3649"/>
    <x v="248"/>
    <x v="8"/>
    <x v="2"/>
    <x v="2"/>
    <x v="7"/>
    <x v="40"/>
    <x v="205"/>
    <x v="23"/>
    <x v="184"/>
    <x v="1"/>
    <x v="13"/>
    <x v="4"/>
    <x v="79"/>
    <x v="510"/>
    <x v="69"/>
    <x v="56"/>
    <x v="8"/>
    <x v="9"/>
    <x v="4418"/>
    <x v="11"/>
  </r>
  <r>
    <x v="1"/>
    <x v="7"/>
    <x v="0"/>
    <x v="12"/>
    <x v="186"/>
    <x v="4174"/>
    <x v="3650"/>
    <x v="248"/>
    <x v="8"/>
    <x v="2"/>
    <x v="2"/>
    <x v="7"/>
    <x v="40"/>
    <x v="205"/>
    <x v="23"/>
    <x v="184"/>
    <x v="1"/>
    <x v="13"/>
    <x v="4"/>
    <x v="79"/>
    <x v="510"/>
    <x v="69"/>
    <x v="56"/>
    <x v="8"/>
    <x v="9"/>
    <x v="4417"/>
    <x v="11"/>
  </r>
  <r>
    <x v="1"/>
    <x v="10"/>
    <x v="1"/>
    <x v="8"/>
    <x v="59"/>
    <x v="4175"/>
    <x v="3651"/>
    <x v="97"/>
    <x v="8"/>
    <x v="2"/>
    <x v="2"/>
    <x v="10"/>
    <x v="59"/>
    <x v="347"/>
    <x v="18"/>
    <x v="184"/>
    <x v="0"/>
    <x v="15"/>
    <x v="4"/>
    <x v="905"/>
    <x v="339"/>
    <x v="15"/>
    <x v="70"/>
    <x v="1"/>
    <x v="10"/>
    <x v="734"/>
    <x v="4"/>
  </r>
  <r>
    <x v="1"/>
    <x v="10"/>
    <x v="1"/>
    <x v="1"/>
    <x v="33"/>
    <x v="4176"/>
    <x v="3652"/>
    <x v="108"/>
    <x v="8"/>
    <x v="2"/>
    <x v="2"/>
    <x v="10"/>
    <x v="36"/>
    <x v="427"/>
    <x v="182"/>
    <x v="24"/>
    <x v="1"/>
    <x v="15"/>
    <x v="4"/>
    <x v="724"/>
    <x v="418"/>
    <x v="49"/>
    <x v="76"/>
    <x v="1"/>
    <x v="10"/>
    <x v="735"/>
    <x v="4"/>
  </r>
  <r>
    <x v="1"/>
    <x v="10"/>
    <x v="1"/>
    <x v="12"/>
    <x v="90"/>
    <x v="4177"/>
    <x v="3653"/>
    <x v="122"/>
    <x v="8"/>
    <x v="2"/>
    <x v="2"/>
    <x v="10"/>
    <x v="59"/>
    <x v="362"/>
    <x v="18"/>
    <x v="184"/>
    <x v="1"/>
    <x v="15"/>
    <x v="4"/>
    <x v="970"/>
    <x v="581"/>
    <x v="15"/>
    <x v="70"/>
    <x v="1"/>
    <x v="10"/>
    <x v="736"/>
    <x v="18"/>
  </r>
  <r>
    <x v="1"/>
    <x v="7"/>
    <x v="0"/>
    <x v="12"/>
    <x v="369"/>
    <x v="4178"/>
    <x v="3654"/>
    <x v="56"/>
    <x v="8"/>
    <x v="2"/>
    <x v="2"/>
    <x v="7"/>
    <x v="42"/>
    <x v="305"/>
    <x v="160"/>
    <x v="184"/>
    <x v="1"/>
    <x v="12"/>
    <x v="4"/>
    <x v="340"/>
    <x v="1014"/>
    <x v="38"/>
    <x v="57"/>
    <x v="8"/>
    <x v="9"/>
    <x v="4419"/>
    <x v="18"/>
  </r>
  <r>
    <x v="1"/>
    <x v="10"/>
    <x v="1"/>
    <x v="1"/>
    <x v="33"/>
    <x v="4179"/>
    <x v="3655"/>
    <x v="19"/>
    <x v="8"/>
    <x v="2"/>
    <x v="2"/>
    <x v="10"/>
    <x v="36"/>
    <x v="427"/>
    <x v="182"/>
    <x v="24"/>
    <x v="1"/>
    <x v="15"/>
    <x v="4"/>
    <x v="724"/>
    <x v="150"/>
    <x v="49"/>
    <x v="76"/>
    <x v="1"/>
    <x v="10"/>
    <x v="737"/>
    <x v="4"/>
  </r>
  <r>
    <x v="1"/>
    <x v="10"/>
    <x v="1"/>
    <x v="12"/>
    <x v="128"/>
    <x v="4180"/>
    <x v="3656"/>
    <x v="239"/>
    <x v="8"/>
    <x v="2"/>
    <x v="2"/>
    <x v="10"/>
    <x v="36"/>
    <x v="367"/>
    <x v="21"/>
    <x v="184"/>
    <x v="1"/>
    <x v="15"/>
    <x v="4"/>
    <x v="609"/>
    <x v="715"/>
    <x v="31"/>
    <x v="27"/>
    <x v="1"/>
    <x v="10"/>
    <x v="738"/>
    <x v="18"/>
  </r>
  <r>
    <x v="1"/>
    <x v="10"/>
    <x v="1"/>
    <x v="12"/>
    <x v="128"/>
    <x v="4181"/>
    <x v="3657"/>
    <x v="108"/>
    <x v="5"/>
    <x v="0"/>
    <x v="2"/>
    <x v="10"/>
    <x v="36"/>
    <x v="434"/>
    <x v="182"/>
    <x v="24"/>
    <x v="1"/>
    <x v="15"/>
    <x v="4"/>
    <x v="828"/>
    <x v="493"/>
    <x v="49"/>
    <x v="51"/>
    <x v="1"/>
    <x v="10"/>
    <x v="739"/>
    <x v="13"/>
  </r>
  <r>
    <x v="1"/>
    <x v="7"/>
    <x v="0"/>
    <x v="13"/>
    <x v="363"/>
    <x v="4182"/>
    <x v="3658"/>
    <x v="66"/>
    <x v="8"/>
    <x v="2"/>
    <x v="2"/>
    <x v="7"/>
    <x v="39"/>
    <x v="150"/>
    <x v="182"/>
    <x v="142"/>
    <x v="1"/>
    <x v="12"/>
    <x v="4"/>
    <x v="19"/>
    <x v="802"/>
    <x v="29"/>
    <x v="31"/>
    <x v="8"/>
    <x v="9"/>
    <x v="4420"/>
    <x v="51"/>
  </r>
  <r>
    <x v="1"/>
    <x v="10"/>
    <x v="1"/>
    <x v="3"/>
    <x v="49"/>
    <x v="4183"/>
    <x v="3659"/>
    <x v="231"/>
    <x v="8"/>
    <x v="2"/>
    <x v="2"/>
    <x v="10"/>
    <x v="36"/>
    <x v="429"/>
    <x v="182"/>
    <x v="24"/>
    <x v="1"/>
    <x v="15"/>
    <x v="4"/>
    <x v="778"/>
    <x v="263"/>
    <x v="49"/>
    <x v="76"/>
    <x v="1"/>
    <x v="10"/>
    <x v="740"/>
    <x v="8"/>
  </r>
  <r>
    <x v="1"/>
    <x v="10"/>
    <x v="1"/>
    <x v="2"/>
    <x v="37"/>
    <x v="4184"/>
    <x v="3660"/>
    <x v="100"/>
    <x v="8"/>
    <x v="2"/>
    <x v="2"/>
    <x v="10"/>
    <x v="36"/>
    <x v="431"/>
    <x v="182"/>
    <x v="24"/>
    <x v="1"/>
    <x v="15"/>
    <x v="4"/>
    <x v="795"/>
    <x v="544"/>
    <x v="49"/>
    <x v="76"/>
    <x v="1"/>
    <x v="10"/>
    <x v="741"/>
    <x v="10"/>
  </r>
  <r>
    <x v="1"/>
    <x v="10"/>
    <x v="1"/>
    <x v="1"/>
    <x v="33"/>
    <x v="4185"/>
    <x v="3661"/>
    <x v="19"/>
    <x v="8"/>
    <x v="2"/>
    <x v="2"/>
    <x v="10"/>
    <x v="36"/>
    <x v="427"/>
    <x v="182"/>
    <x v="24"/>
    <x v="1"/>
    <x v="15"/>
    <x v="4"/>
    <x v="724"/>
    <x v="150"/>
    <x v="49"/>
    <x v="76"/>
    <x v="1"/>
    <x v="10"/>
    <x v="742"/>
    <x v="4"/>
  </r>
  <r>
    <x v="1"/>
    <x v="7"/>
    <x v="0"/>
    <x v="12"/>
    <x v="383"/>
    <x v="4186"/>
    <x v="3662"/>
    <x v="26"/>
    <x v="8"/>
    <x v="2"/>
    <x v="2"/>
    <x v="7"/>
    <x v="42"/>
    <x v="305"/>
    <x v="182"/>
    <x v="176"/>
    <x v="1"/>
    <x v="12"/>
    <x v="4"/>
    <x v="349"/>
    <x v="178"/>
    <x v="38"/>
    <x v="57"/>
    <x v="8"/>
    <x v="9"/>
    <x v="4421"/>
    <x v="18"/>
  </r>
  <r>
    <x v="0"/>
    <x v="6"/>
    <x v="0"/>
    <x v="0"/>
    <x v="2"/>
    <x v="4187"/>
    <x v="3663"/>
    <x v="237"/>
    <x v="8"/>
    <x v="2"/>
    <x v="2"/>
    <x v="6"/>
    <x v="14"/>
    <x v="43"/>
    <x v="182"/>
    <x v="2"/>
    <x v="1"/>
    <x v="9"/>
    <x v="4"/>
    <x v="1064"/>
    <x v="649"/>
    <x v="8"/>
    <x v="25"/>
    <x v="2"/>
    <x v="7"/>
    <x v="3327"/>
    <x v="85"/>
  </r>
  <r>
    <x v="0"/>
    <x v="6"/>
    <x v="0"/>
    <x v="0"/>
    <x v="16"/>
    <x v="4188"/>
    <x v="3664"/>
    <x v="165"/>
    <x v="8"/>
    <x v="2"/>
    <x v="2"/>
    <x v="6"/>
    <x v="14"/>
    <x v="43"/>
    <x v="182"/>
    <x v="15"/>
    <x v="1"/>
    <x v="9"/>
    <x v="4"/>
    <x v="1064"/>
    <x v="777"/>
    <x v="8"/>
    <x v="25"/>
    <x v="2"/>
    <x v="7"/>
    <x v="3326"/>
    <x v="85"/>
  </r>
  <r>
    <x v="1"/>
    <x v="7"/>
    <x v="0"/>
    <x v="25"/>
    <x v="394"/>
    <x v="4189"/>
    <x v="3665"/>
    <x v="248"/>
    <x v="8"/>
    <x v="2"/>
    <x v="2"/>
    <x v="7"/>
    <x v="42"/>
    <x v="304"/>
    <x v="182"/>
    <x v="142"/>
    <x v="1"/>
    <x v="12"/>
    <x v="4"/>
    <x v="377"/>
    <x v="528"/>
    <x v="38"/>
    <x v="57"/>
    <x v="8"/>
    <x v="9"/>
    <x v="4422"/>
    <x v="11"/>
  </r>
  <r>
    <x v="0"/>
    <x v="7"/>
    <x v="0"/>
    <x v="12"/>
    <x v="361"/>
    <x v="4190"/>
    <x v="3666"/>
    <x v="23"/>
    <x v="8"/>
    <x v="2"/>
    <x v="2"/>
    <x v="7"/>
    <x v="4"/>
    <x v="19"/>
    <x v="182"/>
    <x v="142"/>
    <x v="1"/>
    <x v="12"/>
    <x v="4"/>
    <x v="119"/>
    <x v="820"/>
    <x v="11"/>
    <x v="44"/>
    <x v="8"/>
    <x v="0"/>
    <x v="4423"/>
    <x v="18"/>
  </r>
  <r>
    <x v="0"/>
    <x v="7"/>
    <x v="1"/>
    <x v="0"/>
    <x v="318"/>
    <x v="4191"/>
    <x v="3667"/>
    <x v="84"/>
    <x v="8"/>
    <x v="2"/>
    <x v="2"/>
    <x v="7"/>
    <x v="9"/>
    <x v="23"/>
    <x v="170"/>
    <x v="184"/>
    <x v="1"/>
    <x v="5"/>
    <x v="0"/>
    <x v="491"/>
    <x v="724"/>
    <x v="88"/>
    <x v="6"/>
    <x v="7"/>
    <x v="0"/>
    <x v="2759"/>
    <x v="2"/>
  </r>
  <r>
    <x v="1"/>
    <x v="2"/>
    <x v="0"/>
    <x v="0"/>
    <x v="344"/>
    <x v="4192"/>
    <x v="3668"/>
    <x v="248"/>
    <x v="8"/>
    <x v="2"/>
    <x v="2"/>
    <x v="2"/>
    <x v="33"/>
    <x v="469"/>
    <x v="182"/>
    <x v="182"/>
    <x v="1"/>
    <x v="2"/>
    <x v="4"/>
    <x v="678"/>
    <x v="370"/>
    <x v="36"/>
    <x v="90"/>
    <x v="8"/>
    <x v="9"/>
    <x v="4424"/>
    <x v="11"/>
  </r>
  <r>
    <x v="1"/>
    <x v="10"/>
    <x v="1"/>
    <x v="12"/>
    <x v="90"/>
    <x v="4193"/>
    <x v="3669"/>
    <x v="25"/>
    <x v="8"/>
    <x v="2"/>
    <x v="2"/>
    <x v="10"/>
    <x v="60"/>
    <x v="406"/>
    <x v="18"/>
    <x v="184"/>
    <x v="1"/>
    <x v="15"/>
    <x v="4"/>
    <x v="976"/>
    <x v="1017"/>
    <x v="73"/>
    <x v="50"/>
    <x v="1"/>
    <x v="10"/>
    <x v="743"/>
    <x v="18"/>
  </r>
  <r>
    <x v="1"/>
    <x v="7"/>
    <x v="0"/>
    <x v="12"/>
    <x v="186"/>
    <x v="4194"/>
    <x v="3670"/>
    <x v="239"/>
    <x v="8"/>
    <x v="2"/>
    <x v="2"/>
    <x v="7"/>
    <x v="40"/>
    <x v="204"/>
    <x v="23"/>
    <x v="184"/>
    <x v="1"/>
    <x v="13"/>
    <x v="4"/>
    <x v="100"/>
    <x v="908"/>
    <x v="69"/>
    <x v="56"/>
    <x v="8"/>
    <x v="9"/>
    <x v="4425"/>
    <x v="11"/>
  </r>
  <r>
    <x v="1"/>
    <x v="7"/>
    <x v="0"/>
    <x v="12"/>
    <x v="373"/>
    <x v="4195"/>
    <x v="3671"/>
    <x v="248"/>
    <x v="8"/>
    <x v="2"/>
    <x v="2"/>
    <x v="7"/>
    <x v="42"/>
    <x v="305"/>
    <x v="170"/>
    <x v="184"/>
    <x v="1"/>
    <x v="12"/>
    <x v="4"/>
    <x v="349"/>
    <x v="878"/>
    <x v="38"/>
    <x v="57"/>
    <x v="8"/>
    <x v="9"/>
    <x v="4426"/>
    <x v="18"/>
  </r>
  <r>
    <x v="1"/>
    <x v="7"/>
    <x v="0"/>
    <x v="12"/>
    <x v="383"/>
    <x v="4196"/>
    <x v="3672"/>
    <x v="78"/>
    <x v="8"/>
    <x v="2"/>
    <x v="2"/>
    <x v="7"/>
    <x v="42"/>
    <x v="305"/>
    <x v="182"/>
    <x v="176"/>
    <x v="1"/>
    <x v="12"/>
    <x v="4"/>
    <x v="352"/>
    <x v="909"/>
    <x v="38"/>
    <x v="57"/>
    <x v="8"/>
    <x v="9"/>
    <x v="4427"/>
    <x v="18"/>
  </r>
  <r>
    <x v="1"/>
    <x v="8"/>
    <x v="0"/>
    <x v="0"/>
    <x v="323"/>
    <x v="4197"/>
    <x v="3673"/>
    <x v="248"/>
    <x v="8"/>
    <x v="2"/>
    <x v="2"/>
    <x v="8"/>
    <x v="57"/>
    <x v="455"/>
    <x v="182"/>
    <x v="176"/>
    <x v="1"/>
    <x v="4"/>
    <x v="4"/>
    <x v="889"/>
    <x v="870"/>
    <x v="1"/>
    <x v="0"/>
    <x v="8"/>
    <x v="9"/>
    <x v="4428"/>
    <x v="18"/>
  </r>
  <r>
    <x v="1"/>
    <x v="10"/>
    <x v="1"/>
    <x v="1"/>
    <x v="33"/>
    <x v="4198"/>
    <x v="3674"/>
    <x v="253"/>
    <x v="8"/>
    <x v="2"/>
    <x v="2"/>
    <x v="10"/>
    <x v="36"/>
    <x v="369"/>
    <x v="21"/>
    <x v="184"/>
    <x v="1"/>
    <x v="15"/>
    <x v="4"/>
    <x v="752"/>
    <x v="266"/>
    <x v="12"/>
    <x v="71"/>
    <x v="1"/>
    <x v="10"/>
    <x v="744"/>
    <x v="4"/>
  </r>
  <r>
    <x v="1"/>
    <x v="7"/>
    <x v="1"/>
    <x v="0"/>
    <x v="318"/>
    <x v="4199"/>
    <x v="3675"/>
    <x v="93"/>
    <x v="8"/>
    <x v="2"/>
    <x v="2"/>
    <x v="7"/>
    <x v="43"/>
    <x v="264"/>
    <x v="170"/>
    <x v="184"/>
    <x v="1"/>
    <x v="12"/>
    <x v="4"/>
    <x v="388"/>
    <x v="39"/>
    <x v="42"/>
    <x v="17"/>
    <x v="7"/>
    <x v="9"/>
    <x v="2760"/>
    <x v="4"/>
  </r>
  <r>
    <x v="0"/>
    <x v="7"/>
    <x v="1"/>
    <x v="0"/>
    <x v="318"/>
    <x v="4200"/>
    <x v="3676"/>
    <x v="195"/>
    <x v="8"/>
    <x v="2"/>
    <x v="2"/>
    <x v="7"/>
    <x v="9"/>
    <x v="23"/>
    <x v="170"/>
    <x v="184"/>
    <x v="1"/>
    <x v="5"/>
    <x v="0"/>
    <x v="490"/>
    <x v="733"/>
    <x v="88"/>
    <x v="6"/>
    <x v="7"/>
    <x v="0"/>
    <x v="2761"/>
    <x v="2"/>
  </r>
  <r>
    <x v="1"/>
    <x v="8"/>
    <x v="0"/>
    <x v="0"/>
    <x v="323"/>
    <x v="4201"/>
    <x v="3677"/>
    <x v="145"/>
    <x v="8"/>
    <x v="2"/>
    <x v="2"/>
    <x v="8"/>
    <x v="57"/>
    <x v="455"/>
    <x v="174"/>
    <x v="184"/>
    <x v="1"/>
    <x v="4"/>
    <x v="4"/>
    <x v="890"/>
    <x v="850"/>
    <x v="1"/>
    <x v="0"/>
    <x v="8"/>
    <x v="9"/>
    <x v="4429"/>
    <x v="18"/>
  </r>
  <r>
    <x v="1"/>
    <x v="10"/>
    <x v="1"/>
    <x v="1"/>
    <x v="33"/>
    <x v="4202"/>
    <x v="3678"/>
    <x v="19"/>
    <x v="8"/>
    <x v="2"/>
    <x v="2"/>
    <x v="10"/>
    <x v="36"/>
    <x v="427"/>
    <x v="182"/>
    <x v="24"/>
    <x v="1"/>
    <x v="15"/>
    <x v="4"/>
    <x v="726"/>
    <x v="150"/>
    <x v="49"/>
    <x v="76"/>
    <x v="1"/>
    <x v="10"/>
    <x v="745"/>
    <x v="4"/>
  </r>
  <r>
    <x v="1"/>
    <x v="7"/>
    <x v="0"/>
    <x v="13"/>
    <x v="381"/>
    <x v="4203"/>
    <x v="3679"/>
    <x v="248"/>
    <x v="8"/>
    <x v="2"/>
    <x v="2"/>
    <x v="7"/>
    <x v="42"/>
    <x v="302"/>
    <x v="171"/>
    <x v="184"/>
    <x v="1"/>
    <x v="12"/>
    <x v="4"/>
    <x v="369"/>
    <x v="706"/>
    <x v="38"/>
    <x v="57"/>
    <x v="8"/>
    <x v="9"/>
    <x v="4430"/>
    <x v="30"/>
  </r>
  <r>
    <x v="1"/>
    <x v="7"/>
    <x v="0"/>
    <x v="12"/>
    <x v="373"/>
    <x v="4204"/>
    <x v="3680"/>
    <x v="66"/>
    <x v="8"/>
    <x v="2"/>
    <x v="2"/>
    <x v="7"/>
    <x v="42"/>
    <x v="305"/>
    <x v="182"/>
    <x v="173"/>
    <x v="1"/>
    <x v="12"/>
    <x v="4"/>
    <x v="352"/>
    <x v="225"/>
    <x v="38"/>
    <x v="57"/>
    <x v="8"/>
    <x v="9"/>
    <x v="4431"/>
    <x v="18"/>
  </r>
  <r>
    <x v="1"/>
    <x v="7"/>
    <x v="0"/>
    <x v="12"/>
    <x v="361"/>
    <x v="4205"/>
    <x v="3681"/>
    <x v="239"/>
    <x v="8"/>
    <x v="2"/>
    <x v="2"/>
    <x v="7"/>
    <x v="42"/>
    <x v="305"/>
    <x v="182"/>
    <x v="142"/>
    <x v="1"/>
    <x v="12"/>
    <x v="4"/>
    <x v="352"/>
    <x v="166"/>
    <x v="38"/>
    <x v="57"/>
    <x v="8"/>
    <x v="9"/>
    <x v="4432"/>
    <x v="18"/>
  </r>
  <r>
    <x v="1"/>
    <x v="10"/>
    <x v="1"/>
    <x v="17"/>
    <x v="190"/>
    <x v="4206"/>
    <x v="3682"/>
    <x v="100"/>
    <x v="8"/>
    <x v="2"/>
    <x v="2"/>
    <x v="10"/>
    <x v="36"/>
    <x v="441"/>
    <x v="21"/>
    <x v="184"/>
    <x v="1"/>
    <x v="15"/>
    <x v="4"/>
    <x v="899"/>
    <x v="267"/>
    <x v="56"/>
    <x v="52"/>
    <x v="1"/>
    <x v="10"/>
    <x v="746"/>
    <x v="27"/>
  </r>
  <r>
    <x v="1"/>
    <x v="7"/>
    <x v="0"/>
    <x v="8"/>
    <x v="369"/>
    <x v="4207"/>
    <x v="3683"/>
    <x v="72"/>
    <x v="8"/>
    <x v="2"/>
    <x v="2"/>
    <x v="7"/>
    <x v="42"/>
    <x v="180"/>
    <x v="174"/>
    <x v="184"/>
    <x v="1"/>
    <x v="12"/>
    <x v="4"/>
    <x v="296"/>
    <x v="286"/>
    <x v="77"/>
    <x v="39"/>
    <x v="8"/>
    <x v="9"/>
    <x v="4433"/>
    <x v="4"/>
  </r>
  <r>
    <x v="0"/>
    <x v="7"/>
    <x v="1"/>
    <x v="0"/>
    <x v="318"/>
    <x v="4208"/>
    <x v="3684"/>
    <x v="84"/>
    <x v="8"/>
    <x v="2"/>
    <x v="2"/>
    <x v="7"/>
    <x v="9"/>
    <x v="23"/>
    <x v="182"/>
    <x v="173"/>
    <x v="1"/>
    <x v="5"/>
    <x v="0"/>
    <x v="491"/>
    <x v="724"/>
    <x v="88"/>
    <x v="6"/>
    <x v="7"/>
    <x v="0"/>
    <x v="2762"/>
    <x v="2"/>
  </r>
  <r>
    <x v="1"/>
    <x v="10"/>
    <x v="1"/>
    <x v="8"/>
    <x v="59"/>
    <x v="4209"/>
    <x v="3685"/>
    <x v="279"/>
    <x v="8"/>
    <x v="2"/>
    <x v="2"/>
    <x v="10"/>
    <x v="59"/>
    <x v="347"/>
    <x v="18"/>
    <x v="184"/>
    <x v="0"/>
    <x v="15"/>
    <x v="4"/>
    <x v="907"/>
    <x v="699"/>
    <x v="15"/>
    <x v="70"/>
    <x v="1"/>
    <x v="10"/>
    <x v="747"/>
    <x v="4"/>
  </r>
  <r>
    <x v="0"/>
    <x v="7"/>
    <x v="1"/>
    <x v="9"/>
    <x v="351"/>
    <x v="4210"/>
    <x v="3686"/>
    <x v="23"/>
    <x v="8"/>
    <x v="2"/>
    <x v="2"/>
    <x v="7"/>
    <x v="9"/>
    <x v="24"/>
    <x v="139"/>
    <x v="184"/>
    <x v="1"/>
    <x v="5"/>
    <x v="0"/>
    <x v="510"/>
    <x v="979"/>
    <x v="63"/>
    <x v="6"/>
    <x v="7"/>
    <x v="0"/>
    <x v="2763"/>
    <x v="3"/>
  </r>
  <r>
    <x v="1"/>
    <x v="7"/>
    <x v="0"/>
    <x v="12"/>
    <x v="373"/>
    <x v="4211"/>
    <x v="3687"/>
    <x v="248"/>
    <x v="8"/>
    <x v="2"/>
    <x v="2"/>
    <x v="7"/>
    <x v="42"/>
    <x v="305"/>
    <x v="170"/>
    <x v="184"/>
    <x v="1"/>
    <x v="12"/>
    <x v="4"/>
    <x v="351"/>
    <x v="768"/>
    <x v="38"/>
    <x v="57"/>
    <x v="8"/>
    <x v="9"/>
    <x v="4434"/>
    <x v="18"/>
  </r>
  <r>
    <x v="1"/>
    <x v="10"/>
    <x v="1"/>
    <x v="20"/>
    <x v="158"/>
    <x v="4212"/>
    <x v="3688"/>
    <x v="122"/>
    <x v="8"/>
    <x v="2"/>
    <x v="2"/>
    <x v="10"/>
    <x v="59"/>
    <x v="353"/>
    <x v="18"/>
    <x v="184"/>
    <x v="1"/>
    <x v="15"/>
    <x v="4"/>
    <x v="909"/>
    <x v="581"/>
    <x v="81"/>
    <x v="46"/>
    <x v="1"/>
    <x v="10"/>
    <x v="748"/>
    <x v="46"/>
  </r>
  <r>
    <x v="1"/>
    <x v="10"/>
    <x v="1"/>
    <x v="8"/>
    <x v="59"/>
    <x v="4213"/>
    <x v="3689"/>
    <x v="248"/>
    <x v="8"/>
    <x v="2"/>
    <x v="2"/>
    <x v="10"/>
    <x v="60"/>
    <x v="400"/>
    <x v="182"/>
    <x v="19"/>
    <x v="1"/>
    <x v="15"/>
    <x v="4"/>
    <x v="866"/>
    <x v="943"/>
    <x v="65"/>
    <x v="79"/>
    <x v="1"/>
    <x v="10"/>
    <x v="749"/>
    <x v="4"/>
  </r>
  <r>
    <x v="0"/>
    <x v="10"/>
    <x v="0"/>
    <x v="8"/>
    <x v="47"/>
    <x v="4214"/>
    <x v="3690"/>
    <x v="280"/>
    <x v="8"/>
    <x v="2"/>
    <x v="2"/>
    <x v="10"/>
    <x v="12"/>
    <x v="35"/>
    <x v="12"/>
    <x v="184"/>
    <x v="1"/>
    <x v="16"/>
    <x v="0"/>
    <x v="900"/>
    <x v="602"/>
    <x v="7"/>
    <x v="69"/>
    <x v="1"/>
    <x v="0"/>
    <x v="750"/>
    <x v="4"/>
  </r>
  <r>
    <x v="1"/>
    <x v="10"/>
    <x v="1"/>
    <x v="20"/>
    <x v="158"/>
    <x v="4215"/>
    <x v="3691"/>
    <x v="97"/>
    <x v="8"/>
    <x v="2"/>
    <x v="2"/>
    <x v="10"/>
    <x v="59"/>
    <x v="363"/>
    <x v="18"/>
    <x v="184"/>
    <x v="1"/>
    <x v="15"/>
    <x v="4"/>
    <x v="904"/>
    <x v="358"/>
    <x v="81"/>
    <x v="46"/>
    <x v="1"/>
    <x v="10"/>
    <x v="751"/>
    <x v="46"/>
  </r>
  <r>
    <x v="1"/>
    <x v="10"/>
    <x v="1"/>
    <x v="8"/>
    <x v="59"/>
    <x v="4216"/>
    <x v="3692"/>
    <x v="248"/>
    <x v="8"/>
    <x v="2"/>
    <x v="2"/>
    <x v="10"/>
    <x v="60"/>
    <x v="400"/>
    <x v="182"/>
    <x v="19"/>
    <x v="1"/>
    <x v="15"/>
    <x v="4"/>
    <x v="872"/>
    <x v="943"/>
    <x v="65"/>
    <x v="79"/>
    <x v="1"/>
    <x v="10"/>
    <x v="752"/>
    <x v="4"/>
  </r>
  <r>
    <x v="1"/>
    <x v="10"/>
    <x v="1"/>
    <x v="12"/>
    <x v="128"/>
    <x v="4217"/>
    <x v="3693"/>
    <x v="248"/>
    <x v="8"/>
    <x v="2"/>
    <x v="2"/>
    <x v="10"/>
    <x v="36"/>
    <x v="396"/>
    <x v="182"/>
    <x v="24"/>
    <x v="1"/>
    <x v="15"/>
    <x v="4"/>
    <x v="820"/>
    <x v="957"/>
    <x v="56"/>
    <x v="28"/>
    <x v="1"/>
    <x v="10"/>
    <x v="753"/>
    <x v="73"/>
  </r>
  <r>
    <x v="1"/>
    <x v="7"/>
    <x v="0"/>
    <x v="12"/>
    <x v="373"/>
    <x v="4218"/>
    <x v="3694"/>
    <x v="97"/>
    <x v="8"/>
    <x v="2"/>
    <x v="2"/>
    <x v="7"/>
    <x v="42"/>
    <x v="305"/>
    <x v="182"/>
    <x v="173"/>
    <x v="1"/>
    <x v="12"/>
    <x v="4"/>
    <x v="354"/>
    <x v="317"/>
    <x v="38"/>
    <x v="57"/>
    <x v="8"/>
    <x v="9"/>
    <x v="4435"/>
    <x v="18"/>
  </r>
  <r>
    <x v="1"/>
    <x v="2"/>
    <x v="0"/>
    <x v="0"/>
    <x v="344"/>
    <x v="4219"/>
    <x v="3695"/>
    <x v="248"/>
    <x v="8"/>
    <x v="2"/>
    <x v="2"/>
    <x v="2"/>
    <x v="33"/>
    <x v="469"/>
    <x v="180"/>
    <x v="184"/>
    <x v="1"/>
    <x v="2"/>
    <x v="4"/>
    <x v="679"/>
    <x v="369"/>
    <x v="36"/>
    <x v="90"/>
    <x v="8"/>
    <x v="9"/>
    <x v="4436"/>
    <x v="11"/>
  </r>
  <r>
    <x v="1"/>
    <x v="7"/>
    <x v="0"/>
    <x v="25"/>
    <x v="394"/>
    <x v="4220"/>
    <x v="3696"/>
    <x v="108"/>
    <x v="8"/>
    <x v="2"/>
    <x v="2"/>
    <x v="7"/>
    <x v="42"/>
    <x v="304"/>
    <x v="139"/>
    <x v="184"/>
    <x v="1"/>
    <x v="12"/>
    <x v="4"/>
    <x v="381"/>
    <x v="408"/>
    <x v="38"/>
    <x v="57"/>
    <x v="8"/>
    <x v="9"/>
    <x v="4437"/>
    <x v="11"/>
  </r>
  <r>
    <x v="0"/>
    <x v="7"/>
    <x v="1"/>
    <x v="12"/>
    <x v="353"/>
    <x v="4221"/>
    <x v="3697"/>
    <x v="189"/>
    <x v="8"/>
    <x v="2"/>
    <x v="2"/>
    <x v="7"/>
    <x v="9"/>
    <x v="26"/>
    <x v="101"/>
    <x v="184"/>
    <x v="1"/>
    <x v="5"/>
    <x v="0"/>
    <x v="522"/>
    <x v="27"/>
    <x v="63"/>
    <x v="6"/>
    <x v="7"/>
    <x v="0"/>
    <x v="2764"/>
    <x v="18"/>
  </r>
  <r>
    <x v="0"/>
    <x v="7"/>
    <x v="1"/>
    <x v="12"/>
    <x v="361"/>
    <x v="4222"/>
    <x v="3698"/>
    <x v="239"/>
    <x v="8"/>
    <x v="2"/>
    <x v="2"/>
    <x v="7"/>
    <x v="9"/>
    <x v="26"/>
    <x v="182"/>
    <x v="142"/>
    <x v="1"/>
    <x v="5"/>
    <x v="0"/>
    <x v="526"/>
    <x v="351"/>
    <x v="63"/>
    <x v="6"/>
    <x v="7"/>
    <x v="0"/>
    <x v="2765"/>
    <x v="18"/>
  </r>
  <r>
    <x v="1"/>
    <x v="7"/>
    <x v="0"/>
    <x v="13"/>
    <x v="386"/>
    <x v="4223"/>
    <x v="3699"/>
    <x v="26"/>
    <x v="8"/>
    <x v="2"/>
    <x v="2"/>
    <x v="7"/>
    <x v="42"/>
    <x v="302"/>
    <x v="182"/>
    <x v="176"/>
    <x v="1"/>
    <x v="12"/>
    <x v="4"/>
    <x v="373"/>
    <x v="178"/>
    <x v="38"/>
    <x v="57"/>
    <x v="8"/>
    <x v="9"/>
    <x v="4438"/>
    <x v="30"/>
  </r>
  <r>
    <x v="1"/>
    <x v="7"/>
    <x v="0"/>
    <x v="12"/>
    <x v="383"/>
    <x v="4224"/>
    <x v="3700"/>
    <x v="10"/>
    <x v="8"/>
    <x v="2"/>
    <x v="2"/>
    <x v="7"/>
    <x v="42"/>
    <x v="305"/>
    <x v="182"/>
    <x v="176"/>
    <x v="1"/>
    <x v="12"/>
    <x v="4"/>
    <x v="356"/>
    <x v="551"/>
    <x v="38"/>
    <x v="57"/>
    <x v="8"/>
    <x v="9"/>
    <x v="4439"/>
    <x v="18"/>
  </r>
  <r>
    <x v="1"/>
    <x v="8"/>
    <x v="0"/>
    <x v="0"/>
    <x v="323"/>
    <x v="4225"/>
    <x v="3701"/>
    <x v="248"/>
    <x v="8"/>
    <x v="2"/>
    <x v="2"/>
    <x v="8"/>
    <x v="57"/>
    <x v="455"/>
    <x v="174"/>
    <x v="184"/>
    <x v="1"/>
    <x v="4"/>
    <x v="4"/>
    <x v="891"/>
    <x v="870"/>
    <x v="1"/>
    <x v="0"/>
    <x v="8"/>
    <x v="9"/>
    <x v="4440"/>
    <x v="18"/>
  </r>
  <r>
    <x v="1"/>
    <x v="7"/>
    <x v="0"/>
    <x v="13"/>
    <x v="190"/>
    <x v="4226"/>
    <x v="3702"/>
    <x v="35"/>
    <x v="8"/>
    <x v="2"/>
    <x v="2"/>
    <x v="7"/>
    <x v="40"/>
    <x v="206"/>
    <x v="182"/>
    <x v="27"/>
    <x v="1"/>
    <x v="13"/>
    <x v="4"/>
    <x v="110"/>
    <x v="756"/>
    <x v="69"/>
    <x v="56"/>
    <x v="8"/>
    <x v="9"/>
    <x v="4441"/>
    <x v="23"/>
  </r>
  <r>
    <x v="1"/>
    <x v="7"/>
    <x v="0"/>
    <x v="13"/>
    <x v="363"/>
    <x v="4227"/>
    <x v="3703"/>
    <x v="26"/>
    <x v="8"/>
    <x v="2"/>
    <x v="2"/>
    <x v="7"/>
    <x v="42"/>
    <x v="302"/>
    <x v="182"/>
    <x v="142"/>
    <x v="1"/>
    <x v="12"/>
    <x v="4"/>
    <x v="375"/>
    <x v="178"/>
    <x v="38"/>
    <x v="57"/>
    <x v="8"/>
    <x v="9"/>
    <x v="4442"/>
    <x v="30"/>
  </r>
  <r>
    <x v="0"/>
    <x v="7"/>
    <x v="1"/>
    <x v="0"/>
    <x v="318"/>
    <x v="4228"/>
    <x v="3704"/>
    <x v="123"/>
    <x v="8"/>
    <x v="2"/>
    <x v="2"/>
    <x v="7"/>
    <x v="9"/>
    <x v="23"/>
    <x v="182"/>
    <x v="173"/>
    <x v="1"/>
    <x v="5"/>
    <x v="0"/>
    <x v="493"/>
    <x v="118"/>
    <x v="88"/>
    <x v="6"/>
    <x v="7"/>
    <x v="0"/>
    <x v="2766"/>
    <x v="2"/>
  </r>
  <r>
    <x v="0"/>
    <x v="6"/>
    <x v="0"/>
    <x v="0"/>
    <x v="19"/>
    <x v="4229"/>
    <x v="3705"/>
    <x v="299"/>
    <x v="8"/>
    <x v="2"/>
    <x v="2"/>
    <x v="6"/>
    <x v="14"/>
    <x v="43"/>
    <x v="16"/>
    <x v="184"/>
    <x v="1"/>
    <x v="9"/>
    <x v="4"/>
    <x v="1063"/>
    <x v="65"/>
    <x v="8"/>
    <x v="25"/>
    <x v="2"/>
    <x v="7"/>
    <x v="3325"/>
    <x v="85"/>
  </r>
  <r>
    <x v="1"/>
    <x v="7"/>
    <x v="0"/>
    <x v="12"/>
    <x v="373"/>
    <x v="4230"/>
    <x v="3705"/>
    <x v="33"/>
    <x v="8"/>
    <x v="2"/>
    <x v="2"/>
    <x v="7"/>
    <x v="42"/>
    <x v="305"/>
    <x v="170"/>
    <x v="184"/>
    <x v="1"/>
    <x v="12"/>
    <x v="4"/>
    <x v="356"/>
    <x v="491"/>
    <x v="38"/>
    <x v="57"/>
    <x v="8"/>
    <x v="9"/>
    <x v="4443"/>
    <x v="18"/>
  </r>
  <r>
    <x v="1"/>
    <x v="7"/>
    <x v="0"/>
    <x v="12"/>
    <x v="361"/>
    <x v="4231"/>
    <x v="3706"/>
    <x v="108"/>
    <x v="8"/>
    <x v="2"/>
    <x v="2"/>
    <x v="7"/>
    <x v="42"/>
    <x v="305"/>
    <x v="139"/>
    <x v="184"/>
    <x v="1"/>
    <x v="12"/>
    <x v="4"/>
    <x v="357"/>
    <x v="408"/>
    <x v="38"/>
    <x v="57"/>
    <x v="8"/>
    <x v="9"/>
    <x v="4444"/>
    <x v="18"/>
  </r>
  <r>
    <x v="1"/>
    <x v="7"/>
    <x v="0"/>
    <x v="25"/>
    <x v="394"/>
    <x v="4232"/>
    <x v="3707"/>
    <x v="248"/>
    <x v="8"/>
    <x v="2"/>
    <x v="2"/>
    <x v="7"/>
    <x v="42"/>
    <x v="304"/>
    <x v="139"/>
    <x v="184"/>
    <x v="1"/>
    <x v="12"/>
    <x v="4"/>
    <x v="382"/>
    <x v="768"/>
    <x v="38"/>
    <x v="57"/>
    <x v="8"/>
    <x v="9"/>
    <x v="4445"/>
    <x v="11"/>
  </r>
  <r>
    <x v="1"/>
    <x v="7"/>
    <x v="0"/>
    <x v="12"/>
    <x v="383"/>
    <x v="4233"/>
    <x v="3708"/>
    <x v="99"/>
    <x v="8"/>
    <x v="2"/>
    <x v="2"/>
    <x v="7"/>
    <x v="42"/>
    <x v="305"/>
    <x v="182"/>
    <x v="176"/>
    <x v="1"/>
    <x v="12"/>
    <x v="4"/>
    <x v="358"/>
    <x v="1019"/>
    <x v="38"/>
    <x v="57"/>
    <x v="8"/>
    <x v="9"/>
    <x v="4446"/>
    <x v="18"/>
  </r>
  <r>
    <x v="1"/>
    <x v="7"/>
    <x v="0"/>
    <x v="25"/>
    <x v="394"/>
    <x v="4234"/>
    <x v="3709"/>
    <x v="85"/>
    <x v="8"/>
    <x v="2"/>
    <x v="2"/>
    <x v="7"/>
    <x v="42"/>
    <x v="304"/>
    <x v="182"/>
    <x v="142"/>
    <x v="1"/>
    <x v="12"/>
    <x v="4"/>
    <x v="385"/>
    <x v="585"/>
    <x v="38"/>
    <x v="57"/>
    <x v="8"/>
    <x v="9"/>
    <x v="4447"/>
    <x v="11"/>
  </r>
  <r>
    <x v="1"/>
    <x v="7"/>
    <x v="0"/>
    <x v="12"/>
    <x v="186"/>
    <x v="4235"/>
    <x v="3710"/>
    <x v="239"/>
    <x v="8"/>
    <x v="2"/>
    <x v="2"/>
    <x v="7"/>
    <x v="40"/>
    <x v="204"/>
    <x v="23"/>
    <x v="184"/>
    <x v="1"/>
    <x v="13"/>
    <x v="4"/>
    <x v="103"/>
    <x v="908"/>
    <x v="69"/>
    <x v="56"/>
    <x v="8"/>
    <x v="9"/>
    <x v="4448"/>
    <x v="11"/>
  </r>
  <r>
    <x v="1"/>
    <x v="7"/>
    <x v="0"/>
    <x v="12"/>
    <x v="383"/>
    <x v="4236"/>
    <x v="3711"/>
    <x v="248"/>
    <x v="8"/>
    <x v="2"/>
    <x v="2"/>
    <x v="7"/>
    <x v="42"/>
    <x v="305"/>
    <x v="182"/>
    <x v="176"/>
    <x v="1"/>
    <x v="12"/>
    <x v="4"/>
    <x v="359"/>
    <x v="510"/>
    <x v="38"/>
    <x v="57"/>
    <x v="8"/>
    <x v="9"/>
    <x v="4449"/>
    <x v="18"/>
  </r>
  <r>
    <x v="0"/>
    <x v="7"/>
    <x v="1"/>
    <x v="12"/>
    <x v="361"/>
    <x v="4237"/>
    <x v="3712"/>
    <x v="222"/>
    <x v="8"/>
    <x v="2"/>
    <x v="2"/>
    <x v="7"/>
    <x v="9"/>
    <x v="26"/>
    <x v="182"/>
    <x v="142"/>
    <x v="1"/>
    <x v="5"/>
    <x v="0"/>
    <x v="529"/>
    <x v="717"/>
    <x v="63"/>
    <x v="6"/>
    <x v="7"/>
    <x v="0"/>
    <x v="2767"/>
    <x v="18"/>
  </r>
  <r>
    <x v="1"/>
    <x v="7"/>
    <x v="0"/>
    <x v="12"/>
    <x v="373"/>
    <x v="4238"/>
    <x v="3713"/>
    <x v="248"/>
    <x v="8"/>
    <x v="2"/>
    <x v="2"/>
    <x v="7"/>
    <x v="42"/>
    <x v="305"/>
    <x v="182"/>
    <x v="173"/>
    <x v="1"/>
    <x v="12"/>
    <x v="4"/>
    <x v="360"/>
    <x v="878"/>
    <x v="38"/>
    <x v="57"/>
    <x v="8"/>
    <x v="9"/>
    <x v="4450"/>
    <x v="18"/>
  </r>
  <r>
    <x v="1"/>
    <x v="7"/>
    <x v="0"/>
    <x v="8"/>
    <x v="369"/>
    <x v="4239"/>
    <x v="3714"/>
    <x v="72"/>
    <x v="8"/>
    <x v="2"/>
    <x v="2"/>
    <x v="7"/>
    <x v="42"/>
    <x v="180"/>
    <x v="182"/>
    <x v="176"/>
    <x v="1"/>
    <x v="12"/>
    <x v="4"/>
    <x v="331"/>
    <x v="286"/>
    <x v="77"/>
    <x v="39"/>
    <x v="8"/>
    <x v="9"/>
    <x v="4451"/>
    <x v="4"/>
  </r>
  <r>
    <x v="1"/>
    <x v="7"/>
    <x v="1"/>
    <x v="0"/>
    <x v="318"/>
    <x v="4240"/>
    <x v="3715"/>
    <x v="265"/>
    <x v="8"/>
    <x v="2"/>
    <x v="2"/>
    <x v="7"/>
    <x v="43"/>
    <x v="241"/>
    <x v="182"/>
    <x v="173"/>
    <x v="1"/>
    <x v="12"/>
    <x v="4"/>
    <x v="326"/>
    <x v="904"/>
    <x v="5"/>
    <x v="20"/>
    <x v="7"/>
    <x v="9"/>
    <x v="2768"/>
    <x v="4"/>
  </r>
  <r>
    <x v="1"/>
    <x v="10"/>
    <x v="1"/>
    <x v="12"/>
    <x v="128"/>
    <x v="4241"/>
    <x v="3716"/>
    <x v="183"/>
    <x v="8"/>
    <x v="2"/>
    <x v="2"/>
    <x v="10"/>
    <x v="36"/>
    <x v="379"/>
    <x v="182"/>
    <x v="24"/>
    <x v="1"/>
    <x v="15"/>
    <x v="4"/>
    <x v="739"/>
    <x v="687"/>
    <x v="31"/>
    <x v="71"/>
    <x v="1"/>
    <x v="10"/>
    <x v="754"/>
    <x v="43"/>
  </r>
  <r>
    <x v="1"/>
    <x v="7"/>
    <x v="0"/>
    <x v="12"/>
    <x v="186"/>
    <x v="4242"/>
    <x v="3717"/>
    <x v="239"/>
    <x v="8"/>
    <x v="2"/>
    <x v="2"/>
    <x v="7"/>
    <x v="40"/>
    <x v="204"/>
    <x v="23"/>
    <x v="184"/>
    <x v="1"/>
    <x v="13"/>
    <x v="4"/>
    <x v="104"/>
    <x v="908"/>
    <x v="69"/>
    <x v="56"/>
    <x v="8"/>
    <x v="9"/>
    <x v="4452"/>
    <x v="11"/>
  </r>
  <r>
    <x v="1"/>
    <x v="7"/>
    <x v="0"/>
    <x v="13"/>
    <x v="190"/>
    <x v="4243"/>
    <x v="3718"/>
    <x v="99"/>
    <x v="8"/>
    <x v="2"/>
    <x v="2"/>
    <x v="7"/>
    <x v="41"/>
    <x v="209"/>
    <x v="182"/>
    <x v="27"/>
    <x v="1"/>
    <x v="13"/>
    <x v="4"/>
    <x v="93"/>
    <x v="1019"/>
    <x v="69"/>
    <x v="56"/>
    <x v="8"/>
    <x v="9"/>
    <x v="4453"/>
    <x v="23"/>
  </r>
  <r>
    <x v="1"/>
    <x v="2"/>
    <x v="0"/>
    <x v="0"/>
    <x v="344"/>
    <x v="4244"/>
    <x v="3719"/>
    <x v="145"/>
    <x v="8"/>
    <x v="2"/>
    <x v="2"/>
    <x v="2"/>
    <x v="33"/>
    <x v="469"/>
    <x v="182"/>
    <x v="182"/>
    <x v="1"/>
    <x v="2"/>
    <x v="4"/>
    <x v="680"/>
    <x v="716"/>
    <x v="36"/>
    <x v="90"/>
    <x v="8"/>
    <x v="9"/>
    <x v="4454"/>
    <x v="11"/>
  </r>
  <r>
    <x v="1"/>
    <x v="7"/>
    <x v="0"/>
    <x v="8"/>
    <x v="349"/>
    <x v="4245"/>
    <x v="3720"/>
    <x v="85"/>
    <x v="8"/>
    <x v="2"/>
    <x v="2"/>
    <x v="7"/>
    <x v="42"/>
    <x v="180"/>
    <x v="139"/>
    <x v="184"/>
    <x v="1"/>
    <x v="12"/>
    <x v="4"/>
    <x v="319"/>
    <x v="879"/>
    <x v="77"/>
    <x v="39"/>
    <x v="8"/>
    <x v="9"/>
    <x v="4456"/>
    <x v="4"/>
  </r>
  <r>
    <x v="1"/>
    <x v="8"/>
    <x v="0"/>
    <x v="0"/>
    <x v="323"/>
    <x v="4246"/>
    <x v="3721"/>
    <x v="145"/>
    <x v="8"/>
    <x v="2"/>
    <x v="2"/>
    <x v="8"/>
    <x v="57"/>
    <x v="455"/>
    <x v="174"/>
    <x v="184"/>
    <x v="1"/>
    <x v="4"/>
    <x v="4"/>
    <x v="892"/>
    <x v="850"/>
    <x v="1"/>
    <x v="0"/>
    <x v="8"/>
    <x v="9"/>
    <x v="4455"/>
    <x v="18"/>
  </r>
  <r>
    <x v="1"/>
    <x v="7"/>
    <x v="0"/>
    <x v="12"/>
    <x v="373"/>
    <x v="4247"/>
    <x v="3722"/>
    <x v="99"/>
    <x v="8"/>
    <x v="2"/>
    <x v="2"/>
    <x v="7"/>
    <x v="42"/>
    <x v="305"/>
    <x v="170"/>
    <x v="184"/>
    <x v="1"/>
    <x v="12"/>
    <x v="4"/>
    <x v="358"/>
    <x v="565"/>
    <x v="38"/>
    <x v="57"/>
    <x v="8"/>
    <x v="9"/>
    <x v="4457"/>
    <x v="18"/>
  </r>
  <r>
    <x v="1"/>
    <x v="10"/>
    <x v="1"/>
    <x v="12"/>
    <x v="128"/>
    <x v="4248"/>
    <x v="3723"/>
    <x v="25"/>
    <x v="8"/>
    <x v="2"/>
    <x v="2"/>
    <x v="10"/>
    <x v="36"/>
    <x v="444"/>
    <x v="182"/>
    <x v="24"/>
    <x v="1"/>
    <x v="15"/>
    <x v="4"/>
    <x v="748"/>
    <x v="549"/>
    <x v="56"/>
    <x v="52"/>
    <x v="1"/>
    <x v="10"/>
    <x v="755"/>
    <x v="41"/>
  </r>
  <r>
    <x v="1"/>
    <x v="7"/>
    <x v="0"/>
    <x v="12"/>
    <x v="383"/>
    <x v="4249"/>
    <x v="3724"/>
    <x v="46"/>
    <x v="8"/>
    <x v="2"/>
    <x v="2"/>
    <x v="7"/>
    <x v="42"/>
    <x v="305"/>
    <x v="182"/>
    <x v="176"/>
    <x v="1"/>
    <x v="12"/>
    <x v="4"/>
    <x v="360"/>
    <x v="79"/>
    <x v="38"/>
    <x v="57"/>
    <x v="8"/>
    <x v="9"/>
    <x v="4458"/>
    <x v="18"/>
  </r>
  <r>
    <x v="1"/>
    <x v="7"/>
    <x v="0"/>
    <x v="24"/>
    <x v="393"/>
    <x v="4250"/>
    <x v="3725"/>
    <x v="85"/>
    <x v="8"/>
    <x v="2"/>
    <x v="2"/>
    <x v="7"/>
    <x v="42"/>
    <x v="307"/>
    <x v="182"/>
    <x v="142"/>
    <x v="1"/>
    <x v="12"/>
    <x v="4"/>
    <x v="450"/>
    <x v="628"/>
    <x v="38"/>
    <x v="57"/>
    <x v="8"/>
    <x v="9"/>
    <x v="4459"/>
    <x v="54"/>
  </r>
  <r>
    <x v="1"/>
    <x v="7"/>
    <x v="0"/>
    <x v="8"/>
    <x v="349"/>
    <x v="4252"/>
    <x v="3725"/>
    <x v="97"/>
    <x v="8"/>
    <x v="2"/>
    <x v="2"/>
    <x v="7"/>
    <x v="42"/>
    <x v="180"/>
    <x v="139"/>
    <x v="184"/>
    <x v="1"/>
    <x v="12"/>
    <x v="4"/>
    <x v="319"/>
    <x v="326"/>
    <x v="77"/>
    <x v="39"/>
    <x v="8"/>
    <x v="9"/>
    <x v="4460"/>
    <x v="4"/>
  </r>
  <r>
    <x v="1"/>
    <x v="10"/>
    <x v="1"/>
    <x v="15"/>
    <x v="184"/>
    <x v="4251"/>
    <x v="3725"/>
    <x v="248"/>
    <x v="8"/>
    <x v="2"/>
    <x v="2"/>
    <x v="10"/>
    <x v="36"/>
    <x v="371"/>
    <x v="182"/>
    <x v="24"/>
    <x v="1"/>
    <x v="15"/>
    <x v="4"/>
    <x v="752"/>
    <x v="957"/>
    <x v="31"/>
    <x v="47"/>
    <x v="1"/>
    <x v="10"/>
    <x v="756"/>
    <x v="62"/>
  </r>
  <r>
    <x v="0"/>
    <x v="7"/>
    <x v="1"/>
    <x v="0"/>
    <x v="144"/>
    <x v="4253"/>
    <x v="3726"/>
    <x v="203"/>
    <x v="8"/>
    <x v="2"/>
    <x v="2"/>
    <x v="7"/>
    <x v="9"/>
    <x v="23"/>
    <x v="78"/>
    <x v="184"/>
    <x v="1"/>
    <x v="5"/>
    <x v="0"/>
    <x v="495"/>
    <x v="893"/>
    <x v="88"/>
    <x v="6"/>
    <x v="7"/>
    <x v="0"/>
    <x v="2769"/>
    <x v="2"/>
  </r>
  <r>
    <x v="1"/>
    <x v="7"/>
    <x v="1"/>
    <x v="12"/>
    <x v="361"/>
    <x v="4254"/>
    <x v="3727"/>
    <x v="82"/>
    <x v="8"/>
    <x v="2"/>
    <x v="2"/>
    <x v="7"/>
    <x v="43"/>
    <x v="286"/>
    <x v="182"/>
    <x v="142"/>
    <x v="1"/>
    <x v="12"/>
    <x v="4"/>
    <x v="451"/>
    <x v="308"/>
    <x v="104"/>
    <x v="16"/>
    <x v="7"/>
    <x v="9"/>
    <x v="4463"/>
    <x v="18"/>
  </r>
  <r>
    <x v="1"/>
    <x v="7"/>
    <x v="0"/>
    <x v="25"/>
    <x v="380"/>
    <x v="4255"/>
    <x v="3728"/>
    <x v="23"/>
    <x v="8"/>
    <x v="2"/>
    <x v="2"/>
    <x v="7"/>
    <x v="42"/>
    <x v="304"/>
    <x v="182"/>
    <x v="95"/>
    <x v="1"/>
    <x v="12"/>
    <x v="4"/>
    <x v="390"/>
    <x v="341"/>
    <x v="38"/>
    <x v="57"/>
    <x v="8"/>
    <x v="9"/>
    <x v="4461"/>
    <x v="11"/>
  </r>
  <r>
    <x v="1"/>
    <x v="7"/>
    <x v="0"/>
    <x v="24"/>
    <x v="379"/>
    <x v="4257"/>
    <x v="3729"/>
    <x v="302"/>
    <x v="8"/>
    <x v="2"/>
    <x v="2"/>
    <x v="7"/>
    <x v="42"/>
    <x v="307"/>
    <x v="90"/>
    <x v="184"/>
    <x v="1"/>
    <x v="12"/>
    <x v="4"/>
    <x v="448"/>
    <x v="235"/>
    <x v="38"/>
    <x v="57"/>
    <x v="8"/>
    <x v="9"/>
    <x v="4462"/>
    <x v="54"/>
  </r>
  <r>
    <x v="1"/>
    <x v="7"/>
    <x v="0"/>
    <x v="12"/>
    <x v="373"/>
    <x v="4256"/>
    <x v="3729"/>
    <x v="239"/>
    <x v="8"/>
    <x v="2"/>
    <x v="2"/>
    <x v="7"/>
    <x v="42"/>
    <x v="305"/>
    <x v="182"/>
    <x v="173"/>
    <x v="1"/>
    <x v="12"/>
    <x v="4"/>
    <x v="360"/>
    <x v="792"/>
    <x v="38"/>
    <x v="57"/>
    <x v="8"/>
    <x v="9"/>
    <x v="4464"/>
    <x v="18"/>
  </r>
  <r>
    <x v="1"/>
    <x v="7"/>
    <x v="1"/>
    <x v="0"/>
    <x v="318"/>
    <x v="4258"/>
    <x v="3730"/>
    <x v="265"/>
    <x v="8"/>
    <x v="2"/>
    <x v="2"/>
    <x v="7"/>
    <x v="43"/>
    <x v="241"/>
    <x v="182"/>
    <x v="173"/>
    <x v="1"/>
    <x v="12"/>
    <x v="4"/>
    <x v="335"/>
    <x v="904"/>
    <x v="5"/>
    <x v="20"/>
    <x v="7"/>
    <x v="9"/>
    <x v="2770"/>
    <x v="4"/>
  </r>
  <r>
    <x v="1"/>
    <x v="7"/>
    <x v="1"/>
    <x v="12"/>
    <x v="361"/>
    <x v="4259"/>
    <x v="3731"/>
    <x v="82"/>
    <x v="8"/>
    <x v="2"/>
    <x v="2"/>
    <x v="7"/>
    <x v="43"/>
    <x v="286"/>
    <x v="182"/>
    <x v="142"/>
    <x v="1"/>
    <x v="12"/>
    <x v="4"/>
    <x v="452"/>
    <x v="308"/>
    <x v="104"/>
    <x v="16"/>
    <x v="7"/>
    <x v="9"/>
    <x v="4466"/>
    <x v="18"/>
  </r>
  <r>
    <x v="1"/>
    <x v="7"/>
    <x v="0"/>
    <x v="12"/>
    <x v="383"/>
    <x v="4260"/>
    <x v="3732"/>
    <x v="151"/>
    <x v="8"/>
    <x v="2"/>
    <x v="2"/>
    <x v="7"/>
    <x v="42"/>
    <x v="305"/>
    <x v="174"/>
    <x v="184"/>
    <x v="1"/>
    <x v="12"/>
    <x v="4"/>
    <x v="359"/>
    <x v="211"/>
    <x v="38"/>
    <x v="57"/>
    <x v="8"/>
    <x v="9"/>
    <x v="4465"/>
    <x v="18"/>
  </r>
  <r>
    <x v="1"/>
    <x v="7"/>
    <x v="0"/>
    <x v="25"/>
    <x v="380"/>
    <x v="4261"/>
    <x v="3733"/>
    <x v="248"/>
    <x v="8"/>
    <x v="2"/>
    <x v="2"/>
    <x v="7"/>
    <x v="42"/>
    <x v="304"/>
    <x v="90"/>
    <x v="184"/>
    <x v="1"/>
    <x v="12"/>
    <x v="4"/>
    <x v="387"/>
    <x v="768"/>
    <x v="38"/>
    <x v="57"/>
    <x v="8"/>
    <x v="9"/>
    <x v="4467"/>
    <x v="11"/>
  </r>
  <r>
    <x v="0"/>
    <x v="7"/>
    <x v="1"/>
    <x v="12"/>
    <x v="361"/>
    <x v="4262"/>
    <x v="3734"/>
    <x v="95"/>
    <x v="8"/>
    <x v="2"/>
    <x v="2"/>
    <x v="7"/>
    <x v="9"/>
    <x v="26"/>
    <x v="182"/>
    <x v="142"/>
    <x v="1"/>
    <x v="5"/>
    <x v="0"/>
    <x v="532"/>
    <x v="229"/>
    <x v="63"/>
    <x v="6"/>
    <x v="7"/>
    <x v="0"/>
    <x v="2771"/>
    <x v="18"/>
  </r>
  <r>
    <x v="1"/>
    <x v="10"/>
    <x v="1"/>
    <x v="2"/>
    <x v="37"/>
    <x v="4263"/>
    <x v="3735"/>
    <x v="13"/>
    <x v="8"/>
    <x v="2"/>
    <x v="2"/>
    <x v="10"/>
    <x v="36"/>
    <x v="431"/>
    <x v="182"/>
    <x v="24"/>
    <x v="1"/>
    <x v="15"/>
    <x v="4"/>
    <x v="799"/>
    <x v="1001"/>
    <x v="49"/>
    <x v="76"/>
    <x v="1"/>
    <x v="10"/>
    <x v="757"/>
    <x v="10"/>
  </r>
  <r>
    <x v="1"/>
    <x v="8"/>
    <x v="0"/>
    <x v="0"/>
    <x v="323"/>
    <x v="4264"/>
    <x v="3736"/>
    <x v="145"/>
    <x v="8"/>
    <x v="2"/>
    <x v="2"/>
    <x v="8"/>
    <x v="57"/>
    <x v="455"/>
    <x v="174"/>
    <x v="184"/>
    <x v="1"/>
    <x v="4"/>
    <x v="4"/>
    <x v="893"/>
    <x v="850"/>
    <x v="1"/>
    <x v="0"/>
    <x v="8"/>
    <x v="9"/>
    <x v="4468"/>
    <x v="18"/>
  </r>
  <r>
    <x v="1"/>
    <x v="7"/>
    <x v="0"/>
    <x v="12"/>
    <x v="383"/>
    <x v="4265"/>
    <x v="3737"/>
    <x v="151"/>
    <x v="8"/>
    <x v="2"/>
    <x v="2"/>
    <x v="7"/>
    <x v="42"/>
    <x v="305"/>
    <x v="174"/>
    <x v="184"/>
    <x v="1"/>
    <x v="12"/>
    <x v="4"/>
    <x v="358"/>
    <x v="211"/>
    <x v="38"/>
    <x v="57"/>
    <x v="8"/>
    <x v="9"/>
    <x v="4469"/>
    <x v="18"/>
  </r>
  <r>
    <x v="1"/>
    <x v="2"/>
    <x v="0"/>
    <x v="0"/>
    <x v="344"/>
    <x v="4266"/>
    <x v="3738"/>
    <x v="145"/>
    <x v="8"/>
    <x v="2"/>
    <x v="2"/>
    <x v="2"/>
    <x v="33"/>
    <x v="469"/>
    <x v="180"/>
    <x v="184"/>
    <x v="1"/>
    <x v="2"/>
    <x v="4"/>
    <x v="679"/>
    <x v="716"/>
    <x v="36"/>
    <x v="90"/>
    <x v="8"/>
    <x v="9"/>
    <x v="4470"/>
    <x v="11"/>
  </r>
  <r>
    <x v="1"/>
    <x v="7"/>
    <x v="0"/>
    <x v="29"/>
    <x v="396"/>
    <x v="4267"/>
    <x v="3739"/>
    <x v="36"/>
    <x v="8"/>
    <x v="2"/>
    <x v="2"/>
    <x v="7"/>
    <x v="42"/>
    <x v="301"/>
    <x v="90"/>
    <x v="184"/>
    <x v="1"/>
    <x v="12"/>
    <x v="4"/>
    <x v="349"/>
    <x v="30"/>
    <x v="38"/>
    <x v="57"/>
    <x v="8"/>
    <x v="9"/>
    <x v="4471"/>
    <x v="63"/>
  </r>
  <r>
    <x v="1"/>
    <x v="10"/>
    <x v="1"/>
    <x v="8"/>
    <x v="59"/>
    <x v="4268"/>
    <x v="3740"/>
    <x v="183"/>
    <x v="8"/>
    <x v="2"/>
    <x v="2"/>
    <x v="10"/>
    <x v="59"/>
    <x v="347"/>
    <x v="18"/>
    <x v="184"/>
    <x v="0"/>
    <x v="15"/>
    <x v="4"/>
    <x v="908"/>
    <x v="863"/>
    <x v="15"/>
    <x v="70"/>
    <x v="1"/>
    <x v="10"/>
    <x v="758"/>
    <x v="4"/>
  </r>
  <r>
    <x v="1"/>
    <x v="8"/>
    <x v="0"/>
    <x v="0"/>
    <x v="323"/>
    <x v="4269"/>
    <x v="3741"/>
    <x v="248"/>
    <x v="8"/>
    <x v="2"/>
    <x v="2"/>
    <x v="8"/>
    <x v="57"/>
    <x v="455"/>
    <x v="174"/>
    <x v="184"/>
    <x v="1"/>
    <x v="4"/>
    <x v="4"/>
    <x v="891"/>
    <x v="870"/>
    <x v="1"/>
    <x v="0"/>
    <x v="8"/>
    <x v="9"/>
    <x v="4472"/>
    <x v="18"/>
  </r>
  <r>
    <x v="0"/>
    <x v="7"/>
    <x v="1"/>
    <x v="9"/>
    <x v="351"/>
    <x v="4270"/>
    <x v="3742"/>
    <x v="23"/>
    <x v="8"/>
    <x v="2"/>
    <x v="2"/>
    <x v="7"/>
    <x v="9"/>
    <x v="24"/>
    <x v="139"/>
    <x v="184"/>
    <x v="1"/>
    <x v="5"/>
    <x v="0"/>
    <x v="514"/>
    <x v="979"/>
    <x v="63"/>
    <x v="6"/>
    <x v="7"/>
    <x v="0"/>
    <x v="2772"/>
    <x v="3"/>
  </r>
  <r>
    <x v="1"/>
    <x v="7"/>
    <x v="0"/>
    <x v="8"/>
    <x v="349"/>
    <x v="4271"/>
    <x v="3743"/>
    <x v="48"/>
    <x v="8"/>
    <x v="2"/>
    <x v="2"/>
    <x v="7"/>
    <x v="42"/>
    <x v="180"/>
    <x v="139"/>
    <x v="184"/>
    <x v="1"/>
    <x v="12"/>
    <x v="4"/>
    <x v="319"/>
    <x v="210"/>
    <x v="77"/>
    <x v="39"/>
    <x v="8"/>
    <x v="9"/>
    <x v="4473"/>
    <x v="4"/>
  </r>
  <r>
    <x v="1"/>
    <x v="7"/>
    <x v="1"/>
    <x v="8"/>
    <x v="361"/>
    <x v="4272"/>
    <x v="3744"/>
    <x v="260"/>
    <x v="8"/>
    <x v="2"/>
    <x v="2"/>
    <x v="7"/>
    <x v="43"/>
    <x v="267"/>
    <x v="170"/>
    <x v="184"/>
    <x v="1"/>
    <x v="12"/>
    <x v="4"/>
    <x v="272"/>
    <x v="14"/>
    <x v="93"/>
    <x v="22"/>
    <x v="7"/>
    <x v="9"/>
    <x v="2774"/>
    <x v="4"/>
  </r>
  <r>
    <x v="1"/>
    <x v="7"/>
    <x v="0"/>
    <x v="12"/>
    <x v="383"/>
    <x v="4273"/>
    <x v="3745"/>
    <x v="151"/>
    <x v="8"/>
    <x v="2"/>
    <x v="2"/>
    <x v="7"/>
    <x v="42"/>
    <x v="305"/>
    <x v="174"/>
    <x v="184"/>
    <x v="1"/>
    <x v="12"/>
    <x v="4"/>
    <x v="357"/>
    <x v="211"/>
    <x v="38"/>
    <x v="57"/>
    <x v="8"/>
    <x v="9"/>
    <x v="4474"/>
    <x v="18"/>
  </r>
  <r>
    <x v="0"/>
    <x v="7"/>
    <x v="1"/>
    <x v="0"/>
    <x v="318"/>
    <x v="4274"/>
    <x v="3746"/>
    <x v="182"/>
    <x v="8"/>
    <x v="2"/>
    <x v="2"/>
    <x v="7"/>
    <x v="9"/>
    <x v="23"/>
    <x v="170"/>
    <x v="184"/>
    <x v="1"/>
    <x v="5"/>
    <x v="0"/>
    <x v="495"/>
    <x v="84"/>
    <x v="88"/>
    <x v="6"/>
    <x v="7"/>
    <x v="0"/>
    <x v="2773"/>
    <x v="2"/>
  </r>
  <r>
    <x v="1"/>
    <x v="7"/>
    <x v="0"/>
    <x v="24"/>
    <x v="393"/>
    <x v="4275"/>
    <x v="3747"/>
    <x v="248"/>
    <x v="8"/>
    <x v="2"/>
    <x v="2"/>
    <x v="7"/>
    <x v="42"/>
    <x v="307"/>
    <x v="139"/>
    <x v="184"/>
    <x v="1"/>
    <x v="12"/>
    <x v="4"/>
    <x v="447"/>
    <x v="528"/>
    <x v="38"/>
    <x v="57"/>
    <x v="8"/>
    <x v="9"/>
    <x v="4475"/>
    <x v="54"/>
  </r>
  <r>
    <x v="1"/>
    <x v="10"/>
    <x v="1"/>
    <x v="6"/>
    <x v="71"/>
    <x v="4276"/>
    <x v="3748"/>
    <x v="49"/>
    <x v="8"/>
    <x v="2"/>
    <x v="2"/>
    <x v="10"/>
    <x v="37"/>
    <x v="447"/>
    <x v="21"/>
    <x v="184"/>
    <x v="1"/>
    <x v="15"/>
    <x v="4"/>
    <x v="811"/>
    <x v="165"/>
    <x v="82"/>
    <x v="48"/>
    <x v="1"/>
    <x v="10"/>
    <x v="759"/>
    <x v="6"/>
  </r>
  <r>
    <x v="1"/>
    <x v="10"/>
    <x v="1"/>
    <x v="1"/>
    <x v="33"/>
    <x v="4277"/>
    <x v="3749"/>
    <x v="49"/>
    <x v="8"/>
    <x v="2"/>
    <x v="2"/>
    <x v="10"/>
    <x v="37"/>
    <x v="446"/>
    <x v="21"/>
    <x v="184"/>
    <x v="1"/>
    <x v="15"/>
    <x v="4"/>
    <x v="817"/>
    <x v="165"/>
    <x v="82"/>
    <x v="72"/>
    <x v="1"/>
    <x v="10"/>
    <x v="760"/>
    <x v="4"/>
  </r>
  <r>
    <x v="0"/>
    <x v="6"/>
    <x v="0"/>
    <x v="0"/>
    <x v="19"/>
    <x v="4279"/>
    <x v="3750"/>
    <x v="230"/>
    <x v="8"/>
    <x v="2"/>
    <x v="2"/>
    <x v="6"/>
    <x v="1"/>
    <x v="4"/>
    <x v="182"/>
    <x v="18"/>
    <x v="1"/>
    <x v="9"/>
    <x v="4"/>
    <x v="1030"/>
    <x v="336"/>
    <x v="8"/>
    <x v="25"/>
    <x v="2"/>
    <x v="7"/>
    <x v="3324"/>
    <x v="85"/>
  </r>
  <r>
    <x v="1"/>
    <x v="7"/>
    <x v="0"/>
    <x v="25"/>
    <x v="394"/>
    <x v="4278"/>
    <x v="3750"/>
    <x v="108"/>
    <x v="8"/>
    <x v="2"/>
    <x v="2"/>
    <x v="7"/>
    <x v="42"/>
    <x v="304"/>
    <x v="139"/>
    <x v="184"/>
    <x v="1"/>
    <x v="12"/>
    <x v="4"/>
    <x v="384"/>
    <x v="408"/>
    <x v="38"/>
    <x v="57"/>
    <x v="8"/>
    <x v="9"/>
    <x v="4476"/>
    <x v="11"/>
  </r>
  <r>
    <x v="1"/>
    <x v="7"/>
    <x v="0"/>
    <x v="24"/>
    <x v="393"/>
    <x v="4280"/>
    <x v="3751"/>
    <x v="248"/>
    <x v="8"/>
    <x v="2"/>
    <x v="2"/>
    <x v="7"/>
    <x v="42"/>
    <x v="307"/>
    <x v="139"/>
    <x v="184"/>
    <x v="1"/>
    <x v="12"/>
    <x v="4"/>
    <x v="445"/>
    <x v="768"/>
    <x v="38"/>
    <x v="57"/>
    <x v="8"/>
    <x v="9"/>
    <x v="4477"/>
    <x v="54"/>
  </r>
  <r>
    <x v="1"/>
    <x v="7"/>
    <x v="0"/>
    <x v="24"/>
    <x v="393"/>
    <x v="4281"/>
    <x v="3752"/>
    <x v="239"/>
    <x v="8"/>
    <x v="2"/>
    <x v="2"/>
    <x v="7"/>
    <x v="42"/>
    <x v="307"/>
    <x v="139"/>
    <x v="184"/>
    <x v="1"/>
    <x v="12"/>
    <x v="4"/>
    <x v="445"/>
    <x v="792"/>
    <x v="38"/>
    <x v="57"/>
    <x v="8"/>
    <x v="9"/>
    <x v="4478"/>
    <x v="54"/>
  </r>
  <r>
    <x v="1"/>
    <x v="7"/>
    <x v="0"/>
    <x v="29"/>
    <x v="405"/>
    <x v="4282"/>
    <x v="3753"/>
    <x v="108"/>
    <x v="8"/>
    <x v="2"/>
    <x v="2"/>
    <x v="7"/>
    <x v="42"/>
    <x v="301"/>
    <x v="139"/>
    <x v="184"/>
    <x v="1"/>
    <x v="12"/>
    <x v="4"/>
    <x v="345"/>
    <x v="408"/>
    <x v="38"/>
    <x v="57"/>
    <x v="8"/>
    <x v="9"/>
    <x v="4479"/>
    <x v="63"/>
  </r>
  <r>
    <x v="1"/>
    <x v="7"/>
    <x v="0"/>
    <x v="12"/>
    <x v="349"/>
    <x v="4283"/>
    <x v="3754"/>
    <x v="26"/>
    <x v="8"/>
    <x v="2"/>
    <x v="2"/>
    <x v="7"/>
    <x v="42"/>
    <x v="305"/>
    <x v="182"/>
    <x v="95"/>
    <x v="1"/>
    <x v="12"/>
    <x v="4"/>
    <x v="356"/>
    <x v="190"/>
    <x v="38"/>
    <x v="57"/>
    <x v="8"/>
    <x v="9"/>
    <x v="4480"/>
    <x v="18"/>
  </r>
  <r>
    <x v="1"/>
    <x v="7"/>
    <x v="0"/>
    <x v="12"/>
    <x v="349"/>
    <x v="4284"/>
    <x v="3755"/>
    <x v="72"/>
    <x v="8"/>
    <x v="2"/>
    <x v="2"/>
    <x v="7"/>
    <x v="42"/>
    <x v="305"/>
    <x v="182"/>
    <x v="95"/>
    <x v="1"/>
    <x v="12"/>
    <x v="4"/>
    <x v="356"/>
    <x v="310"/>
    <x v="38"/>
    <x v="57"/>
    <x v="8"/>
    <x v="9"/>
    <x v="4481"/>
    <x v="18"/>
  </r>
  <r>
    <x v="1"/>
    <x v="7"/>
    <x v="0"/>
    <x v="12"/>
    <x v="361"/>
    <x v="4285"/>
    <x v="3756"/>
    <x v="85"/>
    <x v="8"/>
    <x v="2"/>
    <x v="2"/>
    <x v="7"/>
    <x v="42"/>
    <x v="305"/>
    <x v="182"/>
    <x v="142"/>
    <x v="1"/>
    <x v="12"/>
    <x v="4"/>
    <x v="356"/>
    <x v="830"/>
    <x v="38"/>
    <x v="57"/>
    <x v="8"/>
    <x v="9"/>
    <x v="4482"/>
    <x v="18"/>
  </r>
  <r>
    <x v="1"/>
    <x v="7"/>
    <x v="0"/>
    <x v="25"/>
    <x v="403"/>
    <x v="4286"/>
    <x v="3757"/>
    <x v="139"/>
    <x v="8"/>
    <x v="2"/>
    <x v="2"/>
    <x v="7"/>
    <x v="39"/>
    <x v="159"/>
    <x v="170"/>
    <x v="184"/>
    <x v="1"/>
    <x v="12"/>
    <x v="4"/>
    <x v="42"/>
    <x v="61"/>
    <x v="89"/>
    <x v="34"/>
    <x v="8"/>
    <x v="9"/>
    <x v="4483"/>
    <x v="11"/>
  </r>
  <r>
    <x v="1"/>
    <x v="7"/>
    <x v="0"/>
    <x v="12"/>
    <x v="383"/>
    <x v="4287"/>
    <x v="3758"/>
    <x v="7"/>
    <x v="8"/>
    <x v="2"/>
    <x v="2"/>
    <x v="7"/>
    <x v="42"/>
    <x v="305"/>
    <x v="174"/>
    <x v="184"/>
    <x v="1"/>
    <x v="12"/>
    <x v="4"/>
    <x v="354"/>
    <x v="132"/>
    <x v="38"/>
    <x v="57"/>
    <x v="8"/>
    <x v="9"/>
    <x v="4484"/>
    <x v="18"/>
  </r>
  <r>
    <x v="1"/>
    <x v="7"/>
    <x v="0"/>
    <x v="24"/>
    <x v="393"/>
    <x v="4288"/>
    <x v="3759"/>
    <x v="248"/>
    <x v="8"/>
    <x v="2"/>
    <x v="2"/>
    <x v="7"/>
    <x v="42"/>
    <x v="307"/>
    <x v="139"/>
    <x v="184"/>
    <x v="1"/>
    <x v="12"/>
    <x v="4"/>
    <x v="444"/>
    <x v="510"/>
    <x v="38"/>
    <x v="57"/>
    <x v="8"/>
    <x v="9"/>
    <x v="4485"/>
    <x v="54"/>
  </r>
  <r>
    <x v="1"/>
    <x v="7"/>
    <x v="0"/>
    <x v="24"/>
    <x v="393"/>
    <x v="4289"/>
    <x v="3760"/>
    <x v="54"/>
    <x v="8"/>
    <x v="2"/>
    <x v="2"/>
    <x v="7"/>
    <x v="42"/>
    <x v="307"/>
    <x v="139"/>
    <x v="184"/>
    <x v="1"/>
    <x v="12"/>
    <x v="4"/>
    <x v="443"/>
    <x v="75"/>
    <x v="38"/>
    <x v="57"/>
    <x v="8"/>
    <x v="9"/>
    <x v="4486"/>
    <x v="54"/>
  </r>
  <r>
    <x v="1"/>
    <x v="7"/>
    <x v="0"/>
    <x v="12"/>
    <x v="361"/>
    <x v="4290"/>
    <x v="3761"/>
    <x v="72"/>
    <x v="8"/>
    <x v="2"/>
    <x v="2"/>
    <x v="7"/>
    <x v="42"/>
    <x v="305"/>
    <x v="182"/>
    <x v="142"/>
    <x v="1"/>
    <x v="12"/>
    <x v="4"/>
    <x v="354"/>
    <x v="749"/>
    <x v="38"/>
    <x v="57"/>
    <x v="8"/>
    <x v="9"/>
    <x v="4487"/>
    <x v="18"/>
  </r>
  <r>
    <x v="1"/>
    <x v="7"/>
    <x v="1"/>
    <x v="0"/>
    <x v="318"/>
    <x v="4291"/>
    <x v="3762"/>
    <x v="99"/>
    <x v="8"/>
    <x v="2"/>
    <x v="2"/>
    <x v="7"/>
    <x v="43"/>
    <x v="241"/>
    <x v="170"/>
    <x v="184"/>
    <x v="1"/>
    <x v="12"/>
    <x v="4"/>
    <x v="335"/>
    <x v="440"/>
    <x v="5"/>
    <x v="20"/>
    <x v="7"/>
    <x v="9"/>
    <x v="2775"/>
    <x v="4"/>
  </r>
  <r>
    <x v="1"/>
    <x v="7"/>
    <x v="1"/>
    <x v="0"/>
    <x v="318"/>
    <x v="4292"/>
    <x v="3763"/>
    <x v="99"/>
    <x v="8"/>
    <x v="2"/>
    <x v="2"/>
    <x v="7"/>
    <x v="43"/>
    <x v="241"/>
    <x v="170"/>
    <x v="184"/>
    <x v="1"/>
    <x v="12"/>
    <x v="4"/>
    <x v="331"/>
    <x v="440"/>
    <x v="5"/>
    <x v="20"/>
    <x v="7"/>
    <x v="9"/>
    <x v="2776"/>
    <x v="4"/>
  </r>
  <r>
    <x v="1"/>
    <x v="10"/>
    <x v="1"/>
    <x v="8"/>
    <x v="59"/>
    <x v="4293"/>
    <x v="3764"/>
    <x v="25"/>
    <x v="8"/>
    <x v="2"/>
    <x v="2"/>
    <x v="10"/>
    <x v="60"/>
    <x v="415"/>
    <x v="182"/>
    <x v="19"/>
    <x v="1"/>
    <x v="15"/>
    <x v="4"/>
    <x v="855"/>
    <x v="1017"/>
    <x v="65"/>
    <x v="79"/>
    <x v="1"/>
    <x v="10"/>
    <x v="761"/>
    <x v="4"/>
  </r>
  <r>
    <x v="1"/>
    <x v="10"/>
    <x v="1"/>
    <x v="12"/>
    <x v="128"/>
    <x v="4294"/>
    <x v="3765"/>
    <x v="49"/>
    <x v="8"/>
    <x v="2"/>
    <x v="2"/>
    <x v="10"/>
    <x v="37"/>
    <x v="450"/>
    <x v="21"/>
    <x v="184"/>
    <x v="1"/>
    <x v="15"/>
    <x v="4"/>
    <x v="824"/>
    <x v="165"/>
    <x v="23"/>
    <x v="48"/>
    <x v="1"/>
    <x v="10"/>
    <x v="762"/>
    <x v="11"/>
  </r>
  <r>
    <x v="1"/>
    <x v="7"/>
    <x v="0"/>
    <x v="25"/>
    <x v="380"/>
    <x v="4295"/>
    <x v="3766"/>
    <x v="98"/>
    <x v="8"/>
    <x v="2"/>
    <x v="2"/>
    <x v="7"/>
    <x v="42"/>
    <x v="304"/>
    <x v="90"/>
    <x v="184"/>
    <x v="1"/>
    <x v="12"/>
    <x v="4"/>
    <x v="381"/>
    <x v="72"/>
    <x v="38"/>
    <x v="57"/>
    <x v="8"/>
    <x v="9"/>
    <x v="4488"/>
    <x v="11"/>
  </r>
  <r>
    <x v="1"/>
    <x v="7"/>
    <x v="0"/>
    <x v="24"/>
    <x v="379"/>
    <x v="4296"/>
    <x v="3767"/>
    <x v="97"/>
    <x v="8"/>
    <x v="2"/>
    <x v="2"/>
    <x v="7"/>
    <x v="42"/>
    <x v="307"/>
    <x v="90"/>
    <x v="184"/>
    <x v="1"/>
    <x v="12"/>
    <x v="4"/>
    <x v="443"/>
    <x v="317"/>
    <x v="38"/>
    <x v="57"/>
    <x v="8"/>
    <x v="9"/>
    <x v="4489"/>
    <x v="54"/>
  </r>
  <r>
    <x v="1"/>
    <x v="7"/>
    <x v="0"/>
    <x v="24"/>
    <x v="379"/>
    <x v="4297"/>
    <x v="3768"/>
    <x v="99"/>
    <x v="8"/>
    <x v="2"/>
    <x v="2"/>
    <x v="7"/>
    <x v="42"/>
    <x v="307"/>
    <x v="90"/>
    <x v="184"/>
    <x v="1"/>
    <x v="12"/>
    <x v="4"/>
    <x v="443"/>
    <x v="882"/>
    <x v="38"/>
    <x v="57"/>
    <x v="8"/>
    <x v="9"/>
    <x v="4490"/>
    <x v="54"/>
  </r>
  <r>
    <x v="1"/>
    <x v="2"/>
    <x v="0"/>
    <x v="0"/>
    <x v="344"/>
    <x v="4298"/>
    <x v="3769"/>
    <x v="248"/>
    <x v="8"/>
    <x v="2"/>
    <x v="2"/>
    <x v="2"/>
    <x v="33"/>
    <x v="469"/>
    <x v="180"/>
    <x v="184"/>
    <x v="1"/>
    <x v="2"/>
    <x v="4"/>
    <x v="677"/>
    <x v="369"/>
    <x v="36"/>
    <x v="90"/>
    <x v="8"/>
    <x v="9"/>
    <x v="4491"/>
    <x v="11"/>
  </r>
  <r>
    <x v="1"/>
    <x v="5"/>
    <x v="1"/>
    <x v="0"/>
    <x v="29"/>
    <x v="4299"/>
    <x v="3770"/>
    <x v="92"/>
    <x v="3"/>
    <x v="1"/>
    <x v="0"/>
    <x v="5"/>
    <x v="56"/>
    <x v="454"/>
    <x v="22"/>
    <x v="184"/>
    <x v="1"/>
    <x v="21"/>
    <x v="4"/>
    <x v="980"/>
    <x v="98"/>
    <x v="43"/>
    <x v="54"/>
    <x v="8"/>
    <x v="9"/>
    <x v="3349"/>
    <x v="2"/>
  </r>
  <r>
    <x v="1"/>
    <x v="7"/>
    <x v="1"/>
    <x v="0"/>
    <x v="318"/>
    <x v="4300"/>
    <x v="3771"/>
    <x v="183"/>
    <x v="8"/>
    <x v="2"/>
    <x v="2"/>
    <x v="7"/>
    <x v="43"/>
    <x v="225"/>
    <x v="170"/>
    <x v="184"/>
    <x v="1"/>
    <x v="12"/>
    <x v="4"/>
    <x v="296"/>
    <x v="472"/>
    <x v="94"/>
    <x v="21"/>
    <x v="7"/>
    <x v="9"/>
    <x v="2777"/>
    <x v="4"/>
  </r>
  <r>
    <x v="1"/>
    <x v="2"/>
    <x v="0"/>
    <x v="0"/>
    <x v="344"/>
    <x v="4301"/>
    <x v="3772"/>
    <x v="145"/>
    <x v="8"/>
    <x v="2"/>
    <x v="2"/>
    <x v="2"/>
    <x v="33"/>
    <x v="469"/>
    <x v="182"/>
    <x v="182"/>
    <x v="1"/>
    <x v="2"/>
    <x v="4"/>
    <x v="678"/>
    <x v="716"/>
    <x v="36"/>
    <x v="90"/>
    <x v="8"/>
    <x v="9"/>
    <x v="4492"/>
    <x v="11"/>
  </r>
  <r>
    <x v="1"/>
    <x v="7"/>
    <x v="1"/>
    <x v="0"/>
    <x v="318"/>
    <x v="4302"/>
    <x v="3773"/>
    <x v="183"/>
    <x v="8"/>
    <x v="2"/>
    <x v="2"/>
    <x v="7"/>
    <x v="43"/>
    <x v="264"/>
    <x v="182"/>
    <x v="173"/>
    <x v="1"/>
    <x v="12"/>
    <x v="4"/>
    <x v="395"/>
    <x v="472"/>
    <x v="42"/>
    <x v="17"/>
    <x v="7"/>
    <x v="9"/>
    <x v="2778"/>
    <x v="4"/>
  </r>
  <r>
    <x v="0"/>
    <x v="6"/>
    <x v="0"/>
    <x v="0"/>
    <x v="19"/>
    <x v="4303"/>
    <x v="3774"/>
    <x v="89"/>
    <x v="8"/>
    <x v="2"/>
    <x v="2"/>
    <x v="6"/>
    <x v="14"/>
    <x v="43"/>
    <x v="16"/>
    <x v="184"/>
    <x v="1"/>
    <x v="9"/>
    <x v="4"/>
    <x v="1061"/>
    <x v="556"/>
    <x v="8"/>
    <x v="25"/>
    <x v="2"/>
    <x v="7"/>
    <x v="3323"/>
    <x v="85"/>
  </r>
  <r>
    <x v="0"/>
    <x v="6"/>
    <x v="0"/>
    <x v="0"/>
    <x v="3"/>
    <x v="4304"/>
    <x v="3775"/>
    <x v="178"/>
    <x v="8"/>
    <x v="2"/>
    <x v="2"/>
    <x v="6"/>
    <x v="14"/>
    <x v="43"/>
    <x v="182"/>
    <x v="3"/>
    <x v="1"/>
    <x v="9"/>
    <x v="4"/>
    <x v="1063"/>
    <x v="55"/>
    <x v="8"/>
    <x v="25"/>
    <x v="2"/>
    <x v="7"/>
    <x v="3322"/>
    <x v="85"/>
  </r>
  <r>
    <x v="1"/>
    <x v="7"/>
    <x v="0"/>
    <x v="12"/>
    <x v="373"/>
    <x v="4305"/>
    <x v="3776"/>
    <x v="56"/>
    <x v="8"/>
    <x v="2"/>
    <x v="2"/>
    <x v="7"/>
    <x v="42"/>
    <x v="305"/>
    <x v="182"/>
    <x v="173"/>
    <x v="1"/>
    <x v="12"/>
    <x v="4"/>
    <x v="352"/>
    <x v="114"/>
    <x v="38"/>
    <x v="57"/>
    <x v="8"/>
    <x v="9"/>
    <x v="4493"/>
    <x v="18"/>
  </r>
  <r>
    <x v="1"/>
    <x v="10"/>
    <x v="1"/>
    <x v="3"/>
    <x v="49"/>
    <x v="4306"/>
    <x v="3777"/>
    <x v="82"/>
    <x v="8"/>
    <x v="2"/>
    <x v="2"/>
    <x v="10"/>
    <x v="36"/>
    <x v="429"/>
    <x v="182"/>
    <x v="24"/>
    <x v="1"/>
    <x v="15"/>
    <x v="4"/>
    <x v="779"/>
    <x v="455"/>
    <x v="49"/>
    <x v="76"/>
    <x v="1"/>
    <x v="10"/>
    <x v="763"/>
    <x v="8"/>
  </r>
  <r>
    <x v="1"/>
    <x v="10"/>
    <x v="1"/>
    <x v="15"/>
    <x v="184"/>
    <x v="4307"/>
    <x v="3778"/>
    <x v="49"/>
    <x v="8"/>
    <x v="2"/>
    <x v="2"/>
    <x v="10"/>
    <x v="37"/>
    <x v="448"/>
    <x v="21"/>
    <x v="184"/>
    <x v="1"/>
    <x v="15"/>
    <x v="4"/>
    <x v="753"/>
    <x v="165"/>
    <x v="23"/>
    <x v="48"/>
    <x v="1"/>
    <x v="10"/>
    <x v="764"/>
    <x v="58"/>
  </r>
  <r>
    <x v="1"/>
    <x v="10"/>
    <x v="1"/>
    <x v="3"/>
    <x v="49"/>
    <x v="4308"/>
    <x v="3779"/>
    <x v="108"/>
    <x v="8"/>
    <x v="2"/>
    <x v="2"/>
    <x v="10"/>
    <x v="36"/>
    <x v="429"/>
    <x v="182"/>
    <x v="24"/>
    <x v="1"/>
    <x v="15"/>
    <x v="4"/>
    <x v="779"/>
    <x v="421"/>
    <x v="49"/>
    <x v="76"/>
    <x v="1"/>
    <x v="10"/>
    <x v="765"/>
    <x v="8"/>
  </r>
  <r>
    <x v="1"/>
    <x v="10"/>
    <x v="1"/>
    <x v="3"/>
    <x v="49"/>
    <x v="4309"/>
    <x v="3780"/>
    <x v="82"/>
    <x v="8"/>
    <x v="2"/>
    <x v="2"/>
    <x v="10"/>
    <x v="36"/>
    <x v="429"/>
    <x v="182"/>
    <x v="24"/>
    <x v="1"/>
    <x v="15"/>
    <x v="4"/>
    <x v="779"/>
    <x v="455"/>
    <x v="49"/>
    <x v="76"/>
    <x v="1"/>
    <x v="10"/>
    <x v="766"/>
    <x v="8"/>
  </r>
  <r>
    <x v="1"/>
    <x v="7"/>
    <x v="0"/>
    <x v="29"/>
    <x v="377"/>
    <x v="4310"/>
    <x v="3781"/>
    <x v="36"/>
    <x v="8"/>
    <x v="2"/>
    <x v="2"/>
    <x v="7"/>
    <x v="42"/>
    <x v="301"/>
    <x v="182"/>
    <x v="64"/>
    <x v="1"/>
    <x v="12"/>
    <x v="4"/>
    <x v="347"/>
    <x v="30"/>
    <x v="38"/>
    <x v="57"/>
    <x v="8"/>
    <x v="9"/>
    <x v="4494"/>
    <x v="63"/>
  </r>
  <r>
    <x v="1"/>
    <x v="8"/>
    <x v="0"/>
    <x v="0"/>
    <x v="318"/>
    <x v="4311"/>
    <x v="3782"/>
    <x v="188"/>
    <x v="8"/>
    <x v="2"/>
    <x v="2"/>
    <x v="8"/>
    <x v="57"/>
    <x v="456"/>
    <x v="182"/>
    <x v="173"/>
    <x v="1"/>
    <x v="4"/>
    <x v="4"/>
    <x v="857"/>
    <x v="389"/>
    <x v="1"/>
    <x v="0"/>
    <x v="8"/>
    <x v="9"/>
    <x v="4495"/>
    <x v="30"/>
  </r>
  <r>
    <x v="1"/>
    <x v="10"/>
    <x v="1"/>
    <x v="12"/>
    <x v="90"/>
    <x v="4312"/>
    <x v="3783"/>
    <x v="298"/>
    <x v="8"/>
    <x v="2"/>
    <x v="2"/>
    <x v="10"/>
    <x v="59"/>
    <x v="354"/>
    <x v="18"/>
    <x v="184"/>
    <x v="1"/>
    <x v="15"/>
    <x v="4"/>
    <x v="938"/>
    <x v="526"/>
    <x v="81"/>
    <x v="46"/>
    <x v="1"/>
    <x v="10"/>
    <x v="778"/>
    <x v="44"/>
  </r>
  <r>
    <x v="0"/>
    <x v="6"/>
    <x v="0"/>
    <x v="0"/>
    <x v="19"/>
    <x v="4313"/>
    <x v="3784"/>
    <x v="165"/>
    <x v="8"/>
    <x v="2"/>
    <x v="2"/>
    <x v="6"/>
    <x v="14"/>
    <x v="43"/>
    <x v="16"/>
    <x v="184"/>
    <x v="1"/>
    <x v="9"/>
    <x v="4"/>
    <x v="1059"/>
    <x v="777"/>
    <x v="8"/>
    <x v="25"/>
    <x v="2"/>
    <x v="7"/>
    <x v="3321"/>
    <x v="85"/>
  </r>
  <r>
    <x v="1"/>
    <x v="10"/>
    <x v="1"/>
    <x v="20"/>
    <x v="158"/>
    <x v="4314"/>
    <x v="3785"/>
    <x v="13"/>
    <x v="8"/>
    <x v="2"/>
    <x v="2"/>
    <x v="10"/>
    <x v="59"/>
    <x v="353"/>
    <x v="182"/>
    <x v="19"/>
    <x v="1"/>
    <x v="15"/>
    <x v="4"/>
    <x v="910"/>
    <x v="793"/>
    <x v="81"/>
    <x v="46"/>
    <x v="1"/>
    <x v="10"/>
    <x v="777"/>
    <x v="46"/>
  </r>
  <r>
    <x v="0"/>
    <x v="6"/>
    <x v="0"/>
    <x v="0"/>
    <x v="19"/>
    <x v="4315"/>
    <x v="3786"/>
    <x v="11"/>
    <x v="8"/>
    <x v="2"/>
    <x v="2"/>
    <x v="6"/>
    <x v="1"/>
    <x v="4"/>
    <x v="16"/>
    <x v="184"/>
    <x v="1"/>
    <x v="9"/>
    <x v="4"/>
    <x v="1028"/>
    <x v="480"/>
    <x v="8"/>
    <x v="25"/>
    <x v="2"/>
    <x v="7"/>
    <x v="3320"/>
    <x v="85"/>
  </r>
  <r>
    <x v="0"/>
    <x v="6"/>
    <x v="0"/>
    <x v="0"/>
    <x v="9"/>
    <x v="4316"/>
    <x v="3787"/>
    <x v="105"/>
    <x v="8"/>
    <x v="2"/>
    <x v="2"/>
    <x v="6"/>
    <x v="14"/>
    <x v="42"/>
    <x v="8"/>
    <x v="184"/>
    <x v="1"/>
    <x v="9"/>
    <x v="4"/>
    <x v="1052"/>
    <x v="171"/>
    <x v="8"/>
    <x v="25"/>
    <x v="2"/>
    <x v="7"/>
    <x v="3319"/>
    <x v="34"/>
  </r>
  <r>
    <x v="0"/>
    <x v="6"/>
    <x v="0"/>
    <x v="0"/>
    <x v="9"/>
    <x v="4317"/>
    <x v="3788"/>
    <x v="89"/>
    <x v="8"/>
    <x v="2"/>
    <x v="2"/>
    <x v="6"/>
    <x v="14"/>
    <x v="43"/>
    <x v="8"/>
    <x v="184"/>
    <x v="1"/>
    <x v="9"/>
    <x v="4"/>
    <x v="1057"/>
    <x v="556"/>
    <x v="8"/>
    <x v="25"/>
    <x v="2"/>
    <x v="7"/>
    <x v="3318"/>
    <x v="85"/>
  </r>
  <r>
    <x v="1"/>
    <x v="10"/>
    <x v="1"/>
    <x v="12"/>
    <x v="128"/>
    <x v="4318"/>
    <x v="3789"/>
    <x v="25"/>
    <x v="8"/>
    <x v="2"/>
    <x v="2"/>
    <x v="10"/>
    <x v="36"/>
    <x v="373"/>
    <x v="21"/>
    <x v="184"/>
    <x v="1"/>
    <x v="15"/>
    <x v="4"/>
    <x v="838"/>
    <x v="295"/>
    <x v="12"/>
    <x v="71"/>
    <x v="1"/>
    <x v="10"/>
    <x v="773"/>
    <x v="17"/>
  </r>
  <r>
    <x v="1"/>
    <x v="2"/>
    <x v="0"/>
    <x v="0"/>
    <x v="344"/>
    <x v="4319"/>
    <x v="3790"/>
    <x v="248"/>
    <x v="8"/>
    <x v="2"/>
    <x v="2"/>
    <x v="2"/>
    <x v="33"/>
    <x v="469"/>
    <x v="180"/>
    <x v="184"/>
    <x v="1"/>
    <x v="2"/>
    <x v="4"/>
    <x v="679"/>
    <x v="370"/>
    <x v="36"/>
    <x v="90"/>
    <x v="8"/>
    <x v="9"/>
    <x v="4496"/>
    <x v="11"/>
  </r>
  <r>
    <x v="1"/>
    <x v="10"/>
    <x v="1"/>
    <x v="16"/>
    <x v="189"/>
    <x v="4320"/>
    <x v="3791"/>
    <x v="298"/>
    <x v="8"/>
    <x v="2"/>
    <x v="2"/>
    <x v="10"/>
    <x v="36"/>
    <x v="375"/>
    <x v="182"/>
    <x v="24"/>
    <x v="1"/>
    <x v="15"/>
    <x v="4"/>
    <x v="717"/>
    <x v="330"/>
    <x v="31"/>
    <x v="52"/>
    <x v="1"/>
    <x v="10"/>
    <x v="774"/>
    <x v="66"/>
  </r>
  <r>
    <x v="0"/>
    <x v="6"/>
    <x v="0"/>
    <x v="0"/>
    <x v="9"/>
    <x v="4321"/>
    <x v="3792"/>
    <x v="137"/>
    <x v="8"/>
    <x v="2"/>
    <x v="2"/>
    <x v="6"/>
    <x v="14"/>
    <x v="43"/>
    <x v="182"/>
    <x v="9"/>
    <x v="1"/>
    <x v="9"/>
    <x v="4"/>
    <x v="1057"/>
    <x v="463"/>
    <x v="8"/>
    <x v="25"/>
    <x v="2"/>
    <x v="7"/>
    <x v="3317"/>
    <x v="85"/>
  </r>
  <r>
    <x v="0"/>
    <x v="6"/>
    <x v="0"/>
    <x v="0"/>
    <x v="5"/>
    <x v="4322"/>
    <x v="3793"/>
    <x v="160"/>
    <x v="8"/>
    <x v="2"/>
    <x v="2"/>
    <x v="6"/>
    <x v="14"/>
    <x v="43"/>
    <x v="182"/>
    <x v="5"/>
    <x v="1"/>
    <x v="9"/>
    <x v="4"/>
    <x v="1057"/>
    <x v="21"/>
    <x v="8"/>
    <x v="25"/>
    <x v="2"/>
    <x v="7"/>
    <x v="3316"/>
    <x v="85"/>
  </r>
  <r>
    <x v="0"/>
    <x v="6"/>
    <x v="0"/>
    <x v="0"/>
    <x v="19"/>
    <x v="4323"/>
    <x v="3794"/>
    <x v="176"/>
    <x v="8"/>
    <x v="2"/>
    <x v="2"/>
    <x v="6"/>
    <x v="1"/>
    <x v="4"/>
    <x v="16"/>
    <x v="184"/>
    <x v="1"/>
    <x v="9"/>
    <x v="4"/>
    <x v="1027"/>
    <x v="720"/>
    <x v="8"/>
    <x v="25"/>
    <x v="2"/>
    <x v="7"/>
    <x v="3315"/>
    <x v="85"/>
  </r>
  <r>
    <x v="0"/>
    <x v="7"/>
    <x v="0"/>
    <x v="13"/>
    <x v="363"/>
    <x v="4324"/>
    <x v="3795"/>
    <x v="95"/>
    <x v="8"/>
    <x v="2"/>
    <x v="2"/>
    <x v="7"/>
    <x v="4"/>
    <x v="15"/>
    <x v="182"/>
    <x v="142"/>
    <x v="1"/>
    <x v="12"/>
    <x v="4"/>
    <x v="37"/>
    <x v="229"/>
    <x v="45"/>
    <x v="32"/>
    <x v="8"/>
    <x v="0"/>
    <x v="4497"/>
    <x v="30"/>
  </r>
  <r>
    <x v="1"/>
    <x v="7"/>
    <x v="0"/>
    <x v="12"/>
    <x v="361"/>
    <x v="4325"/>
    <x v="3796"/>
    <x v="214"/>
    <x v="8"/>
    <x v="2"/>
    <x v="2"/>
    <x v="7"/>
    <x v="39"/>
    <x v="128"/>
    <x v="182"/>
    <x v="142"/>
    <x v="1"/>
    <x v="12"/>
    <x v="4"/>
    <x v="152"/>
    <x v="760"/>
    <x v="29"/>
    <x v="31"/>
    <x v="8"/>
    <x v="9"/>
    <x v="4498"/>
    <x v="18"/>
  </r>
  <r>
    <x v="1"/>
    <x v="7"/>
    <x v="0"/>
    <x v="24"/>
    <x v="379"/>
    <x v="4326"/>
    <x v="3797"/>
    <x v="302"/>
    <x v="8"/>
    <x v="2"/>
    <x v="2"/>
    <x v="7"/>
    <x v="42"/>
    <x v="307"/>
    <x v="182"/>
    <x v="95"/>
    <x v="1"/>
    <x v="12"/>
    <x v="4"/>
    <x v="445"/>
    <x v="235"/>
    <x v="38"/>
    <x v="57"/>
    <x v="8"/>
    <x v="9"/>
    <x v="4499"/>
    <x v="54"/>
  </r>
  <r>
    <x v="1"/>
    <x v="10"/>
    <x v="1"/>
    <x v="8"/>
    <x v="59"/>
    <x v="4327"/>
    <x v="3798"/>
    <x v="183"/>
    <x v="8"/>
    <x v="2"/>
    <x v="2"/>
    <x v="10"/>
    <x v="59"/>
    <x v="350"/>
    <x v="182"/>
    <x v="19"/>
    <x v="1"/>
    <x v="15"/>
    <x v="4"/>
    <x v="963"/>
    <x v="863"/>
    <x v="15"/>
    <x v="70"/>
    <x v="1"/>
    <x v="10"/>
    <x v="767"/>
    <x v="4"/>
  </r>
  <r>
    <x v="1"/>
    <x v="2"/>
    <x v="0"/>
    <x v="0"/>
    <x v="344"/>
    <x v="4328"/>
    <x v="3799"/>
    <x v="145"/>
    <x v="8"/>
    <x v="2"/>
    <x v="2"/>
    <x v="2"/>
    <x v="33"/>
    <x v="469"/>
    <x v="182"/>
    <x v="182"/>
    <x v="1"/>
    <x v="2"/>
    <x v="4"/>
    <x v="680"/>
    <x v="716"/>
    <x v="36"/>
    <x v="90"/>
    <x v="8"/>
    <x v="9"/>
    <x v="4500"/>
    <x v="11"/>
  </r>
  <r>
    <x v="1"/>
    <x v="2"/>
    <x v="0"/>
    <x v="0"/>
    <x v="344"/>
    <x v="4329"/>
    <x v="3800"/>
    <x v="145"/>
    <x v="8"/>
    <x v="2"/>
    <x v="2"/>
    <x v="2"/>
    <x v="33"/>
    <x v="469"/>
    <x v="182"/>
    <x v="182"/>
    <x v="1"/>
    <x v="2"/>
    <x v="4"/>
    <x v="682"/>
    <x v="580"/>
    <x v="36"/>
    <x v="90"/>
    <x v="8"/>
    <x v="9"/>
    <x v="4501"/>
    <x v="11"/>
  </r>
  <r>
    <x v="1"/>
    <x v="7"/>
    <x v="0"/>
    <x v="24"/>
    <x v="379"/>
    <x v="4330"/>
    <x v="3801"/>
    <x v="97"/>
    <x v="8"/>
    <x v="2"/>
    <x v="2"/>
    <x v="7"/>
    <x v="42"/>
    <x v="307"/>
    <x v="182"/>
    <x v="95"/>
    <x v="1"/>
    <x v="12"/>
    <x v="4"/>
    <x v="446"/>
    <x v="317"/>
    <x v="38"/>
    <x v="57"/>
    <x v="8"/>
    <x v="9"/>
    <x v="4502"/>
    <x v="54"/>
  </r>
  <r>
    <x v="1"/>
    <x v="7"/>
    <x v="0"/>
    <x v="24"/>
    <x v="379"/>
    <x v="4332"/>
    <x v="3802"/>
    <x v="145"/>
    <x v="8"/>
    <x v="2"/>
    <x v="2"/>
    <x v="7"/>
    <x v="42"/>
    <x v="307"/>
    <x v="182"/>
    <x v="95"/>
    <x v="1"/>
    <x v="12"/>
    <x v="4"/>
    <x v="446"/>
    <x v="679"/>
    <x v="38"/>
    <x v="57"/>
    <x v="8"/>
    <x v="9"/>
    <x v="4503"/>
    <x v="54"/>
  </r>
  <r>
    <x v="1"/>
    <x v="10"/>
    <x v="1"/>
    <x v="13"/>
    <x v="92"/>
    <x v="4331"/>
    <x v="3802"/>
    <x v="298"/>
    <x v="8"/>
    <x v="2"/>
    <x v="2"/>
    <x v="10"/>
    <x v="60"/>
    <x v="420"/>
    <x v="182"/>
    <x v="19"/>
    <x v="1"/>
    <x v="15"/>
    <x v="4"/>
    <x v="987"/>
    <x v="526"/>
    <x v="70"/>
    <x v="79"/>
    <x v="1"/>
    <x v="10"/>
    <x v="768"/>
    <x v="30"/>
  </r>
  <r>
    <x v="1"/>
    <x v="7"/>
    <x v="0"/>
    <x v="25"/>
    <x v="394"/>
    <x v="4333"/>
    <x v="3803"/>
    <x v="291"/>
    <x v="8"/>
    <x v="2"/>
    <x v="2"/>
    <x v="7"/>
    <x v="42"/>
    <x v="304"/>
    <x v="139"/>
    <x v="184"/>
    <x v="1"/>
    <x v="12"/>
    <x v="4"/>
    <x v="384"/>
    <x v="558"/>
    <x v="38"/>
    <x v="57"/>
    <x v="8"/>
    <x v="9"/>
    <x v="4504"/>
    <x v="11"/>
  </r>
  <r>
    <x v="1"/>
    <x v="10"/>
    <x v="1"/>
    <x v="8"/>
    <x v="59"/>
    <x v="4334"/>
    <x v="3804"/>
    <x v="298"/>
    <x v="8"/>
    <x v="2"/>
    <x v="2"/>
    <x v="10"/>
    <x v="59"/>
    <x v="360"/>
    <x v="182"/>
    <x v="19"/>
    <x v="1"/>
    <x v="15"/>
    <x v="4"/>
    <x v="939"/>
    <x v="222"/>
    <x v="15"/>
    <x v="70"/>
    <x v="1"/>
    <x v="10"/>
    <x v="769"/>
    <x v="4"/>
  </r>
  <r>
    <x v="1"/>
    <x v="10"/>
    <x v="1"/>
    <x v="8"/>
    <x v="59"/>
    <x v="4335"/>
    <x v="3805"/>
    <x v="97"/>
    <x v="8"/>
    <x v="2"/>
    <x v="2"/>
    <x v="10"/>
    <x v="59"/>
    <x v="357"/>
    <x v="182"/>
    <x v="19"/>
    <x v="1"/>
    <x v="15"/>
    <x v="4"/>
    <x v="867"/>
    <x v="339"/>
    <x v="15"/>
    <x v="70"/>
    <x v="1"/>
    <x v="10"/>
    <x v="770"/>
    <x v="4"/>
  </r>
  <r>
    <x v="1"/>
    <x v="7"/>
    <x v="0"/>
    <x v="25"/>
    <x v="394"/>
    <x v="4336"/>
    <x v="3806"/>
    <x v="221"/>
    <x v="8"/>
    <x v="2"/>
    <x v="2"/>
    <x v="7"/>
    <x v="42"/>
    <x v="304"/>
    <x v="139"/>
    <x v="184"/>
    <x v="1"/>
    <x v="12"/>
    <x v="4"/>
    <x v="384"/>
    <x v="167"/>
    <x v="38"/>
    <x v="57"/>
    <x v="8"/>
    <x v="9"/>
    <x v="4505"/>
    <x v="11"/>
  </r>
  <r>
    <x v="1"/>
    <x v="2"/>
    <x v="0"/>
    <x v="0"/>
    <x v="344"/>
    <x v="4337"/>
    <x v="3807"/>
    <x v="145"/>
    <x v="8"/>
    <x v="2"/>
    <x v="2"/>
    <x v="2"/>
    <x v="33"/>
    <x v="469"/>
    <x v="182"/>
    <x v="182"/>
    <x v="1"/>
    <x v="2"/>
    <x v="4"/>
    <x v="682"/>
    <x v="580"/>
    <x v="36"/>
    <x v="90"/>
    <x v="8"/>
    <x v="9"/>
    <x v="4506"/>
    <x v="11"/>
  </r>
  <r>
    <x v="1"/>
    <x v="7"/>
    <x v="0"/>
    <x v="12"/>
    <x v="373"/>
    <x v="4338"/>
    <x v="3808"/>
    <x v="221"/>
    <x v="8"/>
    <x v="2"/>
    <x v="2"/>
    <x v="7"/>
    <x v="42"/>
    <x v="305"/>
    <x v="170"/>
    <x v="184"/>
    <x v="1"/>
    <x v="12"/>
    <x v="4"/>
    <x v="354"/>
    <x v="1023"/>
    <x v="38"/>
    <x v="57"/>
    <x v="8"/>
    <x v="9"/>
    <x v="4507"/>
    <x v="18"/>
  </r>
  <r>
    <x v="1"/>
    <x v="2"/>
    <x v="0"/>
    <x v="0"/>
    <x v="330"/>
    <x v="4339"/>
    <x v="3809"/>
    <x v="145"/>
    <x v="8"/>
    <x v="2"/>
    <x v="2"/>
    <x v="2"/>
    <x v="33"/>
    <x v="469"/>
    <x v="178"/>
    <x v="184"/>
    <x v="1"/>
    <x v="2"/>
    <x v="4"/>
    <x v="681"/>
    <x v="716"/>
    <x v="36"/>
    <x v="90"/>
    <x v="8"/>
    <x v="9"/>
    <x v="4508"/>
    <x v="11"/>
  </r>
  <r>
    <x v="0"/>
    <x v="6"/>
    <x v="0"/>
    <x v="0"/>
    <x v="19"/>
    <x v="4340"/>
    <x v="3810"/>
    <x v="230"/>
    <x v="8"/>
    <x v="2"/>
    <x v="2"/>
    <x v="6"/>
    <x v="1"/>
    <x v="4"/>
    <x v="182"/>
    <x v="18"/>
    <x v="1"/>
    <x v="9"/>
    <x v="4"/>
    <x v="1028"/>
    <x v="336"/>
    <x v="8"/>
    <x v="25"/>
    <x v="2"/>
    <x v="7"/>
    <x v="3314"/>
    <x v="85"/>
  </r>
  <r>
    <x v="1"/>
    <x v="2"/>
    <x v="0"/>
    <x v="0"/>
    <x v="332"/>
    <x v="4341"/>
    <x v="3811"/>
    <x v="145"/>
    <x v="8"/>
    <x v="2"/>
    <x v="2"/>
    <x v="2"/>
    <x v="33"/>
    <x v="469"/>
    <x v="182"/>
    <x v="179"/>
    <x v="1"/>
    <x v="2"/>
    <x v="4"/>
    <x v="682"/>
    <x v="681"/>
    <x v="36"/>
    <x v="90"/>
    <x v="8"/>
    <x v="9"/>
    <x v="4509"/>
    <x v="11"/>
  </r>
  <r>
    <x v="1"/>
    <x v="7"/>
    <x v="0"/>
    <x v="12"/>
    <x v="383"/>
    <x v="4342"/>
    <x v="3812"/>
    <x v="145"/>
    <x v="8"/>
    <x v="2"/>
    <x v="2"/>
    <x v="7"/>
    <x v="42"/>
    <x v="305"/>
    <x v="182"/>
    <x v="176"/>
    <x v="1"/>
    <x v="12"/>
    <x v="4"/>
    <x v="356"/>
    <x v="684"/>
    <x v="38"/>
    <x v="57"/>
    <x v="8"/>
    <x v="9"/>
    <x v="4510"/>
    <x v="18"/>
  </r>
  <r>
    <x v="1"/>
    <x v="2"/>
    <x v="0"/>
    <x v="0"/>
    <x v="328"/>
    <x v="4343"/>
    <x v="3813"/>
    <x v="145"/>
    <x v="8"/>
    <x v="2"/>
    <x v="2"/>
    <x v="2"/>
    <x v="33"/>
    <x v="469"/>
    <x v="182"/>
    <x v="177"/>
    <x v="1"/>
    <x v="2"/>
    <x v="4"/>
    <x v="682"/>
    <x v="580"/>
    <x v="36"/>
    <x v="90"/>
    <x v="8"/>
    <x v="9"/>
    <x v="4511"/>
    <x v="11"/>
  </r>
  <r>
    <x v="0"/>
    <x v="7"/>
    <x v="1"/>
    <x v="0"/>
    <x v="318"/>
    <x v="4344"/>
    <x v="3814"/>
    <x v="98"/>
    <x v="8"/>
    <x v="2"/>
    <x v="2"/>
    <x v="7"/>
    <x v="9"/>
    <x v="23"/>
    <x v="182"/>
    <x v="173"/>
    <x v="1"/>
    <x v="5"/>
    <x v="0"/>
    <x v="497"/>
    <x v="320"/>
    <x v="88"/>
    <x v="6"/>
    <x v="7"/>
    <x v="0"/>
    <x v="2779"/>
    <x v="2"/>
  </r>
  <r>
    <x v="1"/>
    <x v="7"/>
    <x v="0"/>
    <x v="25"/>
    <x v="403"/>
    <x v="4345"/>
    <x v="3815"/>
    <x v="97"/>
    <x v="8"/>
    <x v="2"/>
    <x v="2"/>
    <x v="7"/>
    <x v="39"/>
    <x v="119"/>
    <x v="182"/>
    <x v="173"/>
    <x v="1"/>
    <x v="12"/>
    <x v="4"/>
    <x v="118"/>
    <x v="960"/>
    <x v="34"/>
    <x v="36"/>
    <x v="8"/>
    <x v="9"/>
    <x v="4512"/>
    <x v="11"/>
  </r>
  <r>
    <x v="1"/>
    <x v="10"/>
    <x v="1"/>
    <x v="1"/>
    <x v="33"/>
    <x v="4346"/>
    <x v="3816"/>
    <x v="220"/>
    <x v="8"/>
    <x v="2"/>
    <x v="2"/>
    <x v="10"/>
    <x v="36"/>
    <x v="408"/>
    <x v="21"/>
    <x v="184"/>
    <x v="1"/>
    <x v="15"/>
    <x v="4"/>
    <x v="793"/>
    <x v="806"/>
    <x v="76"/>
    <x v="74"/>
    <x v="1"/>
    <x v="10"/>
    <x v="771"/>
    <x v="4"/>
  </r>
  <r>
    <x v="1"/>
    <x v="2"/>
    <x v="0"/>
    <x v="0"/>
    <x v="344"/>
    <x v="4347"/>
    <x v="3817"/>
    <x v="248"/>
    <x v="8"/>
    <x v="2"/>
    <x v="2"/>
    <x v="2"/>
    <x v="33"/>
    <x v="469"/>
    <x v="182"/>
    <x v="182"/>
    <x v="1"/>
    <x v="2"/>
    <x v="4"/>
    <x v="684"/>
    <x v="369"/>
    <x v="36"/>
    <x v="90"/>
    <x v="8"/>
    <x v="9"/>
    <x v="4513"/>
    <x v="11"/>
  </r>
  <r>
    <x v="1"/>
    <x v="7"/>
    <x v="1"/>
    <x v="0"/>
    <x v="318"/>
    <x v="4348"/>
    <x v="3818"/>
    <x v="265"/>
    <x v="8"/>
    <x v="2"/>
    <x v="2"/>
    <x v="7"/>
    <x v="43"/>
    <x v="241"/>
    <x v="182"/>
    <x v="173"/>
    <x v="1"/>
    <x v="12"/>
    <x v="4"/>
    <x v="335"/>
    <x v="904"/>
    <x v="5"/>
    <x v="20"/>
    <x v="7"/>
    <x v="9"/>
    <x v="2780"/>
    <x v="4"/>
  </r>
  <r>
    <x v="1"/>
    <x v="7"/>
    <x v="0"/>
    <x v="13"/>
    <x v="350"/>
    <x v="4349"/>
    <x v="3819"/>
    <x v="201"/>
    <x v="8"/>
    <x v="2"/>
    <x v="2"/>
    <x v="7"/>
    <x v="42"/>
    <x v="300"/>
    <x v="90"/>
    <x v="184"/>
    <x v="1"/>
    <x v="12"/>
    <x v="4"/>
    <x v="392"/>
    <x v="34"/>
    <x v="38"/>
    <x v="57"/>
    <x v="8"/>
    <x v="9"/>
    <x v="4514"/>
    <x v="37"/>
  </r>
  <r>
    <x v="1"/>
    <x v="7"/>
    <x v="0"/>
    <x v="8"/>
    <x v="369"/>
    <x v="4350"/>
    <x v="3820"/>
    <x v="48"/>
    <x v="8"/>
    <x v="2"/>
    <x v="2"/>
    <x v="7"/>
    <x v="42"/>
    <x v="180"/>
    <x v="174"/>
    <x v="184"/>
    <x v="1"/>
    <x v="12"/>
    <x v="4"/>
    <x v="306"/>
    <x v="307"/>
    <x v="77"/>
    <x v="39"/>
    <x v="8"/>
    <x v="9"/>
    <x v="4516"/>
    <x v="4"/>
  </r>
  <r>
    <x v="1"/>
    <x v="2"/>
    <x v="0"/>
    <x v="0"/>
    <x v="344"/>
    <x v="4351"/>
    <x v="3821"/>
    <x v="145"/>
    <x v="8"/>
    <x v="2"/>
    <x v="2"/>
    <x v="2"/>
    <x v="33"/>
    <x v="469"/>
    <x v="182"/>
    <x v="182"/>
    <x v="1"/>
    <x v="2"/>
    <x v="4"/>
    <x v="684"/>
    <x v="850"/>
    <x v="36"/>
    <x v="90"/>
    <x v="8"/>
    <x v="9"/>
    <x v="4515"/>
    <x v="11"/>
  </r>
  <r>
    <x v="1"/>
    <x v="12"/>
    <x v="0"/>
    <x v="13"/>
    <x v="24"/>
    <x v="4352"/>
    <x v="3822"/>
    <x v="26"/>
    <x v="8"/>
    <x v="2"/>
    <x v="2"/>
    <x v="12"/>
    <x v="58"/>
    <x v="457"/>
    <x v="0"/>
    <x v="184"/>
    <x v="1"/>
    <x v="3"/>
    <x v="4"/>
    <x v="981"/>
    <x v="188"/>
    <x v="86"/>
    <x v="7"/>
    <x v="9"/>
    <x v="9"/>
    <x v="2873"/>
    <x v="31"/>
  </r>
  <r>
    <x v="1"/>
    <x v="2"/>
    <x v="0"/>
    <x v="0"/>
    <x v="330"/>
    <x v="4353"/>
    <x v="3823"/>
    <x v="145"/>
    <x v="8"/>
    <x v="2"/>
    <x v="2"/>
    <x v="2"/>
    <x v="33"/>
    <x v="469"/>
    <x v="178"/>
    <x v="184"/>
    <x v="1"/>
    <x v="2"/>
    <x v="4"/>
    <x v="683"/>
    <x v="580"/>
    <x v="36"/>
    <x v="90"/>
    <x v="8"/>
    <x v="9"/>
    <x v="4517"/>
    <x v="11"/>
  </r>
  <r>
    <x v="1"/>
    <x v="7"/>
    <x v="1"/>
    <x v="0"/>
    <x v="318"/>
    <x v="4354"/>
    <x v="3824"/>
    <x v="291"/>
    <x v="8"/>
    <x v="2"/>
    <x v="2"/>
    <x v="7"/>
    <x v="43"/>
    <x v="264"/>
    <x v="182"/>
    <x v="173"/>
    <x v="1"/>
    <x v="12"/>
    <x v="4"/>
    <x v="398"/>
    <x v="896"/>
    <x v="42"/>
    <x v="17"/>
    <x v="7"/>
    <x v="9"/>
    <x v="2781"/>
    <x v="4"/>
  </r>
  <r>
    <x v="1"/>
    <x v="7"/>
    <x v="1"/>
    <x v="0"/>
    <x v="318"/>
    <x v="4355"/>
    <x v="3825"/>
    <x v="291"/>
    <x v="8"/>
    <x v="2"/>
    <x v="2"/>
    <x v="7"/>
    <x v="43"/>
    <x v="241"/>
    <x v="170"/>
    <x v="184"/>
    <x v="1"/>
    <x v="12"/>
    <x v="4"/>
    <x v="335"/>
    <x v="896"/>
    <x v="5"/>
    <x v="20"/>
    <x v="7"/>
    <x v="9"/>
    <x v="2782"/>
    <x v="4"/>
  </r>
  <r>
    <x v="1"/>
    <x v="10"/>
    <x v="0"/>
    <x v="0"/>
    <x v="27"/>
    <x v="4356"/>
    <x v="3826"/>
    <x v="227"/>
    <x v="8"/>
    <x v="2"/>
    <x v="2"/>
    <x v="10"/>
    <x v="35"/>
    <x v="341"/>
    <x v="21"/>
    <x v="184"/>
    <x v="1"/>
    <x v="15"/>
    <x v="4"/>
    <x v="706"/>
    <x v="789"/>
    <x v="51"/>
    <x v="26"/>
    <x v="1"/>
    <x v="9"/>
    <x v="772"/>
    <x v="2"/>
  </r>
  <r>
    <x v="0"/>
    <x v="7"/>
    <x v="1"/>
    <x v="0"/>
    <x v="186"/>
    <x v="4357"/>
    <x v="3827"/>
    <x v="216"/>
    <x v="8"/>
    <x v="2"/>
    <x v="2"/>
    <x v="7"/>
    <x v="9"/>
    <x v="23"/>
    <x v="101"/>
    <x v="184"/>
    <x v="1"/>
    <x v="5"/>
    <x v="0"/>
    <x v="497"/>
    <x v="8"/>
    <x v="88"/>
    <x v="6"/>
    <x v="7"/>
    <x v="0"/>
    <x v="2783"/>
    <x v="2"/>
  </r>
  <r>
    <x v="1"/>
    <x v="7"/>
    <x v="1"/>
    <x v="0"/>
    <x v="260"/>
    <x v="4358"/>
    <x v="3828"/>
    <x v="291"/>
    <x v="8"/>
    <x v="2"/>
    <x v="2"/>
    <x v="7"/>
    <x v="43"/>
    <x v="230"/>
    <x v="182"/>
    <x v="142"/>
    <x v="1"/>
    <x v="12"/>
    <x v="4"/>
    <x v="404"/>
    <x v="896"/>
    <x v="91"/>
    <x v="15"/>
    <x v="7"/>
    <x v="9"/>
    <x v="2784"/>
    <x v="4"/>
  </r>
  <r>
    <x v="1"/>
    <x v="7"/>
    <x v="1"/>
    <x v="0"/>
    <x v="260"/>
    <x v="4359"/>
    <x v="3829"/>
    <x v="291"/>
    <x v="8"/>
    <x v="2"/>
    <x v="2"/>
    <x v="7"/>
    <x v="43"/>
    <x v="241"/>
    <x v="139"/>
    <x v="184"/>
    <x v="1"/>
    <x v="12"/>
    <x v="4"/>
    <x v="331"/>
    <x v="896"/>
    <x v="5"/>
    <x v="20"/>
    <x v="7"/>
    <x v="9"/>
    <x v="2785"/>
    <x v="4"/>
  </r>
  <r>
    <x v="1"/>
    <x v="7"/>
    <x v="0"/>
    <x v="12"/>
    <x v="361"/>
    <x v="4360"/>
    <x v="3830"/>
    <x v="102"/>
    <x v="8"/>
    <x v="2"/>
    <x v="2"/>
    <x v="7"/>
    <x v="39"/>
    <x v="172"/>
    <x v="182"/>
    <x v="142"/>
    <x v="1"/>
    <x v="12"/>
    <x v="4"/>
    <x v="56"/>
    <x v="112"/>
    <x v="24"/>
    <x v="37"/>
    <x v="8"/>
    <x v="9"/>
    <x v="4518"/>
    <x v="18"/>
  </r>
  <r>
    <x v="1"/>
    <x v="2"/>
    <x v="0"/>
    <x v="0"/>
    <x v="344"/>
    <x v="4361"/>
    <x v="3831"/>
    <x v="248"/>
    <x v="8"/>
    <x v="2"/>
    <x v="2"/>
    <x v="2"/>
    <x v="33"/>
    <x v="469"/>
    <x v="182"/>
    <x v="182"/>
    <x v="1"/>
    <x v="2"/>
    <x v="4"/>
    <x v="684"/>
    <x v="369"/>
    <x v="36"/>
    <x v="90"/>
    <x v="8"/>
    <x v="9"/>
    <x v="4519"/>
    <x v="11"/>
  </r>
  <r>
    <x v="1"/>
    <x v="7"/>
    <x v="0"/>
    <x v="24"/>
    <x v="393"/>
    <x v="4362"/>
    <x v="3832"/>
    <x v="248"/>
    <x v="8"/>
    <x v="2"/>
    <x v="2"/>
    <x v="7"/>
    <x v="42"/>
    <x v="307"/>
    <x v="139"/>
    <x v="184"/>
    <x v="1"/>
    <x v="12"/>
    <x v="4"/>
    <x v="445"/>
    <x v="510"/>
    <x v="38"/>
    <x v="57"/>
    <x v="8"/>
    <x v="9"/>
    <x v="4520"/>
    <x v="54"/>
  </r>
  <r>
    <x v="1"/>
    <x v="10"/>
    <x v="0"/>
    <x v="3"/>
    <x v="49"/>
    <x v="4363"/>
    <x v="3833"/>
    <x v="204"/>
    <x v="8"/>
    <x v="2"/>
    <x v="2"/>
    <x v="10"/>
    <x v="35"/>
    <x v="327"/>
    <x v="182"/>
    <x v="24"/>
    <x v="1"/>
    <x v="15"/>
    <x v="4"/>
    <x v="760"/>
    <x v="546"/>
    <x v="32"/>
    <x v="74"/>
    <x v="1"/>
    <x v="9"/>
    <x v="775"/>
    <x v="8"/>
  </r>
  <r>
    <x v="1"/>
    <x v="10"/>
    <x v="0"/>
    <x v="3"/>
    <x v="49"/>
    <x v="4364"/>
    <x v="3834"/>
    <x v="108"/>
    <x v="8"/>
    <x v="2"/>
    <x v="2"/>
    <x v="10"/>
    <x v="35"/>
    <x v="327"/>
    <x v="21"/>
    <x v="184"/>
    <x v="1"/>
    <x v="15"/>
    <x v="4"/>
    <x v="759"/>
    <x v="421"/>
    <x v="32"/>
    <x v="74"/>
    <x v="1"/>
    <x v="9"/>
    <x v="776"/>
    <x v="8"/>
  </r>
  <r>
    <x v="1"/>
    <x v="7"/>
    <x v="0"/>
    <x v="12"/>
    <x v="186"/>
    <x v="4365"/>
    <x v="3835"/>
    <x v="291"/>
    <x v="8"/>
    <x v="2"/>
    <x v="2"/>
    <x v="7"/>
    <x v="41"/>
    <x v="212"/>
    <x v="182"/>
    <x v="27"/>
    <x v="1"/>
    <x v="13"/>
    <x v="4"/>
    <x v="83"/>
    <x v="558"/>
    <x v="69"/>
    <x v="56"/>
    <x v="8"/>
    <x v="9"/>
    <x v="4521"/>
    <x v="11"/>
  </r>
  <r>
    <x v="1"/>
    <x v="2"/>
    <x v="0"/>
    <x v="0"/>
    <x v="344"/>
    <x v="4366"/>
    <x v="3836"/>
    <x v="77"/>
    <x v="8"/>
    <x v="2"/>
    <x v="2"/>
    <x v="2"/>
    <x v="33"/>
    <x v="469"/>
    <x v="180"/>
    <x v="184"/>
    <x v="1"/>
    <x v="2"/>
    <x v="4"/>
    <x v="683"/>
    <x v="498"/>
    <x v="36"/>
    <x v="90"/>
    <x v="8"/>
    <x v="9"/>
    <x v="4522"/>
    <x v="11"/>
  </r>
  <r>
    <x v="1"/>
    <x v="10"/>
    <x v="1"/>
    <x v="17"/>
    <x v="190"/>
    <x v="4367"/>
    <x v="3837"/>
    <x v="82"/>
    <x v="8"/>
    <x v="2"/>
    <x v="2"/>
    <x v="10"/>
    <x v="36"/>
    <x v="372"/>
    <x v="21"/>
    <x v="184"/>
    <x v="1"/>
    <x v="15"/>
    <x v="4"/>
    <x v="897"/>
    <x v="204"/>
    <x v="31"/>
    <x v="47"/>
    <x v="1"/>
    <x v="10"/>
    <x v="779"/>
    <x v="29"/>
  </r>
  <r>
    <x v="1"/>
    <x v="7"/>
    <x v="1"/>
    <x v="0"/>
    <x v="260"/>
    <x v="4368"/>
    <x v="3838"/>
    <x v="291"/>
    <x v="8"/>
    <x v="2"/>
    <x v="2"/>
    <x v="7"/>
    <x v="43"/>
    <x v="230"/>
    <x v="182"/>
    <x v="142"/>
    <x v="1"/>
    <x v="12"/>
    <x v="4"/>
    <x v="405"/>
    <x v="896"/>
    <x v="91"/>
    <x v="15"/>
    <x v="7"/>
    <x v="9"/>
    <x v="2786"/>
    <x v="4"/>
  </r>
  <r>
    <x v="1"/>
    <x v="7"/>
    <x v="1"/>
    <x v="0"/>
    <x v="260"/>
    <x v="4369"/>
    <x v="3839"/>
    <x v="291"/>
    <x v="8"/>
    <x v="2"/>
    <x v="2"/>
    <x v="7"/>
    <x v="43"/>
    <x v="241"/>
    <x v="139"/>
    <x v="184"/>
    <x v="1"/>
    <x v="12"/>
    <x v="4"/>
    <x v="331"/>
    <x v="896"/>
    <x v="5"/>
    <x v="20"/>
    <x v="7"/>
    <x v="9"/>
    <x v="2787"/>
    <x v="4"/>
  </r>
  <r>
    <x v="1"/>
    <x v="7"/>
    <x v="0"/>
    <x v="8"/>
    <x v="369"/>
    <x v="4370"/>
    <x v="3840"/>
    <x v="130"/>
    <x v="8"/>
    <x v="2"/>
    <x v="2"/>
    <x v="7"/>
    <x v="42"/>
    <x v="180"/>
    <x v="182"/>
    <x v="176"/>
    <x v="1"/>
    <x v="12"/>
    <x v="4"/>
    <x v="306"/>
    <x v="29"/>
    <x v="77"/>
    <x v="39"/>
    <x v="8"/>
    <x v="9"/>
    <x v="4523"/>
    <x v="4"/>
  </r>
  <r>
    <x v="1"/>
    <x v="7"/>
    <x v="0"/>
    <x v="24"/>
    <x v="379"/>
    <x v="4371"/>
    <x v="3841"/>
    <x v="33"/>
    <x v="8"/>
    <x v="2"/>
    <x v="2"/>
    <x v="7"/>
    <x v="42"/>
    <x v="307"/>
    <x v="90"/>
    <x v="184"/>
    <x v="1"/>
    <x v="12"/>
    <x v="4"/>
    <x v="444"/>
    <x v="223"/>
    <x v="38"/>
    <x v="57"/>
    <x v="8"/>
    <x v="9"/>
    <x v="4524"/>
    <x v="54"/>
  </r>
  <r>
    <x v="1"/>
    <x v="7"/>
    <x v="0"/>
    <x v="25"/>
    <x v="380"/>
    <x v="4372"/>
    <x v="3842"/>
    <x v="46"/>
    <x v="8"/>
    <x v="2"/>
    <x v="2"/>
    <x v="7"/>
    <x v="42"/>
    <x v="304"/>
    <x v="90"/>
    <x v="184"/>
    <x v="1"/>
    <x v="12"/>
    <x v="4"/>
    <x v="381"/>
    <x v="920"/>
    <x v="38"/>
    <x v="57"/>
    <x v="8"/>
    <x v="9"/>
    <x v="4525"/>
    <x v="11"/>
  </r>
  <r>
    <x v="1"/>
    <x v="7"/>
    <x v="0"/>
    <x v="12"/>
    <x v="373"/>
    <x v="4373"/>
    <x v="3843"/>
    <x v="302"/>
    <x v="8"/>
    <x v="2"/>
    <x v="2"/>
    <x v="7"/>
    <x v="42"/>
    <x v="305"/>
    <x v="182"/>
    <x v="173"/>
    <x v="1"/>
    <x v="12"/>
    <x v="4"/>
    <x v="356"/>
    <x v="235"/>
    <x v="38"/>
    <x v="57"/>
    <x v="8"/>
    <x v="9"/>
    <x v="4526"/>
    <x v="18"/>
  </r>
  <r>
    <x v="0"/>
    <x v="6"/>
    <x v="0"/>
    <x v="0"/>
    <x v="19"/>
    <x v="4374"/>
    <x v="3844"/>
    <x v="258"/>
    <x v="8"/>
    <x v="2"/>
    <x v="2"/>
    <x v="6"/>
    <x v="14"/>
    <x v="43"/>
    <x v="16"/>
    <x v="184"/>
    <x v="1"/>
    <x v="9"/>
    <x v="4"/>
    <x v="1055"/>
    <x v="639"/>
    <x v="8"/>
    <x v="25"/>
    <x v="2"/>
    <x v="7"/>
    <x v="3313"/>
    <x v="85"/>
  </r>
  <r>
    <x v="1"/>
    <x v="10"/>
    <x v="0"/>
    <x v="1"/>
    <x v="33"/>
    <x v="4375"/>
    <x v="3845"/>
    <x v="19"/>
    <x v="8"/>
    <x v="2"/>
    <x v="2"/>
    <x v="10"/>
    <x v="35"/>
    <x v="329"/>
    <x v="182"/>
    <x v="24"/>
    <x v="1"/>
    <x v="15"/>
    <x v="4"/>
    <x v="791"/>
    <x v="148"/>
    <x v="32"/>
    <x v="74"/>
    <x v="1"/>
    <x v="9"/>
    <x v="780"/>
    <x v="4"/>
  </r>
  <r>
    <x v="0"/>
    <x v="6"/>
    <x v="0"/>
    <x v="0"/>
    <x v="19"/>
    <x v="4376"/>
    <x v="3846"/>
    <x v="137"/>
    <x v="8"/>
    <x v="2"/>
    <x v="2"/>
    <x v="6"/>
    <x v="14"/>
    <x v="43"/>
    <x v="182"/>
    <x v="18"/>
    <x v="1"/>
    <x v="9"/>
    <x v="4"/>
    <x v="1057"/>
    <x v="463"/>
    <x v="8"/>
    <x v="25"/>
    <x v="2"/>
    <x v="7"/>
    <x v="3312"/>
    <x v="85"/>
  </r>
  <r>
    <x v="1"/>
    <x v="10"/>
    <x v="1"/>
    <x v="12"/>
    <x v="90"/>
    <x v="4377"/>
    <x v="3847"/>
    <x v="188"/>
    <x v="8"/>
    <x v="2"/>
    <x v="2"/>
    <x v="10"/>
    <x v="60"/>
    <x v="421"/>
    <x v="182"/>
    <x v="19"/>
    <x v="1"/>
    <x v="15"/>
    <x v="4"/>
    <x v="978"/>
    <x v="782"/>
    <x v="65"/>
    <x v="79"/>
    <x v="1"/>
    <x v="10"/>
    <x v="781"/>
    <x v="18"/>
  </r>
  <r>
    <x v="1"/>
    <x v="7"/>
    <x v="0"/>
    <x v="12"/>
    <x v="361"/>
    <x v="4378"/>
    <x v="3848"/>
    <x v="85"/>
    <x v="8"/>
    <x v="2"/>
    <x v="2"/>
    <x v="7"/>
    <x v="42"/>
    <x v="305"/>
    <x v="182"/>
    <x v="142"/>
    <x v="1"/>
    <x v="12"/>
    <x v="4"/>
    <x v="356"/>
    <x v="830"/>
    <x v="38"/>
    <x v="57"/>
    <x v="8"/>
    <x v="9"/>
    <x v="4527"/>
    <x v="18"/>
  </r>
  <r>
    <x v="1"/>
    <x v="7"/>
    <x v="0"/>
    <x v="25"/>
    <x v="394"/>
    <x v="4379"/>
    <x v="3849"/>
    <x v="239"/>
    <x v="8"/>
    <x v="2"/>
    <x v="2"/>
    <x v="7"/>
    <x v="42"/>
    <x v="304"/>
    <x v="182"/>
    <x v="142"/>
    <x v="1"/>
    <x v="12"/>
    <x v="4"/>
    <x v="382"/>
    <x v="166"/>
    <x v="38"/>
    <x v="57"/>
    <x v="8"/>
    <x v="9"/>
    <x v="4528"/>
    <x v="11"/>
  </r>
  <r>
    <x v="1"/>
    <x v="7"/>
    <x v="0"/>
    <x v="8"/>
    <x v="369"/>
    <x v="4380"/>
    <x v="3850"/>
    <x v="130"/>
    <x v="8"/>
    <x v="2"/>
    <x v="2"/>
    <x v="7"/>
    <x v="42"/>
    <x v="180"/>
    <x v="182"/>
    <x v="176"/>
    <x v="1"/>
    <x v="12"/>
    <x v="4"/>
    <x v="306"/>
    <x v="29"/>
    <x v="77"/>
    <x v="39"/>
    <x v="8"/>
    <x v="9"/>
    <x v="4529"/>
    <x v="4"/>
  </r>
  <r>
    <x v="1"/>
    <x v="2"/>
    <x v="0"/>
    <x v="0"/>
    <x v="344"/>
    <x v="4381"/>
    <x v="3851"/>
    <x v="248"/>
    <x v="8"/>
    <x v="2"/>
    <x v="2"/>
    <x v="2"/>
    <x v="31"/>
    <x v="108"/>
    <x v="182"/>
    <x v="182"/>
    <x v="1"/>
    <x v="2"/>
    <x v="4"/>
    <x v="126"/>
    <x v="870"/>
    <x v="80"/>
    <x v="61"/>
    <x v="8"/>
    <x v="9"/>
    <x v="4530"/>
    <x v="11"/>
  </r>
  <r>
    <x v="1"/>
    <x v="2"/>
    <x v="0"/>
    <x v="0"/>
    <x v="344"/>
    <x v="4382"/>
    <x v="3852"/>
    <x v="248"/>
    <x v="8"/>
    <x v="2"/>
    <x v="2"/>
    <x v="2"/>
    <x v="31"/>
    <x v="108"/>
    <x v="182"/>
    <x v="182"/>
    <x v="1"/>
    <x v="2"/>
    <x v="4"/>
    <x v="126"/>
    <x v="870"/>
    <x v="80"/>
    <x v="61"/>
    <x v="8"/>
    <x v="9"/>
    <x v="4531"/>
    <x v="11"/>
  </r>
  <r>
    <x v="1"/>
    <x v="2"/>
    <x v="0"/>
    <x v="0"/>
    <x v="330"/>
    <x v="4383"/>
    <x v="3853"/>
    <x v="248"/>
    <x v="8"/>
    <x v="2"/>
    <x v="2"/>
    <x v="2"/>
    <x v="32"/>
    <x v="462"/>
    <x v="182"/>
    <x v="178"/>
    <x v="1"/>
    <x v="0"/>
    <x v="4"/>
    <x v="34"/>
    <x v="370"/>
    <x v="84"/>
    <x v="64"/>
    <x v="8"/>
    <x v="9"/>
    <x v="4532"/>
    <x v="11"/>
  </r>
  <r>
    <x v="0"/>
    <x v="6"/>
    <x v="0"/>
    <x v="0"/>
    <x v="19"/>
    <x v="4384"/>
    <x v="3854"/>
    <x v="91"/>
    <x v="8"/>
    <x v="2"/>
    <x v="2"/>
    <x v="6"/>
    <x v="1"/>
    <x v="4"/>
    <x v="182"/>
    <x v="18"/>
    <x v="1"/>
    <x v="9"/>
    <x v="4"/>
    <x v="1030"/>
    <x v="434"/>
    <x v="8"/>
    <x v="25"/>
    <x v="2"/>
    <x v="7"/>
    <x v="3311"/>
    <x v="85"/>
  </r>
  <r>
    <x v="1"/>
    <x v="2"/>
    <x v="0"/>
    <x v="0"/>
    <x v="344"/>
    <x v="4385"/>
    <x v="3855"/>
    <x v="248"/>
    <x v="8"/>
    <x v="2"/>
    <x v="2"/>
    <x v="2"/>
    <x v="33"/>
    <x v="469"/>
    <x v="182"/>
    <x v="182"/>
    <x v="1"/>
    <x v="2"/>
    <x v="4"/>
    <x v="688"/>
    <x v="369"/>
    <x v="36"/>
    <x v="90"/>
    <x v="8"/>
    <x v="9"/>
    <x v="4533"/>
    <x v="11"/>
  </r>
  <r>
    <x v="1"/>
    <x v="10"/>
    <x v="1"/>
    <x v="12"/>
    <x v="128"/>
    <x v="4386"/>
    <x v="3856"/>
    <x v="108"/>
    <x v="8"/>
    <x v="2"/>
    <x v="2"/>
    <x v="10"/>
    <x v="36"/>
    <x v="399"/>
    <x v="21"/>
    <x v="184"/>
    <x v="1"/>
    <x v="15"/>
    <x v="4"/>
    <x v="772"/>
    <x v="783"/>
    <x v="56"/>
    <x v="53"/>
    <x v="1"/>
    <x v="10"/>
    <x v="782"/>
    <x v="40"/>
  </r>
  <r>
    <x v="1"/>
    <x v="10"/>
    <x v="1"/>
    <x v="13"/>
    <x v="92"/>
    <x v="4387"/>
    <x v="3857"/>
    <x v="25"/>
    <x v="8"/>
    <x v="2"/>
    <x v="2"/>
    <x v="10"/>
    <x v="59"/>
    <x v="351"/>
    <x v="182"/>
    <x v="19"/>
    <x v="1"/>
    <x v="15"/>
    <x v="4"/>
    <x v="974"/>
    <x v="1017"/>
    <x v="81"/>
    <x v="46"/>
    <x v="1"/>
    <x v="10"/>
    <x v="783"/>
    <x v="37"/>
  </r>
  <r>
    <x v="1"/>
    <x v="2"/>
    <x v="0"/>
    <x v="0"/>
    <x v="330"/>
    <x v="4388"/>
    <x v="3858"/>
    <x v="145"/>
    <x v="8"/>
    <x v="2"/>
    <x v="2"/>
    <x v="2"/>
    <x v="33"/>
    <x v="469"/>
    <x v="178"/>
    <x v="184"/>
    <x v="1"/>
    <x v="2"/>
    <x v="4"/>
    <x v="687"/>
    <x v="716"/>
    <x v="36"/>
    <x v="90"/>
    <x v="8"/>
    <x v="9"/>
    <x v="4534"/>
    <x v="11"/>
  </r>
  <r>
    <x v="1"/>
    <x v="10"/>
    <x v="1"/>
    <x v="3"/>
    <x v="49"/>
    <x v="4389"/>
    <x v="3859"/>
    <x v="295"/>
    <x v="1"/>
    <x v="0"/>
    <x v="2"/>
    <x v="10"/>
    <x v="36"/>
    <x v="386"/>
    <x v="21"/>
    <x v="184"/>
    <x v="1"/>
    <x v="15"/>
    <x v="4"/>
    <x v="758"/>
    <x v="1027"/>
    <x v="44"/>
    <x v="73"/>
    <x v="1"/>
    <x v="10"/>
    <x v="784"/>
    <x v="8"/>
  </r>
  <r>
    <x v="0"/>
    <x v="6"/>
    <x v="0"/>
    <x v="0"/>
    <x v="19"/>
    <x v="4390"/>
    <x v="3860"/>
    <x v="165"/>
    <x v="8"/>
    <x v="2"/>
    <x v="2"/>
    <x v="6"/>
    <x v="14"/>
    <x v="43"/>
    <x v="16"/>
    <x v="184"/>
    <x v="1"/>
    <x v="9"/>
    <x v="4"/>
    <x v="1055"/>
    <x v="777"/>
    <x v="8"/>
    <x v="25"/>
    <x v="2"/>
    <x v="7"/>
    <x v="3310"/>
    <x v="85"/>
  </r>
  <r>
    <x v="0"/>
    <x v="6"/>
    <x v="0"/>
    <x v="0"/>
    <x v="19"/>
    <x v="4391"/>
    <x v="3861"/>
    <x v="178"/>
    <x v="8"/>
    <x v="2"/>
    <x v="2"/>
    <x v="6"/>
    <x v="14"/>
    <x v="43"/>
    <x v="182"/>
    <x v="18"/>
    <x v="1"/>
    <x v="9"/>
    <x v="4"/>
    <x v="1057"/>
    <x v="55"/>
    <x v="8"/>
    <x v="25"/>
    <x v="2"/>
    <x v="7"/>
    <x v="3309"/>
    <x v="85"/>
  </r>
  <r>
    <x v="1"/>
    <x v="7"/>
    <x v="1"/>
    <x v="0"/>
    <x v="314"/>
    <x v="4392"/>
    <x v="3862"/>
    <x v="56"/>
    <x v="8"/>
    <x v="2"/>
    <x v="2"/>
    <x v="7"/>
    <x v="43"/>
    <x v="241"/>
    <x v="168"/>
    <x v="184"/>
    <x v="1"/>
    <x v="12"/>
    <x v="4"/>
    <x v="326"/>
    <x v="508"/>
    <x v="5"/>
    <x v="20"/>
    <x v="7"/>
    <x v="9"/>
    <x v="2788"/>
    <x v="4"/>
  </r>
  <r>
    <x v="0"/>
    <x v="6"/>
    <x v="0"/>
    <x v="0"/>
    <x v="19"/>
    <x v="4393"/>
    <x v="3863"/>
    <x v="175"/>
    <x v="8"/>
    <x v="2"/>
    <x v="2"/>
    <x v="6"/>
    <x v="14"/>
    <x v="43"/>
    <x v="182"/>
    <x v="18"/>
    <x v="1"/>
    <x v="9"/>
    <x v="4"/>
    <x v="1057"/>
    <x v="81"/>
    <x v="8"/>
    <x v="25"/>
    <x v="2"/>
    <x v="7"/>
    <x v="3308"/>
    <x v="85"/>
  </r>
  <r>
    <x v="1"/>
    <x v="7"/>
    <x v="0"/>
    <x v="18"/>
    <x v="367"/>
    <x v="4394"/>
    <x v="3864"/>
    <x v="48"/>
    <x v="8"/>
    <x v="2"/>
    <x v="2"/>
    <x v="7"/>
    <x v="39"/>
    <x v="131"/>
    <x v="81"/>
    <x v="184"/>
    <x v="1"/>
    <x v="12"/>
    <x v="4"/>
    <x v="206"/>
    <x v="796"/>
    <x v="55"/>
    <x v="38"/>
    <x v="8"/>
    <x v="9"/>
    <x v="4535"/>
    <x v="58"/>
  </r>
  <r>
    <x v="0"/>
    <x v="6"/>
    <x v="0"/>
    <x v="0"/>
    <x v="14"/>
    <x v="4395"/>
    <x v="3865"/>
    <x v="237"/>
    <x v="8"/>
    <x v="2"/>
    <x v="2"/>
    <x v="6"/>
    <x v="14"/>
    <x v="43"/>
    <x v="12"/>
    <x v="184"/>
    <x v="1"/>
    <x v="9"/>
    <x v="4"/>
    <x v="1055"/>
    <x v="579"/>
    <x v="8"/>
    <x v="25"/>
    <x v="2"/>
    <x v="7"/>
    <x v="3307"/>
    <x v="85"/>
  </r>
  <r>
    <x v="1"/>
    <x v="2"/>
    <x v="0"/>
    <x v="0"/>
    <x v="344"/>
    <x v="4396"/>
    <x v="3866"/>
    <x v="277"/>
    <x v="8"/>
    <x v="2"/>
    <x v="2"/>
    <x v="2"/>
    <x v="33"/>
    <x v="468"/>
    <x v="180"/>
    <x v="184"/>
    <x v="1"/>
    <x v="2"/>
    <x v="4"/>
    <x v="685"/>
    <x v="515"/>
    <x v="36"/>
    <x v="89"/>
    <x v="8"/>
    <x v="9"/>
    <x v="4536"/>
    <x v="11"/>
  </r>
  <r>
    <x v="1"/>
    <x v="2"/>
    <x v="0"/>
    <x v="0"/>
    <x v="330"/>
    <x v="4397"/>
    <x v="3867"/>
    <x v="248"/>
    <x v="8"/>
    <x v="2"/>
    <x v="2"/>
    <x v="2"/>
    <x v="32"/>
    <x v="462"/>
    <x v="182"/>
    <x v="178"/>
    <x v="1"/>
    <x v="0"/>
    <x v="4"/>
    <x v="33"/>
    <x v="369"/>
    <x v="84"/>
    <x v="64"/>
    <x v="8"/>
    <x v="9"/>
    <x v="4537"/>
    <x v="11"/>
  </r>
  <r>
    <x v="0"/>
    <x v="6"/>
    <x v="0"/>
    <x v="0"/>
    <x v="11"/>
    <x v="4398"/>
    <x v="3868"/>
    <x v="285"/>
    <x v="8"/>
    <x v="2"/>
    <x v="2"/>
    <x v="6"/>
    <x v="14"/>
    <x v="43"/>
    <x v="182"/>
    <x v="11"/>
    <x v="1"/>
    <x v="9"/>
    <x v="4"/>
    <x v="1057"/>
    <x v="16"/>
    <x v="8"/>
    <x v="25"/>
    <x v="2"/>
    <x v="7"/>
    <x v="3306"/>
    <x v="85"/>
  </r>
  <r>
    <x v="1"/>
    <x v="7"/>
    <x v="0"/>
    <x v="12"/>
    <x v="383"/>
    <x v="4399"/>
    <x v="3869"/>
    <x v="48"/>
    <x v="8"/>
    <x v="2"/>
    <x v="2"/>
    <x v="7"/>
    <x v="42"/>
    <x v="305"/>
    <x v="182"/>
    <x v="176"/>
    <x v="1"/>
    <x v="12"/>
    <x v="4"/>
    <x v="356"/>
    <x v="630"/>
    <x v="38"/>
    <x v="57"/>
    <x v="8"/>
    <x v="9"/>
    <x v="4538"/>
    <x v="18"/>
  </r>
  <r>
    <x v="0"/>
    <x v="6"/>
    <x v="0"/>
    <x v="0"/>
    <x v="9"/>
    <x v="4400"/>
    <x v="3870"/>
    <x v="268"/>
    <x v="8"/>
    <x v="2"/>
    <x v="2"/>
    <x v="6"/>
    <x v="1"/>
    <x v="4"/>
    <x v="8"/>
    <x v="184"/>
    <x v="1"/>
    <x v="9"/>
    <x v="4"/>
    <x v="1028"/>
    <x v="1006"/>
    <x v="8"/>
    <x v="25"/>
    <x v="2"/>
    <x v="7"/>
    <x v="3305"/>
    <x v="85"/>
  </r>
  <r>
    <x v="0"/>
    <x v="6"/>
    <x v="0"/>
    <x v="0"/>
    <x v="7"/>
    <x v="4401"/>
    <x v="3871"/>
    <x v="160"/>
    <x v="8"/>
    <x v="2"/>
    <x v="2"/>
    <x v="6"/>
    <x v="14"/>
    <x v="43"/>
    <x v="182"/>
    <x v="7"/>
    <x v="1"/>
    <x v="9"/>
    <x v="4"/>
    <x v="1057"/>
    <x v="21"/>
    <x v="8"/>
    <x v="25"/>
    <x v="2"/>
    <x v="7"/>
    <x v="3304"/>
    <x v="85"/>
  </r>
  <r>
    <x v="1"/>
    <x v="10"/>
    <x v="1"/>
    <x v="8"/>
    <x v="59"/>
    <x v="4402"/>
    <x v="3872"/>
    <x v="19"/>
    <x v="8"/>
    <x v="2"/>
    <x v="2"/>
    <x v="10"/>
    <x v="60"/>
    <x v="417"/>
    <x v="18"/>
    <x v="184"/>
    <x v="1"/>
    <x v="15"/>
    <x v="4"/>
    <x v="959"/>
    <x v="149"/>
    <x v="65"/>
    <x v="79"/>
    <x v="1"/>
    <x v="10"/>
    <x v="785"/>
    <x v="4"/>
  </r>
  <r>
    <x v="0"/>
    <x v="6"/>
    <x v="0"/>
    <x v="0"/>
    <x v="19"/>
    <x v="4403"/>
    <x v="3873"/>
    <x v="160"/>
    <x v="8"/>
    <x v="2"/>
    <x v="2"/>
    <x v="6"/>
    <x v="14"/>
    <x v="43"/>
    <x v="182"/>
    <x v="18"/>
    <x v="1"/>
    <x v="9"/>
    <x v="4"/>
    <x v="1057"/>
    <x v="21"/>
    <x v="8"/>
    <x v="25"/>
    <x v="2"/>
    <x v="7"/>
    <x v="3303"/>
    <x v="85"/>
  </r>
  <r>
    <x v="0"/>
    <x v="6"/>
    <x v="0"/>
    <x v="0"/>
    <x v="9"/>
    <x v="4404"/>
    <x v="3874"/>
    <x v="252"/>
    <x v="8"/>
    <x v="2"/>
    <x v="2"/>
    <x v="6"/>
    <x v="14"/>
    <x v="43"/>
    <x v="182"/>
    <x v="9"/>
    <x v="1"/>
    <x v="9"/>
    <x v="4"/>
    <x v="1057"/>
    <x v="974"/>
    <x v="8"/>
    <x v="25"/>
    <x v="2"/>
    <x v="7"/>
    <x v="3302"/>
    <x v="85"/>
  </r>
  <r>
    <x v="1"/>
    <x v="2"/>
    <x v="0"/>
    <x v="0"/>
    <x v="344"/>
    <x v="4405"/>
    <x v="3875"/>
    <x v="145"/>
    <x v="8"/>
    <x v="2"/>
    <x v="2"/>
    <x v="2"/>
    <x v="33"/>
    <x v="469"/>
    <x v="180"/>
    <x v="184"/>
    <x v="1"/>
    <x v="2"/>
    <x v="4"/>
    <x v="683"/>
    <x v="580"/>
    <x v="36"/>
    <x v="90"/>
    <x v="8"/>
    <x v="9"/>
    <x v="4539"/>
    <x v="11"/>
  </r>
  <r>
    <x v="1"/>
    <x v="7"/>
    <x v="0"/>
    <x v="12"/>
    <x v="323"/>
    <x v="4406"/>
    <x v="3876"/>
    <x v="214"/>
    <x v="8"/>
    <x v="2"/>
    <x v="2"/>
    <x v="7"/>
    <x v="39"/>
    <x v="133"/>
    <x v="182"/>
    <x v="44"/>
    <x v="1"/>
    <x v="12"/>
    <x v="4"/>
    <x v="542"/>
    <x v="760"/>
    <x v="55"/>
    <x v="38"/>
    <x v="8"/>
    <x v="9"/>
    <x v="4540"/>
    <x v="18"/>
  </r>
  <r>
    <x v="1"/>
    <x v="7"/>
    <x v="0"/>
    <x v="13"/>
    <x v="275"/>
    <x v="4407"/>
    <x v="3877"/>
    <x v="214"/>
    <x v="8"/>
    <x v="2"/>
    <x v="2"/>
    <x v="7"/>
    <x v="39"/>
    <x v="132"/>
    <x v="182"/>
    <x v="30"/>
    <x v="1"/>
    <x v="12"/>
    <x v="4"/>
    <x v="541"/>
    <x v="760"/>
    <x v="55"/>
    <x v="38"/>
    <x v="8"/>
    <x v="9"/>
    <x v="4541"/>
    <x v="30"/>
  </r>
  <r>
    <x v="1"/>
    <x v="7"/>
    <x v="0"/>
    <x v="13"/>
    <x v="275"/>
    <x v="4408"/>
    <x v="3878"/>
    <x v="214"/>
    <x v="8"/>
    <x v="2"/>
    <x v="2"/>
    <x v="7"/>
    <x v="39"/>
    <x v="130"/>
    <x v="182"/>
    <x v="30"/>
    <x v="1"/>
    <x v="12"/>
    <x v="4"/>
    <x v="540"/>
    <x v="760"/>
    <x v="55"/>
    <x v="38"/>
    <x v="8"/>
    <x v="9"/>
    <x v="4542"/>
    <x v="37"/>
  </r>
  <r>
    <x v="1"/>
    <x v="7"/>
    <x v="0"/>
    <x v="12"/>
    <x v="271"/>
    <x v="4409"/>
    <x v="3879"/>
    <x v="214"/>
    <x v="8"/>
    <x v="2"/>
    <x v="2"/>
    <x v="7"/>
    <x v="39"/>
    <x v="136"/>
    <x v="182"/>
    <x v="30"/>
    <x v="1"/>
    <x v="12"/>
    <x v="4"/>
    <x v="465"/>
    <x v="760"/>
    <x v="55"/>
    <x v="38"/>
    <x v="8"/>
    <x v="9"/>
    <x v="4543"/>
    <x v="44"/>
  </r>
  <r>
    <x v="1"/>
    <x v="7"/>
    <x v="0"/>
    <x v="29"/>
    <x v="405"/>
    <x v="4410"/>
    <x v="3880"/>
    <x v="239"/>
    <x v="8"/>
    <x v="2"/>
    <x v="2"/>
    <x v="7"/>
    <x v="42"/>
    <x v="301"/>
    <x v="182"/>
    <x v="142"/>
    <x v="1"/>
    <x v="12"/>
    <x v="4"/>
    <x v="347"/>
    <x v="709"/>
    <x v="38"/>
    <x v="57"/>
    <x v="8"/>
    <x v="9"/>
    <x v="4544"/>
    <x v="63"/>
  </r>
  <r>
    <x v="1"/>
    <x v="7"/>
    <x v="0"/>
    <x v="13"/>
    <x v="275"/>
    <x v="4411"/>
    <x v="3881"/>
    <x v="214"/>
    <x v="8"/>
    <x v="2"/>
    <x v="2"/>
    <x v="7"/>
    <x v="39"/>
    <x v="135"/>
    <x v="182"/>
    <x v="30"/>
    <x v="1"/>
    <x v="12"/>
    <x v="4"/>
    <x v="405"/>
    <x v="760"/>
    <x v="55"/>
    <x v="38"/>
    <x v="8"/>
    <x v="9"/>
    <x v="4545"/>
    <x v="46"/>
  </r>
  <r>
    <x v="1"/>
    <x v="10"/>
    <x v="0"/>
    <x v="0"/>
    <x v="27"/>
    <x v="4412"/>
    <x v="3882"/>
    <x v="227"/>
    <x v="8"/>
    <x v="2"/>
    <x v="2"/>
    <x v="10"/>
    <x v="35"/>
    <x v="342"/>
    <x v="21"/>
    <x v="184"/>
    <x v="1"/>
    <x v="15"/>
    <x v="4"/>
    <x v="706"/>
    <x v="789"/>
    <x v="51"/>
    <x v="26"/>
    <x v="1"/>
    <x v="9"/>
    <x v="786"/>
    <x v="2"/>
  </r>
  <r>
    <x v="0"/>
    <x v="7"/>
    <x v="1"/>
    <x v="0"/>
    <x v="318"/>
    <x v="4413"/>
    <x v="3883"/>
    <x v="195"/>
    <x v="8"/>
    <x v="2"/>
    <x v="2"/>
    <x v="7"/>
    <x v="9"/>
    <x v="23"/>
    <x v="170"/>
    <x v="184"/>
    <x v="1"/>
    <x v="5"/>
    <x v="0"/>
    <x v="498"/>
    <x v="733"/>
    <x v="88"/>
    <x v="6"/>
    <x v="7"/>
    <x v="0"/>
    <x v="2789"/>
    <x v="2"/>
  </r>
  <r>
    <x v="1"/>
    <x v="7"/>
    <x v="0"/>
    <x v="12"/>
    <x v="361"/>
    <x v="4414"/>
    <x v="3884"/>
    <x v="248"/>
    <x v="8"/>
    <x v="2"/>
    <x v="2"/>
    <x v="7"/>
    <x v="42"/>
    <x v="305"/>
    <x v="182"/>
    <x v="142"/>
    <x v="1"/>
    <x v="12"/>
    <x v="4"/>
    <x v="356"/>
    <x v="706"/>
    <x v="38"/>
    <x v="57"/>
    <x v="8"/>
    <x v="9"/>
    <x v="4546"/>
    <x v="18"/>
  </r>
  <r>
    <x v="0"/>
    <x v="6"/>
    <x v="0"/>
    <x v="0"/>
    <x v="19"/>
    <x v="4415"/>
    <x v="3885"/>
    <x v="91"/>
    <x v="8"/>
    <x v="2"/>
    <x v="2"/>
    <x v="6"/>
    <x v="1"/>
    <x v="4"/>
    <x v="182"/>
    <x v="18"/>
    <x v="1"/>
    <x v="9"/>
    <x v="4"/>
    <x v="1031"/>
    <x v="434"/>
    <x v="54"/>
    <x v="25"/>
    <x v="2"/>
    <x v="7"/>
    <x v="3301"/>
    <x v="85"/>
  </r>
  <r>
    <x v="0"/>
    <x v="7"/>
    <x v="1"/>
    <x v="0"/>
    <x v="318"/>
    <x v="4416"/>
    <x v="3886"/>
    <x v="23"/>
    <x v="8"/>
    <x v="2"/>
    <x v="2"/>
    <x v="7"/>
    <x v="9"/>
    <x v="23"/>
    <x v="182"/>
    <x v="173"/>
    <x v="1"/>
    <x v="5"/>
    <x v="0"/>
    <x v="499"/>
    <x v="979"/>
    <x v="88"/>
    <x v="6"/>
    <x v="7"/>
    <x v="0"/>
    <x v="2790"/>
    <x v="2"/>
  </r>
  <r>
    <x v="0"/>
    <x v="7"/>
    <x v="1"/>
    <x v="0"/>
    <x v="318"/>
    <x v="4417"/>
    <x v="3887"/>
    <x v="23"/>
    <x v="8"/>
    <x v="2"/>
    <x v="2"/>
    <x v="7"/>
    <x v="9"/>
    <x v="23"/>
    <x v="182"/>
    <x v="173"/>
    <x v="1"/>
    <x v="5"/>
    <x v="0"/>
    <x v="500"/>
    <x v="979"/>
    <x v="88"/>
    <x v="6"/>
    <x v="7"/>
    <x v="0"/>
    <x v="2791"/>
    <x v="2"/>
  </r>
  <r>
    <x v="1"/>
    <x v="7"/>
    <x v="0"/>
    <x v="12"/>
    <x v="383"/>
    <x v="4418"/>
    <x v="3888"/>
    <x v="56"/>
    <x v="8"/>
    <x v="2"/>
    <x v="2"/>
    <x v="7"/>
    <x v="42"/>
    <x v="305"/>
    <x v="182"/>
    <x v="176"/>
    <x v="1"/>
    <x v="12"/>
    <x v="4"/>
    <x v="358"/>
    <x v="114"/>
    <x v="38"/>
    <x v="57"/>
    <x v="8"/>
    <x v="9"/>
    <x v="4548"/>
    <x v="18"/>
  </r>
  <r>
    <x v="1"/>
    <x v="7"/>
    <x v="0"/>
    <x v="24"/>
    <x v="393"/>
    <x v="4419"/>
    <x v="3888"/>
    <x v="248"/>
    <x v="8"/>
    <x v="2"/>
    <x v="2"/>
    <x v="7"/>
    <x v="42"/>
    <x v="307"/>
    <x v="182"/>
    <x v="142"/>
    <x v="1"/>
    <x v="12"/>
    <x v="4"/>
    <x v="447"/>
    <x v="706"/>
    <x v="38"/>
    <x v="57"/>
    <x v="8"/>
    <x v="9"/>
    <x v="4547"/>
    <x v="54"/>
  </r>
  <r>
    <x v="1"/>
    <x v="7"/>
    <x v="0"/>
    <x v="8"/>
    <x v="349"/>
    <x v="4420"/>
    <x v="3889"/>
    <x v="298"/>
    <x v="8"/>
    <x v="2"/>
    <x v="2"/>
    <x v="7"/>
    <x v="42"/>
    <x v="180"/>
    <x v="139"/>
    <x v="184"/>
    <x v="1"/>
    <x v="12"/>
    <x v="4"/>
    <x v="306"/>
    <x v="376"/>
    <x v="77"/>
    <x v="39"/>
    <x v="8"/>
    <x v="9"/>
    <x v="4549"/>
    <x v="4"/>
  </r>
  <r>
    <x v="0"/>
    <x v="7"/>
    <x v="1"/>
    <x v="12"/>
    <x v="361"/>
    <x v="4421"/>
    <x v="3890"/>
    <x v="239"/>
    <x v="8"/>
    <x v="2"/>
    <x v="2"/>
    <x v="7"/>
    <x v="9"/>
    <x v="26"/>
    <x v="182"/>
    <x v="142"/>
    <x v="1"/>
    <x v="5"/>
    <x v="0"/>
    <x v="528"/>
    <x v="351"/>
    <x v="63"/>
    <x v="6"/>
    <x v="7"/>
    <x v="0"/>
    <x v="2792"/>
    <x v="18"/>
  </r>
  <r>
    <x v="1"/>
    <x v="7"/>
    <x v="0"/>
    <x v="13"/>
    <x v="375"/>
    <x v="4422"/>
    <x v="3891"/>
    <x v="23"/>
    <x v="8"/>
    <x v="2"/>
    <x v="2"/>
    <x v="7"/>
    <x v="42"/>
    <x v="302"/>
    <x v="182"/>
    <x v="173"/>
    <x v="1"/>
    <x v="12"/>
    <x v="4"/>
    <x v="378"/>
    <x v="341"/>
    <x v="38"/>
    <x v="57"/>
    <x v="8"/>
    <x v="9"/>
    <x v="4550"/>
    <x v="30"/>
  </r>
  <r>
    <x v="1"/>
    <x v="2"/>
    <x v="0"/>
    <x v="0"/>
    <x v="344"/>
    <x v="4423"/>
    <x v="3892"/>
    <x v="145"/>
    <x v="8"/>
    <x v="2"/>
    <x v="2"/>
    <x v="2"/>
    <x v="33"/>
    <x v="469"/>
    <x v="182"/>
    <x v="182"/>
    <x v="1"/>
    <x v="2"/>
    <x v="4"/>
    <x v="686"/>
    <x v="716"/>
    <x v="36"/>
    <x v="90"/>
    <x v="8"/>
    <x v="9"/>
    <x v="4551"/>
    <x v="11"/>
  </r>
  <r>
    <x v="1"/>
    <x v="10"/>
    <x v="1"/>
    <x v="13"/>
    <x v="92"/>
    <x v="4424"/>
    <x v="3893"/>
    <x v="188"/>
    <x v="8"/>
    <x v="2"/>
    <x v="2"/>
    <x v="10"/>
    <x v="59"/>
    <x v="351"/>
    <x v="182"/>
    <x v="19"/>
    <x v="1"/>
    <x v="15"/>
    <x v="4"/>
    <x v="975"/>
    <x v="782"/>
    <x v="81"/>
    <x v="46"/>
    <x v="1"/>
    <x v="10"/>
    <x v="787"/>
    <x v="37"/>
  </r>
  <r>
    <x v="1"/>
    <x v="7"/>
    <x v="1"/>
    <x v="8"/>
    <x v="348"/>
    <x v="4425"/>
    <x v="3894"/>
    <x v="291"/>
    <x v="8"/>
    <x v="2"/>
    <x v="2"/>
    <x v="7"/>
    <x v="43"/>
    <x v="285"/>
    <x v="116"/>
    <x v="184"/>
    <x v="1"/>
    <x v="12"/>
    <x v="4"/>
    <x v="421"/>
    <x v="283"/>
    <x v="104"/>
    <x v="16"/>
    <x v="7"/>
    <x v="9"/>
    <x v="2793"/>
    <x v="4"/>
  </r>
  <r>
    <x v="1"/>
    <x v="7"/>
    <x v="0"/>
    <x v="12"/>
    <x v="373"/>
    <x v="4426"/>
    <x v="3895"/>
    <x v="66"/>
    <x v="8"/>
    <x v="2"/>
    <x v="2"/>
    <x v="7"/>
    <x v="39"/>
    <x v="113"/>
    <x v="182"/>
    <x v="173"/>
    <x v="1"/>
    <x v="12"/>
    <x v="4"/>
    <x v="56"/>
    <x v="802"/>
    <x v="24"/>
    <x v="37"/>
    <x v="8"/>
    <x v="9"/>
    <x v="4552"/>
    <x v="18"/>
  </r>
  <r>
    <x v="1"/>
    <x v="7"/>
    <x v="0"/>
    <x v="29"/>
    <x v="405"/>
    <x v="4427"/>
    <x v="3896"/>
    <x v="145"/>
    <x v="8"/>
    <x v="2"/>
    <x v="2"/>
    <x v="7"/>
    <x v="42"/>
    <x v="301"/>
    <x v="182"/>
    <x v="142"/>
    <x v="1"/>
    <x v="12"/>
    <x v="4"/>
    <x v="351"/>
    <x v="679"/>
    <x v="38"/>
    <x v="57"/>
    <x v="8"/>
    <x v="9"/>
    <x v="4553"/>
    <x v="63"/>
  </r>
  <r>
    <x v="1"/>
    <x v="7"/>
    <x v="0"/>
    <x v="8"/>
    <x v="378"/>
    <x v="4428"/>
    <x v="3897"/>
    <x v="26"/>
    <x v="8"/>
    <x v="2"/>
    <x v="2"/>
    <x v="7"/>
    <x v="42"/>
    <x v="183"/>
    <x v="182"/>
    <x v="178"/>
    <x v="1"/>
    <x v="12"/>
    <x v="4"/>
    <x v="347"/>
    <x v="183"/>
    <x v="24"/>
    <x v="37"/>
    <x v="8"/>
    <x v="9"/>
    <x v="4554"/>
    <x v="4"/>
  </r>
  <r>
    <x v="1"/>
    <x v="7"/>
    <x v="0"/>
    <x v="8"/>
    <x v="369"/>
    <x v="4429"/>
    <x v="3898"/>
    <x v="130"/>
    <x v="8"/>
    <x v="2"/>
    <x v="2"/>
    <x v="7"/>
    <x v="42"/>
    <x v="180"/>
    <x v="182"/>
    <x v="176"/>
    <x v="1"/>
    <x v="12"/>
    <x v="4"/>
    <x v="319"/>
    <x v="29"/>
    <x v="77"/>
    <x v="39"/>
    <x v="8"/>
    <x v="9"/>
    <x v="4555"/>
    <x v="4"/>
  </r>
  <r>
    <x v="1"/>
    <x v="7"/>
    <x v="0"/>
    <x v="8"/>
    <x v="378"/>
    <x v="4430"/>
    <x v="3899"/>
    <x v="26"/>
    <x v="8"/>
    <x v="2"/>
    <x v="2"/>
    <x v="7"/>
    <x v="42"/>
    <x v="183"/>
    <x v="182"/>
    <x v="178"/>
    <x v="1"/>
    <x v="12"/>
    <x v="4"/>
    <x v="351"/>
    <x v="183"/>
    <x v="24"/>
    <x v="37"/>
    <x v="8"/>
    <x v="9"/>
    <x v="4556"/>
    <x v="4"/>
  </r>
  <r>
    <x v="0"/>
    <x v="7"/>
    <x v="1"/>
    <x v="0"/>
    <x v="318"/>
    <x v="4431"/>
    <x v="3900"/>
    <x v="73"/>
    <x v="8"/>
    <x v="2"/>
    <x v="2"/>
    <x v="7"/>
    <x v="9"/>
    <x v="23"/>
    <x v="182"/>
    <x v="173"/>
    <x v="1"/>
    <x v="5"/>
    <x v="0"/>
    <x v="502"/>
    <x v="90"/>
    <x v="88"/>
    <x v="6"/>
    <x v="7"/>
    <x v="0"/>
    <x v="2794"/>
    <x v="2"/>
  </r>
  <r>
    <x v="1"/>
    <x v="7"/>
    <x v="0"/>
    <x v="24"/>
    <x v="393"/>
    <x v="4432"/>
    <x v="3901"/>
    <x v="248"/>
    <x v="8"/>
    <x v="2"/>
    <x v="2"/>
    <x v="7"/>
    <x v="42"/>
    <x v="307"/>
    <x v="182"/>
    <x v="142"/>
    <x v="1"/>
    <x v="12"/>
    <x v="4"/>
    <x v="448"/>
    <x v="528"/>
    <x v="38"/>
    <x v="57"/>
    <x v="8"/>
    <x v="9"/>
    <x v="4557"/>
    <x v="54"/>
  </r>
  <r>
    <x v="1"/>
    <x v="2"/>
    <x v="0"/>
    <x v="0"/>
    <x v="344"/>
    <x v="4433"/>
    <x v="3902"/>
    <x v="77"/>
    <x v="8"/>
    <x v="2"/>
    <x v="2"/>
    <x v="2"/>
    <x v="33"/>
    <x v="469"/>
    <x v="180"/>
    <x v="184"/>
    <x v="1"/>
    <x v="2"/>
    <x v="4"/>
    <x v="685"/>
    <x v="498"/>
    <x v="36"/>
    <x v="90"/>
    <x v="8"/>
    <x v="9"/>
    <x v="4558"/>
    <x v="11"/>
  </r>
  <r>
    <x v="1"/>
    <x v="7"/>
    <x v="0"/>
    <x v="12"/>
    <x v="373"/>
    <x v="4434"/>
    <x v="3903"/>
    <x v="7"/>
    <x v="8"/>
    <x v="2"/>
    <x v="2"/>
    <x v="7"/>
    <x v="42"/>
    <x v="305"/>
    <x v="182"/>
    <x v="173"/>
    <x v="1"/>
    <x v="12"/>
    <x v="4"/>
    <x v="359"/>
    <x v="137"/>
    <x v="38"/>
    <x v="57"/>
    <x v="8"/>
    <x v="9"/>
    <x v="4559"/>
    <x v="18"/>
  </r>
  <r>
    <x v="1"/>
    <x v="7"/>
    <x v="0"/>
    <x v="8"/>
    <x v="378"/>
    <x v="4435"/>
    <x v="3904"/>
    <x v="26"/>
    <x v="8"/>
    <x v="2"/>
    <x v="2"/>
    <x v="7"/>
    <x v="42"/>
    <x v="183"/>
    <x v="182"/>
    <x v="178"/>
    <x v="1"/>
    <x v="12"/>
    <x v="4"/>
    <x v="354"/>
    <x v="183"/>
    <x v="24"/>
    <x v="37"/>
    <x v="8"/>
    <x v="9"/>
    <x v="4560"/>
    <x v="4"/>
  </r>
  <r>
    <x v="1"/>
    <x v="7"/>
    <x v="0"/>
    <x v="24"/>
    <x v="402"/>
    <x v="4436"/>
    <x v="3905"/>
    <x v="26"/>
    <x v="8"/>
    <x v="2"/>
    <x v="2"/>
    <x v="7"/>
    <x v="39"/>
    <x v="170"/>
    <x v="182"/>
    <x v="173"/>
    <x v="1"/>
    <x v="12"/>
    <x v="4"/>
    <x v="50"/>
    <x v="191"/>
    <x v="57"/>
    <x v="29"/>
    <x v="8"/>
    <x v="9"/>
    <x v="4561"/>
    <x v="54"/>
  </r>
  <r>
    <x v="1"/>
    <x v="7"/>
    <x v="1"/>
    <x v="8"/>
    <x v="349"/>
    <x v="4437"/>
    <x v="3906"/>
    <x v="86"/>
    <x v="8"/>
    <x v="2"/>
    <x v="2"/>
    <x v="7"/>
    <x v="43"/>
    <x v="283"/>
    <x v="182"/>
    <x v="142"/>
    <x v="1"/>
    <x v="12"/>
    <x v="4"/>
    <x v="435"/>
    <x v="427"/>
    <x v="104"/>
    <x v="16"/>
    <x v="7"/>
    <x v="9"/>
    <x v="2795"/>
    <x v="4"/>
  </r>
  <r>
    <x v="0"/>
    <x v="7"/>
    <x v="1"/>
    <x v="12"/>
    <x v="361"/>
    <x v="4438"/>
    <x v="3907"/>
    <x v="95"/>
    <x v="8"/>
    <x v="2"/>
    <x v="2"/>
    <x v="7"/>
    <x v="9"/>
    <x v="26"/>
    <x v="182"/>
    <x v="142"/>
    <x v="1"/>
    <x v="5"/>
    <x v="0"/>
    <x v="530"/>
    <x v="229"/>
    <x v="63"/>
    <x v="6"/>
    <x v="7"/>
    <x v="0"/>
    <x v="2796"/>
    <x v="18"/>
  </r>
  <r>
    <x v="1"/>
    <x v="7"/>
    <x v="0"/>
    <x v="25"/>
    <x v="394"/>
    <x v="4439"/>
    <x v="3908"/>
    <x v="99"/>
    <x v="8"/>
    <x v="2"/>
    <x v="2"/>
    <x v="7"/>
    <x v="42"/>
    <x v="304"/>
    <x v="182"/>
    <x v="142"/>
    <x v="1"/>
    <x v="12"/>
    <x v="4"/>
    <x v="390"/>
    <x v="207"/>
    <x v="38"/>
    <x v="57"/>
    <x v="8"/>
    <x v="9"/>
    <x v="4562"/>
    <x v="11"/>
  </r>
  <r>
    <x v="1"/>
    <x v="7"/>
    <x v="0"/>
    <x v="12"/>
    <x v="361"/>
    <x v="4440"/>
    <x v="3909"/>
    <x v="271"/>
    <x v="8"/>
    <x v="2"/>
    <x v="2"/>
    <x v="7"/>
    <x v="42"/>
    <x v="305"/>
    <x v="139"/>
    <x v="184"/>
    <x v="1"/>
    <x v="12"/>
    <x v="4"/>
    <x v="360"/>
    <x v="939"/>
    <x v="38"/>
    <x v="57"/>
    <x v="8"/>
    <x v="9"/>
    <x v="4563"/>
    <x v="18"/>
  </r>
  <r>
    <x v="1"/>
    <x v="2"/>
    <x v="0"/>
    <x v="0"/>
    <x v="344"/>
    <x v="4441"/>
    <x v="3910"/>
    <x v="145"/>
    <x v="8"/>
    <x v="2"/>
    <x v="2"/>
    <x v="2"/>
    <x v="33"/>
    <x v="469"/>
    <x v="182"/>
    <x v="182"/>
    <x v="1"/>
    <x v="2"/>
    <x v="4"/>
    <x v="686"/>
    <x v="580"/>
    <x v="36"/>
    <x v="90"/>
    <x v="8"/>
    <x v="9"/>
    <x v="4564"/>
    <x v="11"/>
  </r>
  <r>
    <x v="1"/>
    <x v="7"/>
    <x v="0"/>
    <x v="12"/>
    <x v="383"/>
    <x v="4442"/>
    <x v="3911"/>
    <x v="10"/>
    <x v="8"/>
    <x v="2"/>
    <x v="2"/>
    <x v="7"/>
    <x v="42"/>
    <x v="305"/>
    <x v="182"/>
    <x v="176"/>
    <x v="1"/>
    <x v="12"/>
    <x v="4"/>
    <x v="364"/>
    <x v="551"/>
    <x v="38"/>
    <x v="57"/>
    <x v="8"/>
    <x v="9"/>
    <x v="4566"/>
    <x v="18"/>
  </r>
  <r>
    <x v="1"/>
    <x v="7"/>
    <x v="0"/>
    <x v="25"/>
    <x v="394"/>
    <x v="4443"/>
    <x v="3912"/>
    <x v="221"/>
    <x v="8"/>
    <x v="2"/>
    <x v="2"/>
    <x v="7"/>
    <x v="42"/>
    <x v="304"/>
    <x v="182"/>
    <x v="142"/>
    <x v="1"/>
    <x v="12"/>
    <x v="4"/>
    <x v="393"/>
    <x v="167"/>
    <x v="38"/>
    <x v="57"/>
    <x v="8"/>
    <x v="9"/>
    <x v="4565"/>
    <x v="11"/>
  </r>
  <r>
    <x v="1"/>
    <x v="7"/>
    <x v="0"/>
    <x v="12"/>
    <x v="383"/>
    <x v="4444"/>
    <x v="3913"/>
    <x v="99"/>
    <x v="8"/>
    <x v="2"/>
    <x v="2"/>
    <x v="7"/>
    <x v="42"/>
    <x v="305"/>
    <x v="182"/>
    <x v="176"/>
    <x v="1"/>
    <x v="12"/>
    <x v="4"/>
    <x v="365"/>
    <x v="1019"/>
    <x v="38"/>
    <x v="57"/>
    <x v="8"/>
    <x v="9"/>
    <x v="4567"/>
    <x v="18"/>
  </r>
  <r>
    <x v="1"/>
    <x v="7"/>
    <x v="0"/>
    <x v="8"/>
    <x v="373"/>
    <x v="4446"/>
    <x v="3914"/>
    <x v="48"/>
    <x v="8"/>
    <x v="2"/>
    <x v="2"/>
    <x v="7"/>
    <x v="42"/>
    <x v="200"/>
    <x v="182"/>
    <x v="177"/>
    <x v="1"/>
    <x v="12"/>
    <x v="4"/>
    <x v="306"/>
    <x v="477"/>
    <x v="24"/>
    <x v="37"/>
    <x v="8"/>
    <x v="9"/>
    <x v="4569"/>
    <x v="4"/>
  </r>
  <r>
    <x v="1"/>
    <x v="8"/>
    <x v="0"/>
    <x v="0"/>
    <x v="323"/>
    <x v="4445"/>
    <x v="3914"/>
    <x v="248"/>
    <x v="8"/>
    <x v="2"/>
    <x v="2"/>
    <x v="8"/>
    <x v="57"/>
    <x v="455"/>
    <x v="174"/>
    <x v="184"/>
    <x v="1"/>
    <x v="4"/>
    <x v="4"/>
    <x v="896"/>
    <x v="870"/>
    <x v="1"/>
    <x v="0"/>
    <x v="8"/>
    <x v="9"/>
    <x v="4568"/>
    <x v="18"/>
  </r>
  <r>
    <x v="1"/>
    <x v="7"/>
    <x v="1"/>
    <x v="12"/>
    <x v="361"/>
    <x v="4447"/>
    <x v="3915"/>
    <x v="82"/>
    <x v="8"/>
    <x v="2"/>
    <x v="2"/>
    <x v="7"/>
    <x v="43"/>
    <x v="265"/>
    <x v="182"/>
    <x v="142"/>
    <x v="1"/>
    <x v="12"/>
    <x v="4"/>
    <x v="421"/>
    <x v="308"/>
    <x v="42"/>
    <x v="17"/>
    <x v="7"/>
    <x v="9"/>
    <x v="4570"/>
    <x v="18"/>
  </r>
  <r>
    <x v="1"/>
    <x v="7"/>
    <x v="0"/>
    <x v="13"/>
    <x v="363"/>
    <x v="4448"/>
    <x v="3916"/>
    <x v="23"/>
    <x v="8"/>
    <x v="2"/>
    <x v="2"/>
    <x v="7"/>
    <x v="42"/>
    <x v="302"/>
    <x v="182"/>
    <x v="142"/>
    <x v="1"/>
    <x v="12"/>
    <x v="4"/>
    <x v="386"/>
    <x v="341"/>
    <x v="38"/>
    <x v="57"/>
    <x v="8"/>
    <x v="9"/>
    <x v="4571"/>
    <x v="30"/>
  </r>
  <r>
    <x v="1"/>
    <x v="7"/>
    <x v="0"/>
    <x v="24"/>
    <x v="393"/>
    <x v="4449"/>
    <x v="3917"/>
    <x v="97"/>
    <x v="8"/>
    <x v="2"/>
    <x v="2"/>
    <x v="7"/>
    <x v="42"/>
    <x v="307"/>
    <x v="182"/>
    <x v="142"/>
    <x v="1"/>
    <x v="12"/>
    <x v="4"/>
    <x v="453"/>
    <x v="530"/>
    <x v="38"/>
    <x v="57"/>
    <x v="8"/>
    <x v="9"/>
    <x v="4572"/>
    <x v="54"/>
  </r>
  <r>
    <x v="1"/>
    <x v="7"/>
    <x v="0"/>
    <x v="12"/>
    <x v="373"/>
    <x v="4450"/>
    <x v="3917"/>
    <x v="78"/>
    <x v="8"/>
    <x v="2"/>
    <x v="2"/>
    <x v="7"/>
    <x v="42"/>
    <x v="305"/>
    <x v="170"/>
    <x v="184"/>
    <x v="1"/>
    <x v="12"/>
    <x v="4"/>
    <x v="365"/>
    <x v="909"/>
    <x v="38"/>
    <x v="57"/>
    <x v="8"/>
    <x v="9"/>
    <x v="4573"/>
    <x v="18"/>
  </r>
  <r>
    <x v="1"/>
    <x v="2"/>
    <x v="0"/>
    <x v="0"/>
    <x v="344"/>
    <x v="4451"/>
    <x v="3918"/>
    <x v="145"/>
    <x v="8"/>
    <x v="2"/>
    <x v="2"/>
    <x v="2"/>
    <x v="33"/>
    <x v="469"/>
    <x v="182"/>
    <x v="182"/>
    <x v="1"/>
    <x v="2"/>
    <x v="4"/>
    <x v="688"/>
    <x v="313"/>
    <x v="36"/>
    <x v="90"/>
    <x v="8"/>
    <x v="9"/>
    <x v="4574"/>
    <x v="11"/>
  </r>
  <r>
    <x v="1"/>
    <x v="7"/>
    <x v="0"/>
    <x v="12"/>
    <x v="349"/>
    <x v="4452"/>
    <x v="3919"/>
    <x v="72"/>
    <x v="8"/>
    <x v="2"/>
    <x v="2"/>
    <x v="7"/>
    <x v="42"/>
    <x v="305"/>
    <x v="90"/>
    <x v="184"/>
    <x v="1"/>
    <x v="12"/>
    <x v="4"/>
    <x v="364"/>
    <x v="310"/>
    <x v="38"/>
    <x v="57"/>
    <x v="8"/>
    <x v="9"/>
    <x v="4575"/>
    <x v="18"/>
  </r>
  <r>
    <x v="1"/>
    <x v="7"/>
    <x v="0"/>
    <x v="12"/>
    <x v="361"/>
    <x v="4453"/>
    <x v="3920"/>
    <x v="97"/>
    <x v="8"/>
    <x v="2"/>
    <x v="2"/>
    <x v="7"/>
    <x v="42"/>
    <x v="305"/>
    <x v="182"/>
    <x v="142"/>
    <x v="1"/>
    <x v="12"/>
    <x v="4"/>
    <x v="365"/>
    <x v="326"/>
    <x v="38"/>
    <x v="57"/>
    <x v="8"/>
    <x v="9"/>
    <x v="4576"/>
    <x v="18"/>
  </r>
  <r>
    <x v="1"/>
    <x v="2"/>
    <x v="0"/>
    <x v="0"/>
    <x v="344"/>
    <x v="4454"/>
    <x v="3921"/>
    <x v="248"/>
    <x v="8"/>
    <x v="2"/>
    <x v="2"/>
    <x v="2"/>
    <x v="33"/>
    <x v="469"/>
    <x v="182"/>
    <x v="182"/>
    <x v="1"/>
    <x v="2"/>
    <x v="4"/>
    <x v="688"/>
    <x v="369"/>
    <x v="36"/>
    <x v="90"/>
    <x v="8"/>
    <x v="9"/>
    <x v="4577"/>
    <x v="11"/>
  </r>
  <r>
    <x v="1"/>
    <x v="7"/>
    <x v="0"/>
    <x v="12"/>
    <x v="373"/>
    <x v="4455"/>
    <x v="3922"/>
    <x v="56"/>
    <x v="8"/>
    <x v="2"/>
    <x v="2"/>
    <x v="7"/>
    <x v="42"/>
    <x v="305"/>
    <x v="182"/>
    <x v="173"/>
    <x v="1"/>
    <x v="12"/>
    <x v="4"/>
    <x v="365"/>
    <x v="114"/>
    <x v="38"/>
    <x v="57"/>
    <x v="8"/>
    <x v="9"/>
    <x v="4578"/>
    <x v="18"/>
  </r>
  <r>
    <x v="1"/>
    <x v="7"/>
    <x v="1"/>
    <x v="0"/>
    <x v="318"/>
    <x v="4456"/>
    <x v="3923"/>
    <x v="267"/>
    <x v="8"/>
    <x v="2"/>
    <x v="2"/>
    <x v="7"/>
    <x v="43"/>
    <x v="241"/>
    <x v="182"/>
    <x v="173"/>
    <x v="1"/>
    <x v="12"/>
    <x v="4"/>
    <x v="335"/>
    <x v="1022"/>
    <x v="5"/>
    <x v="20"/>
    <x v="7"/>
    <x v="9"/>
    <x v="2797"/>
    <x v="4"/>
  </r>
  <r>
    <x v="1"/>
    <x v="7"/>
    <x v="1"/>
    <x v="8"/>
    <x v="323"/>
    <x v="4457"/>
    <x v="3924"/>
    <x v="102"/>
    <x v="8"/>
    <x v="2"/>
    <x v="2"/>
    <x v="7"/>
    <x v="43"/>
    <x v="236"/>
    <x v="182"/>
    <x v="64"/>
    <x v="1"/>
    <x v="12"/>
    <x v="4"/>
    <x v="340"/>
    <x v="423"/>
    <x v="93"/>
    <x v="23"/>
    <x v="7"/>
    <x v="9"/>
    <x v="2798"/>
    <x v="4"/>
  </r>
  <r>
    <x v="1"/>
    <x v="7"/>
    <x v="0"/>
    <x v="24"/>
    <x v="402"/>
    <x v="4458"/>
    <x v="3925"/>
    <x v="108"/>
    <x v="8"/>
    <x v="2"/>
    <x v="2"/>
    <x v="7"/>
    <x v="39"/>
    <x v="142"/>
    <x v="182"/>
    <x v="173"/>
    <x v="1"/>
    <x v="12"/>
    <x v="4"/>
    <x v="53"/>
    <x v="410"/>
    <x v="57"/>
    <x v="29"/>
    <x v="8"/>
    <x v="9"/>
    <x v="4579"/>
    <x v="54"/>
  </r>
  <r>
    <x v="0"/>
    <x v="6"/>
    <x v="0"/>
    <x v="0"/>
    <x v="19"/>
    <x v="4459"/>
    <x v="3926"/>
    <x v="299"/>
    <x v="8"/>
    <x v="2"/>
    <x v="2"/>
    <x v="6"/>
    <x v="14"/>
    <x v="43"/>
    <x v="182"/>
    <x v="18"/>
    <x v="1"/>
    <x v="9"/>
    <x v="4"/>
    <x v="1057"/>
    <x v="65"/>
    <x v="54"/>
    <x v="25"/>
    <x v="2"/>
    <x v="7"/>
    <x v="3300"/>
    <x v="85"/>
  </r>
  <r>
    <x v="1"/>
    <x v="7"/>
    <x v="0"/>
    <x v="13"/>
    <x v="386"/>
    <x v="4460"/>
    <x v="3927"/>
    <x v="35"/>
    <x v="8"/>
    <x v="2"/>
    <x v="2"/>
    <x v="7"/>
    <x v="42"/>
    <x v="302"/>
    <x v="182"/>
    <x v="176"/>
    <x v="1"/>
    <x v="12"/>
    <x v="4"/>
    <x v="386"/>
    <x v="44"/>
    <x v="38"/>
    <x v="57"/>
    <x v="8"/>
    <x v="9"/>
    <x v="4580"/>
    <x v="30"/>
  </r>
  <r>
    <x v="1"/>
    <x v="2"/>
    <x v="0"/>
    <x v="0"/>
    <x v="344"/>
    <x v="4461"/>
    <x v="3928"/>
    <x v="277"/>
    <x v="8"/>
    <x v="2"/>
    <x v="2"/>
    <x v="2"/>
    <x v="33"/>
    <x v="468"/>
    <x v="182"/>
    <x v="182"/>
    <x v="1"/>
    <x v="2"/>
    <x v="4"/>
    <x v="690"/>
    <x v="515"/>
    <x v="36"/>
    <x v="89"/>
    <x v="8"/>
    <x v="9"/>
    <x v="4581"/>
    <x v="11"/>
  </r>
  <r>
    <x v="0"/>
    <x v="6"/>
    <x v="0"/>
    <x v="0"/>
    <x v="9"/>
    <x v="4462"/>
    <x v="3929"/>
    <x v="299"/>
    <x v="8"/>
    <x v="2"/>
    <x v="2"/>
    <x v="6"/>
    <x v="20"/>
    <x v="65"/>
    <x v="182"/>
    <x v="9"/>
    <x v="1"/>
    <x v="11"/>
    <x v="4"/>
    <x v="1096"/>
    <x v="65"/>
    <x v="54"/>
    <x v="25"/>
    <x v="2"/>
    <x v="7"/>
    <x v="3299"/>
    <x v="85"/>
  </r>
  <r>
    <x v="1"/>
    <x v="7"/>
    <x v="0"/>
    <x v="12"/>
    <x v="383"/>
    <x v="4463"/>
    <x v="3930"/>
    <x v="248"/>
    <x v="8"/>
    <x v="2"/>
    <x v="2"/>
    <x v="7"/>
    <x v="42"/>
    <x v="305"/>
    <x v="174"/>
    <x v="184"/>
    <x v="1"/>
    <x v="12"/>
    <x v="4"/>
    <x v="365"/>
    <x v="342"/>
    <x v="38"/>
    <x v="57"/>
    <x v="8"/>
    <x v="9"/>
    <x v="4582"/>
    <x v="18"/>
  </r>
  <r>
    <x v="1"/>
    <x v="10"/>
    <x v="1"/>
    <x v="1"/>
    <x v="33"/>
    <x v="4464"/>
    <x v="3930"/>
    <x v="290"/>
    <x v="5"/>
    <x v="0"/>
    <x v="2"/>
    <x v="10"/>
    <x v="36"/>
    <x v="369"/>
    <x v="21"/>
    <x v="184"/>
    <x v="1"/>
    <x v="15"/>
    <x v="4"/>
    <x v="752"/>
    <x v="156"/>
    <x v="12"/>
    <x v="71"/>
    <x v="1"/>
    <x v="10"/>
    <x v="788"/>
    <x v="4"/>
  </r>
  <r>
    <x v="1"/>
    <x v="2"/>
    <x v="0"/>
    <x v="0"/>
    <x v="344"/>
    <x v="4465"/>
    <x v="3931"/>
    <x v="145"/>
    <x v="8"/>
    <x v="2"/>
    <x v="2"/>
    <x v="2"/>
    <x v="33"/>
    <x v="469"/>
    <x v="182"/>
    <x v="182"/>
    <x v="1"/>
    <x v="2"/>
    <x v="4"/>
    <x v="690"/>
    <x v="580"/>
    <x v="36"/>
    <x v="90"/>
    <x v="8"/>
    <x v="9"/>
    <x v="4583"/>
    <x v="11"/>
  </r>
  <r>
    <x v="1"/>
    <x v="2"/>
    <x v="0"/>
    <x v="0"/>
    <x v="344"/>
    <x v="4466"/>
    <x v="3932"/>
    <x v="248"/>
    <x v="8"/>
    <x v="2"/>
    <x v="2"/>
    <x v="2"/>
    <x v="33"/>
    <x v="469"/>
    <x v="180"/>
    <x v="184"/>
    <x v="1"/>
    <x v="2"/>
    <x v="4"/>
    <x v="689"/>
    <x v="369"/>
    <x v="36"/>
    <x v="90"/>
    <x v="8"/>
    <x v="9"/>
    <x v="4584"/>
    <x v="11"/>
  </r>
  <r>
    <x v="1"/>
    <x v="7"/>
    <x v="1"/>
    <x v="0"/>
    <x v="318"/>
    <x v="4467"/>
    <x v="3933"/>
    <x v="265"/>
    <x v="8"/>
    <x v="2"/>
    <x v="2"/>
    <x v="7"/>
    <x v="43"/>
    <x v="241"/>
    <x v="182"/>
    <x v="173"/>
    <x v="1"/>
    <x v="12"/>
    <x v="4"/>
    <x v="345"/>
    <x v="904"/>
    <x v="5"/>
    <x v="20"/>
    <x v="7"/>
    <x v="9"/>
    <x v="2799"/>
    <x v="4"/>
  </r>
  <r>
    <x v="1"/>
    <x v="7"/>
    <x v="0"/>
    <x v="29"/>
    <x v="405"/>
    <x v="4468"/>
    <x v="3934"/>
    <x v="248"/>
    <x v="8"/>
    <x v="2"/>
    <x v="2"/>
    <x v="7"/>
    <x v="42"/>
    <x v="301"/>
    <x v="139"/>
    <x v="184"/>
    <x v="1"/>
    <x v="12"/>
    <x v="4"/>
    <x v="351"/>
    <x v="528"/>
    <x v="38"/>
    <x v="57"/>
    <x v="8"/>
    <x v="9"/>
    <x v="4585"/>
    <x v="63"/>
  </r>
  <r>
    <x v="1"/>
    <x v="7"/>
    <x v="1"/>
    <x v="0"/>
    <x v="52"/>
    <x v="4469"/>
    <x v="3935"/>
    <x v="207"/>
    <x v="8"/>
    <x v="2"/>
    <x v="2"/>
    <x v="7"/>
    <x v="43"/>
    <x v="268"/>
    <x v="33"/>
    <x v="184"/>
    <x v="1"/>
    <x v="12"/>
    <x v="4"/>
    <x v="277"/>
    <x v="891"/>
    <x v="93"/>
    <x v="22"/>
    <x v="7"/>
    <x v="9"/>
    <x v="2800"/>
    <x v="4"/>
  </r>
  <r>
    <x v="0"/>
    <x v="6"/>
    <x v="0"/>
    <x v="0"/>
    <x v="4"/>
    <x v="4470"/>
    <x v="3936"/>
    <x v="143"/>
    <x v="8"/>
    <x v="2"/>
    <x v="2"/>
    <x v="6"/>
    <x v="14"/>
    <x v="43"/>
    <x v="182"/>
    <x v="4"/>
    <x v="1"/>
    <x v="9"/>
    <x v="4"/>
    <x v="1062"/>
    <x v="804"/>
    <x v="54"/>
    <x v="25"/>
    <x v="2"/>
    <x v="7"/>
    <x v="3298"/>
    <x v="85"/>
  </r>
  <r>
    <x v="0"/>
    <x v="6"/>
    <x v="0"/>
    <x v="0"/>
    <x v="4"/>
    <x v="4471"/>
    <x v="3937"/>
    <x v="143"/>
    <x v="8"/>
    <x v="2"/>
    <x v="2"/>
    <x v="6"/>
    <x v="1"/>
    <x v="4"/>
    <x v="182"/>
    <x v="4"/>
    <x v="1"/>
    <x v="9"/>
    <x v="4"/>
    <x v="1037"/>
    <x v="804"/>
    <x v="54"/>
    <x v="25"/>
    <x v="2"/>
    <x v="7"/>
    <x v="3297"/>
    <x v="85"/>
  </r>
  <r>
    <x v="1"/>
    <x v="2"/>
    <x v="0"/>
    <x v="0"/>
    <x v="344"/>
    <x v="4472"/>
    <x v="3938"/>
    <x v="145"/>
    <x v="8"/>
    <x v="2"/>
    <x v="2"/>
    <x v="2"/>
    <x v="33"/>
    <x v="469"/>
    <x v="180"/>
    <x v="184"/>
    <x v="1"/>
    <x v="2"/>
    <x v="4"/>
    <x v="687"/>
    <x v="580"/>
    <x v="36"/>
    <x v="90"/>
    <x v="8"/>
    <x v="9"/>
    <x v="4586"/>
    <x v="11"/>
  </r>
  <r>
    <x v="1"/>
    <x v="7"/>
    <x v="0"/>
    <x v="12"/>
    <x v="373"/>
    <x v="4473"/>
    <x v="3939"/>
    <x v="248"/>
    <x v="8"/>
    <x v="2"/>
    <x v="2"/>
    <x v="7"/>
    <x v="42"/>
    <x v="305"/>
    <x v="170"/>
    <x v="184"/>
    <x v="1"/>
    <x v="12"/>
    <x v="4"/>
    <x v="364"/>
    <x v="768"/>
    <x v="38"/>
    <x v="57"/>
    <x v="8"/>
    <x v="9"/>
    <x v="4587"/>
    <x v="18"/>
  </r>
  <r>
    <x v="1"/>
    <x v="7"/>
    <x v="0"/>
    <x v="12"/>
    <x v="361"/>
    <x v="4474"/>
    <x v="3940"/>
    <x v="248"/>
    <x v="8"/>
    <x v="2"/>
    <x v="2"/>
    <x v="7"/>
    <x v="42"/>
    <x v="305"/>
    <x v="139"/>
    <x v="184"/>
    <x v="1"/>
    <x v="12"/>
    <x v="4"/>
    <x v="364"/>
    <x v="878"/>
    <x v="38"/>
    <x v="57"/>
    <x v="8"/>
    <x v="9"/>
    <x v="4588"/>
    <x v="18"/>
  </r>
  <r>
    <x v="1"/>
    <x v="7"/>
    <x v="0"/>
    <x v="8"/>
    <x v="361"/>
    <x v="4475"/>
    <x v="3941"/>
    <x v="7"/>
    <x v="8"/>
    <x v="2"/>
    <x v="2"/>
    <x v="7"/>
    <x v="42"/>
    <x v="180"/>
    <x v="170"/>
    <x v="184"/>
    <x v="1"/>
    <x v="12"/>
    <x v="4"/>
    <x v="335"/>
    <x v="138"/>
    <x v="77"/>
    <x v="39"/>
    <x v="8"/>
    <x v="9"/>
    <x v="4589"/>
    <x v="4"/>
  </r>
  <r>
    <x v="1"/>
    <x v="7"/>
    <x v="0"/>
    <x v="25"/>
    <x v="394"/>
    <x v="4477"/>
    <x v="3942"/>
    <x v="129"/>
    <x v="8"/>
    <x v="2"/>
    <x v="2"/>
    <x v="7"/>
    <x v="39"/>
    <x v="137"/>
    <x v="182"/>
    <x v="142"/>
    <x v="1"/>
    <x v="12"/>
    <x v="4"/>
    <x v="55"/>
    <x v="47"/>
    <x v="57"/>
    <x v="29"/>
    <x v="8"/>
    <x v="9"/>
    <x v="4591"/>
    <x v="11"/>
  </r>
  <r>
    <x v="1"/>
    <x v="2"/>
    <x v="0"/>
    <x v="0"/>
    <x v="344"/>
    <x v="4476"/>
    <x v="3942"/>
    <x v="145"/>
    <x v="8"/>
    <x v="2"/>
    <x v="2"/>
    <x v="2"/>
    <x v="33"/>
    <x v="469"/>
    <x v="182"/>
    <x v="182"/>
    <x v="1"/>
    <x v="2"/>
    <x v="4"/>
    <x v="688"/>
    <x v="850"/>
    <x v="36"/>
    <x v="90"/>
    <x v="8"/>
    <x v="9"/>
    <x v="4590"/>
    <x v="11"/>
  </r>
  <r>
    <x v="1"/>
    <x v="7"/>
    <x v="0"/>
    <x v="12"/>
    <x v="361"/>
    <x v="4478"/>
    <x v="3943"/>
    <x v="26"/>
    <x v="8"/>
    <x v="2"/>
    <x v="2"/>
    <x v="7"/>
    <x v="39"/>
    <x v="114"/>
    <x v="139"/>
    <x v="184"/>
    <x v="1"/>
    <x v="12"/>
    <x v="4"/>
    <x v="22"/>
    <x v="177"/>
    <x v="72"/>
    <x v="41"/>
    <x v="8"/>
    <x v="9"/>
    <x v="4592"/>
    <x v="18"/>
  </r>
  <r>
    <x v="1"/>
    <x v="7"/>
    <x v="0"/>
    <x v="25"/>
    <x v="394"/>
    <x v="4479"/>
    <x v="3944"/>
    <x v="163"/>
    <x v="8"/>
    <x v="2"/>
    <x v="2"/>
    <x v="7"/>
    <x v="42"/>
    <x v="304"/>
    <x v="139"/>
    <x v="184"/>
    <x v="1"/>
    <x v="12"/>
    <x v="4"/>
    <x v="389"/>
    <x v="492"/>
    <x v="38"/>
    <x v="57"/>
    <x v="8"/>
    <x v="9"/>
    <x v="4593"/>
    <x v="11"/>
  </r>
  <r>
    <x v="0"/>
    <x v="6"/>
    <x v="0"/>
    <x v="0"/>
    <x v="4"/>
    <x v="4480"/>
    <x v="3945"/>
    <x v="252"/>
    <x v="8"/>
    <x v="2"/>
    <x v="2"/>
    <x v="6"/>
    <x v="14"/>
    <x v="43"/>
    <x v="4"/>
    <x v="184"/>
    <x v="1"/>
    <x v="9"/>
    <x v="4"/>
    <x v="1057"/>
    <x v="974"/>
    <x v="54"/>
    <x v="25"/>
    <x v="2"/>
    <x v="7"/>
    <x v="3296"/>
    <x v="85"/>
  </r>
  <r>
    <x v="0"/>
    <x v="6"/>
    <x v="0"/>
    <x v="0"/>
    <x v="4"/>
    <x v="4481"/>
    <x v="3946"/>
    <x v="252"/>
    <x v="8"/>
    <x v="2"/>
    <x v="2"/>
    <x v="6"/>
    <x v="1"/>
    <x v="4"/>
    <x v="4"/>
    <x v="184"/>
    <x v="1"/>
    <x v="9"/>
    <x v="4"/>
    <x v="1032"/>
    <x v="974"/>
    <x v="54"/>
    <x v="25"/>
    <x v="2"/>
    <x v="7"/>
    <x v="3295"/>
    <x v="85"/>
  </r>
  <r>
    <x v="1"/>
    <x v="7"/>
    <x v="0"/>
    <x v="12"/>
    <x v="186"/>
    <x v="4482"/>
    <x v="3947"/>
    <x v="99"/>
    <x v="8"/>
    <x v="2"/>
    <x v="2"/>
    <x v="7"/>
    <x v="41"/>
    <x v="215"/>
    <x v="182"/>
    <x v="27"/>
    <x v="1"/>
    <x v="13"/>
    <x v="4"/>
    <x v="105"/>
    <x v="882"/>
    <x v="69"/>
    <x v="56"/>
    <x v="8"/>
    <x v="9"/>
    <x v="4594"/>
    <x v="11"/>
  </r>
  <r>
    <x v="1"/>
    <x v="7"/>
    <x v="0"/>
    <x v="8"/>
    <x v="369"/>
    <x v="4483"/>
    <x v="3948"/>
    <x v="130"/>
    <x v="8"/>
    <x v="2"/>
    <x v="2"/>
    <x v="7"/>
    <x v="42"/>
    <x v="180"/>
    <x v="174"/>
    <x v="184"/>
    <x v="1"/>
    <x v="12"/>
    <x v="4"/>
    <x v="326"/>
    <x v="101"/>
    <x v="77"/>
    <x v="39"/>
    <x v="8"/>
    <x v="9"/>
    <x v="4595"/>
    <x v="4"/>
  </r>
  <r>
    <x v="1"/>
    <x v="7"/>
    <x v="0"/>
    <x v="25"/>
    <x v="410"/>
    <x v="4484"/>
    <x v="3949"/>
    <x v="139"/>
    <x v="8"/>
    <x v="2"/>
    <x v="2"/>
    <x v="7"/>
    <x v="39"/>
    <x v="121"/>
    <x v="182"/>
    <x v="177"/>
    <x v="1"/>
    <x v="12"/>
    <x v="4"/>
    <x v="77"/>
    <x v="61"/>
    <x v="24"/>
    <x v="37"/>
    <x v="8"/>
    <x v="9"/>
    <x v="4596"/>
    <x v="11"/>
  </r>
  <r>
    <x v="1"/>
    <x v="7"/>
    <x v="0"/>
    <x v="12"/>
    <x v="186"/>
    <x v="4485"/>
    <x v="3950"/>
    <x v="99"/>
    <x v="8"/>
    <x v="2"/>
    <x v="2"/>
    <x v="7"/>
    <x v="41"/>
    <x v="212"/>
    <x v="182"/>
    <x v="27"/>
    <x v="1"/>
    <x v="13"/>
    <x v="4"/>
    <x v="81"/>
    <x v="845"/>
    <x v="69"/>
    <x v="56"/>
    <x v="8"/>
    <x v="9"/>
    <x v="4597"/>
    <x v="11"/>
  </r>
  <r>
    <x v="1"/>
    <x v="10"/>
    <x v="1"/>
    <x v="1"/>
    <x v="33"/>
    <x v="4486"/>
    <x v="3951"/>
    <x v="298"/>
    <x v="8"/>
    <x v="2"/>
    <x v="2"/>
    <x v="10"/>
    <x v="36"/>
    <x v="369"/>
    <x v="182"/>
    <x v="24"/>
    <x v="1"/>
    <x v="15"/>
    <x v="4"/>
    <x v="756"/>
    <x v="372"/>
    <x v="12"/>
    <x v="71"/>
    <x v="1"/>
    <x v="10"/>
    <x v="789"/>
    <x v="4"/>
  </r>
  <r>
    <x v="1"/>
    <x v="7"/>
    <x v="0"/>
    <x v="25"/>
    <x v="394"/>
    <x v="4487"/>
    <x v="3952"/>
    <x v="139"/>
    <x v="8"/>
    <x v="2"/>
    <x v="2"/>
    <x v="7"/>
    <x v="39"/>
    <x v="159"/>
    <x v="139"/>
    <x v="184"/>
    <x v="1"/>
    <x v="12"/>
    <x v="4"/>
    <x v="42"/>
    <x v="61"/>
    <x v="89"/>
    <x v="34"/>
    <x v="8"/>
    <x v="9"/>
    <x v="4598"/>
    <x v="11"/>
  </r>
  <r>
    <x v="1"/>
    <x v="7"/>
    <x v="0"/>
    <x v="8"/>
    <x v="369"/>
    <x v="4488"/>
    <x v="3953"/>
    <x v="99"/>
    <x v="8"/>
    <x v="2"/>
    <x v="2"/>
    <x v="7"/>
    <x v="42"/>
    <x v="180"/>
    <x v="174"/>
    <x v="184"/>
    <x v="1"/>
    <x v="12"/>
    <x v="4"/>
    <x v="319"/>
    <x v="518"/>
    <x v="77"/>
    <x v="39"/>
    <x v="8"/>
    <x v="9"/>
    <x v="4600"/>
    <x v="4"/>
  </r>
  <r>
    <x v="1"/>
    <x v="7"/>
    <x v="0"/>
    <x v="25"/>
    <x v="394"/>
    <x v="4489"/>
    <x v="3954"/>
    <x v="129"/>
    <x v="8"/>
    <x v="2"/>
    <x v="2"/>
    <x v="7"/>
    <x v="39"/>
    <x v="137"/>
    <x v="182"/>
    <x v="142"/>
    <x v="1"/>
    <x v="12"/>
    <x v="4"/>
    <x v="55"/>
    <x v="47"/>
    <x v="57"/>
    <x v="29"/>
    <x v="8"/>
    <x v="9"/>
    <x v="4599"/>
    <x v="11"/>
  </r>
  <r>
    <x v="1"/>
    <x v="7"/>
    <x v="1"/>
    <x v="0"/>
    <x v="318"/>
    <x v="4490"/>
    <x v="3955"/>
    <x v="83"/>
    <x v="8"/>
    <x v="2"/>
    <x v="2"/>
    <x v="7"/>
    <x v="43"/>
    <x v="241"/>
    <x v="170"/>
    <x v="184"/>
    <x v="1"/>
    <x v="12"/>
    <x v="4"/>
    <x v="335"/>
    <x v="685"/>
    <x v="5"/>
    <x v="20"/>
    <x v="7"/>
    <x v="9"/>
    <x v="2801"/>
    <x v="4"/>
  </r>
  <r>
    <x v="1"/>
    <x v="7"/>
    <x v="0"/>
    <x v="24"/>
    <x v="393"/>
    <x v="4491"/>
    <x v="3956"/>
    <x v="248"/>
    <x v="8"/>
    <x v="2"/>
    <x v="2"/>
    <x v="7"/>
    <x v="42"/>
    <x v="307"/>
    <x v="139"/>
    <x v="184"/>
    <x v="1"/>
    <x v="12"/>
    <x v="4"/>
    <x v="449"/>
    <x v="342"/>
    <x v="38"/>
    <x v="57"/>
    <x v="8"/>
    <x v="9"/>
    <x v="4601"/>
    <x v="54"/>
  </r>
  <r>
    <x v="1"/>
    <x v="10"/>
    <x v="1"/>
    <x v="1"/>
    <x v="33"/>
    <x v="4492"/>
    <x v="3957"/>
    <x v="298"/>
    <x v="8"/>
    <x v="2"/>
    <x v="2"/>
    <x v="10"/>
    <x v="36"/>
    <x v="369"/>
    <x v="182"/>
    <x v="24"/>
    <x v="1"/>
    <x v="15"/>
    <x v="4"/>
    <x v="756"/>
    <x v="372"/>
    <x v="12"/>
    <x v="71"/>
    <x v="1"/>
    <x v="10"/>
    <x v="790"/>
    <x v="4"/>
  </r>
  <r>
    <x v="1"/>
    <x v="7"/>
    <x v="0"/>
    <x v="12"/>
    <x v="186"/>
    <x v="4493"/>
    <x v="3958"/>
    <x v="248"/>
    <x v="8"/>
    <x v="2"/>
    <x v="2"/>
    <x v="7"/>
    <x v="40"/>
    <x v="205"/>
    <x v="23"/>
    <x v="184"/>
    <x v="1"/>
    <x v="13"/>
    <x v="4"/>
    <x v="84"/>
    <x v="516"/>
    <x v="69"/>
    <x v="56"/>
    <x v="8"/>
    <x v="9"/>
    <x v="4602"/>
    <x v="11"/>
  </r>
  <r>
    <x v="1"/>
    <x v="7"/>
    <x v="1"/>
    <x v="0"/>
    <x v="69"/>
    <x v="4494"/>
    <x v="3959"/>
    <x v="207"/>
    <x v="8"/>
    <x v="2"/>
    <x v="2"/>
    <x v="7"/>
    <x v="43"/>
    <x v="273"/>
    <x v="41"/>
    <x v="184"/>
    <x v="1"/>
    <x v="12"/>
    <x v="4"/>
    <x v="265"/>
    <x v="891"/>
    <x v="93"/>
    <x v="22"/>
    <x v="7"/>
    <x v="9"/>
    <x v="2802"/>
    <x v="4"/>
  </r>
  <r>
    <x v="0"/>
    <x v="6"/>
    <x v="0"/>
    <x v="0"/>
    <x v="4"/>
    <x v="4495"/>
    <x v="3960"/>
    <x v="176"/>
    <x v="8"/>
    <x v="2"/>
    <x v="2"/>
    <x v="6"/>
    <x v="1"/>
    <x v="4"/>
    <x v="4"/>
    <x v="184"/>
    <x v="1"/>
    <x v="9"/>
    <x v="4"/>
    <x v="1031"/>
    <x v="720"/>
    <x v="54"/>
    <x v="25"/>
    <x v="2"/>
    <x v="7"/>
    <x v="3294"/>
    <x v="85"/>
  </r>
  <r>
    <x v="1"/>
    <x v="10"/>
    <x v="1"/>
    <x v="1"/>
    <x v="33"/>
    <x v="4496"/>
    <x v="3961"/>
    <x v="298"/>
    <x v="8"/>
    <x v="2"/>
    <x v="2"/>
    <x v="10"/>
    <x v="36"/>
    <x v="369"/>
    <x v="182"/>
    <x v="24"/>
    <x v="1"/>
    <x v="15"/>
    <x v="4"/>
    <x v="756"/>
    <x v="372"/>
    <x v="12"/>
    <x v="71"/>
    <x v="1"/>
    <x v="10"/>
    <x v="791"/>
    <x v="4"/>
  </r>
  <r>
    <x v="1"/>
    <x v="2"/>
    <x v="0"/>
    <x v="0"/>
    <x v="260"/>
    <x v="4497"/>
    <x v="3962"/>
    <x v="248"/>
    <x v="8"/>
    <x v="2"/>
    <x v="2"/>
    <x v="2"/>
    <x v="33"/>
    <x v="469"/>
    <x v="182"/>
    <x v="142"/>
    <x v="1"/>
    <x v="2"/>
    <x v="4"/>
    <x v="688"/>
    <x v="369"/>
    <x v="36"/>
    <x v="90"/>
    <x v="8"/>
    <x v="9"/>
    <x v="4603"/>
    <x v="11"/>
  </r>
  <r>
    <x v="0"/>
    <x v="7"/>
    <x v="1"/>
    <x v="0"/>
    <x v="186"/>
    <x v="4498"/>
    <x v="3963"/>
    <x v="216"/>
    <x v="8"/>
    <x v="2"/>
    <x v="2"/>
    <x v="7"/>
    <x v="9"/>
    <x v="23"/>
    <x v="101"/>
    <x v="184"/>
    <x v="1"/>
    <x v="5"/>
    <x v="0"/>
    <x v="501"/>
    <x v="8"/>
    <x v="88"/>
    <x v="6"/>
    <x v="7"/>
    <x v="0"/>
    <x v="2803"/>
    <x v="2"/>
  </r>
  <r>
    <x v="1"/>
    <x v="10"/>
    <x v="0"/>
    <x v="1"/>
    <x v="33"/>
    <x v="4499"/>
    <x v="3964"/>
    <x v="19"/>
    <x v="8"/>
    <x v="2"/>
    <x v="2"/>
    <x v="10"/>
    <x v="35"/>
    <x v="329"/>
    <x v="182"/>
    <x v="24"/>
    <x v="1"/>
    <x v="15"/>
    <x v="4"/>
    <x v="793"/>
    <x v="148"/>
    <x v="32"/>
    <x v="74"/>
    <x v="1"/>
    <x v="9"/>
    <x v="792"/>
    <x v="4"/>
  </r>
  <r>
    <x v="1"/>
    <x v="7"/>
    <x v="0"/>
    <x v="12"/>
    <x v="361"/>
    <x v="4500"/>
    <x v="3965"/>
    <x v="273"/>
    <x v="8"/>
    <x v="2"/>
    <x v="2"/>
    <x v="7"/>
    <x v="39"/>
    <x v="156"/>
    <x v="139"/>
    <x v="184"/>
    <x v="1"/>
    <x v="12"/>
    <x v="4"/>
    <x v="48"/>
    <x v="969"/>
    <x v="89"/>
    <x v="34"/>
    <x v="8"/>
    <x v="9"/>
    <x v="4604"/>
    <x v="18"/>
  </r>
  <r>
    <x v="1"/>
    <x v="2"/>
    <x v="0"/>
    <x v="0"/>
    <x v="341"/>
    <x v="4501"/>
    <x v="3966"/>
    <x v="248"/>
    <x v="8"/>
    <x v="2"/>
    <x v="2"/>
    <x v="2"/>
    <x v="33"/>
    <x v="469"/>
    <x v="182"/>
    <x v="181"/>
    <x v="1"/>
    <x v="2"/>
    <x v="4"/>
    <x v="688"/>
    <x v="370"/>
    <x v="36"/>
    <x v="90"/>
    <x v="8"/>
    <x v="9"/>
    <x v="4605"/>
    <x v="11"/>
  </r>
  <r>
    <x v="1"/>
    <x v="7"/>
    <x v="1"/>
    <x v="0"/>
    <x v="260"/>
    <x v="4502"/>
    <x v="3967"/>
    <x v="239"/>
    <x v="8"/>
    <x v="2"/>
    <x v="2"/>
    <x v="7"/>
    <x v="43"/>
    <x v="230"/>
    <x v="139"/>
    <x v="184"/>
    <x v="1"/>
    <x v="12"/>
    <x v="4"/>
    <x v="408"/>
    <x v="577"/>
    <x v="91"/>
    <x v="15"/>
    <x v="7"/>
    <x v="9"/>
    <x v="2804"/>
    <x v="4"/>
  </r>
  <r>
    <x v="1"/>
    <x v="7"/>
    <x v="0"/>
    <x v="12"/>
    <x v="361"/>
    <x v="4503"/>
    <x v="3968"/>
    <x v="160"/>
    <x v="8"/>
    <x v="2"/>
    <x v="2"/>
    <x v="7"/>
    <x v="42"/>
    <x v="197"/>
    <x v="182"/>
    <x v="142"/>
    <x v="1"/>
    <x v="12"/>
    <x v="4"/>
    <x v="457"/>
    <x v="486"/>
    <x v="104"/>
    <x v="4"/>
    <x v="8"/>
    <x v="9"/>
    <x v="4606"/>
    <x v="18"/>
  </r>
  <r>
    <x v="1"/>
    <x v="7"/>
    <x v="0"/>
    <x v="12"/>
    <x v="332"/>
    <x v="4504"/>
    <x v="3969"/>
    <x v="273"/>
    <x v="8"/>
    <x v="2"/>
    <x v="2"/>
    <x v="7"/>
    <x v="39"/>
    <x v="160"/>
    <x v="56"/>
    <x v="184"/>
    <x v="1"/>
    <x v="12"/>
    <x v="4"/>
    <x v="43"/>
    <x v="969"/>
    <x v="89"/>
    <x v="34"/>
    <x v="8"/>
    <x v="9"/>
    <x v="4607"/>
    <x v="18"/>
  </r>
  <r>
    <x v="1"/>
    <x v="10"/>
    <x v="0"/>
    <x v="0"/>
    <x v="27"/>
    <x v="4505"/>
    <x v="3970"/>
    <x v="97"/>
    <x v="8"/>
    <x v="2"/>
    <x v="2"/>
    <x v="10"/>
    <x v="35"/>
    <x v="342"/>
    <x v="182"/>
    <x v="24"/>
    <x v="1"/>
    <x v="15"/>
    <x v="4"/>
    <x v="709"/>
    <x v="614"/>
    <x v="51"/>
    <x v="26"/>
    <x v="1"/>
    <x v="9"/>
    <x v="793"/>
    <x v="2"/>
  </r>
  <r>
    <x v="1"/>
    <x v="7"/>
    <x v="0"/>
    <x v="13"/>
    <x v="363"/>
    <x v="4506"/>
    <x v="3971"/>
    <x v="35"/>
    <x v="8"/>
    <x v="2"/>
    <x v="2"/>
    <x v="7"/>
    <x v="39"/>
    <x v="135"/>
    <x v="139"/>
    <x v="184"/>
    <x v="1"/>
    <x v="12"/>
    <x v="4"/>
    <x v="352"/>
    <x v="322"/>
    <x v="55"/>
    <x v="38"/>
    <x v="8"/>
    <x v="9"/>
    <x v="4608"/>
    <x v="46"/>
  </r>
  <r>
    <x v="1"/>
    <x v="7"/>
    <x v="0"/>
    <x v="25"/>
    <x v="403"/>
    <x v="4507"/>
    <x v="3972"/>
    <x v="33"/>
    <x v="8"/>
    <x v="2"/>
    <x v="2"/>
    <x v="7"/>
    <x v="39"/>
    <x v="124"/>
    <x v="170"/>
    <x v="184"/>
    <x v="1"/>
    <x v="12"/>
    <x v="4"/>
    <x v="98"/>
    <x v="357"/>
    <x v="34"/>
    <x v="36"/>
    <x v="8"/>
    <x v="9"/>
    <x v="4609"/>
    <x v="11"/>
  </r>
  <r>
    <x v="1"/>
    <x v="7"/>
    <x v="0"/>
    <x v="13"/>
    <x v="360"/>
    <x v="4508"/>
    <x v="3973"/>
    <x v="108"/>
    <x v="8"/>
    <x v="2"/>
    <x v="2"/>
    <x v="7"/>
    <x v="39"/>
    <x v="130"/>
    <x v="182"/>
    <x v="137"/>
    <x v="1"/>
    <x v="12"/>
    <x v="4"/>
    <x v="539"/>
    <x v="408"/>
    <x v="55"/>
    <x v="38"/>
    <x v="8"/>
    <x v="9"/>
    <x v="4610"/>
    <x v="37"/>
  </r>
  <r>
    <x v="1"/>
    <x v="2"/>
    <x v="0"/>
    <x v="0"/>
    <x v="344"/>
    <x v="4509"/>
    <x v="3974"/>
    <x v="145"/>
    <x v="8"/>
    <x v="2"/>
    <x v="2"/>
    <x v="2"/>
    <x v="33"/>
    <x v="469"/>
    <x v="180"/>
    <x v="184"/>
    <x v="1"/>
    <x v="2"/>
    <x v="4"/>
    <x v="687"/>
    <x v="580"/>
    <x v="36"/>
    <x v="90"/>
    <x v="8"/>
    <x v="9"/>
    <x v="4611"/>
    <x v="11"/>
  </r>
  <r>
    <x v="0"/>
    <x v="7"/>
    <x v="1"/>
    <x v="0"/>
    <x v="318"/>
    <x v="4510"/>
    <x v="3975"/>
    <x v="64"/>
    <x v="8"/>
    <x v="2"/>
    <x v="2"/>
    <x v="7"/>
    <x v="9"/>
    <x v="23"/>
    <x v="182"/>
    <x v="173"/>
    <x v="1"/>
    <x v="5"/>
    <x v="0"/>
    <x v="504"/>
    <x v="464"/>
    <x v="88"/>
    <x v="6"/>
    <x v="7"/>
    <x v="0"/>
    <x v="2805"/>
    <x v="2"/>
  </r>
  <r>
    <x v="0"/>
    <x v="6"/>
    <x v="0"/>
    <x v="0"/>
    <x v="4"/>
    <x v="4511"/>
    <x v="3976"/>
    <x v="160"/>
    <x v="8"/>
    <x v="2"/>
    <x v="2"/>
    <x v="6"/>
    <x v="20"/>
    <x v="65"/>
    <x v="4"/>
    <x v="184"/>
    <x v="1"/>
    <x v="11"/>
    <x v="4"/>
    <x v="1095"/>
    <x v="21"/>
    <x v="54"/>
    <x v="25"/>
    <x v="2"/>
    <x v="7"/>
    <x v="3293"/>
    <x v="85"/>
  </r>
  <r>
    <x v="1"/>
    <x v="7"/>
    <x v="0"/>
    <x v="12"/>
    <x v="361"/>
    <x v="4512"/>
    <x v="3977"/>
    <x v="248"/>
    <x v="8"/>
    <x v="2"/>
    <x v="2"/>
    <x v="7"/>
    <x v="42"/>
    <x v="305"/>
    <x v="139"/>
    <x v="184"/>
    <x v="1"/>
    <x v="12"/>
    <x v="4"/>
    <x v="359"/>
    <x v="768"/>
    <x v="38"/>
    <x v="57"/>
    <x v="8"/>
    <x v="9"/>
    <x v="4612"/>
    <x v="18"/>
  </r>
  <r>
    <x v="1"/>
    <x v="7"/>
    <x v="0"/>
    <x v="12"/>
    <x v="349"/>
    <x v="4513"/>
    <x v="3978"/>
    <x v="94"/>
    <x v="8"/>
    <x v="2"/>
    <x v="2"/>
    <x v="7"/>
    <x v="42"/>
    <x v="305"/>
    <x v="90"/>
    <x v="184"/>
    <x v="1"/>
    <x v="12"/>
    <x v="4"/>
    <x v="359"/>
    <x v="637"/>
    <x v="38"/>
    <x v="57"/>
    <x v="8"/>
    <x v="9"/>
    <x v="4613"/>
    <x v="18"/>
  </r>
  <r>
    <x v="1"/>
    <x v="10"/>
    <x v="1"/>
    <x v="1"/>
    <x v="33"/>
    <x v="4514"/>
    <x v="3979"/>
    <x v="78"/>
    <x v="8"/>
    <x v="2"/>
    <x v="2"/>
    <x v="10"/>
    <x v="36"/>
    <x v="427"/>
    <x v="182"/>
    <x v="24"/>
    <x v="1"/>
    <x v="15"/>
    <x v="4"/>
    <x v="726"/>
    <x v="917"/>
    <x v="49"/>
    <x v="76"/>
    <x v="1"/>
    <x v="10"/>
    <x v="794"/>
    <x v="4"/>
  </r>
  <r>
    <x v="0"/>
    <x v="7"/>
    <x v="1"/>
    <x v="0"/>
    <x v="318"/>
    <x v="4515"/>
    <x v="3980"/>
    <x v="84"/>
    <x v="8"/>
    <x v="2"/>
    <x v="2"/>
    <x v="7"/>
    <x v="9"/>
    <x v="23"/>
    <x v="170"/>
    <x v="184"/>
    <x v="1"/>
    <x v="5"/>
    <x v="0"/>
    <x v="503"/>
    <x v="724"/>
    <x v="88"/>
    <x v="6"/>
    <x v="7"/>
    <x v="0"/>
    <x v="2806"/>
    <x v="2"/>
  </r>
  <r>
    <x v="1"/>
    <x v="2"/>
    <x v="0"/>
    <x v="0"/>
    <x v="344"/>
    <x v="4516"/>
    <x v="3981"/>
    <x v="248"/>
    <x v="8"/>
    <x v="2"/>
    <x v="2"/>
    <x v="2"/>
    <x v="33"/>
    <x v="469"/>
    <x v="182"/>
    <x v="182"/>
    <x v="1"/>
    <x v="2"/>
    <x v="4"/>
    <x v="688"/>
    <x v="370"/>
    <x v="36"/>
    <x v="90"/>
    <x v="8"/>
    <x v="9"/>
    <x v="4614"/>
    <x v="11"/>
  </r>
  <r>
    <x v="1"/>
    <x v="2"/>
    <x v="0"/>
    <x v="0"/>
    <x v="344"/>
    <x v="4517"/>
    <x v="3982"/>
    <x v="145"/>
    <x v="8"/>
    <x v="2"/>
    <x v="2"/>
    <x v="2"/>
    <x v="33"/>
    <x v="469"/>
    <x v="182"/>
    <x v="182"/>
    <x v="1"/>
    <x v="2"/>
    <x v="4"/>
    <x v="690"/>
    <x v="850"/>
    <x v="36"/>
    <x v="90"/>
    <x v="8"/>
    <x v="9"/>
    <x v="4615"/>
    <x v="11"/>
  </r>
  <r>
    <x v="1"/>
    <x v="10"/>
    <x v="1"/>
    <x v="1"/>
    <x v="33"/>
    <x v="4518"/>
    <x v="3983"/>
    <x v="298"/>
    <x v="8"/>
    <x v="2"/>
    <x v="2"/>
    <x v="10"/>
    <x v="36"/>
    <x v="369"/>
    <x v="182"/>
    <x v="24"/>
    <x v="1"/>
    <x v="15"/>
    <x v="4"/>
    <x v="757"/>
    <x v="372"/>
    <x v="12"/>
    <x v="71"/>
    <x v="1"/>
    <x v="10"/>
    <x v="795"/>
    <x v="4"/>
  </r>
  <r>
    <x v="1"/>
    <x v="7"/>
    <x v="0"/>
    <x v="12"/>
    <x v="383"/>
    <x v="4519"/>
    <x v="3984"/>
    <x v="145"/>
    <x v="8"/>
    <x v="2"/>
    <x v="2"/>
    <x v="7"/>
    <x v="42"/>
    <x v="305"/>
    <x v="182"/>
    <x v="176"/>
    <x v="1"/>
    <x v="12"/>
    <x v="4"/>
    <x v="362"/>
    <x v="684"/>
    <x v="38"/>
    <x v="57"/>
    <x v="8"/>
    <x v="9"/>
    <x v="4616"/>
    <x v="18"/>
  </r>
  <r>
    <x v="1"/>
    <x v="10"/>
    <x v="1"/>
    <x v="12"/>
    <x v="128"/>
    <x v="4520"/>
    <x v="3985"/>
    <x v="97"/>
    <x v="8"/>
    <x v="2"/>
    <x v="2"/>
    <x v="10"/>
    <x v="36"/>
    <x v="411"/>
    <x v="21"/>
    <x v="184"/>
    <x v="1"/>
    <x v="15"/>
    <x v="4"/>
    <x v="838"/>
    <x v="940"/>
    <x v="76"/>
    <x v="49"/>
    <x v="1"/>
    <x v="10"/>
    <x v="796"/>
    <x v="17"/>
  </r>
  <r>
    <x v="1"/>
    <x v="7"/>
    <x v="0"/>
    <x v="12"/>
    <x v="361"/>
    <x v="4521"/>
    <x v="3986"/>
    <x v="99"/>
    <x v="8"/>
    <x v="2"/>
    <x v="2"/>
    <x v="7"/>
    <x v="42"/>
    <x v="305"/>
    <x v="182"/>
    <x v="142"/>
    <x v="1"/>
    <x v="12"/>
    <x v="4"/>
    <x v="364"/>
    <x v="265"/>
    <x v="38"/>
    <x v="57"/>
    <x v="8"/>
    <x v="9"/>
    <x v="4617"/>
    <x v="18"/>
  </r>
  <r>
    <x v="1"/>
    <x v="7"/>
    <x v="0"/>
    <x v="13"/>
    <x v="375"/>
    <x v="4522"/>
    <x v="3987"/>
    <x v="248"/>
    <x v="8"/>
    <x v="2"/>
    <x v="2"/>
    <x v="7"/>
    <x v="42"/>
    <x v="302"/>
    <x v="182"/>
    <x v="173"/>
    <x v="1"/>
    <x v="12"/>
    <x v="4"/>
    <x v="383"/>
    <x v="768"/>
    <x v="38"/>
    <x v="57"/>
    <x v="8"/>
    <x v="9"/>
    <x v="4618"/>
    <x v="30"/>
  </r>
  <r>
    <x v="1"/>
    <x v="10"/>
    <x v="1"/>
    <x v="1"/>
    <x v="33"/>
    <x v="4523"/>
    <x v="3988"/>
    <x v="67"/>
    <x v="8"/>
    <x v="2"/>
    <x v="2"/>
    <x v="10"/>
    <x v="36"/>
    <x v="369"/>
    <x v="182"/>
    <x v="24"/>
    <x v="1"/>
    <x v="15"/>
    <x v="4"/>
    <x v="759"/>
    <x v="338"/>
    <x v="12"/>
    <x v="71"/>
    <x v="1"/>
    <x v="10"/>
    <x v="797"/>
    <x v="4"/>
  </r>
  <r>
    <x v="1"/>
    <x v="10"/>
    <x v="1"/>
    <x v="1"/>
    <x v="33"/>
    <x v="4524"/>
    <x v="3989"/>
    <x v="18"/>
    <x v="8"/>
    <x v="2"/>
    <x v="2"/>
    <x v="10"/>
    <x v="36"/>
    <x v="439"/>
    <x v="182"/>
    <x v="24"/>
    <x v="1"/>
    <x v="15"/>
    <x v="4"/>
    <x v="780"/>
    <x v="337"/>
    <x v="62"/>
    <x v="77"/>
    <x v="1"/>
    <x v="10"/>
    <x v="798"/>
    <x v="4"/>
  </r>
  <r>
    <x v="1"/>
    <x v="7"/>
    <x v="0"/>
    <x v="12"/>
    <x v="369"/>
    <x v="4525"/>
    <x v="3990"/>
    <x v="35"/>
    <x v="8"/>
    <x v="2"/>
    <x v="2"/>
    <x v="7"/>
    <x v="42"/>
    <x v="305"/>
    <x v="160"/>
    <x v="184"/>
    <x v="1"/>
    <x v="12"/>
    <x v="4"/>
    <x v="362"/>
    <x v="44"/>
    <x v="38"/>
    <x v="57"/>
    <x v="8"/>
    <x v="9"/>
    <x v="4619"/>
    <x v="18"/>
  </r>
  <r>
    <x v="1"/>
    <x v="2"/>
    <x v="0"/>
    <x v="0"/>
    <x v="344"/>
    <x v="4526"/>
    <x v="3991"/>
    <x v="145"/>
    <x v="8"/>
    <x v="2"/>
    <x v="2"/>
    <x v="2"/>
    <x v="33"/>
    <x v="469"/>
    <x v="180"/>
    <x v="184"/>
    <x v="1"/>
    <x v="2"/>
    <x v="4"/>
    <x v="689"/>
    <x v="850"/>
    <x v="36"/>
    <x v="90"/>
    <x v="8"/>
    <x v="9"/>
    <x v="4620"/>
    <x v="11"/>
  </r>
  <r>
    <x v="1"/>
    <x v="8"/>
    <x v="0"/>
    <x v="2"/>
    <x v="349"/>
    <x v="4527"/>
    <x v="3992"/>
    <x v="139"/>
    <x v="8"/>
    <x v="2"/>
    <x v="2"/>
    <x v="8"/>
    <x v="55"/>
    <x v="453"/>
    <x v="182"/>
    <x v="178"/>
    <x v="1"/>
    <x v="2"/>
    <x v="4"/>
    <x v="631"/>
    <x v="61"/>
    <x v="92"/>
    <x v="66"/>
    <x v="8"/>
    <x v="9"/>
    <x v="4621"/>
    <x v="30"/>
  </r>
  <r>
    <x v="0"/>
    <x v="7"/>
    <x v="1"/>
    <x v="12"/>
    <x v="361"/>
    <x v="4528"/>
    <x v="3993"/>
    <x v="64"/>
    <x v="8"/>
    <x v="2"/>
    <x v="2"/>
    <x v="7"/>
    <x v="9"/>
    <x v="26"/>
    <x v="139"/>
    <x v="184"/>
    <x v="1"/>
    <x v="5"/>
    <x v="0"/>
    <x v="528"/>
    <x v="464"/>
    <x v="63"/>
    <x v="6"/>
    <x v="7"/>
    <x v="0"/>
    <x v="2807"/>
    <x v="18"/>
  </r>
  <r>
    <x v="0"/>
    <x v="7"/>
    <x v="1"/>
    <x v="0"/>
    <x v="318"/>
    <x v="4529"/>
    <x v="3994"/>
    <x v="287"/>
    <x v="8"/>
    <x v="2"/>
    <x v="2"/>
    <x v="7"/>
    <x v="9"/>
    <x v="23"/>
    <x v="182"/>
    <x v="173"/>
    <x v="1"/>
    <x v="5"/>
    <x v="0"/>
    <x v="504"/>
    <x v="991"/>
    <x v="88"/>
    <x v="6"/>
    <x v="7"/>
    <x v="0"/>
    <x v="2808"/>
    <x v="2"/>
  </r>
  <r>
    <x v="1"/>
    <x v="10"/>
    <x v="1"/>
    <x v="1"/>
    <x v="33"/>
    <x v="4530"/>
    <x v="3995"/>
    <x v="67"/>
    <x v="8"/>
    <x v="2"/>
    <x v="2"/>
    <x v="10"/>
    <x v="36"/>
    <x v="369"/>
    <x v="182"/>
    <x v="24"/>
    <x v="1"/>
    <x v="15"/>
    <x v="4"/>
    <x v="761"/>
    <x v="338"/>
    <x v="12"/>
    <x v="71"/>
    <x v="1"/>
    <x v="10"/>
    <x v="799"/>
    <x v="4"/>
  </r>
  <r>
    <x v="1"/>
    <x v="7"/>
    <x v="0"/>
    <x v="12"/>
    <x v="349"/>
    <x v="4531"/>
    <x v="3996"/>
    <x v="94"/>
    <x v="8"/>
    <x v="2"/>
    <x v="2"/>
    <x v="7"/>
    <x v="42"/>
    <x v="305"/>
    <x v="90"/>
    <x v="184"/>
    <x v="1"/>
    <x v="12"/>
    <x v="4"/>
    <x v="362"/>
    <x v="637"/>
    <x v="38"/>
    <x v="57"/>
    <x v="8"/>
    <x v="9"/>
    <x v="4622"/>
    <x v="18"/>
  </r>
  <r>
    <x v="1"/>
    <x v="7"/>
    <x v="0"/>
    <x v="12"/>
    <x v="378"/>
    <x v="4533"/>
    <x v="3997"/>
    <x v="82"/>
    <x v="8"/>
    <x v="2"/>
    <x v="2"/>
    <x v="7"/>
    <x v="42"/>
    <x v="305"/>
    <x v="171"/>
    <x v="184"/>
    <x v="1"/>
    <x v="12"/>
    <x v="4"/>
    <x v="362"/>
    <x v="624"/>
    <x v="38"/>
    <x v="57"/>
    <x v="8"/>
    <x v="9"/>
    <x v="4624"/>
    <x v="18"/>
  </r>
  <r>
    <x v="1"/>
    <x v="7"/>
    <x v="0"/>
    <x v="13"/>
    <x v="363"/>
    <x v="4532"/>
    <x v="3997"/>
    <x v="46"/>
    <x v="8"/>
    <x v="2"/>
    <x v="2"/>
    <x v="7"/>
    <x v="39"/>
    <x v="135"/>
    <x v="139"/>
    <x v="184"/>
    <x v="1"/>
    <x v="12"/>
    <x v="4"/>
    <x v="280"/>
    <x v="920"/>
    <x v="55"/>
    <x v="38"/>
    <x v="8"/>
    <x v="9"/>
    <x v="4623"/>
    <x v="46"/>
  </r>
  <r>
    <x v="1"/>
    <x v="4"/>
    <x v="0"/>
    <x v="0"/>
    <x v="318"/>
    <x v="4534"/>
    <x v="3998"/>
    <x v="97"/>
    <x v="8"/>
    <x v="2"/>
    <x v="2"/>
    <x v="4"/>
    <x v="51"/>
    <x v="316"/>
    <x v="170"/>
    <x v="184"/>
    <x v="1"/>
    <x v="4"/>
    <x v="4"/>
    <x v="796"/>
    <x v="894"/>
    <x v="59"/>
    <x v="2"/>
    <x v="8"/>
    <x v="9"/>
    <x v="4625"/>
    <x v="18"/>
  </r>
  <r>
    <x v="1"/>
    <x v="2"/>
    <x v="0"/>
    <x v="0"/>
    <x v="344"/>
    <x v="4535"/>
    <x v="3999"/>
    <x v="145"/>
    <x v="8"/>
    <x v="2"/>
    <x v="2"/>
    <x v="2"/>
    <x v="33"/>
    <x v="469"/>
    <x v="182"/>
    <x v="182"/>
    <x v="1"/>
    <x v="2"/>
    <x v="4"/>
    <x v="690"/>
    <x v="580"/>
    <x v="36"/>
    <x v="90"/>
    <x v="8"/>
    <x v="9"/>
    <x v="4626"/>
    <x v="11"/>
  </r>
  <r>
    <x v="1"/>
    <x v="7"/>
    <x v="0"/>
    <x v="24"/>
    <x v="379"/>
    <x v="4536"/>
    <x v="4000"/>
    <x v="231"/>
    <x v="8"/>
    <x v="2"/>
    <x v="2"/>
    <x v="7"/>
    <x v="42"/>
    <x v="307"/>
    <x v="90"/>
    <x v="184"/>
    <x v="1"/>
    <x v="12"/>
    <x v="4"/>
    <x v="450"/>
    <x v="437"/>
    <x v="38"/>
    <x v="57"/>
    <x v="8"/>
    <x v="9"/>
    <x v="4627"/>
    <x v="54"/>
  </r>
  <r>
    <x v="1"/>
    <x v="7"/>
    <x v="0"/>
    <x v="12"/>
    <x v="383"/>
    <x v="4537"/>
    <x v="4001"/>
    <x v="72"/>
    <x v="8"/>
    <x v="2"/>
    <x v="2"/>
    <x v="7"/>
    <x v="42"/>
    <x v="305"/>
    <x v="182"/>
    <x v="176"/>
    <x v="1"/>
    <x v="12"/>
    <x v="4"/>
    <x v="364"/>
    <x v="749"/>
    <x v="38"/>
    <x v="57"/>
    <x v="8"/>
    <x v="9"/>
    <x v="4628"/>
    <x v="18"/>
  </r>
  <r>
    <x v="1"/>
    <x v="7"/>
    <x v="0"/>
    <x v="8"/>
    <x v="361"/>
    <x v="4538"/>
    <x v="4002"/>
    <x v="7"/>
    <x v="8"/>
    <x v="2"/>
    <x v="2"/>
    <x v="7"/>
    <x v="42"/>
    <x v="180"/>
    <x v="182"/>
    <x v="173"/>
    <x v="1"/>
    <x v="12"/>
    <x v="4"/>
    <x v="331"/>
    <x v="138"/>
    <x v="77"/>
    <x v="39"/>
    <x v="8"/>
    <x v="9"/>
    <x v="4629"/>
    <x v="4"/>
  </r>
  <r>
    <x v="1"/>
    <x v="7"/>
    <x v="0"/>
    <x v="12"/>
    <x v="383"/>
    <x v="4539"/>
    <x v="4003"/>
    <x v="99"/>
    <x v="8"/>
    <x v="2"/>
    <x v="2"/>
    <x v="7"/>
    <x v="42"/>
    <x v="305"/>
    <x v="182"/>
    <x v="176"/>
    <x v="1"/>
    <x v="12"/>
    <x v="4"/>
    <x v="365"/>
    <x v="1019"/>
    <x v="38"/>
    <x v="57"/>
    <x v="8"/>
    <x v="9"/>
    <x v="4630"/>
    <x v="18"/>
  </r>
  <r>
    <x v="1"/>
    <x v="7"/>
    <x v="0"/>
    <x v="8"/>
    <x v="369"/>
    <x v="4540"/>
    <x v="4004"/>
    <x v="298"/>
    <x v="8"/>
    <x v="2"/>
    <x v="2"/>
    <x v="7"/>
    <x v="42"/>
    <x v="180"/>
    <x v="174"/>
    <x v="184"/>
    <x v="1"/>
    <x v="12"/>
    <x v="4"/>
    <x v="326"/>
    <x v="376"/>
    <x v="77"/>
    <x v="39"/>
    <x v="8"/>
    <x v="9"/>
    <x v="4631"/>
    <x v="4"/>
  </r>
  <r>
    <x v="1"/>
    <x v="7"/>
    <x v="0"/>
    <x v="8"/>
    <x v="369"/>
    <x v="4541"/>
    <x v="4005"/>
    <x v="298"/>
    <x v="8"/>
    <x v="2"/>
    <x v="2"/>
    <x v="7"/>
    <x v="42"/>
    <x v="180"/>
    <x v="174"/>
    <x v="184"/>
    <x v="1"/>
    <x v="12"/>
    <x v="4"/>
    <x v="319"/>
    <x v="376"/>
    <x v="77"/>
    <x v="39"/>
    <x v="8"/>
    <x v="9"/>
    <x v="4632"/>
    <x v="4"/>
  </r>
  <r>
    <x v="1"/>
    <x v="7"/>
    <x v="0"/>
    <x v="29"/>
    <x v="405"/>
    <x v="4542"/>
    <x v="4006"/>
    <x v="99"/>
    <x v="8"/>
    <x v="2"/>
    <x v="2"/>
    <x v="7"/>
    <x v="42"/>
    <x v="301"/>
    <x v="182"/>
    <x v="142"/>
    <x v="1"/>
    <x v="12"/>
    <x v="4"/>
    <x v="352"/>
    <x v="1019"/>
    <x v="38"/>
    <x v="57"/>
    <x v="8"/>
    <x v="9"/>
    <x v="4633"/>
    <x v="63"/>
  </r>
  <r>
    <x v="1"/>
    <x v="7"/>
    <x v="0"/>
    <x v="29"/>
    <x v="405"/>
    <x v="4543"/>
    <x v="4007"/>
    <x v="26"/>
    <x v="8"/>
    <x v="2"/>
    <x v="2"/>
    <x v="7"/>
    <x v="42"/>
    <x v="301"/>
    <x v="182"/>
    <x v="142"/>
    <x v="1"/>
    <x v="12"/>
    <x v="4"/>
    <x v="352"/>
    <x v="180"/>
    <x v="38"/>
    <x v="57"/>
    <x v="8"/>
    <x v="9"/>
    <x v="4634"/>
    <x v="63"/>
  </r>
  <r>
    <x v="1"/>
    <x v="7"/>
    <x v="1"/>
    <x v="0"/>
    <x v="318"/>
    <x v="4544"/>
    <x v="4007"/>
    <x v="267"/>
    <x v="8"/>
    <x v="2"/>
    <x v="2"/>
    <x v="7"/>
    <x v="43"/>
    <x v="241"/>
    <x v="182"/>
    <x v="173"/>
    <x v="1"/>
    <x v="12"/>
    <x v="4"/>
    <x v="340"/>
    <x v="1022"/>
    <x v="5"/>
    <x v="20"/>
    <x v="7"/>
    <x v="9"/>
    <x v="2809"/>
    <x v="4"/>
  </r>
  <r>
    <x v="1"/>
    <x v="7"/>
    <x v="0"/>
    <x v="8"/>
    <x v="369"/>
    <x v="4545"/>
    <x v="4008"/>
    <x v="239"/>
    <x v="8"/>
    <x v="2"/>
    <x v="2"/>
    <x v="7"/>
    <x v="42"/>
    <x v="180"/>
    <x v="182"/>
    <x v="176"/>
    <x v="1"/>
    <x v="12"/>
    <x v="4"/>
    <x v="335"/>
    <x v="827"/>
    <x v="77"/>
    <x v="39"/>
    <x v="8"/>
    <x v="9"/>
    <x v="4635"/>
    <x v="4"/>
  </r>
  <r>
    <x v="1"/>
    <x v="7"/>
    <x v="0"/>
    <x v="13"/>
    <x v="363"/>
    <x v="4546"/>
    <x v="4009"/>
    <x v="48"/>
    <x v="8"/>
    <x v="2"/>
    <x v="2"/>
    <x v="7"/>
    <x v="42"/>
    <x v="300"/>
    <x v="139"/>
    <x v="184"/>
    <x v="1"/>
    <x v="12"/>
    <x v="4"/>
    <x v="399"/>
    <x v="630"/>
    <x v="38"/>
    <x v="57"/>
    <x v="8"/>
    <x v="9"/>
    <x v="4636"/>
    <x v="37"/>
  </r>
  <r>
    <x v="1"/>
    <x v="7"/>
    <x v="0"/>
    <x v="13"/>
    <x v="363"/>
    <x v="4547"/>
    <x v="4010"/>
    <x v="48"/>
    <x v="8"/>
    <x v="2"/>
    <x v="2"/>
    <x v="7"/>
    <x v="42"/>
    <x v="300"/>
    <x v="139"/>
    <x v="184"/>
    <x v="1"/>
    <x v="12"/>
    <x v="4"/>
    <x v="399"/>
    <x v="630"/>
    <x v="38"/>
    <x v="57"/>
    <x v="8"/>
    <x v="9"/>
    <x v="4637"/>
    <x v="37"/>
  </r>
  <r>
    <x v="1"/>
    <x v="7"/>
    <x v="0"/>
    <x v="12"/>
    <x v="349"/>
    <x v="4548"/>
    <x v="4011"/>
    <x v="82"/>
    <x v="8"/>
    <x v="2"/>
    <x v="2"/>
    <x v="7"/>
    <x v="42"/>
    <x v="305"/>
    <x v="90"/>
    <x v="184"/>
    <x v="1"/>
    <x v="12"/>
    <x v="4"/>
    <x v="364"/>
    <x v="624"/>
    <x v="38"/>
    <x v="57"/>
    <x v="8"/>
    <x v="9"/>
    <x v="4638"/>
    <x v="18"/>
  </r>
  <r>
    <x v="1"/>
    <x v="4"/>
    <x v="1"/>
    <x v="0"/>
    <x v="260"/>
    <x v="4549"/>
    <x v="4012"/>
    <x v="96"/>
    <x v="8"/>
    <x v="2"/>
    <x v="2"/>
    <x v="4"/>
    <x v="52"/>
    <x v="315"/>
    <x v="182"/>
    <x v="142"/>
    <x v="1"/>
    <x v="4"/>
    <x v="4"/>
    <x v="814"/>
    <x v="104"/>
    <x v="17"/>
    <x v="8"/>
    <x v="8"/>
    <x v="5"/>
    <x v="4639"/>
    <x v="0"/>
  </r>
  <r>
    <x v="1"/>
    <x v="7"/>
    <x v="0"/>
    <x v="8"/>
    <x v="373"/>
    <x v="4550"/>
    <x v="4013"/>
    <x v="239"/>
    <x v="8"/>
    <x v="2"/>
    <x v="2"/>
    <x v="7"/>
    <x v="42"/>
    <x v="200"/>
    <x v="176"/>
    <x v="184"/>
    <x v="1"/>
    <x v="12"/>
    <x v="4"/>
    <x v="285"/>
    <x v="827"/>
    <x v="24"/>
    <x v="37"/>
    <x v="8"/>
    <x v="9"/>
    <x v="4640"/>
    <x v="4"/>
  </r>
  <r>
    <x v="1"/>
    <x v="7"/>
    <x v="0"/>
    <x v="24"/>
    <x v="393"/>
    <x v="4551"/>
    <x v="4014"/>
    <x v="248"/>
    <x v="8"/>
    <x v="2"/>
    <x v="2"/>
    <x v="7"/>
    <x v="42"/>
    <x v="307"/>
    <x v="182"/>
    <x v="142"/>
    <x v="1"/>
    <x v="12"/>
    <x v="4"/>
    <x v="453"/>
    <x v="706"/>
    <x v="38"/>
    <x v="57"/>
    <x v="8"/>
    <x v="9"/>
    <x v="4641"/>
    <x v="54"/>
  </r>
  <r>
    <x v="1"/>
    <x v="7"/>
    <x v="0"/>
    <x v="12"/>
    <x v="383"/>
    <x v="4552"/>
    <x v="4015"/>
    <x v="248"/>
    <x v="8"/>
    <x v="2"/>
    <x v="2"/>
    <x v="7"/>
    <x v="42"/>
    <x v="305"/>
    <x v="182"/>
    <x v="176"/>
    <x v="1"/>
    <x v="12"/>
    <x v="4"/>
    <x v="366"/>
    <x v="528"/>
    <x v="38"/>
    <x v="57"/>
    <x v="8"/>
    <x v="9"/>
    <x v="4643"/>
    <x v="18"/>
  </r>
  <r>
    <x v="1"/>
    <x v="7"/>
    <x v="0"/>
    <x v="24"/>
    <x v="393"/>
    <x v="4553"/>
    <x v="4016"/>
    <x v="80"/>
    <x v="8"/>
    <x v="2"/>
    <x v="2"/>
    <x v="7"/>
    <x v="39"/>
    <x v="157"/>
    <x v="139"/>
    <x v="184"/>
    <x v="1"/>
    <x v="12"/>
    <x v="4"/>
    <x v="44"/>
    <x v="646"/>
    <x v="89"/>
    <x v="34"/>
    <x v="8"/>
    <x v="9"/>
    <x v="4642"/>
    <x v="54"/>
  </r>
  <r>
    <x v="1"/>
    <x v="7"/>
    <x v="0"/>
    <x v="24"/>
    <x v="393"/>
    <x v="4554"/>
    <x v="4017"/>
    <x v="80"/>
    <x v="8"/>
    <x v="2"/>
    <x v="2"/>
    <x v="7"/>
    <x v="39"/>
    <x v="123"/>
    <x v="182"/>
    <x v="142"/>
    <x v="1"/>
    <x v="12"/>
    <x v="4"/>
    <x v="59"/>
    <x v="646"/>
    <x v="24"/>
    <x v="37"/>
    <x v="8"/>
    <x v="9"/>
    <x v="4644"/>
    <x v="54"/>
  </r>
  <r>
    <x v="1"/>
    <x v="7"/>
    <x v="0"/>
    <x v="12"/>
    <x v="369"/>
    <x v="4555"/>
    <x v="4018"/>
    <x v="78"/>
    <x v="8"/>
    <x v="2"/>
    <x v="2"/>
    <x v="7"/>
    <x v="42"/>
    <x v="305"/>
    <x v="160"/>
    <x v="184"/>
    <x v="1"/>
    <x v="12"/>
    <x v="4"/>
    <x v="366"/>
    <x v="909"/>
    <x v="38"/>
    <x v="57"/>
    <x v="8"/>
    <x v="9"/>
    <x v="4645"/>
    <x v="18"/>
  </r>
  <r>
    <x v="1"/>
    <x v="7"/>
    <x v="0"/>
    <x v="13"/>
    <x v="363"/>
    <x v="4556"/>
    <x v="4019"/>
    <x v="48"/>
    <x v="8"/>
    <x v="2"/>
    <x v="2"/>
    <x v="7"/>
    <x v="42"/>
    <x v="300"/>
    <x v="139"/>
    <x v="184"/>
    <x v="1"/>
    <x v="12"/>
    <x v="4"/>
    <x v="401"/>
    <x v="630"/>
    <x v="38"/>
    <x v="57"/>
    <x v="8"/>
    <x v="9"/>
    <x v="4646"/>
    <x v="37"/>
  </r>
  <r>
    <x v="1"/>
    <x v="2"/>
    <x v="0"/>
    <x v="0"/>
    <x v="344"/>
    <x v="4557"/>
    <x v="4020"/>
    <x v="145"/>
    <x v="8"/>
    <x v="2"/>
    <x v="2"/>
    <x v="2"/>
    <x v="33"/>
    <x v="469"/>
    <x v="182"/>
    <x v="182"/>
    <x v="1"/>
    <x v="2"/>
    <x v="4"/>
    <x v="690"/>
    <x v="313"/>
    <x v="36"/>
    <x v="90"/>
    <x v="8"/>
    <x v="9"/>
    <x v="4647"/>
    <x v="11"/>
  </r>
  <r>
    <x v="1"/>
    <x v="7"/>
    <x v="0"/>
    <x v="12"/>
    <x v="361"/>
    <x v="4558"/>
    <x v="4021"/>
    <x v="66"/>
    <x v="8"/>
    <x v="2"/>
    <x v="2"/>
    <x v="7"/>
    <x v="39"/>
    <x v="136"/>
    <x v="182"/>
    <x v="142"/>
    <x v="1"/>
    <x v="12"/>
    <x v="4"/>
    <x v="462"/>
    <x v="1018"/>
    <x v="55"/>
    <x v="38"/>
    <x v="8"/>
    <x v="9"/>
    <x v="4648"/>
    <x v="44"/>
  </r>
  <r>
    <x v="1"/>
    <x v="7"/>
    <x v="1"/>
    <x v="8"/>
    <x v="361"/>
    <x v="4559"/>
    <x v="4022"/>
    <x v="160"/>
    <x v="8"/>
    <x v="2"/>
    <x v="2"/>
    <x v="7"/>
    <x v="43"/>
    <x v="240"/>
    <x v="182"/>
    <x v="173"/>
    <x v="1"/>
    <x v="12"/>
    <x v="4"/>
    <x v="345"/>
    <x v="829"/>
    <x v="5"/>
    <x v="20"/>
    <x v="7"/>
    <x v="9"/>
    <x v="2810"/>
    <x v="4"/>
  </r>
  <r>
    <x v="1"/>
    <x v="2"/>
    <x v="0"/>
    <x v="0"/>
    <x v="344"/>
    <x v="4560"/>
    <x v="4023"/>
    <x v="248"/>
    <x v="8"/>
    <x v="2"/>
    <x v="2"/>
    <x v="2"/>
    <x v="33"/>
    <x v="469"/>
    <x v="180"/>
    <x v="184"/>
    <x v="1"/>
    <x v="2"/>
    <x v="4"/>
    <x v="689"/>
    <x v="870"/>
    <x v="36"/>
    <x v="90"/>
    <x v="8"/>
    <x v="9"/>
    <x v="4649"/>
    <x v="11"/>
  </r>
  <r>
    <x v="1"/>
    <x v="2"/>
    <x v="0"/>
    <x v="0"/>
    <x v="344"/>
    <x v="4561"/>
    <x v="4024"/>
    <x v="248"/>
    <x v="8"/>
    <x v="2"/>
    <x v="2"/>
    <x v="2"/>
    <x v="33"/>
    <x v="469"/>
    <x v="180"/>
    <x v="184"/>
    <x v="1"/>
    <x v="2"/>
    <x v="4"/>
    <x v="687"/>
    <x v="369"/>
    <x v="36"/>
    <x v="90"/>
    <x v="8"/>
    <x v="9"/>
    <x v="4650"/>
    <x v="11"/>
  </r>
  <r>
    <x v="1"/>
    <x v="8"/>
    <x v="0"/>
    <x v="0"/>
    <x v="323"/>
    <x v="4562"/>
    <x v="4025"/>
    <x v="167"/>
    <x v="8"/>
    <x v="2"/>
    <x v="2"/>
    <x v="8"/>
    <x v="57"/>
    <x v="455"/>
    <x v="174"/>
    <x v="184"/>
    <x v="1"/>
    <x v="4"/>
    <x v="4"/>
    <x v="895"/>
    <x v="441"/>
    <x v="1"/>
    <x v="0"/>
    <x v="8"/>
    <x v="9"/>
    <x v="4651"/>
    <x v="18"/>
  </r>
  <r>
    <x v="1"/>
    <x v="7"/>
    <x v="0"/>
    <x v="12"/>
    <x v="349"/>
    <x v="4563"/>
    <x v="4026"/>
    <x v="85"/>
    <x v="8"/>
    <x v="2"/>
    <x v="2"/>
    <x v="7"/>
    <x v="42"/>
    <x v="305"/>
    <x v="90"/>
    <x v="184"/>
    <x v="1"/>
    <x v="12"/>
    <x v="4"/>
    <x v="366"/>
    <x v="585"/>
    <x v="38"/>
    <x v="57"/>
    <x v="8"/>
    <x v="9"/>
    <x v="4652"/>
    <x v="18"/>
  </r>
  <r>
    <x v="1"/>
    <x v="7"/>
    <x v="0"/>
    <x v="12"/>
    <x v="373"/>
    <x v="4564"/>
    <x v="4027"/>
    <x v="72"/>
    <x v="8"/>
    <x v="2"/>
    <x v="2"/>
    <x v="7"/>
    <x v="42"/>
    <x v="305"/>
    <x v="182"/>
    <x v="173"/>
    <x v="1"/>
    <x v="12"/>
    <x v="4"/>
    <x v="367"/>
    <x v="749"/>
    <x v="38"/>
    <x v="57"/>
    <x v="8"/>
    <x v="9"/>
    <x v="4653"/>
    <x v="18"/>
  </r>
  <r>
    <x v="1"/>
    <x v="7"/>
    <x v="0"/>
    <x v="8"/>
    <x v="349"/>
    <x v="4565"/>
    <x v="4028"/>
    <x v="160"/>
    <x v="8"/>
    <x v="2"/>
    <x v="2"/>
    <x v="7"/>
    <x v="42"/>
    <x v="180"/>
    <x v="182"/>
    <x v="142"/>
    <x v="1"/>
    <x v="12"/>
    <x v="4"/>
    <x v="345"/>
    <x v="829"/>
    <x v="77"/>
    <x v="39"/>
    <x v="8"/>
    <x v="9"/>
    <x v="4655"/>
    <x v="4"/>
  </r>
  <r>
    <x v="1"/>
    <x v="7"/>
    <x v="0"/>
    <x v="12"/>
    <x v="361"/>
    <x v="4566"/>
    <x v="4029"/>
    <x v="99"/>
    <x v="8"/>
    <x v="2"/>
    <x v="2"/>
    <x v="7"/>
    <x v="42"/>
    <x v="305"/>
    <x v="182"/>
    <x v="142"/>
    <x v="1"/>
    <x v="12"/>
    <x v="4"/>
    <x v="367"/>
    <x v="265"/>
    <x v="38"/>
    <x v="57"/>
    <x v="8"/>
    <x v="9"/>
    <x v="4654"/>
    <x v="18"/>
  </r>
  <r>
    <x v="1"/>
    <x v="7"/>
    <x v="0"/>
    <x v="8"/>
    <x v="361"/>
    <x v="4567"/>
    <x v="4030"/>
    <x v="99"/>
    <x v="8"/>
    <x v="2"/>
    <x v="2"/>
    <x v="7"/>
    <x v="42"/>
    <x v="180"/>
    <x v="182"/>
    <x v="173"/>
    <x v="1"/>
    <x v="12"/>
    <x v="4"/>
    <x v="345"/>
    <x v="852"/>
    <x v="77"/>
    <x v="39"/>
    <x v="8"/>
    <x v="9"/>
    <x v="4656"/>
    <x v="4"/>
  </r>
  <r>
    <x v="1"/>
    <x v="7"/>
    <x v="1"/>
    <x v="0"/>
    <x v="318"/>
    <x v="4568"/>
    <x v="4031"/>
    <x v="265"/>
    <x v="8"/>
    <x v="2"/>
    <x v="2"/>
    <x v="7"/>
    <x v="43"/>
    <x v="241"/>
    <x v="182"/>
    <x v="173"/>
    <x v="1"/>
    <x v="12"/>
    <x v="4"/>
    <x v="347"/>
    <x v="904"/>
    <x v="5"/>
    <x v="20"/>
    <x v="7"/>
    <x v="9"/>
    <x v="2811"/>
    <x v="4"/>
  </r>
  <r>
    <x v="1"/>
    <x v="7"/>
    <x v="0"/>
    <x v="29"/>
    <x v="405"/>
    <x v="4569"/>
    <x v="4032"/>
    <x v="26"/>
    <x v="8"/>
    <x v="2"/>
    <x v="2"/>
    <x v="7"/>
    <x v="42"/>
    <x v="301"/>
    <x v="182"/>
    <x v="142"/>
    <x v="1"/>
    <x v="12"/>
    <x v="4"/>
    <x v="356"/>
    <x v="180"/>
    <x v="38"/>
    <x v="57"/>
    <x v="8"/>
    <x v="9"/>
    <x v="4657"/>
    <x v="63"/>
  </r>
  <r>
    <x v="1"/>
    <x v="7"/>
    <x v="0"/>
    <x v="12"/>
    <x v="373"/>
    <x v="4570"/>
    <x v="4033"/>
    <x v="271"/>
    <x v="8"/>
    <x v="2"/>
    <x v="2"/>
    <x v="7"/>
    <x v="42"/>
    <x v="305"/>
    <x v="182"/>
    <x v="173"/>
    <x v="1"/>
    <x v="12"/>
    <x v="4"/>
    <x v="370"/>
    <x v="847"/>
    <x v="38"/>
    <x v="57"/>
    <x v="8"/>
    <x v="9"/>
    <x v="4658"/>
    <x v="18"/>
  </r>
  <r>
    <x v="1"/>
    <x v="7"/>
    <x v="0"/>
    <x v="12"/>
    <x v="373"/>
    <x v="4571"/>
    <x v="4034"/>
    <x v="48"/>
    <x v="8"/>
    <x v="2"/>
    <x v="2"/>
    <x v="7"/>
    <x v="42"/>
    <x v="305"/>
    <x v="170"/>
    <x v="184"/>
    <x v="1"/>
    <x v="12"/>
    <x v="4"/>
    <x v="367"/>
    <x v="1007"/>
    <x v="38"/>
    <x v="57"/>
    <x v="8"/>
    <x v="9"/>
    <x v="4659"/>
    <x v="18"/>
  </r>
  <r>
    <x v="1"/>
    <x v="7"/>
    <x v="1"/>
    <x v="0"/>
    <x v="318"/>
    <x v="4572"/>
    <x v="4035"/>
    <x v="25"/>
    <x v="8"/>
    <x v="2"/>
    <x v="2"/>
    <x v="7"/>
    <x v="43"/>
    <x v="281"/>
    <x v="182"/>
    <x v="173"/>
    <x v="1"/>
    <x v="12"/>
    <x v="4"/>
    <x v="351"/>
    <x v="631"/>
    <x v="5"/>
    <x v="20"/>
    <x v="7"/>
    <x v="9"/>
    <x v="2812"/>
    <x v="4"/>
  </r>
  <r>
    <x v="1"/>
    <x v="7"/>
    <x v="0"/>
    <x v="12"/>
    <x v="186"/>
    <x v="4573"/>
    <x v="4036"/>
    <x v="269"/>
    <x v="8"/>
    <x v="2"/>
    <x v="2"/>
    <x v="7"/>
    <x v="40"/>
    <x v="204"/>
    <x v="182"/>
    <x v="27"/>
    <x v="1"/>
    <x v="13"/>
    <x v="4"/>
    <x v="109"/>
    <x v="833"/>
    <x v="69"/>
    <x v="56"/>
    <x v="8"/>
    <x v="9"/>
    <x v="4662"/>
    <x v="11"/>
  </r>
  <r>
    <x v="0"/>
    <x v="7"/>
    <x v="0"/>
    <x v="25"/>
    <x v="394"/>
    <x v="4574"/>
    <x v="4037"/>
    <x v="222"/>
    <x v="8"/>
    <x v="2"/>
    <x v="2"/>
    <x v="7"/>
    <x v="5"/>
    <x v="17"/>
    <x v="139"/>
    <x v="184"/>
    <x v="1"/>
    <x v="12"/>
    <x v="4"/>
    <x v="118"/>
    <x v="779"/>
    <x v="26"/>
    <x v="36"/>
    <x v="8"/>
    <x v="9"/>
    <x v="4661"/>
    <x v="11"/>
  </r>
  <r>
    <x v="1"/>
    <x v="7"/>
    <x v="0"/>
    <x v="29"/>
    <x v="405"/>
    <x v="4575"/>
    <x v="4038"/>
    <x v="26"/>
    <x v="8"/>
    <x v="2"/>
    <x v="2"/>
    <x v="7"/>
    <x v="42"/>
    <x v="301"/>
    <x v="182"/>
    <x v="142"/>
    <x v="1"/>
    <x v="12"/>
    <x v="4"/>
    <x v="356"/>
    <x v="180"/>
    <x v="38"/>
    <x v="57"/>
    <x v="8"/>
    <x v="9"/>
    <x v="4660"/>
    <x v="63"/>
  </r>
  <r>
    <x v="1"/>
    <x v="2"/>
    <x v="0"/>
    <x v="0"/>
    <x v="344"/>
    <x v="4576"/>
    <x v="4039"/>
    <x v="145"/>
    <x v="8"/>
    <x v="2"/>
    <x v="2"/>
    <x v="2"/>
    <x v="33"/>
    <x v="469"/>
    <x v="182"/>
    <x v="182"/>
    <x v="1"/>
    <x v="2"/>
    <x v="4"/>
    <x v="690"/>
    <x v="313"/>
    <x v="36"/>
    <x v="90"/>
    <x v="8"/>
    <x v="9"/>
    <x v="4663"/>
    <x v="11"/>
  </r>
  <r>
    <x v="1"/>
    <x v="7"/>
    <x v="0"/>
    <x v="12"/>
    <x v="373"/>
    <x v="4577"/>
    <x v="4040"/>
    <x v="248"/>
    <x v="8"/>
    <x v="2"/>
    <x v="2"/>
    <x v="7"/>
    <x v="42"/>
    <x v="305"/>
    <x v="170"/>
    <x v="184"/>
    <x v="1"/>
    <x v="12"/>
    <x v="4"/>
    <x v="367"/>
    <x v="768"/>
    <x v="38"/>
    <x v="57"/>
    <x v="8"/>
    <x v="9"/>
    <x v="4664"/>
    <x v="18"/>
  </r>
  <r>
    <x v="1"/>
    <x v="7"/>
    <x v="0"/>
    <x v="12"/>
    <x v="361"/>
    <x v="4578"/>
    <x v="4041"/>
    <x v="145"/>
    <x v="8"/>
    <x v="2"/>
    <x v="2"/>
    <x v="7"/>
    <x v="42"/>
    <x v="305"/>
    <x v="139"/>
    <x v="184"/>
    <x v="1"/>
    <x v="12"/>
    <x v="4"/>
    <x v="367"/>
    <x v="684"/>
    <x v="38"/>
    <x v="57"/>
    <x v="8"/>
    <x v="9"/>
    <x v="4665"/>
    <x v="18"/>
  </r>
  <r>
    <x v="1"/>
    <x v="7"/>
    <x v="0"/>
    <x v="12"/>
    <x v="383"/>
    <x v="4579"/>
    <x v="4042"/>
    <x v="183"/>
    <x v="8"/>
    <x v="2"/>
    <x v="2"/>
    <x v="7"/>
    <x v="42"/>
    <x v="305"/>
    <x v="174"/>
    <x v="184"/>
    <x v="1"/>
    <x v="12"/>
    <x v="4"/>
    <x v="366"/>
    <x v="356"/>
    <x v="38"/>
    <x v="57"/>
    <x v="8"/>
    <x v="9"/>
    <x v="4666"/>
    <x v="18"/>
  </r>
  <r>
    <x v="1"/>
    <x v="7"/>
    <x v="1"/>
    <x v="0"/>
    <x v="318"/>
    <x v="4580"/>
    <x v="4043"/>
    <x v="267"/>
    <x v="8"/>
    <x v="2"/>
    <x v="2"/>
    <x v="7"/>
    <x v="43"/>
    <x v="241"/>
    <x v="170"/>
    <x v="184"/>
    <x v="1"/>
    <x v="12"/>
    <x v="4"/>
    <x v="345"/>
    <x v="1022"/>
    <x v="5"/>
    <x v="20"/>
    <x v="7"/>
    <x v="9"/>
    <x v="2813"/>
    <x v="4"/>
  </r>
  <r>
    <x v="1"/>
    <x v="7"/>
    <x v="1"/>
    <x v="0"/>
    <x v="103"/>
    <x v="4581"/>
    <x v="4044"/>
    <x v="25"/>
    <x v="8"/>
    <x v="2"/>
    <x v="2"/>
    <x v="7"/>
    <x v="43"/>
    <x v="281"/>
    <x v="182"/>
    <x v="62"/>
    <x v="1"/>
    <x v="12"/>
    <x v="4"/>
    <x v="351"/>
    <x v="631"/>
    <x v="5"/>
    <x v="20"/>
    <x v="7"/>
    <x v="9"/>
    <x v="2814"/>
    <x v="4"/>
  </r>
  <r>
    <x v="1"/>
    <x v="2"/>
    <x v="0"/>
    <x v="0"/>
    <x v="344"/>
    <x v="4582"/>
    <x v="4045"/>
    <x v="248"/>
    <x v="8"/>
    <x v="2"/>
    <x v="2"/>
    <x v="2"/>
    <x v="33"/>
    <x v="469"/>
    <x v="180"/>
    <x v="184"/>
    <x v="1"/>
    <x v="2"/>
    <x v="4"/>
    <x v="687"/>
    <x v="370"/>
    <x v="36"/>
    <x v="90"/>
    <x v="8"/>
    <x v="9"/>
    <x v="4667"/>
    <x v="11"/>
  </r>
  <r>
    <x v="1"/>
    <x v="7"/>
    <x v="0"/>
    <x v="8"/>
    <x v="361"/>
    <x v="4583"/>
    <x v="4046"/>
    <x v="23"/>
    <x v="8"/>
    <x v="2"/>
    <x v="2"/>
    <x v="7"/>
    <x v="42"/>
    <x v="180"/>
    <x v="182"/>
    <x v="173"/>
    <x v="1"/>
    <x v="12"/>
    <x v="4"/>
    <x v="347"/>
    <x v="341"/>
    <x v="77"/>
    <x v="39"/>
    <x v="8"/>
    <x v="9"/>
    <x v="4668"/>
    <x v="4"/>
  </r>
  <r>
    <x v="1"/>
    <x v="2"/>
    <x v="0"/>
    <x v="0"/>
    <x v="344"/>
    <x v="4584"/>
    <x v="4047"/>
    <x v="145"/>
    <x v="8"/>
    <x v="2"/>
    <x v="2"/>
    <x v="2"/>
    <x v="33"/>
    <x v="469"/>
    <x v="182"/>
    <x v="182"/>
    <x v="1"/>
    <x v="2"/>
    <x v="4"/>
    <x v="688"/>
    <x v="580"/>
    <x v="36"/>
    <x v="90"/>
    <x v="8"/>
    <x v="9"/>
    <x v="4669"/>
    <x v="11"/>
  </r>
  <r>
    <x v="1"/>
    <x v="7"/>
    <x v="0"/>
    <x v="8"/>
    <x v="349"/>
    <x v="4585"/>
    <x v="4048"/>
    <x v="99"/>
    <x v="8"/>
    <x v="2"/>
    <x v="2"/>
    <x v="7"/>
    <x v="42"/>
    <x v="193"/>
    <x v="182"/>
    <x v="142"/>
    <x v="1"/>
    <x v="12"/>
    <x v="4"/>
    <x v="549"/>
    <x v="995"/>
    <x v="67"/>
    <x v="87"/>
    <x v="8"/>
    <x v="9"/>
    <x v="4670"/>
    <x v="4"/>
  </r>
  <r>
    <x v="1"/>
    <x v="7"/>
    <x v="0"/>
    <x v="12"/>
    <x v="383"/>
    <x v="4586"/>
    <x v="4049"/>
    <x v="99"/>
    <x v="8"/>
    <x v="2"/>
    <x v="2"/>
    <x v="7"/>
    <x v="42"/>
    <x v="305"/>
    <x v="174"/>
    <x v="184"/>
    <x v="1"/>
    <x v="12"/>
    <x v="4"/>
    <x v="365"/>
    <x v="562"/>
    <x v="38"/>
    <x v="57"/>
    <x v="8"/>
    <x v="9"/>
    <x v="4671"/>
    <x v="18"/>
  </r>
  <r>
    <x v="1"/>
    <x v="7"/>
    <x v="0"/>
    <x v="8"/>
    <x v="369"/>
    <x v="4587"/>
    <x v="4050"/>
    <x v="99"/>
    <x v="8"/>
    <x v="2"/>
    <x v="2"/>
    <x v="7"/>
    <x v="42"/>
    <x v="180"/>
    <x v="174"/>
    <x v="184"/>
    <x v="1"/>
    <x v="12"/>
    <x v="4"/>
    <x v="340"/>
    <x v="518"/>
    <x v="77"/>
    <x v="39"/>
    <x v="8"/>
    <x v="9"/>
    <x v="4672"/>
    <x v="4"/>
  </r>
  <r>
    <x v="1"/>
    <x v="10"/>
    <x v="1"/>
    <x v="12"/>
    <x v="128"/>
    <x v="4588"/>
    <x v="4051"/>
    <x v="97"/>
    <x v="8"/>
    <x v="2"/>
    <x v="2"/>
    <x v="10"/>
    <x v="36"/>
    <x v="411"/>
    <x v="21"/>
    <x v="184"/>
    <x v="1"/>
    <x v="15"/>
    <x v="4"/>
    <x v="838"/>
    <x v="940"/>
    <x v="76"/>
    <x v="49"/>
    <x v="1"/>
    <x v="10"/>
    <x v="800"/>
    <x v="17"/>
  </r>
  <r>
    <x v="1"/>
    <x v="7"/>
    <x v="0"/>
    <x v="8"/>
    <x v="349"/>
    <x v="4589"/>
    <x v="4052"/>
    <x v="99"/>
    <x v="8"/>
    <x v="2"/>
    <x v="2"/>
    <x v="7"/>
    <x v="42"/>
    <x v="193"/>
    <x v="182"/>
    <x v="142"/>
    <x v="1"/>
    <x v="12"/>
    <x v="4"/>
    <x v="550"/>
    <x v="995"/>
    <x v="67"/>
    <x v="87"/>
    <x v="8"/>
    <x v="9"/>
    <x v="4673"/>
    <x v="4"/>
  </r>
  <r>
    <x v="1"/>
    <x v="7"/>
    <x v="0"/>
    <x v="12"/>
    <x v="361"/>
    <x v="4590"/>
    <x v="4053"/>
    <x v="99"/>
    <x v="8"/>
    <x v="2"/>
    <x v="2"/>
    <x v="7"/>
    <x v="39"/>
    <x v="136"/>
    <x v="182"/>
    <x v="142"/>
    <x v="1"/>
    <x v="12"/>
    <x v="4"/>
    <x v="466"/>
    <x v="634"/>
    <x v="55"/>
    <x v="38"/>
    <x v="8"/>
    <x v="9"/>
    <x v="4674"/>
    <x v="44"/>
  </r>
  <r>
    <x v="1"/>
    <x v="7"/>
    <x v="1"/>
    <x v="0"/>
    <x v="43"/>
    <x v="4591"/>
    <x v="4054"/>
    <x v="207"/>
    <x v="8"/>
    <x v="2"/>
    <x v="2"/>
    <x v="7"/>
    <x v="43"/>
    <x v="278"/>
    <x v="30"/>
    <x v="184"/>
    <x v="1"/>
    <x v="12"/>
    <x v="4"/>
    <x v="281"/>
    <x v="891"/>
    <x v="94"/>
    <x v="22"/>
    <x v="7"/>
    <x v="9"/>
    <x v="2815"/>
    <x v="4"/>
  </r>
  <r>
    <x v="1"/>
    <x v="7"/>
    <x v="1"/>
    <x v="0"/>
    <x v="33"/>
    <x v="4592"/>
    <x v="4055"/>
    <x v="207"/>
    <x v="8"/>
    <x v="2"/>
    <x v="2"/>
    <x v="7"/>
    <x v="43"/>
    <x v="275"/>
    <x v="23"/>
    <x v="184"/>
    <x v="1"/>
    <x v="12"/>
    <x v="4"/>
    <x v="291"/>
    <x v="891"/>
    <x v="94"/>
    <x v="22"/>
    <x v="7"/>
    <x v="9"/>
    <x v="2816"/>
    <x v="4"/>
  </r>
  <r>
    <x v="1"/>
    <x v="7"/>
    <x v="0"/>
    <x v="13"/>
    <x v="334"/>
    <x v="4593"/>
    <x v="4056"/>
    <x v="188"/>
    <x v="8"/>
    <x v="2"/>
    <x v="2"/>
    <x v="7"/>
    <x v="39"/>
    <x v="130"/>
    <x v="56"/>
    <x v="184"/>
    <x v="1"/>
    <x v="12"/>
    <x v="4"/>
    <x v="539"/>
    <x v="253"/>
    <x v="55"/>
    <x v="38"/>
    <x v="8"/>
    <x v="9"/>
    <x v="4675"/>
    <x v="37"/>
  </r>
  <r>
    <x v="1"/>
    <x v="4"/>
    <x v="0"/>
    <x v="0"/>
    <x v="323"/>
    <x v="4594"/>
    <x v="4057"/>
    <x v="97"/>
    <x v="8"/>
    <x v="2"/>
    <x v="2"/>
    <x v="4"/>
    <x v="51"/>
    <x v="316"/>
    <x v="174"/>
    <x v="184"/>
    <x v="1"/>
    <x v="4"/>
    <x v="4"/>
    <x v="796"/>
    <x v="894"/>
    <x v="59"/>
    <x v="2"/>
    <x v="8"/>
    <x v="9"/>
    <x v="4676"/>
    <x v="18"/>
  </r>
  <r>
    <x v="1"/>
    <x v="2"/>
    <x v="0"/>
    <x v="0"/>
    <x v="344"/>
    <x v="4595"/>
    <x v="4058"/>
    <x v="145"/>
    <x v="8"/>
    <x v="2"/>
    <x v="2"/>
    <x v="2"/>
    <x v="33"/>
    <x v="469"/>
    <x v="180"/>
    <x v="184"/>
    <x v="1"/>
    <x v="2"/>
    <x v="4"/>
    <x v="687"/>
    <x v="716"/>
    <x v="36"/>
    <x v="90"/>
    <x v="8"/>
    <x v="9"/>
    <x v="4677"/>
    <x v="11"/>
  </r>
  <r>
    <x v="1"/>
    <x v="7"/>
    <x v="0"/>
    <x v="12"/>
    <x v="361"/>
    <x v="4596"/>
    <x v="4059"/>
    <x v="33"/>
    <x v="8"/>
    <x v="2"/>
    <x v="2"/>
    <x v="7"/>
    <x v="42"/>
    <x v="305"/>
    <x v="139"/>
    <x v="184"/>
    <x v="1"/>
    <x v="12"/>
    <x v="4"/>
    <x v="365"/>
    <x v="457"/>
    <x v="38"/>
    <x v="57"/>
    <x v="8"/>
    <x v="9"/>
    <x v="4678"/>
    <x v="18"/>
  </r>
  <r>
    <x v="1"/>
    <x v="7"/>
    <x v="0"/>
    <x v="12"/>
    <x v="373"/>
    <x v="4597"/>
    <x v="4060"/>
    <x v="10"/>
    <x v="8"/>
    <x v="2"/>
    <x v="2"/>
    <x v="7"/>
    <x v="42"/>
    <x v="305"/>
    <x v="170"/>
    <x v="184"/>
    <x v="1"/>
    <x v="12"/>
    <x v="4"/>
    <x v="365"/>
    <x v="551"/>
    <x v="38"/>
    <x v="57"/>
    <x v="8"/>
    <x v="9"/>
    <x v="4679"/>
    <x v="18"/>
  </r>
  <r>
    <x v="1"/>
    <x v="7"/>
    <x v="1"/>
    <x v="0"/>
    <x v="260"/>
    <x v="4598"/>
    <x v="4061"/>
    <x v="265"/>
    <x v="8"/>
    <x v="2"/>
    <x v="2"/>
    <x v="7"/>
    <x v="45"/>
    <x v="294"/>
    <x v="182"/>
    <x v="142"/>
    <x v="1"/>
    <x v="12"/>
    <x v="4"/>
    <x v="67"/>
    <x v="1005"/>
    <x v="91"/>
    <x v="15"/>
    <x v="7"/>
    <x v="9"/>
    <x v="2817"/>
    <x v="4"/>
  </r>
  <r>
    <x v="1"/>
    <x v="8"/>
    <x v="0"/>
    <x v="0"/>
    <x v="323"/>
    <x v="4599"/>
    <x v="4062"/>
    <x v="167"/>
    <x v="8"/>
    <x v="2"/>
    <x v="2"/>
    <x v="8"/>
    <x v="57"/>
    <x v="455"/>
    <x v="182"/>
    <x v="176"/>
    <x v="1"/>
    <x v="4"/>
    <x v="4"/>
    <x v="894"/>
    <x v="441"/>
    <x v="1"/>
    <x v="0"/>
    <x v="8"/>
    <x v="9"/>
    <x v="4680"/>
    <x v="18"/>
  </r>
  <r>
    <x v="1"/>
    <x v="7"/>
    <x v="0"/>
    <x v="24"/>
    <x v="393"/>
    <x v="4600"/>
    <x v="4063"/>
    <x v="77"/>
    <x v="8"/>
    <x v="2"/>
    <x v="2"/>
    <x v="7"/>
    <x v="42"/>
    <x v="307"/>
    <x v="139"/>
    <x v="184"/>
    <x v="1"/>
    <x v="12"/>
    <x v="4"/>
    <x v="449"/>
    <x v="603"/>
    <x v="38"/>
    <x v="57"/>
    <x v="8"/>
    <x v="9"/>
    <x v="4681"/>
    <x v="54"/>
  </r>
  <r>
    <x v="1"/>
    <x v="7"/>
    <x v="0"/>
    <x v="24"/>
    <x v="393"/>
    <x v="4602"/>
    <x v="4064"/>
    <x v="248"/>
    <x v="8"/>
    <x v="2"/>
    <x v="2"/>
    <x v="7"/>
    <x v="42"/>
    <x v="307"/>
    <x v="139"/>
    <x v="184"/>
    <x v="1"/>
    <x v="12"/>
    <x v="4"/>
    <x v="449"/>
    <x v="528"/>
    <x v="38"/>
    <x v="57"/>
    <x v="8"/>
    <x v="9"/>
    <x v="4682"/>
    <x v="54"/>
  </r>
  <r>
    <x v="1"/>
    <x v="7"/>
    <x v="0"/>
    <x v="12"/>
    <x v="373"/>
    <x v="4601"/>
    <x v="4064"/>
    <x v="85"/>
    <x v="8"/>
    <x v="2"/>
    <x v="2"/>
    <x v="7"/>
    <x v="42"/>
    <x v="305"/>
    <x v="170"/>
    <x v="184"/>
    <x v="1"/>
    <x v="12"/>
    <x v="4"/>
    <x v="358"/>
    <x v="830"/>
    <x v="38"/>
    <x v="57"/>
    <x v="8"/>
    <x v="9"/>
    <x v="4683"/>
    <x v="18"/>
  </r>
  <r>
    <x v="1"/>
    <x v="7"/>
    <x v="0"/>
    <x v="25"/>
    <x v="380"/>
    <x v="4603"/>
    <x v="4065"/>
    <x v="97"/>
    <x v="8"/>
    <x v="2"/>
    <x v="2"/>
    <x v="7"/>
    <x v="42"/>
    <x v="304"/>
    <x v="90"/>
    <x v="184"/>
    <x v="1"/>
    <x v="12"/>
    <x v="4"/>
    <x v="389"/>
    <x v="530"/>
    <x v="38"/>
    <x v="57"/>
    <x v="8"/>
    <x v="9"/>
    <x v="4684"/>
    <x v="11"/>
  </r>
  <r>
    <x v="1"/>
    <x v="7"/>
    <x v="0"/>
    <x v="25"/>
    <x v="380"/>
    <x v="4604"/>
    <x v="4066"/>
    <x v="209"/>
    <x v="8"/>
    <x v="2"/>
    <x v="2"/>
    <x v="7"/>
    <x v="42"/>
    <x v="304"/>
    <x v="90"/>
    <x v="184"/>
    <x v="1"/>
    <x v="12"/>
    <x v="4"/>
    <x v="389"/>
    <x v="62"/>
    <x v="38"/>
    <x v="57"/>
    <x v="8"/>
    <x v="9"/>
    <x v="4685"/>
    <x v="11"/>
  </r>
  <r>
    <x v="1"/>
    <x v="2"/>
    <x v="0"/>
    <x v="0"/>
    <x v="344"/>
    <x v="4605"/>
    <x v="4067"/>
    <x v="145"/>
    <x v="8"/>
    <x v="2"/>
    <x v="2"/>
    <x v="2"/>
    <x v="33"/>
    <x v="469"/>
    <x v="180"/>
    <x v="184"/>
    <x v="1"/>
    <x v="2"/>
    <x v="4"/>
    <x v="685"/>
    <x v="580"/>
    <x v="36"/>
    <x v="90"/>
    <x v="8"/>
    <x v="9"/>
    <x v="4686"/>
    <x v="11"/>
  </r>
  <r>
    <x v="1"/>
    <x v="7"/>
    <x v="0"/>
    <x v="29"/>
    <x v="405"/>
    <x v="4606"/>
    <x v="4068"/>
    <x v="26"/>
    <x v="8"/>
    <x v="2"/>
    <x v="2"/>
    <x v="7"/>
    <x v="42"/>
    <x v="301"/>
    <x v="139"/>
    <x v="184"/>
    <x v="1"/>
    <x v="12"/>
    <x v="4"/>
    <x v="349"/>
    <x v="180"/>
    <x v="38"/>
    <x v="57"/>
    <x v="8"/>
    <x v="9"/>
    <x v="4687"/>
    <x v="63"/>
  </r>
  <r>
    <x v="1"/>
    <x v="7"/>
    <x v="0"/>
    <x v="12"/>
    <x v="361"/>
    <x v="4607"/>
    <x v="4069"/>
    <x v="248"/>
    <x v="8"/>
    <x v="2"/>
    <x v="2"/>
    <x v="7"/>
    <x v="42"/>
    <x v="305"/>
    <x v="139"/>
    <x v="184"/>
    <x v="1"/>
    <x v="12"/>
    <x v="4"/>
    <x v="357"/>
    <x v="878"/>
    <x v="38"/>
    <x v="57"/>
    <x v="8"/>
    <x v="9"/>
    <x v="4688"/>
    <x v="18"/>
  </r>
  <r>
    <x v="1"/>
    <x v="7"/>
    <x v="0"/>
    <x v="29"/>
    <x v="405"/>
    <x v="4608"/>
    <x v="4070"/>
    <x v="26"/>
    <x v="8"/>
    <x v="2"/>
    <x v="2"/>
    <x v="7"/>
    <x v="42"/>
    <x v="301"/>
    <x v="139"/>
    <x v="184"/>
    <x v="1"/>
    <x v="12"/>
    <x v="4"/>
    <x v="349"/>
    <x v="180"/>
    <x v="38"/>
    <x v="57"/>
    <x v="8"/>
    <x v="9"/>
    <x v="4689"/>
    <x v="63"/>
  </r>
  <r>
    <x v="1"/>
    <x v="7"/>
    <x v="1"/>
    <x v="0"/>
    <x v="318"/>
    <x v="4609"/>
    <x v="4071"/>
    <x v="267"/>
    <x v="8"/>
    <x v="2"/>
    <x v="2"/>
    <x v="7"/>
    <x v="43"/>
    <x v="241"/>
    <x v="170"/>
    <x v="184"/>
    <x v="1"/>
    <x v="12"/>
    <x v="4"/>
    <x v="340"/>
    <x v="901"/>
    <x v="5"/>
    <x v="20"/>
    <x v="7"/>
    <x v="9"/>
    <x v="2818"/>
    <x v="4"/>
  </r>
  <r>
    <x v="1"/>
    <x v="7"/>
    <x v="0"/>
    <x v="12"/>
    <x v="383"/>
    <x v="4610"/>
    <x v="4072"/>
    <x v="85"/>
    <x v="8"/>
    <x v="2"/>
    <x v="2"/>
    <x v="7"/>
    <x v="42"/>
    <x v="305"/>
    <x v="182"/>
    <x v="176"/>
    <x v="1"/>
    <x v="12"/>
    <x v="4"/>
    <x v="358"/>
    <x v="585"/>
    <x v="38"/>
    <x v="57"/>
    <x v="8"/>
    <x v="9"/>
    <x v="4691"/>
    <x v="18"/>
  </r>
  <r>
    <x v="1"/>
    <x v="2"/>
    <x v="0"/>
    <x v="0"/>
    <x v="344"/>
    <x v="4611"/>
    <x v="4072"/>
    <x v="160"/>
    <x v="8"/>
    <x v="2"/>
    <x v="2"/>
    <x v="2"/>
    <x v="33"/>
    <x v="468"/>
    <x v="180"/>
    <x v="184"/>
    <x v="1"/>
    <x v="2"/>
    <x v="4"/>
    <x v="683"/>
    <x v="430"/>
    <x v="36"/>
    <x v="89"/>
    <x v="8"/>
    <x v="9"/>
    <x v="4690"/>
    <x v="11"/>
  </r>
  <r>
    <x v="1"/>
    <x v="7"/>
    <x v="0"/>
    <x v="8"/>
    <x v="369"/>
    <x v="4612"/>
    <x v="4073"/>
    <x v="130"/>
    <x v="8"/>
    <x v="2"/>
    <x v="2"/>
    <x v="7"/>
    <x v="42"/>
    <x v="180"/>
    <x v="174"/>
    <x v="184"/>
    <x v="1"/>
    <x v="12"/>
    <x v="4"/>
    <x v="314"/>
    <x v="101"/>
    <x v="77"/>
    <x v="39"/>
    <x v="8"/>
    <x v="9"/>
    <x v="4693"/>
    <x v="4"/>
  </r>
  <r>
    <x v="1"/>
    <x v="7"/>
    <x v="0"/>
    <x v="13"/>
    <x v="386"/>
    <x v="4613"/>
    <x v="4074"/>
    <x v="35"/>
    <x v="8"/>
    <x v="2"/>
    <x v="2"/>
    <x v="7"/>
    <x v="42"/>
    <x v="300"/>
    <x v="174"/>
    <x v="184"/>
    <x v="1"/>
    <x v="12"/>
    <x v="4"/>
    <x v="394"/>
    <x v="44"/>
    <x v="38"/>
    <x v="57"/>
    <x v="8"/>
    <x v="9"/>
    <x v="4692"/>
    <x v="37"/>
  </r>
  <r>
    <x v="1"/>
    <x v="7"/>
    <x v="0"/>
    <x v="24"/>
    <x v="379"/>
    <x v="4614"/>
    <x v="4075"/>
    <x v="97"/>
    <x v="8"/>
    <x v="2"/>
    <x v="2"/>
    <x v="7"/>
    <x v="42"/>
    <x v="307"/>
    <x v="182"/>
    <x v="95"/>
    <x v="1"/>
    <x v="12"/>
    <x v="4"/>
    <x v="450"/>
    <x v="278"/>
    <x v="38"/>
    <x v="57"/>
    <x v="8"/>
    <x v="9"/>
    <x v="4694"/>
    <x v="54"/>
  </r>
  <r>
    <x v="1"/>
    <x v="7"/>
    <x v="0"/>
    <x v="12"/>
    <x v="383"/>
    <x v="4615"/>
    <x v="4076"/>
    <x v="183"/>
    <x v="8"/>
    <x v="2"/>
    <x v="2"/>
    <x v="7"/>
    <x v="39"/>
    <x v="141"/>
    <x v="182"/>
    <x v="176"/>
    <x v="1"/>
    <x v="12"/>
    <x v="4"/>
    <x v="54"/>
    <x v="967"/>
    <x v="57"/>
    <x v="29"/>
    <x v="8"/>
    <x v="9"/>
    <x v="4695"/>
    <x v="18"/>
  </r>
  <r>
    <x v="1"/>
    <x v="7"/>
    <x v="0"/>
    <x v="12"/>
    <x v="361"/>
    <x v="4616"/>
    <x v="4077"/>
    <x v="130"/>
    <x v="8"/>
    <x v="2"/>
    <x v="2"/>
    <x v="7"/>
    <x v="42"/>
    <x v="305"/>
    <x v="182"/>
    <x v="142"/>
    <x v="1"/>
    <x v="12"/>
    <x v="4"/>
    <x v="360"/>
    <x v="101"/>
    <x v="38"/>
    <x v="57"/>
    <x v="8"/>
    <x v="9"/>
    <x v="4698"/>
    <x v="18"/>
  </r>
  <r>
    <x v="1"/>
    <x v="7"/>
    <x v="0"/>
    <x v="25"/>
    <x v="380"/>
    <x v="4617"/>
    <x v="4078"/>
    <x v="209"/>
    <x v="8"/>
    <x v="2"/>
    <x v="2"/>
    <x v="7"/>
    <x v="42"/>
    <x v="304"/>
    <x v="90"/>
    <x v="184"/>
    <x v="1"/>
    <x v="12"/>
    <x v="4"/>
    <x v="389"/>
    <x v="62"/>
    <x v="38"/>
    <x v="57"/>
    <x v="8"/>
    <x v="9"/>
    <x v="4696"/>
    <x v="11"/>
  </r>
  <r>
    <x v="1"/>
    <x v="7"/>
    <x v="0"/>
    <x v="12"/>
    <x v="373"/>
    <x v="4618"/>
    <x v="4079"/>
    <x v="99"/>
    <x v="8"/>
    <x v="2"/>
    <x v="2"/>
    <x v="7"/>
    <x v="42"/>
    <x v="305"/>
    <x v="182"/>
    <x v="173"/>
    <x v="1"/>
    <x v="12"/>
    <x v="4"/>
    <x v="360"/>
    <x v="565"/>
    <x v="38"/>
    <x v="57"/>
    <x v="8"/>
    <x v="9"/>
    <x v="4697"/>
    <x v="18"/>
  </r>
  <r>
    <x v="1"/>
    <x v="7"/>
    <x v="0"/>
    <x v="25"/>
    <x v="403"/>
    <x v="4619"/>
    <x v="4080"/>
    <x v="183"/>
    <x v="8"/>
    <x v="2"/>
    <x v="2"/>
    <x v="7"/>
    <x v="39"/>
    <x v="140"/>
    <x v="182"/>
    <x v="173"/>
    <x v="1"/>
    <x v="12"/>
    <x v="4"/>
    <x v="54"/>
    <x v="967"/>
    <x v="57"/>
    <x v="29"/>
    <x v="8"/>
    <x v="9"/>
    <x v="4699"/>
    <x v="11"/>
  </r>
  <r>
    <x v="1"/>
    <x v="2"/>
    <x v="0"/>
    <x v="0"/>
    <x v="344"/>
    <x v="4620"/>
    <x v="4081"/>
    <x v="248"/>
    <x v="8"/>
    <x v="2"/>
    <x v="2"/>
    <x v="2"/>
    <x v="33"/>
    <x v="469"/>
    <x v="180"/>
    <x v="184"/>
    <x v="1"/>
    <x v="2"/>
    <x v="4"/>
    <x v="683"/>
    <x v="870"/>
    <x v="36"/>
    <x v="90"/>
    <x v="8"/>
    <x v="9"/>
    <x v="4700"/>
    <x v="11"/>
  </r>
  <r>
    <x v="1"/>
    <x v="7"/>
    <x v="0"/>
    <x v="13"/>
    <x v="375"/>
    <x v="4621"/>
    <x v="4082"/>
    <x v="248"/>
    <x v="8"/>
    <x v="2"/>
    <x v="2"/>
    <x v="7"/>
    <x v="42"/>
    <x v="302"/>
    <x v="170"/>
    <x v="184"/>
    <x v="1"/>
    <x v="12"/>
    <x v="4"/>
    <x v="380"/>
    <x v="706"/>
    <x v="38"/>
    <x v="57"/>
    <x v="8"/>
    <x v="9"/>
    <x v="4701"/>
    <x v="30"/>
  </r>
  <r>
    <x v="1"/>
    <x v="7"/>
    <x v="0"/>
    <x v="12"/>
    <x v="373"/>
    <x v="4622"/>
    <x v="4083"/>
    <x v="7"/>
    <x v="8"/>
    <x v="2"/>
    <x v="2"/>
    <x v="7"/>
    <x v="39"/>
    <x v="172"/>
    <x v="182"/>
    <x v="173"/>
    <x v="1"/>
    <x v="12"/>
    <x v="4"/>
    <x v="56"/>
    <x v="126"/>
    <x v="24"/>
    <x v="37"/>
    <x v="8"/>
    <x v="9"/>
    <x v="4702"/>
    <x v="18"/>
  </r>
  <r>
    <x v="1"/>
    <x v="7"/>
    <x v="0"/>
    <x v="13"/>
    <x v="190"/>
    <x v="4623"/>
    <x v="4084"/>
    <x v="248"/>
    <x v="8"/>
    <x v="2"/>
    <x v="2"/>
    <x v="7"/>
    <x v="40"/>
    <x v="207"/>
    <x v="23"/>
    <x v="184"/>
    <x v="1"/>
    <x v="13"/>
    <x v="4"/>
    <x v="106"/>
    <x v="516"/>
    <x v="69"/>
    <x v="56"/>
    <x v="8"/>
    <x v="9"/>
    <x v="4704"/>
    <x v="36"/>
  </r>
  <r>
    <x v="1"/>
    <x v="7"/>
    <x v="0"/>
    <x v="12"/>
    <x v="373"/>
    <x v="4624"/>
    <x v="4085"/>
    <x v="7"/>
    <x v="8"/>
    <x v="2"/>
    <x v="2"/>
    <x v="7"/>
    <x v="39"/>
    <x v="113"/>
    <x v="182"/>
    <x v="173"/>
    <x v="1"/>
    <x v="12"/>
    <x v="4"/>
    <x v="57"/>
    <x v="126"/>
    <x v="24"/>
    <x v="37"/>
    <x v="8"/>
    <x v="9"/>
    <x v="4703"/>
    <x v="18"/>
  </r>
  <r>
    <x v="1"/>
    <x v="2"/>
    <x v="0"/>
    <x v="0"/>
    <x v="344"/>
    <x v="4625"/>
    <x v="4086"/>
    <x v="248"/>
    <x v="8"/>
    <x v="2"/>
    <x v="2"/>
    <x v="2"/>
    <x v="33"/>
    <x v="469"/>
    <x v="180"/>
    <x v="184"/>
    <x v="1"/>
    <x v="2"/>
    <x v="4"/>
    <x v="681"/>
    <x v="369"/>
    <x v="36"/>
    <x v="90"/>
    <x v="8"/>
    <x v="9"/>
    <x v="4705"/>
    <x v="11"/>
  </r>
  <r>
    <x v="1"/>
    <x v="7"/>
    <x v="0"/>
    <x v="12"/>
    <x v="383"/>
    <x v="4626"/>
    <x v="4087"/>
    <x v="7"/>
    <x v="8"/>
    <x v="2"/>
    <x v="2"/>
    <x v="7"/>
    <x v="42"/>
    <x v="305"/>
    <x v="182"/>
    <x v="176"/>
    <x v="1"/>
    <x v="12"/>
    <x v="4"/>
    <x v="362"/>
    <x v="132"/>
    <x v="38"/>
    <x v="57"/>
    <x v="8"/>
    <x v="9"/>
    <x v="4706"/>
    <x v="18"/>
  </r>
  <r>
    <x v="1"/>
    <x v="7"/>
    <x v="0"/>
    <x v="29"/>
    <x v="405"/>
    <x v="4627"/>
    <x v="4088"/>
    <x v="99"/>
    <x v="8"/>
    <x v="2"/>
    <x v="2"/>
    <x v="7"/>
    <x v="42"/>
    <x v="301"/>
    <x v="139"/>
    <x v="184"/>
    <x v="1"/>
    <x v="12"/>
    <x v="4"/>
    <x v="349"/>
    <x v="1019"/>
    <x v="38"/>
    <x v="57"/>
    <x v="8"/>
    <x v="9"/>
    <x v="4707"/>
    <x v="63"/>
  </r>
  <r>
    <x v="1"/>
    <x v="7"/>
    <x v="0"/>
    <x v="12"/>
    <x v="361"/>
    <x v="4628"/>
    <x v="4089"/>
    <x v="160"/>
    <x v="8"/>
    <x v="2"/>
    <x v="2"/>
    <x v="7"/>
    <x v="39"/>
    <x v="136"/>
    <x v="139"/>
    <x v="184"/>
    <x v="1"/>
    <x v="12"/>
    <x v="4"/>
    <x v="464"/>
    <x v="829"/>
    <x v="55"/>
    <x v="38"/>
    <x v="8"/>
    <x v="9"/>
    <x v="4709"/>
    <x v="44"/>
  </r>
  <r>
    <x v="1"/>
    <x v="7"/>
    <x v="1"/>
    <x v="12"/>
    <x v="373"/>
    <x v="4629"/>
    <x v="4090"/>
    <x v="102"/>
    <x v="8"/>
    <x v="2"/>
    <x v="2"/>
    <x v="7"/>
    <x v="45"/>
    <x v="298"/>
    <x v="170"/>
    <x v="184"/>
    <x v="1"/>
    <x v="12"/>
    <x v="4"/>
    <x v="65"/>
    <x v="423"/>
    <x v="93"/>
    <x v="22"/>
    <x v="7"/>
    <x v="9"/>
    <x v="4708"/>
    <x v="18"/>
  </r>
  <r>
    <x v="1"/>
    <x v="7"/>
    <x v="0"/>
    <x v="13"/>
    <x v="375"/>
    <x v="4630"/>
    <x v="4091"/>
    <x v="48"/>
    <x v="8"/>
    <x v="2"/>
    <x v="2"/>
    <x v="7"/>
    <x v="42"/>
    <x v="300"/>
    <x v="170"/>
    <x v="184"/>
    <x v="1"/>
    <x v="12"/>
    <x v="4"/>
    <x v="397"/>
    <x v="630"/>
    <x v="38"/>
    <x v="57"/>
    <x v="8"/>
    <x v="9"/>
    <x v="4710"/>
    <x v="37"/>
  </r>
  <r>
    <x v="1"/>
    <x v="7"/>
    <x v="0"/>
    <x v="12"/>
    <x v="361"/>
    <x v="4631"/>
    <x v="4092"/>
    <x v="85"/>
    <x v="8"/>
    <x v="2"/>
    <x v="2"/>
    <x v="7"/>
    <x v="42"/>
    <x v="305"/>
    <x v="182"/>
    <x v="142"/>
    <x v="1"/>
    <x v="12"/>
    <x v="4"/>
    <x v="362"/>
    <x v="585"/>
    <x v="38"/>
    <x v="57"/>
    <x v="8"/>
    <x v="9"/>
    <x v="4711"/>
    <x v="18"/>
  </r>
  <r>
    <x v="1"/>
    <x v="7"/>
    <x v="0"/>
    <x v="12"/>
    <x v="373"/>
    <x v="4632"/>
    <x v="4093"/>
    <x v="188"/>
    <x v="8"/>
    <x v="2"/>
    <x v="2"/>
    <x v="7"/>
    <x v="42"/>
    <x v="305"/>
    <x v="182"/>
    <x v="173"/>
    <x v="1"/>
    <x v="12"/>
    <x v="4"/>
    <x v="362"/>
    <x v="886"/>
    <x v="38"/>
    <x v="57"/>
    <x v="8"/>
    <x v="9"/>
    <x v="4712"/>
    <x v="18"/>
  </r>
  <r>
    <x v="1"/>
    <x v="2"/>
    <x v="0"/>
    <x v="0"/>
    <x v="344"/>
    <x v="4633"/>
    <x v="4094"/>
    <x v="145"/>
    <x v="8"/>
    <x v="2"/>
    <x v="2"/>
    <x v="2"/>
    <x v="33"/>
    <x v="469"/>
    <x v="182"/>
    <x v="182"/>
    <x v="1"/>
    <x v="2"/>
    <x v="4"/>
    <x v="682"/>
    <x v="580"/>
    <x v="36"/>
    <x v="90"/>
    <x v="8"/>
    <x v="9"/>
    <x v="4713"/>
    <x v="11"/>
  </r>
  <r>
    <x v="0"/>
    <x v="7"/>
    <x v="1"/>
    <x v="0"/>
    <x v="318"/>
    <x v="4634"/>
    <x v="4095"/>
    <x v="98"/>
    <x v="8"/>
    <x v="2"/>
    <x v="2"/>
    <x v="7"/>
    <x v="9"/>
    <x v="23"/>
    <x v="182"/>
    <x v="173"/>
    <x v="1"/>
    <x v="5"/>
    <x v="0"/>
    <x v="507"/>
    <x v="320"/>
    <x v="88"/>
    <x v="6"/>
    <x v="7"/>
    <x v="0"/>
    <x v="2819"/>
    <x v="2"/>
  </r>
  <r>
    <x v="1"/>
    <x v="7"/>
    <x v="0"/>
    <x v="24"/>
    <x v="393"/>
    <x v="4635"/>
    <x v="4096"/>
    <x v="248"/>
    <x v="8"/>
    <x v="2"/>
    <x v="2"/>
    <x v="7"/>
    <x v="42"/>
    <x v="307"/>
    <x v="182"/>
    <x v="142"/>
    <x v="1"/>
    <x v="12"/>
    <x v="4"/>
    <x v="451"/>
    <x v="510"/>
    <x v="38"/>
    <x v="57"/>
    <x v="8"/>
    <x v="9"/>
    <x v="4714"/>
    <x v="54"/>
  </r>
  <r>
    <x v="1"/>
    <x v="2"/>
    <x v="0"/>
    <x v="0"/>
    <x v="344"/>
    <x v="4636"/>
    <x v="4097"/>
    <x v="145"/>
    <x v="8"/>
    <x v="2"/>
    <x v="2"/>
    <x v="2"/>
    <x v="33"/>
    <x v="469"/>
    <x v="180"/>
    <x v="184"/>
    <x v="1"/>
    <x v="2"/>
    <x v="4"/>
    <x v="681"/>
    <x v="716"/>
    <x v="36"/>
    <x v="90"/>
    <x v="8"/>
    <x v="9"/>
    <x v="4715"/>
    <x v="11"/>
  </r>
  <r>
    <x v="1"/>
    <x v="7"/>
    <x v="0"/>
    <x v="8"/>
    <x v="361"/>
    <x v="4637"/>
    <x v="4098"/>
    <x v="99"/>
    <x v="8"/>
    <x v="2"/>
    <x v="2"/>
    <x v="7"/>
    <x v="42"/>
    <x v="180"/>
    <x v="170"/>
    <x v="184"/>
    <x v="1"/>
    <x v="12"/>
    <x v="4"/>
    <x v="326"/>
    <x v="852"/>
    <x v="77"/>
    <x v="39"/>
    <x v="8"/>
    <x v="9"/>
    <x v="4716"/>
    <x v="4"/>
  </r>
  <r>
    <x v="1"/>
    <x v="7"/>
    <x v="0"/>
    <x v="12"/>
    <x v="361"/>
    <x v="4638"/>
    <x v="4099"/>
    <x v="72"/>
    <x v="8"/>
    <x v="2"/>
    <x v="2"/>
    <x v="7"/>
    <x v="42"/>
    <x v="305"/>
    <x v="139"/>
    <x v="184"/>
    <x v="1"/>
    <x v="12"/>
    <x v="4"/>
    <x v="360"/>
    <x v="749"/>
    <x v="38"/>
    <x v="57"/>
    <x v="8"/>
    <x v="9"/>
    <x v="4717"/>
    <x v="18"/>
  </r>
  <r>
    <x v="1"/>
    <x v="7"/>
    <x v="0"/>
    <x v="8"/>
    <x v="338"/>
    <x v="4639"/>
    <x v="4100"/>
    <x v="183"/>
    <x v="8"/>
    <x v="2"/>
    <x v="2"/>
    <x v="7"/>
    <x v="42"/>
    <x v="191"/>
    <x v="90"/>
    <x v="184"/>
    <x v="1"/>
    <x v="12"/>
    <x v="4"/>
    <x v="264"/>
    <x v="898"/>
    <x v="3"/>
    <x v="40"/>
    <x v="8"/>
    <x v="9"/>
    <x v="4718"/>
    <x v="4"/>
  </r>
  <r>
    <x v="1"/>
    <x v="7"/>
    <x v="0"/>
    <x v="12"/>
    <x v="383"/>
    <x v="4640"/>
    <x v="4101"/>
    <x v="183"/>
    <x v="8"/>
    <x v="2"/>
    <x v="2"/>
    <x v="7"/>
    <x v="42"/>
    <x v="305"/>
    <x v="174"/>
    <x v="184"/>
    <x v="1"/>
    <x v="12"/>
    <x v="4"/>
    <x v="360"/>
    <x v="356"/>
    <x v="38"/>
    <x v="57"/>
    <x v="8"/>
    <x v="9"/>
    <x v="4719"/>
    <x v="18"/>
  </r>
  <r>
    <x v="1"/>
    <x v="10"/>
    <x v="1"/>
    <x v="20"/>
    <x v="242"/>
    <x v="4641"/>
    <x v="4102"/>
    <x v="108"/>
    <x v="8"/>
    <x v="2"/>
    <x v="2"/>
    <x v="10"/>
    <x v="36"/>
    <x v="377"/>
    <x v="21"/>
    <x v="184"/>
    <x v="1"/>
    <x v="15"/>
    <x v="4"/>
    <x v="722"/>
    <x v="783"/>
    <x v="31"/>
    <x v="47"/>
    <x v="1"/>
    <x v="10"/>
    <x v="801"/>
    <x v="50"/>
  </r>
  <r>
    <x v="1"/>
    <x v="10"/>
    <x v="1"/>
    <x v="17"/>
    <x v="190"/>
    <x v="4642"/>
    <x v="4103"/>
    <x v="298"/>
    <x v="8"/>
    <x v="2"/>
    <x v="2"/>
    <x v="10"/>
    <x v="36"/>
    <x v="394"/>
    <x v="21"/>
    <x v="184"/>
    <x v="1"/>
    <x v="15"/>
    <x v="4"/>
    <x v="901"/>
    <x v="529"/>
    <x v="56"/>
    <x v="53"/>
    <x v="1"/>
    <x v="10"/>
    <x v="802"/>
    <x v="26"/>
  </r>
  <r>
    <x v="1"/>
    <x v="7"/>
    <x v="0"/>
    <x v="13"/>
    <x v="375"/>
    <x v="4643"/>
    <x v="4104"/>
    <x v="239"/>
    <x v="8"/>
    <x v="2"/>
    <x v="2"/>
    <x v="7"/>
    <x v="42"/>
    <x v="300"/>
    <x v="170"/>
    <x v="184"/>
    <x v="1"/>
    <x v="12"/>
    <x v="4"/>
    <x v="396"/>
    <x v="709"/>
    <x v="38"/>
    <x v="57"/>
    <x v="8"/>
    <x v="9"/>
    <x v="4720"/>
    <x v="37"/>
  </r>
  <r>
    <x v="1"/>
    <x v="10"/>
    <x v="1"/>
    <x v="17"/>
    <x v="190"/>
    <x v="4644"/>
    <x v="4105"/>
    <x v="108"/>
    <x v="8"/>
    <x v="2"/>
    <x v="2"/>
    <x v="10"/>
    <x v="36"/>
    <x v="372"/>
    <x v="21"/>
    <x v="184"/>
    <x v="1"/>
    <x v="15"/>
    <x v="4"/>
    <x v="887"/>
    <x v="783"/>
    <x v="31"/>
    <x v="47"/>
    <x v="1"/>
    <x v="10"/>
    <x v="803"/>
    <x v="29"/>
  </r>
  <r>
    <x v="1"/>
    <x v="2"/>
    <x v="0"/>
    <x v="7"/>
    <x v="358"/>
    <x v="4645"/>
    <x v="4106"/>
    <x v="188"/>
    <x v="8"/>
    <x v="2"/>
    <x v="2"/>
    <x v="2"/>
    <x v="33"/>
    <x v="467"/>
    <x v="182"/>
    <x v="173"/>
    <x v="1"/>
    <x v="2"/>
    <x v="4"/>
    <x v="647"/>
    <x v="164"/>
    <x v="10"/>
    <x v="60"/>
    <x v="8"/>
    <x v="9"/>
    <x v="4721"/>
    <x v="58"/>
  </r>
  <r>
    <x v="1"/>
    <x v="7"/>
    <x v="0"/>
    <x v="8"/>
    <x v="373"/>
    <x v="4646"/>
    <x v="4107"/>
    <x v="239"/>
    <x v="8"/>
    <x v="2"/>
    <x v="2"/>
    <x v="7"/>
    <x v="42"/>
    <x v="200"/>
    <x v="176"/>
    <x v="184"/>
    <x v="1"/>
    <x v="12"/>
    <x v="4"/>
    <x v="280"/>
    <x v="827"/>
    <x v="24"/>
    <x v="37"/>
    <x v="8"/>
    <x v="9"/>
    <x v="4722"/>
    <x v="4"/>
  </r>
  <r>
    <x v="1"/>
    <x v="2"/>
    <x v="0"/>
    <x v="0"/>
    <x v="344"/>
    <x v="4647"/>
    <x v="4108"/>
    <x v="248"/>
    <x v="8"/>
    <x v="2"/>
    <x v="2"/>
    <x v="2"/>
    <x v="33"/>
    <x v="469"/>
    <x v="182"/>
    <x v="182"/>
    <x v="1"/>
    <x v="2"/>
    <x v="4"/>
    <x v="688"/>
    <x v="370"/>
    <x v="36"/>
    <x v="90"/>
    <x v="8"/>
    <x v="9"/>
    <x v="4723"/>
    <x v="11"/>
  </r>
  <r>
    <x v="1"/>
    <x v="7"/>
    <x v="0"/>
    <x v="12"/>
    <x v="383"/>
    <x v="4648"/>
    <x v="4109"/>
    <x v="48"/>
    <x v="8"/>
    <x v="2"/>
    <x v="2"/>
    <x v="7"/>
    <x v="42"/>
    <x v="305"/>
    <x v="174"/>
    <x v="184"/>
    <x v="1"/>
    <x v="12"/>
    <x v="4"/>
    <x v="359"/>
    <x v="630"/>
    <x v="38"/>
    <x v="57"/>
    <x v="8"/>
    <x v="9"/>
    <x v="4724"/>
    <x v="18"/>
  </r>
  <r>
    <x v="1"/>
    <x v="7"/>
    <x v="0"/>
    <x v="13"/>
    <x v="190"/>
    <x v="4649"/>
    <x v="4110"/>
    <x v="35"/>
    <x v="8"/>
    <x v="2"/>
    <x v="2"/>
    <x v="7"/>
    <x v="40"/>
    <x v="206"/>
    <x v="182"/>
    <x v="27"/>
    <x v="1"/>
    <x v="13"/>
    <x v="4"/>
    <x v="113"/>
    <x v="756"/>
    <x v="69"/>
    <x v="56"/>
    <x v="8"/>
    <x v="9"/>
    <x v="4725"/>
    <x v="23"/>
  </r>
  <r>
    <x v="1"/>
    <x v="7"/>
    <x v="1"/>
    <x v="0"/>
    <x v="318"/>
    <x v="4650"/>
    <x v="4111"/>
    <x v="267"/>
    <x v="8"/>
    <x v="2"/>
    <x v="2"/>
    <x v="7"/>
    <x v="43"/>
    <x v="241"/>
    <x v="170"/>
    <x v="184"/>
    <x v="1"/>
    <x v="12"/>
    <x v="4"/>
    <x v="335"/>
    <x v="901"/>
    <x v="5"/>
    <x v="20"/>
    <x v="7"/>
    <x v="9"/>
    <x v="2820"/>
    <x v="4"/>
  </r>
  <r>
    <x v="1"/>
    <x v="7"/>
    <x v="0"/>
    <x v="12"/>
    <x v="186"/>
    <x v="4651"/>
    <x v="4112"/>
    <x v="239"/>
    <x v="8"/>
    <x v="2"/>
    <x v="2"/>
    <x v="7"/>
    <x v="41"/>
    <x v="213"/>
    <x v="23"/>
    <x v="184"/>
    <x v="1"/>
    <x v="13"/>
    <x v="4"/>
    <x v="85"/>
    <x v="908"/>
    <x v="69"/>
    <x v="56"/>
    <x v="8"/>
    <x v="9"/>
    <x v="4726"/>
    <x v="11"/>
  </r>
  <r>
    <x v="0"/>
    <x v="7"/>
    <x v="1"/>
    <x v="0"/>
    <x v="260"/>
    <x v="4652"/>
    <x v="4113"/>
    <x v="203"/>
    <x v="8"/>
    <x v="2"/>
    <x v="2"/>
    <x v="7"/>
    <x v="9"/>
    <x v="25"/>
    <x v="139"/>
    <x v="184"/>
    <x v="1"/>
    <x v="5"/>
    <x v="0"/>
    <x v="507"/>
    <x v="893"/>
    <x v="88"/>
    <x v="6"/>
    <x v="7"/>
    <x v="0"/>
    <x v="2821"/>
    <x v="3"/>
  </r>
  <r>
    <x v="1"/>
    <x v="2"/>
    <x v="0"/>
    <x v="0"/>
    <x v="344"/>
    <x v="4653"/>
    <x v="4114"/>
    <x v="145"/>
    <x v="8"/>
    <x v="2"/>
    <x v="2"/>
    <x v="2"/>
    <x v="33"/>
    <x v="469"/>
    <x v="180"/>
    <x v="184"/>
    <x v="1"/>
    <x v="2"/>
    <x v="4"/>
    <x v="689"/>
    <x v="716"/>
    <x v="36"/>
    <x v="90"/>
    <x v="8"/>
    <x v="9"/>
    <x v="4727"/>
    <x v="11"/>
  </r>
  <r>
    <x v="1"/>
    <x v="7"/>
    <x v="0"/>
    <x v="12"/>
    <x v="361"/>
    <x v="4654"/>
    <x v="4115"/>
    <x v="183"/>
    <x v="8"/>
    <x v="2"/>
    <x v="2"/>
    <x v="7"/>
    <x v="42"/>
    <x v="184"/>
    <x v="139"/>
    <x v="184"/>
    <x v="1"/>
    <x v="12"/>
    <x v="4"/>
    <x v="65"/>
    <x v="967"/>
    <x v="57"/>
    <x v="29"/>
    <x v="8"/>
    <x v="9"/>
    <x v="4728"/>
    <x v="18"/>
  </r>
  <r>
    <x v="1"/>
    <x v="7"/>
    <x v="0"/>
    <x v="12"/>
    <x v="383"/>
    <x v="4655"/>
    <x v="4116"/>
    <x v="145"/>
    <x v="8"/>
    <x v="2"/>
    <x v="2"/>
    <x v="7"/>
    <x v="42"/>
    <x v="305"/>
    <x v="182"/>
    <x v="176"/>
    <x v="1"/>
    <x v="12"/>
    <x v="4"/>
    <x v="364"/>
    <x v="684"/>
    <x v="38"/>
    <x v="57"/>
    <x v="8"/>
    <x v="9"/>
    <x v="4729"/>
    <x v="18"/>
  </r>
  <r>
    <x v="1"/>
    <x v="7"/>
    <x v="0"/>
    <x v="25"/>
    <x v="394"/>
    <x v="4656"/>
    <x v="4117"/>
    <x v="98"/>
    <x v="8"/>
    <x v="2"/>
    <x v="2"/>
    <x v="7"/>
    <x v="42"/>
    <x v="304"/>
    <x v="182"/>
    <x v="142"/>
    <x v="1"/>
    <x v="12"/>
    <x v="4"/>
    <x v="393"/>
    <x v="723"/>
    <x v="38"/>
    <x v="57"/>
    <x v="8"/>
    <x v="9"/>
    <x v="4730"/>
    <x v="11"/>
  </r>
  <r>
    <x v="1"/>
    <x v="7"/>
    <x v="0"/>
    <x v="12"/>
    <x v="361"/>
    <x v="4657"/>
    <x v="4118"/>
    <x v="94"/>
    <x v="8"/>
    <x v="2"/>
    <x v="2"/>
    <x v="7"/>
    <x v="42"/>
    <x v="305"/>
    <x v="182"/>
    <x v="142"/>
    <x v="1"/>
    <x v="12"/>
    <x v="4"/>
    <x v="365"/>
    <x v="637"/>
    <x v="38"/>
    <x v="57"/>
    <x v="8"/>
    <x v="9"/>
    <x v="4732"/>
    <x v="18"/>
  </r>
  <r>
    <x v="1"/>
    <x v="7"/>
    <x v="0"/>
    <x v="24"/>
    <x v="393"/>
    <x v="4658"/>
    <x v="4118"/>
    <x v="248"/>
    <x v="8"/>
    <x v="2"/>
    <x v="2"/>
    <x v="7"/>
    <x v="42"/>
    <x v="307"/>
    <x v="182"/>
    <x v="142"/>
    <x v="1"/>
    <x v="12"/>
    <x v="4"/>
    <x v="453"/>
    <x v="706"/>
    <x v="38"/>
    <x v="57"/>
    <x v="8"/>
    <x v="9"/>
    <x v="4731"/>
    <x v="54"/>
  </r>
  <r>
    <x v="1"/>
    <x v="7"/>
    <x v="0"/>
    <x v="12"/>
    <x v="361"/>
    <x v="4659"/>
    <x v="4119"/>
    <x v="248"/>
    <x v="8"/>
    <x v="2"/>
    <x v="2"/>
    <x v="7"/>
    <x v="42"/>
    <x v="305"/>
    <x v="182"/>
    <x v="142"/>
    <x v="1"/>
    <x v="12"/>
    <x v="4"/>
    <x v="365"/>
    <x v="878"/>
    <x v="38"/>
    <x v="57"/>
    <x v="8"/>
    <x v="9"/>
    <x v="4733"/>
    <x v="18"/>
  </r>
  <r>
    <x v="1"/>
    <x v="7"/>
    <x v="0"/>
    <x v="12"/>
    <x v="361"/>
    <x v="4660"/>
    <x v="4120"/>
    <x v="145"/>
    <x v="8"/>
    <x v="2"/>
    <x v="2"/>
    <x v="7"/>
    <x v="42"/>
    <x v="305"/>
    <x v="182"/>
    <x v="142"/>
    <x v="1"/>
    <x v="12"/>
    <x v="4"/>
    <x v="365"/>
    <x v="684"/>
    <x v="38"/>
    <x v="57"/>
    <x v="8"/>
    <x v="9"/>
    <x v="4734"/>
    <x v="18"/>
  </r>
  <r>
    <x v="1"/>
    <x v="7"/>
    <x v="0"/>
    <x v="12"/>
    <x v="383"/>
    <x v="4661"/>
    <x v="4121"/>
    <x v="10"/>
    <x v="8"/>
    <x v="2"/>
    <x v="2"/>
    <x v="7"/>
    <x v="42"/>
    <x v="305"/>
    <x v="182"/>
    <x v="176"/>
    <x v="1"/>
    <x v="12"/>
    <x v="4"/>
    <x v="366"/>
    <x v="551"/>
    <x v="38"/>
    <x v="57"/>
    <x v="8"/>
    <x v="9"/>
    <x v="4735"/>
    <x v="18"/>
  </r>
  <r>
    <x v="1"/>
    <x v="7"/>
    <x v="0"/>
    <x v="12"/>
    <x v="373"/>
    <x v="4662"/>
    <x v="4122"/>
    <x v="72"/>
    <x v="8"/>
    <x v="2"/>
    <x v="2"/>
    <x v="7"/>
    <x v="42"/>
    <x v="305"/>
    <x v="170"/>
    <x v="184"/>
    <x v="1"/>
    <x v="12"/>
    <x v="4"/>
    <x v="365"/>
    <x v="749"/>
    <x v="38"/>
    <x v="57"/>
    <x v="8"/>
    <x v="9"/>
    <x v="4736"/>
    <x v="18"/>
  </r>
  <r>
    <x v="1"/>
    <x v="10"/>
    <x v="1"/>
    <x v="3"/>
    <x v="49"/>
    <x v="4663"/>
    <x v="4123"/>
    <x v="277"/>
    <x v="8"/>
    <x v="2"/>
    <x v="2"/>
    <x v="10"/>
    <x v="36"/>
    <x v="429"/>
    <x v="182"/>
    <x v="24"/>
    <x v="1"/>
    <x v="15"/>
    <x v="4"/>
    <x v="777"/>
    <x v="941"/>
    <x v="49"/>
    <x v="76"/>
    <x v="1"/>
    <x v="10"/>
    <x v="804"/>
    <x v="8"/>
  </r>
  <r>
    <x v="1"/>
    <x v="7"/>
    <x v="0"/>
    <x v="13"/>
    <x v="190"/>
    <x v="4664"/>
    <x v="4124"/>
    <x v="35"/>
    <x v="8"/>
    <x v="2"/>
    <x v="2"/>
    <x v="7"/>
    <x v="40"/>
    <x v="206"/>
    <x v="182"/>
    <x v="27"/>
    <x v="1"/>
    <x v="13"/>
    <x v="4"/>
    <x v="115"/>
    <x v="756"/>
    <x v="69"/>
    <x v="56"/>
    <x v="8"/>
    <x v="9"/>
    <x v="4738"/>
    <x v="23"/>
  </r>
  <r>
    <x v="1"/>
    <x v="7"/>
    <x v="0"/>
    <x v="24"/>
    <x v="393"/>
    <x v="4665"/>
    <x v="4125"/>
    <x v="85"/>
    <x v="8"/>
    <x v="2"/>
    <x v="2"/>
    <x v="7"/>
    <x v="42"/>
    <x v="307"/>
    <x v="139"/>
    <x v="184"/>
    <x v="1"/>
    <x v="12"/>
    <x v="4"/>
    <x v="452"/>
    <x v="688"/>
    <x v="38"/>
    <x v="57"/>
    <x v="8"/>
    <x v="9"/>
    <x v="4737"/>
    <x v="54"/>
  </r>
  <r>
    <x v="1"/>
    <x v="7"/>
    <x v="1"/>
    <x v="0"/>
    <x v="318"/>
    <x v="4666"/>
    <x v="4126"/>
    <x v="267"/>
    <x v="8"/>
    <x v="2"/>
    <x v="2"/>
    <x v="7"/>
    <x v="43"/>
    <x v="241"/>
    <x v="182"/>
    <x v="173"/>
    <x v="1"/>
    <x v="12"/>
    <x v="4"/>
    <x v="340"/>
    <x v="1022"/>
    <x v="5"/>
    <x v="20"/>
    <x v="7"/>
    <x v="9"/>
    <x v="2822"/>
    <x v="4"/>
  </r>
  <r>
    <x v="1"/>
    <x v="2"/>
    <x v="0"/>
    <x v="0"/>
    <x v="344"/>
    <x v="4667"/>
    <x v="4127"/>
    <x v="145"/>
    <x v="8"/>
    <x v="2"/>
    <x v="2"/>
    <x v="2"/>
    <x v="33"/>
    <x v="469"/>
    <x v="182"/>
    <x v="182"/>
    <x v="1"/>
    <x v="2"/>
    <x v="4"/>
    <x v="688"/>
    <x v="716"/>
    <x v="36"/>
    <x v="90"/>
    <x v="8"/>
    <x v="9"/>
    <x v="4739"/>
    <x v="11"/>
  </r>
  <r>
    <x v="1"/>
    <x v="7"/>
    <x v="0"/>
    <x v="12"/>
    <x v="361"/>
    <x v="4668"/>
    <x v="4128"/>
    <x v="26"/>
    <x v="8"/>
    <x v="2"/>
    <x v="2"/>
    <x v="7"/>
    <x v="42"/>
    <x v="305"/>
    <x v="182"/>
    <x v="142"/>
    <x v="1"/>
    <x v="12"/>
    <x v="4"/>
    <x v="366"/>
    <x v="181"/>
    <x v="38"/>
    <x v="57"/>
    <x v="8"/>
    <x v="9"/>
    <x v="4740"/>
    <x v="18"/>
  </r>
  <r>
    <x v="1"/>
    <x v="10"/>
    <x v="1"/>
    <x v="3"/>
    <x v="49"/>
    <x v="4669"/>
    <x v="4129"/>
    <x v="100"/>
    <x v="8"/>
    <x v="2"/>
    <x v="2"/>
    <x v="10"/>
    <x v="36"/>
    <x v="370"/>
    <x v="21"/>
    <x v="184"/>
    <x v="1"/>
    <x v="15"/>
    <x v="4"/>
    <x v="765"/>
    <x v="623"/>
    <x v="12"/>
    <x v="71"/>
    <x v="1"/>
    <x v="10"/>
    <x v="805"/>
    <x v="8"/>
  </r>
  <r>
    <x v="1"/>
    <x v="2"/>
    <x v="0"/>
    <x v="0"/>
    <x v="344"/>
    <x v="4670"/>
    <x v="4130"/>
    <x v="248"/>
    <x v="8"/>
    <x v="2"/>
    <x v="2"/>
    <x v="2"/>
    <x v="33"/>
    <x v="469"/>
    <x v="180"/>
    <x v="184"/>
    <x v="1"/>
    <x v="2"/>
    <x v="4"/>
    <x v="687"/>
    <x v="369"/>
    <x v="36"/>
    <x v="90"/>
    <x v="8"/>
    <x v="9"/>
    <x v="4741"/>
    <x v="11"/>
  </r>
  <r>
    <x v="1"/>
    <x v="7"/>
    <x v="0"/>
    <x v="8"/>
    <x v="369"/>
    <x v="4671"/>
    <x v="4131"/>
    <x v="130"/>
    <x v="8"/>
    <x v="2"/>
    <x v="2"/>
    <x v="7"/>
    <x v="42"/>
    <x v="180"/>
    <x v="182"/>
    <x v="176"/>
    <x v="1"/>
    <x v="12"/>
    <x v="4"/>
    <x v="340"/>
    <x v="29"/>
    <x v="77"/>
    <x v="39"/>
    <x v="8"/>
    <x v="9"/>
    <x v="4742"/>
    <x v="4"/>
  </r>
  <r>
    <x v="1"/>
    <x v="7"/>
    <x v="0"/>
    <x v="12"/>
    <x v="389"/>
    <x v="4672"/>
    <x v="4132"/>
    <x v="160"/>
    <x v="8"/>
    <x v="2"/>
    <x v="2"/>
    <x v="7"/>
    <x v="42"/>
    <x v="305"/>
    <x v="182"/>
    <x v="177"/>
    <x v="1"/>
    <x v="12"/>
    <x v="4"/>
    <x v="367"/>
    <x v="752"/>
    <x v="38"/>
    <x v="57"/>
    <x v="8"/>
    <x v="9"/>
    <x v="4743"/>
    <x v="18"/>
  </r>
  <r>
    <x v="1"/>
    <x v="7"/>
    <x v="0"/>
    <x v="8"/>
    <x v="369"/>
    <x v="4673"/>
    <x v="4133"/>
    <x v="160"/>
    <x v="8"/>
    <x v="2"/>
    <x v="2"/>
    <x v="7"/>
    <x v="42"/>
    <x v="180"/>
    <x v="182"/>
    <x v="176"/>
    <x v="1"/>
    <x v="12"/>
    <x v="4"/>
    <x v="347"/>
    <x v="829"/>
    <x v="77"/>
    <x v="39"/>
    <x v="8"/>
    <x v="9"/>
    <x v="4744"/>
    <x v="4"/>
  </r>
  <r>
    <x v="1"/>
    <x v="7"/>
    <x v="0"/>
    <x v="12"/>
    <x v="389"/>
    <x v="4674"/>
    <x v="4134"/>
    <x v="102"/>
    <x v="8"/>
    <x v="2"/>
    <x v="2"/>
    <x v="7"/>
    <x v="42"/>
    <x v="186"/>
    <x v="182"/>
    <x v="177"/>
    <x v="1"/>
    <x v="12"/>
    <x v="4"/>
    <x v="68"/>
    <x v="112"/>
    <x v="24"/>
    <x v="37"/>
    <x v="8"/>
    <x v="9"/>
    <x v="4745"/>
    <x v="18"/>
  </r>
  <r>
    <x v="1"/>
    <x v="2"/>
    <x v="0"/>
    <x v="0"/>
    <x v="344"/>
    <x v="4675"/>
    <x v="4134"/>
    <x v="248"/>
    <x v="8"/>
    <x v="2"/>
    <x v="2"/>
    <x v="2"/>
    <x v="33"/>
    <x v="469"/>
    <x v="180"/>
    <x v="184"/>
    <x v="1"/>
    <x v="2"/>
    <x v="4"/>
    <x v="687"/>
    <x v="370"/>
    <x v="36"/>
    <x v="90"/>
    <x v="8"/>
    <x v="9"/>
    <x v="4746"/>
    <x v="11"/>
  </r>
  <r>
    <x v="1"/>
    <x v="7"/>
    <x v="0"/>
    <x v="13"/>
    <x v="375"/>
    <x v="4676"/>
    <x v="4135"/>
    <x v="239"/>
    <x v="8"/>
    <x v="2"/>
    <x v="2"/>
    <x v="7"/>
    <x v="42"/>
    <x v="300"/>
    <x v="170"/>
    <x v="184"/>
    <x v="1"/>
    <x v="12"/>
    <x v="4"/>
    <x v="401"/>
    <x v="709"/>
    <x v="38"/>
    <x v="57"/>
    <x v="8"/>
    <x v="9"/>
    <x v="4747"/>
    <x v="37"/>
  </r>
  <r>
    <x v="1"/>
    <x v="7"/>
    <x v="0"/>
    <x v="8"/>
    <x v="361"/>
    <x v="4677"/>
    <x v="4136"/>
    <x v="239"/>
    <x v="8"/>
    <x v="2"/>
    <x v="2"/>
    <x v="7"/>
    <x v="42"/>
    <x v="180"/>
    <x v="182"/>
    <x v="173"/>
    <x v="1"/>
    <x v="12"/>
    <x v="4"/>
    <x v="349"/>
    <x v="827"/>
    <x v="77"/>
    <x v="39"/>
    <x v="8"/>
    <x v="9"/>
    <x v="4748"/>
    <x v="4"/>
  </r>
  <r>
    <x v="1"/>
    <x v="7"/>
    <x v="0"/>
    <x v="12"/>
    <x v="373"/>
    <x v="4678"/>
    <x v="4137"/>
    <x v="277"/>
    <x v="8"/>
    <x v="2"/>
    <x v="2"/>
    <x v="7"/>
    <x v="42"/>
    <x v="305"/>
    <x v="170"/>
    <x v="184"/>
    <x v="1"/>
    <x v="12"/>
    <x v="4"/>
    <x v="366"/>
    <x v="512"/>
    <x v="38"/>
    <x v="57"/>
    <x v="8"/>
    <x v="9"/>
    <x v="4749"/>
    <x v="18"/>
  </r>
  <r>
    <x v="1"/>
    <x v="7"/>
    <x v="1"/>
    <x v="8"/>
    <x v="349"/>
    <x v="4679"/>
    <x v="4138"/>
    <x v="25"/>
    <x v="8"/>
    <x v="2"/>
    <x v="2"/>
    <x v="7"/>
    <x v="43"/>
    <x v="283"/>
    <x v="182"/>
    <x v="142"/>
    <x v="1"/>
    <x v="12"/>
    <x v="4"/>
    <x v="442"/>
    <x v="631"/>
    <x v="104"/>
    <x v="16"/>
    <x v="7"/>
    <x v="9"/>
    <x v="2823"/>
    <x v="4"/>
  </r>
  <r>
    <x v="1"/>
    <x v="7"/>
    <x v="0"/>
    <x v="12"/>
    <x v="361"/>
    <x v="4680"/>
    <x v="4139"/>
    <x v="195"/>
    <x v="8"/>
    <x v="2"/>
    <x v="2"/>
    <x v="7"/>
    <x v="42"/>
    <x v="305"/>
    <x v="182"/>
    <x v="142"/>
    <x v="1"/>
    <x v="12"/>
    <x v="4"/>
    <x v="367"/>
    <x v="1015"/>
    <x v="38"/>
    <x v="57"/>
    <x v="8"/>
    <x v="9"/>
    <x v="4750"/>
    <x v="18"/>
  </r>
  <r>
    <x v="1"/>
    <x v="7"/>
    <x v="1"/>
    <x v="0"/>
    <x v="318"/>
    <x v="4681"/>
    <x v="4140"/>
    <x v="7"/>
    <x v="8"/>
    <x v="2"/>
    <x v="2"/>
    <x v="7"/>
    <x v="43"/>
    <x v="237"/>
    <x v="182"/>
    <x v="173"/>
    <x v="1"/>
    <x v="12"/>
    <x v="4"/>
    <x v="345"/>
    <x v="133"/>
    <x v="93"/>
    <x v="23"/>
    <x v="7"/>
    <x v="9"/>
    <x v="2824"/>
    <x v="4"/>
  </r>
  <r>
    <x v="1"/>
    <x v="7"/>
    <x v="0"/>
    <x v="28"/>
    <x v="406"/>
    <x v="4682"/>
    <x v="4141"/>
    <x v="7"/>
    <x v="8"/>
    <x v="2"/>
    <x v="2"/>
    <x v="7"/>
    <x v="39"/>
    <x v="112"/>
    <x v="170"/>
    <x v="184"/>
    <x v="1"/>
    <x v="12"/>
    <x v="4"/>
    <x v="77"/>
    <x v="126"/>
    <x v="24"/>
    <x v="37"/>
    <x v="8"/>
    <x v="9"/>
    <x v="4752"/>
    <x v="67"/>
  </r>
  <r>
    <x v="1"/>
    <x v="7"/>
    <x v="1"/>
    <x v="0"/>
    <x v="318"/>
    <x v="4684"/>
    <x v="4142"/>
    <x v="7"/>
    <x v="8"/>
    <x v="2"/>
    <x v="2"/>
    <x v="7"/>
    <x v="43"/>
    <x v="237"/>
    <x v="182"/>
    <x v="173"/>
    <x v="1"/>
    <x v="12"/>
    <x v="4"/>
    <x v="346"/>
    <x v="133"/>
    <x v="93"/>
    <x v="23"/>
    <x v="7"/>
    <x v="9"/>
    <x v="2825"/>
    <x v="4"/>
  </r>
  <r>
    <x v="1"/>
    <x v="2"/>
    <x v="0"/>
    <x v="0"/>
    <x v="330"/>
    <x v="4683"/>
    <x v="4142"/>
    <x v="145"/>
    <x v="8"/>
    <x v="2"/>
    <x v="2"/>
    <x v="2"/>
    <x v="33"/>
    <x v="469"/>
    <x v="178"/>
    <x v="184"/>
    <x v="1"/>
    <x v="2"/>
    <x v="4"/>
    <x v="687"/>
    <x v="681"/>
    <x v="36"/>
    <x v="90"/>
    <x v="8"/>
    <x v="9"/>
    <x v="4751"/>
    <x v="11"/>
  </r>
  <r>
    <x v="1"/>
    <x v="7"/>
    <x v="1"/>
    <x v="0"/>
    <x v="318"/>
    <x v="4685"/>
    <x v="4143"/>
    <x v="7"/>
    <x v="8"/>
    <x v="2"/>
    <x v="2"/>
    <x v="7"/>
    <x v="43"/>
    <x v="237"/>
    <x v="182"/>
    <x v="173"/>
    <x v="1"/>
    <x v="12"/>
    <x v="4"/>
    <x v="347"/>
    <x v="133"/>
    <x v="93"/>
    <x v="23"/>
    <x v="7"/>
    <x v="9"/>
    <x v="2826"/>
    <x v="4"/>
  </r>
  <r>
    <x v="1"/>
    <x v="7"/>
    <x v="1"/>
    <x v="0"/>
    <x v="318"/>
    <x v="4686"/>
    <x v="4144"/>
    <x v="7"/>
    <x v="8"/>
    <x v="2"/>
    <x v="2"/>
    <x v="7"/>
    <x v="43"/>
    <x v="237"/>
    <x v="182"/>
    <x v="173"/>
    <x v="1"/>
    <x v="12"/>
    <x v="4"/>
    <x v="348"/>
    <x v="133"/>
    <x v="93"/>
    <x v="23"/>
    <x v="7"/>
    <x v="9"/>
    <x v="2827"/>
    <x v="4"/>
  </r>
  <r>
    <x v="1"/>
    <x v="2"/>
    <x v="0"/>
    <x v="0"/>
    <x v="330"/>
    <x v="4687"/>
    <x v="4145"/>
    <x v="248"/>
    <x v="8"/>
    <x v="2"/>
    <x v="2"/>
    <x v="2"/>
    <x v="32"/>
    <x v="462"/>
    <x v="182"/>
    <x v="178"/>
    <x v="1"/>
    <x v="0"/>
    <x v="4"/>
    <x v="32"/>
    <x v="371"/>
    <x v="84"/>
    <x v="64"/>
    <x v="8"/>
    <x v="9"/>
    <x v="4753"/>
    <x v="11"/>
  </r>
  <r>
    <x v="1"/>
    <x v="7"/>
    <x v="1"/>
    <x v="0"/>
    <x v="318"/>
    <x v="4688"/>
    <x v="4146"/>
    <x v="7"/>
    <x v="8"/>
    <x v="2"/>
    <x v="2"/>
    <x v="7"/>
    <x v="43"/>
    <x v="237"/>
    <x v="182"/>
    <x v="173"/>
    <x v="1"/>
    <x v="12"/>
    <x v="4"/>
    <x v="349"/>
    <x v="133"/>
    <x v="93"/>
    <x v="23"/>
    <x v="7"/>
    <x v="9"/>
    <x v="2828"/>
    <x v="4"/>
  </r>
  <r>
    <x v="1"/>
    <x v="7"/>
    <x v="1"/>
    <x v="0"/>
    <x v="318"/>
    <x v="4689"/>
    <x v="4147"/>
    <x v="7"/>
    <x v="8"/>
    <x v="2"/>
    <x v="2"/>
    <x v="7"/>
    <x v="43"/>
    <x v="237"/>
    <x v="182"/>
    <x v="173"/>
    <x v="1"/>
    <x v="12"/>
    <x v="4"/>
    <x v="350"/>
    <x v="133"/>
    <x v="93"/>
    <x v="23"/>
    <x v="7"/>
    <x v="9"/>
    <x v="2829"/>
    <x v="4"/>
  </r>
  <r>
    <x v="1"/>
    <x v="10"/>
    <x v="0"/>
    <x v="0"/>
    <x v="27"/>
    <x v="4690"/>
    <x v="4148"/>
    <x v="13"/>
    <x v="8"/>
    <x v="2"/>
    <x v="2"/>
    <x v="10"/>
    <x v="35"/>
    <x v="343"/>
    <x v="182"/>
    <x v="24"/>
    <x v="1"/>
    <x v="15"/>
    <x v="4"/>
    <x v="708"/>
    <x v="790"/>
    <x v="51"/>
    <x v="26"/>
    <x v="1"/>
    <x v="9"/>
    <x v="806"/>
    <x v="2"/>
  </r>
  <r>
    <x v="1"/>
    <x v="7"/>
    <x v="0"/>
    <x v="12"/>
    <x v="373"/>
    <x v="4691"/>
    <x v="4149"/>
    <x v="188"/>
    <x v="8"/>
    <x v="2"/>
    <x v="2"/>
    <x v="7"/>
    <x v="42"/>
    <x v="305"/>
    <x v="182"/>
    <x v="173"/>
    <x v="1"/>
    <x v="12"/>
    <x v="4"/>
    <x v="366"/>
    <x v="886"/>
    <x v="38"/>
    <x v="57"/>
    <x v="8"/>
    <x v="9"/>
    <x v="4754"/>
    <x v="18"/>
  </r>
  <r>
    <x v="1"/>
    <x v="7"/>
    <x v="0"/>
    <x v="12"/>
    <x v="389"/>
    <x v="4692"/>
    <x v="4150"/>
    <x v="26"/>
    <x v="8"/>
    <x v="2"/>
    <x v="2"/>
    <x v="7"/>
    <x v="42"/>
    <x v="305"/>
    <x v="182"/>
    <x v="177"/>
    <x v="1"/>
    <x v="12"/>
    <x v="4"/>
    <x v="367"/>
    <x v="181"/>
    <x v="38"/>
    <x v="57"/>
    <x v="8"/>
    <x v="9"/>
    <x v="4756"/>
    <x v="18"/>
  </r>
  <r>
    <x v="1"/>
    <x v="2"/>
    <x v="0"/>
    <x v="0"/>
    <x v="330"/>
    <x v="4693"/>
    <x v="4151"/>
    <x v="248"/>
    <x v="8"/>
    <x v="2"/>
    <x v="2"/>
    <x v="2"/>
    <x v="33"/>
    <x v="469"/>
    <x v="178"/>
    <x v="184"/>
    <x v="1"/>
    <x v="2"/>
    <x v="4"/>
    <x v="687"/>
    <x v="870"/>
    <x v="36"/>
    <x v="90"/>
    <x v="8"/>
    <x v="9"/>
    <x v="4755"/>
    <x v="11"/>
  </r>
  <r>
    <x v="1"/>
    <x v="7"/>
    <x v="0"/>
    <x v="12"/>
    <x v="361"/>
    <x v="4694"/>
    <x v="4152"/>
    <x v="48"/>
    <x v="8"/>
    <x v="2"/>
    <x v="2"/>
    <x v="7"/>
    <x v="42"/>
    <x v="305"/>
    <x v="139"/>
    <x v="184"/>
    <x v="1"/>
    <x v="12"/>
    <x v="4"/>
    <x v="366"/>
    <x v="231"/>
    <x v="38"/>
    <x v="57"/>
    <x v="8"/>
    <x v="9"/>
    <x v="4757"/>
    <x v="18"/>
  </r>
  <r>
    <x v="1"/>
    <x v="7"/>
    <x v="0"/>
    <x v="24"/>
    <x v="393"/>
    <x v="4695"/>
    <x v="4153"/>
    <x v="160"/>
    <x v="8"/>
    <x v="2"/>
    <x v="2"/>
    <x v="7"/>
    <x v="42"/>
    <x v="307"/>
    <x v="182"/>
    <x v="142"/>
    <x v="1"/>
    <x v="12"/>
    <x v="4"/>
    <x v="455"/>
    <x v="486"/>
    <x v="38"/>
    <x v="57"/>
    <x v="8"/>
    <x v="9"/>
    <x v="4758"/>
    <x v="54"/>
  </r>
  <r>
    <x v="1"/>
    <x v="7"/>
    <x v="0"/>
    <x v="12"/>
    <x v="361"/>
    <x v="4696"/>
    <x v="4154"/>
    <x v="277"/>
    <x v="8"/>
    <x v="2"/>
    <x v="2"/>
    <x v="7"/>
    <x v="42"/>
    <x v="305"/>
    <x v="139"/>
    <x v="184"/>
    <x v="1"/>
    <x v="12"/>
    <x v="4"/>
    <x v="366"/>
    <x v="512"/>
    <x v="38"/>
    <x v="57"/>
    <x v="8"/>
    <x v="9"/>
    <x v="4759"/>
    <x v="18"/>
  </r>
  <r>
    <x v="1"/>
    <x v="7"/>
    <x v="1"/>
    <x v="8"/>
    <x v="349"/>
    <x v="4699"/>
    <x v="4155"/>
    <x v="25"/>
    <x v="8"/>
    <x v="2"/>
    <x v="2"/>
    <x v="7"/>
    <x v="43"/>
    <x v="283"/>
    <x v="182"/>
    <x v="142"/>
    <x v="1"/>
    <x v="12"/>
    <x v="4"/>
    <x v="443"/>
    <x v="631"/>
    <x v="104"/>
    <x v="16"/>
    <x v="7"/>
    <x v="9"/>
    <x v="2831"/>
    <x v="4"/>
  </r>
  <r>
    <x v="1"/>
    <x v="2"/>
    <x v="0"/>
    <x v="0"/>
    <x v="344"/>
    <x v="4697"/>
    <x v="4155"/>
    <x v="145"/>
    <x v="8"/>
    <x v="2"/>
    <x v="2"/>
    <x v="2"/>
    <x v="33"/>
    <x v="469"/>
    <x v="182"/>
    <x v="182"/>
    <x v="1"/>
    <x v="2"/>
    <x v="4"/>
    <x v="686"/>
    <x v="850"/>
    <x v="36"/>
    <x v="90"/>
    <x v="8"/>
    <x v="9"/>
    <x v="4760"/>
    <x v="11"/>
  </r>
  <r>
    <x v="1"/>
    <x v="7"/>
    <x v="1"/>
    <x v="0"/>
    <x v="318"/>
    <x v="4698"/>
    <x v="4155"/>
    <x v="267"/>
    <x v="8"/>
    <x v="2"/>
    <x v="2"/>
    <x v="7"/>
    <x v="43"/>
    <x v="241"/>
    <x v="170"/>
    <x v="184"/>
    <x v="1"/>
    <x v="12"/>
    <x v="4"/>
    <x v="335"/>
    <x v="1022"/>
    <x v="5"/>
    <x v="20"/>
    <x v="7"/>
    <x v="9"/>
    <x v="2830"/>
    <x v="4"/>
  </r>
  <r>
    <x v="1"/>
    <x v="10"/>
    <x v="1"/>
    <x v="12"/>
    <x v="90"/>
    <x v="4700"/>
    <x v="4156"/>
    <x v="188"/>
    <x v="8"/>
    <x v="2"/>
    <x v="2"/>
    <x v="10"/>
    <x v="60"/>
    <x v="421"/>
    <x v="18"/>
    <x v="184"/>
    <x v="1"/>
    <x v="15"/>
    <x v="4"/>
    <x v="977"/>
    <x v="782"/>
    <x v="65"/>
    <x v="79"/>
    <x v="1"/>
    <x v="10"/>
    <x v="807"/>
    <x v="18"/>
  </r>
  <r>
    <x v="1"/>
    <x v="10"/>
    <x v="1"/>
    <x v="8"/>
    <x v="59"/>
    <x v="4701"/>
    <x v="4157"/>
    <x v="232"/>
    <x v="8"/>
    <x v="2"/>
    <x v="2"/>
    <x v="10"/>
    <x v="60"/>
    <x v="417"/>
    <x v="18"/>
    <x v="184"/>
    <x v="1"/>
    <x v="15"/>
    <x v="4"/>
    <x v="938"/>
    <x v="82"/>
    <x v="65"/>
    <x v="79"/>
    <x v="1"/>
    <x v="10"/>
    <x v="808"/>
    <x v="4"/>
  </r>
  <r>
    <x v="1"/>
    <x v="7"/>
    <x v="0"/>
    <x v="12"/>
    <x v="383"/>
    <x v="4702"/>
    <x v="4158"/>
    <x v="188"/>
    <x v="8"/>
    <x v="2"/>
    <x v="2"/>
    <x v="7"/>
    <x v="42"/>
    <x v="305"/>
    <x v="182"/>
    <x v="176"/>
    <x v="1"/>
    <x v="12"/>
    <x v="4"/>
    <x v="366"/>
    <x v="886"/>
    <x v="38"/>
    <x v="57"/>
    <x v="8"/>
    <x v="9"/>
    <x v="4761"/>
    <x v="18"/>
  </r>
  <r>
    <x v="1"/>
    <x v="7"/>
    <x v="0"/>
    <x v="25"/>
    <x v="394"/>
    <x v="4703"/>
    <x v="4159"/>
    <x v="221"/>
    <x v="8"/>
    <x v="2"/>
    <x v="2"/>
    <x v="7"/>
    <x v="42"/>
    <x v="304"/>
    <x v="182"/>
    <x v="142"/>
    <x v="1"/>
    <x v="12"/>
    <x v="4"/>
    <x v="395"/>
    <x v="536"/>
    <x v="38"/>
    <x v="57"/>
    <x v="8"/>
    <x v="9"/>
    <x v="4762"/>
    <x v="11"/>
  </r>
  <r>
    <x v="1"/>
    <x v="7"/>
    <x v="0"/>
    <x v="12"/>
    <x v="392"/>
    <x v="4704"/>
    <x v="4160"/>
    <x v="33"/>
    <x v="8"/>
    <x v="2"/>
    <x v="2"/>
    <x v="7"/>
    <x v="39"/>
    <x v="122"/>
    <x v="182"/>
    <x v="178"/>
    <x v="1"/>
    <x v="12"/>
    <x v="4"/>
    <x v="75"/>
    <x v="664"/>
    <x v="24"/>
    <x v="37"/>
    <x v="8"/>
    <x v="9"/>
    <x v="4763"/>
    <x v="11"/>
  </r>
  <r>
    <x v="1"/>
    <x v="2"/>
    <x v="0"/>
    <x v="0"/>
    <x v="344"/>
    <x v="4705"/>
    <x v="4161"/>
    <x v="248"/>
    <x v="8"/>
    <x v="2"/>
    <x v="2"/>
    <x v="2"/>
    <x v="33"/>
    <x v="469"/>
    <x v="182"/>
    <x v="182"/>
    <x v="1"/>
    <x v="2"/>
    <x v="4"/>
    <x v="686"/>
    <x v="369"/>
    <x v="36"/>
    <x v="90"/>
    <x v="8"/>
    <x v="9"/>
    <x v="4764"/>
    <x v="11"/>
  </r>
  <r>
    <x v="0"/>
    <x v="7"/>
    <x v="1"/>
    <x v="25"/>
    <x v="394"/>
    <x v="4706"/>
    <x v="4162"/>
    <x v="284"/>
    <x v="8"/>
    <x v="2"/>
    <x v="2"/>
    <x v="7"/>
    <x v="7"/>
    <x v="30"/>
    <x v="139"/>
    <x v="184"/>
    <x v="1"/>
    <x v="12"/>
    <x v="4"/>
    <x v="117"/>
    <x v="704"/>
    <x v="34"/>
    <x v="13"/>
    <x v="7"/>
    <x v="9"/>
    <x v="4765"/>
    <x v="11"/>
  </r>
  <r>
    <x v="1"/>
    <x v="2"/>
    <x v="0"/>
    <x v="0"/>
    <x v="344"/>
    <x v="4707"/>
    <x v="4163"/>
    <x v="145"/>
    <x v="8"/>
    <x v="2"/>
    <x v="2"/>
    <x v="2"/>
    <x v="33"/>
    <x v="469"/>
    <x v="182"/>
    <x v="182"/>
    <x v="1"/>
    <x v="2"/>
    <x v="4"/>
    <x v="686"/>
    <x v="850"/>
    <x v="36"/>
    <x v="90"/>
    <x v="8"/>
    <x v="9"/>
    <x v="4766"/>
    <x v="11"/>
  </r>
  <r>
    <x v="1"/>
    <x v="7"/>
    <x v="1"/>
    <x v="0"/>
    <x v="260"/>
    <x v="4708"/>
    <x v="4164"/>
    <x v="291"/>
    <x v="8"/>
    <x v="2"/>
    <x v="2"/>
    <x v="7"/>
    <x v="43"/>
    <x v="230"/>
    <x v="139"/>
    <x v="184"/>
    <x v="1"/>
    <x v="12"/>
    <x v="4"/>
    <x v="413"/>
    <x v="896"/>
    <x v="91"/>
    <x v="15"/>
    <x v="7"/>
    <x v="9"/>
    <x v="2832"/>
    <x v="4"/>
  </r>
  <r>
    <x v="1"/>
    <x v="10"/>
    <x v="1"/>
    <x v="8"/>
    <x v="90"/>
    <x v="4709"/>
    <x v="4165"/>
    <x v="271"/>
    <x v="8"/>
    <x v="2"/>
    <x v="2"/>
    <x v="10"/>
    <x v="36"/>
    <x v="428"/>
    <x v="21"/>
    <x v="184"/>
    <x v="1"/>
    <x v="15"/>
    <x v="4"/>
    <x v="769"/>
    <x v="808"/>
    <x v="49"/>
    <x v="76"/>
    <x v="1"/>
    <x v="10"/>
    <x v="809"/>
    <x v="4"/>
  </r>
  <r>
    <x v="1"/>
    <x v="7"/>
    <x v="1"/>
    <x v="0"/>
    <x v="260"/>
    <x v="4710"/>
    <x v="4166"/>
    <x v="291"/>
    <x v="8"/>
    <x v="2"/>
    <x v="2"/>
    <x v="7"/>
    <x v="43"/>
    <x v="241"/>
    <x v="182"/>
    <x v="142"/>
    <x v="1"/>
    <x v="12"/>
    <x v="4"/>
    <x v="340"/>
    <x v="896"/>
    <x v="5"/>
    <x v="20"/>
    <x v="7"/>
    <x v="9"/>
    <x v="2833"/>
    <x v="4"/>
  </r>
  <r>
    <x v="1"/>
    <x v="7"/>
    <x v="0"/>
    <x v="12"/>
    <x v="349"/>
    <x v="4711"/>
    <x v="4167"/>
    <x v="195"/>
    <x v="8"/>
    <x v="2"/>
    <x v="2"/>
    <x v="7"/>
    <x v="42"/>
    <x v="305"/>
    <x v="182"/>
    <x v="95"/>
    <x v="1"/>
    <x v="12"/>
    <x v="4"/>
    <x v="367"/>
    <x v="1015"/>
    <x v="38"/>
    <x v="57"/>
    <x v="8"/>
    <x v="9"/>
    <x v="4767"/>
    <x v="18"/>
  </r>
  <r>
    <x v="1"/>
    <x v="7"/>
    <x v="0"/>
    <x v="16"/>
    <x v="374"/>
    <x v="4712"/>
    <x v="4168"/>
    <x v="26"/>
    <x v="8"/>
    <x v="2"/>
    <x v="2"/>
    <x v="7"/>
    <x v="39"/>
    <x v="134"/>
    <x v="139"/>
    <x v="184"/>
    <x v="1"/>
    <x v="12"/>
    <x v="4"/>
    <x v="278"/>
    <x v="177"/>
    <x v="55"/>
    <x v="38"/>
    <x v="8"/>
    <x v="9"/>
    <x v="4768"/>
    <x v="54"/>
  </r>
  <r>
    <x v="0"/>
    <x v="7"/>
    <x v="1"/>
    <x v="0"/>
    <x v="167"/>
    <x v="4713"/>
    <x v="4169"/>
    <x v="228"/>
    <x v="8"/>
    <x v="2"/>
    <x v="2"/>
    <x v="7"/>
    <x v="9"/>
    <x v="23"/>
    <x v="90"/>
    <x v="184"/>
    <x v="1"/>
    <x v="5"/>
    <x v="0"/>
    <x v="507"/>
    <x v="540"/>
    <x v="88"/>
    <x v="6"/>
    <x v="7"/>
    <x v="0"/>
    <x v="2834"/>
    <x v="2"/>
  </r>
  <r>
    <x v="1"/>
    <x v="7"/>
    <x v="0"/>
    <x v="8"/>
    <x v="361"/>
    <x v="4714"/>
    <x v="4170"/>
    <x v="85"/>
    <x v="8"/>
    <x v="2"/>
    <x v="2"/>
    <x v="7"/>
    <x v="42"/>
    <x v="180"/>
    <x v="182"/>
    <x v="173"/>
    <x v="1"/>
    <x v="12"/>
    <x v="4"/>
    <x v="349"/>
    <x v="879"/>
    <x v="77"/>
    <x v="39"/>
    <x v="8"/>
    <x v="9"/>
    <x v="4769"/>
    <x v="4"/>
  </r>
  <r>
    <x v="1"/>
    <x v="7"/>
    <x v="1"/>
    <x v="8"/>
    <x v="349"/>
    <x v="4715"/>
    <x v="4171"/>
    <x v="25"/>
    <x v="8"/>
    <x v="2"/>
    <x v="2"/>
    <x v="7"/>
    <x v="43"/>
    <x v="283"/>
    <x v="182"/>
    <x v="142"/>
    <x v="1"/>
    <x v="12"/>
    <x v="4"/>
    <x v="446"/>
    <x v="631"/>
    <x v="104"/>
    <x v="16"/>
    <x v="7"/>
    <x v="9"/>
    <x v="2835"/>
    <x v="4"/>
  </r>
  <r>
    <x v="1"/>
    <x v="7"/>
    <x v="0"/>
    <x v="8"/>
    <x v="332"/>
    <x v="4716"/>
    <x v="4172"/>
    <x v="97"/>
    <x v="8"/>
    <x v="2"/>
    <x v="2"/>
    <x v="7"/>
    <x v="42"/>
    <x v="180"/>
    <x v="182"/>
    <x v="84"/>
    <x v="1"/>
    <x v="12"/>
    <x v="4"/>
    <x v="351"/>
    <x v="824"/>
    <x v="77"/>
    <x v="39"/>
    <x v="8"/>
    <x v="9"/>
    <x v="4770"/>
    <x v="4"/>
  </r>
  <r>
    <x v="1"/>
    <x v="7"/>
    <x v="0"/>
    <x v="12"/>
    <x v="383"/>
    <x v="4717"/>
    <x v="4173"/>
    <x v="78"/>
    <x v="8"/>
    <x v="2"/>
    <x v="2"/>
    <x v="7"/>
    <x v="42"/>
    <x v="305"/>
    <x v="174"/>
    <x v="184"/>
    <x v="1"/>
    <x v="12"/>
    <x v="4"/>
    <x v="366"/>
    <x v="909"/>
    <x v="38"/>
    <x v="57"/>
    <x v="8"/>
    <x v="9"/>
    <x v="4771"/>
    <x v="18"/>
  </r>
  <r>
    <x v="1"/>
    <x v="7"/>
    <x v="0"/>
    <x v="24"/>
    <x v="393"/>
    <x v="4718"/>
    <x v="4174"/>
    <x v="35"/>
    <x v="8"/>
    <x v="2"/>
    <x v="2"/>
    <x v="7"/>
    <x v="42"/>
    <x v="307"/>
    <x v="182"/>
    <x v="142"/>
    <x v="1"/>
    <x v="12"/>
    <x v="4"/>
    <x v="454"/>
    <x v="322"/>
    <x v="38"/>
    <x v="57"/>
    <x v="8"/>
    <x v="9"/>
    <x v="4773"/>
    <x v="54"/>
  </r>
  <r>
    <x v="1"/>
    <x v="7"/>
    <x v="0"/>
    <x v="25"/>
    <x v="403"/>
    <x v="4719"/>
    <x v="4174"/>
    <x v="129"/>
    <x v="8"/>
    <x v="2"/>
    <x v="2"/>
    <x v="7"/>
    <x v="39"/>
    <x v="137"/>
    <x v="182"/>
    <x v="173"/>
    <x v="1"/>
    <x v="12"/>
    <x v="4"/>
    <x v="55"/>
    <x v="47"/>
    <x v="57"/>
    <x v="29"/>
    <x v="8"/>
    <x v="9"/>
    <x v="4772"/>
    <x v="11"/>
  </r>
  <r>
    <x v="1"/>
    <x v="7"/>
    <x v="0"/>
    <x v="24"/>
    <x v="384"/>
    <x v="4720"/>
    <x v="4175"/>
    <x v="188"/>
    <x v="8"/>
    <x v="2"/>
    <x v="2"/>
    <x v="7"/>
    <x v="39"/>
    <x v="126"/>
    <x v="101"/>
    <x v="184"/>
    <x v="1"/>
    <x v="12"/>
    <x v="4"/>
    <x v="118"/>
    <x v="253"/>
    <x v="34"/>
    <x v="36"/>
    <x v="8"/>
    <x v="9"/>
    <x v="4774"/>
    <x v="54"/>
  </r>
  <r>
    <x v="1"/>
    <x v="7"/>
    <x v="1"/>
    <x v="0"/>
    <x v="260"/>
    <x v="4721"/>
    <x v="4176"/>
    <x v="266"/>
    <x v="8"/>
    <x v="2"/>
    <x v="2"/>
    <x v="7"/>
    <x v="43"/>
    <x v="230"/>
    <x v="182"/>
    <x v="142"/>
    <x v="1"/>
    <x v="12"/>
    <x v="4"/>
    <x v="413"/>
    <x v="934"/>
    <x v="91"/>
    <x v="15"/>
    <x v="7"/>
    <x v="9"/>
    <x v="2836"/>
    <x v="4"/>
  </r>
  <r>
    <x v="1"/>
    <x v="7"/>
    <x v="0"/>
    <x v="12"/>
    <x v="361"/>
    <x v="4722"/>
    <x v="4177"/>
    <x v="95"/>
    <x v="8"/>
    <x v="2"/>
    <x v="2"/>
    <x v="7"/>
    <x v="42"/>
    <x v="305"/>
    <x v="139"/>
    <x v="184"/>
    <x v="1"/>
    <x v="12"/>
    <x v="4"/>
    <x v="366"/>
    <x v="905"/>
    <x v="38"/>
    <x v="57"/>
    <x v="8"/>
    <x v="9"/>
    <x v="4775"/>
    <x v="18"/>
  </r>
  <r>
    <x v="1"/>
    <x v="7"/>
    <x v="1"/>
    <x v="12"/>
    <x v="361"/>
    <x v="4723"/>
    <x v="4178"/>
    <x v="93"/>
    <x v="8"/>
    <x v="2"/>
    <x v="2"/>
    <x v="7"/>
    <x v="43"/>
    <x v="265"/>
    <x v="139"/>
    <x v="184"/>
    <x v="1"/>
    <x v="12"/>
    <x v="4"/>
    <x v="419"/>
    <x v="39"/>
    <x v="42"/>
    <x v="17"/>
    <x v="7"/>
    <x v="9"/>
    <x v="4776"/>
    <x v="18"/>
  </r>
  <r>
    <x v="1"/>
    <x v="7"/>
    <x v="0"/>
    <x v="8"/>
    <x v="369"/>
    <x v="4724"/>
    <x v="4179"/>
    <x v="7"/>
    <x v="8"/>
    <x v="2"/>
    <x v="2"/>
    <x v="7"/>
    <x v="42"/>
    <x v="180"/>
    <x v="182"/>
    <x v="176"/>
    <x v="1"/>
    <x v="12"/>
    <x v="4"/>
    <x v="351"/>
    <x v="138"/>
    <x v="77"/>
    <x v="39"/>
    <x v="8"/>
    <x v="9"/>
    <x v="4777"/>
    <x v="4"/>
  </r>
  <r>
    <x v="0"/>
    <x v="7"/>
    <x v="1"/>
    <x v="0"/>
    <x v="260"/>
    <x v="4725"/>
    <x v="4180"/>
    <x v="98"/>
    <x v="8"/>
    <x v="2"/>
    <x v="2"/>
    <x v="7"/>
    <x v="9"/>
    <x v="23"/>
    <x v="182"/>
    <x v="142"/>
    <x v="1"/>
    <x v="5"/>
    <x v="0"/>
    <x v="513"/>
    <x v="320"/>
    <x v="88"/>
    <x v="6"/>
    <x v="7"/>
    <x v="0"/>
    <x v="2837"/>
    <x v="2"/>
  </r>
  <r>
    <x v="1"/>
    <x v="7"/>
    <x v="0"/>
    <x v="25"/>
    <x v="394"/>
    <x v="4726"/>
    <x v="4181"/>
    <x v="269"/>
    <x v="8"/>
    <x v="2"/>
    <x v="2"/>
    <x v="7"/>
    <x v="42"/>
    <x v="304"/>
    <x v="139"/>
    <x v="184"/>
    <x v="1"/>
    <x v="12"/>
    <x v="4"/>
    <x v="394"/>
    <x v="298"/>
    <x v="38"/>
    <x v="57"/>
    <x v="8"/>
    <x v="9"/>
    <x v="4778"/>
    <x v="11"/>
  </r>
  <r>
    <x v="1"/>
    <x v="7"/>
    <x v="0"/>
    <x v="13"/>
    <x v="190"/>
    <x v="4727"/>
    <x v="4182"/>
    <x v="80"/>
    <x v="8"/>
    <x v="2"/>
    <x v="2"/>
    <x v="7"/>
    <x v="41"/>
    <x v="208"/>
    <x v="182"/>
    <x v="27"/>
    <x v="1"/>
    <x v="13"/>
    <x v="4"/>
    <x v="74"/>
    <x v="584"/>
    <x v="69"/>
    <x v="56"/>
    <x v="8"/>
    <x v="9"/>
    <x v="4779"/>
    <x v="23"/>
  </r>
  <r>
    <x v="1"/>
    <x v="7"/>
    <x v="0"/>
    <x v="25"/>
    <x v="394"/>
    <x v="4728"/>
    <x v="4183"/>
    <x v="145"/>
    <x v="8"/>
    <x v="2"/>
    <x v="2"/>
    <x v="7"/>
    <x v="42"/>
    <x v="304"/>
    <x v="182"/>
    <x v="142"/>
    <x v="1"/>
    <x v="12"/>
    <x v="4"/>
    <x v="395"/>
    <x v="679"/>
    <x v="38"/>
    <x v="57"/>
    <x v="8"/>
    <x v="9"/>
    <x v="4780"/>
    <x v="11"/>
  </r>
  <r>
    <x v="1"/>
    <x v="7"/>
    <x v="0"/>
    <x v="28"/>
    <x v="388"/>
    <x v="4729"/>
    <x v="4184"/>
    <x v="66"/>
    <x v="8"/>
    <x v="2"/>
    <x v="2"/>
    <x v="7"/>
    <x v="39"/>
    <x v="129"/>
    <x v="182"/>
    <x v="95"/>
    <x v="1"/>
    <x v="12"/>
    <x v="4"/>
    <x v="142"/>
    <x v="1018"/>
    <x v="55"/>
    <x v="38"/>
    <x v="8"/>
    <x v="9"/>
    <x v="4781"/>
    <x v="67"/>
  </r>
  <r>
    <x v="1"/>
    <x v="7"/>
    <x v="0"/>
    <x v="28"/>
    <x v="399"/>
    <x v="4730"/>
    <x v="4185"/>
    <x v="26"/>
    <x v="8"/>
    <x v="2"/>
    <x v="2"/>
    <x v="7"/>
    <x v="39"/>
    <x v="129"/>
    <x v="139"/>
    <x v="184"/>
    <x v="1"/>
    <x v="12"/>
    <x v="4"/>
    <x v="140"/>
    <x v="177"/>
    <x v="55"/>
    <x v="38"/>
    <x v="8"/>
    <x v="9"/>
    <x v="4782"/>
    <x v="67"/>
  </r>
  <r>
    <x v="1"/>
    <x v="10"/>
    <x v="1"/>
    <x v="12"/>
    <x v="128"/>
    <x v="4731"/>
    <x v="4186"/>
    <x v="183"/>
    <x v="8"/>
    <x v="2"/>
    <x v="2"/>
    <x v="10"/>
    <x v="36"/>
    <x v="373"/>
    <x v="21"/>
    <x v="184"/>
    <x v="1"/>
    <x v="15"/>
    <x v="4"/>
    <x v="832"/>
    <x v="959"/>
    <x v="12"/>
    <x v="71"/>
    <x v="1"/>
    <x v="10"/>
    <x v="810"/>
    <x v="17"/>
  </r>
  <r>
    <x v="1"/>
    <x v="10"/>
    <x v="0"/>
    <x v="17"/>
    <x v="190"/>
    <x v="4732"/>
    <x v="4187"/>
    <x v="120"/>
    <x v="8"/>
    <x v="2"/>
    <x v="2"/>
    <x v="10"/>
    <x v="35"/>
    <x v="324"/>
    <x v="182"/>
    <x v="24"/>
    <x v="1"/>
    <x v="15"/>
    <x v="4"/>
    <x v="864"/>
    <x v="599"/>
    <x v="19"/>
    <x v="49"/>
    <x v="1"/>
    <x v="9"/>
    <x v="811"/>
    <x v="23"/>
  </r>
  <r>
    <x v="1"/>
    <x v="7"/>
    <x v="0"/>
    <x v="24"/>
    <x v="411"/>
    <x v="4733"/>
    <x v="4188"/>
    <x v="26"/>
    <x v="8"/>
    <x v="2"/>
    <x v="2"/>
    <x v="7"/>
    <x v="39"/>
    <x v="162"/>
    <x v="182"/>
    <x v="178"/>
    <x v="1"/>
    <x v="12"/>
    <x v="4"/>
    <x v="61"/>
    <x v="191"/>
    <x v="89"/>
    <x v="34"/>
    <x v="8"/>
    <x v="9"/>
    <x v="4783"/>
    <x v="54"/>
  </r>
  <r>
    <x v="1"/>
    <x v="2"/>
    <x v="0"/>
    <x v="0"/>
    <x v="344"/>
    <x v="4734"/>
    <x v="4189"/>
    <x v="145"/>
    <x v="8"/>
    <x v="2"/>
    <x v="2"/>
    <x v="2"/>
    <x v="33"/>
    <x v="469"/>
    <x v="180"/>
    <x v="184"/>
    <x v="1"/>
    <x v="2"/>
    <x v="4"/>
    <x v="689"/>
    <x v="850"/>
    <x v="36"/>
    <x v="90"/>
    <x v="8"/>
    <x v="9"/>
    <x v="4784"/>
    <x v="11"/>
  </r>
  <r>
    <x v="0"/>
    <x v="7"/>
    <x v="1"/>
    <x v="0"/>
    <x v="260"/>
    <x v="4735"/>
    <x v="4190"/>
    <x v="84"/>
    <x v="8"/>
    <x v="2"/>
    <x v="2"/>
    <x v="7"/>
    <x v="9"/>
    <x v="23"/>
    <x v="139"/>
    <x v="184"/>
    <x v="1"/>
    <x v="5"/>
    <x v="0"/>
    <x v="512"/>
    <x v="724"/>
    <x v="88"/>
    <x v="6"/>
    <x v="7"/>
    <x v="0"/>
    <x v="2838"/>
    <x v="2"/>
  </r>
  <r>
    <x v="1"/>
    <x v="7"/>
    <x v="0"/>
    <x v="8"/>
    <x v="349"/>
    <x v="4736"/>
    <x v="4191"/>
    <x v="298"/>
    <x v="8"/>
    <x v="2"/>
    <x v="2"/>
    <x v="7"/>
    <x v="42"/>
    <x v="180"/>
    <x v="139"/>
    <x v="184"/>
    <x v="1"/>
    <x v="12"/>
    <x v="4"/>
    <x v="349"/>
    <x v="376"/>
    <x v="77"/>
    <x v="39"/>
    <x v="8"/>
    <x v="9"/>
    <x v="4785"/>
    <x v="4"/>
  </r>
  <r>
    <x v="1"/>
    <x v="2"/>
    <x v="0"/>
    <x v="0"/>
    <x v="344"/>
    <x v="4737"/>
    <x v="4192"/>
    <x v="145"/>
    <x v="8"/>
    <x v="2"/>
    <x v="2"/>
    <x v="2"/>
    <x v="33"/>
    <x v="469"/>
    <x v="180"/>
    <x v="184"/>
    <x v="1"/>
    <x v="2"/>
    <x v="4"/>
    <x v="689"/>
    <x v="850"/>
    <x v="36"/>
    <x v="90"/>
    <x v="8"/>
    <x v="9"/>
    <x v="4786"/>
    <x v="11"/>
  </r>
  <r>
    <x v="1"/>
    <x v="10"/>
    <x v="0"/>
    <x v="12"/>
    <x v="128"/>
    <x v="4738"/>
    <x v="4193"/>
    <x v="26"/>
    <x v="8"/>
    <x v="2"/>
    <x v="2"/>
    <x v="10"/>
    <x v="35"/>
    <x v="320"/>
    <x v="21"/>
    <x v="184"/>
    <x v="1"/>
    <x v="15"/>
    <x v="4"/>
    <x v="826"/>
    <x v="184"/>
    <x v="12"/>
    <x v="47"/>
    <x v="1"/>
    <x v="9"/>
    <x v="812"/>
    <x v="12"/>
  </r>
  <r>
    <x v="1"/>
    <x v="10"/>
    <x v="0"/>
    <x v="17"/>
    <x v="190"/>
    <x v="4739"/>
    <x v="4194"/>
    <x v="26"/>
    <x v="8"/>
    <x v="2"/>
    <x v="2"/>
    <x v="10"/>
    <x v="35"/>
    <x v="319"/>
    <x v="21"/>
    <x v="184"/>
    <x v="1"/>
    <x v="15"/>
    <x v="4"/>
    <x v="874"/>
    <x v="184"/>
    <x v="31"/>
    <x v="47"/>
    <x v="1"/>
    <x v="9"/>
    <x v="813"/>
    <x v="24"/>
  </r>
  <r>
    <x v="1"/>
    <x v="10"/>
    <x v="1"/>
    <x v="12"/>
    <x v="128"/>
    <x v="4740"/>
    <x v="4195"/>
    <x v="298"/>
    <x v="8"/>
    <x v="2"/>
    <x v="2"/>
    <x v="10"/>
    <x v="36"/>
    <x v="373"/>
    <x v="182"/>
    <x v="24"/>
    <x v="1"/>
    <x v="15"/>
    <x v="4"/>
    <x v="831"/>
    <x v="529"/>
    <x v="12"/>
    <x v="71"/>
    <x v="1"/>
    <x v="10"/>
    <x v="814"/>
    <x v="17"/>
  </r>
  <r>
    <x v="0"/>
    <x v="7"/>
    <x v="1"/>
    <x v="0"/>
    <x v="260"/>
    <x v="4741"/>
    <x v="4196"/>
    <x v="23"/>
    <x v="8"/>
    <x v="2"/>
    <x v="2"/>
    <x v="7"/>
    <x v="9"/>
    <x v="25"/>
    <x v="182"/>
    <x v="142"/>
    <x v="1"/>
    <x v="5"/>
    <x v="0"/>
    <x v="511"/>
    <x v="979"/>
    <x v="88"/>
    <x v="6"/>
    <x v="7"/>
    <x v="0"/>
    <x v="2839"/>
    <x v="3"/>
  </r>
  <r>
    <x v="1"/>
    <x v="7"/>
    <x v="0"/>
    <x v="25"/>
    <x v="397"/>
    <x v="4742"/>
    <x v="4196"/>
    <x v="248"/>
    <x v="8"/>
    <x v="2"/>
    <x v="2"/>
    <x v="7"/>
    <x v="39"/>
    <x v="121"/>
    <x v="182"/>
    <x v="146"/>
    <x v="1"/>
    <x v="12"/>
    <x v="4"/>
    <x v="77"/>
    <x v="516"/>
    <x v="24"/>
    <x v="37"/>
    <x v="8"/>
    <x v="9"/>
    <x v="4787"/>
    <x v="11"/>
  </r>
  <r>
    <x v="1"/>
    <x v="10"/>
    <x v="1"/>
    <x v="12"/>
    <x v="128"/>
    <x v="4743"/>
    <x v="4197"/>
    <x v="108"/>
    <x v="8"/>
    <x v="2"/>
    <x v="2"/>
    <x v="10"/>
    <x v="36"/>
    <x v="399"/>
    <x v="21"/>
    <x v="184"/>
    <x v="1"/>
    <x v="15"/>
    <x v="4"/>
    <x v="770"/>
    <x v="784"/>
    <x v="56"/>
    <x v="53"/>
    <x v="1"/>
    <x v="10"/>
    <x v="815"/>
    <x v="40"/>
  </r>
  <r>
    <x v="1"/>
    <x v="7"/>
    <x v="0"/>
    <x v="8"/>
    <x v="349"/>
    <x v="4744"/>
    <x v="4198"/>
    <x v="66"/>
    <x v="8"/>
    <x v="2"/>
    <x v="2"/>
    <x v="7"/>
    <x v="42"/>
    <x v="180"/>
    <x v="139"/>
    <x v="184"/>
    <x v="1"/>
    <x v="12"/>
    <x v="4"/>
    <x v="349"/>
    <x v="270"/>
    <x v="77"/>
    <x v="39"/>
    <x v="8"/>
    <x v="9"/>
    <x v="4788"/>
    <x v="4"/>
  </r>
  <r>
    <x v="1"/>
    <x v="7"/>
    <x v="0"/>
    <x v="8"/>
    <x v="369"/>
    <x v="4745"/>
    <x v="4199"/>
    <x v="7"/>
    <x v="8"/>
    <x v="2"/>
    <x v="2"/>
    <x v="7"/>
    <x v="42"/>
    <x v="180"/>
    <x v="182"/>
    <x v="176"/>
    <x v="1"/>
    <x v="12"/>
    <x v="4"/>
    <x v="352"/>
    <x v="138"/>
    <x v="77"/>
    <x v="39"/>
    <x v="8"/>
    <x v="9"/>
    <x v="4789"/>
    <x v="4"/>
  </r>
  <r>
    <x v="1"/>
    <x v="7"/>
    <x v="0"/>
    <x v="12"/>
    <x v="378"/>
    <x v="4746"/>
    <x v="4200"/>
    <x v="78"/>
    <x v="8"/>
    <x v="2"/>
    <x v="2"/>
    <x v="7"/>
    <x v="42"/>
    <x v="305"/>
    <x v="171"/>
    <x v="184"/>
    <x v="1"/>
    <x v="12"/>
    <x v="4"/>
    <x v="367"/>
    <x v="909"/>
    <x v="38"/>
    <x v="57"/>
    <x v="8"/>
    <x v="9"/>
    <x v="4790"/>
    <x v="18"/>
  </r>
  <r>
    <x v="1"/>
    <x v="7"/>
    <x v="0"/>
    <x v="12"/>
    <x v="361"/>
    <x v="4747"/>
    <x v="4201"/>
    <x v="99"/>
    <x v="8"/>
    <x v="2"/>
    <x v="2"/>
    <x v="7"/>
    <x v="42"/>
    <x v="305"/>
    <x v="182"/>
    <x v="142"/>
    <x v="1"/>
    <x v="12"/>
    <x v="4"/>
    <x v="368"/>
    <x v="565"/>
    <x v="38"/>
    <x v="57"/>
    <x v="8"/>
    <x v="9"/>
    <x v="4791"/>
    <x v="18"/>
  </r>
  <r>
    <x v="1"/>
    <x v="10"/>
    <x v="1"/>
    <x v="12"/>
    <x v="90"/>
    <x v="4748"/>
    <x v="4202"/>
    <x v="220"/>
    <x v="8"/>
    <x v="2"/>
    <x v="2"/>
    <x v="10"/>
    <x v="59"/>
    <x v="348"/>
    <x v="18"/>
    <x v="184"/>
    <x v="1"/>
    <x v="15"/>
    <x v="4"/>
    <x v="911"/>
    <x v="453"/>
    <x v="15"/>
    <x v="70"/>
    <x v="1"/>
    <x v="10"/>
    <x v="816"/>
    <x v="18"/>
  </r>
  <r>
    <x v="1"/>
    <x v="7"/>
    <x v="0"/>
    <x v="24"/>
    <x v="379"/>
    <x v="4749"/>
    <x v="4203"/>
    <x v="97"/>
    <x v="8"/>
    <x v="2"/>
    <x v="2"/>
    <x v="7"/>
    <x v="42"/>
    <x v="307"/>
    <x v="182"/>
    <x v="95"/>
    <x v="1"/>
    <x v="12"/>
    <x v="4"/>
    <x v="456"/>
    <x v="278"/>
    <x v="38"/>
    <x v="57"/>
    <x v="8"/>
    <x v="9"/>
    <x v="4792"/>
    <x v="54"/>
  </r>
  <r>
    <x v="1"/>
    <x v="2"/>
    <x v="0"/>
    <x v="0"/>
    <x v="330"/>
    <x v="4750"/>
    <x v="4204"/>
    <x v="248"/>
    <x v="8"/>
    <x v="2"/>
    <x v="2"/>
    <x v="2"/>
    <x v="32"/>
    <x v="462"/>
    <x v="182"/>
    <x v="178"/>
    <x v="1"/>
    <x v="0"/>
    <x v="4"/>
    <x v="32"/>
    <x v="370"/>
    <x v="84"/>
    <x v="64"/>
    <x v="8"/>
    <x v="9"/>
    <x v="4793"/>
    <x v="11"/>
  </r>
  <r>
    <x v="1"/>
    <x v="10"/>
    <x v="1"/>
    <x v="8"/>
    <x v="59"/>
    <x v="4751"/>
    <x v="4205"/>
    <x v="232"/>
    <x v="8"/>
    <x v="2"/>
    <x v="2"/>
    <x v="10"/>
    <x v="60"/>
    <x v="417"/>
    <x v="18"/>
    <x v="184"/>
    <x v="1"/>
    <x v="15"/>
    <x v="4"/>
    <x v="938"/>
    <x v="82"/>
    <x v="65"/>
    <x v="79"/>
    <x v="1"/>
    <x v="10"/>
    <x v="817"/>
    <x v="4"/>
  </r>
  <r>
    <x v="1"/>
    <x v="7"/>
    <x v="0"/>
    <x v="12"/>
    <x v="361"/>
    <x v="4752"/>
    <x v="4206"/>
    <x v="239"/>
    <x v="8"/>
    <x v="2"/>
    <x v="2"/>
    <x v="7"/>
    <x v="39"/>
    <x v="148"/>
    <x v="139"/>
    <x v="184"/>
    <x v="1"/>
    <x v="12"/>
    <x v="4"/>
    <x v="10"/>
    <x v="914"/>
    <x v="29"/>
    <x v="31"/>
    <x v="8"/>
    <x v="9"/>
    <x v="4794"/>
    <x v="18"/>
  </r>
  <r>
    <x v="1"/>
    <x v="7"/>
    <x v="1"/>
    <x v="0"/>
    <x v="318"/>
    <x v="4753"/>
    <x v="4207"/>
    <x v="7"/>
    <x v="8"/>
    <x v="2"/>
    <x v="2"/>
    <x v="7"/>
    <x v="43"/>
    <x v="237"/>
    <x v="170"/>
    <x v="184"/>
    <x v="1"/>
    <x v="12"/>
    <x v="4"/>
    <x v="349"/>
    <x v="133"/>
    <x v="93"/>
    <x v="23"/>
    <x v="7"/>
    <x v="9"/>
    <x v="2840"/>
    <x v="4"/>
  </r>
  <r>
    <x v="1"/>
    <x v="7"/>
    <x v="1"/>
    <x v="0"/>
    <x v="318"/>
    <x v="4754"/>
    <x v="4208"/>
    <x v="7"/>
    <x v="8"/>
    <x v="2"/>
    <x v="2"/>
    <x v="7"/>
    <x v="43"/>
    <x v="237"/>
    <x v="170"/>
    <x v="184"/>
    <x v="1"/>
    <x v="12"/>
    <x v="4"/>
    <x v="348"/>
    <x v="133"/>
    <x v="93"/>
    <x v="23"/>
    <x v="7"/>
    <x v="9"/>
    <x v="2841"/>
    <x v="4"/>
  </r>
  <r>
    <x v="1"/>
    <x v="7"/>
    <x v="1"/>
    <x v="0"/>
    <x v="318"/>
    <x v="4755"/>
    <x v="4209"/>
    <x v="7"/>
    <x v="8"/>
    <x v="2"/>
    <x v="2"/>
    <x v="7"/>
    <x v="43"/>
    <x v="237"/>
    <x v="170"/>
    <x v="184"/>
    <x v="1"/>
    <x v="12"/>
    <x v="4"/>
    <x v="347"/>
    <x v="133"/>
    <x v="93"/>
    <x v="23"/>
    <x v="7"/>
    <x v="9"/>
    <x v="2842"/>
    <x v="4"/>
  </r>
  <r>
    <x v="1"/>
    <x v="7"/>
    <x v="1"/>
    <x v="0"/>
    <x v="318"/>
    <x v="4756"/>
    <x v="4210"/>
    <x v="7"/>
    <x v="8"/>
    <x v="2"/>
    <x v="2"/>
    <x v="7"/>
    <x v="43"/>
    <x v="237"/>
    <x v="170"/>
    <x v="184"/>
    <x v="1"/>
    <x v="12"/>
    <x v="4"/>
    <x v="346"/>
    <x v="133"/>
    <x v="93"/>
    <x v="23"/>
    <x v="7"/>
    <x v="9"/>
    <x v="2843"/>
    <x v="4"/>
  </r>
  <r>
    <x v="1"/>
    <x v="7"/>
    <x v="1"/>
    <x v="0"/>
    <x v="318"/>
    <x v="4757"/>
    <x v="4211"/>
    <x v="7"/>
    <x v="8"/>
    <x v="2"/>
    <x v="2"/>
    <x v="7"/>
    <x v="43"/>
    <x v="237"/>
    <x v="170"/>
    <x v="184"/>
    <x v="1"/>
    <x v="12"/>
    <x v="4"/>
    <x v="345"/>
    <x v="133"/>
    <x v="93"/>
    <x v="23"/>
    <x v="7"/>
    <x v="9"/>
    <x v="2844"/>
    <x v="4"/>
  </r>
  <r>
    <x v="1"/>
    <x v="7"/>
    <x v="0"/>
    <x v="24"/>
    <x v="402"/>
    <x v="4758"/>
    <x v="4212"/>
    <x v="239"/>
    <x v="8"/>
    <x v="2"/>
    <x v="2"/>
    <x v="7"/>
    <x v="38"/>
    <x v="201"/>
    <x v="170"/>
    <x v="184"/>
    <x v="1"/>
    <x v="12"/>
    <x v="4"/>
    <x v="129"/>
    <x v="560"/>
    <x v="60"/>
    <x v="62"/>
    <x v="8"/>
    <x v="9"/>
    <x v="4795"/>
    <x v="54"/>
  </r>
  <r>
    <x v="1"/>
    <x v="7"/>
    <x v="0"/>
    <x v="12"/>
    <x v="361"/>
    <x v="4759"/>
    <x v="4213"/>
    <x v="239"/>
    <x v="8"/>
    <x v="2"/>
    <x v="2"/>
    <x v="7"/>
    <x v="39"/>
    <x v="148"/>
    <x v="139"/>
    <x v="184"/>
    <x v="1"/>
    <x v="12"/>
    <x v="4"/>
    <x v="10"/>
    <x v="914"/>
    <x v="29"/>
    <x v="31"/>
    <x v="8"/>
    <x v="9"/>
    <x v="4796"/>
    <x v="18"/>
  </r>
  <r>
    <x v="1"/>
    <x v="7"/>
    <x v="0"/>
    <x v="8"/>
    <x v="369"/>
    <x v="4760"/>
    <x v="4214"/>
    <x v="99"/>
    <x v="8"/>
    <x v="2"/>
    <x v="2"/>
    <x v="7"/>
    <x v="42"/>
    <x v="180"/>
    <x v="182"/>
    <x v="176"/>
    <x v="1"/>
    <x v="12"/>
    <x v="4"/>
    <x v="352"/>
    <x v="518"/>
    <x v="77"/>
    <x v="39"/>
    <x v="8"/>
    <x v="9"/>
    <x v="4797"/>
    <x v="4"/>
  </r>
  <r>
    <x v="1"/>
    <x v="7"/>
    <x v="0"/>
    <x v="8"/>
    <x v="369"/>
    <x v="4761"/>
    <x v="4215"/>
    <x v="99"/>
    <x v="8"/>
    <x v="2"/>
    <x v="2"/>
    <x v="7"/>
    <x v="42"/>
    <x v="180"/>
    <x v="182"/>
    <x v="176"/>
    <x v="1"/>
    <x v="12"/>
    <x v="4"/>
    <x v="354"/>
    <x v="518"/>
    <x v="77"/>
    <x v="39"/>
    <x v="8"/>
    <x v="9"/>
    <x v="4798"/>
    <x v="4"/>
  </r>
  <r>
    <x v="1"/>
    <x v="7"/>
    <x v="0"/>
    <x v="25"/>
    <x v="380"/>
    <x v="4762"/>
    <x v="4216"/>
    <x v="293"/>
    <x v="8"/>
    <x v="2"/>
    <x v="2"/>
    <x v="7"/>
    <x v="42"/>
    <x v="304"/>
    <x v="182"/>
    <x v="95"/>
    <x v="1"/>
    <x v="12"/>
    <x v="4"/>
    <x v="397"/>
    <x v="66"/>
    <x v="38"/>
    <x v="57"/>
    <x v="8"/>
    <x v="9"/>
    <x v="4807"/>
    <x v="11"/>
  </r>
  <r>
    <x v="1"/>
    <x v="10"/>
    <x v="1"/>
    <x v="8"/>
    <x v="59"/>
    <x v="4763"/>
    <x v="4217"/>
    <x v="279"/>
    <x v="8"/>
    <x v="2"/>
    <x v="2"/>
    <x v="10"/>
    <x v="59"/>
    <x v="347"/>
    <x v="18"/>
    <x v="184"/>
    <x v="0"/>
    <x v="15"/>
    <x v="4"/>
    <x v="903"/>
    <x v="699"/>
    <x v="15"/>
    <x v="70"/>
    <x v="1"/>
    <x v="10"/>
    <x v="818"/>
    <x v="4"/>
  </r>
  <r>
    <x v="1"/>
    <x v="7"/>
    <x v="0"/>
    <x v="29"/>
    <x v="377"/>
    <x v="4764"/>
    <x v="4218"/>
    <x v="36"/>
    <x v="8"/>
    <x v="2"/>
    <x v="2"/>
    <x v="7"/>
    <x v="42"/>
    <x v="301"/>
    <x v="56"/>
    <x v="184"/>
    <x v="1"/>
    <x v="12"/>
    <x v="4"/>
    <x v="356"/>
    <x v="30"/>
    <x v="38"/>
    <x v="57"/>
    <x v="8"/>
    <x v="9"/>
    <x v="4799"/>
    <x v="63"/>
  </r>
  <r>
    <x v="1"/>
    <x v="7"/>
    <x v="0"/>
    <x v="8"/>
    <x v="361"/>
    <x v="4765"/>
    <x v="4219"/>
    <x v="239"/>
    <x v="8"/>
    <x v="2"/>
    <x v="2"/>
    <x v="7"/>
    <x v="42"/>
    <x v="180"/>
    <x v="182"/>
    <x v="173"/>
    <x v="1"/>
    <x v="12"/>
    <x v="4"/>
    <x v="356"/>
    <x v="612"/>
    <x v="77"/>
    <x v="39"/>
    <x v="8"/>
    <x v="9"/>
    <x v="4800"/>
    <x v="4"/>
  </r>
  <r>
    <x v="1"/>
    <x v="10"/>
    <x v="1"/>
    <x v="17"/>
    <x v="190"/>
    <x v="4766"/>
    <x v="4220"/>
    <x v="277"/>
    <x v="8"/>
    <x v="2"/>
    <x v="2"/>
    <x v="10"/>
    <x v="36"/>
    <x v="410"/>
    <x v="21"/>
    <x v="184"/>
    <x v="1"/>
    <x v="15"/>
    <x v="4"/>
    <x v="863"/>
    <x v="487"/>
    <x v="19"/>
    <x v="49"/>
    <x v="1"/>
    <x v="10"/>
    <x v="819"/>
    <x v="29"/>
  </r>
  <r>
    <x v="1"/>
    <x v="10"/>
    <x v="1"/>
    <x v="12"/>
    <x v="128"/>
    <x v="4767"/>
    <x v="4221"/>
    <x v="87"/>
    <x v="8"/>
    <x v="2"/>
    <x v="2"/>
    <x v="10"/>
    <x v="36"/>
    <x v="442"/>
    <x v="182"/>
    <x v="24"/>
    <x v="1"/>
    <x v="15"/>
    <x v="4"/>
    <x v="816"/>
    <x v="45"/>
    <x v="56"/>
    <x v="28"/>
    <x v="1"/>
    <x v="10"/>
    <x v="820"/>
    <x v="71"/>
  </r>
  <r>
    <x v="1"/>
    <x v="10"/>
    <x v="1"/>
    <x v="12"/>
    <x v="128"/>
    <x v="4768"/>
    <x v="4222"/>
    <x v="108"/>
    <x v="8"/>
    <x v="2"/>
    <x v="2"/>
    <x v="10"/>
    <x v="36"/>
    <x v="374"/>
    <x v="21"/>
    <x v="184"/>
    <x v="1"/>
    <x v="15"/>
    <x v="4"/>
    <x v="813"/>
    <x v="783"/>
    <x v="31"/>
    <x v="47"/>
    <x v="1"/>
    <x v="10"/>
    <x v="821"/>
    <x v="72"/>
  </r>
  <r>
    <x v="1"/>
    <x v="7"/>
    <x v="0"/>
    <x v="25"/>
    <x v="394"/>
    <x v="4769"/>
    <x v="4223"/>
    <x v="7"/>
    <x v="8"/>
    <x v="2"/>
    <x v="2"/>
    <x v="7"/>
    <x v="42"/>
    <x v="304"/>
    <x v="182"/>
    <x v="142"/>
    <x v="1"/>
    <x v="12"/>
    <x v="4"/>
    <x v="398"/>
    <x v="136"/>
    <x v="38"/>
    <x v="57"/>
    <x v="8"/>
    <x v="9"/>
    <x v="4801"/>
    <x v="11"/>
  </r>
  <r>
    <x v="1"/>
    <x v="7"/>
    <x v="0"/>
    <x v="13"/>
    <x v="375"/>
    <x v="4770"/>
    <x v="4224"/>
    <x v="7"/>
    <x v="8"/>
    <x v="2"/>
    <x v="2"/>
    <x v="7"/>
    <x v="42"/>
    <x v="302"/>
    <x v="182"/>
    <x v="173"/>
    <x v="1"/>
    <x v="12"/>
    <x v="4"/>
    <x v="392"/>
    <x v="136"/>
    <x v="38"/>
    <x v="57"/>
    <x v="8"/>
    <x v="9"/>
    <x v="4802"/>
    <x v="30"/>
  </r>
  <r>
    <x v="1"/>
    <x v="7"/>
    <x v="0"/>
    <x v="8"/>
    <x v="349"/>
    <x v="4771"/>
    <x v="4225"/>
    <x v="298"/>
    <x v="8"/>
    <x v="2"/>
    <x v="2"/>
    <x v="7"/>
    <x v="42"/>
    <x v="180"/>
    <x v="139"/>
    <x v="184"/>
    <x v="1"/>
    <x v="12"/>
    <x v="4"/>
    <x v="352"/>
    <x v="376"/>
    <x v="77"/>
    <x v="39"/>
    <x v="8"/>
    <x v="9"/>
    <x v="4803"/>
    <x v="4"/>
  </r>
  <r>
    <x v="1"/>
    <x v="10"/>
    <x v="1"/>
    <x v="12"/>
    <x v="128"/>
    <x v="4772"/>
    <x v="4226"/>
    <x v="220"/>
    <x v="8"/>
    <x v="2"/>
    <x v="2"/>
    <x v="10"/>
    <x v="36"/>
    <x v="396"/>
    <x v="21"/>
    <x v="184"/>
    <x v="1"/>
    <x v="15"/>
    <x v="4"/>
    <x v="819"/>
    <x v="910"/>
    <x v="56"/>
    <x v="28"/>
    <x v="1"/>
    <x v="10"/>
    <x v="822"/>
    <x v="73"/>
  </r>
  <r>
    <x v="1"/>
    <x v="7"/>
    <x v="1"/>
    <x v="0"/>
    <x v="318"/>
    <x v="4773"/>
    <x v="4227"/>
    <x v="267"/>
    <x v="8"/>
    <x v="2"/>
    <x v="2"/>
    <x v="7"/>
    <x v="43"/>
    <x v="241"/>
    <x v="182"/>
    <x v="173"/>
    <x v="1"/>
    <x v="12"/>
    <x v="4"/>
    <x v="351"/>
    <x v="901"/>
    <x v="5"/>
    <x v="20"/>
    <x v="7"/>
    <x v="9"/>
    <x v="2845"/>
    <x v="4"/>
  </r>
  <r>
    <x v="1"/>
    <x v="7"/>
    <x v="0"/>
    <x v="29"/>
    <x v="396"/>
    <x v="4774"/>
    <x v="4228"/>
    <x v="7"/>
    <x v="8"/>
    <x v="2"/>
    <x v="2"/>
    <x v="7"/>
    <x v="42"/>
    <x v="301"/>
    <x v="182"/>
    <x v="95"/>
    <x v="1"/>
    <x v="12"/>
    <x v="4"/>
    <x v="360"/>
    <x v="132"/>
    <x v="38"/>
    <x v="57"/>
    <x v="8"/>
    <x v="9"/>
    <x v="4804"/>
    <x v="63"/>
  </r>
  <r>
    <x v="1"/>
    <x v="7"/>
    <x v="0"/>
    <x v="12"/>
    <x v="392"/>
    <x v="4775"/>
    <x v="4229"/>
    <x v="129"/>
    <x v="8"/>
    <x v="2"/>
    <x v="2"/>
    <x v="7"/>
    <x v="39"/>
    <x v="163"/>
    <x v="182"/>
    <x v="178"/>
    <x v="1"/>
    <x v="12"/>
    <x v="4"/>
    <x v="72"/>
    <x v="47"/>
    <x v="89"/>
    <x v="34"/>
    <x v="8"/>
    <x v="9"/>
    <x v="4805"/>
    <x v="18"/>
  </r>
  <r>
    <x v="1"/>
    <x v="10"/>
    <x v="1"/>
    <x v="2"/>
    <x v="37"/>
    <x v="4776"/>
    <x v="4230"/>
    <x v="97"/>
    <x v="8"/>
    <x v="2"/>
    <x v="2"/>
    <x v="10"/>
    <x v="36"/>
    <x v="431"/>
    <x v="21"/>
    <x v="184"/>
    <x v="1"/>
    <x v="15"/>
    <x v="4"/>
    <x v="793"/>
    <x v="751"/>
    <x v="49"/>
    <x v="76"/>
    <x v="1"/>
    <x v="10"/>
    <x v="823"/>
    <x v="10"/>
  </r>
  <r>
    <x v="1"/>
    <x v="8"/>
    <x v="0"/>
    <x v="7"/>
    <x v="373"/>
    <x v="4777"/>
    <x v="4231"/>
    <x v="35"/>
    <x v="8"/>
    <x v="2"/>
    <x v="2"/>
    <x v="8"/>
    <x v="47"/>
    <x v="308"/>
    <x v="182"/>
    <x v="178"/>
    <x v="1"/>
    <x v="2"/>
    <x v="4"/>
    <x v="172"/>
    <x v="721"/>
    <x v="61"/>
    <x v="42"/>
    <x v="8"/>
    <x v="9"/>
    <x v="4806"/>
    <x v="80"/>
  </r>
  <r>
    <x v="1"/>
    <x v="10"/>
    <x v="1"/>
    <x v="12"/>
    <x v="90"/>
    <x v="4778"/>
    <x v="4232"/>
    <x v="183"/>
    <x v="8"/>
    <x v="2"/>
    <x v="2"/>
    <x v="10"/>
    <x v="60"/>
    <x v="421"/>
    <x v="182"/>
    <x v="19"/>
    <x v="1"/>
    <x v="15"/>
    <x v="4"/>
    <x v="977"/>
    <x v="509"/>
    <x v="65"/>
    <x v="79"/>
    <x v="1"/>
    <x v="10"/>
    <x v="824"/>
    <x v="18"/>
  </r>
  <r>
    <x v="1"/>
    <x v="8"/>
    <x v="0"/>
    <x v="7"/>
    <x v="373"/>
    <x v="4779"/>
    <x v="4233"/>
    <x v="35"/>
    <x v="8"/>
    <x v="2"/>
    <x v="2"/>
    <x v="8"/>
    <x v="47"/>
    <x v="308"/>
    <x v="182"/>
    <x v="178"/>
    <x v="1"/>
    <x v="2"/>
    <x v="4"/>
    <x v="178"/>
    <x v="721"/>
    <x v="61"/>
    <x v="42"/>
    <x v="8"/>
    <x v="9"/>
    <x v="4894"/>
    <x v="80"/>
  </r>
  <r>
    <x v="1"/>
    <x v="7"/>
    <x v="0"/>
    <x v="12"/>
    <x v="373"/>
    <x v="4780"/>
    <x v="4234"/>
    <x v="53"/>
    <x v="8"/>
    <x v="2"/>
    <x v="2"/>
    <x v="7"/>
    <x v="42"/>
    <x v="305"/>
    <x v="170"/>
    <x v="184"/>
    <x v="1"/>
    <x v="12"/>
    <x v="4"/>
    <x v="370"/>
    <x v="778"/>
    <x v="38"/>
    <x v="57"/>
    <x v="8"/>
    <x v="9"/>
    <x v="4808"/>
    <x v="18"/>
  </r>
  <r>
    <x v="1"/>
    <x v="7"/>
    <x v="0"/>
    <x v="8"/>
    <x v="361"/>
    <x v="4781"/>
    <x v="4235"/>
    <x v="265"/>
    <x v="8"/>
    <x v="2"/>
    <x v="2"/>
    <x v="7"/>
    <x v="42"/>
    <x v="180"/>
    <x v="170"/>
    <x v="184"/>
    <x v="1"/>
    <x v="12"/>
    <x v="4"/>
    <x v="354"/>
    <x v="904"/>
    <x v="77"/>
    <x v="39"/>
    <x v="8"/>
    <x v="9"/>
    <x v="4810"/>
    <x v="4"/>
  </r>
  <r>
    <x v="1"/>
    <x v="7"/>
    <x v="0"/>
    <x v="25"/>
    <x v="394"/>
    <x v="4782"/>
    <x v="4236"/>
    <x v="53"/>
    <x v="8"/>
    <x v="2"/>
    <x v="2"/>
    <x v="7"/>
    <x v="42"/>
    <x v="304"/>
    <x v="139"/>
    <x v="184"/>
    <x v="1"/>
    <x v="12"/>
    <x v="4"/>
    <x v="397"/>
    <x v="778"/>
    <x v="38"/>
    <x v="57"/>
    <x v="8"/>
    <x v="9"/>
    <x v="4809"/>
    <x v="11"/>
  </r>
  <r>
    <x v="1"/>
    <x v="7"/>
    <x v="0"/>
    <x v="13"/>
    <x v="375"/>
    <x v="4783"/>
    <x v="4237"/>
    <x v="7"/>
    <x v="8"/>
    <x v="2"/>
    <x v="2"/>
    <x v="7"/>
    <x v="42"/>
    <x v="302"/>
    <x v="182"/>
    <x v="173"/>
    <x v="1"/>
    <x v="12"/>
    <x v="4"/>
    <x v="392"/>
    <x v="136"/>
    <x v="38"/>
    <x v="57"/>
    <x v="8"/>
    <x v="9"/>
    <x v="4811"/>
    <x v="30"/>
  </r>
  <r>
    <x v="1"/>
    <x v="7"/>
    <x v="0"/>
    <x v="12"/>
    <x v="361"/>
    <x v="4784"/>
    <x v="4238"/>
    <x v="208"/>
    <x v="8"/>
    <x v="2"/>
    <x v="2"/>
    <x v="7"/>
    <x v="42"/>
    <x v="305"/>
    <x v="139"/>
    <x v="184"/>
    <x v="1"/>
    <x v="12"/>
    <x v="4"/>
    <x v="370"/>
    <x v="711"/>
    <x v="38"/>
    <x v="57"/>
    <x v="8"/>
    <x v="9"/>
    <x v="4812"/>
    <x v="18"/>
  </r>
  <r>
    <x v="1"/>
    <x v="7"/>
    <x v="0"/>
    <x v="12"/>
    <x v="361"/>
    <x v="4785"/>
    <x v="4239"/>
    <x v="108"/>
    <x v="8"/>
    <x v="2"/>
    <x v="2"/>
    <x v="7"/>
    <x v="39"/>
    <x v="128"/>
    <x v="182"/>
    <x v="142"/>
    <x v="1"/>
    <x v="12"/>
    <x v="4"/>
    <x v="161"/>
    <x v="409"/>
    <x v="29"/>
    <x v="31"/>
    <x v="8"/>
    <x v="9"/>
    <x v="4813"/>
    <x v="18"/>
  </r>
  <r>
    <x v="1"/>
    <x v="2"/>
    <x v="0"/>
    <x v="0"/>
    <x v="344"/>
    <x v="4786"/>
    <x v="4240"/>
    <x v="248"/>
    <x v="8"/>
    <x v="2"/>
    <x v="2"/>
    <x v="2"/>
    <x v="33"/>
    <x v="469"/>
    <x v="182"/>
    <x v="182"/>
    <x v="1"/>
    <x v="2"/>
    <x v="4"/>
    <x v="690"/>
    <x v="369"/>
    <x v="36"/>
    <x v="90"/>
    <x v="8"/>
    <x v="9"/>
    <x v="4893"/>
    <x v="11"/>
  </r>
  <r>
    <x v="1"/>
    <x v="7"/>
    <x v="0"/>
    <x v="12"/>
    <x v="361"/>
    <x v="4787"/>
    <x v="4241"/>
    <x v="26"/>
    <x v="8"/>
    <x v="2"/>
    <x v="2"/>
    <x v="7"/>
    <x v="42"/>
    <x v="305"/>
    <x v="182"/>
    <x v="142"/>
    <x v="1"/>
    <x v="12"/>
    <x v="4"/>
    <x v="371"/>
    <x v="179"/>
    <x v="38"/>
    <x v="57"/>
    <x v="8"/>
    <x v="9"/>
    <x v="4814"/>
    <x v="18"/>
  </r>
  <r>
    <x v="1"/>
    <x v="7"/>
    <x v="1"/>
    <x v="0"/>
    <x v="69"/>
    <x v="4788"/>
    <x v="4242"/>
    <x v="207"/>
    <x v="8"/>
    <x v="2"/>
    <x v="2"/>
    <x v="7"/>
    <x v="43"/>
    <x v="273"/>
    <x v="41"/>
    <x v="184"/>
    <x v="1"/>
    <x v="12"/>
    <x v="4"/>
    <x v="269"/>
    <x v="891"/>
    <x v="93"/>
    <x v="22"/>
    <x v="7"/>
    <x v="9"/>
    <x v="2846"/>
    <x v="4"/>
  </r>
  <r>
    <x v="1"/>
    <x v="7"/>
    <x v="0"/>
    <x v="29"/>
    <x v="405"/>
    <x v="4789"/>
    <x v="4243"/>
    <x v="248"/>
    <x v="8"/>
    <x v="2"/>
    <x v="2"/>
    <x v="7"/>
    <x v="42"/>
    <x v="301"/>
    <x v="182"/>
    <x v="142"/>
    <x v="1"/>
    <x v="12"/>
    <x v="4"/>
    <x v="360"/>
    <x v="826"/>
    <x v="38"/>
    <x v="57"/>
    <x v="8"/>
    <x v="9"/>
    <x v="4815"/>
    <x v="63"/>
  </r>
  <r>
    <x v="1"/>
    <x v="7"/>
    <x v="0"/>
    <x v="24"/>
    <x v="393"/>
    <x v="4790"/>
    <x v="4244"/>
    <x v="108"/>
    <x v="8"/>
    <x v="2"/>
    <x v="2"/>
    <x v="7"/>
    <x v="39"/>
    <x v="167"/>
    <x v="139"/>
    <x v="184"/>
    <x v="1"/>
    <x v="12"/>
    <x v="4"/>
    <x v="145"/>
    <x v="412"/>
    <x v="9"/>
    <x v="35"/>
    <x v="8"/>
    <x v="9"/>
    <x v="4816"/>
    <x v="54"/>
  </r>
  <r>
    <x v="1"/>
    <x v="7"/>
    <x v="0"/>
    <x v="12"/>
    <x v="361"/>
    <x v="4791"/>
    <x v="4245"/>
    <x v="221"/>
    <x v="8"/>
    <x v="2"/>
    <x v="2"/>
    <x v="7"/>
    <x v="42"/>
    <x v="305"/>
    <x v="182"/>
    <x v="142"/>
    <x v="1"/>
    <x v="12"/>
    <x v="4"/>
    <x v="371"/>
    <x v="1023"/>
    <x v="38"/>
    <x v="57"/>
    <x v="8"/>
    <x v="9"/>
    <x v="4817"/>
    <x v="18"/>
  </r>
  <r>
    <x v="1"/>
    <x v="7"/>
    <x v="0"/>
    <x v="13"/>
    <x v="363"/>
    <x v="4792"/>
    <x v="4246"/>
    <x v="209"/>
    <x v="8"/>
    <x v="2"/>
    <x v="2"/>
    <x v="7"/>
    <x v="42"/>
    <x v="300"/>
    <x v="139"/>
    <x v="184"/>
    <x v="1"/>
    <x v="12"/>
    <x v="4"/>
    <x v="406"/>
    <x v="553"/>
    <x v="38"/>
    <x v="57"/>
    <x v="8"/>
    <x v="9"/>
    <x v="4818"/>
    <x v="37"/>
  </r>
  <r>
    <x v="1"/>
    <x v="7"/>
    <x v="0"/>
    <x v="12"/>
    <x v="373"/>
    <x v="4793"/>
    <x v="4247"/>
    <x v="85"/>
    <x v="8"/>
    <x v="2"/>
    <x v="2"/>
    <x v="7"/>
    <x v="42"/>
    <x v="305"/>
    <x v="182"/>
    <x v="173"/>
    <x v="1"/>
    <x v="12"/>
    <x v="4"/>
    <x v="372"/>
    <x v="531"/>
    <x v="38"/>
    <x v="57"/>
    <x v="8"/>
    <x v="9"/>
    <x v="4819"/>
    <x v="18"/>
  </r>
  <r>
    <x v="1"/>
    <x v="7"/>
    <x v="1"/>
    <x v="0"/>
    <x v="318"/>
    <x v="4794"/>
    <x v="4248"/>
    <x v="267"/>
    <x v="8"/>
    <x v="2"/>
    <x v="2"/>
    <x v="7"/>
    <x v="43"/>
    <x v="241"/>
    <x v="182"/>
    <x v="173"/>
    <x v="1"/>
    <x v="12"/>
    <x v="4"/>
    <x v="354"/>
    <x v="901"/>
    <x v="5"/>
    <x v="20"/>
    <x v="7"/>
    <x v="9"/>
    <x v="2847"/>
    <x v="4"/>
  </r>
  <r>
    <x v="1"/>
    <x v="7"/>
    <x v="0"/>
    <x v="12"/>
    <x v="349"/>
    <x v="4795"/>
    <x v="4249"/>
    <x v="180"/>
    <x v="8"/>
    <x v="2"/>
    <x v="2"/>
    <x v="7"/>
    <x v="42"/>
    <x v="305"/>
    <x v="182"/>
    <x v="95"/>
    <x v="1"/>
    <x v="12"/>
    <x v="4"/>
    <x v="374"/>
    <x v="97"/>
    <x v="38"/>
    <x v="57"/>
    <x v="8"/>
    <x v="9"/>
    <x v="4820"/>
    <x v="18"/>
  </r>
  <r>
    <x v="0"/>
    <x v="7"/>
    <x v="1"/>
    <x v="0"/>
    <x v="260"/>
    <x v="4796"/>
    <x v="4250"/>
    <x v="287"/>
    <x v="8"/>
    <x v="2"/>
    <x v="2"/>
    <x v="7"/>
    <x v="9"/>
    <x v="23"/>
    <x v="182"/>
    <x v="142"/>
    <x v="1"/>
    <x v="5"/>
    <x v="0"/>
    <x v="516"/>
    <x v="991"/>
    <x v="88"/>
    <x v="6"/>
    <x v="7"/>
    <x v="0"/>
    <x v="2848"/>
    <x v="2"/>
  </r>
  <r>
    <x v="1"/>
    <x v="10"/>
    <x v="1"/>
    <x v="12"/>
    <x v="128"/>
    <x v="4797"/>
    <x v="4251"/>
    <x v="298"/>
    <x v="8"/>
    <x v="2"/>
    <x v="2"/>
    <x v="10"/>
    <x v="36"/>
    <x v="395"/>
    <x v="182"/>
    <x v="24"/>
    <x v="1"/>
    <x v="15"/>
    <x v="4"/>
    <x v="851"/>
    <x v="529"/>
    <x v="40"/>
    <x v="53"/>
    <x v="1"/>
    <x v="10"/>
    <x v="825"/>
    <x v="14"/>
  </r>
  <r>
    <x v="1"/>
    <x v="7"/>
    <x v="0"/>
    <x v="12"/>
    <x v="378"/>
    <x v="4798"/>
    <x v="4252"/>
    <x v="291"/>
    <x v="8"/>
    <x v="2"/>
    <x v="2"/>
    <x v="7"/>
    <x v="42"/>
    <x v="305"/>
    <x v="182"/>
    <x v="174"/>
    <x v="1"/>
    <x v="12"/>
    <x v="4"/>
    <x v="372"/>
    <x v="558"/>
    <x v="38"/>
    <x v="57"/>
    <x v="8"/>
    <x v="9"/>
    <x v="4821"/>
    <x v="18"/>
  </r>
  <r>
    <x v="1"/>
    <x v="7"/>
    <x v="0"/>
    <x v="12"/>
    <x v="349"/>
    <x v="4799"/>
    <x v="4253"/>
    <x v="265"/>
    <x v="8"/>
    <x v="2"/>
    <x v="2"/>
    <x v="7"/>
    <x v="42"/>
    <x v="305"/>
    <x v="182"/>
    <x v="95"/>
    <x v="1"/>
    <x v="12"/>
    <x v="4"/>
    <x v="374"/>
    <x v="306"/>
    <x v="38"/>
    <x v="57"/>
    <x v="8"/>
    <x v="9"/>
    <x v="4822"/>
    <x v="18"/>
  </r>
  <r>
    <x v="1"/>
    <x v="7"/>
    <x v="0"/>
    <x v="12"/>
    <x v="361"/>
    <x v="4800"/>
    <x v="4254"/>
    <x v="10"/>
    <x v="8"/>
    <x v="2"/>
    <x v="2"/>
    <x v="7"/>
    <x v="42"/>
    <x v="305"/>
    <x v="139"/>
    <x v="184"/>
    <x v="1"/>
    <x v="12"/>
    <x v="4"/>
    <x v="371"/>
    <x v="551"/>
    <x v="38"/>
    <x v="57"/>
    <x v="8"/>
    <x v="9"/>
    <x v="4823"/>
    <x v="18"/>
  </r>
  <r>
    <x v="1"/>
    <x v="10"/>
    <x v="1"/>
    <x v="20"/>
    <x v="242"/>
    <x v="4801"/>
    <x v="4255"/>
    <x v="19"/>
    <x v="8"/>
    <x v="2"/>
    <x v="2"/>
    <x v="10"/>
    <x v="36"/>
    <x v="435"/>
    <x v="182"/>
    <x v="24"/>
    <x v="1"/>
    <x v="15"/>
    <x v="4"/>
    <x v="735"/>
    <x v="144"/>
    <x v="83"/>
    <x v="51"/>
    <x v="1"/>
    <x v="10"/>
    <x v="826"/>
    <x v="48"/>
  </r>
  <r>
    <x v="1"/>
    <x v="10"/>
    <x v="1"/>
    <x v="12"/>
    <x v="128"/>
    <x v="4802"/>
    <x v="4256"/>
    <x v="108"/>
    <x v="8"/>
    <x v="2"/>
    <x v="2"/>
    <x v="10"/>
    <x v="36"/>
    <x v="437"/>
    <x v="182"/>
    <x v="24"/>
    <x v="1"/>
    <x v="15"/>
    <x v="4"/>
    <x v="718"/>
    <x v="787"/>
    <x v="83"/>
    <x v="51"/>
    <x v="1"/>
    <x v="10"/>
    <x v="827"/>
    <x v="74"/>
  </r>
  <r>
    <x v="1"/>
    <x v="10"/>
    <x v="1"/>
    <x v="20"/>
    <x v="242"/>
    <x v="4803"/>
    <x v="4257"/>
    <x v="72"/>
    <x v="8"/>
    <x v="2"/>
    <x v="2"/>
    <x v="10"/>
    <x v="36"/>
    <x v="377"/>
    <x v="182"/>
    <x v="24"/>
    <x v="1"/>
    <x v="15"/>
    <x v="4"/>
    <x v="723"/>
    <x v="429"/>
    <x v="31"/>
    <x v="47"/>
    <x v="1"/>
    <x v="10"/>
    <x v="828"/>
    <x v="50"/>
  </r>
  <r>
    <x v="1"/>
    <x v="7"/>
    <x v="1"/>
    <x v="0"/>
    <x v="260"/>
    <x v="4804"/>
    <x v="4258"/>
    <x v="239"/>
    <x v="8"/>
    <x v="2"/>
    <x v="2"/>
    <x v="7"/>
    <x v="43"/>
    <x v="230"/>
    <x v="139"/>
    <x v="184"/>
    <x v="1"/>
    <x v="12"/>
    <x v="4"/>
    <x v="417"/>
    <x v="577"/>
    <x v="91"/>
    <x v="15"/>
    <x v="7"/>
    <x v="9"/>
    <x v="2849"/>
    <x v="4"/>
  </r>
  <r>
    <x v="1"/>
    <x v="7"/>
    <x v="0"/>
    <x v="24"/>
    <x v="393"/>
    <x v="4805"/>
    <x v="4259"/>
    <x v="221"/>
    <x v="8"/>
    <x v="2"/>
    <x v="2"/>
    <x v="7"/>
    <x v="42"/>
    <x v="307"/>
    <x v="182"/>
    <x v="142"/>
    <x v="1"/>
    <x v="12"/>
    <x v="4"/>
    <x v="457"/>
    <x v="536"/>
    <x v="38"/>
    <x v="57"/>
    <x v="8"/>
    <x v="9"/>
    <x v="4824"/>
    <x v="54"/>
  </r>
  <r>
    <x v="1"/>
    <x v="7"/>
    <x v="0"/>
    <x v="29"/>
    <x v="405"/>
    <x v="4806"/>
    <x v="4260"/>
    <x v="7"/>
    <x v="8"/>
    <x v="2"/>
    <x v="2"/>
    <x v="7"/>
    <x v="42"/>
    <x v="301"/>
    <x v="182"/>
    <x v="142"/>
    <x v="1"/>
    <x v="12"/>
    <x v="4"/>
    <x v="364"/>
    <x v="136"/>
    <x v="38"/>
    <x v="57"/>
    <x v="8"/>
    <x v="9"/>
    <x v="4825"/>
    <x v="63"/>
  </r>
  <r>
    <x v="1"/>
    <x v="7"/>
    <x v="1"/>
    <x v="0"/>
    <x v="318"/>
    <x v="4807"/>
    <x v="4261"/>
    <x v="43"/>
    <x v="4"/>
    <x v="2"/>
    <x v="2"/>
    <x v="7"/>
    <x v="43"/>
    <x v="241"/>
    <x v="182"/>
    <x v="173"/>
    <x v="1"/>
    <x v="12"/>
    <x v="4"/>
    <x v="356"/>
    <x v="101"/>
    <x v="5"/>
    <x v="20"/>
    <x v="7"/>
    <x v="9"/>
    <x v="2850"/>
    <x v="4"/>
  </r>
  <r>
    <x v="1"/>
    <x v="7"/>
    <x v="0"/>
    <x v="12"/>
    <x v="373"/>
    <x v="4808"/>
    <x v="4262"/>
    <x v="48"/>
    <x v="8"/>
    <x v="2"/>
    <x v="2"/>
    <x v="7"/>
    <x v="42"/>
    <x v="305"/>
    <x v="170"/>
    <x v="184"/>
    <x v="1"/>
    <x v="12"/>
    <x v="4"/>
    <x v="371"/>
    <x v="1007"/>
    <x v="38"/>
    <x v="57"/>
    <x v="8"/>
    <x v="9"/>
    <x v="4826"/>
    <x v="18"/>
  </r>
  <r>
    <x v="1"/>
    <x v="10"/>
    <x v="1"/>
    <x v="17"/>
    <x v="190"/>
    <x v="4809"/>
    <x v="4263"/>
    <x v="298"/>
    <x v="8"/>
    <x v="2"/>
    <x v="2"/>
    <x v="10"/>
    <x v="36"/>
    <x v="394"/>
    <x v="182"/>
    <x v="24"/>
    <x v="1"/>
    <x v="15"/>
    <x v="4"/>
    <x v="902"/>
    <x v="529"/>
    <x v="56"/>
    <x v="53"/>
    <x v="1"/>
    <x v="10"/>
    <x v="829"/>
    <x v="26"/>
  </r>
  <r>
    <x v="1"/>
    <x v="10"/>
    <x v="1"/>
    <x v="12"/>
    <x v="128"/>
    <x v="4810"/>
    <x v="4264"/>
    <x v="239"/>
    <x v="8"/>
    <x v="2"/>
    <x v="2"/>
    <x v="10"/>
    <x v="36"/>
    <x v="399"/>
    <x v="182"/>
    <x v="24"/>
    <x v="1"/>
    <x v="15"/>
    <x v="4"/>
    <x v="772"/>
    <x v="892"/>
    <x v="56"/>
    <x v="53"/>
    <x v="1"/>
    <x v="10"/>
    <x v="830"/>
    <x v="40"/>
  </r>
  <r>
    <x v="1"/>
    <x v="10"/>
    <x v="1"/>
    <x v="12"/>
    <x v="128"/>
    <x v="4811"/>
    <x v="4265"/>
    <x v="239"/>
    <x v="8"/>
    <x v="2"/>
    <x v="2"/>
    <x v="10"/>
    <x v="36"/>
    <x v="399"/>
    <x v="182"/>
    <x v="24"/>
    <x v="1"/>
    <x v="15"/>
    <x v="4"/>
    <x v="775"/>
    <x v="892"/>
    <x v="56"/>
    <x v="53"/>
    <x v="1"/>
    <x v="10"/>
    <x v="831"/>
    <x v="40"/>
  </r>
  <r>
    <x v="1"/>
    <x v="7"/>
    <x v="1"/>
    <x v="12"/>
    <x v="361"/>
    <x v="4812"/>
    <x v="4266"/>
    <x v="93"/>
    <x v="8"/>
    <x v="2"/>
    <x v="2"/>
    <x v="7"/>
    <x v="43"/>
    <x v="265"/>
    <x v="139"/>
    <x v="184"/>
    <x v="1"/>
    <x v="12"/>
    <x v="4"/>
    <x v="422"/>
    <x v="39"/>
    <x v="42"/>
    <x v="17"/>
    <x v="7"/>
    <x v="9"/>
    <x v="4827"/>
    <x v="18"/>
  </r>
  <r>
    <x v="1"/>
    <x v="10"/>
    <x v="1"/>
    <x v="20"/>
    <x v="242"/>
    <x v="4813"/>
    <x v="4267"/>
    <x v="239"/>
    <x v="8"/>
    <x v="2"/>
    <x v="2"/>
    <x v="10"/>
    <x v="36"/>
    <x v="378"/>
    <x v="182"/>
    <x v="24"/>
    <x v="1"/>
    <x v="15"/>
    <x v="4"/>
    <x v="710"/>
    <x v="892"/>
    <x v="31"/>
    <x v="27"/>
    <x v="1"/>
    <x v="10"/>
    <x v="832"/>
    <x v="78"/>
  </r>
  <r>
    <x v="1"/>
    <x v="10"/>
    <x v="1"/>
    <x v="20"/>
    <x v="242"/>
    <x v="4814"/>
    <x v="4268"/>
    <x v="290"/>
    <x v="8"/>
    <x v="2"/>
    <x v="2"/>
    <x v="10"/>
    <x v="36"/>
    <x v="377"/>
    <x v="182"/>
    <x v="24"/>
    <x v="1"/>
    <x v="15"/>
    <x v="4"/>
    <x v="725"/>
    <x v="817"/>
    <x v="31"/>
    <x v="47"/>
    <x v="1"/>
    <x v="10"/>
    <x v="833"/>
    <x v="50"/>
  </r>
  <r>
    <x v="1"/>
    <x v="10"/>
    <x v="1"/>
    <x v="20"/>
    <x v="242"/>
    <x v="4815"/>
    <x v="4269"/>
    <x v="97"/>
    <x v="8"/>
    <x v="2"/>
    <x v="2"/>
    <x v="10"/>
    <x v="36"/>
    <x v="377"/>
    <x v="21"/>
    <x v="184"/>
    <x v="1"/>
    <x v="15"/>
    <x v="4"/>
    <x v="725"/>
    <x v="911"/>
    <x v="31"/>
    <x v="47"/>
    <x v="1"/>
    <x v="10"/>
    <x v="834"/>
    <x v="50"/>
  </r>
  <r>
    <x v="1"/>
    <x v="10"/>
    <x v="1"/>
    <x v="20"/>
    <x v="242"/>
    <x v="4816"/>
    <x v="4270"/>
    <x v="220"/>
    <x v="8"/>
    <x v="2"/>
    <x v="2"/>
    <x v="10"/>
    <x v="36"/>
    <x v="397"/>
    <x v="182"/>
    <x v="24"/>
    <x v="1"/>
    <x v="15"/>
    <x v="4"/>
    <x v="747"/>
    <x v="567"/>
    <x v="56"/>
    <x v="53"/>
    <x v="1"/>
    <x v="10"/>
    <x v="835"/>
    <x v="49"/>
  </r>
  <r>
    <x v="1"/>
    <x v="10"/>
    <x v="1"/>
    <x v="15"/>
    <x v="184"/>
    <x v="4817"/>
    <x v="4271"/>
    <x v="183"/>
    <x v="8"/>
    <x v="2"/>
    <x v="2"/>
    <x v="10"/>
    <x v="36"/>
    <x v="393"/>
    <x v="182"/>
    <x v="24"/>
    <x v="1"/>
    <x v="15"/>
    <x v="4"/>
    <x v="759"/>
    <x v="841"/>
    <x v="56"/>
    <x v="78"/>
    <x v="1"/>
    <x v="10"/>
    <x v="836"/>
    <x v="60"/>
  </r>
  <r>
    <x v="1"/>
    <x v="2"/>
    <x v="0"/>
    <x v="0"/>
    <x v="344"/>
    <x v="4818"/>
    <x v="4272"/>
    <x v="277"/>
    <x v="8"/>
    <x v="2"/>
    <x v="2"/>
    <x v="2"/>
    <x v="33"/>
    <x v="468"/>
    <x v="182"/>
    <x v="182"/>
    <x v="1"/>
    <x v="2"/>
    <x v="4"/>
    <x v="693"/>
    <x v="515"/>
    <x v="36"/>
    <x v="89"/>
    <x v="8"/>
    <x v="9"/>
    <x v="4892"/>
    <x v="11"/>
  </r>
  <r>
    <x v="1"/>
    <x v="7"/>
    <x v="0"/>
    <x v="13"/>
    <x v="363"/>
    <x v="4819"/>
    <x v="4273"/>
    <x v="95"/>
    <x v="8"/>
    <x v="2"/>
    <x v="2"/>
    <x v="7"/>
    <x v="42"/>
    <x v="302"/>
    <x v="139"/>
    <x v="184"/>
    <x v="1"/>
    <x v="12"/>
    <x v="4"/>
    <x v="390"/>
    <x v="905"/>
    <x v="38"/>
    <x v="57"/>
    <x v="8"/>
    <x v="9"/>
    <x v="4828"/>
    <x v="30"/>
  </r>
  <r>
    <x v="1"/>
    <x v="7"/>
    <x v="0"/>
    <x v="29"/>
    <x v="405"/>
    <x v="4820"/>
    <x v="4274"/>
    <x v="7"/>
    <x v="8"/>
    <x v="2"/>
    <x v="2"/>
    <x v="7"/>
    <x v="42"/>
    <x v="301"/>
    <x v="182"/>
    <x v="142"/>
    <x v="1"/>
    <x v="12"/>
    <x v="4"/>
    <x v="365"/>
    <x v="132"/>
    <x v="38"/>
    <x v="57"/>
    <x v="8"/>
    <x v="9"/>
    <x v="4829"/>
    <x v="63"/>
  </r>
  <r>
    <x v="1"/>
    <x v="2"/>
    <x v="0"/>
    <x v="0"/>
    <x v="344"/>
    <x v="4821"/>
    <x v="4275"/>
    <x v="188"/>
    <x v="8"/>
    <x v="2"/>
    <x v="2"/>
    <x v="2"/>
    <x v="33"/>
    <x v="468"/>
    <x v="180"/>
    <x v="184"/>
    <x v="1"/>
    <x v="2"/>
    <x v="4"/>
    <x v="692"/>
    <x v="242"/>
    <x v="36"/>
    <x v="89"/>
    <x v="8"/>
    <x v="9"/>
    <x v="4891"/>
    <x v="11"/>
  </r>
  <r>
    <x v="1"/>
    <x v="2"/>
    <x v="0"/>
    <x v="0"/>
    <x v="344"/>
    <x v="4822"/>
    <x v="4276"/>
    <x v="188"/>
    <x v="8"/>
    <x v="2"/>
    <x v="2"/>
    <x v="2"/>
    <x v="33"/>
    <x v="468"/>
    <x v="180"/>
    <x v="184"/>
    <x v="1"/>
    <x v="2"/>
    <x v="4"/>
    <x v="689"/>
    <x v="242"/>
    <x v="36"/>
    <x v="89"/>
    <x v="8"/>
    <x v="9"/>
    <x v="4890"/>
    <x v="11"/>
  </r>
  <r>
    <x v="1"/>
    <x v="2"/>
    <x v="0"/>
    <x v="0"/>
    <x v="344"/>
    <x v="4823"/>
    <x v="4277"/>
    <x v="145"/>
    <x v="8"/>
    <x v="2"/>
    <x v="2"/>
    <x v="2"/>
    <x v="33"/>
    <x v="468"/>
    <x v="182"/>
    <x v="182"/>
    <x v="1"/>
    <x v="2"/>
    <x v="4"/>
    <x v="690"/>
    <x v="674"/>
    <x v="36"/>
    <x v="89"/>
    <x v="8"/>
    <x v="9"/>
    <x v="4888"/>
    <x v="11"/>
  </r>
  <r>
    <x v="1"/>
    <x v="7"/>
    <x v="0"/>
    <x v="12"/>
    <x v="383"/>
    <x v="4824"/>
    <x v="4278"/>
    <x v="108"/>
    <x v="8"/>
    <x v="2"/>
    <x v="2"/>
    <x v="7"/>
    <x v="42"/>
    <x v="305"/>
    <x v="182"/>
    <x v="176"/>
    <x v="1"/>
    <x v="12"/>
    <x v="4"/>
    <x v="374"/>
    <x v="408"/>
    <x v="38"/>
    <x v="57"/>
    <x v="8"/>
    <x v="9"/>
    <x v="4830"/>
    <x v="18"/>
  </r>
  <r>
    <x v="1"/>
    <x v="7"/>
    <x v="0"/>
    <x v="24"/>
    <x v="393"/>
    <x v="4825"/>
    <x v="4279"/>
    <x v="7"/>
    <x v="8"/>
    <x v="2"/>
    <x v="2"/>
    <x v="7"/>
    <x v="42"/>
    <x v="307"/>
    <x v="182"/>
    <x v="142"/>
    <x v="1"/>
    <x v="12"/>
    <x v="4"/>
    <x v="458"/>
    <x v="136"/>
    <x v="38"/>
    <x v="57"/>
    <x v="8"/>
    <x v="9"/>
    <x v="4831"/>
    <x v="54"/>
  </r>
  <r>
    <x v="1"/>
    <x v="7"/>
    <x v="0"/>
    <x v="12"/>
    <x v="378"/>
    <x v="4826"/>
    <x v="4280"/>
    <x v="145"/>
    <x v="8"/>
    <x v="2"/>
    <x v="2"/>
    <x v="7"/>
    <x v="42"/>
    <x v="305"/>
    <x v="182"/>
    <x v="174"/>
    <x v="1"/>
    <x v="12"/>
    <x v="4"/>
    <x v="376"/>
    <x v="506"/>
    <x v="38"/>
    <x v="57"/>
    <x v="8"/>
    <x v="9"/>
    <x v="4832"/>
    <x v="18"/>
  </r>
  <r>
    <x v="1"/>
    <x v="2"/>
    <x v="0"/>
    <x v="0"/>
    <x v="344"/>
    <x v="4827"/>
    <x v="4281"/>
    <x v="145"/>
    <x v="8"/>
    <x v="2"/>
    <x v="2"/>
    <x v="2"/>
    <x v="33"/>
    <x v="469"/>
    <x v="180"/>
    <x v="184"/>
    <x v="1"/>
    <x v="2"/>
    <x v="4"/>
    <x v="689"/>
    <x v="850"/>
    <x v="36"/>
    <x v="90"/>
    <x v="8"/>
    <x v="9"/>
    <x v="4889"/>
    <x v="11"/>
  </r>
  <r>
    <x v="1"/>
    <x v="2"/>
    <x v="0"/>
    <x v="0"/>
    <x v="344"/>
    <x v="4828"/>
    <x v="4282"/>
    <x v="248"/>
    <x v="8"/>
    <x v="2"/>
    <x v="2"/>
    <x v="2"/>
    <x v="33"/>
    <x v="468"/>
    <x v="180"/>
    <x v="184"/>
    <x v="1"/>
    <x v="2"/>
    <x v="4"/>
    <x v="687"/>
    <x v="870"/>
    <x v="36"/>
    <x v="89"/>
    <x v="8"/>
    <x v="9"/>
    <x v="4887"/>
    <x v="11"/>
  </r>
  <r>
    <x v="1"/>
    <x v="2"/>
    <x v="0"/>
    <x v="0"/>
    <x v="344"/>
    <x v="4829"/>
    <x v="4283"/>
    <x v="145"/>
    <x v="8"/>
    <x v="2"/>
    <x v="2"/>
    <x v="2"/>
    <x v="33"/>
    <x v="469"/>
    <x v="180"/>
    <x v="184"/>
    <x v="1"/>
    <x v="2"/>
    <x v="4"/>
    <x v="685"/>
    <x v="681"/>
    <x v="36"/>
    <x v="90"/>
    <x v="8"/>
    <x v="9"/>
    <x v="4886"/>
    <x v="11"/>
  </r>
  <r>
    <x v="1"/>
    <x v="2"/>
    <x v="0"/>
    <x v="0"/>
    <x v="344"/>
    <x v="4830"/>
    <x v="4284"/>
    <x v="160"/>
    <x v="8"/>
    <x v="2"/>
    <x v="2"/>
    <x v="2"/>
    <x v="33"/>
    <x v="468"/>
    <x v="180"/>
    <x v="184"/>
    <x v="1"/>
    <x v="2"/>
    <x v="4"/>
    <x v="683"/>
    <x v="430"/>
    <x v="36"/>
    <x v="89"/>
    <x v="8"/>
    <x v="9"/>
    <x v="4884"/>
    <x v="11"/>
  </r>
  <r>
    <x v="1"/>
    <x v="2"/>
    <x v="0"/>
    <x v="0"/>
    <x v="344"/>
    <x v="4831"/>
    <x v="4285"/>
    <x v="145"/>
    <x v="8"/>
    <x v="2"/>
    <x v="2"/>
    <x v="2"/>
    <x v="33"/>
    <x v="469"/>
    <x v="180"/>
    <x v="184"/>
    <x v="1"/>
    <x v="2"/>
    <x v="4"/>
    <x v="681"/>
    <x v="681"/>
    <x v="36"/>
    <x v="90"/>
    <x v="8"/>
    <x v="9"/>
    <x v="4885"/>
    <x v="11"/>
  </r>
  <r>
    <x v="1"/>
    <x v="7"/>
    <x v="0"/>
    <x v="12"/>
    <x v="373"/>
    <x v="4832"/>
    <x v="4286"/>
    <x v="10"/>
    <x v="8"/>
    <x v="2"/>
    <x v="2"/>
    <x v="7"/>
    <x v="42"/>
    <x v="305"/>
    <x v="170"/>
    <x v="184"/>
    <x v="1"/>
    <x v="12"/>
    <x v="4"/>
    <x v="374"/>
    <x v="551"/>
    <x v="38"/>
    <x v="57"/>
    <x v="8"/>
    <x v="9"/>
    <x v="4833"/>
    <x v="18"/>
  </r>
  <r>
    <x v="1"/>
    <x v="2"/>
    <x v="0"/>
    <x v="0"/>
    <x v="344"/>
    <x v="4833"/>
    <x v="4287"/>
    <x v="277"/>
    <x v="8"/>
    <x v="2"/>
    <x v="2"/>
    <x v="2"/>
    <x v="33"/>
    <x v="468"/>
    <x v="180"/>
    <x v="184"/>
    <x v="1"/>
    <x v="2"/>
    <x v="4"/>
    <x v="674"/>
    <x v="515"/>
    <x v="36"/>
    <x v="89"/>
    <x v="8"/>
    <x v="9"/>
    <x v="4882"/>
    <x v="11"/>
  </r>
  <r>
    <x v="1"/>
    <x v="2"/>
    <x v="0"/>
    <x v="0"/>
    <x v="344"/>
    <x v="4834"/>
    <x v="4288"/>
    <x v="277"/>
    <x v="8"/>
    <x v="2"/>
    <x v="2"/>
    <x v="2"/>
    <x v="33"/>
    <x v="468"/>
    <x v="180"/>
    <x v="184"/>
    <x v="1"/>
    <x v="2"/>
    <x v="4"/>
    <x v="672"/>
    <x v="515"/>
    <x v="36"/>
    <x v="89"/>
    <x v="8"/>
    <x v="9"/>
    <x v="4881"/>
    <x v="11"/>
  </r>
  <r>
    <x v="1"/>
    <x v="7"/>
    <x v="0"/>
    <x v="8"/>
    <x v="349"/>
    <x v="4835"/>
    <x v="4289"/>
    <x v="97"/>
    <x v="8"/>
    <x v="2"/>
    <x v="2"/>
    <x v="7"/>
    <x v="42"/>
    <x v="180"/>
    <x v="139"/>
    <x v="184"/>
    <x v="1"/>
    <x v="12"/>
    <x v="4"/>
    <x v="359"/>
    <x v="326"/>
    <x v="77"/>
    <x v="39"/>
    <x v="8"/>
    <x v="9"/>
    <x v="4834"/>
    <x v="4"/>
  </r>
  <r>
    <x v="1"/>
    <x v="2"/>
    <x v="0"/>
    <x v="0"/>
    <x v="344"/>
    <x v="4836"/>
    <x v="4290"/>
    <x v="145"/>
    <x v="8"/>
    <x v="2"/>
    <x v="2"/>
    <x v="2"/>
    <x v="33"/>
    <x v="469"/>
    <x v="182"/>
    <x v="182"/>
    <x v="1"/>
    <x v="2"/>
    <x v="4"/>
    <x v="671"/>
    <x v="716"/>
    <x v="36"/>
    <x v="90"/>
    <x v="8"/>
    <x v="9"/>
    <x v="4883"/>
    <x v="11"/>
  </r>
  <r>
    <x v="1"/>
    <x v="7"/>
    <x v="0"/>
    <x v="12"/>
    <x v="369"/>
    <x v="4837"/>
    <x v="4291"/>
    <x v="23"/>
    <x v="8"/>
    <x v="2"/>
    <x v="2"/>
    <x v="7"/>
    <x v="42"/>
    <x v="181"/>
    <x v="182"/>
    <x v="157"/>
    <x v="1"/>
    <x v="12"/>
    <x v="4"/>
    <x v="374"/>
    <x v="341"/>
    <x v="38"/>
    <x v="57"/>
    <x v="8"/>
    <x v="9"/>
    <x v="4835"/>
    <x v="19"/>
  </r>
  <r>
    <x v="1"/>
    <x v="2"/>
    <x v="0"/>
    <x v="0"/>
    <x v="344"/>
    <x v="4838"/>
    <x v="4292"/>
    <x v="188"/>
    <x v="8"/>
    <x v="2"/>
    <x v="2"/>
    <x v="2"/>
    <x v="33"/>
    <x v="469"/>
    <x v="182"/>
    <x v="182"/>
    <x v="1"/>
    <x v="2"/>
    <x v="4"/>
    <x v="676"/>
    <x v="164"/>
    <x v="36"/>
    <x v="90"/>
    <x v="8"/>
    <x v="9"/>
    <x v="4879"/>
    <x v="11"/>
  </r>
  <r>
    <x v="1"/>
    <x v="7"/>
    <x v="0"/>
    <x v="12"/>
    <x v="373"/>
    <x v="4839"/>
    <x v="4293"/>
    <x v="124"/>
    <x v="8"/>
    <x v="2"/>
    <x v="2"/>
    <x v="7"/>
    <x v="42"/>
    <x v="305"/>
    <x v="170"/>
    <x v="184"/>
    <x v="1"/>
    <x v="12"/>
    <x v="4"/>
    <x v="374"/>
    <x v="25"/>
    <x v="38"/>
    <x v="57"/>
    <x v="8"/>
    <x v="9"/>
    <x v="4836"/>
    <x v="18"/>
  </r>
  <r>
    <x v="1"/>
    <x v="10"/>
    <x v="1"/>
    <x v="12"/>
    <x v="128"/>
    <x v="4840"/>
    <x v="4294"/>
    <x v="25"/>
    <x v="8"/>
    <x v="2"/>
    <x v="2"/>
    <x v="10"/>
    <x v="36"/>
    <x v="434"/>
    <x v="21"/>
    <x v="184"/>
    <x v="1"/>
    <x v="15"/>
    <x v="4"/>
    <x v="827"/>
    <x v="295"/>
    <x v="49"/>
    <x v="51"/>
    <x v="1"/>
    <x v="10"/>
    <x v="837"/>
    <x v="13"/>
  </r>
  <r>
    <x v="1"/>
    <x v="2"/>
    <x v="0"/>
    <x v="0"/>
    <x v="344"/>
    <x v="4841"/>
    <x v="4295"/>
    <x v="188"/>
    <x v="8"/>
    <x v="2"/>
    <x v="2"/>
    <x v="2"/>
    <x v="33"/>
    <x v="469"/>
    <x v="182"/>
    <x v="182"/>
    <x v="1"/>
    <x v="2"/>
    <x v="4"/>
    <x v="678"/>
    <x v="164"/>
    <x v="36"/>
    <x v="90"/>
    <x v="8"/>
    <x v="9"/>
    <x v="4880"/>
    <x v="11"/>
  </r>
  <r>
    <x v="1"/>
    <x v="10"/>
    <x v="1"/>
    <x v="17"/>
    <x v="190"/>
    <x v="4842"/>
    <x v="4296"/>
    <x v="298"/>
    <x v="8"/>
    <x v="2"/>
    <x v="2"/>
    <x v="10"/>
    <x v="36"/>
    <x v="372"/>
    <x v="182"/>
    <x v="24"/>
    <x v="1"/>
    <x v="15"/>
    <x v="4"/>
    <x v="898"/>
    <x v="529"/>
    <x v="31"/>
    <x v="47"/>
    <x v="1"/>
    <x v="10"/>
    <x v="838"/>
    <x v="29"/>
  </r>
  <r>
    <x v="1"/>
    <x v="2"/>
    <x v="0"/>
    <x v="0"/>
    <x v="344"/>
    <x v="4843"/>
    <x v="4297"/>
    <x v="188"/>
    <x v="8"/>
    <x v="2"/>
    <x v="2"/>
    <x v="2"/>
    <x v="33"/>
    <x v="469"/>
    <x v="182"/>
    <x v="182"/>
    <x v="1"/>
    <x v="2"/>
    <x v="4"/>
    <x v="680"/>
    <x v="242"/>
    <x v="36"/>
    <x v="90"/>
    <x v="8"/>
    <x v="9"/>
    <x v="4877"/>
    <x v="11"/>
  </r>
  <r>
    <x v="1"/>
    <x v="7"/>
    <x v="0"/>
    <x v="8"/>
    <x v="349"/>
    <x v="4844"/>
    <x v="4298"/>
    <x v="214"/>
    <x v="8"/>
    <x v="2"/>
    <x v="2"/>
    <x v="7"/>
    <x v="42"/>
    <x v="180"/>
    <x v="182"/>
    <x v="142"/>
    <x v="1"/>
    <x v="12"/>
    <x v="4"/>
    <x v="359"/>
    <x v="759"/>
    <x v="77"/>
    <x v="39"/>
    <x v="8"/>
    <x v="9"/>
    <x v="4837"/>
    <x v="4"/>
  </r>
  <r>
    <x v="1"/>
    <x v="7"/>
    <x v="0"/>
    <x v="12"/>
    <x v="373"/>
    <x v="4845"/>
    <x v="4299"/>
    <x v="7"/>
    <x v="8"/>
    <x v="2"/>
    <x v="2"/>
    <x v="7"/>
    <x v="42"/>
    <x v="305"/>
    <x v="182"/>
    <x v="173"/>
    <x v="1"/>
    <x v="12"/>
    <x v="4"/>
    <x v="376"/>
    <x v="132"/>
    <x v="38"/>
    <x v="57"/>
    <x v="8"/>
    <x v="9"/>
    <x v="4838"/>
    <x v="18"/>
  </r>
  <r>
    <x v="1"/>
    <x v="2"/>
    <x v="0"/>
    <x v="0"/>
    <x v="344"/>
    <x v="4846"/>
    <x v="4300"/>
    <x v="145"/>
    <x v="8"/>
    <x v="2"/>
    <x v="2"/>
    <x v="2"/>
    <x v="33"/>
    <x v="469"/>
    <x v="182"/>
    <x v="182"/>
    <x v="1"/>
    <x v="2"/>
    <x v="4"/>
    <x v="682"/>
    <x v="681"/>
    <x v="36"/>
    <x v="90"/>
    <x v="8"/>
    <x v="9"/>
    <x v="4876"/>
    <x v="11"/>
  </r>
  <r>
    <x v="1"/>
    <x v="7"/>
    <x v="0"/>
    <x v="25"/>
    <x v="394"/>
    <x v="4847"/>
    <x v="4301"/>
    <x v="7"/>
    <x v="8"/>
    <x v="2"/>
    <x v="2"/>
    <x v="7"/>
    <x v="42"/>
    <x v="304"/>
    <x v="182"/>
    <x v="142"/>
    <x v="1"/>
    <x v="12"/>
    <x v="4"/>
    <x v="402"/>
    <x v="132"/>
    <x v="38"/>
    <x v="57"/>
    <x v="8"/>
    <x v="9"/>
    <x v="4839"/>
    <x v="11"/>
  </r>
  <r>
    <x v="0"/>
    <x v="6"/>
    <x v="0"/>
    <x v="0"/>
    <x v="14"/>
    <x v="4848"/>
    <x v="4302"/>
    <x v="299"/>
    <x v="8"/>
    <x v="2"/>
    <x v="2"/>
    <x v="6"/>
    <x v="14"/>
    <x v="43"/>
    <x v="12"/>
    <x v="184"/>
    <x v="1"/>
    <x v="9"/>
    <x v="4"/>
    <x v="1056"/>
    <x v="65"/>
    <x v="54"/>
    <x v="25"/>
    <x v="2"/>
    <x v="7"/>
    <x v="3292"/>
    <x v="85"/>
  </r>
  <r>
    <x v="1"/>
    <x v="7"/>
    <x v="0"/>
    <x v="12"/>
    <x v="373"/>
    <x v="4849"/>
    <x v="4303"/>
    <x v="98"/>
    <x v="8"/>
    <x v="2"/>
    <x v="2"/>
    <x v="7"/>
    <x v="42"/>
    <x v="305"/>
    <x v="182"/>
    <x v="173"/>
    <x v="1"/>
    <x v="12"/>
    <x v="4"/>
    <x v="377"/>
    <x v="72"/>
    <x v="38"/>
    <x v="57"/>
    <x v="8"/>
    <x v="9"/>
    <x v="4842"/>
    <x v="18"/>
  </r>
  <r>
    <x v="0"/>
    <x v="7"/>
    <x v="1"/>
    <x v="0"/>
    <x v="260"/>
    <x v="4850"/>
    <x v="4304"/>
    <x v="98"/>
    <x v="8"/>
    <x v="2"/>
    <x v="2"/>
    <x v="7"/>
    <x v="9"/>
    <x v="23"/>
    <x v="182"/>
    <x v="142"/>
    <x v="1"/>
    <x v="5"/>
    <x v="0"/>
    <x v="521"/>
    <x v="320"/>
    <x v="88"/>
    <x v="6"/>
    <x v="7"/>
    <x v="0"/>
    <x v="2851"/>
    <x v="2"/>
  </r>
  <r>
    <x v="0"/>
    <x v="6"/>
    <x v="0"/>
    <x v="0"/>
    <x v="9"/>
    <x v="4852"/>
    <x v="4305"/>
    <x v="299"/>
    <x v="8"/>
    <x v="2"/>
    <x v="2"/>
    <x v="6"/>
    <x v="1"/>
    <x v="4"/>
    <x v="8"/>
    <x v="184"/>
    <x v="1"/>
    <x v="9"/>
    <x v="4"/>
    <x v="1030"/>
    <x v="65"/>
    <x v="54"/>
    <x v="25"/>
    <x v="2"/>
    <x v="7"/>
    <x v="3291"/>
    <x v="85"/>
  </r>
  <r>
    <x v="1"/>
    <x v="7"/>
    <x v="0"/>
    <x v="12"/>
    <x v="373"/>
    <x v="4851"/>
    <x v="4305"/>
    <x v="26"/>
    <x v="8"/>
    <x v="2"/>
    <x v="2"/>
    <x v="7"/>
    <x v="42"/>
    <x v="305"/>
    <x v="182"/>
    <x v="173"/>
    <x v="1"/>
    <x v="12"/>
    <x v="4"/>
    <x v="379"/>
    <x v="181"/>
    <x v="38"/>
    <x v="57"/>
    <x v="8"/>
    <x v="9"/>
    <x v="4841"/>
    <x v="18"/>
  </r>
  <r>
    <x v="1"/>
    <x v="7"/>
    <x v="0"/>
    <x v="12"/>
    <x v="373"/>
    <x v="4853"/>
    <x v="4306"/>
    <x v="53"/>
    <x v="8"/>
    <x v="2"/>
    <x v="2"/>
    <x v="7"/>
    <x v="42"/>
    <x v="305"/>
    <x v="182"/>
    <x v="173"/>
    <x v="1"/>
    <x v="12"/>
    <x v="4"/>
    <x v="381"/>
    <x v="513"/>
    <x v="38"/>
    <x v="57"/>
    <x v="8"/>
    <x v="9"/>
    <x v="4845"/>
    <x v="18"/>
  </r>
  <r>
    <x v="1"/>
    <x v="7"/>
    <x v="0"/>
    <x v="24"/>
    <x v="393"/>
    <x v="4854"/>
    <x v="4307"/>
    <x v="85"/>
    <x v="8"/>
    <x v="2"/>
    <x v="2"/>
    <x v="7"/>
    <x v="42"/>
    <x v="307"/>
    <x v="182"/>
    <x v="142"/>
    <x v="1"/>
    <x v="12"/>
    <x v="4"/>
    <x v="459"/>
    <x v="628"/>
    <x v="38"/>
    <x v="57"/>
    <x v="8"/>
    <x v="9"/>
    <x v="4840"/>
    <x v="54"/>
  </r>
  <r>
    <x v="1"/>
    <x v="7"/>
    <x v="0"/>
    <x v="12"/>
    <x v="373"/>
    <x v="4855"/>
    <x v="4308"/>
    <x v="98"/>
    <x v="8"/>
    <x v="2"/>
    <x v="2"/>
    <x v="7"/>
    <x v="42"/>
    <x v="305"/>
    <x v="182"/>
    <x v="173"/>
    <x v="1"/>
    <x v="12"/>
    <x v="4"/>
    <x v="382"/>
    <x v="72"/>
    <x v="38"/>
    <x v="57"/>
    <x v="8"/>
    <x v="9"/>
    <x v="4849"/>
    <x v="18"/>
  </r>
  <r>
    <x v="1"/>
    <x v="7"/>
    <x v="0"/>
    <x v="24"/>
    <x v="393"/>
    <x v="4856"/>
    <x v="4309"/>
    <x v="277"/>
    <x v="8"/>
    <x v="2"/>
    <x v="2"/>
    <x v="7"/>
    <x v="39"/>
    <x v="167"/>
    <x v="182"/>
    <x v="142"/>
    <x v="1"/>
    <x v="12"/>
    <x v="4"/>
    <x v="146"/>
    <x v="607"/>
    <x v="9"/>
    <x v="35"/>
    <x v="8"/>
    <x v="9"/>
    <x v="4843"/>
    <x v="54"/>
  </r>
  <r>
    <x v="1"/>
    <x v="2"/>
    <x v="0"/>
    <x v="0"/>
    <x v="344"/>
    <x v="4857"/>
    <x v="4309"/>
    <x v="145"/>
    <x v="8"/>
    <x v="2"/>
    <x v="2"/>
    <x v="2"/>
    <x v="33"/>
    <x v="469"/>
    <x v="182"/>
    <x v="182"/>
    <x v="1"/>
    <x v="2"/>
    <x v="4"/>
    <x v="684"/>
    <x v="681"/>
    <x v="36"/>
    <x v="90"/>
    <x v="8"/>
    <x v="9"/>
    <x v="4875"/>
    <x v="11"/>
  </r>
  <r>
    <x v="1"/>
    <x v="7"/>
    <x v="0"/>
    <x v="29"/>
    <x v="405"/>
    <x v="4858"/>
    <x v="4310"/>
    <x v="53"/>
    <x v="8"/>
    <x v="2"/>
    <x v="2"/>
    <x v="7"/>
    <x v="42"/>
    <x v="301"/>
    <x v="182"/>
    <x v="142"/>
    <x v="1"/>
    <x v="12"/>
    <x v="4"/>
    <x v="367"/>
    <x v="513"/>
    <x v="38"/>
    <x v="57"/>
    <x v="8"/>
    <x v="9"/>
    <x v="4844"/>
    <x v="63"/>
  </r>
  <r>
    <x v="1"/>
    <x v="7"/>
    <x v="0"/>
    <x v="29"/>
    <x v="405"/>
    <x v="4859"/>
    <x v="4311"/>
    <x v="7"/>
    <x v="8"/>
    <x v="2"/>
    <x v="2"/>
    <x v="7"/>
    <x v="42"/>
    <x v="301"/>
    <x v="182"/>
    <x v="142"/>
    <x v="1"/>
    <x v="12"/>
    <x v="4"/>
    <x v="367"/>
    <x v="136"/>
    <x v="38"/>
    <x v="57"/>
    <x v="8"/>
    <x v="9"/>
    <x v="4846"/>
    <x v="63"/>
  </r>
  <r>
    <x v="1"/>
    <x v="7"/>
    <x v="0"/>
    <x v="12"/>
    <x v="361"/>
    <x v="4860"/>
    <x v="4312"/>
    <x v="120"/>
    <x v="8"/>
    <x v="2"/>
    <x v="2"/>
    <x v="7"/>
    <x v="42"/>
    <x v="305"/>
    <x v="139"/>
    <x v="184"/>
    <x v="1"/>
    <x v="12"/>
    <x v="4"/>
    <x v="381"/>
    <x v="121"/>
    <x v="38"/>
    <x v="57"/>
    <x v="8"/>
    <x v="9"/>
    <x v="4848"/>
    <x v="18"/>
  </r>
  <r>
    <x v="1"/>
    <x v="7"/>
    <x v="0"/>
    <x v="12"/>
    <x v="349"/>
    <x v="4862"/>
    <x v="4313"/>
    <x v="97"/>
    <x v="8"/>
    <x v="2"/>
    <x v="2"/>
    <x v="7"/>
    <x v="42"/>
    <x v="305"/>
    <x v="90"/>
    <x v="184"/>
    <x v="1"/>
    <x v="12"/>
    <x v="4"/>
    <x v="381"/>
    <x v="326"/>
    <x v="38"/>
    <x v="57"/>
    <x v="8"/>
    <x v="9"/>
    <x v="4847"/>
    <x v="18"/>
  </r>
  <r>
    <x v="0"/>
    <x v="7"/>
    <x v="1"/>
    <x v="0"/>
    <x v="260"/>
    <x v="4861"/>
    <x v="4313"/>
    <x v="287"/>
    <x v="8"/>
    <x v="2"/>
    <x v="2"/>
    <x v="7"/>
    <x v="9"/>
    <x v="23"/>
    <x v="182"/>
    <x v="142"/>
    <x v="1"/>
    <x v="5"/>
    <x v="0"/>
    <x v="524"/>
    <x v="991"/>
    <x v="88"/>
    <x v="6"/>
    <x v="7"/>
    <x v="0"/>
    <x v="2852"/>
    <x v="2"/>
  </r>
  <r>
    <x v="1"/>
    <x v="7"/>
    <x v="0"/>
    <x v="12"/>
    <x v="349"/>
    <x v="4863"/>
    <x v="4314"/>
    <x v="83"/>
    <x v="8"/>
    <x v="2"/>
    <x v="2"/>
    <x v="7"/>
    <x v="42"/>
    <x v="305"/>
    <x v="90"/>
    <x v="184"/>
    <x v="1"/>
    <x v="12"/>
    <x v="4"/>
    <x v="381"/>
    <x v="387"/>
    <x v="38"/>
    <x v="57"/>
    <x v="8"/>
    <x v="9"/>
    <x v="4850"/>
    <x v="18"/>
  </r>
  <r>
    <x v="1"/>
    <x v="2"/>
    <x v="0"/>
    <x v="0"/>
    <x v="344"/>
    <x v="4864"/>
    <x v="4315"/>
    <x v="188"/>
    <x v="8"/>
    <x v="2"/>
    <x v="2"/>
    <x v="2"/>
    <x v="33"/>
    <x v="469"/>
    <x v="182"/>
    <x v="182"/>
    <x v="1"/>
    <x v="2"/>
    <x v="4"/>
    <x v="686"/>
    <x v="242"/>
    <x v="36"/>
    <x v="90"/>
    <x v="8"/>
    <x v="9"/>
    <x v="4878"/>
    <x v="11"/>
  </r>
  <r>
    <x v="0"/>
    <x v="7"/>
    <x v="1"/>
    <x v="0"/>
    <x v="144"/>
    <x v="4865"/>
    <x v="4316"/>
    <x v="216"/>
    <x v="8"/>
    <x v="2"/>
    <x v="2"/>
    <x v="7"/>
    <x v="9"/>
    <x v="23"/>
    <x v="78"/>
    <x v="184"/>
    <x v="1"/>
    <x v="5"/>
    <x v="0"/>
    <x v="523"/>
    <x v="8"/>
    <x v="88"/>
    <x v="6"/>
    <x v="7"/>
    <x v="0"/>
    <x v="2853"/>
    <x v="2"/>
  </r>
  <r>
    <x v="1"/>
    <x v="7"/>
    <x v="0"/>
    <x v="8"/>
    <x v="361"/>
    <x v="4866"/>
    <x v="4317"/>
    <x v="265"/>
    <x v="8"/>
    <x v="2"/>
    <x v="2"/>
    <x v="7"/>
    <x v="42"/>
    <x v="180"/>
    <x v="170"/>
    <x v="184"/>
    <x v="1"/>
    <x v="12"/>
    <x v="4"/>
    <x v="362"/>
    <x v="904"/>
    <x v="77"/>
    <x v="39"/>
    <x v="8"/>
    <x v="9"/>
    <x v="4852"/>
    <x v="4"/>
  </r>
  <r>
    <x v="1"/>
    <x v="2"/>
    <x v="0"/>
    <x v="0"/>
    <x v="344"/>
    <x v="4867"/>
    <x v="4318"/>
    <x v="188"/>
    <x v="8"/>
    <x v="2"/>
    <x v="2"/>
    <x v="2"/>
    <x v="33"/>
    <x v="469"/>
    <x v="180"/>
    <x v="184"/>
    <x v="1"/>
    <x v="2"/>
    <x v="4"/>
    <x v="683"/>
    <x v="164"/>
    <x v="36"/>
    <x v="90"/>
    <x v="8"/>
    <x v="9"/>
    <x v="4874"/>
    <x v="11"/>
  </r>
  <r>
    <x v="1"/>
    <x v="7"/>
    <x v="0"/>
    <x v="12"/>
    <x v="373"/>
    <x v="4868"/>
    <x v="4319"/>
    <x v="97"/>
    <x v="8"/>
    <x v="2"/>
    <x v="2"/>
    <x v="7"/>
    <x v="42"/>
    <x v="305"/>
    <x v="170"/>
    <x v="184"/>
    <x v="1"/>
    <x v="12"/>
    <x v="4"/>
    <x v="379"/>
    <x v="557"/>
    <x v="38"/>
    <x v="57"/>
    <x v="8"/>
    <x v="9"/>
    <x v="4853"/>
    <x v="18"/>
  </r>
  <r>
    <x v="1"/>
    <x v="2"/>
    <x v="0"/>
    <x v="0"/>
    <x v="344"/>
    <x v="4869"/>
    <x v="4320"/>
    <x v="145"/>
    <x v="8"/>
    <x v="2"/>
    <x v="2"/>
    <x v="2"/>
    <x v="33"/>
    <x v="469"/>
    <x v="182"/>
    <x v="182"/>
    <x v="1"/>
    <x v="2"/>
    <x v="4"/>
    <x v="686"/>
    <x v="716"/>
    <x v="36"/>
    <x v="90"/>
    <x v="8"/>
    <x v="9"/>
    <x v="4873"/>
    <x v="11"/>
  </r>
  <r>
    <x v="1"/>
    <x v="2"/>
    <x v="0"/>
    <x v="0"/>
    <x v="344"/>
    <x v="4870"/>
    <x v="4321"/>
    <x v="188"/>
    <x v="8"/>
    <x v="2"/>
    <x v="2"/>
    <x v="2"/>
    <x v="33"/>
    <x v="469"/>
    <x v="180"/>
    <x v="184"/>
    <x v="1"/>
    <x v="2"/>
    <x v="4"/>
    <x v="685"/>
    <x v="164"/>
    <x v="36"/>
    <x v="90"/>
    <x v="8"/>
    <x v="9"/>
    <x v="4872"/>
    <x v="11"/>
  </r>
  <r>
    <x v="1"/>
    <x v="7"/>
    <x v="0"/>
    <x v="12"/>
    <x v="349"/>
    <x v="4871"/>
    <x v="4322"/>
    <x v="83"/>
    <x v="8"/>
    <x v="2"/>
    <x v="2"/>
    <x v="7"/>
    <x v="42"/>
    <x v="305"/>
    <x v="90"/>
    <x v="184"/>
    <x v="1"/>
    <x v="12"/>
    <x v="4"/>
    <x v="377"/>
    <x v="387"/>
    <x v="38"/>
    <x v="57"/>
    <x v="8"/>
    <x v="9"/>
    <x v="4854"/>
    <x v="18"/>
  </r>
  <r>
    <x v="1"/>
    <x v="2"/>
    <x v="0"/>
    <x v="0"/>
    <x v="344"/>
    <x v="4872"/>
    <x v="4323"/>
    <x v="145"/>
    <x v="8"/>
    <x v="2"/>
    <x v="2"/>
    <x v="2"/>
    <x v="33"/>
    <x v="469"/>
    <x v="182"/>
    <x v="182"/>
    <x v="1"/>
    <x v="2"/>
    <x v="4"/>
    <x v="686"/>
    <x v="313"/>
    <x v="36"/>
    <x v="90"/>
    <x v="8"/>
    <x v="9"/>
    <x v="4870"/>
    <x v="11"/>
  </r>
  <r>
    <x v="1"/>
    <x v="7"/>
    <x v="1"/>
    <x v="0"/>
    <x v="318"/>
    <x v="4873"/>
    <x v="4324"/>
    <x v="83"/>
    <x v="8"/>
    <x v="2"/>
    <x v="2"/>
    <x v="7"/>
    <x v="43"/>
    <x v="241"/>
    <x v="170"/>
    <x v="184"/>
    <x v="1"/>
    <x v="12"/>
    <x v="4"/>
    <x v="356"/>
    <x v="685"/>
    <x v="5"/>
    <x v="20"/>
    <x v="7"/>
    <x v="9"/>
    <x v="2854"/>
    <x v="4"/>
  </r>
  <r>
    <x v="1"/>
    <x v="7"/>
    <x v="0"/>
    <x v="12"/>
    <x v="349"/>
    <x v="4874"/>
    <x v="4325"/>
    <x v="97"/>
    <x v="8"/>
    <x v="2"/>
    <x v="2"/>
    <x v="7"/>
    <x v="42"/>
    <x v="305"/>
    <x v="90"/>
    <x v="184"/>
    <x v="1"/>
    <x v="12"/>
    <x v="4"/>
    <x v="379"/>
    <x v="326"/>
    <x v="38"/>
    <x v="57"/>
    <x v="8"/>
    <x v="9"/>
    <x v="4855"/>
    <x v="18"/>
  </r>
  <r>
    <x v="1"/>
    <x v="7"/>
    <x v="0"/>
    <x v="29"/>
    <x v="405"/>
    <x v="4875"/>
    <x v="4326"/>
    <x v="108"/>
    <x v="8"/>
    <x v="2"/>
    <x v="2"/>
    <x v="7"/>
    <x v="42"/>
    <x v="301"/>
    <x v="182"/>
    <x v="142"/>
    <x v="1"/>
    <x v="12"/>
    <x v="4"/>
    <x v="366"/>
    <x v="408"/>
    <x v="38"/>
    <x v="57"/>
    <x v="8"/>
    <x v="9"/>
    <x v="4851"/>
    <x v="63"/>
  </r>
  <r>
    <x v="1"/>
    <x v="2"/>
    <x v="0"/>
    <x v="0"/>
    <x v="344"/>
    <x v="4876"/>
    <x v="4327"/>
    <x v="145"/>
    <x v="8"/>
    <x v="2"/>
    <x v="2"/>
    <x v="2"/>
    <x v="33"/>
    <x v="469"/>
    <x v="182"/>
    <x v="182"/>
    <x v="1"/>
    <x v="2"/>
    <x v="4"/>
    <x v="686"/>
    <x v="313"/>
    <x v="36"/>
    <x v="90"/>
    <x v="8"/>
    <x v="9"/>
    <x v="4871"/>
    <x v="11"/>
  </r>
  <r>
    <x v="1"/>
    <x v="7"/>
    <x v="0"/>
    <x v="12"/>
    <x v="361"/>
    <x v="4877"/>
    <x v="4328"/>
    <x v="78"/>
    <x v="8"/>
    <x v="2"/>
    <x v="2"/>
    <x v="7"/>
    <x v="42"/>
    <x v="305"/>
    <x v="139"/>
    <x v="184"/>
    <x v="1"/>
    <x v="12"/>
    <x v="4"/>
    <x v="379"/>
    <x v="909"/>
    <x v="38"/>
    <x v="57"/>
    <x v="8"/>
    <x v="9"/>
    <x v="4857"/>
    <x v="18"/>
  </r>
  <r>
    <x v="1"/>
    <x v="7"/>
    <x v="0"/>
    <x v="29"/>
    <x v="405"/>
    <x v="4878"/>
    <x v="4329"/>
    <x v="97"/>
    <x v="8"/>
    <x v="2"/>
    <x v="2"/>
    <x v="7"/>
    <x v="42"/>
    <x v="301"/>
    <x v="139"/>
    <x v="184"/>
    <x v="1"/>
    <x v="12"/>
    <x v="4"/>
    <x v="365"/>
    <x v="571"/>
    <x v="38"/>
    <x v="57"/>
    <x v="8"/>
    <x v="9"/>
    <x v="4858"/>
    <x v="63"/>
  </r>
  <r>
    <x v="1"/>
    <x v="7"/>
    <x v="0"/>
    <x v="12"/>
    <x v="373"/>
    <x v="4879"/>
    <x v="4330"/>
    <x v="183"/>
    <x v="8"/>
    <x v="2"/>
    <x v="2"/>
    <x v="7"/>
    <x v="42"/>
    <x v="305"/>
    <x v="170"/>
    <x v="184"/>
    <x v="1"/>
    <x v="12"/>
    <x v="4"/>
    <x v="377"/>
    <x v="356"/>
    <x v="38"/>
    <x v="57"/>
    <x v="8"/>
    <x v="9"/>
    <x v="4856"/>
    <x v="18"/>
  </r>
  <r>
    <x v="1"/>
    <x v="7"/>
    <x v="0"/>
    <x v="12"/>
    <x v="373"/>
    <x v="4880"/>
    <x v="4331"/>
    <x v="248"/>
    <x v="8"/>
    <x v="2"/>
    <x v="2"/>
    <x v="7"/>
    <x v="42"/>
    <x v="305"/>
    <x v="170"/>
    <x v="184"/>
    <x v="1"/>
    <x v="12"/>
    <x v="4"/>
    <x v="377"/>
    <x v="516"/>
    <x v="38"/>
    <x v="57"/>
    <x v="8"/>
    <x v="9"/>
    <x v="4859"/>
    <x v="18"/>
  </r>
  <r>
    <x v="1"/>
    <x v="7"/>
    <x v="0"/>
    <x v="29"/>
    <x v="405"/>
    <x v="4881"/>
    <x v="4332"/>
    <x v="46"/>
    <x v="8"/>
    <x v="2"/>
    <x v="2"/>
    <x v="7"/>
    <x v="42"/>
    <x v="301"/>
    <x v="139"/>
    <x v="184"/>
    <x v="1"/>
    <x v="12"/>
    <x v="4"/>
    <x v="364"/>
    <x v="920"/>
    <x v="38"/>
    <x v="57"/>
    <x v="8"/>
    <x v="9"/>
    <x v="4860"/>
    <x v="63"/>
  </r>
  <r>
    <x v="1"/>
    <x v="7"/>
    <x v="0"/>
    <x v="12"/>
    <x v="373"/>
    <x v="4882"/>
    <x v="4333"/>
    <x v="277"/>
    <x v="8"/>
    <x v="2"/>
    <x v="2"/>
    <x v="7"/>
    <x v="42"/>
    <x v="305"/>
    <x v="170"/>
    <x v="184"/>
    <x v="1"/>
    <x v="12"/>
    <x v="4"/>
    <x v="374"/>
    <x v="515"/>
    <x v="38"/>
    <x v="57"/>
    <x v="8"/>
    <x v="9"/>
    <x v="4861"/>
    <x v="18"/>
  </r>
  <r>
    <x v="1"/>
    <x v="7"/>
    <x v="1"/>
    <x v="0"/>
    <x v="318"/>
    <x v="4883"/>
    <x v="4334"/>
    <x v="118"/>
    <x v="8"/>
    <x v="2"/>
    <x v="2"/>
    <x v="7"/>
    <x v="43"/>
    <x v="264"/>
    <x v="170"/>
    <x v="184"/>
    <x v="1"/>
    <x v="12"/>
    <x v="4"/>
    <x v="410"/>
    <x v="949"/>
    <x v="42"/>
    <x v="17"/>
    <x v="7"/>
    <x v="9"/>
    <x v="2855"/>
    <x v="4"/>
  </r>
  <r>
    <x v="1"/>
    <x v="7"/>
    <x v="0"/>
    <x v="24"/>
    <x v="402"/>
    <x v="4884"/>
    <x v="4335"/>
    <x v="48"/>
    <x v="8"/>
    <x v="2"/>
    <x v="2"/>
    <x v="7"/>
    <x v="39"/>
    <x v="127"/>
    <x v="182"/>
    <x v="173"/>
    <x v="1"/>
    <x v="12"/>
    <x v="4"/>
    <x v="148"/>
    <x v="1007"/>
    <x v="29"/>
    <x v="31"/>
    <x v="8"/>
    <x v="9"/>
    <x v="4862"/>
    <x v="54"/>
  </r>
  <r>
    <x v="1"/>
    <x v="7"/>
    <x v="0"/>
    <x v="25"/>
    <x v="394"/>
    <x v="4885"/>
    <x v="4336"/>
    <x v="53"/>
    <x v="8"/>
    <x v="2"/>
    <x v="2"/>
    <x v="7"/>
    <x v="42"/>
    <x v="304"/>
    <x v="139"/>
    <x v="184"/>
    <x v="1"/>
    <x v="12"/>
    <x v="4"/>
    <x v="399"/>
    <x v="513"/>
    <x v="38"/>
    <x v="57"/>
    <x v="8"/>
    <x v="9"/>
    <x v="4863"/>
    <x v="11"/>
  </r>
  <r>
    <x v="1"/>
    <x v="7"/>
    <x v="0"/>
    <x v="8"/>
    <x v="361"/>
    <x v="4886"/>
    <x v="4337"/>
    <x v="214"/>
    <x v="8"/>
    <x v="2"/>
    <x v="2"/>
    <x v="7"/>
    <x v="42"/>
    <x v="198"/>
    <x v="182"/>
    <x v="173"/>
    <x v="1"/>
    <x v="12"/>
    <x v="4"/>
    <x v="274"/>
    <x v="758"/>
    <x v="57"/>
    <x v="29"/>
    <x v="8"/>
    <x v="9"/>
    <x v="4864"/>
    <x v="4"/>
  </r>
  <r>
    <x v="1"/>
    <x v="7"/>
    <x v="0"/>
    <x v="12"/>
    <x v="373"/>
    <x v="4887"/>
    <x v="4338"/>
    <x v="248"/>
    <x v="8"/>
    <x v="2"/>
    <x v="2"/>
    <x v="7"/>
    <x v="42"/>
    <x v="305"/>
    <x v="182"/>
    <x v="173"/>
    <x v="1"/>
    <x v="12"/>
    <x v="4"/>
    <x v="376"/>
    <x v="516"/>
    <x v="38"/>
    <x v="57"/>
    <x v="8"/>
    <x v="9"/>
    <x v="4865"/>
    <x v="18"/>
  </r>
  <r>
    <x v="1"/>
    <x v="7"/>
    <x v="0"/>
    <x v="12"/>
    <x v="361"/>
    <x v="4888"/>
    <x v="4339"/>
    <x v="53"/>
    <x v="8"/>
    <x v="2"/>
    <x v="2"/>
    <x v="7"/>
    <x v="42"/>
    <x v="305"/>
    <x v="182"/>
    <x v="142"/>
    <x v="1"/>
    <x v="12"/>
    <x v="4"/>
    <x v="377"/>
    <x v="513"/>
    <x v="38"/>
    <x v="57"/>
    <x v="8"/>
    <x v="9"/>
    <x v="4866"/>
    <x v="18"/>
  </r>
  <r>
    <x v="1"/>
    <x v="7"/>
    <x v="0"/>
    <x v="12"/>
    <x v="361"/>
    <x v="4889"/>
    <x v="4340"/>
    <x v="297"/>
    <x v="8"/>
    <x v="2"/>
    <x v="2"/>
    <x v="7"/>
    <x v="39"/>
    <x v="152"/>
    <x v="182"/>
    <x v="142"/>
    <x v="1"/>
    <x v="12"/>
    <x v="4"/>
    <x v="49"/>
    <x v="275"/>
    <x v="3"/>
    <x v="40"/>
    <x v="8"/>
    <x v="9"/>
    <x v="3348"/>
    <x v="18"/>
  </r>
  <r>
    <x v="1"/>
    <x v="7"/>
    <x v="0"/>
    <x v="12"/>
    <x v="361"/>
    <x v="4890"/>
    <x v="4341"/>
    <x v="239"/>
    <x v="8"/>
    <x v="2"/>
    <x v="2"/>
    <x v="7"/>
    <x v="39"/>
    <x v="122"/>
    <x v="139"/>
    <x v="184"/>
    <x v="1"/>
    <x v="12"/>
    <x v="4"/>
    <x v="75"/>
    <x v="346"/>
    <x v="24"/>
    <x v="37"/>
    <x v="8"/>
    <x v="9"/>
    <x v="3348"/>
    <x v="11"/>
  </r>
  <r>
    <x v="1"/>
    <x v="7"/>
    <x v="0"/>
    <x v="12"/>
    <x v="373"/>
    <x v="4891"/>
    <x v="4342"/>
    <x v="239"/>
    <x v="8"/>
    <x v="2"/>
    <x v="2"/>
    <x v="7"/>
    <x v="42"/>
    <x v="305"/>
    <x v="182"/>
    <x v="173"/>
    <x v="1"/>
    <x v="12"/>
    <x v="4"/>
    <x v="381"/>
    <x v="595"/>
    <x v="38"/>
    <x v="57"/>
    <x v="8"/>
    <x v="9"/>
    <x v="3348"/>
    <x v="18"/>
  </r>
  <r>
    <x v="1"/>
    <x v="7"/>
    <x v="0"/>
    <x v="12"/>
    <x v="373"/>
    <x v="4892"/>
    <x v="4343"/>
    <x v="248"/>
    <x v="8"/>
    <x v="2"/>
    <x v="2"/>
    <x v="7"/>
    <x v="42"/>
    <x v="305"/>
    <x v="170"/>
    <x v="184"/>
    <x v="1"/>
    <x v="12"/>
    <x v="4"/>
    <x v="379"/>
    <x v="516"/>
    <x v="38"/>
    <x v="57"/>
    <x v="8"/>
    <x v="9"/>
    <x v="3348"/>
    <x v="18"/>
  </r>
  <r>
    <x v="1"/>
    <x v="2"/>
    <x v="0"/>
    <x v="0"/>
    <x v="344"/>
    <x v="4893"/>
    <x v="4344"/>
    <x v="77"/>
    <x v="8"/>
    <x v="2"/>
    <x v="2"/>
    <x v="2"/>
    <x v="33"/>
    <x v="469"/>
    <x v="180"/>
    <x v="184"/>
    <x v="1"/>
    <x v="2"/>
    <x v="4"/>
    <x v="685"/>
    <x v="498"/>
    <x v="36"/>
    <x v="90"/>
    <x v="8"/>
    <x v="9"/>
    <x v="4868"/>
    <x v="11"/>
  </r>
  <r>
    <x v="1"/>
    <x v="7"/>
    <x v="0"/>
    <x v="12"/>
    <x v="383"/>
    <x v="4894"/>
    <x v="4345"/>
    <x v="26"/>
    <x v="8"/>
    <x v="2"/>
    <x v="2"/>
    <x v="7"/>
    <x v="42"/>
    <x v="305"/>
    <x v="174"/>
    <x v="184"/>
    <x v="1"/>
    <x v="12"/>
    <x v="4"/>
    <x v="377"/>
    <x v="184"/>
    <x v="38"/>
    <x v="57"/>
    <x v="8"/>
    <x v="9"/>
    <x v="3348"/>
    <x v="18"/>
  </r>
  <r>
    <x v="1"/>
    <x v="7"/>
    <x v="0"/>
    <x v="12"/>
    <x v="349"/>
    <x v="4895"/>
    <x v="4346"/>
    <x v="205"/>
    <x v="8"/>
    <x v="2"/>
    <x v="2"/>
    <x v="7"/>
    <x v="42"/>
    <x v="305"/>
    <x v="90"/>
    <x v="184"/>
    <x v="1"/>
    <x v="12"/>
    <x v="4"/>
    <x v="376"/>
    <x v="737"/>
    <x v="38"/>
    <x v="57"/>
    <x v="8"/>
    <x v="9"/>
    <x v="3348"/>
    <x v="18"/>
  </r>
  <r>
    <x v="0"/>
    <x v="7"/>
    <x v="1"/>
    <x v="0"/>
    <x v="144"/>
    <x v="4896"/>
    <x v="4347"/>
    <x v="203"/>
    <x v="8"/>
    <x v="2"/>
    <x v="2"/>
    <x v="7"/>
    <x v="9"/>
    <x v="23"/>
    <x v="78"/>
    <x v="184"/>
    <x v="1"/>
    <x v="5"/>
    <x v="0"/>
    <x v="526"/>
    <x v="893"/>
    <x v="88"/>
    <x v="6"/>
    <x v="7"/>
    <x v="0"/>
    <x v="2856"/>
    <x v="2"/>
  </r>
  <r>
    <x v="1"/>
    <x v="7"/>
    <x v="0"/>
    <x v="13"/>
    <x v="370"/>
    <x v="4897"/>
    <x v="4348"/>
    <x v="239"/>
    <x v="8"/>
    <x v="2"/>
    <x v="2"/>
    <x v="7"/>
    <x v="42"/>
    <x v="300"/>
    <x v="160"/>
    <x v="184"/>
    <x v="1"/>
    <x v="12"/>
    <x v="4"/>
    <x v="411"/>
    <x v="166"/>
    <x v="38"/>
    <x v="57"/>
    <x v="8"/>
    <x v="9"/>
    <x v="3348"/>
    <x v="37"/>
  </r>
  <r>
    <x v="1"/>
    <x v="2"/>
    <x v="0"/>
    <x v="0"/>
    <x v="344"/>
    <x v="4898"/>
    <x v="4349"/>
    <x v="188"/>
    <x v="8"/>
    <x v="2"/>
    <x v="2"/>
    <x v="2"/>
    <x v="33"/>
    <x v="469"/>
    <x v="180"/>
    <x v="184"/>
    <x v="1"/>
    <x v="2"/>
    <x v="4"/>
    <x v="683"/>
    <x v="164"/>
    <x v="36"/>
    <x v="90"/>
    <x v="8"/>
    <x v="9"/>
    <x v="4867"/>
    <x v="11"/>
  </r>
  <r>
    <x v="1"/>
    <x v="9"/>
    <x v="1"/>
    <x v="0"/>
    <x v="90"/>
    <x v="4899"/>
    <x v="4350"/>
    <x v="211"/>
    <x v="2"/>
    <x v="1"/>
    <x v="1"/>
    <x v="9"/>
    <x v="54"/>
    <x v="452"/>
    <x v="49"/>
    <x v="184"/>
    <x v="1"/>
    <x v="19"/>
    <x v="4"/>
    <x v="776"/>
    <x v="98"/>
    <x v="95"/>
    <x v="63"/>
    <x v="8"/>
    <x v="9"/>
    <x v="3348"/>
    <x v="2"/>
  </r>
  <r>
    <x v="1"/>
    <x v="7"/>
    <x v="0"/>
    <x v="25"/>
    <x v="394"/>
    <x v="4900"/>
    <x v="4351"/>
    <x v="239"/>
    <x v="8"/>
    <x v="2"/>
    <x v="2"/>
    <x v="7"/>
    <x v="42"/>
    <x v="304"/>
    <x v="182"/>
    <x v="142"/>
    <x v="1"/>
    <x v="12"/>
    <x v="4"/>
    <x v="404"/>
    <x v="560"/>
    <x v="38"/>
    <x v="57"/>
    <x v="8"/>
    <x v="9"/>
    <x v="3348"/>
    <x v="11"/>
  </r>
  <r>
    <x v="1"/>
    <x v="7"/>
    <x v="0"/>
    <x v="12"/>
    <x v="373"/>
    <x v="4901"/>
    <x v="4352"/>
    <x v="221"/>
    <x v="8"/>
    <x v="2"/>
    <x v="2"/>
    <x v="7"/>
    <x v="42"/>
    <x v="305"/>
    <x v="170"/>
    <x v="184"/>
    <x v="1"/>
    <x v="12"/>
    <x v="4"/>
    <x v="376"/>
    <x v="722"/>
    <x v="38"/>
    <x v="57"/>
    <x v="8"/>
    <x v="9"/>
    <x v="3348"/>
    <x v="18"/>
  </r>
  <r>
    <x v="1"/>
    <x v="7"/>
    <x v="0"/>
    <x v="24"/>
    <x v="393"/>
    <x v="4902"/>
    <x v="4353"/>
    <x v="97"/>
    <x v="8"/>
    <x v="2"/>
    <x v="2"/>
    <x v="7"/>
    <x v="42"/>
    <x v="307"/>
    <x v="139"/>
    <x v="184"/>
    <x v="1"/>
    <x v="12"/>
    <x v="4"/>
    <x v="458"/>
    <x v="317"/>
    <x v="38"/>
    <x v="57"/>
    <x v="8"/>
    <x v="9"/>
    <x v="3348"/>
    <x v="54"/>
  </r>
  <r>
    <x v="1"/>
    <x v="7"/>
    <x v="0"/>
    <x v="12"/>
    <x v="186"/>
    <x v="4903"/>
    <x v="4354"/>
    <x v="248"/>
    <x v="8"/>
    <x v="2"/>
    <x v="2"/>
    <x v="7"/>
    <x v="40"/>
    <x v="205"/>
    <x v="23"/>
    <x v="184"/>
    <x v="1"/>
    <x v="13"/>
    <x v="4"/>
    <x v="90"/>
    <x v="510"/>
    <x v="69"/>
    <x v="56"/>
    <x v="8"/>
    <x v="9"/>
    <x v="3348"/>
    <x v="11"/>
  </r>
  <r>
    <x v="1"/>
    <x v="7"/>
    <x v="0"/>
    <x v="12"/>
    <x v="186"/>
    <x v="4904"/>
    <x v="4355"/>
    <x v="248"/>
    <x v="8"/>
    <x v="2"/>
    <x v="2"/>
    <x v="7"/>
    <x v="40"/>
    <x v="205"/>
    <x v="23"/>
    <x v="184"/>
    <x v="1"/>
    <x v="13"/>
    <x v="4"/>
    <x v="89"/>
    <x v="510"/>
    <x v="69"/>
    <x v="56"/>
    <x v="8"/>
    <x v="9"/>
    <x v="3348"/>
    <x v="11"/>
  </r>
  <r>
    <x v="1"/>
    <x v="7"/>
    <x v="0"/>
    <x v="12"/>
    <x v="186"/>
    <x v="4905"/>
    <x v="4356"/>
    <x v="248"/>
    <x v="8"/>
    <x v="2"/>
    <x v="2"/>
    <x v="7"/>
    <x v="40"/>
    <x v="205"/>
    <x v="23"/>
    <x v="184"/>
    <x v="1"/>
    <x v="13"/>
    <x v="4"/>
    <x v="89"/>
    <x v="510"/>
    <x v="69"/>
    <x v="56"/>
    <x v="8"/>
    <x v="9"/>
    <x v="3348"/>
    <x v="11"/>
  </r>
  <r>
    <x v="1"/>
    <x v="7"/>
    <x v="0"/>
    <x v="12"/>
    <x v="186"/>
    <x v="4906"/>
    <x v="4357"/>
    <x v="248"/>
    <x v="8"/>
    <x v="2"/>
    <x v="2"/>
    <x v="7"/>
    <x v="40"/>
    <x v="205"/>
    <x v="23"/>
    <x v="184"/>
    <x v="1"/>
    <x v="13"/>
    <x v="4"/>
    <x v="88"/>
    <x v="510"/>
    <x v="69"/>
    <x v="56"/>
    <x v="8"/>
    <x v="9"/>
    <x v="3348"/>
    <x v="11"/>
  </r>
  <r>
    <x v="1"/>
    <x v="7"/>
    <x v="0"/>
    <x v="12"/>
    <x v="373"/>
    <x v="4907"/>
    <x v="4358"/>
    <x v="239"/>
    <x v="8"/>
    <x v="2"/>
    <x v="2"/>
    <x v="7"/>
    <x v="42"/>
    <x v="305"/>
    <x v="182"/>
    <x v="173"/>
    <x v="1"/>
    <x v="12"/>
    <x v="4"/>
    <x v="371"/>
    <x v="914"/>
    <x v="38"/>
    <x v="57"/>
    <x v="8"/>
    <x v="9"/>
    <x v="3348"/>
    <x v="18"/>
  </r>
  <r>
    <x v="1"/>
    <x v="7"/>
    <x v="0"/>
    <x v="12"/>
    <x v="361"/>
    <x v="4908"/>
    <x v="4359"/>
    <x v="248"/>
    <x v="8"/>
    <x v="2"/>
    <x v="2"/>
    <x v="7"/>
    <x v="42"/>
    <x v="305"/>
    <x v="182"/>
    <x v="142"/>
    <x v="1"/>
    <x v="12"/>
    <x v="4"/>
    <x v="371"/>
    <x v="510"/>
    <x v="38"/>
    <x v="57"/>
    <x v="8"/>
    <x v="9"/>
    <x v="3348"/>
    <x v="18"/>
  </r>
  <r>
    <x v="1"/>
    <x v="7"/>
    <x v="0"/>
    <x v="12"/>
    <x v="373"/>
    <x v="4909"/>
    <x v="4360"/>
    <x v="248"/>
    <x v="8"/>
    <x v="2"/>
    <x v="2"/>
    <x v="7"/>
    <x v="42"/>
    <x v="305"/>
    <x v="182"/>
    <x v="173"/>
    <x v="1"/>
    <x v="12"/>
    <x v="4"/>
    <x v="372"/>
    <x v="510"/>
    <x v="38"/>
    <x v="57"/>
    <x v="8"/>
    <x v="9"/>
    <x v="3348"/>
    <x v="18"/>
  </r>
  <r>
    <x v="1"/>
    <x v="2"/>
    <x v="0"/>
    <x v="0"/>
    <x v="344"/>
    <x v="4910"/>
    <x v="4361"/>
    <x v="77"/>
    <x v="8"/>
    <x v="2"/>
    <x v="2"/>
    <x v="2"/>
    <x v="33"/>
    <x v="469"/>
    <x v="180"/>
    <x v="184"/>
    <x v="1"/>
    <x v="2"/>
    <x v="4"/>
    <x v="681"/>
    <x v="498"/>
    <x v="36"/>
    <x v="90"/>
    <x v="8"/>
    <x v="9"/>
    <x v="4869"/>
    <x v="11"/>
  </r>
  <r>
    <x v="1"/>
    <x v="7"/>
    <x v="0"/>
    <x v="12"/>
    <x v="186"/>
    <x v="4911"/>
    <x v="4362"/>
    <x v="239"/>
    <x v="8"/>
    <x v="2"/>
    <x v="2"/>
    <x v="7"/>
    <x v="41"/>
    <x v="215"/>
    <x v="182"/>
    <x v="27"/>
    <x v="1"/>
    <x v="13"/>
    <x v="4"/>
    <x v="102"/>
    <x v="908"/>
    <x v="69"/>
    <x v="56"/>
    <x v="8"/>
    <x v="9"/>
    <x v="3348"/>
    <x v="11"/>
  </r>
  <r>
    <x v="1"/>
    <x v="7"/>
    <x v="0"/>
    <x v="12"/>
    <x v="373"/>
    <x v="4912"/>
    <x v="4363"/>
    <x v="108"/>
    <x v="8"/>
    <x v="2"/>
    <x v="2"/>
    <x v="7"/>
    <x v="42"/>
    <x v="305"/>
    <x v="182"/>
    <x v="173"/>
    <x v="1"/>
    <x v="12"/>
    <x v="4"/>
    <x v="372"/>
    <x v="408"/>
    <x v="38"/>
    <x v="57"/>
    <x v="8"/>
    <x v="9"/>
    <x v="3348"/>
    <x v="18"/>
  </r>
  <r>
    <x v="1"/>
    <x v="7"/>
    <x v="0"/>
    <x v="12"/>
    <x v="349"/>
    <x v="4913"/>
    <x v="4364"/>
    <x v="97"/>
    <x v="8"/>
    <x v="2"/>
    <x v="2"/>
    <x v="7"/>
    <x v="42"/>
    <x v="305"/>
    <x v="90"/>
    <x v="184"/>
    <x v="1"/>
    <x v="12"/>
    <x v="4"/>
    <x v="371"/>
    <x v="278"/>
    <x v="38"/>
    <x v="57"/>
    <x v="8"/>
    <x v="9"/>
    <x v="3348"/>
    <x v="18"/>
  </r>
  <r>
    <x v="1"/>
    <x v="7"/>
    <x v="0"/>
    <x v="12"/>
    <x v="373"/>
    <x v="4914"/>
    <x v="4365"/>
    <x v="53"/>
    <x v="8"/>
    <x v="2"/>
    <x v="2"/>
    <x v="7"/>
    <x v="42"/>
    <x v="305"/>
    <x v="170"/>
    <x v="184"/>
    <x v="1"/>
    <x v="12"/>
    <x v="4"/>
    <x v="370"/>
    <x v="513"/>
    <x v="38"/>
    <x v="57"/>
    <x v="8"/>
    <x v="9"/>
    <x v="3348"/>
    <x v="18"/>
  </r>
  <r>
    <x v="1"/>
    <x v="7"/>
    <x v="0"/>
    <x v="12"/>
    <x v="361"/>
    <x v="4915"/>
    <x v="4366"/>
    <x v="108"/>
    <x v="8"/>
    <x v="2"/>
    <x v="2"/>
    <x v="7"/>
    <x v="42"/>
    <x v="305"/>
    <x v="182"/>
    <x v="142"/>
    <x v="1"/>
    <x v="12"/>
    <x v="4"/>
    <x v="371"/>
    <x v="408"/>
    <x v="38"/>
    <x v="57"/>
    <x v="8"/>
    <x v="9"/>
    <x v="3348"/>
    <x v="18"/>
  </r>
  <r>
    <x v="1"/>
    <x v="7"/>
    <x v="0"/>
    <x v="12"/>
    <x v="361"/>
    <x v="4916"/>
    <x v="4367"/>
    <x v="48"/>
    <x v="8"/>
    <x v="2"/>
    <x v="2"/>
    <x v="7"/>
    <x v="42"/>
    <x v="305"/>
    <x v="139"/>
    <x v="184"/>
    <x v="1"/>
    <x v="12"/>
    <x v="4"/>
    <x v="370"/>
    <x v="201"/>
    <x v="38"/>
    <x v="57"/>
    <x v="8"/>
    <x v="9"/>
    <x v="3348"/>
    <x v="18"/>
  </r>
  <r>
    <x v="1"/>
    <x v="7"/>
    <x v="0"/>
    <x v="13"/>
    <x v="363"/>
    <x v="4917"/>
    <x v="4368"/>
    <x v="248"/>
    <x v="8"/>
    <x v="2"/>
    <x v="2"/>
    <x v="7"/>
    <x v="42"/>
    <x v="302"/>
    <x v="139"/>
    <x v="184"/>
    <x v="1"/>
    <x v="12"/>
    <x v="4"/>
    <x v="389"/>
    <x v="475"/>
    <x v="38"/>
    <x v="57"/>
    <x v="8"/>
    <x v="9"/>
    <x v="3348"/>
    <x v="30"/>
  </r>
  <r>
    <x v="1"/>
    <x v="7"/>
    <x v="0"/>
    <x v="12"/>
    <x v="361"/>
    <x v="4918"/>
    <x v="4369"/>
    <x v="120"/>
    <x v="8"/>
    <x v="2"/>
    <x v="2"/>
    <x v="7"/>
    <x v="42"/>
    <x v="305"/>
    <x v="182"/>
    <x v="142"/>
    <x v="1"/>
    <x v="12"/>
    <x v="4"/>
    <x v="371"/>
    <x v="121"/>
    <x v="38"/>
    <x v="57"/>
    <x v="8"/>
    <x v="9"/>
    <x v="3348"/>
    <x v="18"/>
  </r>
  <r>
    <x v="1"/>
    <x v="7"/>
    <x v="0"/>
    <x v="12"/>
    <x v="361"/>
    <x v="4919"/>
    <x v="4370"/>
    <x v="108"/>
    <x v="8"/>
    <x v="2"/>
    <x v="2"/>
    <x v="7"/>
    <x v="42"/>
    <x v="305"/>
    <x v="182"/>
    <x v="142"/>
    <x v="1"/>
    <x v="12"/>
    <x v="4"/>
    <x v="371"/>
    <x v="408"/>
    <x v="38"/>
    <x v="57"/>
    <x v="8"/>
    <x v="9"/>
    <x v="3348"/>
    <x v="18"/>
  </r>
  <r>
    <x v="1"/>
    <x v="7"/>
    <x v="0"/>
    <x v="12"/>
    <x v="373"/>
    <x v="4920"/>
    <x v="4371"/>
    <x v="145"/>
    <x v="8"/>
    <x v="2"/>
    <x v="2"/>
    <x v="7"/>
    <x v="42"/>
    <x v="305"/>
    <x v="182"/>
    <x v="173"/>
    <x v="1"/>
    <x v="12"/>
    <x v="4"/>
    <x v="372"/>
    <x v="679"/>
    <x v="38"/>
    <x v="57"/>
    <x v="8"/>
    <x v="9"/>
    <x v="3348"/>
    <x v="18"/>
  </r>
  <r>
    <x v="1"/>
    <x v="7"/>
    <x v="0"/>
    <x v="12"/>
    <x v="361"/>
    <x v="4921"/>
    <x v="4372"/>
    <x v="85"/>
    <x v="8"/>
    <x v="2"/>
    <x v="2"/>
    <x v="7"/>
    <x v="42"/>
    <x v="305"/>
    <x v="139"/>
    <x v="184"/>
    <x v="1"/>
    <x v="12"/>
    <x v="4"/>
    <x v="371"/>
    <x v="587"/>
    <x v="38"/>
    <x v="57"/>
    <x v="8"/>
    <x v="9"/>
    <x v="3348"/>
    <x v="18"/>
  </r>
  <r>
    <x v="1"/>
    <x v="7"/>
    <x v="0"/>
    <x v="12"/>
    <x v="361"/>
    <x v="4922"/>
    <x v="4373"/>
    <x v="33"/>
    <x v="8"/>
    <x v="2"/>
    <x v="2"/>
    <x v="7"/>
    <x v="42"/>
    <x v="305"/>
    <x v="139"/>
    <x v="184"/>
    <x v="1"/>
    <x v="12"/>
    <x v="4"/>
    <x v="370"/>
    <x v="491"/>
    <x v="38"/>
    <x v="57"/>
    <x v="8"/>
    <x v="9"/>
    <x v="3348"/>
    <x v="18"/>
  </r>
  <r>
    <x v="1"/>
    <x v="7"/>
    <x v="0"/>
    <x v="12"/>
    <x v="373"/>
    <x v="4923"/>
    <x v="4374"/>
    <x v="265"/>
    <x v="8"/>
    <x v="2"/>
    <x v="2"/>
    <x v="7"/>
    <x v="42"/>
    <x v="305"/>
    <x v="182"/>
    <x v="173"/>
    <x v="1"/>
    <x v="12"/>
    <x v="4"/>
    <x v="372"/>
    <x v="194"/>
    <x v="38"/>
    <x v="57"/>
    <x v="8"/>
    <x v="9"/>
    <x v="3348"/>
    <x v="18"/>
  </r>
  <r>
    <x v="1"/>
    <x v="7"/>
    <x v="0"/>
    <x v="12"/>
    <x v="373"/>
    <x v="4924"/>
    <x v="4375"/>
    <x v="85"/>
    <x v="8"/>
    <x v="2"/>
    <x v="2"/>
    <x v="7"/>
    <x v="42"/>
    <x v="305"/>
    <x v="182"/>
    <x v="173"/>
    <x v="1"/>
    <x v="12"/>
    <x v="4"/>
    <x v="374"/>
    <x v="531"/>
    <x v="38"/>
    <x v="57"/>
    <x v="8"/>
    <x v="9"/>
    <x v="3348"/>
    <x v="18"/>
  </r>
  <r>
    <x v="1"/>
    <x v="7"/>
    <x v="0"/>
    <x v="12"/>
    <x v="361"/>
    <x v="4925"/>
    <x v="4376"/>
    <x v="298"/>
    <x v="8"/>
    <x v="2"/>
    <x v="2"/>
    <x v="7"/>
    <x v="42"/>
    <x v="305"/>
    <x v="139"/>
    <x v="184"/>
    <x v="1"/>
    <x v="12"/>
    <x v="4"/>
    <x v="372"/>
    <x v="364"/>
    <x v="38"/>
    <x v="57"/>
    <x v="8"/>
    <x v="9"/>
    <x v="3348"/>
    <x v="18"/>
  </r>
  <r>
    <x v="0"/>
    <x v="6"/>
    <x v="0"/>
    <x v="0"/>
    <x v="19"/>
    <x v="4926"/>
    <x v="4377"/>
    <x v="256"/>
    <x v="8"/>
    <x v="2"/>
    <x v="2"/>
    <x v="6"/>
    <x v="1"/>
    <x v="4"/>
    <x v="182"/>
    <x v="18"/>
    <x v="1"/>
    <x v="9"/>
    <x v="4"/>
    <x v="1030"/>
    <x v="442"/>
    <x v="54"/>
    <x v="25"/>
    <x v="2"/>
    <x v="7"/>
    <x v="3290"/>
    <x v="85"/>
  </r>
  <r>
    <x v="1"/>
    <x v="7"/>
    <x v="0"/>
    <x v="12"/>
    <x v="361"/>
    <x v="4927"/>
    <x v="4378"/>
    <x v="239"/>
    <x v="8"/>
    <x v="2"/>
    <x v="2"/>
    <x v="7"/>
    <x v="42"/>
    <x v="305"/>
    <x v="139"/>
    <x v="184"/>
    <x v="1"/>
    <x v="12"/>
    <x v="4"/>
    <x v="371"/>
    <x v="792"/>
    <x v="38"/>
    <x v="57"/>
    <x v="8"/>
    <x v="9"/>
    <x v="3348"/>
    <x v="18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8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7">
        <item x="0"/>
        <item x="1"/>
        <item x="2"/>
        <item x="3"/>
        <item x="4"/>
        <item x="5"/>
        <item x="6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3">
        <item x="0"/>
        <item x="1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8">
    <i>
      <x v="0"/>
    </i>
    <i>
      <x v="1"/>
    </i>
    <i>
      <x v="2"/>
    </i>
    <i>
      <x v="3"/>
    </i>
    <i>
      <x v="4"/>
    </i>
    <i>
      <x v="5"/>
    </i>
    <i>
      <x v="6"/>
    </i>
    <i t="grand">
      <x v="7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1">
        <item x="0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9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4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 v="23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98605859&amp;dt=May-15-01" TargetMode="External"/><Relationship Id="rId2" Type="http://schemas.openxmlformats.org/officeDocument/2006/relationships/hyperlink" Target="https://www.intcx.com/ReportServlet/any.class?operation=confirm&amp;dealID=110049020&amp;dt=May-15-01" TargetMode="External"/><Relationship Id="rId3" Type="http://schemas.openxmlformats.org/officeDocument/2006/relationships/hyperlink" Target="https://www.intcx.com/ReportServlet/any.class?operation=confirm&amp;dealID=135728181&amp;dt=May-15-01" TargetMode="External"/><Relationship Id="rId4" Type="http://schemas.openxmlformats.org/officeDocument/2006/relationships/hyperlink" Target="https://www.intcx.com/ReportServlet/any.class?operation=confirm&amp;dealID=154312447&amp;dt=May-15-01" TargetMode="External"/><Relationship Id="rId5" Type="http://schemas.openxmlformats.org/officeDocument/2006/relationships/hyperlink" Target="https://www.intcx.com/ReportServlet/any.class?operation=confirm&amp;dealID=452588212&amp;dt=May-15-01" TargetMode="External"/><Relationship Id="rId6" Type="http://schemas.openxmlformats.org/officeDocument/2006/relationships/hyperlink" Target="https://www.intcx.com/ReportServlet/any.class?operation=confirm&amp;dealID=189761964&amp;dt=May-15-01" TargetMode="External"/><Relationship Id="rId7" Type="http://schemas.openxmlformats.org/officeDocument/2006/relationships/hyperlink" Target="https://www.intcx.com/ReportServlet/any.class?operation=confirm&amp;dealID=192413070&amp;dt=May-15-01" TargetMode="External"/><Relationship Id="rId8" Type="http://schemas.openxmlformats.org/officeDocument/2006/relationships/hyperlink" Target="https://www.intcx.com/ReportServlet/any.class?operation=confirm&amp;dealID=716744244&amp;dt=May-15-01" TargetMode="External"/><Relationship Id="rId9" Type="http://schemas.openxmlformats.org/officeDocument/2006/relationships/hyperlink" Target="https://www.intcx.com/ReportServlet/any.class?operation=confirm&amp;dealID=126174818&amp;dt=May-15-01" TargetMode="External"/><Relationship Id="rId10" Type="http://schemas.openxmlformats.org/officeDocument/2006/relationships/hyperlink" Target="https://www.intcx.com/ReportServlet/any.class?operation=confirm&amp;dealID=122404815&amp;dt=May-15-01" TargetMode="External"/><Relationship Id="rId11" Type="http://schemas.openxmlformats.org/officeDocument/2006/relationships/hyperlink" Target="https://www.intcx.com/ReportServlet/any.class?operation=confirm&amp;dealID=290034392&amp;dt=May-15-01" TargetMode="External"/><Relationship Id="rId12" Type="http://schemas.openxmlformats.org/officeDocument/2006/relationships/hyperlink" Target="https://www.intcx.com/ReportServlet/any.class?operation=confirm&amp;dealID=184663139&amp;dt=May-15-01" TargetMode="External"/><Relationship Id="rId13" Type="http://schemas.openxmlformats.org/officeDocument/2006/relationships/hyperlink" Target="https://www.intcx.com/ReportServlet/any.class?operation=confirm&amp;dealID=177311126&amp;dt=May-11-01" TargetMode="External"/><Relationship Id="rId14" Type="http://schemas.openxmlformats.org/officeDocument/2006/relationships/hyperlink" Target="https://www.intcx.com/ReportServlet/any.class?operation=confirm&amp;dealID=179103157&amp;dt=May-11-01" TargetMode="External"/><Relationship Id="rId15" Type="http://schemas.openxmlformats.org/officeDocument/2006/relationships/hyperlink" Target="https://www.intcx.com/ReportServlet/any.class?operation=confirm&amp;dealID=750020346&amp;dt=May-11-01" TargetMode="External"/><Relationship Id="rId16" Type="http://schemas.openxmlformats.org/officeDocument/2006/relationships/hyperlink" Target="https://www.intcx.com/ReportServlet/any.class?operation=confirm&amp;dealID=9945241873&amp;dt=May-15-01" TargetMode="External"/><Relationship Id="rId17" Type="http://schemas.openxmlformats.org/officeDocument/2006/relationships/hyperlink" Target="https://www.intcx.com/ReportServlet/any.class?operation=confirm&amp;dealID=172798378&amp;dt=May-15-01" TargetMode="External"/><Relationship Id="rId18" Type="http://schemas.openxmlformats.org/officeDocument/2006/relationships/hyperlink" Target="https://www.intcx.com/ReportServlet/any.class?operation=confirm&amp;dealID=826637625&amp;dt=May-15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884788790&amp;dt=May-15-01" TargetMode="External"/><Relationship Id="rId2" Type="http://schemas.openxmlformats.org/officeDocument/2006/relationships/hyperlink" Target="https://www.intcx.com/ReportServlet/any.class?operation=confirm&amp;dealID=7400573534&amp;dt=May-15-01" TargetMode="External"/><Relationship Id="rId3" Type="http://schemas.openxmlformats.org/officeDocument/2006/relationships/hyperlink" Target="https://www.intcx.com/ReportServlet/any.class?operation=confirm&amp;dealID=518912043&amp;dt=May-15-01" TargetMode="External"/><Relationship Id="rId4" Type="http://schemas.openxmlformats.org/officeDocument/2006/relationships/hyperlink" Target="https://www.intcx.com/ReportServlet/any.class?operation=confirm&amp;dealID=137367298&amp;dt=May-15-01" TargetMode="External"/><Relationship Id="rId5" Type="http://schemas.openxmlformats.org/officeDocument/2006/relationships/hyperlink" Target="https://www.intcx.com/ReportServlet/any.class?operation=confirm&amp;dealID=486077686&amp;dt=May-15-01" TargetMode="External"/><Relationship Id="rId6" Type="http://schemas.openxmlformats.org/officeDocument/2006/relationships/hyperlink" Target="https://www.intcx.com/ReportServlet/any.class?operation=confirm&amp;dealID=271650720&amp;dt=May-15-01" TargetMode="External"/><Relationship Id="rId7" Type="http://schemas.openxmlformats.org/officeDocument/2006/relationships/hyperlink" Target="https://www.intcx.com/ReportServlet/any.class?operation=confirm&amp;dealID=109383040&amp;dt=May-15-01" TargetMode="External"/><Relationship Id="rId8" Type="http://schemas.openxmlformats.org/officeDocument/2006/relationships/hyperlink" Target="https://www.intcx.com/ReportServlet/any.class?operation=confirm&amp;dealID=103731168&amp;dt=May-15-01" TargetMode="External"/><Relationship Id="rId9" Type="http://schemas.openxmlformats.org/officeDocument/2006/relationships/hyperlink" Target="https://www.intcx.com/ReportServlet/any.class?operation=confirm&amp;dealID=659940840&amp;dt=May-15-01" TargetMode="External"/><Relationship Id="rId10" Type="http://schemas.openxmlformats.org/officeDocument/2006/relationships/hyperlink" Target="https://www.intcx.com/ReportServlet/any.class?operation=confirm&amp;dealID=126535526&amp;dt=May-15-01" TargetMode="External"/><Relationship Id="rId11" Type="http://schemas.openxmlformats.org/officeDocument/2006/relationships/hyperlink" Target="https://www.intcx.com/ReportServlet/any.class?operation=confirm&amp;dealID=9393652148&amp;dt=May-15-01" TargetMode="External"/><Relationship Id="rId12" Type="http://schemas.openxmlformats.org/officeDocument/2006/relationships/hyperlink" Target="https://www.intcx.com/ReportServlet/any.class?operation=confirm&amp;dealID=211880024&amp;dt=May-15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37026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8357600</v>
      </c>
      <c r="D6" s="14" t="n">
        <f aca="false">'TRANSACTIONSUMMARYREPORT -1'!B1</f>
        <v>4974574</v>
      </c>
      <c r="E6" s="15"/>
      <c r="F6" s="16" t="s">
        <v>9</v>
      </c>
      <c r="G6" s="17" t="s">
        <v>10</v>
      </c>
      <c r="H6" s="18" t="n">
        <f aca="false">'ICE-EPM'!B6</f>
        <v>12</v>
      </c>
      <c r="I6" s="19" t="n">
        <f aca="false">'ICE-EPM'!C6</f>
        <v>130400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257700000</v>
      </c>
      <c r="D7" s="21" t="n">
        <f aca="false">SUM(D8:D9)</f>
        <v>533867753</v>
      </c>
      <c r="E7" s="4"/>
      <c r="F7" s="22" t="s">
        <v>12</v>
      </c>
      <c r="G7" s="23" t="s">
        <v>13</v>
      </c>
      <c r="H7" s="24" t="n">
        <f aca="false">'ICE-ENA'!B6</f>
        <v>17</v>
      </c>
      <c r="I7" s="25" t="n">
        <f aca="false">'ICE-ENA'!C6</f>
        <v>36412500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33457500</v>
      </c>
      <c r="D8" s="27" t="n">
        <f aca="false">'TRANSACTIONSUMMARYREPORT -1'!B2</f>
        <v>18988668</v>
      </c>
      <c r="E8" s="4"/>
      <c r="F8" s="22" t="s">
        <v>12</v>
      </c>
      <c r="G8" s="23" t="s">
        <v>15</v>
      </c>
      <c r="H8" s="24" t="n">
        <f aca="false">'ICE-ENA'!B7</f>
        <v>1</v>
      </c>
      <c r="I8" s="25" t="n">
        <f aca="false">'ICE-ENA'!C7</f>
        <v>120000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224242500</v>
      </c>
      <c r="D9" s="21" t="n">
        <f aca="false">'TRANSACTIONSUMMARYREPORT -1'!B3</f>
        <v>514879085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11014000</v>
      </c>
      <c r="D10" s="34" t="n">
        <f aca="false">SUM('TRANSACTIONSUMMARYREPORT -1'!B4:B7)</f>
        <v>11573000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4</v>
      </c>
      <c r="I13" s="19" t="n">
        <f aca="false">'DD-EPM'!C6</f>
        <v>8000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14</v>
      </c>
      <c r="I15" s="25" t="n">
        <f aca="false">'DD-ENA'!C7</f>
        <v>360000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6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645</v>
      </c>
    </row>
    <row r="2" customFormat="false" ht="15.75" hidden="false" customHeight="false" outlineLevel="0" collapsed="false">
      <c r="A2" s="131" t="s">
        <v>569</v>
      </c>
    </row>
    <row r="3" customFormat="false" ht="12.75" hidden="false" customHeight="false" outlineLevel="0" collapsed="false">
      <c r="A3" s="40" t="n">
        <f aca="false">'E-Mail'!$B$2</f>
        <v>37026</v>
      </c>
    </row>
    <row r="5" customFormat="false" ht="13.5" hidden="false" customHeight="false" outlineLevel="0" collapsed="false">
      <c r="A5" s="132" t="s">
        <v>570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/>
      <c r="B6" s="133" t="n">
        <f aca="false">COUNTIF($T$19:$T$5001,A6)</f>
        <v>0</v>
      </c>
      <c r="C6" s="133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8" t="str">
        <f aca="false">IF(A16=0,"No Activity"," ")</f>
        <v>No Activity</v>
      </c>
      <c r="H9" s="135" t="s">
        <v>571</v>
      </c>
      <c r="I9" s="135" t="s">
        <v>572</v>
      </c>
    </row>
    <row r="10" customFormat="false" ht="12.75" hidden="false" customHeight="false" outlineLevel="0" collapsed="false">
      <c r="A10" s="136" t="s">
        <v>646</v>
      </c>
    </row>
    <row r="11" customFormat="false" ht="12.75" hidden="false" customHeight="false" outlineLevel="0" collapsed="false">
      <c r="A11" s="137" t="s">
        <v>574</v>
      </c>
    </row>
    <row r="12" customFormat="false" ht="12.75" hidden="false" customHeight="false" outlineLevel="0" collapsed="false">
      <c r="A12" s="137" t="s">
        <v>575</v>
      </c>
    </row>
    <row r="13" customFormat="false" ht="12.75" hidden="false" customHeight="false" outlineLevel="0" collapsed="false">
      <c r="A13" s="137" t="s">
        <v>576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38" t="s">
        <v>577</v>
      </c>
      <c r="B15" s="138" t="s">
        <v>578</v>
      </c>
      <c r="C15" s="138" t="s">
        <v>579</v>
      </c>
      <c r="D15" s="138" t="s">
        <v>580</v>
      </c>
      <c r="E15" s="138" t="s">
        <v>37</v>
      </c>
      <c r="F15" s="138" t="s">
        <v>581</v>
      </c>
      <c r="G15" s="138" t="s">
        <v>89</v>
      </c>
      <c r="H15" s="138" t="s">
        <v>571</v>
      </c>
      <c r="I15" s="138" t="s">
        <v>572</v>
      </c>
      <c r="J15" s="138" t="s">
        <v>582</v>
      </c>
      <c r="K15" s="138" t="s">
        <v>583</v>
      </c>
      <c r="L15" s="138" t="s">
        <v>584</v>
      </c>
      <c r="M15" s="138" t="s">
        <v>585</v>
      </c>
      <c r="N15" s="138" t="s">
        <v>586</v>
      </c>
      <c r="O15" s="138" t="s">
        <v>587</v>
      </c>
      <c r="P15" s="138" t="s">
        <v>588</v>
      </c>
      <c r="Q15" s="138" t="s">
        <v>589</v>
      </c>
      <c r="R15" s="138" t="s">
        <v>590</v>
      </c>
      <c r="S15" s="138" t="s">
        <v>38</v>
      </c>
      <c r="T15" s="138" t="s">
        <v>36</v>
      </c>
    </row>
    <row r="16" customFormat="false" ht="13.5" hidden="false" customHeight="false" outlineLevel="0" collapsed="false">
      <c r="A16" s="149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0" t="s">
        <v>647</v>
      </c>
    </row>
    <row r="2" customFormat="false" ht="12.75" hidden="false" customHeight="false" outlineLevel="0" collapsed="false">
      <c r="A2" s="151" t="s">
        <v>568</v>
      </c>
    </row>
    <row r="3" customFormat="false" ht="12.75" hidden="false" customHeight="false" outlineLevel="0" collapsed="false">
      <c r="A3" s="40" t="n">
        <f aca="false">'E-Mail'!$B$2</f>
        <v>37026</v>
      </c>
    </row>
    <row r="4" customFormat="false" ht="12.75" hidden="false" customHeight="false" outlineLevel="0" collapsed="false">
      <c r="A4" s="151"/>
    </row>
    <row r="5" customFormat="false" ht="13.5" hidden="false" customHeight="false" outlineLevel="0" collapsed="false">
      <c r="A5" s="132" t="s">
        <v>570</v>
      </c>
      <c r="B5" s="132" t="s">
        <v>6</v>
      </c>
      <c r="C5" s="132" t="s">
        <v>7</v>
      </c>
      <c r="P5" s="152"/>
      <c r="Q5" s="152"/>
      <c r="R5" s="121"/>
    </row>
    <row r="6" customFormat="false" ht="12.75" hidden="false" customHeight="false" outlineLevel="0" collapsed="false">
      <c r="A6" s="39" t="s">
        <v>648</v>
      </c>
      <c r="B6" s="133" t="n">
        <f aca="false">COUNTIF($F$10:$F$4996,A6)</f>
        <v>0</v>
      </c>
      <c r="C6" s="133" t="n">
        <f aca="false">SUMIF($F$10:$F$4997,A6,$C$10:$C$4997)</f>
        <v>0</v>
      </c>
      <c r="D6" s="0" t="s">
        <v>649</v>
      </c>
    </row>
    <row r="7" customFormat="false" ht="12.75" hidden="false" customHeight="false" outlineLevel="0" collapsed="false">
      <c r="A7" s="39" t="s">
        <v>70</v>
      </c>
      <c r="B7" s="133" t="n">
        <f aca="false">COUNTIF($F$10:$F$4996,A7)</f>
        <v>14</v>
      </c>
      <c r="C7" s="133" t="n">
        <f aca="false">SUMIF($F$10:$F$4997,A7,$C$10:$C$4997)</f>
        <v>360000</v>
      </c>
    </row>
    <row r="8" customFormat="false" ht="12.75" hidden="false" customHeight="false" outlineLevel="0" collapsed="false">
      <c r="A8" s="39" t="s">
        <v>72</v>
      </c>
      <c r="B8" s="133" t="n">
        <f aca="false">COUNTIF($F$10:$F$4996,A8)</f>
        <v>0</v>
      </c>
      <c r="C8" s="133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53" t="s">
        <v>68</v>
      </c>
      <c r="B10" s="154" t="s">
        <v>650</v>
      </c>
      <c r="C10" s="153" t="s">
        <v>651</v>
      </c>
      <c r="D10" s="155" t="s">
        <v>652</v>
      </c>
      <c r="E10" s="155" t="s">
        <v>653</v>
      </c>
      <c r="F10" s="155" t="s">
        <v>67</v>
      </c>
      <c r="G10" s="155" t="s">
        <v>654</v>
      </c>
      <c r="H10" s="155" t="s">
        <v>655</v>
      </c>
      <c r="I10" s="155" t="s">
        <v>656</v>
      </c>
      <c r="J10" s="155" t="s">
        <v>657</v>
      </c>
      <c r="K10" s="155" t="s">
        <v>658</v>
      </c>
      <c r="L10" s="155" t="s">
        <v>659</v>
      </c>
      <c r="M10" s="155" t="s">
        <v>660</v>
      </c>
      <c r="N10" s="155" t="s">
        <v>661</v>
      </c>
      <c r="O10" s="155" t="s">
        <v>662</v>
      </c>
      <c r="P10" s="155" t="s">
        <v>663</v>
      </c>
      <c r="Q10" s="155" t="s">
        <v>664</v>
      </c>
      <c r="R10" s="155" t="s">
        <v>665</v>
      </c>
      <c r="S10" s="155" t="s">
        <v>666</v>
      </c>
      <c r="T10" s="155" t="s">
        <v>667</v>
      </c>
      <c r="U10" s="155" t="s">
        <v>668</v>
      </c>
      <c r="V10" s="155" t="s">
        <v>669</v>
      </c>
      <c r="W10" s="155" t="s">
        <v>670</v>
      </c>
      <c r="X10" s="155" t="s">
        <v>671</v>
      </c>
      <c r="Y10" s="155" t="s">
        <v>672</v>
      </c>
    </row>
    <row r="11" customFormat="false" ht="25.5" hidden="false" customHeight="false" outlineLevel="0" collapsed="false">
      <c r="A11" s="156" t="str">
        <f aca="false">VLOOKUP(G11,DDENA_USERS,2,FALSE())</f>
        <v>Chris Germany</v>
      </c>
      <c r="B11" s="157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56" t="n">
        <f aca="false">IF(F11="Coal",B11*W11*12500,B11*W11)</f>
        <v>5000</v>
      </c>
      <c r="D11" s="158" t="s">
        <v>673</v>
      </c>
      <c r="E11" s="158" t="s">
        <v>674</v>
      </c>
      <c r="F11" s="158" t="s">
        <v>70</v>
      </c>
      <c r="G11" s="158" t="s">
        <v>675</v>
      </c>
      <c r="H11" s="158" t="s">
        <v>676</v>
      </c>
      <c r="I11" s="158" t="s">
        <v>677</v>
      </c>
      <c r="J11" s="158" t="s">
        <v>678</v>
      </c>
      <c r="K11" s="158" t="s">
        <v>679</v>
      </c>
      <c r="L11" s="158" t="s">
        <v>680</v>
      </c>
      <c r="M11" s="158" t="s">
        <v>681</v>
      </c>
      <c r="N11" s="158"/>
      <c r="O11" s="158" t="s">
        <v>682</v>
      </c>
      <c r="P11" s="159" t="n">
        <v>37027</v>
      </c>
      <c r="Q11" s="159" t="n">
        <v>37027</v>
      </c>
      <c r="R11" s="158"/>
      <c r="S11" s="158"/>
      <c r="T11" s="160" t="n">
        <v>37026</v>
      </c>
      <c r="U11" s="158" t="s">
        <v>683</v>
      </c>
      <c r="V11" s="158" t="s">
        <v>684</v>
      </c>
      <c r="W11" s="158" t="n">
        <v>5000</v>
      </c>
      <c r="X11" s="158" t="n">
        <v>4.84</v>
      </c>
      <c r="Y11" s="158" t="n">
        <v>30326</v>
      </c>
    </row>
    <row r="12" customFormat="false" ht="25.5" hidden="false" customHeight="false" outlineLevel="0" collapsed="false">
      <c r="A12" s="156" t="str">
        <f aca="false">VLOOKUP(G12,DDENA_USERS,2,FALSE())</f>
        <v>Kelli Stevens</v>
      </c>
      <c r="B12" s="157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56" t="n">
        <f aca="false">IF(F12="Coal",B12*W12*12500,B12*W12)</f>
        <v>5000</v>
      </c>
      <c r="D12" s="161" t="s">
        <v>673</v>
      </c>
      <c r="E12" s="161" t="s">
        <v>674</v>
      </c>
      <c r="F12" s="161" t="s">
        <v>70</v>
      </c>
      <c r="G12" s="161" t="s">
        <v>685</v>
      </c>
      <c r="H12" s="161" t="s">
        <v>686</v>
      </c>
      <c r="I12" s="161" t="s">
        <v>677</v>
      </c>
      <c r="J12" s="161" t="s">
        <v>678</v>
      </c>
      <c r="K12" s="161" t="s">
        <v>679</v>
      </c>
      <c r="L12" s="161" t="s">
        <v>687</v>
      </c>
      <c r="M12" s="161" t="s">
        <v>681</v>
      </c>
      <c r="N12" s="161"/>
      <c r="O12" s="161" t="s">
        <v>682</v>
      </c>
      <c r="P12" s="162" t="n">
        <v>37027</v>
      </c>
      <c r="Q12" s="162" t="n">
        <v>37027</v>
      </c>
      <c r="R12" s="161"/>
      <c r="S12" s="161"/>
      <c r="T12" s="163" t="n">
        <v>37026</v>
      </c>
      <c r="U12" s="161" t="s">
        <v>688</v>
      </c>
      <c r="V12" s="161" t="s">
        <v>684</v>
      </c>
      <c r="W12" s="161" t="n">
        <v>5000</v>
      </c>
      <c r="X12" s="161" t="n">
        <v>4.335</v>
      </c>
      <c r="Y12" s="161" t="n">
        <v>30226</v>
      </c>
    </row>
    <row r="13" customFormat="false" ht="25.5" hidden="false" customHeight="false" outlineLevel="0" collapsed="false">
      <c r="A13" s="156" t="str">
        <f aca="false">VLOOKUP(G13,DDENA_USERS,2,FALSE())</f>
        <v>Kelli Stevens</v>
      </c>
      <c r="B13" s="157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56" t="n">
        <f aca="false">IF(F13="Coal",B13*W13*12500,B13*W13)</f>
        <v>5000</v>
      </c>
      <c r="D13" s="158" t="s">
        <v>673</v>
      </c>
      <c r="E13" s="158" t="s">
        <v>674</v>
      </c>
      <c r="F13" s="158" t="s">
        <v>70</v>
      </c>
      <c r="G13" s="158" t="s">
        <v>685</v>
      </c>
      <c r="H13" s="158" t="s">
        <v>686</v>
      </c>
      <c r="I13" s="158" t="s">
        <v>677</v>
      </c>
      <c r="J13" s="158" t="s">
        <v>678</v>
      </c>
      <c r="K13" s="158" t="s">
        <v>679</v>
      </c>
      <c r="L13" s="158" t="s">
        <v>687</v>
      </c>
      <c r="M13" s="158" t="s">
        <v>681</v>
      </c>
      <c r="N13" s="158"/>
      <c r="O13" s="158" t="s">
        <v>682</v>
      </c>
      <c r="P13" s="159" t="n">
        <v>37027</v>
      </c>
      <c r="Q13" s="159" t="n">
        <v>37027</v>
      </c>
      <c r="R13" s="158"/>
      <c r="S13" s="158"/>
      <c r="T13" s="160" t="n">
        <v>37026</v>
      </c>
      <c r="U13" s="158" t="s">
        <v>689</v>
      </c>
      <c r="V13" s="158" t="s">
        <v>684</v>
      </c>
      <c r="W13" s="158" t="n">
        <v>5000</v>
      </c>
      <c r="X13" s="158" t="n">
        <v>4.335</v>
      </c>
      <c r="Y13" s="158" t="n">
        <v>30294</v>
      </c>
    </row>
    <row r="14" customFormat="false" ht="25.5" hidden="false" customHeight="false" outlineLevel="0" collapsed="false">
      <c r="A14" s="156" t="str">
        <f aca="false">VLOOKUP(G14,DDENA_USERS,2,FALSE())</f>
        <v>Kelli Stevens</v>
      </c>
      <c r="B14" s="157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56" t="n">
        <f aca="false">IF(F14="Coal",B14*W14*12500,B14*W14)</f>
        <v>5000</v>
      </c>
      <c r="D14" s="161" t="s">
        <v>673</v>
      </c>
      <c r="E14" s="161" t="s">
        <v>674</v>
      </c>
      <c r="F14" s="161" t="s">
        <v>70</v>
      </c>
      <c r="G14" s="161" t="s">
        <v>685</v>
      </c>
      <c r="H14" s="161" t="s">
        <v>686</v>
      </c>
      <c r="I14" s="161" t="s">
        <v>677</v>
      </c>
      <c r="J14" s="161" t="s">
        <v>678</v>
      </c>
      <c r="K14" s="161" t="s">
        <v>679</v>
      </c>
      <c r="L14" s="161" t="s">
        <v>687</v>
      </c>
      <c r="M14" s="161" t="s">
        <v>681</v>
      </c>
      <c r="N14" s="161"/>
      <c r="O14" s="161" t="s">
        <v>682</v>
      </c>
      <c r="P14" s="162" t="n">
        <v>37027</v>
      </c>
      <c r="Q14" s="162" t="n">
        <v>37027</v>
      </c>
      <c r="R14" s="161"/>
      <c r="S14" s="161"/>
      <c r="T14" s="163" t="n">
        <v>37026</v>
      </c>
      <c r="U14" s="161" t="s">
        <v>690</v>
      </c>
      <c r="V14" s="161" t="s">
        <v>684</v>
      </c>
      <c r="W14" s="161" t="n">
        <v>5000</v>
      </c>
      <c r="X14" s="161" t="n">
        <v>4.345</v>
      </c>
      <c r="Y14" s="161" t="n">
        <v>30412</v>
      </c>
    </row>
    <row r="15" customFormat="false" ht="25.5" hidden="false" customHeight="false" outlineLevel="0" collapsed="false">
      <c r="A15" s="156" t="str">
        <f aca="false">VLOOKUP(G15,DDENA_USERS,2,FALSE())</f>
        <v>Kelli Stevens</v>
      </c>
      <c r="B15" s="157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56" t="n">
        <f aca="false">IF(F15="Coal",B15*W15*12500,B15*W15)</f>
        <v>5000</v>
      </c>
      <c r="D15" s="158" t="s">
        <v>673</v>
      </c>
      <c r="E15" s="158" t="s">
        <v>674</v>
      </c>
      <c r="F15" s="158" t="s">
        <v>70</v>
      </c>
      <c r="G15" s="158" t="s">
        <v>685</v>
      </c>
      <c r="H15" s="158" t="s">
        <v>686</v>
      </c>
      <c r="I15" s="158" t="s">
        <v>677</v>
      </c>
      <c r="J15" s="158" t="s">
        <v>678</v>
      </c>
      <c r="K15" s="158" t="s">
        <v>679</v>
      </c>
      <c r="L15" s="158" t="s">
        <v>691</v>
      </c>
      <c r="M15" s="158" t="s">
        <v>681</v>
      </c>
      <c r="N15" s="158"/>
      <c r="O15" s="158" t="s">
        <v>682</v>
      </c>
      <c r="P15" s="159" t="n">
        <v>37027</v>
      </c>
      <c r="Q15" s="159" t="n">
        <v>37027</v>
      </c>
      <c r="R15" s="158"/>
      <c r="S15" s="158"/>
      <c r="T15" s="160" t="n">
        <v>37026</v>
      </c>
      <c r="U15" s="158" t="s">
        <v>692</v>
      </c>
      <c r="V15" s="158" t="s">
        <v>684</v>
      </c>
      <c r="W15" s="158" t="n">
        <v>5000</v>
      </c>
      <c r="X15" s="158" t="n">
        <v>4.315</v>
      </c>
      <c r="Y15" s="158" t="n">
        <v>30223</v>
      </c>
    </row>
    <row r="16" customFormat="false" ht="25.5" hidden="false" customHeight="false" outlineLevel="0" collapsed="false">
      <c r="A16" s="156" t="str">
        <f aca="false">VLOOKUP(G16,DDENA_USERS,2,FALSE())</f>
        <v>Kelli Stevens</v>
      </c>
      <c r="B16" s="157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56" t="n">
        <f aca="false">IF(F16="Coal",B16*W16*12500,B16*W16)</f>
        <v>5000</v>
      </c>
      <c r="D16" s="161" t="s">
        <v>673</v>
      </c>
      <c r="E16" s="161" t="s">
        <v>674</v>
      </c>
      <c r="F16" s="161" t="s">
        <v>70</v>
      </c>
      <c r="G16" s="161" t="s">
        <v>685</v>
      </c>
      <c r="H16" s="161" t="s">
        <v>686</v>
      </c>
      <c r="I16" s="161" t="s">
        <v>677</v>
      </c>
      <c r="J16" s="161" t="s">
        <v>678</v>
      </c>
      <c r="K16" s="161" t="s">
        <v>679</v>
      </c>
      <c r="L16" s="161" t="s">
        <v>691</v>
      </c>
      <c r="M16" s="161" t="s">
        <v>681</v>
      </c>
      <c r="N16" s="161"/>
      <c r="O16" s="161" t="s">
        <v>682</v>
      </c>
      <c r="P16" s="162" t="n">
        <v>37027</v>
      </c>
      <c r="Q16" s="162" t="n">
        <v>37027</v>
      </c>
      <c r="R16" s="161"/>
      <c r="S16" s="161"/>
      <c r="T16" s="163" t="n">
        <v>37026</v>
      </c>
      <c r="U16" s="161" t="s">
        <v>693</v>
      </c>
      <c r="V16" s="161" t="s">
        <v>684</v>
      </c>
      <c r="W16" s="161" t="n">
        <v>5000</v>
      </c>
      <c r="X16" s="161" t="n">
        <v>4.33</v>
      </c>
      <c r="Y16" s="161" t="n">
        <v>30233</v>
      </c>
    </row>
    <row r="17" customFormat="false" ht="25.5" hidden="false" customHeight="false" outlineLevel="0" collapsed="false">
      <c r="A17" s="156" t="str">
        <f aca="false">VLOOKUP(G17,DDENA_USERS,2,FALSE())</f>
        <v>Kelli Stevens</v>
      </c>
      <c r="B17" s="157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56" t="n">
        <f aca="false">IF(F17="Coal",B17*W17*12500,B17*W17)</f>
        <v>5000</v>
      </c>
      <c r="D17" s="158" t="s">
        <v>673</v>
      </c>
      <c r="E17" s="158" t="s">
        <v>674</v>
      </c>
      <c r="F17" s="158" t="s">
        <v>70</v>
      </c>
      <c r="G17" s="158" t="s">
        <v>685</v>
      </c>
      <c r="H17" s="158" t="s">
        <v>686</v>
      </c>
      <c r="I17" s="158" t="s">
        <v>677</v>
      </c>
      <c r="J17" s="158" t="s">
        <v>678</v>
      </c>
      <c r="K17" s="158" t="s">
        <v>679</v>
      </c>
      <c r="L17" s="158" t="s">
        <v>691</v>
      </c>
      <c r="M17" s="158" t="s">
        <v>681</v>
      </c>
      <c r="N17" s="158"/>
      <c r="O17" s="158" t="s">
        <v>682</v>
      </c>
      <c r="P17" s="159" t="n">
        <v>37027</v>
      </c>
      <c r="Q17" s="159" t="n">
        <v>37027</v>
      </c>
      <c r="R17" s="158"/>
      <c r="S17" s="158"/>
      <c r="T17" s="160" t="n">
        <v>37026</v>
      </c>
      <c r="U17" s="158" t="s">
        <v>694</v>
      </c>
      <c r="V17" s="158" t="s">
        <v>684</v>
      </c>
      <c r="W17" s="158" t="n">
        <v>5000</v>
      </c>
      <c r="X17" s="158" t="n">
        <v>4.325</v>
      </c>
      <c r="Y17" s="158" t="n">
        <v>30402</v>
      </c>
    </row>
    <row r="18" customFormat="false" ht="25.5" hidden="false" customHeight="false" outlineLevel="0" collapsed="false">
      <c r="A18" s="156" t="str">
        <f aca="false">VLOOKUP(G18,DDENA_USERS,2,FALSE())</f>
        <v>Kelli Stevens</v>
      </c>
      <c r="B18" s="157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56" t="n">
        <f aca="false">IF(F18="Coal",B18*W18*12500,B18*W18)</f>
        <v>5000</v>
      </c>
      <c r="D18" s="161" t="s">
        <v>673</v>
      </c>
      <c r="E18" s="161" t="s">
        <v>674</v>
      </c>
      <c r="F18" s="161" t="s">
        <v>70</v>
      </c>
      <c r="G18" s="161" t="s">
        <v>685</v>
      </c>
      <c r="H18" s="161" t="s">
        <v>686</v>
      </c>
      <c r="I18" s="161" t="s">
        <v>677</v>
      </c>
      <c r="J18" s="161" t="s">
        <v>678</v>
      </c>
      <c r="K18" s="161" t="s">
        <v>679</v>
      </c>
      <c r="L18" s="161" t="s">
        <v>691</v>
      </c>
      <c r="M18" s="161" t="s">
        <v>681</v>
      </c>
      <c r="N18" s="161"/>
      <c r="O18" s="161" t="s">
        <v>682</v>
      </c>
      <c r="P18" s="162" t="n">
        <v>37027</v>
      </c>
      <c r="Q18" s="162" t="n">
        <v>37027</v>
      </c>
      <c r="R18" s="161"/>
      <c r="S18" s="161"/>
      <c r="T18" s="163" t="n">
        <v>37026</v>
      </c>
      <c r="U18" s="161" t="s">
        <v>690</v>
      </c>
      <c r="V18" s="161" t="s">
        <v>684</v>
      </c>
      <c r="W18" s="161" t="n">
        <v>5000</v>
      </c>
      <c r="X18" s="161" t="n">
        <v>4.335</v>
      </c>
      <c r="Y18" s="161" t="n">
        <v>30413</v>
      </c>
    </row>
    <row r="19" customFormat="false" ht="25.5" hidden="false" customHeight="false" outlineLevel="0" collapsed="false">
      <c r="A19" s="156" t="str">
        <f aca="false">VLOOKUP(G19,DDENA_USERS,2,FALSE())</f>
        <v>Kelli Stevens</v>
      </c>
      <c r="B19" s="157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56" t="n">
        <f aca="false">IF(F19="Coal",B19*W19*12500,B19*W19)</f>
        <v>5000</v>
      </c>
      <c r="D19" s="158" t="s">
        <v>673</v>
      </c>
      <c r="E19" s="158" t="s">
        <v>674</v>
      </c>
      <c r="F19" s="158" t="s">
        <v>70</v>
      </c>
      <c r="G19" s="158" t="s">
        <v>685</v>
      </c>
      <c r="H19" s="158" t="s">
        <v>686</v>
      </c>
      <c r="I19" s="158" t="s">
        <v>677</v>
      </c>
      <c r="J19" s="158" t="s">
        <v>678</v>
      </c>
      <c r="K19" s="158" t="s">
        <v>679</v>
      </c>
      <c r="L19" s="158" t="s">
        <v>691</v>
      </c>
      <c r="M19" s="158" t="s">
        <v>681</v>
      </c>
      <c r="N19" s="158"/>
      <c r="O19" s="158" t="s">
        <v>682</v>
      </c>
      <c r="P19" s="159" t="n">
        <v>37027</v>
      </c>
      <c r="Q19" s="159" t="n">
        <v>37027</v>
      </c>
      <c r="R19" s="158"/>
      <c r="S19" s="158"/>
      <c r="T19" s="160" t="n">
        <v>37026</v>
      </c>
      <c r="U19" s="158" t="s">
        <v>695</v>
      </c>
      <c r="V19" s="158" t="s">
        <v>684</v>
      </c>
      <c r="W19" s="158" t="n">
        <v>5000</v>
      </c>
      <c r="X19" s="158" t="n">
        <v>4.33</v>
      </c>
      <c r="Y19" s="158" t="n">
        <v>30425</v>
      </c>
    </row>
    <row r="20" customFormat="false" ht="25.5" hidden="false" customHeight="false" outlineLevel="0" collapsed="false">
      <c r="A20" s="156" t="str">
        <f aca="false">VLOOKUP(G20,DDENA_USERS,2,FALSE())</f>
        <v>Kelli Stevens</v>
      </c>
      <c r="B20" s="157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56" t="n">
        <f aca="false">IF(F20="Coal",B20*W20*12500,B20*W20)</f>
        <v>5000</v>
      </c>
      <c r="D20" s="161" t="s">
        <v>673</v>
      </c>
      <c r="E20" s="161" t="s">
        <v>674</v>
      </c>
      <c r="F20" s="161" t="s">
        <v>70</v>
      </c>
      <c r="G20" s="161" t="s">
        <v>685</v>
      </c>
      <c r="H20" s="161" t="s">
        <v>686</v>
      </c>
      <c r="I20" s="161" t="s">
        <v>677</v>
      </c>
      <c r="J20" s="161" t="s">
        <v>678</v>
      </c>
      <c r="K20" s="161" t="s">
        <v>679</v>
      </c>
      <c r="L20" s="161" t="s">
        <v>696</v>
      </c>
      <c r="M20" s="161" t="s">
        <v>681</v>
      </c>
      <c r="N20" s="161"/>
      <c r="O20" s="161" t="s">
        <v>682</v>
      </c>
      <c r="P20" s="162" t="n">
        <v>37027</v>
      </c>
      <c r="Q20" s="162" t="n">
        <v>37027</v>
      </c>
      <c r="R20" s="161"/>
      <c r="S20" s="161"/>
      <c r="T20" s="163" t="n">
        <v>37026</v>
      </c>
      <c r="U20" s="161" t="s">
        <v>688</v>
      </c>
      <c r="V20" s="161" t="s">
        <v>684</v>
      </c>
      <c r="W20" s="161" t="n">
        <v>5000</v>
      </c>
      <c r="X20" s="161" t="n">
        <v>4.335</v>
      </c>
      <c r="Y20" s="161" t="n">
        <v>30225</v>
      </c>
    </row>
    <row r="21" customFormat="false" ht="25.5" hidden="false" customHeight="false" outlineLevel="0" collapsed="false">
      <c r="A21" s="156" t="str">
        <f aca="false">VLOOKUP(G21,DDENA_USERS,2,FALSE())</f>
        <v>Kelli Stevens</v>
      </c>
      <c r="B21" s="157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56" t="n">
        <f aca="false">IF(F21="Coal",B21*W21*12500,B21*W21)</f>
        <v>5000</v>
      </c>
      <c r="D21" s="158" t="s">
        <v>673</v>
      </c>
      <c r="E21" s="158" t="s">
        <v>674</v>
      </c>
      <c r="F21" s="158" t="s">
        <v>70</v>
      </c>
      <c r="G21" s="158" t="s">
        <v>685</v>
      </c>
      <c r="H21" s="158" t="s">
        <v>686</v>
      </c>
      <c r="I21" s="158" t="s">
        <v>677</v>
      </c>
      <c r="J21" s="158" t="s">
        <v>678</v>
      </c>
      <c r="K21" s="158" t="s">
        <v>679</v>
      </c>
      <c r="L21" s="158" t="s">
        <v>696</v>
      </c>
      <c r="M21" s="158" t="s">
        <v>681</v>
      </c>
      <c r="N21" s="158"/>
      <c r="O21" s="158" t="s">
        <v>682</v>
      </c>
      <c r="P21" s="159" t="n">
        <v>37027</v>
      </c>
      <c r="Q21" s="159" t="n">
        <v>37027</v>
      </c>
      <c r="R21" s="158"/>
      <c r="S21" s="158"/>
      <c r="T21" s="160" t="n">
        <v>37026</v>
      </c>
      <c r="U21" s="158" t="s">
        <v>689</v>
      </c>
      <c r="V21" s="158" t="s">
        <v>684</v>
      </c>
      <c r="W21" s="158" t="n">
        <v>5000</v>
      </c>
      <c r="X21" s="158" t="n">
        <v>4.335</v>
      </c>
      <c r="Y21" s="158" t="n">
        <v>30292</v>
      </c>
    </row>
    <row r="22" customFormat="false" ht="25.5" hidden="false" customHeight="false" outlineLevel="0" collapsed="false">
      <c r="A22" s="156" t="str">
        <f aca="false">VLOOKUP(G22,DDENA_USERS,2,FALSE())</f>
        <v>Kelli Stevens</v>
      </c>
      <c r="B22" s="157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56" t="n">
        <f aca="false">IF(F22="Coal",B22*W22*12500,B22*W22)</f>
        <v>5000</v>
      </c>
      <c r="D22" s="161" t="s">
        <v>673</v>
      </c>
      <c r="E22" s="161" t="s">
        <v>674</v>
      </c>
      <c r="F22" s="161" t="s">
        <v>70</v>
      </c>
      <c r="G22" s="161" t="s">
        <v>685</v>
      </c>
      <c r="H22" s="161" t="s">
        <v>686</v>
      </c>
      <c r="I22" s="161" t="s">
        <v>677</v>
      </c>
      <c r="J22" s="161" t="s">
        <v>678</v>
      </c>
      <c r="K22" s="161" t="s">
        <v>679</v>
      </c>
      <c r="L22" s="161" t="s">
        <v>696</v>
      </c>
      <c r="M22" s="161" t="s">
        <v>681</v>
      </c>
      <c r="N22" s="161"/>
      <c r="O22" s="161" t="s">
        <v>682</v>
      </c>
      <c r="P22" s="162" t="n">
        <v>37027</v>
      </c>
      <c r="Q22" s="162" t="n">
        <v>37027</v>
      </c>
      <c r="R22" s="161"/>
      <c r="S22" s="161"/>
      <c r="T22" s="163" t="n">
        <v>37026</v>
      </c>
      <c r="U22" s="161" t="s">
        <v>690</v>
      </c>
      <c r="V22" s="161" t="s">
        <v>684</v>
      </c>
      <c r="W22" s="161" t="n">
        <v>5000</v>
      </c>
      <c r="X22" s="161" t="n">
        <v>4.34</v>
      </c>
      <c r="Y22" s="161" t="n">
        <v>30411</v>
      </c>
    </row>
    <row r="23" customFormat="false" ht="25.5" hidden="false" customHeight="false" outlineLevel="0" collapsed="false">
      <c r="A23" s="156" t="str">
        <f aca="false">VLOOKUP(G23,DDENA_USERS,2,FALSE())</f>
        <v>Kelli Stevens</v>
      </c>
      <c r="B23" s="157" t="n">
        <f aca="false">IF(ISNUMBER(FIND("Pow",F23))=TRUE(),((VALUE(MID(R23,FIND("-",R23)+1,2)))-(VALUE(MID(R23,FIND("-",R23)-1,1)))+1)*(Q23-P23+1),IF(F23="Coal",(YEAR(Q23)-YEAR(P23))*12+MONTH(Q23)-MONTH(P23)+1,(Q23-P23+1)))</f>
        <v>30</v>
      </c>
      <c r="C23" s="156" t="n">
        <f aca="false">IF(F23="Coal",B23*W23*12500,B23*W23)</f>
        <v>150000</v>
      </c>
      <c r="D23" s="158" t="s">
        <v>673</v>
      </c>
      <c r="E23" s="158" t="s">
        <v>674</v>
      </c>
      <c r="F23" s="158" t="s">
        <v>70</v>
      </c>
      <c r="G23" s="158" t="s">
        <v>685</v>
      </c>
      <c r="H23" s="158" t="s">
        <v>697</v>
      </c>
      <c r="I23" s="158" t="s">
        <v>677</v>
      </c>
      <c r="J23" s="158" t="s">
        <v>678</v>
      </c>
      <c r="K23" s="158" t="s">
        <v>679</v>
      </c>
      <c r="L23" s="158" t="s">
        <v>698</v>
      </c>
      <c r="M23" s="158" t="s">
        <v>699</v>
      </c>
      <c r="N23" s="158"/>
      <c r="O23" s="158" t="s">
        <v>700</v>
      </c>
      <c r="P23" s="159" t="n">
        <v>37043</v>
      </c>
      <c r="Q23" s="159" t="n">
        <v>37072</v>
      </c>
      <c r="R23" s="158"/>
      <c r="S23" s="158"/>
      <c r="T23" s="160" t="n">
        <v>37026</v>
      </c>
      <c r="U23" s="158" t="s">
        <v>701</v>
      </c>
      <c r="V23" s="158" t="s">
        <v>702</v>
      </c>
      <c r="W23" s="158" t="n">
        <v>5000</v>
      </c>
      <c r="X23" s="158" t="n">
        <v>-0.02</v>
      </c>
      <c r="Y23" s="158" t="n">
        <v>30516</v>
      </c>
    </row>
    <row r="24" customFormat="false" ht="25.5" hidden="false" customHeight="false" outlineLevel="0" collapsed="false">
      <c r="A24" s="156" t="str">
        <f aca="false">VLOOKUP(G24,DDENA_USERS,2,FALSE())</f>
        <v>Kelli Stevens</v>
      </c>
      <c r="B24" s="157" t="n">
        <f aca="false">IF(ISNUMBER(FIND("Pow",F24))=TRUE(),((VALUE(MID(R24,FIND("-",R24)+1,2)))-(VALUE(MID(R24,FIND("-",R24)-1,1)))+1)*(Q24-P24+1),IF(F24="Coal",(YEAR(Q24)-YEAR(P24))*12+MONTH(Q24)-MONTH(P24)+1,(Q24-P24+1)))</f>
        <v>30</v>
      </c>
      <c r="C24" s="156" t="n">
        <f aca="false">IF(F24="Coal",B24*W24*12500,B24*W24)</f>
        <v>150000</v>
      </c>
      <c r="D24" s="161" t="s">
        <v>673</v>
      </c>
      <c r="E24" s="161" t="s">
        <v>674</v>
      </c>
      <c r="F24" s="161" t="s">
        <v>70</v>
      </c>
      <c r="G24" s="161" t="s">
        <v>685</v>
      </c>
      <c r="H24" s="161" t="s">
        <v>697</v>
      </c>
      <c r="I24" s="161" t="s">
        <v>677</v>
      </c>
      <c r="J24" s="161" t="s">
        <v>678</v>
      </c>
      <c r="K24" s="161" t="s">
        <v>679</v>
      </c>
      <c r="L24" s="161" t="s">
        <v>698</v>
      </c>
      <c r="M24" s="161" t="s">
        <v>699</v>
      </c>
      <c r="N24" s="161"/>
      <c r="O24" s="161" t="s">
        <v>700</v>
      </c>
      <c r="P24" s="162" t="n">
        <v>37043</v>
      </c>
      <c r="Q24" s="162" t="n">
        <v>37072</v>
      </c>
      <c r="R24" s="161"/>
      <c r="S24" s="161"/>
      <c r="T24" s="163" t="n">
        <v>37026</v>
      </c>
      <c r="U24" s="161" t="s">
        <v>701</v>
      </c>
      <c r="V24" s="161" t="s">
        <v>702</v>
      </c>
      <c r="W24" s="161" t="n">
        <v>5000</v>
      </c>
      <c r="X24" s="161" t="n">
        <v>-0.02</v>
      </c>
      <c r="Y24" s="161" t="n">
        <v>30517</v>
      </c>
    </row>
    <row r="25" customFormat="false" ht="12.75" hidden="false" customHeight="false" outlineLevel="0" collapsed="false">
      <c r="A25" s="156" t="e">
        <f aca="false">VLOOKUP(G25,DDENA_USERS,2,FALSE())</f>
        <v>#N/A</v>
      </c>
      <c r="B25" s="157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56" t="n">
        <f aca="false">IF(F25="Coal",B25*W25*12500,B25*W25)</f>
        <v>0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9"/>
      <c r="Q25" s="159"/>
      <c r="R25" s="158"/>
      <c r="S25" s="158"/>
      <c r="T25" s="160"/>
      <c r="U25" s="158"/>
      <c r="V25" s="158"/>
      <c r="W25" s="158"/>
      <c r="X25" s="158"/>
      <c r="Y25" s="158"/>
    </row>
    <row r="26" customFormat="false" ht="12.75" hidden="false" customHeight="false" outlineLevel="0" collapsed="false">
      <c r="A26" s="156" t="e">
        <f aca="false">VLOOKUP(G26,DDENA_USERS,2,FALSE())</f>
        <v>#N/A</v>
      </c>
      <c r="B26" s="157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56" t="n">
        <f aca="false">IF(F26="Coal",B26*W26*12500,B26*W26)</f>
        <v>0</v>
      </c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6"/>
      <c r="Q26" s="166"/>
      <c r="R26" s="165"/>
      <c r="S26" s="165"/>
      <c r="T26" s="167"/>
      <c r="U26" s="165"/>
      <c r="V26" s="165"/>
      <c r="W26" s="165"/>
      <c r="X26" s="165"/>
      <c r="Y26" s="165"/>
    </row>
    <row r="27" customFormat="false" ht="12.75" hidden="false" customHeight="false" outlineLevel="0" collapsed="false">
      <c r="A27" s="156" t="e">
        <f aca="false">VLOOKUP(G27,DDENA_USERS,2,FALSE())</f>
        <v>#N/A</v>
      </c>
      <c r="B27" s="157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56" t="n">
        <f aca="false">IF(F27="Coal",B27*W27*12500,B27*W27)</f>
        <v>0</v>
      </c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6"/>
      <c r="Q27" s="166"/>
      <c r="R27" s="169"/>
      <c r="S27" s="169"/>
      <c r="T27" s="170"/>
      <c r="U27" s="169"/>
      <c r="V27" s="169"/>
      <c r="W27" s="169"/>
      <c r="X27" s="169"/>
      <c r="Y27" s="169"/>
    </row>
    <row r="28" customFormat="false" ht="12.75" hidden="false" customHeight="false" outlineLevel="0" collapsed="false">
      <c r="A28" s="156" t="e">
        <f aca="false">VLOOKUP(G28,DDENA_USERS,2,FALSE())</f>
        <v>#N/A</v>
      </c>
      <c r="B28" s="157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56" t="n">
        <f aca="false">IF(F28="Coal",B28*W28*12500,B28*W28)</f>
        <v>0</v>
      </c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6"/>
      <c r="Q28" s="166"/>
      <c r="R28" s="165"/>
      <c r="S28" s="165"/>
      <c r="T28" s="167"/>
      <c r="U28" s="165"/>
      <c r="V28" s="165"/>
      <c r="W28" s="165"/>
      <c r="X28" s="165"/>
      <c r="Y28" s="165"/>
    </row>
    <row r="29" customFormat="false" ht="12.75" hidden="false" customHeight="false" outlineLevel="0" collapsed="false">
      <c r="A29" s="156" t="e">
        <f aca="false">VLOOKUP(G29,DDENA_USERS,2,FALSE())</f>
        <v>#N/A</v>
      </c>
      <c r="B29" s="157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56" t="n">
        <f aca="false">IF(F29="Coal",B29*W29*12500,B29*W29)</f>
        <v>0</v>
      </c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6"/>
      <c r="Q29" s="166"/>
      <c r="R29" s="169"/>
      <c r="S29" s="169"/>
      <c r="T29" s="170"/>
      <c r="U29" s="169"/>
      <c r="V29" s="169"/>
      <c r="W29" s="169"/>
      <c r="X29" s="169"/>
      <c r="Y29" s="169"/>
    </row>
    <row r="30" customFormat="false" ht="12.75" hidden="false" customHeight="false" outlineLevel="0" collapsed="false">
      <c r="A30" s="156" t="e">
        <f aca="false">VLOOKUP(G30,DDENA_USERS,2,FALSE())</f>
        <v>#N/A</v>
      </c>
      <c r="B30" s="157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56" t="n">
        <f aca="false">IF(F30="Coal",B30*W30*12500,B30*W30)</f>
        <v>0</v>
      </c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6"/>
      <c r="Q30" s="166"/>
      <c r="R30" s="165"/>
      <c r="S30" s="165"/>
      <c r="T30" s="167"/>
      <c r="U30" s="165"/>
      <c r="V30" s="165"/>
      <c r="W30" s="165"/>
      <c r="X30" s="165"/>
      <c r="Y30" s="165"/>
    </row>
    <row r="31" customFormat="false" ht="12.75" hidden="false" customHeight="false" outlineLevel="0" collapsed="false">
      <c r="A31" s="156" t="e">
        <f aca="false">VLOOKUP(G31,DDENA_USERS,2,FALSE())</f>
        <v>#N/A</v>
      </c>
      <c r="B31" s="157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56" t="n">
        <f aca="false">IF(F31="Coal",B31*W31*12500,B31*W31)</f>
        <v>0</v>
      </c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6"/>
      <c r="Q31" s="166"/>
      <c r="R31" s="169"/>
      <c r="S31" s="169"/>
      <c r="T31" s="170"/>
      <c r="U31" s="169"/>
      <c r="V31" s="169"/>
      <c r="W31" s="169"/>
      <c r="X31" s="169"/>
      <c r="Y31" s="169"/>
    </row>
    <row r="32" customFormat="false" ht="12.75" hidden="false" customHeight="false" outlineLevel="0" collapsed="false">
      <c r="A32" s="156" t="e">
        <f aca="false">VLOOKUP(G32,DDENA_USERS,2,FALSE())</f>
        <v>#N/A</v>
      </c>
      <c r="B32" s="157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56" t="n">
        <f aca="false">IF(F32="Coal",B32*W32*12500,B32*W32)</f>
        <v>0</v>
      </c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/>
      <c r="Q32" s="166"/>
      <c r="R32" s="165"/>
      <c r="S32" s="165"/>
      <c r="T32" s="167"/>
      <c r="U32" s="165"/>
      <c r="V32" s="165"/>
      <c r="W32" s="165"/>
      <c r="X32" s="165"/>
      <c r="Y32" s="165"/>
    </row>
    <row r="33" customFormat="false" ht="12.75" hidden="false" customHeight="false" outlineLevel="0" collapsed="false">
      <c r="A33" s="156" t="e">
        <f aca="false">VLOOKUP(G33,DDENA_USERS,2,FALSE())</f>
        <v>#N/A</v>
      </c>
      <c r="B33" s="157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56" t="n">
        <f aca="false">IF(F33="Coal",B33*W33*12500,B33*W33)</f>
        <v>0</v>
      </c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6"/>
      <c r="Q33" s="166"/>
      <c r="R33" s="169"/>
      <c r="S33" s="169"/>
      <c r="T33" s="170"/>
      <c r="U33" s="169"/>
      <c r="V33" s="169"/>
      <c r="W33" s="169"/>
      <c r="X33" s="169"/>
      <c r="Y33" s="169"/>
    </row>
    <row r="34" customFormat="false" ht="12.75" hidden="false" customHeight="false" outlineLevel="0" collapsed="false">
      <c r="A34" s="156" t="e">
        <f aca="false">VLOOKUP(G34,DDENA_USERS,2,FALSE())</f>
        <v>#N/A</v>
      </c>
      <c r="B34" s="157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56" t="n">
        <f aca="false">IF(F34="Coal",B34*W34*12500,B34*W34)</f>
        <v>0</v>
      </c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6"/>
      <c r="Q34" s="166"/>
      <c r="R34" s="165"/>
      <c r="S34" s="165"/>
      <c r="T34" s="167"/>
      <c r="U34" s="165"/>
      <c r="V34" s="165"/>
      <c r="W34" s="165"/>
      <c r="X34" s="165"/>
      <c r="Y34" s="165"/>
    </row>
    <row r="35" customFormat="false" ht="12.75" hidden="false" customHeight="false" outlineLevel="0" collapsed="false">
      <c r="A35" s="156" t="e">
        <f aca="false">VLOOKUP(G35,DDENA_USERS,2,FALSE())</f>
        <v>#N/A</v>
      </c>
      <c r="B35" s="157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56" t="n">
        <f aca="false">IF(F35="Coal",B35*W35*12500,B35*W35)</f>
        <v>0</v>
      </c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6"/>
      <c r="Q35" s="166"/>
      <c r="R35" s="169"/>
      <c r="S35" s="169"/>
      <c r="T35" s="170"/>
      <c r="U35" s="169"/>
      <c r="V35" s="169"/>
      <c r="W35" s="169"/>
      <c r="X35" s="169"/>
      <c r="Y35" s="169"/>
    </row>
    <row r="36" customFormat="false" ht="12.75" hidden="false" customHeight="false" outlineLevel="0" collapsed="false">
      <c r="A36" s="156" t="e">
        <f aca="false">VLOOKUP(G36,DDENA_USERS,2,FALSE())</f>
        <v>#N/A</v>
      </c>
      <c r="B36" s="157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56" t="n">
        <f aca="false">IF(F36="Coal",B36*W36*12500,B36*W36)</f>
        <v>0</v>
      </c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6"/>
      <c r="Q36" s="166"/>
      <c r="R36" s="165"/>
      <c r="S36" s="165"/>
      <c r="T36" s="167"/>
      <c r="U36" s="165"/>
      <c r="V36" s="165"/>
      <c r="W36" s="165"/>
      <c r="X36" s="165"/>
      <c r="Y36" s="165"/>
    </row>
    <row r="37" customFormat="false" ht="12.75" hidden="false" customHeight="false" outlineLevel="0" collapsed="false">
      <c r="A37" s="156" t="e">
        <f aca="false">VLOOKUP(G37,DDENA_USERS,2,FALSE())</f>
        <v>#N/A</v>
      </c>
      <c r="B37" s="157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56" t="n">
        <f aca="false">IF(F37="Coal",B37*W37*12500,B37*W37)</f>
        <v>0</v>
      </c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6"/>
      <c r="Q37" s="166"/>
      <c r="R37" s="169"/>
      <c r="S37" s="169"/>
      <c r="T37" s="170"/>
      <c r="U37" s="169"/>
      <c r="V37" s="169"/>
      <c r="W37" s="169"/>
      <c r="X37" s="169"/>
      <c r="Y37" s="169"/>
    </row>
    <row r="38" customFormat="false" ht="12.75" hidden="false" customHeight="false" outlineLevel="0" collapsed="false">
      <c r="A38" s="156" t="e">
        <f aca="false">VLOOKUP(G38,DDENA_USERS,2,FALSE())</f>
        <v>#N/A</v>
      </c>
      <c r="B38" s="157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56" t="n">
        <f aca="false">IF(F38="Coal",B38*W38*12500,B38*W38)</f>
        <v>0</v>
      </c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6"/>
      <c r="Q38" s="166"/>
      <c r="R38" s="165"/>
      <c r="S38" s="165"/>
      <c r="T38" s="167"/>
      <c r="U38" s="165"/>
      <c r="V38" s="165"/>
      <c r="W38" s="165"/>
      <c r="X38" s="165"/>
      <c r="Y38" s="165"/>
    </row>
    <row r="39" customFormat="false" ht="12.75" hidden="false" customHeight="false" outlineLevel="0" collapsed="false">
      <c r="A39" s="156" t="e">
        <f aca="false">VLOOKUP(G39,DDENA_USERS,2,FALSE())</f>
        <v>#N/A</v>
      </c>
      <c r="B39" s="157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56" t="n">
        <f aca="false">IF(F39="Coal",B39*W39*12500,B39*W39)</f>
        <v>0</v>
      </c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6"/>
      <c r="Q39" s="166"/>
      <c r="R39" s="169"/>
      <c r="S39" s="169"/>
      <c r="T39" s="170"/>
      <c r="U39" s="169"/>
      <c r="V39" s="169"/>
      <c r="W39" s="169"/>
      <c r="X39" s="169"/>
      <c r="Y39" s="169"/>
    </row>
    <row r="40" customFormat="false" ht="12.75" hidden="false" customHeight="false" outlineLevel="0" collapsed="false">
      <c r="A40" s="156" t="e">
        <f aca="false">VLOOKUP(G40,DDENA_USERS,2,FALSE())</f>
        <v>#N/A</v>
      </c>
      <c r="B40" s="157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56" t="n">
        <f aca="false">IF(F40="Coal",B40*W40*12500,B40*W40)</f>
        <v>0</v>
      </c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6"/>
      <c r="Q40" s="166"/>
      <c r="R40" s="165"/>
      <c r="S40" s="165"/>
      <c r="T40" s="167"/>
      <c r="U40" s="165"/>
      <c r="V40" s="165"/>
      <c r="W40" s="165"/>
      <c r="X40" s="165"/>
      <c r="Y40" s="165"/>
    </row>
    <row r="41" customFormat="false" ht="12.75" hidden="false" customHeight="false" outlineLevel="0" collapsed="false">
      <c r="A41" s="156" t="e">
        <f aca="false">VLOOKUP(G41,DDENA_USERS,2,FALSE())</f>
        <v>#N/A</v>
      </c>
      <c r="B41" s="157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56" t="n">
        <f aca="false">IF(F41="Coal",B41*W41*12500,B41*W41)</f>
        <v>0</v>
      </c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6"/>
      <c r="Q41" s="166"/>
      <c r="R41" s="169"/>
      <c r="S41" s="169"/>
      <c r="T41" s="170"/>
      <c r="U41" s="169"/>
      <c r="V41" s="169"/>
      <c r="W41" s="169"/>
      <c r="X41" s="169"/>
      <c r="Y41" s="169"/>
    </row>
    <row r="42" customFormat="false" ht="12.75" hidden="false" customHeight="false" outlineLevel="0" collapsed="false">
      <c r="A42" s="156" t="e">
        <f aca="false">VLOOKUP(G42,DDENA_USERS,2,FALSE())</f>
        <v>#N/A</v>
      </c>
      <c r="B42" s="157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56" t="n">
        <f aca="false">IF(F42="Coal",B42*W42*12500,B42*W42)</f>
        <v>0</v>
      </c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6"/>
      <c r="Q42" s="166"/>
      <c r="R42" s="165"/>
      <c r="S42" s="165"/>
      <c r="T42" s="167"/>
      <c r="U42" s="165"/>
      <c r="V42" s="165"/>
      <c r="W42" s="165"/>
      <c r="X42" s="165"/>
      <c r="Y42" s="165"/>
    </row>
    <row r="43" customFormat="false" ht="12.75" hidden="false" customHeight="false" outlineLevel="0" collapsed="false">
      <c r="A43" s="156" t="e">
        <f aca="false">VLOOKUP(G43,DDENA_USERS,2,FALSE())</f>
        <v>#N/A</v>
      </c>
      <c r="B43" s="157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56" t="n">
        <f aca="false">IF(F43="Coal",B43*W43*12500,B43*W43)</f>
        <v>0</v>
      </c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6"/>
      <c r="Q43" s="166"/>
      <c r="R43" s="169"/>
      <c r="S43" s="169"/>
      <c r="T43" s="170"/>
      <c r="U43" s="169"/>
      <c r="V43" s="169"/>
      <c r="W43" s="169"/>
      <c r="X43" s="169"/>
      <c r="Y43" s="169"/>
    </row>
    <row r="44" customFormat="false" ht="12.75" hidden="false" customHeight="false" outlineLevel="0" collapsed="false">
      <c r="A44" s="156" t="e">
        <f aca="false">VLOOKUP(G44,DDENA_USERS,2,FALSE())</f>
        <v>#N/A</v>
      </c>
      <c r="B44" s="157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56" t="n">
        <f aca="false">IF(F44="Coal",B44*W44*12500,B44*W44)</f>
        <v>0</v>
      </c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/>
      <c r="Q44" s="166"/>
      <c r="R44" s="165"/>
      <c r="S44" s="165"/>
      <c r="T44" s="167"/>
      <c r="U44" s="165"/>
      <c r="V44" s="165"/>
      <c r="W44" s="165"/>
      <c r="X44" s="165"/>
      <c r="Y44" s="165"/>
    </row>
    <row r="45" customFormat="false" ht="12.75" hidden="false" customHeight="false" outlineLevel="0" collapsed="false">
      <c r="A45" s="156" t="e">
        <f aca="false">VLOOKUP(G45,DDENA_USERS,2,FALSE())</f>
        <v>#N/A</v>
      </c>
      <c r="B45" s="157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56" t="n">
        <f aca="false">IF(F45="Coal",B45*W45*12500,B45*W45)</f>
        <v>0</v>
      </c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6"/>
      <c r="Q45" s="166"/>
      <c r="R45" s="169"/>
      <c r="S45" s="169"/>
      <c r="T45" s="170"/>
      <c r="U45" s="169"/>
      <c r="V45" s="169"/>
      <c r="W45" s="169"/>
      <c r="X45" s="169"/>
      <c r="Y45" s="169"/>
    </row>
    <row r="46" customFormat="false" ht="12.75" hidden="false" customHeight="false" outlineLevel="0" collapsed="false">
      <c r="A46" s="156" t="e">
        <f aca="false">VLOOKUP(G46,DDENA_USERS,2,FALSE())</f>
        <v>#N/A</v>
      </c>
      <c r="B46" s="157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56" t="n">
        <f aca="false">IF(F46="Coal",B46*W46*12500,B46*W46)</f>
        <v>0</v>
      </c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6"/>
      <c r="Q46" s="166"/>
      <c r="R46" s="165"/>
      <c r="S46" s="165"/>
      <c r="T46" s="167"/>
      <c r="U46" s="165"/>
      <c r="V46" s="165"/>
      <c r="W46" s="165"/>
      <c r="X46" s="165"/>
      <c r="Y46" s="165"/>
    </row>
    <row r="47" customFormat="false" ht="12.75" hidden="false" customHeight="false" outlineLevel="0" collapsed="false">
      <c r="A47" s="156" t="e">
        <f aca="false">VLOOKUP(G47,DDENA_USERS,2,FALSE())</f>
        <v>#N/A</v>
      </c>
      <c r="B47" s="157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56" t="n">
        <f aca="false">IF(F47="Coal",B47*W47*12500,B47*W47)</f>
        <v>0</v>
      </c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6"/>
      <c r="Q47" s="166"/>
      <c r="R47" s="169"/>
      <c r="S47" s="169"/>
      <c r="T47" s="170"/>
      <c r="U47" s="169"/>
      <c r="V47" s="169"/>
      <c r="W47" s="169"/>
      <c r="X47" s="169"/>
      <c r="Y47" s="169"/>
    </row>
    <row r="48" customFormat="false" ht="12.75" hidden="false" customHeight="false" outlineLevel="0" collapsed="false">
      <c r="A48" s="156" t="e">
        <f aca="false">VLOOKUP(G48,DDENA_USERS,2,FALSE())</f>
        <v>#N/A</v>
      </c>
      <c r="B48" s="157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56" t="n">
        <f aca="false">IF(F48="Coal",B48*W48*12500,B48*W48)</f>
        <v>0</v>
      </c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6"/>
      <c r="Q48" s="166"/>
      <c r="R48" s="165"/>
      <c r="S48" s="165"/>
      <c r="T48" s="167"/>
      <c r="U48" s="165"/>
      <c r="V48" s="165"/>
      <c r="W48" s="165"/>
      <c r="X48" s="165"/>
      <c r="Y48" s="165"/>
    </row>
    <row r="49" customFormat="false" ht="12.75" hidden="false" customHeight="false" outlineLevel="0" collapsed="false">
      <c r="A49" s="156" t="e">
        <f aca="false">VLOOKUP(G49,DDENA_USERS,2,FALSE())</f>
        <v>#N/A</v>
      </c>
      <c r="B49" s="157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56" t="n">
        <f aca="false">IF(F49="Coal",B49*W49*12500,B49*W49)</f>
        <v>0</v>
      </c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6"/>
      <c r="Q49" s="166"/>
      <c r="R49" s="169"/>
      <c r="S49" s="169"/>
      <c r="T49" s="170"/>
      <c r="U49" s="169"/>
      <c r="V49" s="169"/>
      <c r="W49" s="169"/>
      <c r="X49" s="169"/>
      <c r="Y49" s="169"/>
    </row>
    <row r="50" customFormat="false" ht="12.75" hidden="false" customHeight="false" outlineLevel="0" collapsed="false">
      <c r="A50" s="156" t="e">
        <f aca="false">VLOOKUP(G50,DDENA_USERS,2,FALSE())</f>
        <v>#N/A</v>
      </c>
      <c r="B50" s="157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56" t="n">
        <f aca="false">IF(F50="Coal",B50*W50*12500,B50*W50)</f>
        <v>0</v>
      </c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6"/>
      <c r="Q50" s="166"/>
      <c r="R50" s="165"/>
      <c r="S50" s="165"/>
      <c r="T50" s="167"/>
      <c r="U50" s="165"/>
      <c r="V50" s="165"/>
      <c r="W50" s="165"/>
      <c r="X50" s="165"/>
      <c r="Y50" s="165"/>
    </row>
    <row r="51" customFormat="false" ht="12.75" hidden="false" customHeight="false" outlineLevel="0" collapsed="false">
      <c r="A51" s="156" t="e">
        <f aca="false">VLOOKUP(G51,DDENA_USERS,2,FALSE())</f>
        <v>#N/A</v>
      </c>
      <c r="B51" s="157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56" t="n">
        <f aca="false">IF(F51="Coal",B51*W51*12500,B51*W51)</f>
        <v>0</v>
      </c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6"/>
      <c r="Q51" s="166"/>
      <c r="R51" s="169"/>
      <c r="S51" s="169"/>
      <c r="T51" s="170"/>
      <c r="U51" s="169"/>
      <c r="V51" s="169"/>
      <c r="W51" s="169"/>
      <c r="X51" s="169"/>
      <c r="Y51" s="169"/>
    </row>
    <row r="52" customFormat="false" ht="12.75" hidden="false" customHeight="false" outlineLevel="0" collapsed="false">
      <c r="A52" s="156" t="e">
        <f aca="false">VLOOKUP(G52,DDENA_USERS,2,FALSE())</f>
        <v>#N/A</v>
      </c>
      <c r="B52" s="157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56" t="n">
        <f aca="false">IF(F52="Coal",B52*W52*12500,B52*W52)</f>
        <v>0</v>
      </c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6"/>
      <c r="Q52" s="166"/>
      <c r="R52" s="165"/>
      <c r="S52" s="165"/>
      <c r="T52" s="167"/>
      <c r="U52" s="165"/>
      <c r="V52" s="165"/>
      <c r="W52" s="165"/>
      <c r="X52" s="165"/>
      <c r="Y52" s="165"/>
    </row>
    <row r="53" customFormat="false" ht="12.75" hidden="false" customHeight="false" outlineLevel="0" collapsed="false">
      <c r="A53" s="156" t="e">
        <f aca="false">VLOOKUP(G53,DDENA_USERS,2,FALSE())</f>
        <v>#N/A</v>
      </c>
      <c r="B53" s="157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56" t="n">
        <f aca="false">IF(F53="Coal",B53*W53*12500,B53*W53)</f>
        <v>0</v>
      </c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6"/>
      <c r="Q53" s="166"/>
      <c r="R53" s="169"/>
      <c r="S53" s="169"/>
      <c r="T53" s="170"/>
      <c r="U53" s="169"/>
      <c r="V53" s="169"/>
      <c r="W53" s="169"/>
      <c r="X53" s="169"/>
      <c r="Y53" s="169"/>
    </row>
    <row r="54" customFormat="false" ht="12.75" hidden="false" customHeight="false" outlineLevel="0" collapsed="false">
      <c r="A54" s="156" t="e">
        <f aca="false">VLOOKUP(G54,DDENA_USERS,2,FALSE())</f>
        <v>#N/A</v>
      </c>
      <c r="B54" s="157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56" t="n">
        <f aca="false">IF(F54="Coal",B54*W54*12500,B54*W54)</f>
        <v>0</v>
      </c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6"/>
      <c r="Q54" s="166"/>
      <c r="R54" s="165"/>
      <c r="S54" s="165"/>
      <c r="T54" s="167"/>
      <c r="U54" s="165"/>
      <c r="V54" s="165"/>
      <c r="W54" s="165"/>
      <c r="X54" s="165"/>
      <c r="Y54" s="165"/>
    </row>
    <row r="55" customFormat="false" ht="12.75" hidden="false" customHeight="false" outlineLevel="0" collapsed="false">
      <c r="A55" s="156" t="e">
        <f aca="false">VLOOKUP(G55,DDENA_USERS,2,FALSE())</f>
        <v>#N/A</v>
      </c>
      <c r="B55" s="157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56" t="n">
        <f aca="false">IF(F55="Coal",B55*W55*12500,B55*W55)</f>
        <v>0</v>
      </c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6"/>
      <c r="Q55" s="166"/>
      <c r="R55" s="169"/>
      <c r="S55" s="169"/>
      <c r="T55" s="170"/>
      <c r="U55" s="169"/>
      <c r="V55" s="169"/>
      <c r="W55" s="169"/>
      <c r="X55" s="169"/>
      <c r="Y55" s="169"/>
    </row>
    <row r="56" customFormat="false" ht="12.75" hidden="false" customHeight="false" outlineLevel="0" collapsed="false">
      <c r="A56" s="156" t="e">
        <f aca="false">VLOOKUP(G56,DDENA_USERS,2,FALSE())</f>
        <v>#N/A</v>
      </c>
      <c r="B56" s="157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56" t="n">
        <f aca="false">IF(F56="Coal",B56*W56*12500,B56*W56)</f>
        <v>0</v>
      </c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6"/>
      <c r="Q56" s="166"/>
      <c r="R56" s="165"/>
      <c r="S56" s="165"/>
      <c r="T56" s="167"/>
      <c r="U56" s="165"/>
      <c r="V56" s="165"/>
      <c r="W56" s="165"/>
      <c r="X56" s="165"/>
      <c r="Y56" s="165"/>
    </row>
    <row r="57" customFormat="false" ht="12.75" hidden="false" customHeight="false" outlineLevel="0" collapsed="false">
      <c r="A57" s="156" t="e">
        <f aca="false">VLOOKUP(G57,DDENA_USERS,2,FALSE())</f>
        <v>#N/A</v>
      </c>
      <c r="B57" s="157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56" t="n">
        <f aca="false">IF(F57="Coal",B57*W57*12500,B57*W57)</f>
        <v>0</v>
      </c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6"/>
      <c r="Q57" s="166"/>
      <c r="R57" s="169"/>
      <c r="S57" s="169"/>
      <c r="T57" s="170"/>
      <c r="U57" s="169"/>
      <c r="V57" s="169"/>
      <c r="W57" s="169"/>
      <c r="X57" s="169"/>
      <c r="Y57" s="169"/>
    </row>
    <row r="58" customFormat="false" ht="12.75" hidden="false" customHeight="false" outlineLevel="0" collapsed="false">
      <c r="A58" s="156" t="e">
        <f aca="false">VLOOKUP(G58,DDENA_USERS,2,FALSE())</f>
        <v>#N/A</v>
      </c>
      <c r="B58" s="157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56" t="n">
        <f aca="false">IF(F58="Coal",B58*W58*12500,B58*W58)</f>
        <v>0</v>
      </c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6"/>
      <c r="Q58" s="166"/>
      <c r="R58" s="165"/>
      <c r="S58" s="165"/>
      <c r="T58" s="167"/>
      <c r="U58" s="165"/>
      <c r="V58" s="165"/>
      <c r="W58" s="165"/>
      <c r="X58" s="165"/>
      <c r="Y58" s="165"/>
    </row>
    <row r="59" customFormat="false" ht="12.75" hidden="false" customHeight="false" outlineLevel="0" collapsed="false">
      <c r="A59" s="156" t="e">
        <f aca="false">VLOOKUP(G59,DDENA_USERS,2,FALSE())</f>
        <v>#N/A</v>
      </c>
      <c r="B59" s="157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56" t="n">
        <f aca="false">IF(F59="Coal",B59*W59*12500,B59*W59)</f>
        <v>0</v>
      </c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6"/>
      <c r="Q59" s="166"/>
      <c r="R59" s="169"/>
      <c r="S59" s="169"/>
      <c r="T59" s="170"/>
      <c r="U59" s="169"/>
      <c r="V59" s="169"/>
      <c r="W59" s="169"/>
      <c r="X59" s="169"/>
      <c r="Y59" s="169"/>
    </row>
    <row r="60" customFormat="false" ht="12.75" hidden="false" customHeight="false" outlineLevel="0" collapsed="false">
      <c r="A60" s="156" t="e">
        <f aca="false">VLOOKUP(G60,DDENA_USERS,2,FALSE())</f>
        <v>#N/A</v>
      </c>
      <c r="B60" s="157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56" t="n">
        <f aca="false">IF(F60="Coal",B60*W60*12500,B60*W60)</f>
        <v>0</v>
      </c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6"/>
      <c r="Q60" s="166"/>
      <c r="R60" s="165"/>
      <c r="S60" s="165"/>
      <c r="T60" s="167"/>
      <c r="U60" s="165"/>
      <c r="V60" s="165"/>
      <c r="W60" s="165"/>
      <c r="X60" s="165"/>
      <c r="Y60" s="165"/>
    </row>
    <row r="61" customFormat="false" ht="12.75" hidden="false" customHeight="false" outlineLevel="0" collapsed="false">
      <c r="A61" s="156" t="e">
        <f aca="false">VLOOKUP(G61,DDENA_USERS,2,FALSE())</f>
        <v>#N/A</v>
      </c>
      <c r="B61" s="157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56" t="n">
        <f aca="false">IF(F61="Coal",B61*W61*12500,B61*W61)</f>
        <v>0</v>
      </c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6"/>
      <c r="Q61" s="166"/>
      <c r="R61" s="169"/>
      <c r="S61" s="169"/>
      <c r="T61" s="170"/>
      <c r="U61" s="169"/>
      <c r="V61" s="169"/>
      <c r="W61" s="169"/>
      <c r="X61" s="169"/>
      <c r="Y61" s="169"/>
    </row>
    <row r="62" customFormat="false" ht="12.75" hidden="false" customHeight="false" outlineLevel="0" collapsed="false">
      <c r="A62" s="156" t="e">
        <f aca="false">VLOOKUP(G62,DDENA_USERS,2,FALSE())</f>
        <v>#N/A</v>
      </c>
      <c r="B62" s="157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56" t="n">
        <f aca="false">IF(F62="Coal",B62*W62*12500,B62*W62)</f>
        <v>0</v>
      </c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6"/>
      <c r="Q62" s="166"/>
      <c r="R62" s="165"/>
      <c r="S62" s="165"/>
      <c r="T62" s="167"/>
      <c r="U62" s="165"/>
      <c r="V62" s="165"/>
      <c r="W62" s="165"/>
      <c r="X62" s="165"/>
      <c r="Y62" s="165"/>
    </row>
    <row r="63" customFormat="false" ht="12.75" hidden="false" customHeight="false" outlineLevel="0" collapsed="false">
      <c r="A63" s="156" t="e">
        <f aca="false">VLOOKUP(G63,DDENA_USERS,2,FALSE())</f>
        <v>#N/A</v>
      </c>
      <c r="B63" s="157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56" t="n">
        <f aca="false">IF(F63="Coal",B63*W63*12500,B63*W63)</f>
        <v>0</v>
      </c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6"/>
      <c r="Q63" s="166"/>
      <c r="R63" s="169"/>
      <c r="S63" s="169"/>
      <c r="T63" s="170"/>
      <c r="U63" s="169"/>
      <c r="V63" s="169"/>
      <c r="W63" s="169"/>
      <c r="X63" s="169"/>
      <c r="Y63" s="169"/>
    </row>
    <row r="64" customFormat="false" ht="12.75" hidden="false" customHeight="false" outlineLevel="0" collapsed="false">
      <c r="A64" s="156" t="e">
        <f aca="false">VLOOKUP(G64,DDENA_USERS,2,FALSE())</f>
        <v>#N/A</v>
      </c>
      <c r="B64" s="157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56" t="n">
        <f aca="false">IF(F64="Coal",B64*W64*12500,B64*W64)</f>
        <v>0</v>
      </c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6"/>
      <c r="Q64" s="166"/>
      <c r="R64" s="165"/>
      <c r="S64" s="165"/>
      <c r="T64" s="167"/>
      <c r="U64" s="165"/>
      <c r="V64" s="165"/>
      <c r="W64" s="165"/>
      <c r="X64" s="165"/>
      <c r="Y64" s="165"/>
    </row>
    <row r="65" customFormat="false" ht="12.75" hidden="false" customHeight="false" outlineLevel="0" collapsed="false">
      <c r="A65" s="156" t="e">
        <f aca="false">VLOOKUP(G65,DDENA_USERS,2,FALSE())</f>
        <v>#N/A</v>
      </c>
      <c r="B65" s="157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56" t="n">
        <f aca="false">IF(F65="Coal",B65*W65*12500,B65*W65)</f>
        <v>0</v>
      </c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6"/>
      <c r="Q65" s="166"/>
      <c r="R65" s="169"/>
      <c r="S65" s="169"/>
      <c r="T65" s="170"/>
      <c r="U65" s="169"/>
      <c r="V65" s="169"/>
      <c r="W65" s="169"/>
      <c r="X65" s="169"/>
      <c r="Y65" s="169"/>
    </row>
    <row r="66" customFormat="false" ht="12.75" hidden="false" customHeight="false" outlineLevel="0" collapsed="false">
      <c r="A66" s="156" t="e">
        <f aca="false">VLOOKUP(G66,DDENA_USERS,2,FALSE())</f>
        <v>#N/A</v>
      </c>
      <c r="B66" s="157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56" t="n">
        <f aca="false">IF(F66="Coal",B66*W66*12500,B66*W66)</f>
        <v>0</v>
      </c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6"/>
      <c r="Q66" s="166"/>
      <c r="R66" s="165"/>
      <c r="S66" s="165"/>
      <c r="T66" s="167"/>
      <c r="U66" s="165"/>
      <c r="V66" s="165"/>
      <c r="W66" s="165"/>
      <c r="X66" s="165"/>
      <c r="Y66" s="165"/>
    </row>
    <row r="67" customFormat="false" ht="12.75" hidden="false" customHeight="false" outlineLevel="0" collapsed="false">
      <c r="A67" s="156" t="e">
        <f aca="false">VLOOKUP(G67,DDENA_USERS,2,FALSE())</f>
        <v>#N/A</v>
      </c>
      <c r="B67" s="157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56" t="n">
        <f aca="false">IF(F67="Coal",B67*W67*12500,B67*W67)</f>
        <v>0</v>
      </c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6"/>
      <c r="Q67" s="166"/>
      <c r="R67" s="169"/>
      <c r="S67" s="169"/>
      <c r="T67" s="170"/>
      <c r="U67" s="169"/>
      <c r="V67" s="169"/>
      <c r="W67" s="169"/>
      <c r="X67" s="169"/>
      <c r="Y67" s="169"/>
    </row>
    <row r="68" customFormat="false" ht="12.75" hidden="false" customHeight="false" outlineLevel="0" collapsed="false">
      <c r="A68" s="156" t="e">
        <f aca="false">VLOOKUP(G68,DDENA_USERS,2,FALSE())</f>
        <v>#N/A</v>
      </c>
      <c r="B68" s="157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56" t="n">
        <f aca="false">IF(F68="Coal",B68*W68*12500,B68*W68)</f>
        <v>0</v>
      </c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6"/>
      <c r="Q68" s="166"/>
      <c r="R68" s="165"/>
      <c r="S68" s="165"/>
      <c r="T68" s="167"/>
      <c r="U68" s="165"/>
      <c r="V68" s="165"/>
      <c r="W68" s="165"/>
      <c r="X68" s="165"/>
      <c r="Y68" s="165"/>
    </row>
    <row r="69" customFormat="false" ht="12.75" hidden="false" customHeight="false" outlineLevel="0" collapsed="false">
      <c r="A69" s="156" t="e">
        <f aca="false">VLOOKUP(G69,DDENA_USERS,2,FALSE())</f>
        <v>#N/A</v>
      </c>
      <c r="B69" s="157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56" t="n">
        <f aca="false">IF(F69="Coal",B69*W69*12500,B69*W69)</f>
        <v>0</v>
      </c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6"/>
      <c r="Q69" s="166"/>
      <c r="R69" s="169"/>
      <c r="S69" s="169"/>
      <c r="T69" s="170"/>
      <c r="U69" s="169"/>
      <c r="V69" s="169"/>
      <c r="W69" s="169"/>
      <c r="X69" s="169"/>
      <c r="Y69" s="169"/>
    </row>
    <row r="70" customFormat="false" ht="12.75" hidden="false" customHeight="false" outlineLevel="0" collapsed="false">
      <c r="A70" s="156" t="e">
        <f aca="false">VLOOKUP(G70,DDENA_USERS,2,FALSE())</f>
        <v>#N/A</v>
      </c>
      <c r="B70" s="157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56" t="n">
        <f aca="false">IF(F70="Coal",B70*W70*12500,B70*W70)</f>
        <v>0</v>
      </c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6"/>
      <c r="Q70" s="166"/>
      <c r="R70" s="165"/>
      <c r="S70" s="165"/>
      <c r="T70" s="167"/>
      <c r="U70" s="165"/>
      <c r="V70" s="165"/>
      <c r="W70" s="165"/>
      <c r="X70" s="165"/>
      <c r="Y70" s="165"/>
    </row>
    <row r="71" customFormat="false" ht="12.75" hidden="false" customHeight="false" outlineLevel="0" collapsed="false">
      <c r="A71" s="156" t="e">
        <f aca="false">VLOOKUP(G71,DDENA_USERS,2,FALSE())</f>
        <v>#N/A</v>
      </c>
      <c r="B71" s="157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56" t="n">
        <f aca="false">IF(F71="Coal",B71*W71*12500,B71*W71)</f>
        <v>0</v>
      </c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6"/>
      <c r="Q71" s="166"/>
      <c r="R71" s="169"/>
      <c r="S71" s="169"/>
      <c r="T71" s="170"/>
      <c r="U71" s="169"/>
      <c r="V71" s="169"/>
      <c r="W71" s="169"/>
      <c r="X71" s="169"/>
      <c r="Y71" s="169"/>
    </row>
    <row r="72" customFormat="false" ht="12.75" hidden="false" customHeight="false" outlineLevel="0" collapsed="false">
      <c r="A72" s="156" t="e">
        <f aca="false">VLOOKUP(G72,DDENA_USERS,2,FALSE())</f>
        <v>#N/A</v>
      </c>
      <c r="B72" s="157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56" t="n">
        <f aca="false">IF(F72="Coal",B72*W72*12500,B72*W72)</f>
        <v>0</v>
      </c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6"/>
      <c r="Q72" s="166"/>
      <c r="R72" s="165"/>
      <c r="S72" s="165"/>
      <c r="T72" s="167"/>
      <c r="U72" s="165"/>
      <c r="V72" s="165"/>
      <c r="W72" s="165"/>
      <c r="X72" s="165"/>
      <c r="Y72" s="165"/>
    </row>
    <row r="73" customFormat="false" ht="12.75" hidden="false" customHeight="false" outlineLevel="0" collapsed="false">
      <c r="A73" s="156" t="e">
        <f aca="false">VLOOKUP(G73,DDENA_USERS,2,FALSE())</f>
        <v>#N/A</v>
      </c>
      <c r="B73" s="157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56" t="n">
        <f aca="false">IF(F73="Coal",B73*W73*12500,B73*W73)</f>
        <v>0</v>
      </c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6"/>
      <c r="Q73" s="166"/>
      <c r="R73" s="169"/>
      <c r="S73" s="169"/>
      <c r="T73" s="170"/>
      <c r="U73" s="169"/>
      <c r="V73" s="169"/>
      <c r="W73" s="169"/>
      <c r="X73" s="169"/>
      <c r="Y73" s="169"/>
    </row>
    <row r="74" customFormat="false" ht="12.75" hidden="false" customHeight="false" outlineLevel="0" collapsed="false">
      <c r="A74" s="156" t="e">
        <f aca="false">VLOOKUP(G74,DDENA_USERS,2,FALSE())</f>
        <v>#N/A</v>
      </c>
      <c r="B74" s="157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56" t="n">
        <f aca="false">IF(F74="Coal",B74*W74*12500,B74*W74)</f>
        <v>0</v>
      </c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6"/>
      <c r="Q74" s="166"/>
      <c r="R74" s="165"/>
      <c r="S74" s="165"/>
      <c r="T74" s="167"/>
      <c r="U74" s="165"/>
      <c r="V74" s="165"/>
      <c r="W74" s="165"/>
      <c r="X74" s="165"/>
      <c r="Y74" s="165"/>
    </row>
    <row r="75" customFormat="false" ht="12.75" hidden="false" customHeight="false" outlineLevel="0" collapsed="false">
      <c r="A75" s="156" t="e">
        <f aca="false">VLOOKUP(G75,DDENA_USERS,2,FALSE())</f>
        <v>#N/A</v>
      </c>
      <c r="B75" s="157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56" t="n">
        <f aca="false">IF(F75="Coal",B75*W75*12500,B75*W75)</f>
        <v>0</v>
      </c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6"/>
      <c r="Q75" s="166"/>
      <c r="R75" s="169"/>
      <c r="S75" s="169"/>
      <c r="T75" s="170"/>
      <c r="U75" s="169"/>
      <c r="V75" s="169"/>
      <c r="W75" s="169"/>
      <c r="X75" s="169"/>
      <c r="Y75" s="169"/>
    </row>
    <row r="76" customFormat="false" ht="12.75" hidden="false" customHeight="false" outlineLevel="0" collapsed="false">
      <c r="A76" s="156" t="e">
        <f aca="false">VLOOKUP(G76,DDENA_USERS,2,FALSE())</f>
        <v>#N/A</v>
      </c>
      <c r="B76" s="157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56" t="n">
        <f aca="false">IF(F76="Coal",B76*W76*12500,B76*W76)</f>
        <v>0</v>
      </c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6"/>
      <c r="Q76" s="166"/>
      <c r="R76" s="165"/>
      <c r="S76" s="165"/>
      <c r="T76" s="167"/>
      <c r="U76" s="165"/>
      <c r="V76" s="165"/>
      <c r="W76" s="165"/>
      <c r="X76" s="165"/>
      <c r="Y76" s="165"/>
    </row>
    <row r="77" customFormat="false" ht="12.75" hidden="false" customHeight="false" outlineLevel="0" collapsed="false">
      <c r="A77" s="156" t="e">
        <f aca="false">VLOOKUP(G77,DDENA_USERS,2,FALSE())</f>
        <v>#N/A</v>
      </c>
      <c r="B77" s="157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56" t="n">
        <f aca="false">IF(F77="Coal",B77*W77*12500,B77*W77)</f>
        <v>0</v>
      </c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6"/>
      <c r="Q77" s="166"/>
      <c r="R77" s="169"/>
      <c r="S77" s="169"/>
      <c r="T77" s="170"/>
      <c r="U77" s="169"/>
      <c r="V77" s="169"/>
      <c r="W77" s="169"/>
      <c r="X77" s="169"/>
      <c r="Y77" s="169"/>
    </row>
    <row r="78" customFormat="false" ht="12.75" hidden="false" customHeight="false" outlineLevel="0" collapsed="false">
      <c r="A78" s="156" t="e">
        <f aca="false">VLOOKUP(G78,DDENA_USERS,2,FALSE())</f>
        <v>#N/A</v>
      </c>
      <c r="B78" s="157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56" t="n">
        <f aca="false">IF(F78="Coal",B78*W78*12500,B78*W78)</f>
        <v>0</v>
      </c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/>
      <c r="Q78" s="166"/>
      <c r="R78" s="165"/>
      <c r="S78" s="165"/>
      <c r="T78" s="167"/>
      <c r="U78" s="165"/>
      <c r="V78" s="165"/>
      <c r="W78" s="165"/>
      <c r="X78" s="165"/>
      <c r="Y78" s="165"/>
    </row>
    <row r="79" customFormat="false" ht="12.75" hidden="false" customHeight="false" outlineLevel="0" collapsed="false">
      <c r="A79" s="156" t="e">
        <f aca="false">VLOOKUP(G79,DDENA_USERS,2,FALSE())</f>
        <v>#N/A</v>
      </c>
      <c r="B79" s="157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56" t="n">
        <f aca="false">IF(F79="Coal",B79*W79*12500,B79*W79)</f>
        <v>0</v>
      </c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6"/>
      <c r="Q79" s="166"/>
      <c r="R79" s="169"/>
      <c r="S79" s="169"/>
      <c r="T79" s="170"/>
      <c r="U79" s="169"/>
      <c r="V79" s="169"/>
      <c r="W79" s="169"/>
      <c r="X79" s="169"/>
      <c r="Y79" s="169"/>
    </row>
    <row r="80" customFormat="false" ht="12.75" hidden="false" customHeight="false" outlineLevel="0" collapsed="false">
      <c r="A80" s="156" t="e">
        <f aca="false">VLOOKUP(G80,DDENA_USERS,2,FALSE())</f>
        <v>#N/A</v>
      </c>
      <c r="B80" s="157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56" t="n">
        <f aca="false">IF(F80="Coal",B80*W80*12500,B80*W80)</f>
        <v>0</v>
      </c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6"/>
      <c r="Q80" s="166"/>
      <c r="R80" s="165"/>
      <c r="S80" s="165"/>
      <c r="T80" s="167"/>
      <c r="U80" s="165"/>
      <c r="V80" s="165"/>
      <c r="W80" s="165"/>
      <c r="X80" s="165"/>
      <c r="Y80" s="165"/>
    </row>
    <row r="81" customFormat="false" ht="12.75" hidden="false" customHeight="false" outlineLevel="0" collapsed="false">
      <c r="A81" s="156" t="e">
        <f aca="false">VLOOKUP(G81,DDENA_USERS,2,FALSE())</f>
        <v>#N/A</v>
      </c>
      <c r="B81" s="157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56" t="n">
        <f aca="false">IF(F81="Coal",B81*W81*12500,B81*W81)</f>
        <v>0</v>
      </c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6"/>
      <c r="Q81" s="166"/>
      <c r="R81" s="169"/>
      <c r="S81" s="169"/>
      <c r="T81" s="170"/>
      <c r="U81" s="169"/>
      <c r="V81" s="169"/>
      <c r="W81" s="169"/>
      <c r="X81" s="169"/>
      <c r="Y81" s="169"/>
    </row>
    <row r="82" customFormat="false" ht="12.75" hidden="false" customHeight="false" outlineLevel="0" collapsed="false">
      <c r="A82" s="156" t="e">
        <f aca="false">VLOOKUP(G82,DDENA_USERS,2,FALSE())</f>
        <v>#N/A</v>
      </c>
      <c r="B82" s="157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56" t="n">
        <f aca="false">IF(F82="Coal",B82*W82*12500,B82*W82)</f>
        <v>0</v>
      </c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6"/>
      <c r="Q82" s="166"/>
      <c r="R82" s="165"/>
      <c r="S82" s="165"/>
      <c r="T82" s="167"/>
      <c r="U82" s="165"/>
      <c r="V82" s="165"/>
      <c r="W82" s="165"/>
      <c r="X82" s="165"/>
      <c r="Y82" s="165"/>
    </row>
    <row r="83" customFormat="false" ht="12.75" hidden="false" customHeight="false" outlineLevel="0" collapsed="false">
      <c r="A83" s="156" t="e">
        <f aca="false">VLOOKUP(G83,DDENA_USERS,2,FALSE())</f>
        <v>#N/A</v>
      </c>
      <c r="B83" s="157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56" t="n">
        <f aca="false">IF(F83="Coal",B83*W83*12500,B83*W83)</f>
        <v>0</v>
      </c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6"/>
      <c r="Q83" s="166"/>
      <c r="R83" s="169"/>
      <c r="S83" s="169"/>
      <c r="T83" s="170"/>
      <c r="U83" s="169"/>
      <c r="V83" s="169"/>
      <c r="W83" s="169"/>
      <c r="X83" s="169"/>
      <c r="Y83" s="169"/>
    </row>
    <row r="84" customFormat="false" ht="12.75" hidden="false" customHeight="false" outlineLevel="0" collapsed="false">
      <c r="A84" s="156" t="e">
        <f aca="false">VLOOKUP(G84,DDENA_USERS,2,FALSE())</f>
        <v>#N/A</v>
      </c>
      <c r="B84" s="157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56" t="n">
        <f aca="false">IF(F84="Coal",B84*W84*12500,B84*W84)</f>
        <v>0</v>
      </c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6"/>
      <c r="Q84" s="166"/>
      <c r="R84" s="165"/>
      <c r="S84" s="165"/>
      <c r="T84" s="167"/>
      <c r="U84" s="165"/>
      <c r="V84" s="165"/>
      <c r="W84" s="165"/>
      <c r="X84" s="165"/>
      <c r="Y84" s="165"/>
    </row>
    <row r="85" customFormat="false" ht="12.75" hidden="false" customHeight="false" outlineLevel="0" collapsed="false">
      <c r="A85" s="156" t="e">
        <f aca="false">VLOOKUP(G85,DDENA_USERS,2,FALSE())</f>
        <v>#N/A</v>
      </c>
      <c r="B85" s="157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56" t="n">
        <f aca="false">IF(F85="Coal",B85*W85*12500,B85*W85)</f>
        <v>0</v>
      </c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6"/>
      <c r="Q85" s="166"/>
      <c r="R85" s="169"/>
      <c r="S85" s="169"/>
      <c r="T85" s="170"/>
      <c r="U85" s="169"/>
      <c r="V85" s="169"/>
      <c r="W85" s="169"/>
      <c r="X85" s="169"/>
      <c r="Y85" s="169"/>
    </row>
    <row r="86" customFormat="false" ht="12.75" hidden="false" customHeight="false" outlineLevel="0" collapsed="false">
      <c r="A86" s="156" t="e">
        <f aca="false">VLOOKUP(G86,DDENA_USERS,2,FALSE())</f>
        <v>#N/A</v>
      </c>
      <c r="B86" s="157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56" t="n">
        <f aca="false">IF(F86="Coal",B86*W86*12500,B86*W86)</f>
        <v>0</v>
      </c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6"/>
      <c r="Q86" s="166"/>
      <c r="R86" s="165"/>
      <c r="S86" s="165"/>
      <c r="T86" s="167"/>
      <c r="U86" s="165"/>
      <c r="V86" s="165"/>
      <c r="W86" s="165"/>
      <c r="X86" s="165"/>
      <c r="Y86" s="165"/>
    </row>
    <row r="87" customFormat="false" ht="12.75" hidden="false" customHeight="false" outlineLevel="0" collapsed="false">
      <c r="A87" s="156" t="e">
        <f aca="false">VLOOKUP(G87,DDENA_USERS,2,FALSE())</f>
        <v>#N/A</v>
      </c>
      <c r="B87" s="157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56" t="n">
        <f aca="false">IF(F87="Coal",B87*W87*12500,B87*W87)</f>
        <v>0</v>
      </c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6"/>
      <c r="Q87" s="166"/>
      <c r="R87" s="169"/>
      <c r="S87" s="169"/>
      <c r="T87" s="170"/>
      <c r="U87" s="169"/>
      <c r="V87" s="169"/>
      <c r="W87" s="169"/>
      <c r="X87" s="169"/>
      <c r="Y87" s="169"/>
    </row>
    <row r="88" customFormat="false" ht="12.75" hidden="false" customHeight="false" outlineLevel="0" collapsed="false">
      <c r="A88" s="156" t="e">
        <f aca="false">VLOOKUP(G88,DDENA_USERS,2,FALSE())</f>
        <v>#N/A</v>
      </c>
      <c r="B88" s="157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56" t="n">
        <f aca="false">IF(F88="Coal",B88*W88*12500,B88*W88)</f>
        <v>0</v>
      </c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6"/>
      <c r="Q88" s="166"/>
      <c r="R88" s="165"/>
      <c r="S88" s="165"/>
      <c r="T88" s="167"/>
      <c r="U88" s="165"/>
      <c r="V88" s="165"/>
      <c r="W88" s="165"/>
      <c r="X88" s="165"/>
      <c r="Y88" s="165"/>
    </row>
    <row r="89" customFormat="false" ht="12.75" hidden="false" customHeight="false" outlineLevel="0" collapsed="false">
      <c r="A89" s="156" t="e">
        <f aca="false">VLOOKUP(G89,DDENA_USERS,2,FALSE())</f>
        <v>#N/A</v>
      </c>
      <c r="B89" s="157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56" t="n">
        <f aca="false">IF(F89="Coal",B89*W89*12500,B89*W89)</f>
        <v>0</v>
      </c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6"/>
      <c r="Q89" s="166"/>
      <c r="R89" s="169"/>
      <c r="S89" s="169"/>
      <c r="T89" s="170"/>
      <c r="U89" s="169"/>
      <c r="V89" s="169"/>
      <c r="W89" s="169"/>
      <c r="X89" s="169"/>
      <c r="Y89" s="169"/>
    </row>
    <row r="90" customFormat="false" ht="12.75" hidden="false" customHeight="false" outlineLevel="0" collapsed="false">
      <c r="A90" s="156" t="e">
        <f aca="false">VLOOKUP(G90,DDENA_USERS,2,FALSE())</f>
        <v>#N/A</v>
      </c>
      <c r="B90" s="157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56" t="n">
        <f aca="false">IF(F90="Coal",B90*W90*12500,B90*W90)</f>
        <v>0</v>
      </c>
      <c r="D90" s="164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6"/>
      <c r="Q90" s="166"/>
      <c r="R90" s="165"/>
      <c r="S90" s="165"/>
      <c r="T90" s="167"/>
      <c r="U90" s="165"/>
      <c r="V90" s="165"/>
      <c r="W90" s="165"/>
      <c r="X90" s="165"/>
      <c r="Y90" s="165"/>
    </row>
    <row r="91" customFormat="false" ht="12.75" hidden="false" customHeight="false" outlineLevel="0" collapsed="false">
      <c r="A91" s="156" t="e">
        <f aca="false">VLOOKUP(G91,DDENA_USERS,2,FALSE())</f>
        <v>#N/A</v>
      </c>
      <c r="B91" s="157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56" t="n">
        <f aca="false">IF(F91="Coal",B91*W91*12500,B91*W91)</f>
        <v>0</v>
      </c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6"/>
      <c r="Q91" s="166"/>
      <c r="R91" s="169"/>
      <c r="S91" s="169"/>
      <c r="T91" s="170"/>
      <c r="U91" s="169"/>
      <c r="V91" s="169"/>
      <c r="W91" s="169"/>
      <c r="X91" s="169"/>
      <c r="Y91" s="169"/>
    </row>
    <row r="92" customFormat="false" ht="12.75" hidden="false" customHeight="false" outlineLevel="0" collapsed="false">
      <c r="A92" s="156" t="e">
        <f aca="false">VLOOKUP(G92,DDENA_USERS,2,FALSE())</f>
        <v>#N/A</v>
      </c>
      <c r="B92" s="157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56" t="n">
        <f aca="false">IF(F92="Coal",B92*W92*12500,B92*W92)</f>
        <v>0</v>
      </c>
      <c r="D92" s="164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6"/>
      <c r="Q92" s="166"/>
      <c r="R92" s="165"/>
      <c r="S92" s="165"/>
      <c r="T92" s="167"/>
      <c r="U92" s="165"/>
      <c r="V92" s="165"/>
      <c r="W92" s="165"/>
      <c r="X92" s="165"/>
      <c r="Y92" s="165"/>
    </row>
    <row r="93" customFormat="false" ht="12.75" hidden="false" customHeight="false" outlineLevel="0" collapsed="false">
      <c r="A93" s="156" t="e">
        <f aca="false">VLOOKUP(G93,DDENA_USERS,2,FALSE())</f>
        <v>#N/A</v>
      </c>
      <c r="B93" s="157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56" t="n">
        <f aca="false">IF(F93="Coal",B93*W93*12500,B93*W93)</f>
        <v>0</v>
      </c>
      <c r="D93" s="168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6"/>
      <c r="Q93" s="166"/>
      <c r="R93" s="169"/>
      <c r="S93" s="169"/>
      <c r="T93" s="170"/>
      <c r="U93" s="169"/>
      <c r="V93" s="169"/>
      <c r="W93" s="169"/>
      <c r="X93" s="169"/>
      <c r="Y93" s="169"/>
    </row>
    <row r="94" customFormat="false" ht="12.75" hidden="false" customHeight="false" outlineLevel="0" collapsed="false">
      <c r="A94" s="156" t="e">
        <f aca="false">VLOOKUP(G94,DDENA_USERS,2,FALSE())</f>
        <v>#N/A</v>
      </c>
      <c r="B94" s="157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56" t="n">
        <f aca="false">IF(F94="Coal",B94*W94*12500,B94*W94)</f>
        <v>0</v>
      </c>
      <c r="D94" s="164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6"/>
      <c r="Q94" s="166"/>
      <c r="R94" s="165"/>
      <c r="S94" s="165"/>
      <c r="T94" s="167"/>
      <c r="U94" s="165"/>
      <c r="V94" s="165"/>
      <c r="W94" s="165"/>
      <c r="X94" s="165"/>
      <c r="Y94" s="165"/>
    </row>
    <row r="95" customFormat="false" ht="12.75" hidden="false" customHeight="false" outlineLevel="0" collapsed="false">
      <c r="A95" s="156" t="e">
        <f aca="false">VLOOKUP(G95,DDENA_USERS,2,FALSE())</f>
        <v>#N/A</v>
      </c>
      <c r="B95" s="157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56" t="n">
        <f aca="false">IF(F95="Coal",B95*W95*12500,B95*W95)</f>
        <v>0</v>
      </c>
      <c r="D95" s="168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6"/>
      <c r="Q95" s="166"/>
      <c r="R95" s="169"/>
      <c r="S95" s="169"/>
      <c r="T95" s="170"/>
      <c r="U95" s="169"/>
      <c r="V95" s="169"/>
      <c r="W95" s="169"/>
      <c r="X95" s="169"/>
      <c r="Y95" s="169"/>
    </row>
    <row r="96" customFormat="false" ht="12.75" hidden="false" customHeight="false" outlineLevel="0" collapsed="false">
      <c r="A96" s="156" t="e">
        <f aca="false">VLOOKUP(G96,DDENA_USERS,2,FALSE())</f>
        <v>#N/A</v>
      </c>
      <c r="B96" s="157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56" t="n">
        <f aca="false">IF(F96="Coal",B96*W96*12500,B96*W96)</f>
        <v>0</v>
      </c>
      <c r="D96" s="164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6"/>
      <c r="Q96" s="166"/>
      <c r="R96" s="165"/>
      <c r="S96" s="165"/>
      <c r="T96" s="167"/>
      <c r="U96" s="165"/>
      <c r="V96" s="165"/>
      <c r="W96" s="165"/>
      <c r="X96" s="165"/>
      <c r="Y96" s="165"/>
    </row>
    <row r="97" customFormat="false" ht="12.75" hidden="false" customHeight="false" outlineLevel="0" collapsed="false">
      <c r="A97" s="156" t="e">
        <f aca="false">VLOOKUP(G97,DDENA_USERS,2,FALSE())</f>
        <v>#N/A</v>
      </c>
      <c r="B97" s="157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56" t="n">
        <f aca="false">IF(F97="Coal",B97*W97*12500,B97*W97)</f>
        <v>0</v>
      </c>
      <c r="D97" s="168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6"/>
      <c r="Q97" s="166"/>
      <c r="R97" s="169"/>
      <c r="S97" s="169"/>
      <c r="T97" s="170"/>
      <c r="U97" s="169"/>
      <c r="V97" s="169"/>
      <c r="W97" s="169"/>
      <c r="X97" s="169"/>
      <c r="Y97" s="169"/>
    </row>
    <row r="98" customFormat="false" ht="12.75" hidden="false" customHeight="false" outlineLevel="0" collapsed="false">
      <c r="A98" s="156" t="e">
        <f aca="false">VLOOKUP(G98,DDENA_USERS,2,FALSE())</f>
        <v>#N/A</v>
      </c>
      <c r="B98" s="157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56" t="n">
        <f aca="false">IF(F98="Coal",B98*W98*12500,B98*W98)</f>
        <v>0</v>
      </c>
      <c r="D98" s="164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6"/>
      <c r="Q98" s="166"/>
      <c r="R98" s="165"/>
      <c r="S98" s="165"/>
      <c r="T98" s="167"/>
      <c r="U98" s="165"/>
      <c r="V98" s="165"/>
      <c r="W98" s="165"/>
      <c r="X98" s="165"/>
      <c r="Y98" s="165"/>
    </row>
    <row r="99" customFormat="false" ht="12.75" hidden="false" customHeight="false" outlineLevel="0" collapsed="false">
      <c r="A99" s="156" t="e">
        <f aca="false">VLOOKUP(G99,DDENA_USERS,2,FALSE())</f>
        <v>#N/A</v>
      </c>
      <c r="B99" s="157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56" t="n">
        <f aca="false">IF(F99="Coal",B99*W99*12500,B99*W99)</f>
        <v>0</v>
      </c>
      <c r="D99" s="168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6"/>
      <c r="Q99" s="166"/>
      <c r="R99" s="169"/>
      <c r="S99" s="169"/>
      <c r="T99" s="170"/>
      <c r="U99" s="169"/>
      <c r="V99" s="169"/>
      <c r="W99" s="169"/>
      <c r="X99" s="169"/>
      <c r="Y99" s="169"/>
    </row>
    <row r="100" customFormat="false" ht="12.75" hidden="false" customHeight="false" outlineLevel="0" collapsed="false">
      <c r="A100" s="156" t="e">
        <f aca="false">VLOOKUP(G100,DDENA_USERS,2,FALSE())</f>
        <v>#N/A</v>
      </c>
      <c r="B100" s="157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56" t="n">
        <f aca="false">IF(F100="Coal",B100*W100*12500,B100*W100)</f>
        <v>0</v>
      </c>
      <c r="D100" s="164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6"/>
      <c r="Q100" s="166"/>
      <c r="R100" s="165"/>
      <c r="S100" s="165"/>
      <c r="T100" s="167"/>
      <c r="U100" s="165"/>
      <c r="V100" s="165"/>
      <c r="W100" s="165"/>
      <c r="X100" s="165"/>
      <c r="Y100" s="165"/>
    </row>
    <row r="101" customFormat="false" ht="12.75" hidden="false" customHeight="false" outlineLevel="0" collapsed="false">
      <c r="A101" s="156" t="e">
        <f aca="false">VLOOKUP(G101,DDENA_USERS,2,FALSE())</f>
        <v>#N/A</v>
      </c>
      <c r="B101" s="157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56" t="n">
        <f aca="false">IF(F101="Coal",B101*W101*12500,B101*W101)</f>
        <v>0</v>
      </c>
      <c r="D101" s="168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6"/>
      <c r="Q101" s="166"/>
      <c r="R101" s="169"/>
      <c r="S101" s="169"/>
      <c r="T101" s="170"/>
      <c r="U101" s="169"/>
      <c r="V101" s="169"/>
      <c r="W101" s="169"/>
      <c r="X101" s="169"/>
      <c r="Y101" s="169"/>
    </row>
    <row r="102" customFormat="false" ht="12.75" hidden="false" customHeight="false" outlineLevel="0" collapsed="false">
      <c r="A102" s="156" t="e">
        <f aca="false">VLOOKUP(G102,DDENA_USERS,2,FALSE())</f>
        <v>#N/A</v>
      </c>
      <c r="B102" s="157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56" t="n">
        <f aca="false">IF(F102="Coal",B102*W102*12500,B102*W102)</f>
        <v>0</v>
      </c>
      <c r="D102" s="164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6"/>
      <c r="Q102" s="166"/>
      <c r="R102" s="165"/>
      <c r="S102" s="165"/>
      <c r="T102" s="167"/>
      <c r="U102" s="165"/>
      <c r="V102" s="165"/>
      <c r="W102" s="165"/>
      <c r="X102" s="165"/>
      <c r="Y102" s="165"/>
    </row>
    <row r="103" customFormat="false" ht="12.75" hidden="false" customHeight="false" outlineLevel="0" collapsed="false">
      <c r="A103" s="156" t="e">
        <f aca="false">VLOOKUP(G103,DDENA_USERS,2,FALSE())</f>
        <v>#N/A</v>
      </c>
      <c r="B103" s="157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56" t="n">
        <f aca="false">IF(F103="Coal",B103*W103*12500,B103*W103)</f>
        <v>0</v>
      </c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6"/>
      <c r="Q103" s="166"/>
      <c r="R103" s="169"/>
      <c r="S103" s="169"/>
      <c r="T103" s="170"/>
      <c r="U103" s="169"/>
      <c r="V103" s="169"/>
      <c r="W103" s="169"/>
      <c r="X103" s="169"/>
      <c r="Y103" s="169"/>
    </row>
    <row r="104" customFormat="false" ht="12.75" hidden="false" customHeight="false" outlineLevel="0" collapsed="false">
      <c r="A104" s="156" t="e">
        <f aca="false">VLOOKUP(G104,DDENA_USERS,2,FALSE())</f>
        <v>#N/A</v>
      </c>
      <c r="B104" s="157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56" t="n">
        <f aca="false">IF(F104="Coal",B104*W104*12500,B104*W104)</f>
        <v>0</v>
      </c>
      <c r="D104" s="164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6"/>
      <c r="Q104" s="166"/>
      <c r="R104" s="165"/>
      <c r="S104" s="165"/>
      <c r="T104" s="167"/>
      <c r="U104" s="165"/>
      <c r="V104" s="165"/>
      <c r="W104" s="165"/>
      <c r="X104" s="165"/>
      <c r="Y104" s="165"/>
    </row>
    <row r="105" customFormat="false" ht="12.75" hidden="false" customHeight="false" outlineLevel="0" collapsed="false">
      <c r="A105" s="156" t="e">
        <f aca="false">VLOOKUP(G105,DDENA_USERS,2,FALSE())</f>
        <v>#N/A</v>
      </c>
      <c r="B105" s="157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56" t="n">
        <f aca="false">IF(F105="Coal",B105*W105*12500,B105*W105)</f>
        <v>0</v>
      </c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6"/>
      <c r="Q105" s="166"/>
      <c r="R105" s="169"/>
      <c r="S105" s="169"/>
      <c r="T105" s="170"/>
      <c r="U105" s="169"/>
      <c r="V105" s="169"/>
      <c r="W105" s="169"/>
      <c r="X105" s="169"/>
      <c r="Y105" s="169"/>
    </row>
    <row r="106" customFormat="false" ht="12.75" hidden="false" customHeight="false" outlineLevel="0" collapsed="false">
      <c r="A106" s="156" t="e">
        <f aca="false">VLOOKUP(G106,DDENA_USERS,2,FALSE())</f>
        <v>#N/A</v>
      </c>
      <c r="B106" s="157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56" t="n">
        <f aca="false">IF(F106="Coal",B106*W106*12500,B106*W106)</f>
        <v>0</v>
      </c>
      <c r="D106" s="164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6"/>
      <c r="Q106" s="166"/>
      <c r="R106" s="165"/>
      <c r="S106" s="165"/>
      <c r="T106" s="167"/>
      <c r="U106" s="165"/>
      <c r="V106" s="165"/>
      <c r="W106" s="165"/>
      <c r="X106" s="165"/>
      <c r="Y106" s="165"/>
    </row>
    <row r="107" customFormat="false" ht="12.75" hidden="false" customHeight="false" outlineLevel="0" collapsed="false">
      <c r="A107" s="156" t="e">
        <f aca="false">VLOOKUP(G107,DDENA_USERS,2,FALSE())</f>
        <v>#N/A</v>
      </c>
      <c r="B107" s="157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56" t="n">
        <f aca="false">IF(F107="Coal",B107*W107*12500,B107*W107)</f>
        <v>0</v>
      </c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6"/>
      <c r="Q107" s="166"/>
      <c r="R107" s="169"/>
      <c r="S107" s="169"/>
      <c r="T107" s="170"/>
      <c r="U107" s="169"/>
      <c r="V107" s="169"/>
      <c r="W107" s="169"/>
      <c r="X107" s="169"/>
      <c r="Y107" s="169"/>
    </row>
    <row r="108" customFormat="false" ht="12.75" hidden="false" customHeight="false" outlineLevel="0" collapsed="false">
      <c r="A108" s="156" t="e">
        <f aca="false">VLOOKUP(G108,DDENA_USERS,2,FALSE())</f>
        <v>#N/A</v>
      </c>
      <c r="B108" s="157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56" t="n">
        <f aca="false">IF(F108="Coal",B108*W108*12500,B108*W108)</f>
        <v>0</v>
      </c>
      <c r="D108" s="164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6"/>
      <c r="Q108" s="166"/>
      <c r="R108" s="165"/>
      <c r="S108" s="165"/>
      <c r="T108" s="167"/>
      <c r="U108" s="165"/>
      <c r="V108" s="165"/>
      <c r="W108" s="165"/>
      <c r="X108" s="165"/>
      <c r="Y108" s="165"/>
    </row>
    <row r="109" customFormat="false" ht="12.75" hidden="false" customHeight="false" outlineLevel="0" collapsed="false">
      <c r="A109" s="156" t="e">
        <f aca="false">VLOOKUP(G109,DDENA_USERS,2,FALSE())</f>
        <v>#N/A</v>
      </c>
      <c r="B109" s="157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56" t="n">
        <f aca="false">IF(F109="Coal",B109*W109*12500,B109*W109)</f>
        <v>0</v>
      </c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6"/>
      <c r="Q109" s="166"/>
      <c r="R109" s="169"/>
      <c r="S109" s="169"/>
      <c r="T109" s="170"/>
      <c r="U109" s="169"/>
      <c r="V109" s="169"/>
      <c r="W109" s="169"/>
      <c r="X109" s="169"/>
      <c r="Y109" s="169"/>
    </row>
    <row r="110" customFormat="false" ht="12.75" hidden="false" customHeight="false" outlineLevel="0" collapsed="false">
      <c r="A110" s="156" t="e">
        <f aca="false">VLOOKUP(G110,DDENA_USERS,2,FALSE())</f>
        <v>#N/A</v>
      </c>
      <c r="B110" s="157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56" t="n">
        <f aca="false">IF(F110="Coal",B110*W110*12500,B110*W110)</f>
        <v>0</v>
      </c>
      <c r="D110" s="164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6"/>
      <c r="Q110" s="166"/>
      <c r="R110" s="165"/>
      <c r="S110" s="165"/>
      <c r="T110" s="167"/>
      <c r="U110" s="165"/>
      <c r="V110" s="165"/>
      <c r="W110" s="165"/>
      <c r="X110" s="165"/>
      <c r="Y110" s="165"/>
    </row>
    <row r="111" customFormat="false" ht="12.75" hidden="false" customHeight="false" outlineLevel="0" collapsed="false">
      <c r="A111" s="156" t="e">
        <f aca="false">VLOOKUP(G111,DDENA_USERS,2,FALSE())</f>
        <v>#N/A</v>
      </c>
      <c r="B111" s="157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56" t="n">
        <f aca="false">IF(F111="Coal",B111*W111*12500,B111*W111)</f>
        <v>0</v>
      </c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6"/>
      <c r="Q111" s="166"/>
      <c r="R111" s="169"/>
      <c r="S111" s="169"/>
      <c r="T111" s="170"/>
      <c r="U111" s="169"/>
      <c r="V111" s="169"/>
      <c r="W111" s="169"/>
      <c r="X111" s="169"/>
      <c r="Y111" s="169"/>
    </row>
    <row r="112" customFormat="false" ht="12.75" hidden="false" customHeight="false" outlineLevel="0" collapsed="false">
      <c r="A112" s="156" t="e">
        <f aca="false">VLOOKUP(G112,DDENA_USERS,2,FALSE())</f>
        <v>#N/A</v>
      </c>
      <c r="B112" s="157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56" t="n">
        <f aca="false">IF(F112="Coal",B112*W112*12500,B112*W112)</f>
        <v>0</v>
      </c>
      <c r="D112" s="164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6"/>
      <c r="Q112" s="166"/>
      <c r="R112" s="165"/>
      <c r="S112" s="165"/>
      <c r="T112" s="167"/>
      <c r="U112" s="165"/>
      <c r="V112" s="165"/>
      <c r="W112" s="165"/>
      <c r="X112" s="165"/>
      <c r="Y112" s="165"/>
    </row>
    <row r="113" customFormat="false" ht="12.75" hidden="false" customHeight="false" outlineLevel="0" collapsed="false">
      <c r="A113" s="156" t="e">
        <f aca="false">VLOOKUP(G113,DDENA_USERS,2,FALSE())</f>
        <v>#N/A</v>
      </c>
      <c r="B113" s="157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56" t="n">
        <f aca="false">IF(F113="Coal",B113*W113*12500,B113*W113)</f>
        <v>0</v>
      </c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6"/>
      <c r="Q113" s="166"/>
      <c r="R113" s="169"/>
      <c r="S113" s="169"/>
      <c r="T113" s="170"/>
      <c r="U113" s="169"/>
      <c r="V113" s="169"/>
      <c r="W113" s="169"/>
      <c r="X113" s="169"/>
      <c r="Y113" s="169"/>
    </row>
    <row r="114" customFormat="false" ht="12.75" hidden="false" customHeight="false" outlineLevel="0" collapsed="false">
      <c r="A114" s="156" t="e">
        <f aca="false">VLOOKUP(G114,DDENA_USERS,2,FALSE())</f>
        <v>#N/A</v>
      </c>
      <c r="B114" s="157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56" t="n">
        <f aca="false">IF(F114="Coal",B114*W114*12500,B114*W114)</f>
        <v>0</v>
      </c>
      <c r="D114" s="164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6"/>
      <c r="Q114" s="166"/>
      <c r="R114" s="165"/>
      <c r="S114" s="165"/>
      <c r="T114" s="167"/>
      <c r="U114" s="165"/>
      <c r="V114" s="165"/>
      <c r="W114" s="165"/>
      <c r="X114" s="165"/>
      <c r="Y114" s="165"/>
    </row>
    <row r="115" customFormat="false" ht="12.75" hidden="false" customHeight="false" outlineLevel="0" collapsed="false">
      <c r="A115" s="156" t="e">
        <f aca="false">VLOOKUP(G115,DDENA_USERS,2,FALSE())</f>
        <v>#N/A</v>
      </c>
      <c r="B115" s="157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56" t="n">
        <f aca="false">IF(F115="Coal",B115*W115*12500,B115*W115)</f>
        <v>0</v>
      </c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6"/>
      <c r="Q115" s="166"/>
      <c r="R115" s="169"/>
      <c r="S115" s="169"/>
      <c r="T115" s="170"/>
      <c r="U115" s="169"/>
      <c r="V115" s="169"/>
      <c r="W115" s="169"/>
      <c r="X115" s="169"/>
      <c r="Y115" s="169"/>
    </row>
    <row r="116" customFormat="false" ht="12.75" hidden="false" customHeight="false" outlineLevel="0" collapsed="false">
      <c r="A116" s="156" t="e">
        <f aca="false">VLOOKUP(G116,DDENA_USERS,2,FALSE())</f>
        <v>#N/A</v>
      </c>
      <c r="B116" s="157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56" t="n">
        <f aca="false">IF(F116="Coal",B116*W116*12500,B116*W116)</f>
        <v>0</v>
      </c>
      <c r="D116" s="164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6"/>
      <c r="Q116" s="166"/>
      <c r="R116" s="165"/>
      <c r="S116" s="165"/>
      <c r="T116" s="167"/>
      <c r="U116" s="165"/>
      <c r="V116" s="165"/>
      <c r="W116" s="165"/>
      <c r="X116" s="165"/>
      <c r="Y116" s="165"/>
    </row>
    <row r="117" customFormat="false" ht="12.75" hidden="false" customHeight="false" outlineLevel="0" collapsed="false">
      <c r="A117" s="156" t="e">
        <f aca="false">VLOOKUP(G117,DDENA_USERS,2,FALSE())</f>
        <v>#N/A</v>
      </c>
      <c r="B117" s="157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56" t="n">
        <f aca="false">IF(F117="Coal",B117*W117*12500,B117*W117)</f>
        <v>0</v>
      </c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6"/>
      <c r="Q117" s="166"/>
      <c r="R117" s="169"/>
      <c r="S117" s="169"/>
      <c r="T117" s="170"/>
      <c r="U117" s="169"/>
      <c r="V117" s="169"/>
      <c r="W117" s="169"/>
      <c r="X117" s="169"/>
      <c r="Y117" s="169"/>
    </row>
    <row r="118" customFormat="false" ht="12.75" hidden="false" customHeight="false" outlineLevel="0" collapsed="false">
      <c r="A118" s="156" t="e">
        <f aca="false">VLOOKUP(G118,DDENA_USERS,2,FALSE())</f>
        <v>#N/A</v>
      </c>
      <c r="B118" s="157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56" t="n">
        <f aca="false">IF(F118="Coal",B118*W118*12500,B118*W118)</f>
        <v>0</v>
      </c>
      <c r="D118" s="164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6"/>
      <c r="Q118" s="166"/>
      <c r="R118" s="165"/>
      <c r="S118" s="165"/>
      <c r="T118" s="167"/>
      <c r="U118" s="165"/>
      <c r="V118" s="165"/>
      <c r="W118" s="165"/>
      <c r="X118" s="165"/>
      <c r="Y118" s="165"/>
    </row>
    <row r="119" customFormat="false" ht="12.75" hidden="false" customHeight="false" outlineLevel="0" collapsed="false">
      <c r="A119" s="156" t="e">
        <f aca="false">VLOOKUP(G119,DDENA_USERS,2,FALSE())</f>
        <v>#N/A</v>
      </c>
      <c r="B119" s="157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56" t="n">
        <f aca="false">IF(F119="Coal",B119*W119*12500,B119*W119)</f>
        <v>0</v>
      </c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6"/>
      <c r="Q119" s="166"/>
      <c r="R119" s="169"/>
      <c r="S119" s="169"/>
      <c r="T119" s="170"/>
      <c r="U119" s="169"/>
      <c r="V119" s="169"/>
      <c r="W119" s="169"/>
      <c r="X119" s="169"/>
      <c r="Y119" s="169"/>
    </row>
    <row r="120" customFormat="false" ht="12.75" hidden="false" customHeight="false" outlineLevel="0" collapsed="false">
      <c r="A120" s="156" t="e">
        <f aca="false">VLOOKUP(G120,DDENA_USERS,2,FALSE())</f>
        <v>#N/A</v>
      </c>
      <c r="B120" s="157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56" t="n">
        <f aca="false">IF(F120="Coal",B120*W120*12500,B120*W120)</f>
        <v>0</v>
      </c>
      <c r="D120" s="164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6"/>
      <c r="Q120" s="166"/>
      <c r="R120" s="165"/>
      <c r="S120" s="165"/>
      <c r="T120" s="167"/>
      <c r="U120" s="165"/>
      <c r="V120" s="165"/>
      <c r="W120" s="165"/>
      <c r="X120" s="165"/>
      <c r="Y120" s="165"/>
    </row>
    <row r="121" customFormat="false" ht="12.75" hidden="false" customHeight="false" outlineLevel="0" collapsed="false">
      <c r="A121" s="156" t="e">
        <f aca="false">VLOOKUP(G121,DDENA_USERS,2,FALSE())</f>
        <v>#N/A</v>
      </c>
      <c r="B121" s="157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56" t="n">
        <f aca="false">IF(F121="Coal",B121*W121*12500,B121*W121)</f>
        <v>0</v>
      </c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6"/>
      <c r="Q121" s="166"/>
      <c r="R121" s="169"/>
      <c r="S121" s="169"/>
      <c r="T121" s="170"/>
      <c r="U121" s="169"/>
      <c r="V121" s="169"/>
      <c r="W121" s="169"/>
      <c r="X121" s="169"/>
      <c r="Y121" s="169"/>
    </row>
    <row r="122" customFormat="false" ht="12.75" hidden="false" customHeight="false" outlineLevel="0" collapsed="false">
      <c r="A122" s="156" t="e">
        <f aca="false">VLOOKUP(G122,DDENA_USERS,2,FALSE())</f>
        <v>#N/A</v>
      </c>
      <c r="B122" s="157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56" t="n">
        <f aca="false">IF(F122="Coal",B122*W122*12500,B122*W122)</f>
        <v>0</v>
      </c>
      <c r="D122" s="164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6"/>
      <c r="Q122" s="166"/>
      <c r="R122" s="165"/>
      <c r="S122" s="165"/>
      <c r="T122" s="167"/>
      <c r="U122" s="165"/>
      <c r="V122" s="165"/>
      <c r="W122" s="165"/>
      <c r="X122" s="165"/>
      <c r="Y122" s="165"/>
    </row>
    <row r="123" customFormat="false" ht="12.75" hidden="false" customHeight="false" outlineLevel="0" collapsed="false">
      <c r="A123" s="156" t="e">
        <f aca="false">VLOOKUP(G123,DDENA_USERS,2,FALSE())</f>
        <v>#N/A</v>
      </c>
      <c r="B123" s="157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56" t="n">
        <f aca="false">IF(F123="Coal",B123*W123*12500,B123*W123)</f>
        <v>0</v>
      </c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6"/>
      <c r="Q123" s="166"/>
      <c r="R123" s="169"/>
      <c r="S123" s="169"/>
      <c r="T123" s="170"/>
      <c r="U123" s="169"/>
      <c r="V123" s="169"/>
      <c r="W123" s="169"/>
      <c r="X123" s="169"/>
      <c r="Y123" s="169"/>
    </row>
    <row r="124" customFormat="false" ht="12.75" hidden="false" customHeight="false" outlineLevel="0" collapsed="false">
      <c r="A124" s="156" t="e">
        <f aca="false">VLOOKUP(G124,DDENA_USERS,2,FALSE())</f>
        <v>#N/A</v>
      </c>
      <c r="B124" s="157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56" t="n">
        <f aca="false">IF(F124="Coal",B124*W124*12500,B124*W124)</f>
        <v>0</v>
      </c>
      <c r="D124" s="164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6"/>
      <c r="Q124" s="166"/>
      <c r="R124" s="165"/>
      <c r="S124" s="165"/>
      <c r="T124" s="167"/>
      <c r="U124" s="165"/>
      <c r="V124" s="165"/>
      <c r="W124" s="165"/>
      <c r="X124" s="165"/>
      <c r="Y124" s="165"/>
    </row>
    <row r="125" customFormat="false" ht="12.75" hidden="false" customHeight="false" outlineLevel="0" collapsed="false">
      <c r="A125" s="156" t="e">
        <f aca="false">VLOOKUP(G125,DDENA_USERS,2,FALSE())</f>
        <v>#N/A</v>
      </c>
      <c r="B125" s="157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56" t="n">
        <f aca="false">IF(F125="Coal",B125*W125*12500,B125*W125)</f>
        <v>0</v>
      </c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6"/>
      <c r="Q125" s="166"/>
      <c r="R125" s="169"/>
      <c r="S125" s="169"/>
      <c r="T125" s="170"/>
      <c r="U125" s="169"/>
      <c r="V125" s="169"/>
      <c r="W125" s="169"/>
      <c r="X125" s="169"/>
      <c r="Y125" s="169"/>
    </row>
    <row r="126" customFormat="false" ht="12.75" hidden="false" customHeight="false" outlineLevel="0" collapsed="false">
      <c r="A126" s="156" t="e">
        <f aca="false">VLOOKUP(G126,DDENA_USERS,2,FALSE())</f>
        <v>#N/A</v>
      </c>
      <c r="B126" s="157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56" t="n">
        <f aca="false">IF(F126="Coal",B126*W126*12500,B126*W126)</f>
        <v>0</v>
      </c>
      <c r="D126" s="164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6"/>
      <c r="Q126" s="166"/>
      <c r="R126" s="165"/>
      <c r="S126" s="165"/>
      <c r="T126" s="167"/>
      <c r="U126" s="165"/>
      <c r="V126" s="165"/>
      <c r="W126" s="165"/>
      <c r="X126" s="165"/>
      <c r="Y126" s="165"/>
    </row>
    <row r="127" customFormat="false" ht="12.75" hidden="false" customHeight="false" outlineLevel="0" collapsed="false">
      <c r="A127" s="156" t="e">
        <f aca="false">VLOOKUP(G127,DDENA_USERS,2,FALSE())</f>
        <v>#N/A</v>
      </c>
      <c r="B127" s="157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56" t="n">
        <f aca="false">IF(F127="Coal",B127*W127*12500,B127*W127)</f>
        <v>0</v>
      </c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6"/>
      <c r="Q127" s="166"/>
      <c r="R127" s="169"/>
      <c r="S127" s="169"/>
      <c r="T127" s="170"/>
      <c r="U127" s="169"/>
      <c r="V127" s="169"/>
      <c r="W127" s="169"/>
      <c r="X127" s="169"/>
      <c r="Y127" s="169"/>
    </row>
    <row r="128" customFormat="false" ht="12.75" hidden="false" customHeight="false" outlineLevel="0" collapsed="false">
      <c r="A128" s="156" t="e">
        <f aca="false">VLOOKUP(G128,DDENA_USERS,2,FALSE())</f>
        <v>#N/A</v>
      </c>
      <c r="B128" s="157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56" t="n">
        <f aca="false">IF(F128="Coal",B128*W128*12500,B128*W128)</f>
        <v>0</v>
      </c>
      <c r="D128" s="164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6"/>
      <c r="Q128" s="166"/>
      <c r="R128" s="165"/>
      <c r="S128" s="165"/>
      <c r="T128" s="167"/>
      <c r="U128" s="165"/>
      <c r="V128" s="165"/>
      <c r="W128" s="165"/>
      <c r="X128" s="165"/>
      <c r="Y128" s="165"/>
    </row>
    <row r="129" customFormat="false" ht="12.75" hidden="false" customHeight="false" outlineLevel="0" collapsed="false">
      <c r="A129" s="156" t="e">
        <f aca="false">VLOOKUP(G129,DDENA_USERS,2,FALSE())</f>
        <v>#N/A</v>
      </c>
      <c r="B129" s="157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56" t="n">
        <f aca="false">IF(F129="Coal",B129*W129*12500,B129*W129)</f>
        <v>0</v>
      </c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6"/>
      <c r="Q129" s="166"/>
      <c r="R129" s="169"/>
      <c r="S129" s="169"/>
      <c r="T129" s="170"/>
      <c r="U129" s="169"/>
      <c r="V129" s="169"/>
      <c r="W129" s="169"/>
      <c r="X129" s="169"/>
      <c r="Y129" s="169"/>
    </row>
    <row r="130" customFormat="false" ht="12.75" hidden="false" customHeight="false" outlineLevel="0" collapsed="false">
      <c r="A130" s="156" t="e">
        <f aca="false">VLOOKUP(G130,DDENA_USERS,2,FALSE())</f>
        <v>#N/A</v>
      </c>
      <c r="B130" s="157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56" t="n">
        <f aca="false">IF(F130="Coal",B130*W130*12500,B130*W130)</f>
        <v>0</v>
      </c>
      <c r="D130" s="164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6"/>
      <c r="Q130" s="166"/>
      <c r="R130" s="165"/>
      <c r="S130" s="165"/>
      <c r="T130" s="167"/>
      <c r="U130" s="165"/>
      <c r="V130" s="165"/>
      <c r="W130" s="165"/>
      <c r="X130" s="165"/>
      <c r="Y130" s="165"/>
    </row>
    <row r="131" customFormat="false" ht="12.75" hidden="false" customHeight="false" outlineLevel="0" collapsed="false">
      <c r="A131" s="156" t="e">
        <f aca="false">VLOOKUP(G131,DDENA_USERS,2,FALSE())</f>
        <v>#N/A</v>
      </c>
      <c r="B131" s="157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56" t="n">
        <f aca="false">IF(F131="Coal",B131*W131*12500,B131*W131)</f>
        <v>0</v>
      </c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6"/>
      <c r="Q131" s="166"/>
      <c r="R131" s="169"/>
      <c r="S131" s="169"/>
      <c r="T131" s="170"/>
      <c r="U131" s="169"/>
      <c r="V131" s="169"/>
      <c r="W131" s="169"/>
      <c r="X131" s="169"/>
      <c r="Y131" s="169"/>
    </row>
    <row r="132" customFormat="false" ht="12.75" hidden="false" customHeight="false" outlineLevel="0" collapsed="false">
      <c r="A132" s="156" t="e">
        <f aca="false">VLOOKUP(G132,DDENA_USERS,2,FALSE())</f>
        <v>#N/A</v>
      </c>
      <c r="B132" s="157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56" t="n">
        <f aca="false">IF(F132="Coal",B132*W132*12500,B132*W132)</f>
        <v>0</v>
      </c>
      <c r="D132" s="164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6"/>
      <c r="Q132" s="166"/>
      <c r="R132" s="165"/>
      <c r="S132" s="165"/>
      <c r="T132" s="167"/>
      <c r="U132" s="165"/>
      <c r="V132" s="165"/>
      <c r="W132" s="165"/>
      <c r="X132" s="165"/>
      <c r="Y132" s="165"/>
    </row>
    <row r="133" customFormat="false" ht="12.75" hidden="false" customHeight="false" outlineLevel="0" collapsed="false">
      <c r="A133" s="156" t="e">
        <f aca="false">VLOOKUP(G133,DDENA_USERS,2,FALSE())</f>
        <v>#N/A</v>
      </c>
      <c r="B133" s="157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56" t="n">
        <f aca="false">IF(F133="Coal",B133*W133*12500,B133*W133)</f>
        <v>0</v>
      </c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6"/>
      <c r="Q133" s="166"/>
      <c r="R133" s="169"/>
      <c r="S133" s="169"/>
      <c r="T133" s="170"/>
      <c r="U133" s="169"/>
      <c r="V133" s="169"/>
      <c r="W133" s="169"/>
      <c r="X133" s="169"/>
      <c r="Y133" s="169"/>
    </row>
    <row r="134" customFormat="false" ht="12.75" hidden="false" customHeight="false" outlineLevel="0" collapsed="false">
      <c r="A134" s="156" t="e">
        <f aca="false">VLOOKUP(G134,DDENA_USERS,2,FALSE())</f>
        <v>#N/A</v>
      </c>
      <c r="B134" s="157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56" t="n">
        <f aca="false">IF(F134="Coal",B134*W134*12500,B134*W134)</f>
        <v>0</v>
      </c>
      <c r="D134" s="164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6"/>
      <c r="Q134" s="166"/>
      <c r="R134" s="165"/>
      <c r="S134" s="165"/>
      <c r="T134" s="167"/>
      <c r="U134" s="165"/>
      <c r="V134" s="165"/>
      <c r="W134" s="165"/>
      <c r="X134" s="165"/>
      <c r="Y134" s="165"/>
    </row>
    <row r="135" customFormat="false" ht="12.75" hidden="false" customHeight="false" outlineLevel="0" collapsed="false">
      <c r="A135" s="156" t="e">
        <f aca="false">VLOOKUP(G135,DDENA_USERS,2,FALSE())</f>
        <v>#N/A</v>
      </c>
      <c r="B135" s="157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56" t="n">
        <f aca="false">IF(F135="Coal",B135*W135*12500,B135*W135)</f>
        <v>0</v>
      </c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6"/>
      <c r="Q135" s="166"/>
      <c r="R135" s="169"/>
      <c r="S135" s="169"/>
      <c r="T135" s="170"/>
      <c r="U135" s="169"/>
      <c r="V135" s="169"/>
      <c r="W135" s="169"/>
      <c r="X135" s="169"/>
      <c r="Y135" s="169"/>
    </row>
    <row r="136" customFormat="false" ht="12.75" hidden="false" customHeight="false" outlineLevel="0" collapsed="false">
      <c r="A136" s="156" t="e">
        <f aca="false">VLOOKUP(G136,DDENA_USERS,2,FALSE())</f>
        <v>#N/A</v>
      </c>
      <c r="B136" s="157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56" t="n">
        <f aca="false">IF(F136="Coal",B136*W136*12500,B136*W136)</f>
        <v>0</v>
      </c>
      <c r="D136" s="164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6"/>
      <c r="Q136" s="166"/>
      <c r="R136" s="165"/>
      <c r="S136" s="165"/>
      <c r="T136" s="167"/>
      <c r="U136" s="165"/>
      <c r="V136" s="165"/>
      <c r="W136" s="165"/>
      <c r="X136" s="165"/>
      <c r="Y136" s="165"/>
    </row>
    <row r="137" customFormat="false" ht="12.75" hidden="false" customHeight="false" outlineLevel="0" collapsed="false">
      <c r="A137" s="156" t="e">
        <f aca="false">VLOOKUP(G137,DDENA_USERS,2,FALSE())</f>
        <v>#N/A</v>
      </c>
      <c r="B137" s="157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56" t="n">
        <f aca="false">IF(F137="Coal",B137*W137*12500,B137*W137)</f>
        <v>0</v>
      </c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6"/>
      <c r="Q137" s="166"/>
      <c r="R137" s="169"/>
      <c r="S137" s="169"/>
      <c r="T137" s="170"/>
      <c r="U137" s="169"/>
      <c r="V137" s="169"/>
      <c r="W137" s="169"/>
      <c r="X137" s="169"/>
      <c r="Y137" s="169"/>
    </row>
    <row r="138" customFormat="false" ht="12.75" hidden="false" customHeight="false" outlineLevel="0" collapsed="false">
      <c r="A138" s="156" t="e">
        <f aca="false">VLOOKUP(G138,DDENA_USERS,2,FALSE())</f>
        <v>#N/A</v>
      </c>
      <c r="B138" s="157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56" t="n">
        <f aca="false">IF(F138="Coal",B138*W138*12500,B138*W138)</f>
        <v>0</v>
      </c>
      <c r="D138" s="164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6"/>
      <c r="Q138" s="166"/>
      <c r="R138" s="165"/>
      <c r="S138" s="165"/>
      <c r="T138" s="167"/>
      <c r="U138" s="165"/>
      <c r="V138" s="165"/>
      <c r="W138" s="165"/>
      <c r="X138" s="165"/>
      <c r="Y138" s="165"/>
    </row>
    <row r="139" customFormat="false" ht="12.75" hidden="false" customHeight="false" outlineLevel="0" collapsed="false">
      <c r="A139" s="156" t="e">
        <f aca="false">VLOOKUP(G139,DDENA_USERS,2,FALSE())</f>
        <v>#N/A</v>
      </c>
      <c r="B139" s="157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56" t="n">
        <f aca="false">IF(F139="Coal",B139*W139*12500,B139*W139)</f>
        <v>0</v>
      </c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6"/>
      <c r="Q139" s="166"/>
      <c r="R139" s="169"/>
      <c r="S139" s="169"/>
      <c r="T139" s="170"/>
      <c r="U139" s="169"/>
      <c r="V139" s="169"/>
      <c r="W139" s="169"/>
      <c r="X139" s="169"/>
      <c r="Y139" s="169"/>
    </row>
    <row r="140" customFormat="false" ht="12.75" hidden="false" customHeight="false" outlineLevel="0" collapsed="false">
      <c r="A140" s="156" t="e">
        <f aca="false">VLOOKUP(G140,DDENA_USERS,2,FALSE())</f>
        <v>#N/A</v>
      </c>
      <c r="B140" s="157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56" t="n">
        <f aca="false">IF(F140="Coal",B140*W140*12500,B140*W140)</f>
        <v>0</v>
      </c>
      <c r="D140" s="164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6"/>
      <c r="Q140" s="166"/>
      <c r="R140" s="165"/>
      <c r="S140" s="165"/>
      <c r="T140" s="167"/>
      <c r="U140" s="165"/>
      <c r="V140" s="165"/>
      <c r="W140" s="165"/>
      <c r="X140" s="165"/>
      <c r="Y140" s="165"/>
    </row>
    <row r="141" customFormat="false" ht="12.75" hidden="false" customHeight="false" outlineLevel="0" collapsed="false">
      <c r="A141" s="156" t="e">
        <f aca="false">VLOOKUP(G141,DDENA_USERS,2,FALSE())</f>
        <v>#N/A</v>
      </c>
      <c r="B141" s="157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56" t="n">
        <f aca="false">IF(F141="Coal",B141*W141*12500,B141*W141)</f>
        <v>0</v>
      </c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6"/>
      <c r="Q141" s="166"/>
      <c r="R141" s="169"/>
      <c r="S141" s="169"/>
      <c r="T141" s="170"/>
      <c r="U141" s="169"/>
      <c r="V141" s="169"/>
      <c r="W141" s="169"/>
      <c r="X141" s="169"/>
      <c r="Y141" s="169"/>
    </row>
    <row r="142" customFormat="false" ht="12.75" hidden="false" customHeight="false" outlineLevel="0" collapsed="false">
      <c r="A142" s="156" t="e">
        <f aca="false">VLOOKUP(G142,DDENA_USERS,2,FALSE())</f>
        <v>#N/A</v>
      </c>
      <c r="B142" s="157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56" t="n">
        <f aca="false">IF(F142="Coal",B142*W142*12500,B142*W142)</f>
        <v>0</v>
      </c>
      <c r="D142" s="164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6"/>
      <c r="Q142" s="166"/>
      <c r="R142" s="165"/>
      <c r="S142" s="165"/>
      <c r="T142" s="167"/>
      <c r="U142" s="165"/>
      <c r="V142" s="165"/>
      <c r="W142" s="165"/>
      <c r="X142" s="165"/>
      <c r="Y142" s="165"/>
    </row>
    <row r="143" customFormat="false" ht="12.75" hidden="false" customHeight="false" outlineLevel="0" collapsed="false">
      <c r="A143" s="156" t="e">
        <f aca="false">VLOOKUP(G143,DDENA_USERS,2,FALSE())</f>
        <v>#N/A</v>
      </c>
      <c r="B143" s="157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56" t="n">
        <f aca="false">IF(F143="Coal",B143*W143*12500,B143*W143)</f>
        <v>0</v>
      </c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6"/>
      <c r="Q143" s="166"/>
      <c r="R143" s="169"/>
      <c r="S143" s="169"/>
      <c r="T143" s="170"/>
      <c r="U143" s="169"/>
      <c r="V143" s="169"/>
      <c r="W143" s="169"/>
      <c r="X143" s="169"/>
      <c r="Y143" s="169"/>
    </row>
    <row r="144" customFormat="false" ht="12.75" hidden="false" customHeight="false" outlineLevel="0" collapsed="false">
      <c r="A144" s="156" t="e">
        <f aca="false">VLOOKUP(G144,DDENA_USERS,2,FALSE())</f>
        <v>#N/A</v>
      </c>
      <c r="B144" s="157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56" t="n">
        <f aca="false">IF(F144="Coal",B144*W144*12500,B144*W144)</f>
        <v>0</v>
      </c>
    </row>
    <row r="145" customFormat="false" ht="12.75" hidden="false" customHeight="false" outlineLevel="0" collapsed="false">
      <c r="A145" s="156" t="e">
        <f aca="false">VLOOKUP(G145,DDENA_USERS,2,FALSE())</f>
        <v>#N/A</v>
      </c>
      <c r="B145" s="157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56" t="n">
        <f aca="false">IF(F145="Coal",B145*W145*12500,B145*W145)</f>
        <v>0</v>
      </c>
    </row>
    <row r="146" customFormat="false" ht="12.75" hidden="false" customHeight="false" outlineLevel="0" collapsed="false">
      <c r="A146" s="156" t="e">
        <f aca="false">VLOOKUP(G146,DDENA_USERS,2,FALSE())</f>
        <v>#N/A</v>
      </c>
      <c r="B146" s="157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56" t="n">
        <f aca="false">IF(F146="Coal",B146*W146*12500,B146*W146)</f>
        <v>0</v>
      </c>
    </row>
    <row r="147" customFormat="false" ht="12.75" hidden="false" customHeight="false" outlineLevel="0" collapsed="false">
      <c r="A147" s="156" t="e">
        <f aca="false">VLOOKUP(G147,DDENA_USERS,2,FALSE())</f>
        <v>#N/A</v>
      </c>
      <c r="B147" s="157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56" t="n">
        <f aca="false">IF(F147="Coal",B147*W147*12500,B147*W147)</f>
        <v>0</v>
      </c>
    </row>
    <row r="148" customFormat="false" ht="12.75" hidden="false" customHeight="false" outlineLevel="0" collapsed="false">
      <c r="A148" s="156" t="e">
        <f aca="false">VLOOKUP(G148,DDENA_USERS,2,FALSE())</f>
        <v>#N/A</v>
      </c>
      <c r="B148" s="157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56" t="n">
        <f aca="false">IF(F148="Coal",B148*W148*12500,B148*W148)</f>
        <v>0</v>
      </c>
    </row>
    <row r="149" customFormat="false" ht="12.75" hidden="false" customHeight="false" outlineLevel="0" collapsed="false">
      <c r="A149" s="156" t="e">
        <f aca="false">VLOOKUP(G149,DDENA_USERS,2,FALSE())</f>
        <v>#N/A</v>
      </c>
      <c r="B149" s="157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56" t="n">
        <f aca="false">IF(F149="Coal",B149*W149*12500,B149*W149)</f>
        <v>0</v>
      </c>
    </row>
    <row r="150" customFormat="false" ht="12.75" hidden="false" customHeight="false" outlineLevel="0" collapsed="false">
      <c r="A150" s="156" t="e">
        <f aca="false">VLOOKUP(G150,DDENA_USERS,2,FALSE())</f>
        <v>#N/A</v>
      </c>
      <c r="B150" s="157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56" t="n">
        <f aca="false">IF(F150="Coal",B150*W150*12500,B150*W150)</f>
        <v>0</v>
      </c>
    </row>
    <row r="151" customFormat="false" ht="12.75" hidden="false" customHeight="false" outlineLevel="0" collapsed="false">
      <c r="A151" s="156" t="e">
        <f aca="false">VLOOKUP(G151,DDENA_USERS,2,FALSE())</f>
        <v>#N/A</v>
      </c>
      <c r="B151" s="157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56" t="n">
        <f aca="false">IF(F151="Coal",B151*W151*12500,B151*W151)</f>
        <v>0</v>
      </c>
    </row>
    <row r="152" customFormat="false" ht="12.75" hidden="false" customHeight="false" outlineLevel="0" collapsed="false">
      <c r="A152" s="156" t="e">
        <f aca="false">VLOOKUP(G152,DDENA_USERS,2,FALSE())</f>
        <v>#N/A</v>
      </c>
      <c r="B152" s="157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56" t="n">
        <f aca="false">IF(F152="Coal",B152*W152*12500,B152*W152)</f>
        <v>0</v>
      </c>
    </row>
    <row r="153" customFormat="false" ht="12.75" hidden="false" customHeight="false" outlineLevel="0" collapsed="false">
      <c r="A153" s="156" t="e">
        <f aca="false">VLOOKUP(G153,DDENA_USERS,2,FALSE())</f>
        <v>#N/A</v>
      </c>
      <c r="B153" s="157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56" t="n">
        <f aca="false">IF(F153="Coal",B153*W153*12500,B153*W153)</f>
        <v>0</v>
      </c>
    </row>
    <row r="154" customFormat="false" ht="12.75" hidden="false" customHeight="false" outlineLevel="0" collapsed="false">
      <c r="A154" s="156" t="e">
        <f aca="false">VLOOKUP(G154,DDENA_USERS,2,FALSE())</f>
        <v>#N/A</v>
      </c>
      <c r="B154" s="157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56" t="n">
        <f aca="false">IF(F154="Coal",B154*W154*12500,B154*W154)</f>
        <v>0</v>
      </c>
    </row>
    <row r="155" customFormat="false" ht="12.75" hidden="false" customHeight="false" outlineLevel="0" collapsed="false">
      <c r="A155" s="156" t="e">
        <f aca="false">VLOOKUP(G155,DDENA_USERS,2,FALSE())</f>
        <v>#N/A</v>
      </c>
      <c r="B155" s="157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56" t="n">
        <f aca="false">IF(F155="Coal",B155*W155*12500,B155*W155)</f>
        <v>0</v>
      </c>
    </row>
    <row r="156" customFormat="false" ht="12.75" hidden="false" customHeight="false" outlineLevel="0" collapsed="false">
      <c r="A156" s="156" t="e">
        <f aca="false">VLOOKUP(G156,DDENA_USERS,2,FALSE())</f>
        <v>#N/A</v>
      </c>
      <c r="B156" s="157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56" t="n">
        <f aca="false">IF(F156="Coal",B156*W156*12500,B156*W156)</f>
        <v>0</v>
      </c>
    </row>
    <row r="157" customFormat="false" ht="12.75" hidden="false" customHeight="false" outlineLevel="0" collapsed="false">
      <c r="A157" s="156" t="e">
        <f aca="false">VLOOKUP(G157,DDENA_USERS,2,FALSE())</f>
        <v>#N/A</v>
      </c>
      <c r="B157" s="157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56" t="n">
        <f aca="false">IF(F157="Coal",B157*W157*12500,B157*W157)</f>
        <v>0</v>
      </c>
    </row>
    <row r="158" customFormat="false" ht="12.75" hidden="false" customHeight="false" outlineLevel="0" collapsed="false">
      <c r="A158" s="156" t="e">
        <f aca="false">VLOOKUP(G158,DDENA_USERS,2,FALSE())</f>
        <v>#N/A</v>
      </c>
      <c r="B158" s="157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56" t="n">
        <f aca="false">IF(F158="Coal",B158*W158*12500,B158*W158)</f>
        <v>0</v>
      </c>
    </row>
    <row r="159" customFormat="false" ht="12.75" hidden="false" customHeight="false" outlineLevel="0" collapsed="false">
      <c r="A159" s="156" t="e">
        <f aca="false">VLOOKUP(G159,DDENA_USERS,2,FALSE())</f>
        <v>#N/A</v>
      </c>
      <c r="B159" s="157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56" t="n">
        <f aca="false">IF(F159="Coal",B159*W159*12500,B159*W159)</f>
        <v>0</v>
      </c>
    </row>
    <row r="160" customFormat="false" ht="12.75" hidden="false" customHeight="false" outlineLevel="0" collapsed="false">
      <c r="A160" s="156" t="e">
        <f aca="false">VLOOKUP(G160,DDENA_USERS,2,FALSE())</f>
        <v>#N/A</v>
      </c>
      <c r="B160" s="157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56" t="n">
        <f aca="false">IF(F160="Coal",B160*W160*12500,B160*W160)</f>
        <v>0</v>
      </c>
    </row>
    <row r="161" customFormat="false" ht="12.75" hidden="false" customHeight="false" outlineLevel="0" collapsed="false">
      <c r="A161" s="156" t="e">
        <f aca="false">VLOOKUP(G161,DDENA_USERS,2,FALSE())</f>
        <v>#N/A</v>
      </c>
      <c r="B161" s="157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56" t="n">
        <f aca="false">IF(F161="Coal",B161*W161*12500,B161*W161)</f>
        <v>0</v>
      </c>
    </row>
    <row r="162" customFormat="false" ht="12.75" hidden="false" customHeight="false" outlineLevel="0" collapsed="false">
      <c r="A162" s="156" t="e">
        <f aca="false">VLOOKUP(G162,DDENA_USERS,2,FALSE())</f>
        <v>#N/A</v>
      </c>
      <c r="B162" s="157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56" t="n">
        <f aca="false">IF(F162="Coal",B162*W162*12500,B162*W162)</f>
        <v>0</v>
      </c>
    </row>
    <row r="163" customFormat="false" ht="12.75" hidden="false" customHeight="false" outlineLevel="0" collapsed="false">
      <c r="A163" s="156" t="e">
        <f aca="false">VLOOKUP(G163,DDENA_USERS,2,FALSE())</f>
        <v>#N/A</v>
      </c>
      <c r="B163" s="157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56" t="n">
        <f aca="false">IF(F163="Coal",B163*W163*12500,B163*W163)</f>
        <v>0</v>
      </c>
    </row>
    <row r="164" customFormat="false" ht="12.75" hidden="false" customHeight="false" outlineLevel="0" collapsed="false">
      <c r="A164" s="156" t="e">
        <f aca="false">VLOOKUP(G164,DDENA_USERS,2,FALSE())</f>
        <v>#N/A</v>
      </c>
      <c r="B164" s="157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56" t="n">
        <f aca="false">IF(F164="Coal",B164*W164*12500,B164*W164)</f>
        <v>0</v>
      </c>
    </row>
    <row r="165" customFormat="false" ht="12.75" hidden="false" customHeight="false" outlineLevel="0" collapsed="false">
      <c r="A165" s="156" t="e">
        <f aca="false">VLOOKUP(G165,DDENA_USERS,2,FALSE())</f>
        <v>#N/A</v>
      </c>
      <c r="B165" s="157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56" t="n">
        <f aca="false">IF(F165="Coal",B165*W165*12500,B165*W165)</f>
        <v>0</v>
      </c>
    </row>
    <row r="166" customFormat="false" ht="12.75" hidden="false" customHeight="false" outlineLevel="0" collapsed="false">
      <c r="A166" s="156" t="e">
        <f aca="false">VLOOKUP(G166,DDENA_USERS,2,FALSE())</f>
        <v>#N/A</v>
      </c>
      <c r="B166" s="157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56" t="n">
        <f aca="false">IF(F166="Coal",B166*W166*12500,B166*W166)</f>
        <v>0</v>
      </c>
    </row>
    <row r="167" customFormat="false" ht="12.75" hidden="false" customHeight="false" outlineLevel="0" collapsed="false">
      <c r="A167" s="156" t="e">
        <f aca="false">VLOOKUP(G167,DDENA_USERS,2,FALSE())</f>
        <v>#N/A</v>
      </c>
      <c r="B167" s="157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56" t="n">
        <f aca="false">IF(F167="Coal",B167*W167*12500,B167*W167)</f>
        <v>0</v>
      </c>
    </row>
    <row r="168" customFormat="false" ht="12.75" hidden="false" customHeight="false" outlineLevel="0" collapsed="false">
      <c r="A168" s="156" t="e">
        <f aca="false">VLOOKUP(G168,DDENA_USERS,2,FALSE())</f>
        <v>#N/A</v>
      </c>
      <c r="B168" s="157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56" t="n">
        <f aca="false">IF(F168="Coal",B168*W168*12500,B168*W168)</f>
        <v>0</v>
      </c>
    </row>
    <row r="169" customFormat="false" ht="12.75" hidden="false" customHeight="false" outlineLevel="0" collapsed="false">
      <c r="A169" s="156" t="e">
        <f aca="false">VLOOKUP(G169,DDENA_USERS,2,FALSE())</f>
        <v>#N/A</v>
      </c>
      <c r="B169" s="157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56" t="n">
        <f aca="false">IF(F169="Coal",B169*W169*12500,B169*W169)</f>
        <v>0</v>
      </c>
    </row>
    <row r="170" customFormat="false" ht="12.75" hidden="false" customHeight="false" outlineLevel="0" collapsed="false">
      <c r="A170" s="156" t="e">
        <f aca="false">VLOOKUP(G170,DDENA_USERS,2,FALSE())</f>
        <v>#N/A</v>
      </c>
      <c r="B170" s="157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56" t="n">
        <f aca="false">IF(F170="Coal",B170*W170*12500,B170*W170)</f>
        <v>0</v>
      </c>
    </row>
    <row r="171" customFormat="false" ht="12.75" hidden="false" customHeight="false" outlineLevel="0" collapsed="false">
      <c r="A171" s="156" t="e">
        <f aca="false">VLOOKUP(G171,DDENA_USERS,2,FALSE())</f>
        <v>#N/A</v>
      </c>
      <c r="B171" s="157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56" t="n">
        <f aca="false">IF(F171="Coal",B171*W171*12500,B171*W171)</f>
        <v>0</v>
      </c>
    </row>
    <row r="172" customFormat="false" ht="12.75" hidden="false" customHeight="false" outlineLevel="0" collapsed="false">
      <c r="A172" s="156" t="e">
        <f aca="false">VLOOKUP(G172,DDENA_USERS,2,FALSE())</f>
        <v>#N/A</v>
      </c>
      <c r="B172" s="157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56" t="n">
        <f aca="false">IF(F172="Coal",B172*W172*12500,B172*W172)</f>
        <v>0</v>
      </c>
    </row>
    <row r="173" customFormat="false" ht="12.75" hidden="false" customHeight="false" outlineLevel="0" collapsed="false">
      <c r="A173" s="156" t="e">
        <f aca="false">VLOOKUP(G173,DDENA_USERS,2,FALSE())</f>
        <v>#N/A</v>
      </c>
      <c r="B173" s="157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56" t="n">
        <f aca="false">IF(F173="Coal",B173*W173*12500,B173*W173)</f>
        <v>0</v>
      </c>
    </row>
    <row r="174" customFormat="false" ht="12.75" hidden="false" customHeight="false" outlineLevel="0" collapsed="false">
      <c r="A174" s="156" t="e">
        <f aca="false">VLOOKUP(G174,DDENA_USERS,2,FALSE())</f>
        <v>#N/A</v>
      </c>
      <c r="B174" s="157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56" t="n">
        <f aca="false">IF(F174="Coal",B174*W174*12500,B174*W174)</f>
        <v>0</v>
      </c>
    </row>
    <row r="175" customFormat="false" ht="12.75" hidden="false" customHeight="false" outlineLevel="0" collapsed="false">
      <c r="A175" s="156" t="e">
        <f aca="false">VLOOKUP(G175,DDENA_USERS,2,FALSE())</f>
        <v>#N/A</v>
      </c>
      <c r="B175" s="157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56" t="n">
        <f aca="false">IF(F175="Coal",B175*W175*12500,B175*W175)</f>
        <v>0</v>
      </c>
    </row>
    <row r="176" customFormat="false" ht="12.75" hidden="false" customHeight="false" outlineLevel="0" collapsed="false">
      <c r="A176" s="156" t="e">
        <f aca="false">VLOOKUP(G176,DDENA_USERS,2,FALSE())</f>
        <v>#N/A</v>
      </c>
      <c r="B176" s="157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56" t="n">
        <f aca="false">IF(F176="Coal",B176*W176*12500,B176*W176)</f>
        <v>0</v>
      </c>
    </row>
    <row r="177" customFormat="false" ht="12.75" hidden="false" customHeight="false" outlineLevel="0" collapsed="false">
      <c r="A177" s="156" t="e">
        <f aca="false">VLOOKUP(G177,DDENA_USERS,2,FALSE())</f>
        <v>#N/A</v>
      </c>
      <c r="B177" s="157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56" t="n">
        <f aca="false">IF(F177="Coal",B177*W177*12500,B177*W177)</f>
        <v>0</v>
      </c>
    </row>
    <row r="178" customFormat="false" ht="12.75" hidden="false" customHeight="false" outlineLevel="0" collapsed="false">
      <c r="A178" s="156" t="e">
        <f aca="false">VLOOKUP(G178,DDENA_USERS,2,FALSE())</f>
        <v>#N/A</v>
      </c>
      <c r="B178" s="157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56" t="n">
        <f aca="false">IF(F178="Coal",B178*W178*12500,B178*W178)</f>
        <v>0</v>
      </c>
    </row>
    <row r="179" customFormat="false" ht="12.75" hidden="false" customHeight="false" outlineLevel="0" collapsed="false">
      <c r="A179" s="156" t="e">
        <f aca="false">VLOOKUP(G179,DDENA_USERS,2,FALSE())</f>
        <v>#N/A</v>
      </c>
      <c r="B179" s="157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56" t="n">
        <f aca="false">IF(F179="Coal",B179*W179*12500,B179*W179)</f>
        <v>0</v>
      </c>
    </row>
    <row r="180" customFormat="false" ht="12.75" hidden="false" customHeight="false" outlineLevel="0" collapsed="false">
      <c r="A180" s="156" t="e">
        <f aca="false">VLOOKUP(G180,DDENA_USERS,2,FALSE())</f>
        <v>#N/A</v>
      </c>
      <c r="B180" s="157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56" t="n">
        <f aca="false">IF(F180="Coal",B180*W180*12500,B180*W180)</f>
        <v>0</v>
      </c>
    </row>
    <row r="181" customFormat="false" ht="12.75" hidden="false" customHeight="false" outlineLevel="0" collapsed="false">
      <c r="A181" s="156" t="e">
        <f aca="false">VLOOKUP(G181,DDENA_USERS,2,FALSE())</f>
        <v>#N/A</v>
      </c>
      <c r="B181" s="157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56" t="n">
        <f aca="false">IF(F181="Coal",B181*W181*12500,B181*W181)</f>
        <v>0</v>
      </c>
    </row>
    <row r="182" customFormat="false" ht="12.75" hidden="false" customHeight="false" outlineLevel="0" collapsed="false">
      <c r="A182" s="156" t="e">
        <f aca="false">VLOOKUP(G182,DDENA_USERS,2,FALSE())</f>
        <v>#N/A</v>
      </c>
      <c r="B182" s="157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56" t="n">
        <f aca="false">IF(F182="Coal",B182*W182*12500,B182*W182)</f>
        <v>0</v>
      </c>
    </row>
    <row r="183" customFormat="false" ht="12.75" hidden="false" customHeight="false" outlineLevel="0" collapsed="false">
      <c r="A183" s="156" t="e">
        <f aca="false">VLOOKUP(G183,DDENA_USERS,2,FALSE())</f>
        <v>#N/A</v>
      </c>
      <c r="B183" s="157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56" t="n">
        <f aca="false">IF(F183="Coal",B183*W183*12500,B183*W183)</f>
        <v>0</v>
      </c>
    </row>
    <row r="184" customFormat="false" ht="12.75" hidden="false" customHeight="false" outlineLevel="0" collapsed="false">
      <c r="A184" s="156" t="e">
        <f aca="false">VLOOKUP(G184,DDENA_USERS,2,FALSE())</f>
        <v>#N/A</v>
      </c>
      <c r="B184" s="157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56" t="n">
        <f aca="false">IF(F184="Coal",B184*W184*12500,B184*W184)</f>
        <v>0</v>
      </c>
    </row>
    <row r="185" customFormat="false" ht="12.75" hidden="false" customHeight="false" outlineLevel="0" collapsed="false">
      <c r="A185" s="156" t="e">
        <f aca="false">VLOOKUP(G185,DDENA_USERS,2,FALSE())</f>
        <v>#N/A</v>
      </c>
      <c r="B185" s="157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56" t="n">
        <f aca="false">IF(F185="Coal",B185*W185*12500,B185*W185)</f>
        <v>0</v>
      </c>
    </row>
    <row r="186" customFormat="false" ht="12.75" hidden="false" customHeight="false" outlineLevel="0" collapsed="false">
      <c r="A186" s="156" t="e">
        <f aca="false">VLOOKUP(G186,DDENA_USERS,2,FALSE())</f>
        <v>#N/A</v>
      </c>
      <c r="B186" s="157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56" t="n">
        <f aca="false">IF(F186="Coal",B186*W186*12500,B186*W186)</f>
        <v>0</v>
      </c>
    </row>
    <row r="187" customFormat="false" ht="12.75" hidden="false" customHeight="false" outlineLevel="0" collapsed="false">
      <c r="A187" s="156" t="e">
        <f aca="false">VLOOKUP(G187,DDENA_USERS,2,FALSE())</f>
        <v>#N/A</v>
      </c>
      <c r="B187" s="157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56" t="n">
        <f aca="false">IF(F187="Coal",B187*W187*12500,B187*W187)</f>
        <v>0</v>
      </c>
    </row>
    <row r="188" customFormat="false" ht="12.75" hidden="false" customHeight="false" outlineLevel="0" collapsed="false">
      <c r="A188" s="156" t="e">
        <f aca="false">VLOOKUP(G188,DDENA_USERS,2,FALSE())</f>
        <v>#N/A</v>
      </c>
      <c r="B188" s="157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56" t="n">
        <f aca="false">IF(F188="Coal",B188*W188*12500,B188*W188)</f>
        <v>0</v>
      </c>
    </row>
    <row r="189" customFormat="false" ht="12.75" hidden="false" customHeight="false" outlineLevel="0" collapsed="false">
      <c r="A189" s="156" t="e">
        <f aca="false">VLOOKUP(G189,DDENA_USERS,2,FALSE())</f>
        <v>#N/A</v>
      </c>
      <c r="B189" s="157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56" t="n">
        <f aca="false">IF(F189="Coal",B189*W189*12500,B189*W189)</f>
        <v>0</v>
      </c>
    </row>
    <row r="190" customFormat="false" ht="12.75" hidden="false" customHeight="false" outlineLevel="0" collapsed="false">
      <c r="A190" s="156" t="e">
        <f aca="false">VLOOKUP(G190,DDENA_USERS,2,FALSE())</f>
        <v>#N/A</v>
      </c>
      <c r="B190" s="157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56" t="n">
        <f aca="false">IF(F190="Coal",B190*W190*12500,B190*W190)</f>
        <v>0</v>
      </c>
    </row>
    <row r="191" customFormat="false" ht="12.75" hidden="false" customHeight="false" outlineLevel="0" collapsed="false">
      <c r="A191" s="156" t="e">
        <f aca="false">VLOOKUP(G191,DDENA_USERS,2,FALSE())</f>
        <v>#N/A</v>
      </c>
      <c r="B191" s="157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56" t="n">
        <f aca="false">IF(F191="Coal",B191*W191*12500,B191*W191)</f>
        <v>0</v>
      </c>
    </row>
    <row r="192" customFormat="false" ht="12.75" hidden="false" customHeight="false" outlineLevel="0" collapsed="false">
      <c r="A192" s="156" t="e">
        <f aca="false">VLOOKUP(G192,DDENA_USERS,2,FALSE())</f>
        <v>#N/A</v>
      </c>
      <c r="B192" s="157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56" t="n">
        <f aca="false">IF(F192="Coal",B192*W192*12500,B192*W192)</f>
        <v>0</v>
      </c>
    </row>
    <row r="193" customFormat="false" ht="12.75" hidden="false" customHeight="false" outlineLevel="0" collapsed="false">
      <c r="A193" s="156" t="e">
        <f aca="false">VLOOKUP(G193,DDENA_USERS,2,FALSE())</f>
        <v>#N/A</v>
      </c>
      <c r="B193" s="157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56" t="n">
        <f aca="false">IF(F193="Coal",B193*W193*12500,B193*W193)</f>
        <v>0</v>
      </c>
    </row>
    <row r="194" customFormat="false" ht="12.75" hidden="false" customHeight="false" outlineLevel="0" collapsed="false">
      <c r="A194" s="156" t="e">
        <f aca="false">VLOOKUP(G194,DDENA_USERS,2,FALSE())</f>
        <v>#N/A</v>
      </c>
      <c r="B194" s="157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56" t="n">
        <f aca="false">IF(F194="Coal",B194*W194*12500,B194*W194)</f>
        <v>0</v>
      </c>
    </row>
    <row r="195" customFormat="false" ht="12.75" hidden="false" customHeight="false" outlineLevel="0" collapsed="false">
      <c r="A195" s="156" t="e">
        <f aca="false">VLOOKUP(G195,DDENA_USERS,2,FALSE())</f>
        <v>#N/A</v>
      </c>
      <c r="B195" s="157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56" t="n">
        <f aca="false">IF(F195="Coal",B195*W195*12500,B195*W195)</f>
        <v>0</v>
      </c>
    </row>
    <row r="196" customFormat="false" ht="12.75" hidden="false" customHeight="false" outlineLevel="0" collapsed="false">
      <c r="A196" s="156" t="e">
        <f aca="false">VLOOKUP(G196,DDENA_USERS,2,FALSE())</f>
        <v>#N/A</v>
      </c>
      <c r="B196" s="157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56" t="n">
        <f aca="false">IF(F196="Coal",B196*W196*12500,B196*W196)</f>
        <v>0</v>
      </c>
    </row>
    <row r="197" customFormat="false" ht="12.75" hidden="false" customHeight="false" outlineLevel="0" collapsed="false">
      <c r="A197" s="156" t="e">
        <f aca="false">VLOOKUP(G197,DDENA_USERS,2,FALSE())</f>
        <v>#N/A</v>
      </c>
      <c r="B197" s="157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56" t="n">
        <f aca="false">IF(F197="Coal",B197*W197*12500,B197*W197)</f>
        <v>0</v>
      </c>
    </row>
    <row r="198" customFormat="false" ht="12.75" hidden="false" customHeight="false" outlineLevel="0" collapsed="false">
      <c r="A198" s="156" t="e">
        <f aca="false">VLOOKUP(G198,DDENA_USERS,2,FALSE())</f>
        <v>#N/A</v>
      </c>
      <c r="B198" s="157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56" t="n">
        <f aca="false">IF(F198="Coal",B198*W198*12500,B198*W198)</f>
        <v>0</v>
      </c>
    </row>
    <row r="199" customFormat="false" ht="12.75" hidden="false" customHeight="false" outlineLevel="0" collapsed="false">
      <c r="A199" s="156" t="e">
        <f aca="false">VLOOKUP(G199,DDENA_USERS,2,FALSE())</f>
        <v>#N/A</v>
      </c>
      <c r="B199" s="157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56" t="n">
        <f aca="false">IF(F199="Coal",B199*W199*12500,B199*W199)</f>
        <v>0</v>
      </c>
    </row>
    <row r="200" customFormat="false" ht="12.75" hidden="false" customHeight="false" outlineLevel="0" collapsed="false">
      <c r="A200" s="156" t="e">
        <f aca="false">VLOOKUP(G200,DDENA_USERS,2,FALSE())</f>
        <v>#N/A</v>
      </c>
      <c r="B200" s="157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56" t="n">
        <f aca="false">IF(F200="Coal",B200*W200*12500,B200*W200)</f>
        <v>0</v>
      </c>
    </row>
    <row r="201" customFormat="false" ht="12.75" hidden="false" customHeight="false" outlineLevel="0" collapsed="false">
      <c r="A201" s="156" t="e">
        <f aca="false">VLOOKUP(G201,DDENA_USERS,2,FALSE())</f>
        <v>#N/A</v>
      </c>
      <c r="B201" s="157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56" t="n">
        <f aca="false">IF(F201="Coal",B201*W201*12500,B201*W201)</f>
        <v>0</v>
      </c>
    </row>
    <row r="202" customFormat="false" ht="12.75" hidden="false" customHeight="false" outlineLevel="0" collapsed="false">
      <c r="A202" s="156" t="e">
        <f aca="false">VLOOKUP(G202,DDENA_USERS,2,FALSE())</f>
        <v>#N/A</v>
      </c>
      <c r="B202" s="157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56" t="n">
        <f aca="false">IF(F202="Coal",B202*W202*12500,B202*W202)</f>
        <v>0</v>
      </c>
    </row>
    <row r="203" customFormat="false" ht="12.75" hidden="false" customHeight="false" outlineLevel="0" collapsed="false">
      <c r="A203" s="156" t="e">
        <f aca="false">VLOOKUP(G203,DDENA_USERS,2,FALSE())</f>
        <v>#N/A</v>
      </c>
      <c r="B203" s="157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56" t="n">
        <f aca="false">IF(F203="Coal",B203*W203*12500,B203*W203)</f>
        <v>0</v>
      </c>
    </row>
    <row r="204" customFormat="false" ht="12.75" hidden="false" customHeight="false" outlineLevel="0" collapsed="false">
      <c r="A204" s="156" t="e">
        <f aca="false">VLOOKUP(G204,DDENA_USERS,2,FALSE())</f>
        <v>#N/A</v>
      </c>
      <c r="B204" s="157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56" t="n">
        <f aca="false">IF(F204="Coal",B204*W204*12500,B204*W204)</f>
        <v>0</v>
      </c>
    </row>
    <row r="205" customFormat="false" ht="12.75" hidden="false" customHeight="false" outlineLevel="0" collapsed="false">
      <c r="A205" s="156" t="e">
        <f aca="false">VLOOKUP(G205,DDENA_USERS,2,FALSE())</f>
        <v>#N/A</v>
      </c>
      <c r="B205" s="157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56" t="n">
        <f aca="false">IF(F205="Coal",B205*W205*12500,B205*W205)</f>
        <v>0</v>
      </c>
    </row>
    <row r="206" customFormat="false" ht="12.75" hidden="false" customHeight="false" outlineLevel="0" collapsed="false">
      <c r="A206" s="156" t="e">
        <f aca="false">VLOOKUP(G206,DDENA_USERS,2,FALSE())</f>
        <v>#N/A</v>
      </c>
      <c r="B206" s="157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56" t="n">
        <f aca="false">IF(F206="Coal",B206*W206*12500,B206*W206)</f>
        <v>0</v>
      </c>
    </row>
    <row r="207" customFormat="false" ht="12.75" hidden="false" customHeight="false" outlineLevel="0" collapsed="false">
      <c r="A207" s="156" t="e">
        <f aca="false">VLOOKUP(G207,DDENA_USERS,2,FALSE())</f>
        <v>#N/A</v>
      </c>
      <c r="B207" s="157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56" t="n">
        <f aca="false">IF(F207="Coal",B207*W207*12500,B207*W207)</f>
        <v>0</v>
      </c>
    </row>
    <row r="208" customFormat="false" ht="12.75" hidden="false" customHeight="false" outlineLevel="0" collapsed="false">
      <c r="A208" s="156" t="e">
        <f aca="false">VLOOKUP(G208,DDENA_USERS,2,FALSE())</f>
        <v>#N/A</v>
      </c>
      <c r="B208" s="157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56" t="n">
        <f aca="false">IF(F208="Coal",B208*W208*12500,B208*W208)</f>
        <v>0</v>
      </c>
    </row>
    <row r="209" customFormat="false" ht="12.75" hidden="false" customHeight="false" outlineLevel="0" collapsed="false">
      <c r="A209" s="156" t="e">
        <f aca="false">VLOOKUP(G209,DDENA_USERS,2,FALSE())</f>
        <v>#N/A</v>
      </c>
      <c r="B209" s="157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56" t="n">
        <f aca="false">IF(F209="Coal",B209*W209*12500,B209*W209)</f>
        <v>0</v>
      </c>
    </row>
    <row r="210" customFormat="false" ht="12.75" hidden="false" customHeight="false" outlineLevel="0" collapsed="false">
      <c r="A210" s="156" t="e">
        <f aca="false">VLOOKUP(G210,DDENA_USERS,2,FALSE())</f>
        <v>#N/A</v>
      </c>
      <c r="B210" s="157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56" t="n">
        <f aca="false">IF(F210="Coal",B210*W210*12500,B210*W210)</f>
        <v>0</v>
      </c>
    </row>
    <row r="211" customFormat="false" ht="12.75" hidden="false" customHeight="false" outlineLevel="0" collapsed="false">
      <c r="A211" s="156" t="e">
        <f aca="false">VLOOKUP(G211,DDENA_USERS,2,FALSE())</f>
        <v>#N/A</v>
      </c>
      <c r="B211" s="157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56" t="n">
        <f aca="false">IF(F211="Coal",B211*W211*12500,B211*W211)</f>
        <v>0</v>
      </c>
    </row>
    <row r="212" customFormat="false" ht="12.75" hidden="false" customHeight="false" outlineLevel="0" collapsed="false">
      <c r="A212" s="156" t="e">
        <f aca="false">VLOOKUP(G212,DDENA_USERS,2,FALSE())</f>
        <v>#N/A</v>
      </c>
      <c r="B212" s="157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56" t="n">
        <f aca="false">IF(F212="Coal",B212*W212*12500,B212*W212)</f>
        <v>0</v>
      </c>
    </row>
    <row r="213" customFormat="false" ht="12.75" hidden="false" customHeight="false" outlineLevel="0" collapsed="false">
      <c r="A213" s="156" t="e">
        <f aca="false">VLOOKUP(G213,DDENA_USERS,2,FALSE())</f>
        <v>#N/A</v>
      </c>
      <c r="B213" s="157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56" t="n">
        <f aca="false">IF(F213="Coal",B213*W213*12500,B213*W213)</f>
        <v>0</v>
      </c>
    </row>
    <row r="214" customFormat="false" ht="12.75" hidden="false" customHeight="false" outlineLevel="0" collapsed="false">
      <c r="A214" s="156" t="e">
        <f aca="false">VLOOKUP(G214,DDENA_USERS,2,FALSE())</f>
        <v>#N/A</v>
      </c>
      <c r="B214" s="157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56" t="n">
        <f aca="false">IF(F214="Coal",B214*W214*12500,B214*W214)</f>
        <v>0</v>
      </c>
    </row>
    <row r="215" customFormat="false" ht="12.75" hidden="false" customHeight="false" outlineLevel="0" collapsed="false">
      <c r="A215" s="156" t="e">
        <f aca="false">VLOOKUP(G215,DDENA_USERS,2,FALSE())</f>
        <v>#N/A</v>
      </c>
      <c r="B215" s="157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56" t="n">
        <f aca="false">IF(F215="Coal",B215*W215*12500,B215*W215)</f>
        <v>0</v>
      </c>
    </row>
    <row r="216" customFormat="false" ht="12.75" hidden="false" customHeight="false" outlineLevel="0" collapsed="false">
      <c r="A216" s="156" t="e">
        <f aca="false">VLOOKUP(G216,DDENA_USERS,2,FALSE())</f>
        <v>#N/A</v>
      </c>
      <c r="B216" s="157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56" t="n">
        <f aca="false">IF(F216="Coal",B216*W216*12500,B216*W216)</f>
        <v>0</v>
      </c>
    </row>
    <row r="217" customFormat="false" ht="12.75" hidden="false" customHeight="false" outlineLevel="0" collapsed="false">
      <c r="A217" s="156" t="e">
        <f aca="false">VLOOKUP(G217,DDENA_USERS,2,FALSE())</f>
        <v>#N/A</v>
      </c>
      <c r="B217" s="157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56" t="n">
        <f aca="false">IF(F217="Coal",B217*W217*12500,B217*W217)</f>
        <v>0</v>
      </c>
    </row>
    <row r="218" customFormat="false" ht="12.75" hidden="false" customHeight="false" outlineLevel="0" collapsed="false">
      <c r="A218" s="156" t="e">
        <f aca="false">VLOOKUP(G218,DDENA_USERS,2,FALSE())</f>
        <v>#N/A</v>
      </c>
      <c r="B218" s="157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56" t="n">
        <f aca="false">IF(F218="Coal",B218*W218*12500,B218*W218)</f>
        <v>0</v>
      </c>
    </row>
    <row r="219" customFormat="false" ht="12.75" hidden="false" customHeight="false" outlineLevel="0" collapsed="false">
      <c r="A219" s="156" t="e">
        <f aca="false">VLOOKUP(G219,DDENA_USERS,2,FALSE())</f>
        <v>#N/A</v>
      </c>
      <c r="B219" s="157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56" t="n">
        <f aca="false">IF(F219="Coal",B219*W219*12500,B219*W219)</f>
        <v>0</v>
      </c>
    </row>
    <row r="220" customFormat="false" ht="12.75" hidden="false" customHeight="false" outlineLevel="0" collapsed="false">
      <c r="A220" s="156" t="e">
        <f aca="false">VLOOKUP(G220,DDENA_USERS,2,FALSE())</f>
        <v>#N/A</v>
      </c>
      <c r="B220" s="157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56" t="n">
        <f aca="false">IF(F220="Coal",B220*W220*12500,B220*W220)</f>
        <v>0</v>
      </c>
    </row>
    <row r="221" customFormat="false" ht="12.75" hidden="false" customHeight="false" outlineLevel="0" collapsed="false">
      <c r="A221" s="156" t="e">
        <f aca="false">VLOOKUP(G221,DDENA_USERS,2,FALSE())</f>
        <v>#N/A</v>
      </c>
      <c r="B221" s="157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56" t="n">
        <f aca="false">IF(F221="Coal",B221*W221*12500,B221*W221)</f>
        <v>0</v>
      </c>
    </row>
    <row r="222" customFormat="false" ht="12.75" hidden="false" customHeight="false" outlineLevel="0" collapsed="false">
      <c r="A222" s="156" t="e">
        <f aca="false">VLOOKUP(G222,DDENA_USERS,2,FALSE())</f>
        <v>#N/A</v>
      </c>
      <c r="B222" s="157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56" t="n">
        <f aca="false">IF(F222="Coal",B222*W222*12500,B222*W222)</f>
        <v>0</v>
      </c>
    </row>
    <row r="223" customFormat="false" ht="12.75" hidden="false" customHeight="false" outlineLevel="0" collapsed="false">
      <c r="A223" s="156" t="e">
        <f aca="false">VLOOKUP(G223,DDENA_USERS,2,FALSE())</f>
        <v>#N/A</v>
      </c>
      <c r="B223" s="157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56" t="n">
        <f aca="false">IF(F223="Coal",B223*W223*12500,B223*W223)</f>
        <v>0</v>
      </c>
    </row>
    <row r="224" customFormat="false" ht="12.75" hidden="false" customHeight="false" outlineLevel="0" collapsed="false">
      <c r="A224" s="156" t="e">
        <f aca="false">VLOOKUP(G224,DDENA_USERS,2,FALSE())</f>
        <v>#N/A</v>
      </c>
      <c r="B224" s="157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56" t="n">
        <f aca="false">IF(F224="Coal",B224*W224*12500,B224*W224)</f>
        <v>0</v>
      </c>
    </row>
    <row r="225" customFormat="false" ht="12.75" hidden="false" customHeight="false" outlineLevel="0" collapsed="false">
      <c r="A225" s="156" t="e">
        <f aca="false">VLOOKUP(G225,DDENA_USERS,2,FALSE())</f>
        <v>#N/A</v>
      </c>
      <c r="B225" s="157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56" t="n">
        <f aca="false">IF(F225="Coal",B225*W225*12500,B225*W225)</f>
        <v>0</v>
      </c>
    </row>
    <row r="226" customFormat="false" ht="12.75" hidden="false" customHeight="false" outlineLevel="0" collapsed="false">
      <c r="A226" s="156" t="e">
        <f aca="false">VLOOKUP(G226,DDENA_USERS,2,FALSE())</f>
        <v>#N/A</v>
      </c>
      <c r="B226" s="157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56" t="n">
        <f aca="false">IF(F226="Coal",B226*W226*12500,B226*W226)</f>
        <v>0</v>
      </c>
    </row>
    <row r="227" customFormat="false" ht="12.75" hidden="false" customHeight="false" outlineLevel="0" collapsed="false">
      <c r="A227" s="156" t="e">
        <f aca="false">VLOOKUP(G227,DDENA_USERS,2,FALSE())</f>
        <v>#N/A</v>
      </c>
      <c r="B227" s="157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56" t="n">
        <f aca="false">IF(F227="Coal",B227*W227*12500,B227*W227)</f>
        <v>0</v>
      </c>
    </row>
    <row r="228" customFormat="false" ht="12.75" hidden="false" customHeight="false" outlineLevel="0" collapsed="false">
      <c r="A228" s="156" t="e">
        <f aca="false">VLOOKUP(G228,DDENA_USERS,2,FALSE())</f>
        <v>#N/A</v>
      </c>
      <c r="B228" s="157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56" t="n">
        <f aca="false">IF(F228="Coal",B228*W228*12500,B228*W228)</f>
        <v>0</v>
      </c>
    </row>
    <row r="229" customFormat="false" ht="12.75" hidden="false" customHeight="false" outlineLevel="0" collapsed="false">
      <c r="A229" s="156" t="e">
        <f aca="false">VLOOKUP(G229,DDENA_USERS,2,FALSE())</f>
        <v>#N/A</v>
      </c>
      <c r="B229" s="157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56" t="n">
        <f aca="false">IF(F229="Coal",B229*W229*12500,B229*W229)</f>
        <v>0</v>
      </c>
    </row>
    <row r="230" customFormat="false" ht="12.75" hidden="false" customHeight="false" outlineLevel="0" collapsed="false">
      <c r="A230" s="156" t="e">
        <f aca="false">VLOOKUP(G230,DDENA_USERS,2,FALSE())</f>
        <v>#N/A</v>
      </c>
      <c r="B230" s="157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56" t="n">
        <f aca="false">IF(F230="Coal",B230*W230*12500,B230*W230)</f>
        <v>0</v>
      </c>
    </row>
    <row r="231" customFormat="false" ht="12.75" hidden="false" customHeight="false" outlineLevel="0" collapsed="false">
      <c r="A231" s="156" t="e">
        <f aca="false">VLOOKUP(G231,DDENA_USERS,2,FALSE())</f>
        <v>#N/A</v>
      </c>
      <c r="B231" s="157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56" t="n">
        <f aca="false">IF(F231="Coal",B231*W231*12500,B231*W231)</f>
        <v>0</v>
      </c>
    </row>
    <row r="232" customFormat="false" ht="12.75" hidden="false" customHeight="false" outlineLevel="0" collapsed="false">
      <c r="A232" s="156" t="e">
        <f aca="false">VLOOKUP(G232,DDENA_USERS,2,FALSE())</f>
        <v>#N/A</v>
      </c>
      <c r="B232" s="157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56" t="n">
        <f aca="false">IF(F232="Coal",B232*W232*12500,B232*W232)</f>
        <v>0</v>
      </c>
    </row>
    <row r="233" customFormat="false" ht="12.75" hidden="false" customHeight="false" outlineLevel="0" collapsed="false">
      <c r="A233" s="156" t="e">
        <f aca="false">VLOOKUP(G233,DDENA_USERS,2,FALSE())</f>
        <v>#N/A</v>
      </c>
      <c r="B233" s="157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56" t="n">
        <f aca="false">IF(F233="Coal",B233*W233*12500,B233*W233)</f>
        <v>0</v>
      </c>
    </row>
    <row r="234" customFormat="false" ht="12.75" hidden="false" customHeight="false" outlineLevel="0" collapsed="false">
      <c r="A234" s="156" t="e">
        <f aca="false">VLOOKUP(G234,DDENA_USERS,2,FALSE())</f>
        <v>#N/A</v>
      </c>
      <c r="B234" s="157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56" t="n">
        <f aca="false">IF(F234="Coal",B234*W234*12500,B234*W234)</f>
        <v>0</v>
      </c>
    </row>
    <row r="235" customFormat="false" ht="12.75" hidden="false" customHeight="false" outlineLevel="0" collapsed="false">
      <c r="A235" s="156" t="e">
        <f aca="false">VLOOKUP(G235,DDENA_USERS,2,FALSE())</f>
        <v>#N/A</v>
      </c>
      <c r="B235" s="157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56" t="n">
        <f aca="false">IF(F235="Coal",B235*W235*12500,B235*W235)</f>
        <v>0</v>
      </c>
    </row>
    <row r="236" customFormat="false" ht="12.75" hidden="false" customHeight="false" outlineLevel="0" collapsed="false">
      <c r="A236" s="156" t="e">
        <f aca="false">VLOOKUP(G236,DDENA_USERS,2,FALSE())</f>
        <v>#N/A</v>
      </c>
      <c r="B236" s="157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56" t="n">
        <f aca="false">IF(F236="Coal",B236*W236*12500,B236*W236)</f>
        <v>0</v>
      </c>
    </row>
    <row r="237" customFormat="false" ht="12.75" hidden="false" customHeight="false" outlineLevel="0" collapsed="false">
      <c r="A237" s="156" t="e">
        <f aca="false">VLOOKUP(G237,DDENA_USERS,2,FALSE())</f>
        <v>#N/A</v>
      </c>
      <c r="B237" s="157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56" t="n">
        <f aca="false">IF(F237="Coal",B237*W237*12500,B237*W237)</f>
        <v>0</v>
      </c>
    </row>
    <row r="238" customFormat="false" ht="12.75" hidden="false" customHeight="false" outlineLevel="0" collapsed="false">
      <c r="A238" s="156" t="e">
        <f aca="false">VLOOKUP(G238,DDENA_USERS,2,FALSE())</f>
        <v>#N/A</v>
      </c>
      <c r="B238" s="157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56" t="n">
        <f aca="false">IF(F238="Coal",B238*W238*12500,B238*W238)</f>
        <v>0</v>
      </c>
    </row>
    <row r="239" customFormat="false" ht="12.75" hidden="false" customHeight="false" outlineLevel="0" collapsed="false">
      <c r="A239" s="156" t="e">
        <f aca="false">VLOOKUP(G239,DDENA_USERS,2,FALSE())</f>
        <v>#N/A</v>
      </c>
      <c r="B239" s="157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56" t="n">
        <f aca="false">IF(F239="Coal",B239*W239*12500,B239*W239)</f>
        <v>0</v>
      </c>
    </row>
    <row r="240" customFormat="false" ht="12.75" hidden="false" customHeight="false" outlineLevel="0" collapsed="false">
      <c r="A240" s="156" t="e">
        <f aca="false">VLOOKUP(G240,DDENA_USERS,2,FALSE())</f>
        <v>#N/A</v>
      </c>
      <c r="B240" s="157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56" t="n">
        <f aca="false">IF(F240="Coal",B240*W240*12500,B240*W240)</f>
        <v>0</v>
      </c>
    </row>
    <row r="241" customFormat="false" ht="12.75" hidden="false" customHeight="false" outlineLevel="0" collapsed="false">
      <c r="A241" s="156" t="e">
        <f aca="false">VLOOKUP(G241,DDENA_USERS,2,FALSE())</f>
        <v>#N/A</v>
      </c>
      <c r="B241" s="157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56" t="n">
        <f aca="false">IF(F241="Coal",B241*W241*12500,B241*W241)</f>
        <v>0</v>
      </c>
    </row>
    <row r="242" customFormat="false" ht="12.75" hidden="false" customHeight="false" outlineLevel="0" collapsed="false">
      <c r="A242" s="156" t="e">
        <f aca="false">VLOOKUP(G242,DDENA_USERS,2,FALSE())</f>
        <v>#N/A</v>
      </c>
      <c r="B242" s="157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56" t="n">
        <f aca="false">IF(F242="Coal",B242*W242*12500,B242*W242)</f>
        <v>0</v>
      </c>
    </row>
    <row r="243" customFormat="false" ht="12.75" hidden="false" customHeight="false" outlineLevel="0" collapsed="false">
      <c r="A243" s="156" t="e">
        <f aca="false">VLOOKUP(G243,DDENA_USERS,2,FALSE())</f>
        <v>#N/A</v>
      </c>
      <c r="B243" s="157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56" t="n">
        <f aca="false">IF(F243="Coal",B243*W243*12500,B243*W243)</f>
        <v>0</v>
      </c>
    </row>
    <row r="244" customFormat="false" ht="12.75" hidden="false" customHeight="false" outlineLevel="0" collapsed="false">
      <c r="A244" s="156" t="e">
        <f aca="false">VLOOKUP(G244,DDENA_USERS,2,FALSE())</f>
        <v>#N/A</v>
      </c>
      <c r="B244" s="157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56" t="n">
        <f aca="false">IF(F244="Coal",B244*W244*12500,B244*W244)</f>
        <v>0</v>
      </c>
    </row>
    <row r="245" customFormat="false" ht="12.75" hidden="false" customHeight="false" outlineLevel="0" collapsed="false">
      <c r="A245" s="156" t="e">
        <f aca="false">VLOOKUP(G245,DDENA_USERS,2,FALSE())</f>
        <v>#N/A</v>
      </c>
      <c r="B245" s="157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56" t="n">
        <f aca="false">IF(F245="Coal",B245*W245*12500,B245*W245)</f>
        <v>0</v>
      </c>
    </row>
    <row r="246" customFormat="false" ht="12.75" hidden="false" customHeight="false" outlineLevel="0" collapsed="false">
      <c r="A246" s="156" t="e">
        <f aca="false">VLOOKUP(G246,DDENA_USERS,2,FALSE())</f>
        <v>#N/A</v>
      </c>
      <c r="B246" s="157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56" t="n">
        <f aca="false">IF(F246="Coal",B246*W246*12500,B246*W246)</f>
        <v>0</v>
      </c>
    </row>
    <row r="247" customFormat="false" ht="12.75" hidden="false" customHeight="false" outlineLevel="0" collapsed="false">
      <c r="A247" s="156" t="e">
        <f aca="false">VLOOKUP(G247,DDENA_USERS,2,FALSE())</f>
        <v>#N/A</v>
      </c>
      <c r="B247" s="157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56" t="n">
        <f aca="false">IF(F247="Coal",B247*W247*12500,B247*W247)</f>
        <v>0</v>
      </c>
    </row>
    <row r="248" customFormat="false" ht="12.75" hidden="false" customHeight="false" outlineLevel="0" collapsed="false">
      <c r="A248" s="156" t="e">
        <f aca="false">VLOOKUP(G248,DDENA_USERS,2,FALSE())</f>
        <v>#N/A</v>
      </c>
      <c r="B248" s="157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56" t="n">
        <f aca="false">IF(F248="Coal",B248*W248*12500,B248*W248)</f>
        <v>0</v>
      </c>
    </row>
    <row r="249" customFormat="false" ht="12.75" hidden="false" customHeight="false" outlineLevel="0" collapsed="false">
      <c r="A249" s="156" t="e">
        <f aca="false">VLOOKUP(G249,DDENA_USERS,2,FALSE())</f>
        <v>#N/A</v>
      </c>
      <c r="B249" s="157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56" t="n">
        <f aca="false">IF(F249="Coal",B249*W249*12500,B249*W249)</f>
        <v>0</v>
      </c>
    </row>
    <row r="250" customFormat="false" ht="12.75" hidden="false" customHeight="false" outlineLevel="0" collapsed="false">
      <c r="A250" s="156" t="e">
        <f aca="false">VLOOKUP(G250,DDENA_USERS,2,FALSE())</f>
        <v>#N/A</v>
      </c>
      <c r="B250" s="157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56" t="n">
        <f aca="false">IF(F250="Coal",B250*W250*12500,B250*W250)</f>
        <v>0</v>
      </c>
    </row>
    <row r="251" customFormat="false" ht="12.75" hidden="false" customHeight="false" outlineLevel="0" collapsed="false">
      <c r="A251" s="156" t="e">
        <f aca="false">VLOOKUP(G251,DDENA_USERS,2,FALSE())</f>
        <v>#N/A</v>
      </c>
      <c r="B251" s="157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56" t="n">
        <f aca="false">IF(F251="Coal",B251*W251*12500,B251*W251)</f>
        <v>0</v>
      </c>
    </row>
    <row r="252" customFormat="false" ht="12.75" hidden="false" customHeight="false" outlineLevel="0" collapsed="false">
      <c r="A252" s="156" t="e">
        <f aca="false">VLOOKUP(G252,DDENA_USERS,2,FALSE())</f>
        <v>#N/A</v>
      </c>
      <c r="B252" s="157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56" t="n">
        <f aca="false">IF(F252="Coal",B252*W252*12500,B252*W252)</f>
        <v>0</v>
      </c>
    </row>
    <row r="253" customFormat="false" ht="12.75" hidden="false" customHeight="false" outlineLevel="0" collapsed="false">
      <c r="A253" s="156" t="e">
        <f aca="false">VLOOKUP(G253,DDENA_USERS,2,FALSE())</f>
        <v>#N/A</v>
      </c>
      <c r="B253" s="157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56" t="n">
        <f aca="false">IF(F253="Coal",B253*W253*12500,B253*W253)</f>
        <v>0</v>
      </c>
    </row>
    <row r="254" customFormat="false" ht="12.75" hidden="false" customHeight="false" outlineLevel="0" collapsed="false">
      <c r="A254" s="156" t="e">
        <f aca="false">VLOOKUP(G254,DDENA_USERS,2,FALSE())</f>
        <v>#N/A</v>
      </c>
      <c r="B254" s="157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56" t="n">
        <f aca="false">IF(F254="Coal",B254*W254*12500,B254*W254)</f>
        <v>0</v>
      </c>
    </row>
    <row r="255" customFormat="false" ht="12.75" hidden="false" customHeight="false" outlineLevel="0" collapsed="false">
      <c r="A255" s="156" t="e">
        <f aca="false">VLOOKUP(G255,DDENA_USERS,2,FALSE())</f>
        <v>#N/A</v>
      </c>
      <c r="B255" s="157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56" t="n">
        <f aca="false">IF(F255="Coal",B255*W255*12500,B255*W255)</f>
        <v>0</v>
      </c>
    </row>
    <row r="256" customFormat="false" ht="12.75" hidden="false" customHeight="false" outlineLevel="0" collapsed="false">
      <c r="A256" s="156" t="e">
        <f aca="false">VLOOKUP(G256,DDENA_USERS,2,FALSE())</f>
        <v>#N/A</v>
      </c>
      <c r="B256" s="157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56" t="n">
        <f aca="false">IF(F256="Coal",B256*W256*12500,B256*W256)</f>
        <v>0</v>
      </c>
    </row>
    <row r="257" customFormat="false" ht="12.75" hidden="false" customHeight="false" outlineLevel="0" collapsed="false">
      <c r="A257" s="156" t="e">
        <f aca="false">VLOOKUP(G257,DDENA_USERS,2,FALSE())</f>
        <v>#N/A</v>
      </c>
      <c r="B257" s="157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56" t="n">
        <f aca="false">IF(F257="Coal",B257*W257*12500,B257*W257)</f>
        <v>0</v>
      </c>
    </row>
    <row r="258" customFormat="false" ht="12.75" hidden="false" customHeight="false" outlineLevel="0" collapsed="false">
      <c r="A258" s="156" t="e">
        <f aca="false">VLOOKUP(G258,DDENA_USERS,2,FALSE())</f>
        <v>#N/A</v>
      </c>
      <c r="B258" s="157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56" t="n">
        <f aca="false">IF(F258="Coal",B258*W258*12500,B258*W258)</f>
        <v>0</v>
      </c>
    </row>
    <row r="259" customFormat="false" ht="12.75" hidden="false" customHeight="false" outlineLevel="0" collapsed="false">
      <c r="A259" s="156" t="e">
        <f aca="false">VLOOKUP(G259,DDENA_USERS,2,FALSE())</f>
        <v>#N/A</v>
      </c>
      <c r="B259" s="157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56" t="n">
        <f aca="false">IF(F259="Coal",B259*W259*12500,B259*W259)</f>
        <v>0</v>
      </c>
    </row>
    <row r="260" customFormat="false" ht="12.75" hidden="false" customHeight="false" outlineLevel="0" collapsed="false">
      <c r="A260" s="156" t="e">
        <f aca="false">VLOOKUP(G260,DDENA_USERS,2,FALSE())</f>
        <v>#N/A</v>
      </c>
      <c r="B260" s="157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56" t="n">
        <f aca="false">IF(F260="Coal",B260*W260*12500,B260*W260)</f>
        <v>0</v>
      </c>
    </row>
    <row r="261" customFormat="false" ht="12.75" hidden="false" customHeight="false" outlineLevel="0" collapsed="false">
      <c r="A261" s="156" t="e">
        <f aca="false">VLOOKUP(G261,DDENA_USERS,2,FALSE())</f>
        <v>#N/A</v>
      </c>
      <c r="B261" s="157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56" t="n">
        <f aca="false">IF(F261="Coal",B261*W261*12500,B261*W261)</f>
        <v>0</v>
      </c>
    </row>
    <row r="262" customFormat="false" ht="12.75" hidden="false" customHeight="false" outlineLevel="0" collapsed="false">
      <c r="A262" s="156" t="e">
        <f aca="false">VLOOKUP(G262,DDENA_USERS,2,FALSE())</f>
        <v>#N/A</v>
      </c>
      <c r="B262" s="157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56" t="n">
        <f aca="false">IF(F262="Coal",B262*W262*12500,B262*W262)</f>
        <v>0</v>
      </c>
    </row>
    <row r="263" customFormat="false" ht="12.75" hidden="false" customHeight="false" outlineLevel="0" collapsed="false">
      <c r="A263" s="156" t="e">
        <f aca="false">VLOOKUP(G263,DDENA_USERS,2,FALSE())</f>
        <v>#N/A</v>
      </c>
      <c r="B263" s="157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56" t="n">
        <f aca="false">IF(F263="Coal",B263*W263*12500,B263*W263)</f>
        <v>0</v>
      </c>
    </row>
    <row r="264" customFormat="false" ht="12.75" hidden="false" customHeight="false" outlineLevel="0" collapsed="false">
      <c r="A264" s="156" t="e">
        <f aca="false">VLOOKUP(G264,DDENA_USERS,2,FALSE())</f>
        <v>#N/A</v>
      </c>
      <c r="B264" s="157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56" t="n">
        <f aca="false">IF(F264="Coal",B264*W264*12500,B264*W264)</f>
        <v>0</v>
      </c>
    </row>
    <row r="265" customFormat="false" ht="12.75" hidden="false" customHeight="false" outlineLevel="0" collapsed="false">
      <c r="A265" s="156" t="e">
        <f aca="false">VLOOKUP(G265,DDENA_USERS,2,FALSE())</f>
        <v>#N/A</v>
      </c>
      <c r="B265" s="157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56" t="n">
        <f aca="false">IF(F265="Coal",B265*W265*12500,B265*W265)</f>
        <v>0</v>
      </c>
    </row>
    <row r="266" customFormat="false" ht="12.75" hidden="false" customHeight="false" outlineLevel="0" collapsed="false">
      <c r="A266" s="156" t="e">
        <f aca="false">VLOOKUP(G266,DDENA_USERS,2,FALSE())</f>
        <v>#N/A</v>
      </c>
      <c r="B266" s="157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56" t="n">
        <f aca="false">IF(F266="Coal",B266*W266*12500,B266*W266)</f>
        <v>0</v>
      </c>
    </row>
    <row r="267" customFormat="false" ht="12.75" hidden="false" customHeight="false" outlineLevel="0" collapsed="false">
      <c r="A267" s="156" t="e">
        <f aca="false">VLOOKUP(G267,DDENA_USERS,2,FALSE())</f>
        <v>#N/A</v>
      </c>
      <c r="B267" s="157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56" t="n">
        <f aca="false">IF(F267="Coal",B267*W267*12500,B267*W267)</f>
        <v>0</v>
      </c>
    </row>
    <row r="268" customFormat="false" ht="12.75" hidden="false" customHeight="false" outlineLevel="0" collapsed="false">
      <c r="A268" s="156" t="e">
        <f aca="false">VLOOKUP(G268,DDENA_USERS,2,FALSE())</f>
        <v>#N/A</v>
      </c>
      <c r="B268" s="157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56" t="n">
        <f aca="false">IF(F268="Coal",B268*W268*12500,B268*W268)</f>
        <v>0</v>
      </c>
    </row>
    <row r="269" customFormat="false" ht="12.75" hidden="false" customHeight="false" outlineLevel="0" collapsed="false">
      <c r="A269" s="156" t="e">
        <f aca="false">VLOOKUP(G269,DDENA_USERS,2,FALSE())</f>
        <v>#N/A</v>
      </c>
      <c r="B269" s="157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56" t="n">
        <f aca="false">IF(F269="Coal",B269*W269*12500,B269*W269)</f>
        <v>0</v>
      </c>
    </row>
    <row r="270" customFormat="false" ht="12.75" hidden="false" customHeight="false" outlineLevel="0" collapsed="false">
      <c r="A270" s="156" t="e">
        <f aca="false">VLOOKUP(G270,DDENA_USERS,2,FALSE())</f>
        <v>#N/A</v>
      </c>
      <c r="B270" s="157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56" t="n">
        <f aca="false">IF(F270="Coal",B270*W270*12500,B270*W270)</f>
        <v>0</v>
      </c>
    </row>
    <row r="271" customFormat="false" ht="12.75" hidden="false" customHeight="false" outlineLevel="0" collapsed="false">
      <c r="A271" s="156" t="e">
        <f aca="false">VLOOKUP(G271,DDENA_USERS,2,FALSE())</f>
        <v>#N/A</v>
      </c>
      <c r="B271" s="157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56" t="n">
        <f aca="false">IF(F271="Coal",B271*W271*12500,B271*W271)</f>
        <v>0</v>
      </c>
    </row>
    <row r="272" customFormat="false" ht="12.75" hidden="false" customHeight="false" outlineLevel="0" collapsed="false">
      <c r="A272" s="156" t="e">
        <f aca="false">VLOOKUP(G272,DDENA_USERS,2,FALSE())</f>
        <v>#N/A</v>
      </c>
      <c r="B272" s="157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56" t="n">
        <f aca="false">IF(F272="Coal",B272*W272*12500,B272*W272)</f>
        <v>0</v>
      </c>
    </row>
    <row r="273" customFormat="false" ht="12.75" hidden="false" customHeight="false" outlineLevel="0" collapsed="false">
      <c r="A273" s="156" t="e">
        <f aca="false">VLOOKUP(G273,DDENA_USERS,2,FALSE())</f>
        <v>#N/A</v>
      </c>
      <c r="B273" s="157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56" t="n">
        <f aca="false">IF(F273="Coal",B273*W273*12500,B273*W273)</f>
        <v>0</v>
      </c>
    </row>
    <row r="274" customFormat="false" ht="12.75" hidden="false" customHeight="false" outlineLevel="0" collapsed="false">
      <c r="A274" s="156" t="e">
        <f aca="false">VLOOKUP(G274,DDENA_USERS,2,FALSE())</f>
        <v>#N/A</v>
      </c>
      <c r="B274" s="157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56" t="n">
        <f aca="false">IF(F274="Coal",B274*W274*12500,B274*W274)</f>
        <v>0</v>
      </c>
    </row>
    <row r="275" customFormat="false" ht="12.75" hidden="false" customHeight="false" outlineLevel="0" collapsed="false">
      <c r="A275" s="156" t="e">
        <f aca="false">VLOOKUP(G275,DDENA_USERS,2,FALSE())</f>
        <v>#N/A</v>
      </c>
      <c r="B275" s="157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56" t="n">
        <f aca="false">IF(F275="Coal",B275*W275*12500,B275*W275)</f>
        <v>0</v>
      </c>
    </row>
    <row r="276" customFormat="false" ht="12.75" hidden="false" customHeight="false" outlineLevel="0" collapsed="false">
      <c r="A276" s="156" t="e">
        <f aca="false">VLOOKUP(G276,DDENA_USERS,2,FALSE())</f>
        <v>#N/A</v>
      </c>
      <c r="B276" s="157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56" t="n">
        <f aca="false">IF(F276="Coal",B276*W276*12500,B276*W276)</f>
        <v>0</v>
      </c>
    </row>
    <row r="277" customFormat="false" ht="12.75" hidden="false" customHeight="false" outlineLevel="0" collapsed="false">
      <c r="A277" s="156" t="e">
        <f aca="false">VLOOKUP(G277,DDENA_USERS,2,FALSE())</f>
        <v>#N/A</v>
      </c>
      <c r="B277" s="157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56" t="n">
        <f aca="false">IF(F277="Coal",B277*W277*12500,B277*W277)</f>
        <v>0</v>
      </c>
    </row>
    <row r="278" customFormat="false" ht="12.75" hidden="false" customHeight="false" outlineLevel="0" collapsed="false">
      <c r="A278" s="156" t="e">
        <f aca="false">VLOOKUP(G278,DDENA_USERS,2,FALSE())</f>
        <v>#N/A</v>
      </c>
      <c r="B278" s="157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56" t="n">
        <f aca="false">IF(F278="Coal",B278*W278*12500,B278*W278)</f>
        <v>0</v>
      </c>
    </row>
    <row r="279" customFormat="false" ht="12.75" hidden="false" customHeight="false" outlineLevel="0" collapsed="false">
      <c r="A279" s="156" t="e">
        <f aca="false">VLOOKUP(G279,DDENA_USERS,2,FALSE())</f>
        <v>#N/A</v>
      </c>
      <c r="B279" s="157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56" t="n">
        <f aca="false">IF(F279="Coal",B279*W279*12500,B279*W279)</f>
        <v>0</v>
      </c>
    </row>
    <row r="280" customFormat="false" ht="12.75" hidden="false" customHeight="false" outlineLevel="0" collapsed="false">
      <c r="A280" s="156" t="e">
        <f aca="false">VLOOKUP(G280,DDENA_USERS,2,FALSE())</f>
        <v>#N/A</v>
      </c>
      <c r="B280" s="157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56" t="n">
        <f aca="false">IF(F280="Coal",B280*W280*12500,B280*W280)</f>
        <v>0</v>
      </c>
    </row>
    <row r="281" customFormat="false" ht="12.75" hidden="false" customHeight="false" outlineLevel="0" collapsed="false">
      <c r="A281" s="156" t="e">
        <f aca="false">VLOOKUP(G281,DDENA_USERS,2,FALSE())</f>
        <v>#N/A</v>
      </c>
      <c r="B281" s="157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56" t="n">
        <f aca="false">IF(F281="Coal",B281*W281*12500,B281*W281)</f>
        <v>0</v>
      </c>
    </row>
    <row r="282" customFormat="false" ht="12.75" hidden="false" customHeight="false" outlineLevel="0" collapsed="false">
      <c r="A282" s="156" t="e">
        <f aca="false">VLOOKUP(G282,DDENA_USERS,2,FALSE())</f>
        <v>#N/A</v>
      </c>
      <c r="B282" s="157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56" t="n">
        <f aca="false">IF(F282="Coal",B282*W282*12500,B282*W282)</f>
        <v>0</v>
      </c>
    </row>
    <row r="283" customFormat="false" ht="12.75" hidden="false" customHeight="false" outlineLevel="0" collapsed="false">
      <c r="A283" s="156" t="e">
        <f aca="false">VLOOKUP(G283,DDENA_USERS,2,FALSE())</f>
        <v>#N/A</v>
      </c>
      <c r="B283" s="157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56" t="n">
        <f aca="false">IF(F283="Coal",B283*W283*12500,B283*W283)</f>
        <v>0</v>
      </c>
    </row>
    <row r="284" customFormat="false" ht="12.75" hidden="false" customHeight="false" outlineLevel="0" collapsed="false">
      <c r="A284" s="156" t="e">
        <f aca="false">VLOOKUP(G284,DDENA_USERS,2,FALSE())</f>
        <v>#N/A</v>
      </c>
      <c r="B284" s="157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56" t="n">
        <f aca="false">IF(F284="Coal",B284*W284*12500,B284*W284)</f>
        <v>0</v>
      </c>
    </row>
    <row r="285" customFormat="false" ht="12.75" hidden="false" customHeight="false" outlineLevel="0" collapsed="false">
      <c r="A285" s="156" t="e">
        <f aca="false">VLOOKUP(G285,DDENA_USERS,2,FALSE())</f>
        <v>#N/A</v>
      </c>
      <c r="B285" s="157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56" t="n">
        <f aca="false">IF(F285="Coal",B285*W285*12500,B285*W285)</f>
        <v>0</v>
      </c>
    </row>
    <row r="286" customFormat="false" ht="12.75" hidden="false" customHeight="false" outlineLevel="0" collapsed="false">
      <c r="A286" s="156" t="e">
        <f aca="false">VLOOKUP(G286,DDENA_USERS,2,FALSE())</f>
        <v>#N/A</v>
      </c>
      <c r="B286" s="157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56" t="n">
        <f aca="false">IF(F286="Coal",B286*W286*12500,B286*W286)</f>
        <v>0</v>
      </c>
    </row>
    <row r="287" customFormat="false" ht="12.75" hidden="false" customHeight="false" outlineLevel="0" collapsed="false">
      <c r="A287" s="156" t="e">
        <f aca="false">VLOOKUP(G287,DDENA_USERS,2,FALSE())</f>
        <v>#N/A</v>
      </c>
      <c r="B287" s="157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56" t="n">
        <f aca="false">IF(F287="Coal",B287*W287*12500,B287*W287)</f>
        <v>0</v>
      </c>
    </row>
    <row r="288" customFormat="false" ht="12.75" hidden="false" customHeight="false" outlineLevel="0" collapsed="false">
      <c r="A288" s="156" t="e">
        <f aca="false">VLOOKUP(G288,DDENA_USERS,2,FALSE())</f>
        <v>#N/A</v>
      </c>
      <c r="B288" s="157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56" t="n">
        <f aca="false">IF(F288="Coal",B288*W288*12500,B288*W288)</f>
        <v>0</v>
      </c>
    </row>
    <row r="289" customFormat="false" ht="12.75" hidden="false" customHeight="false" outlineLevel="0" collapsed="false">
      <c r="A289" s="156" t="e">
        <f aca="false">VLOOKUP(G289,DDENA_USERS,2,FALSE())</f>
        <v>#N/A</v>
      </c>
      <c r="B289" s="157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56" t="n">
        <f aca="false">IF(F289="Coal",B289*W289*12500,B289*W289)</f>
        <v>0</v>
      </c>
    </row>
    <row r="290" customFormat="false" ht="12.75" hidden="false" customHeight="false" outlineLevel="0" collapsed="false">
      <c r="A290" s="156" t="e">
        <f aca="false">VLOOKUP(G290,DDENA_USERS,2,FALSE())</f>
        <v>#N/A</v>
      </c>
      <c r="B290" s="157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56" t="n">
        <f aca="false">IF(F290="Coal",B290*W290*12500,B290*W290)</f>
        <v>0</v>
      </c>
    </row>
    <row r="291" customFormat="false" ht="12.75" hidden="false" customHeight="false" outlineLevel="0" collapsed="false">
      <c r="A291" s="156" t="e">
        <f aca="false">VLOOKUP(G291,DDENA_USERS,2,FALSE())</f>
        <v>#N/A</v>
      </c>
      <c r="B291" s="157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56" t="n">
        <f aca="false">IF(F291="Coal",B291*W291*12500,B291*W291)</f>
        <v>0</v>
      </c>
    </row>
    <row r="292" customFormat="false" ht="12.75" hidden="false" customHeight="false" outlineLevel="0" collapsed="false">
      <c r="A292" s="156" t="e">
        <f aca="false">VLOOKUP(G292,DDENA_USERS,2,FALSE())</f>
        <v>#N/A</v>
      </c>
      <c r="B292" s="157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56" t="n">
        <f aca="false">IF(F292="Coal",B292*W292*12500,B292*W292)</f>
        <v>0</v>
      </c>
    </row>
    <row r="293" customFormat="false" ht="12.75" hidden="false" customHeight="false" outlineLevel="0" collapsed="false">
      <c r="A293" s="156" t="e">
        <f aca="false">VLOOKUP(G293,DDENA_USERS,2,FALSE())</f>
        <v>#N/A</v>
      </c>
      <c r="B293" s="157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56" t="n">
        <f aca="false">IF(F293="Coal",B293*W293*12500,B293*W293)</f>
        <v>0</v>
      </c>
    </row>
    <row r="294" customFormat="false" ht="12.75" hidden="false" customHeight="false" outlineLevel="0" collapsed="false">
      <c r="A294" s="156" t="e">
        <f aca="false">VLOOKUP(G294,DDENA_USERS,2,FALSE())</f>
        <v>#N/A</v>
      </c>
      <c r="B294" s="157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56" t="n">
        <f aca="false">IF(F294="Coal",B294*W294*12500,B294*W294)</f>
        <v>0</v>
      </c>
    </row>
    <row r="295" customFormat="false" ht="12.75" hidden="false" customHeight="false" outlineLevel="0" collapsed="false">
      <c r="A295" s="156" t="e">
        <f aca="false">VLOOKUP(G295,DDENA_USERS,2,FALSE())</f>
        <v>#N/A</v>
      </c>
      <c r="B295" s="157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56" t="n">
        <f aca="false">IF(F295="Coal",B295*W295*12500,B295*W295)</f>
        <v>0</v>
      </c>
    </row>
    <row r="296" customFormat="false" ht="12.75" hidden="false" customHeight="false" outlineLevel="0" collapsed="false">
      <c r="A296" s="156" t="e">
        <f aca="false">VLOOKUP(G296,DDENA_USERS,2,FALSE())</f>
        <v>#N/A</v>
      </c>
      <c r="B296" s="157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56" t="n">
        <f aca="false">IF(F296="Coal",B296*W296*12500,B296*W296)</f>
        <v>0</v>
      </c>
    </row>
    <row r="297" customFormat="false" ht="12.75" hidden="false" customHeight="false" outlineLevel="0" collapsed="false">
      <c r="A297" s="156" t="e">
        <f aca="false">VLOOKUP(G297,DDENA_USERS,2,FALSE())</f>
        <v>#N/A</v>
      </c>
      <c r="B297" s="157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56" t="n">
        <f aca="false">IF(F297="Coal",B297*W297*12500,B297*W297)</f>
        <v>0</v>
      </c>
    </row>
    <row r="298" customFormat="false" ht="12.75" hidden="false" customHeight="false" outlineLevel="0" collapsed="false">
      <c r="A298" s="156" t="e">
        <f aca="false">VLOOKUP(G298,DDENA_USERS,2,FALSE())</f>
        <v>#N/A</v>
      </c>
      <c r="B298" s="157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56" t="n">
        <f aca="false">IF(F298="Coal",B298*W298*12500,B298*W298)</f>
        <v>0</v>
      </c>
    </row>
    <row r="299" customFormat="false" ht="12.75" hidden="false" customHeight="false" outlineLevel="0" collapsed="false">
      <c r="A299" s="156" t="e">
        <f aca="false">VLOOKUP(G299,DDENA_USERS,2,FALSE())</f>
        <v>#N/A</v>
      </c>
      <c r="B299" s="157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56" t="n">
        <f aca="false">IF(F299="Coal",B299*W299*12500,B299*W299)</f>
        <v>0</v>
      </c>
    </row>
    <row r="300" customFormat="false" ht="12.75" hidden="false" customHeight="false" outlineLevel="0" collapsed="false">
      <c r="A300" s="156" t="e">
        <f aca="false">VLOOKUP(G300,DDENA_USERS,2,FALSE())</f>
        <v>#N/A</v>
      </c>
      <c r="B300" s="157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56" t="n">
        <f aca="false">IF(F300="Coal",B300*W300*12500,B300*W300)</f>
        <v>0</v>
      </c>
    </row>
    <row r="301" customFormat="false" ht="12.75" hidden="false" customHeight="false" outlineLevel="0" collapsed="false">
      <c r="A301" s="156" t="e">
        <f aca="false">VLOOKUP(G301,DDENA_USERS,2,FALSE())</f>
        <v>#N/A</v>
      </c>
      <c r="B301" s="157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56" t="n">
        <f aca="false">IF(F301="Coal",B301*W301*12500,B301*W301)</f>
        <v>0</v>
      </c>
    </row>
    <row r="302" customFormat="false" ht="12.75" hidden="false" customHeight="false" outlineLevel="0" collapsed="false">
      <c r="A302" s="156" t="e">
        <f aca="false">VLOOKUP(G302,DDENA_USERS,2,FALSE())</f>
        <v>#N/A</v>
      </c>
      <c r="B302" s="157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56" t="n">
        <f aca="false">IF(F302="Coal",B302*W302*12500,B302*W302)</f>
        <v>0</v>
      </c>
    </row>
    <row r="303" customFormat="false" ht="12.75" hidden="false" customHeight="false" outlineLevel="0" collapsed="false">
      <c r="A303" s="156" t="e">
        <f aca="false">VLOOKUP(G303,DDENA_USERS,2,FALSE())</f>
        <v>#N/A</v>
      </c>
      <c r="B303" s="157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56" t="n">
        <f aca="false">IF(F303="Coal",B303*W303*12500,B303*W303)</f>
        <v>0</v>
      </c>
    </row>
    <row r="304" customFormat="false" ht="12.75" hidden="false" customHeight="false" outlineLevel="0" collapsed="false">
      <c r="A304" s="156" t="e">
        <f aca="false">VLOOKUP(G304,DDENA_USERS,2,FALSE())</f>
        <v>#N/A</v>
      </c>
      <c r="B304" s="157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56" t="n">
        <f aca="false">IF(F304="Coal",B304*W304*12500,B304*W304)</f>
        <v>0</v>
      </c>
    </row>
    <row r="305" customFormat="false" ht="12.75" hidden="false" customHeight="false" outlineLevel="0" collapsed="false">
      <c r="A305" s="156" t="e">
        <f aca="false">VLOOKUP(G305,DDENA_USERS,2,FALSE())</f>
        <v>#N/A</v>
      </c>
      <c r="B305" s="157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56" t="n">
        <f aca="false">IF(F305="Coal",B305*W305*12500,B305*W305)</f>
        <v>0</v>
      </c>
    </row>
    <row r="306" customFormat="false" ht="12.75" hidden="false" customHeight="false" outlineLevel="0" collapsed="false">
      <c r="A306" s="156" t="e">
        <f aca="false">VLOOKUP(G306,DDENA_USERS,2,FALSE())</f>
        <v>#N/A</v>
      </c>
      <c r="B306" s="157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56" t="n">
        <f aca="false">IF(F306="Coal",B306*W306*12500,B306*W306)</f>
        <v>0</v>
      </c>
    </row>
    <row r="307" customFormat="false" ht="12.75" hidden="false" customHeight="false" outlineLevel="0" collapsed="false">
      <c r="A307" s="156" t="e">
        <f aca="false">VLOOKUP(G307,DDENA_USERS,2,FALSE())</f>
        <v>#N/A</v>
      </c>
      <c r="B307" s="157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56" t="n">
        <f aca="false">IF(F307="Coal",B307*W307*12500,B307*W307)</f>
        <v>0</v>
      </c>
    </row>
    <row r="308" customFormat="false" ht="12.75" hidden="false" customHeight="false" outlineLevel="0" collapsed="false">
      <c r="A308" s="156" t="e">
        <f aca="false">VLOOKUP(G308,DDENA_USERS,2,FALSE())</f>
        <v>#N/A</v>
      </c>
      <c r="B308" s="157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56" t="n">
        <f aca="false">IF(F308="Coal",B308*W308*12500,B308*W308)</f>
        <v>0</v>
      </c>
    </row>
    <row r="309" customFormat="false" ht="12.75" hidden="false" customHeight="false" outlineLevel="0" collapsed="false">
      <c r="A309" s="156" t="e">
        <f aca="false">VLOOKUP(G309,DDENA_USERS,2,FALSE())</f>
        <v>#N/A</v>
      </c>
      <c r="B309" s="157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56" t="n">
        <f aca="false">IF(F309="Coal",B309*W309*12500,B309*W309)</f>
        <v>0</v>
      </c>
    </row>
    <row r="310" customFormat="false" ht="12.75" hidden="false" customHeight="false" outlineLevel="0" collapsed="false">
      <c r="A310" s="156" t="e">
        <f aca="false">VLOOKUP(G310,DDENA_USERS,2,FALSE())</f>
        <v>#N/A</v>
      </c>
      <c r="B310" s="157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56" t="n">
        <f aca="false">IF(F310="Coal",B310*W310*12500,B310*W310)</f>
        <v>0</v>
      </c>
    </row>
    <row r="311" customFormat="false" ht="12.75" hidden="false" customHeight="false" outlineLevel="0" collapsed="false">
      <c r="A311" s="156" t="e">
        <f aca="false">VLOOKUP(G311,DDENA_USERS,2,FALSE())</f>
        <v>#N/A</v>
      </c>
      <c r="B311" s="157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56" t="n">
        <f aca="false">IF(F311="Coal",B311*W311*12500,B311*W311)</f>
        <v>0</v>
      </c>
    </row>
    <row r="312" customFormat="false" ht="12.75" hidden="false" customHeight="false" outlineLevel="0" collapsed="false">
      <c r="A312" s="156" t="e">
        <f aca="false">VLOOKUP(G312,DDENA_USERS,2,FALSE())</f>
        <v>#N/A</v>
      </c>
      <c r="B312" s="157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56" t="n">
        <f aca="false">IF(F312="Coal",B312*W312*12500,B312*W312)</f>
        <v>0</v>
      </c>
    </row>
    <row r="313" customFormat="false" ht="12.75" hidden="false" customHeight="false" outlineLevel="0" collapsed="false">
      <c r="A313" s="156" t="e">
        <f aca="false">VLOOKUP(G313,DDENA_USERS,2,FALSE())</f>
        <v>#N/A</v>
      </c>
      <c r="B313" s="157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56" t="n">
        <f aca="false">IF(F313="Coal",B313*W313*12500,B313*W313)</f>
        <v>0</v>
      </c>
    </row>
    <row r="314" customFormat="false" ht="12.75" hidden="false" customHeight="false" outlineLevel="0" collapsed="false">
      <c r="A314" s="156" t="e">
        <f aca="false">VLOOKUP(G314,DDENA_USERS,2,FALSE())</f>
        <v>#N/A</v>
      </c>
      <c r="B314" s="157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56" t="n">
        <f aca="false">IF(F314="Coal",B314*W314*12500,B314*W314)</f>
        <v>0</v>
      </c>
    </row>
    <row r="315" customFormat="false" ht="12.75" hidden="false" customHeight="false" outlineLevel="0" collapsed="false">
      <c r="A315" s="156" t="e">
        <f aca="false">VLOOKUP(G315,DDENA_USERS,2,FALSE())</f>
        <v>#N/A</v>
      </c>
      <c r="B315" s="157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56" t="n">
        <f aca="false">IF(F315="Coal",B315*W315*12500,B315*W315)</f>
        <v>0</v>
      </c>
    </row>
    <row r="316" customFormat="false" ht="12.75" hidden="false" customHeight="false" outlineLevel="0" collapsed="false">
      <c r="A316" s="156" t="e">
        <f aca="false">VLOOKUP(G316,DDENA_USERS,2,FALSE())</f>
        <v>#N/A</v>
      </c>
      <c r="B316" s="157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56" t="n">
        <f aca="false">IF(F316="Coal",B316*W316*12500,B316*W316)</f>
        <v>0</v>
      </c>
    </row>
    <row r="317" customFormat="false" ht="12.75" hidden="false" customHeight="false" outlineLevel="0" collapsed="false">
      <c r="A317" s="156" t="e">
        <f aca="false">VLOOKUP(G317,DDENA_USERS,2,FALSE())</f>
        <v>#N/A</v>
      </c>
      <c r="B317" s="157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56" t="n">
        <f aca="false">IF(F317="Coal",B317*W317*12500,B317*W317)</f>
        <v>0</v>
      </c>
    </row>
    <row r="318" customFormat="false" ht="12.75" hidden="false" customHeight="false" outlineLevel="0" collapsed="false">
      <c r="A318" s="156" t="e">
        <f aca="false">VLOOKUP(G318,DDENA_USERS,2,FALSE())</f>
        <v>#N/A</v>
      </c>
      <c r="B318" s="157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56" t="n">
        <f aca="false">IF(F318="Coal",B318*W318*12500,B318*W318)</f>
        <v>0</v>
      </c>
    </row>
    <row r="319" customFormat="false" ht="12.75" hidden="false" customHeight="false" outlineLevel="0" collapsed="false">
      <c r="A319" s="156" t="e">
        <f aca="false">VLOOKUP(G319,DDENA_USERS,2,FALSE())</f>
        <v>#N/A</v>
      </c>
      <c r="B319" s="157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56" t="n">
        <f aca="false">IF(F319="Coal",B319*W319*12500,B319*W319)</f>
        <v>0</v>
      </c>
    </row>
    <row r="320" customFormat="false" ht="12.75" hidden="false" customHeight="false" outlineLevel="0" collapsed="false">
      <c r="A320" s="156" t="e">
        <f aca="false">VLOOKUP(G320,DDENA_USERS,2,FALSE())</f>
        <v>#N/A</v>
      </c>
      <c r="B320" s="157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56" t="n">
        <f aca="false">IF(F320="Coal",B320*W320*12500,B320*W320)</f>
        <v>0</v>
      </c>
    </row>
    <row r="321" customFormat="false" ht="12.75" hidden="false" customHeight="false" outlineLevel="0" collapsed="false">
      <c r="A321" s="156" t="e">
        <f aca="false">VLOOKUP(G321,DDENA_USERS,2,FALSE())</f>
        <v>#N/A</v>
      </c>
      <c r="B321" s="157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56" t="n">
        <f aca="false">IF(F321="Coal",B321*W321*12500,B321*W321)</f>
        <v>0</v>
      </c>
    </row>
    <row r="322" customFormat="false" ht="12.75" hidden="false" customHeight="false" outlineLevel="0" collapsed="false">
      <c r="A322" s="156" t="e">
        <f aca="false">VLOOKUP(G322,DDENA_USERS,2,FALSE())</f>
        <v>#N/A</v>
      </c>
      <c r="B322" s="157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56" t="n">
        <f aca="false">IF(F322="Coal",B322*W322*12500,B322*W322)</f>
        <v>0</v>
      </c>
    </row>
    <row r="323" customFormat="false" ht="12.75" hidden="false" customHeight="false" outlineLevel="0" collapsed="false">
      <c r="A323" s="156" t="e">
        <f aca="false">VLOOKUP(G323,DDENA_USERS,2,FALSE())</f>
        <v>#N/A</v>
      </c>
      <c r="B323" s="157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56" t="n">
        <f aca="false">IF(F323="Coal",B323*W323*12500,B323*W323)</f>
        <v>0</v>
      </c>
    </row>
    <row r="324" customFormat="false" ht="12.75" hidden="false" customHeight="false" outlineLevel="0" collapsed="false">
      <c r="A324" s="156" t="e">
        <f aca="false">VLOOKUP(G324,DDENA_USERS,2,FALSE())</f>
        <v>#N/A</v>
      </c>
      <c r="B324" s="157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56" t="n">
        <f aca="false">IF(F324="Coal",B324*W324*12500,B324*W324)</f>
        <v>0</v>
      </c>
    </row>
    <row r="325" customFormat="false" ht="12.75" hidden="false" customHeight="false" outlineLevel="0" collapsed="false">
      <c r="A325" s="156" t="e">
        <f aca="false">VLOOKUP(G325,DDENA_USERS,2,FALSE())</f>
        <v>#N/A</v>
      </c>
      <c r="B325" s="157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56" t="n">
        <f aca="false">IF(F325="Coal",B325*W325*12500,B325*W325)</f>
        <v>0</v>
      </c>
    </row>
    <row r="326" customFormat="false" ht="12.75" hidden="false" customHeight="false" outlineLevel="0" collapsed="false">
      <c r="A326" s="156" t="e">
        <f aca="false">VLOOKUP(G326,DDENA_USERS,2,FALSE())</f>
        <v>#N/A</v>
      </c>
      <c r="B326" s="157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56" t="n">
        <f aca="false">IF(F326="Coal",B326*W326*12500,B326*W326)</f>
        <v>0</v>
      </c>
    </row>
    <row r="327" customFormat="false" ht="12.75" hidden="false" customHeight="false" outlineLevel="0" collapsed="false">
      <c r="A327" s="156" t="e">
        <f aca="false">VLOOKUP(G327,DDENA_USERS,2,FALSE())</f>
        <v>#N/A</v>
      </c>
      <c r="B327" s="157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56" t="n">
        <f aca="false">IF(F327="Coal",B327*W327*12500,B327*W327)</f>
        <v>0</v>
      </c>
    </row>
    <row r="328" customFormat="false" ht="12.75" hidden="false" customHeight="false" outlineLevel="0" collapsed="false">
      <c r="A328" s="156" t="e">
        <f aca="false">VLOOKUP(G328,DDENA_USERS,2,FALSE())</f>
        <v>#N/A</v>
      </c>
      <c r="B328" s="157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56" t="n">
        <f aca="false">IF(F328="Coal",B328*W328*12500,B328*W328)</f>
        <v>0</v>
      </c>
    </row>
    <row r="329" customFormat="false" ht="12.75" hidden="false" customHeight="false" outlineLevel="0" collapsed="false">
      <c r="A329" s="156" t="e">
        <f aca="false">VLOOKUP(G329,DDENA_USERS,2,FALSE())</f>
        <v>#N/A</v>
      </c>
      <c r="B329" s="157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56" t="n">
        <f aca="false">IF(F329="Coal",B329*W329*12500,B329*W329)</f>
        <v>0</v>
      </c>
    </row>
    <row r="330" customFormat="false" ht="12.75" hidden="false" customHeight="false" outlineLevel="0" collapsed="false">
      <c r="A330" s="156" t="e">
        <f aca="false">VLOOKUP(G330,DDENA_USERS,2,FALSE())</f>
        <v>#N/A</v>
      </c>
      <c r="B330" s="157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56" t="n">
        <f aca="false">IF(F330="Coal",B330*W330*12500,B330*W330)</f>
        <v>0</v>
      </c>
    </row>
    <row r="331" customFormat="false" ht="12.75" hidden="false" customHeight="false" outlineLevel="0" collapsed="false">
      <c r="A331" s="156" t="e">
        <f aca="false">VLOOKUP(G331,DDENA_USERS,2,FALSE())</f>
        <v>#N/A</v>
      </c>
      <c r="B331" s="157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56" t="n">
        <f aca="false">IF(F331="Coal",B331*W331*12500,B331*W331)</f>
        <v>0</v>
      </c>
    </row>
    <row r="332" customFormat="false" ht="12.75" hidden="false" customHeight="false" outlineLevel="0" collapsed="false">
      <c r="A332" s="156" t="e">
        <f aca="false">VLOOKUP(G332,DDENA_USERS,2,FALSE())</f>
        <v>#N/A</v>
      </c>
      <c r="B332" s="157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56" t="n">
        <f aca="false">IF(F332="Coal",B332*W332*12500,B332*W332)</f>
        <v>0</v>
      </c>
    </row>
    <row r="333" customFormat="false" ht="12.75" hidden="false" customHeight="false" outlineLevel="0" collapsed="false">
      <c r="A333" s="156" t="e">
        <f aca="false">VLOOKUP(G333,DDENA_USERS,2,FALSE())</f>
        <v>#N/A</v>
      </c>
      <c r="B333" s="157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56" t="n">
        <f aca="false">IF(F333="Coal",B333*W333*12500,B333*W333)</f>
        <v>0</v>
      </c>
    </row>
    <row r="334" customFormat="false" ht="12.75" hidden="false" customHeight="false" outlineLevel="0" collapsed="false">
      <c r="A334" s="156" t="e">
        <f aca="false">VLOOKUP(G334,DDENA_USERS,2,FALSE())</f>
        <v>#N/A</v>
      </c>
      <c r="B334" s="157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56" t="n">
        <f aca="false">IF(F334="Coal",B334*W334*12500,B334*W334)</f>
        <v>0</v>
      </c>
    </row>
    <row r="335" customFormat="false" ht="12.75" hidden="false" customHeight="false" outlineLevel="0" collapsed="false">
      <c r="A335" s="156" t="e">
        <f aca="false">VLOOKUP(G335,DDENA_USERS,2,FALSE())</f>
        <v>#N/A</v>
      </c>
      <c r="B335" s="157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56" t="n">
        <f aca="false">IF(F335="Coal",B335*W335*12500,B335*W335)</f>
        <v>0</v>
      </c>
    </row>
    <row r="336" customFormat="false" ht="12.75" hidden="false" customHeight="false" outlineLevel="0" collapsed="false">
      <c r="A336" s="156" t="e">
        <f aca="false">VLOOKUP(G336,DDENA_USERS,2,FALSE())</f>
        <v>#N/A</v>
      </c>
      <c r="B336" s="157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56" t="n">
        <f aca="false">IF(F336="Coal",B336*W336*12500,B336*W336)</f>
        <v>0</v>
      </c>
    </row>
    <row r="337" customFormat="false" ht="12.75" hidden="false" customHeight="false" outlineLevel="0" collapsed="false">
      <c r="A337" s="156" t="e">
        <f aca="false">VLOOKUP(G337,DDENA_USERS,2,FALSE())</f>
        <v>#N/A</v>
      </c>
      <c r="B337" s="157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56" t="n">
        <f aca="false">IF(F337="Coal",B337*W337*12500,B337*W337)</f>
        <v>0</v>
      </c>
    </row>
    <row r="338" customFormat="false" ht="12.75" hidden="false" customHeight="false" outlineLevel="0" collapsed="false">
      <c r="A338" s="156" t="e">
        <f aca="false">VLOOKUP(G338,DDENA_USERS,2,FALSE())</f>
        <v>#N/A</v>
      </c>
      <c r="B338" s="157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56" t="n">
        <f aca="false">IF(F338="Coal",B338*W338*12500,B338*W338)</f>
        <v>0</v>
      </c>
    </row>
    <row r="339" customFormat="false" ht="12.75" hidden="false" customHeight="false" outlineLevel="0" collapsed="false">
      <c r="A339" s="156" t="e">
        <f aca="false">VLOOKUP(G339,DDENA_USERS,2,FALSE())</f>
        <v>#N/A</v>
      </c>
      <c r="B339" s="157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56" t="n">
        <f aca="false">IF(F339="Coal",B339*W339*12500,B339*W339)</f>
        <v>0</v>
      </c>
    </row>
    <row r="340" customFormat="false" ht="12.75" hidden="false" customHeight="false" outlineLevel="0" collapsed="false">
      <c r="A340" s="156" t="e">
        <f aca="false">VLOOKUP(G340,DDENA_USERS,2,FALSE())</f>
        <v>#N/A</v>
      </c>
      <c r="B340" s="157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56" t="n">
        <f aca="false">IF(F340="Coal",B340*W340*12500,B340*W340)</f>
        <v>0</v>
      </c>
    </row>
    <row r="341" customFormat="false" ht="12.75" hidden="false" customHeight="false" outlineLevel="0" collapsed="false">
      <c r="A341" s="156" t="e">
        <f aca="false">VLOOKUP(G341,DDENA_USERS,2,FALSE())</f>
        <v>#N/A</v>
      </c>
      <c r="B341" s="157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56" t="n">
        <f aca="false">IF(F341="Coal",B341*W341*12500,B341*W341)</f>
        <v>0</v>
      </c>
    </row>
    <row r="342" customFormat="false" ht="12.75" hidden="false" customHeight="false" outlineLevel="0" collapsed="false">
      <c r="A342" s="156" t="e">
        <f aca="false">VLOOKUP(G342,DDENA_USERS,2,FALSE())</f>
        <v>#N/A</v>
      </c>
      <c r="B342" s="157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56" t="n">
        <f aca="false">IF(F342="Coal",B342*W342*12500,B342*W342)</f>
        <v>0</v>
      </c>
    </row>
    <row r="343" customFormat="false" ht="12.75" hidden="false" customHeight="false" outlineLevel="0" collapsed="false">
      <c r="A343" s="156" t="e">
        <f aca="false">VLOOKUP(G343,DDENA_USERS,2,FALSE())</f>
        <v>#N/A</v>
      </c>
      <c r="B343" s="157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56" t="n">
        <f aca="false">IF(F343="Coal",B343*W343*12500,B343*W343)</f>
        <v>0</v>
      </c>
    </row>
    <row r="344" customFormat="false" ht="12.75" hidden="false" customHeight="false" outlineLevel="0" collapsed="false">
      <c r="A344" s="156" t="e">
        <f aca="false">VLOOKUP(G344,DDENA_USERS,2,FALSE())</f>
        <v>#N/A</v>
      </c>
      <c r="B344" s="157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56" t="n">
        <f aca="false">IF(F344="Coal",B344*W344*12500,B344*W344)</f>
        <v>0</v>
      </c>
    </row>
    <row r="345" customFormat="false" ht="12.75" hidden="false" customHeight="false" outlineLevel="0" collapsed="false">
      <c r="A345" s="156" t="e">
        <f aca="false">VLOOKUP(G345,DDENA_USERS,2,FALSE())</f>
        <v>#N/A</v>
      </c>
      <c r="B345" s="157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56" t="n">
        <f aca="false">IF(F345="Coal",B345*W345*12500,B345*W345)</f>
        <v>0</v>
      </c>
    </row>
    <row r="346" customFormat="false" ht="12.75" hidden="false" customHeight="false" outlineLevel="0" collapsed="false">
      <c r="A346" s="156" t="e">
        <f aca="false">VLOOKUP(G346,DDENA_USERS,2,FALSE())</f>
        <v>#N/A</v>
      </c>
      <c r="B346" s="157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56" t="n">
        <f aca="false">IF(F346="Coal",B346*W346*12500,B346*W346)</f>
        <v>0</v>
      </c>
    </row>
    <row r="347" customFormat="false" ht="12.75" hidden="false" customHeight="false" outlineLevel="0" collapsed="false">
      <c r="A347" s="156" t="e">
        <f aca="false">VLOOKUP(G347,DDENA_USERS,2,FALSE())</f>
        <v>#N/A</v>
      </c>
      <c r="B347" s="157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56" t="n">
        <f aca="false">IF(F347="Coal",B347*W347*12500,B347*W347)</f>
        <v>0</v>
      </c>
    </row>
    <row r="348" customFormat="false" ht="12.75" hidden="false" customHeight="false" outlineLevel="0" collapsed="false">
      <c r="A348" s="156" t="e">
        <f aca="false">VLOOKUP(G348,DDENA_USERS,2,FALSE())</f>
        <v>#N/A</v>
      </c>
      <c r="B348" s="157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56" t="n">
        <f aca="false">IF(F348="Coal",B348*W348*12500,B348*W348)</f>
        <v>0</v>
      </c>
    </row>
    <row r="349" customFormat="false" ht="12.75" hidden="false" customHeight="false" outlineLevel="0" collapsed="false">
      <c r="A349" s="156" t="e">
        <f aca="false">VLOOKUP(G349,DDENA_USERS,2,FALSE())</f>
        <v>#N/A</v>
      </c>
      <c r="B349" s="157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56" t="n">
        <f aca="false">IF(F349="Coal",B349*W349*12500,B349*W349)</f>
        <v>0</v>
      </c>
    </row>
    <row r="350" customFormat="false" ht="12.75" hidden="false" customHeight="false" outlineLevel="0" collapsed="false">
      <c r="A350" s="156" t="e">
        <f aca="false">VLOOKUP(G350,DDENA_USERS,2,FALSE())</f>
        <v>#N/A</v>
      </c>
      <c r="B350" s="157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56" t="n">
        <f aca="false">IF(F350="Coal",B350*W350*12500,B350*W350)</f>
        <v>0</v>
      </c>
    </row>
    <row r="351" customFormat="false" ht="12.75" hidden="false" customHeight="false" outlineLevel="0" collapsed="false">
      <c r="A351" s="156" t="e">
        <f aca="false">VLOOKUP(G351,DDENA_USERS,2,FALSE())</f>
        <v>#N/A</v>
      </c>
      <c r="B351" s="157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56" t="n">
        <f aca="false">IF(F351="Coal",B351*W351*12500,B351*W351)</f>
        <v>0</v>
      </c>
    </row>
    <row r="352" customFormat="false" ht="12.75" hidden="false" customHeight="false" outlineLevel="0" collapsed="false">
      <c r="A352" s="156" t="e">
        <f aca="false">VLOOKUP(G352,DDENA_USERS,2,FALSE())</f>
        <v>#N/A</v>
      </c>
      <c r="B352" s="157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56" t="n">
        <f aca="false">IF(F352="Coal",B352*W352*12500,B352*W352)</f>
        <v>0</v>
      </c>
    </row>
    <row r="353" customFormat="false" ht="12.75" hidden="false" customHeight="false" outlineLevel="0" collapsed="false">
      <c r="A353" s="156" t="e">
        <f aca="false">VLOOKUP(G353,DDENA_USERS,2,FALSE())</f>
        <v>#N/A</v>
      </c>
      <c r="B353" s="157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56" t="n">
        <f aca="false">IF(F353="Coal",B353*W353*12500,B353*W353)</f>
        <v>0</v>
      </c>
    </row>
    <row r="354" customFormat="false" ht="12.75" hidden="false" customHeight="false" outlineLevel="0" collapsed="false">
      <c r="A354" s="156" t="e">
        <f aca="false">VLOOKUP(G354,DDENA_USERS,2,FALSE())</f>
        <v>#N/A</v>
      </c>
      <c r="B354" s="157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56" t="n">
        <f aca="false">IF(F354="Coal",B354*W354*12500,B354*W354)</f>
        <v>0</v>
      </c>
    </row>
    <row r="355" customFormat="false" ht="12.75" hidden="false" customHeight="false" outlineLevel="0" collapsed="false">
      <c r="A355" s="156" t="e">
        <f aca="false">VLOOKUP(G355,DDENA_USERS,2,FALSE())</f>
        <v>#N/A</v>
      </c>
      <c r="B355" s="157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56" t="n">
        <f aca="false">IF(F355="Coal",B355*W355*12500,B355*W355)</f>
        <v>0</v>
      </c>
    </row>
    <row r="356" customFormat="false" ht="12.75" hidden="false" customHeight="false" outlineLevel="0" collapsed="false">
      <c r="A356" s="156" t="e">
        <f aca="false">VLOOKUP(G356,DDENA_USERS,2,FALSE())</f>
        <v>#N/A</v>
      </c>
      <c r="B356" s="157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56" t="n">
        <f aca="false">IF(F356="Coal",B356*W356*12500,B356*W356)</f>
        <v>0</v>
      </c>
    </row>
    <row r="357" customFormat="false" ht="12.75" hidden="false" customHeight="false" outlineLevel="0" collapsed="false">
      <c r="A357" s="156" t="e">
        <f aca="false">VLOOKUP(G357,DDENA_USERS,2,FALSE())</f>
        <v>#N/A</v>
      </c>
      <c r="B357" s="157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56" t="n">
        <f aca="false">IF(F357="Coal",B357*W357*12500,B357*W357)</f>
        <v>0</v>
      </c>
    </row>
    <row r="358" customFormat="false" ht="12.75" hidden="false" customHeight="false" outlineLevel="0" collapsed="false">
      <c r="A358" s="156" t="e">
        <f aca="false">VLOOKUP(G358,DDENA_USERS,2,FALSE())</f>
        <v>#N/A</v>
      </c>
      <c r="B358" s="157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56" t="n">
        <f aca="false">IF(F358="Coal",B358*W358*12500,B358*W358)</f>
        <v>0</v>
      </c>
    </row>
    <row r="359" customFormat="false" ht="12.75" hidden="false" customHeight="false" outlineLevel="0" collapsed="false">
      <c r="A359" s="156" t="e">
        <f aca="false">VLOOKUP(G359,DDENA_USERS,2,FALSE())</f>
        <v>#N/A</v>
      </c>
      <c r="B359" s="157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56" t="n">
        <f aca="false">IF(F359="Coal",B359*W359*12500,B359*W359)</f>
        <v>0</v>
      </c>
    </row>
    <row r="360" customFormat="false" ht="12.75" hidden="false" customHeight="false" outlineLevel="0" collapsed="false">
      <c r="A360" s="156" t="e">
        <f aca="false">VLOOKUP(G360,DDENA_USERS,2,FALSE())</f>
        <v>#N/A</v>
      </c>
      <c r="B360" s="157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56" t="n">
        <f aca="false">IF(F360="Coal",B360*W360*12500,B360*W360)</f>
        <v>0</v>
      </c>
    </row>
    <row r="361" customFormat="false" ht="12.75" hidden="false" customHeight="false" outlineLevel="0" collapsed="false">
      <c r="A361" s="156" t="e">
        <f aca="false">VLOOKUP(G361,DDENA_USERS,2,FALSE())</f>
        <v>#N/A</v>
      </c>
      <c r="B361" s="157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56" t="n">
        <f aca="false">IF(F361="Coal",B361*W361*12500,B361*W361)</f>
        <v>0</v>
      </c>
    </row>
    <row r="362" customFormat="false" ht="12.75" hidden="false" customHeight="false" outlineLevel="0" collapsed="false">
      <c r="A362" s="156" t="e">
        <f aca="false">VLOOKUP(G362,DDENA_USERS,2,FALSE())</f>
        <v>#N/A</v>
      </c>
      <c r="B362" s="157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56" t="n">
        <f aca="false">IF(F362="Coal",B362*W362*12500,B362*W362)</f>
        <v>0</v>
      </c>
    </row>
    <row r="363" customFormat="false" ht="12.75" hidden="false" customHeight="false" outlineLevel="0" collapsed="false">
      <c r="A363" s="156" t="e">
        <f aca="false">VLOOKUP(G363,DDENA_USERS,2,FALSE())</f>
        <v>#N/A</v>
      </c>
      <c r="B363" s="157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56" t="n">
        <f aca="false">IF(F363="Coal",B363*W363*12500,B363*W363)</f>
        <v>0</v>
      </c>
    </row>
    <row r="364" customFormat="false" ht="12.75" hidden="false" customHeight="false" outlineLevel="0" collapsed="false">
      <c r="A364" s="156" t="e">
        <f aca="false">VLOOKUP(G364,DDENA_USERS,2,FALSE())</f>
        <v>#N/A</v>
      </c>
      <c r="B364" s="157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56" t="n">
        <f aca="false">IF(F364="Coal",B364*W364*12500,B364*W364)</f>
        <v>0</v>
      </c>
    </row>
    <row r="365" customFormat="false" ht="12.75" hidden="false" customHeight="false" outlineLevel="0" collapsed="false">
      <c r="A365" s="156" t="e">
        <f aca="false">VLOOKUP(G365,DDENA_USERS,2,FALSE())</f>
        <v>#N/A</v>
      </c>
      <c r="B365" s="157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56" t="n">
        <f aca="false">IF(F365="Coal",B365*W365*12500,B365*W365)</f>
        <v>0</v>
      </c>
    </row>
    <row r="366" customFormat="false" ht="12.75" hidden="false" customHeight="false" outlineLevel="0" collapsed="false">
      <c r="A366" s="156" t="e">
        <f aca="false">VLOOKUP(G366,DDENA_USERS,2,FALSE())</f>
        <v>#N/A</v>
      </c>
      <c r="B366" s="157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56" t="n">
        <f aca="false">IF(F366="Coal",B366*W366*12500,B366*W366)</f>
        <v>0</v>
      </c>
    </row>
    <row r="367" customFormat="false" ht="12.75" hidden="false" customHeight="false" outlineLevel="0" collapsed="false">
      <c r="A367" s="156" t="e">
        <f aca="false">VLOOKUP(G367,DDENA_USERS,2,FALSE())</f>
        <v>#N/A</v>
      </c>
      <c r="B367" s="157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56" t="n">
        <f aca="false">IF(F367="Coal",B367*W367*12500,B367*W367)</f>
        <v>0</v>
      </c>
    </row>
    <row r="368" customFormat="false" ht="12.75" hidden="false" customHeight="false" outlineLevel="0" collapsed="false">
      <c r="A368" s="156" t="e">
        <f aca="false">VLOOKUP(G368,DDENA_USERS,2,FALSE())</f>
        <v>#N/A</v>
      </c>
      <c r="B368" s="157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56" t="n">
        <f aca="false">IF(F368="Coal",B368*W368*12500,B368*W368)</f>
        <v>0</v>
      </c>
    </row>
    <row r="369" customFormat="false" ht="12.75" hidden="false" customHeight="false" outlineLevel="0" collapsed="false">
      <c r="A369" s="156" t="e">
        <f aca="false">VLOOKUP(G369,DDENA_USERS,2,FALSE())</f>
        <v>#N/A</v>
      </c>
      <c r="B369" s="157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56" t="n">
        <f aca="false">IF(F369="Coal",B369*W369*12500,B369*W369)</f>
        <v>0</v>
      </c>
    </row>
    <row r="370" customFormat="false" ht="12.75" hidden="false" customHeight="false" outlineLevel="0" collapsed="false">
      <c r="A370" s="156" t="e">
        <f aca="false">VLOOKUP(G370,DDENA_USERS,2,FALSE())</f>
        <v>#N/A</v>
      </c>
      <c r="B370" s="157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56" t="n">
        <f aca="false">IF(F370="Coal",B370*W370*12500,B370*W370)</f>
        <v>0</v>
      </c>
    </row>
    <row r="371" customFormat="false" ht="12.75" hidden="false" customHeight="false" outlineLevel="0" collapsed="false">
      <c r="A371" s="156" t="e">
        <f aca="false">VLOOKUP(G371,DDENA_USERS,2,FALSE())</f>
        <v>#N/A</v>
      </c>
      <c r="B371" s="157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56" t="n">
        <f aca="false">IF(F371="Coal",B371*W371*12500,B371*W371)</f>
        <v>0</v>
      </c>
    </row>
    <row r="372" customFormat="false" ht="12.75" hidden="false" customHeight="false" outlineLevel="0" collapsed="false">
      <c r="A372" s="156" t="e">
        <f aca="false">VLOOKUP(G372,DDENA_USERS,2,FALSE())</f>
        <v>#N/A</v>
      </c>
      <c r="B372" s="157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56" t="n">
        <f aca="false">IF(F372="Coal",B372*W372*12500,B372*W372)</f>
        <v>0</v>
      </c>
    </row>
    <row r="373" customFormat="false" ht="12.75" hidden="false" customHeight="false" outlineLevel="0" collapsed="false">
      <c r="A373" s="156" t="e">
        <f aca="false">VLOOKUP(G373,DDENA_USERS,2,FALSE())</f>
        <v>#N/A</v>
      </c>
      <c r="B373" s="157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56" t="n">
        <f aca="false">IF(F373="Coal",B373*W373*12500,B373*W373)</f>
        <v>0</v>
      </c>
    </row>
    <row r="374" customFormat="false" ht="12.75" hidden="false" customHeight="false" outlineLevel="0" collapsed="false">
      <c r="A374" s="156" t="e">
        <f aca="false">VLOOKUP(G374,DDENA_USERS,2,FALSE())</f>
        <v>#N/A</v>
      </c>
      <c r="B374" s="157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56" t="n">
        <f aca="false">IF(F374="Coal",B374*W374*12500,B374*W374)</f>
        <v>0</v>
      </c>
    </row>
    <row r="375" customFormat="false" ht="12.75" hidden="false" customHeight="false" outlineLevel="0" collapsed="false">
      <c r="A375" s="156" t="e">
        <f aca="false">VLOOKUP(G375,DDENA_USERS,2,FALSE())</f>
        <v>#N/A</v>
      </c>
      <c r="B375" s="157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56" t="n">
        <f aca="false">IF(F375="Coal",B375*W375*12500,B375*W375)</f>
        <v>0</v>
      </c>
    </row>
    <row r="376" customFormat="false" ht="12.75" hidden="false" customHeight="false" outlineLevel="0" collapsed="false">
      <c r="A376" s="156" t="e">
        <f aca="false">VLOOKUP(G376,DDENA_USERS,2,FALSE())</f>
        <v>#N/A</v>
      </c>
      <c r="B376" s="157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56" t="n">
        <f aca="false">IF(F376="Coal",B376*W376*12500,B376*W376)</f>
        <v>0</v>
      </c>
    </row>
    <row r="377" customFormat="false" ht="12.75" hidden="false" customHeight="false" outlineLevel="0" collapsed="false">
      <c r="A377" s="156" t="e">
        <f aca="false">VLOOKUP(G377,DDENA_USERS,2,FALSE())</f>
        <v>#N/A</v>
      </c>
      <c r="B377" s="157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56" t="n">
        <f aca="false">IF(F377="Coal",B377*W377*12500,B377*W377)</f>
        <v>0</v>
      </c>
    </row>
    <row r="378" customFormat="false" ht="12.75" hidden="false" customHeight="false" outlineLevel="0" collapsed="false">
      <c r="A378" s="156" t="e">
        <f aca="false">VLOOKUP(G378,DDENA_USERS,2,FALSE())</f>
        <v>#N/A</v>
      </c>
      <c r="B378" s="157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56" t="n">
        <f aca="false">IF(F378="Coal",B378*W378*12500,B378*W378)</f>
        <v>0</v>
      </c>
    </row>
    <row r="379" customFormat="false" ht="12.75" hidden="false" customHeight="false" outlineLevel="0" collapsed="false">
      <c r="A379" s="156" t="e">
        <f aca="false">VLOOKUP(G379,DDENA_USERS,2,FALSE())</f>
        <v>#N/A</v>
      </c>
      <c r="B379" s="157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56" t="n">
        <f aca="false">IF(F379="Coal",B379*W379*12500,B379*W379)</f>
        <v>0</v>
      </c>
    </row>
    <row r="380" customFormat="false" ht="12.75" hidden="false" customHeight="false" outlineLevel="0" collapsed="false">
      <c r="A380" s="156" t="e">
        <f aca="false">VLOOKUP(G380,DDENA_USERS,2,FALSE())</f>
        <v>#N/A</v>
      </c>
      <c r="B380" s="157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56" t="n">
        <f aca="false">IF(F380="Coal",B380*W380*12500,B380*W380)</f>
        <v>0</v>
      </c>
    </row>
    <row r="381" customFormat="false" ht="12.75" hidden="false" customHeight="false" outlineLevel="0" collapsed="false">
      <c r="A381" s="156" t="e">
        <f aca="false">VLOOKUP(G381,DDENA_USERS,2,FALSE())</f>
        <v>#N/A</v>
      </c>
      <c r="B381" s="157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56" t="n">
        <f aca="false">IF(F381="Coal",B381*W381*12500,B381*W381)</f>
        <v>0</v>
      </c>
    </row>
    <row r="382" customFormat="false" ht="12.75" hidden="false" customHeight="false" outlineLevel="0" collapsed="false">
      <c r="A382" s="156" t="e">
        <f aca="false">VLOOKUP(G382,DDENA_USERS,2,FALSE())</f>
        <v>#N/A</v>
      </c>
      <c r="B382" s="157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56" t="n">
        <f aca="false">IF(F382="Coal",B382*W382*12500,B382*W382)</f>
        <v>0</v>
      </c>
    </row>
    <row r="383" customFormat="false" ht="12.75" hidden="false" customHeight="false" outlineLevel="0" collapsed="false">
      <c r="A383" s="156" t="e">
        <f aca="false">VLOOKUP(G383,DDENA_USERS,2,FALSE())</f>
        <v>#N/A</v>
      </c>
      <c r="B383" s="157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56" t="n">
        <f aca="false">IF(F383="Coal",B383*W383*12500,B383*W383)</f>
        <v>0</v>
      </c>
    </row>
    <row r="384" customFormat="false" ht="12.75" hidden="false" customHeight="false" outlineLevel="0" collapsed="false">
      <c r="A384" s="156" t="e">
        <f aca="false">VLOOKUP(G384,DDENA_USERS,2,FALSE())</f>
        <v>#N/A</v>
      </c>
      <c r="B384" s="157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56" t="n">
        <f aca="false">IF(F384="Coal",B384*W384*12500,B384*W384)</f>
        <v>0</v>
      </c>
    </row>
    <row r="385" customFormat="false" ht="12.75" hidden="false" customHeight="false" outlineLevel="0" collapsed="false">
      <c r="A385" s="156" t="e">
        <f aca="false">VLOOKUP(G385,DDENA_USERS,2,FALSE())</f>
        <v>#N/A</v>
      </c>
      <c r="B385" s="157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56" t="n">
        <f aca="false">IF(F385="Coal",B385*W385*12500,B385*W385)</f>
        <v>0</v>
      </c>
    </row>
    <row r="386" customFormat="false" ht="12.75" hidden="false" customHeight="false" outlineLevel="0" collapsed="false">
      <c r="A386" s="156" t="e">
        <f aca="false">VLOOKUP(G386,DDENA_USERS,2,FALSE())</f>
        <v>#N/A</v>
      </c>
      <c r="B386" s="157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56" t="n">
        <f aca="false">IF(F386="Coal",B386*W386*12500,B386*W386)</f>
        <v>0</v>
      </c>
    </row>
    <row r="387" customFormat="false" ht="12.75" hidden="false" customHeight="false" outlineLevel="0" collapsed="false">
      <c r="A387" s="156" t="e">
        <f aca="false">VLOOKUP(G387,DDENA_USERS,2,FALSE())</f>
        <v>#N/A</v>
      </c>
      <c r="B387" s="157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56" t="n">
        <f aca="false">IF(F387="Coal",B387*W387*12500,B387*W387)</f>
        <v>0</v>
      </c>
    </row>
    <row r="388" customFormat="false" ht="12.75" hidden="false" customHeight="false" outlineLevel="0" collapsed="false">
      <c r="A388" s="156" t="e">
        <f aca="false">VLOOKUP(G388,DDENA_USERS,2,FALSE())</f>
        <v>#N/A</v>
      </c>
      <c r="B388" s="157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56" t="n">
        <f aca="false">IF(F388="Coal",B388*W388*12500,B388*W388)</f>
        <v>0</v>
      </c>
    </row>
    <row r="389" customFormat="false" ht="12.75" hidden="false" customHeight="false" outlineLevel="0" collapsed="false">
      <c r="A389" s="156" t="e">
        <f aca="false">VLOOKUP(G389,DDENA_USERS,2,FALSE())</f>
        <v>#N/A</v>
      </c>
      <c r="B389" s="157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56" t="n">
        <f aca="false">IF(F389="Coal",B389*W389*12500,B389*W389)</f>
        <v>0</v>
      </c>
    </row>
    <row r="390" customFormat="false" ht="12.75" hidden="false" customHeight="false" outlineLevel="0" collapsed="false">
      <c r="A390" s="156" t="e">
        <f aca="false">VLOOKUP(G390,DDENA_USERS,2,FALSE())</f>
        <v>#N/A</v>
      </c>
      <c r="B390" s="157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56" t="n">
        <f aca="false">IF(F390="Coal",B390*W390*12500,B390*W390)</f>
        <v>0</v>
      </c>
    </row>
    <row r="391" customFormat="false" ht="12.75" hidden="false" customHeight="false" outlineLevel="0" collapsed="false">
      <c r="A391" s="156" t="e">
        <f aca="false">VLOOKUP(G391,DDENA_USERS,2,FALSE())</f>
        <v>#N/A</v>
      </c>
      <c r="B391" s="157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56" t="n">
        <f aca="false">IF(F391="Coal",B391*W391*12500,B391*W391)</f>
        <v>0</v>
      </c>
    </row>
    <row r="392" customFormat="false" ht="12.75" hidden="false" customHeight="false" outlineLevel="0" collapsed="false">
      <c r="A392" s="156" t="e">
        <f aca="false">VLOOKUP(G392,DDENA_USERS,2,FALSE())</f>
        <v>#N/A</v>
      </c>
      <c r="B392" s="157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56" t="n">
        <f aca="false">IF(F392="Coal",B392*W392*12500,B392*W392)</f>
        <v>0</v>
      </c>
    </row>
    <row r="393" customFormat="false" ht="12.75" hidden="false" customHeight="false" outlineLevel="0" collapsed="false">
      <c r="A393" s="156" t="e">
        <f aca="false">VLOOKUP(G393,DDENA_USERS,2,FALSE())</f>
        <v>#N/A</v>
      </c>
      <c r="B393" s="157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56" t="n">
        <f aca="false">IF(F393="Coal",B393*W393*12500,B393*W393)</f>
        <v>0</v>
      </c>
    </row>
    <row r="394" customFormat="false" ht="12.75" hidden="false" customHeight="false" outlineLevel="0" collapsed="false">
      <c r="A394" s="156" t="e">
        <f aca="false">VLOOKUP(G394,DDENA_USERS,2,FALSE())</f>
        <v>#N/A</v>
      </c>
      <c r="B394" s="157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56" t="n">
        <f aca="false">IF(F394="Coal",B394*W394*12500,B394*W394)</f>
        <v>0</v>
      </c>
    </row>
    <row r="395" customFormat="false" ht="12.75" hidden="false" customHeight="false" outlineLevel="0" collapsed="false">
      <c r="A395" s="156" t="e">
        <f aca="false">VLOOKUP(G395,DDENA_USERS,2,FALSE())</f>
        <v>#N/A</v>
      </c>
      <c r="B395" s="157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56" t="n">
        <f aca="false">IF(F395="Coal",B395*W395*12500,B395*W395)</f>
        <v>0</v>
      </c>
    </row>
    <row r="396" customFormat="false" ht="12.75" hidden="false" customHeight="false" outlineLevel="0" collapsed="false">
      <c r="A396" s="156" t="e">
        <f aca="false">VLOOKUP(G396,DDENA_USERS,2,FALSE())</f>
        <v>#N/A</v>
      </c>
      <c r="B396" s="157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56" t="n">
        <f aca="false">IF(F396="Coal",B396*W396*12500,B396*W396)</f>
        <v>0</v>
      </c>
    </row>
    <row r="397" customFormat="false" ht="12.75" hidden="false" customHeight="false" outlineLevel="0" collapsed="false">
      <c r="A397" s="156" t="e">
        <f aca="false">VLOOKUP(G397,DDENA_USERS,2,FALSE())</f>
        <v>#N/A</v>
      </c>
      <c r="B397" s="157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56" t="n">
        <f aca="false">IF(F397="Coal",B397*W397*12500,B397*W397)</f>
        <v>0</v>
      </c>
    </row>
    <row r="398" customFormat="false" ht="12.75" hidden="false" customHeight="false" outlineLevel="0" collapsed="false">
      <c r="A398" s="156" t="e">
        <f aca="false">VLOOKUP(G398,DDENA_USERS,2,FALSE())</f>
        <v>#N/A</v>
      </c>
      <c r="B398" s="157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56" t="n">
        <f aca="false">IF(F398="Coal",B398*W398*12500,B398*W398)</f>
        <v>0</v>
      </c>
    </row>
    <row r="399" customFormat="false" ht="12.75" hidden="false" customHeight="false" outlineLevel="0" collapsed="false">
      <c r="A399" s="156" t="e">
        <f aca="false">VLOOKUP(G399,DDENA_USERS,2,FALSE())</f>
        <v>#N/A</v>
      </c>
      <c r="B399" s="157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56" t="n">
        <f aca="false">IF(F399="Coal",B399*W399*12500,B399*W399)</f>
        <v>0</v>
      </c>
    </row>
    <row r="400" customFormat="false" ht="12.75" hidden="false" customHeight="false" outlineLevel="0" collapsed="false">
      <c r="A400" s="156" t="e">
        <f aca="false">VLOOKUP(G400,DDENA_USERS,2,FALSE())</f>
        <v>#N/A</v>
      </c>
      <c r="B400" s="157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56" t="n">
        <f aca="false">IF(F400="Coal",B400*W400*12500,B400*W400)</f>
        <v>0</v>
      </c>
    </row>
    <row r="401" customFormat="false" ht="12.75" hidden="false" customHeight="false" outlineLevel="0" collapsed="false">
      <c r="A401" s="156" t="e">
        <f aca="false">VLOOKUP(G401,DDENA_USERS,2,FALSE())</f>
        <v>#N/A</v>
      </c>
      <c r="B401" s="157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56" t="n">
        <f aca="false">IF(F401="Coal",B401*W401*12500,B401*W401)</f>
        <v>0</v>
      </c>
    </row>
    <row r="402" customFormat="false" ht="12.75" hidden="false" customHeight="false" outlineLevel="0" collapsed="false">
      <c r="A402" s="156" t="e">
        <f aca="false">VLOOKUP(G402,DDENA_USERS,2,FALSE())</f>
        <v>#N/A</v>
      </c>
      <c r="B402" s="157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56" t="n">
        <f aca="false">IF(F402="Coal",B402*W402*12500,B402*W402)</f>
        <v>0</v>
      </c>
    </row>
    <row r="403" customFormat="false" ht="12.75" hidden="false" customHeight="false" outlineLevel="0" collapsed="false">
      <c r="A403" s="156" t="e">
        <f aca="false">VLOOKUP(G403,DDENA_USERS,2,FALSE())</f>
        <v>#N/A</v>
      </c>
      <c r="B403" s="157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56" t="n">
        <f aca="false">IF(F403="Coal",B403*W403*12500,B403*W403)</f>
        <v>0</v>
      </c>
    </row>
    <row r="404" customFormat="false" ht="12.75" hidden="false" customHeight="false" outlineLevel="0" collapsed="false">
      <c r="A404" s="156" t="e">
        <f aca="false">VLOOKUP(G404,DDENA_USERS,2,FALSE())</f>
        <v>#N/A</v>
      </c>
      <c r="B404" s="157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56" t="n">
        <f aca="false">IF(F404="Coal",B404*W404*12500,B404*W404)</f>
        <v>0</v>
      </c>
    </row>
    <row r="405" customFormat="false" ht="12.75" hidden="false" customHeight="false" outlineLevel="0" collapsed="false">
      <c r="A405" s="156" t="e">
        <f aca="false">VLOOKUP(G405,DDENA_USERS,2,FALSE())</f>
        <v>#N/A</v>
      </c>
      <c r="B405" s="157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56" t="n">
        <f aca="false">IF(F405="Coal",B405*W405*12500,B405*W405)</f>
        <v>0</v>
      </c>
    </row>
    <row r="406" customFormat="false" ht="12.75" hidden="false" customHeight="false" outlineLevel="0" collapsed="false">
      <c r="A406" s="156" t="e">
        <f aca="false">VLOOKUP(G406,DDENA_USERS,2,FALSE())</f>
        <v>#N/A</v>
      </c>
      <c r="B406" s="157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56" t="n">
        <f aca="false">IF(F406="Coal",B406*W406*12500,B406*W406)</f>
        <v>0</v>
      </c>
    </row>
    <row r="407" customFormat="false" ht="12.75" hidden="false" customHeight="false" outlineLevel="0" collapsed="false">
      <c r="A407" s="156" t="e">
        <f aca="false">VLOOKUP(G407,DDENA_USERS,2,FALSE())</f>
        <v>#N/A</v>
      </c>
      <c r="B407" s="157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56" t="n">
        <f aca="false">IF(F407="Coal",B407*W407*12500,B407*W407)</f>
        <v>0</v>
      </c>
    </row>
    <row r="408" customFormat="false" ht="12.75" hidden="false" customHeight="false" outlineLevel="0" collapsed="false">
      <c r="A408" s="156" t="e">
        <f aca="false">VLOOKUP(G408,DDENA_USERS,2,FALSE())</f>
        <v>#N/A</v>
      </c>
      <c r="B408" s="157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56" t="n">
        <f aca="false">IF(F408="Coal",B408*W408*12500,B408*W408)</f>
        <v>0</v>
      </c>
    </row>
    <row r="409" customFormat="false" ht="12.75" hidden="false" customHeight="false" outlineLevel="0" collapsed="false">
      <c r="A409" s="156" t="e">
        <f aca="false">VLOOKUP(G409,DDENA_USERS,2,FALSE())</f>
        <v>#N/A</v>
      </c>
      <c r="B409" s="157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56" t="n">
        <f aca="false">IF(F409="Coal",B409*W409*12500,B409*W409)</f>
        <v>0</v>
      </c>
    </row>
    <row r="410" customFormat="false" ht="12.75" hidden="false" customHeight="false" outlineLevel="0" collapsed="false">
      <c r="A410" s="156" t="e">
        <f aca="false">VLOOKUP(G410,DDENA_USERS,2,FALSE())</f>
        <v>#N/A</v>
      </c>
      <c r="B410" s="157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56" t="n">
        <f aca="false">IF(F410="Coal",B410*W410*12500,B410*W410)</f>
        <v>0</v>
      </c>
    </row>
    <row r="411" customFormat="false" ht="12.75" hidden="false" customHeight="false" outlineLevel="0" collapsed="false">
      <c r="A411" s="156" t="e">
        <f aca="false">VLOOKUP(G411,DDENA_USERS,2,FALSE())</f>
        <v>#N/A</v>
      </c>
      <c r="B411" s="157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56" t="n">
        <f aca="false">IF(F411="Coal",B411*W411*12500,B411*W411)</f>
        <v>0</v>
      </c>
    </row>
    <row r="412" customFormat="false" ht="12.75" hidden="false" customHeight="false" outlineLevel="0" collapsed="false">
      <c r="A412" s="156" t="e">
        <f aca="false">VLOOKUP(G412,DDENA_USERS,2,FALSE())</f>
        <v>#N/A</v>
      </c>
      <c r="B412" s="157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56" t="n">
        <f aca="false">IF(F412="Coal",B412*W412*12500,B412*W412)</f>
        <v>0</v>
      </c>
    </row>
    <row r="413" customFormat="false" ht="12.75" hidden="false" customHeight="false" outlineLevel="0" collapsed="false">
      <c r="A413" s="156" t="e">
        <f aca="false">VLOOKUP(G413,DDENA_USERS,2,FALSE())</f>
        <v>#N/A</v>
      </c>
      <c r="B413" s="157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56" t="n">
        <f aca="false">IF(F413="Coal",B413*W413*12500,B413*W413)</f>
        <v>0</v>
      </c>
    </row>
    <row r="414" customFormat="false" ht="12.75" hidden="false" customHeight="false" outlineLevel="0" collapsed="false">
      <c r="A414" s="156" t="e">
        <f aca="false">VLOOKUP(G414,DDENA_USERS,2,FALSE())</f>
        <v>#N/A</v>
      </c>
      <c r="B414" s="157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56" t="n">
        <f aca="false">IF(F414="Coal",B414*W414*12500,B414*W414)</f>
        <v>0</v>
      </c>
    </row>
    <row r="415" customFormat="false" ht="12.75" hidden="false" customHeight="false" outlineLevel="0" collapsed="false">
      <c r="A415" s="156" t="e">
        <f aca="false">VLOOKUP(G415,DDENA_USERS,2,FALSE())</f>
        <v>#N/A</v>
      </c>
      <c r="B415" s="157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56" t="n">
        <f aca="false">IF(F415="Coal",B415*W415*12500,B415*W415)</f>
        <v>0</v>
      </c>
    </row>
    <row r="416" customFormat="false" ht="12.75" hidden="false" customHeight="false" outlineLevel="0" collapsed="false">
      <c r="A416" s="156" t="e">
        <f aca="false">VLOOKUP(G416,DDENA_USERS,2,FALSE())</f>
        <v>#N/A</v>
      </c>
      <c r="B416" s="157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56" t="n">
        <f aca="false">IF(F416="Coal",B416*W416*12500,B416*W416)</f>
        <v>0</v>
      </c>
    </row>
    <row r="417" customFormat="false" ht="12.75" hidden="false" customHeight="false" outlineLevel="0" collapsed="false">
      <c r="A417" s="156" t="e">
        <f aca="false">VLOOKUP(G417,DDENA_USERS,2,FALSE())</f>
        <v>#N/A</v>
      </c>
      <c r="B417" s="157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56" t="n">
        <f aca="false">IF(F417="Coal",B417*W417*12500,B417*W417)</f>
        <v>0</v>
      </c>
    </row>
    <row r="418" customFormat="false" ht="12.75" hidden="false" customHeight="false" outlineLevel="0" collapsed="false">
      <c r="A418" s="156" t="e">
        <f aca="false">VLOOKUP(G418,DDENA_USERS,2,FALSE())</f>
        <v>#N/A</v>
      </c>
      <c r="B418" s="157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56" t="n">
        <f aca="false">IF(F418="Coal",B418*W418*12500,B418*W418)</f>
        <v>0</v>
      </c>
    </row>
    <row r="419" customFormat="false" ht="12.75" hidden="false" customHeight="false" outlineLevel="0" collapsed="false">
      <c r="A419" s="156" t="e">
        <f aca="false">VLOOKUP(G419,DDENA_USERS,2,FALSE())</f>
        <v>#N/A</v>
      </c>
      <c r="B419" s="157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56" t="n">
        <f aca="false">IF(F419="Coal",B419*W419*12500,B419*W419)</f>
        <v>0</v>
      </c>
    </row>
    <row r="420" customFormat="false" ht="12.75" hidden="false" customHeight="false" outlineLevel="0" collapsed="false">
      <c r="A420" s="156" t="e">
        <f aca="false">VLOOKUP(G420,DDENA_USERS,2,FALSE())</f>
        <v>#N/A</v>
      </c>
      <c r="B420" s="157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56" t="n">
        <f aca="false">IF(F420="Coal",B420*W420*12500,B420*W420)</f>
        <v>0</v>
      </c>
    </row>
    <row r="421" customFormat="false" ht="12.75" hidden="false" customHeight="false" outlineLevel="0" collapsed="false">
      <c r="A421" s="156" t="e">
        <f aca="false">VLOOKUP(G421,DDENA_USERS,2,FALSE())</f>
        <v>#N/A</v>
      </c>
      <c r="B421" s="157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56" t="n">
        <f aca="false">IF(F421="Coal",B421*W421*12500,B421*W421)</f>
        <v>0</v>
      </c>
    </row>
    <row r="422" customFormat="false" ht="12.75" hidden="false" customHeight="false" outlineLevel="0" collapsed="false">
      <c r="A422" s="156" t="e">
        <f aca="false">VLOOKUP(G422,DDENA_USERS,2,FALSE())</f>
        <v>#N/A</v>
      </c>
      <c r="B422" s="157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56" t="n">
        <f aca="false">IF(F422="Coal",B422*W422*12500,B422*W422)</f>
        <v>0</v>
      </c>
    </row>
    <row r="423" customFormat="false" ht="12.75" hidden="false" customHeight="false" outlineLevel="0" collapsed="false">
      <c r="A423" s="156" t="e">
        <f aca="false">VLOOKUP(G423,DDENA_USERS,2,FALSE())</f>
        <v>#N/A</v>
      </c>
      <c r="B423" s="157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56" t="n">
        <f aca="false">IF(F423="Coal",B423*W423*12500,B423*W423)</f>
        <v>0</v>
      </c>
    </row>
    <row r="424" customFormat="false" ht="12.75" hidden="false" customHeight="false" outlineLevel="0" collapsed="false">
      <c r="A424" s="156" t="e">
        <f aca="false">VLOOKUP(G424,DDENA_USERS,2,FALSE())</f>
        <v>#N/A</v>
      </c>
      <c r="B424" s="157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56" t="n">
        <f aca="false">IF(F424="Coal",B424*W424*12500,B424*W424)</f>
        <v>0</v>
      </c>
    </row>
    <row r="425" customFormat="false" ht="12.75" hidden="false" customHeight="false" outlineLevel="0" collapsed="false">
      <c r="A425" s="156" t="e">
        <f aca="false">VLOOKUP(G425,DDENA_USERS,2,FALSE())</f>
        <v>#N/A</v>
      </c>
      <c r="B425" s="157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56" t="n">
        <f aca="false">IF(F425="Coal",B425*W425*12500,B425*W425)</f>
        <v>0</v>
      </c>
    </row>
    <row r="426" customFormat="false" ht="12.75" hidden="false" customHeight="false" outlineLevel="0" collapsed="false">
      <c r="A426" s="156" t="e">
        <f aca="false">VLOOKUP(G426,DDENA_USERS,2,FALSE())</f>
        <v>#N/A</v>
      </c>
      <c r="B426" s="157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56" t="n">
        <f aca="false">IF(F426="Coal",B426*W426*12500,B426*W426)</f>
        <v>0</v>
      </c>
    </row>
    <row r="427" customFormat="false" ht="12.75" hidden="false" customHeight="false" outlineLevel="0" collapsed="false">
      <c r="A427" s="156" t="e">
        <f aca="false">VLOOKUP(G427,DDENA_USERS,2,FALSE())</f>
        <v>#N/A</v>
      </c>
      <c r="B427" s="157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56" t="n">
        <f aca="false">IF(F427="Coal",B427*W427*12500,B427*W427)</f>
        <v>0</v>
      </c>
    </row>
    <row r="428" customFormat="false" ht="12.75" hidden="false" customHeight="false" outlineLevel="0" collapsed="false">
      <c r="A428" s="156" t="e">
        <f aca="false">VLOOKUP(G428,DDENA_USERS,2,FALSE())</f>
        <v>#N/A</v>
      </c>
      <c r="B428" s="157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56" t="n">
        <f aca="false">IF(F428="Coal",B428*W428*12500,B428*W428)</f>
        <v>0</v>
      </c>
    </row>
    <row r="429" customFormat="false" ht="12.75" hidden="false" customHeight="false" outlineLevel="0" collapsed="false">
      <c r="A429" s="156" t="e">
        <f aca="false">VLOOKUP(G429,DDENA_USERS,2,FALSE())</f>
        <v>#N/A</v>
      </c>
      <c r="B429" s="157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56" t="n">
        <f aca="false">IF(F429="Coal",B429*W429*12500,B429*W429)</f>
        <v>0</v>
      </c>
    </row>
    <row r="430" customFormat="false" ht="12.75" hidden="false" customHeight="false" outlineLevel="0" collapsed="false">
      <c r="A430" s="156" t="e">
        <f aca="false">VLOOKUP(G430,DDENA_USERS,2,FALSE())</f>
        <v>#N/A</v>
      </c>
      <c r="B430" s="157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56" t="n">
        <f aca="false">IF(F430="Coal",B430*W430*12500,B430*W430)</f>
        <v>0</v>
      </c>
    </row>
    <row r="431" customFormat="false" ht="12.75" hidden="false" customHeight="false" outlineLevel="0" collapsed="false">
      <c r="A431" s="156" t="e">
        <f aca="false">VLOOKUP(G431,DDENA_USERS,2,FALSE())</f>
        <v>#N/A</v>
      </c>
      <c r="B431" s="157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56" t="n">
        <f aca="false">IF(F431="Coal",B431*W431*12500,B431*W431)</f>
        <v>0</v>
      </c>
    </row>
    <row r="432" customFormat="false" ht="12.75" hidden="false" customHeight="false" outlineLevel="0" collapsed="false">
      <c r="A432" s="156" t="e">
        <f aca="false">VLOOKUP(G432,DDENA_USERS,2,FALSE())</f>
        <v>#N/A</v>
      </c>
      <c r="B432" s="157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56" t="n">
        <f aca="false">IF(F432="Coal",B432*W432*12500,B432*W432)</f>
        <v>0</v>
      </c>
    </row>
    <row r="433" customFormat="false" ht="12.75" hidden="false" customHeight="false" outlineLevel="0" collapsed="false">
      <c r="A433" s="156" t="e">
        <f aca="false">VLOOKUP(G433,DDENA_USERS,2,FALSE())</f>
        <v>#N/A</v>
      </c>
      <c r="B433" s="157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56" t="n">
        <f aca="false">IF(F433="Coal",B433*W433*12500,B433*W433)</f>
        <v>0</v>
      </c>
    </row>
    <row r="434" customFormat="false" ht="12.75" hidden="false" customHeight="false" outlineLevel="0" collapsed="false">
      <c r="A434" s="156" t="e">
        <f aca="false">VLOOKUP(G434,DDENA_USERS,2,FALSE())</f>
        <v>#N/A</v>
      </c>
      <c r="B434" s="157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56" t="n">
        <f aca="false">IF(F434="Coal",B434*W434*12500,B434*W434)</f>
        <v>0</v>
      </c>
    </row>
    <row r="435" customFormat="false" ht="12.75" hidden="false" customHeight="false" outlineLevel="0" collapsed="false">
      <c r="A435" s="156" t="e">
        <f aca="false">VLOOKUP(G435,DDENA_USERS,2,FALSE())</f>
        <v>#N/A</v>
      </c>
      <c r="B435" s="157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56" t="n">
        <f aca="false">IF(F435="Coal",B435*W435*12500,B435*W435)</f>
        <v>0</v>
      </c>
    </row>
    <row r="436" customFormat="false" ht="12.75" hidden="false" customHeight="false" outlineLevel="0" collapsed="false">
      <c r="A436" s="156" t="e">
        <f aca="false">VLOOKUP(G436,DDENA_USERS,2,FALSE())</f>
        <v>#N/A</v>
      </c>
      <c r="B436" s="157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56" t="n">
        <f aca="false">IF(F436="Coal",B436*W436*12500,B436*W436)</f>
        <v>0</v>
      </c>
    </row>
    <row r="437" customFormat="false" ht="12.75" hidden="false" customHeight="false" outlineLevel="0" collapsed="false">
      <c r="A437" s="156" t="e">
        <f aca="false">VLOOKUP(G437,DDENA_USERS,2,FALSE())</f>
        <v>#N/A</v>
      </c>
      <c r="B437" s="157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56" t="n">
        <f aca="false">IF(F437="Coal",B437*W437*12500,B437*W437)</f>
        <v>0</v>
      </c>
    </row>
    <row r="438" customFormat="false" ht="12.75" hidden="false" customHeight="false" outlineLevel="0" collapsed="false">
      <c r="A438" s="156" t="e">
        <f aca="false">VLOOKUP(G438,DDENA_USERS,2,FALSE())</f>
        <v>#N/A</v>
      </c>
      <c r="B438" s="157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56" t="n">
        <f aca="false">IF(F438="Coal",B438*W438*12500,B438*W438)</f>
        <v>0</v>
      </c>
    </row>
    <row r="439" customFormat="false" ht="12.75" hidden="false" customHeight="false" outlineLevel="0" collapsed="false">
      <c r="A439" s="156" t="e">
        <f aca="false">VLOOKUP(G439,DDENA_USERS,2,FALSE())</f>
        <v>#N/A</v>
      </c>
      <c r="B439" s="157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56" t="n">
        <f aca="false">IF(F439="Coal",B439*W439*12500,B439*W439)</f>
        <v>0</v>
      </c>
    </row>
    <row r="440" customFormat="false" ht="12.75" hidden="false" customHeight="false" outlineLevel="0" collapsed="false">
      <c r="A440" s="156" t="e">
        <f aca="false">VLOOKUP(G440,DDENA_USERS,2,FALSE())</f>
        <v>#N/A</v>
      </c>
      <c r="B440" s="157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56" t="n">
        <f aca="false">IF(F440="Coal",B440*W440*12500,B440*W440)</f>
        <v>0</v>
      </c>
    </row>
    <row r="441" customFormat="false" ht="12.75" hidden="false" customHeight="false" outlineLevel="0" collapsed="false">
      <c r="A441" s="156" t="e">
        <f aca="false">VLOOKUP(G441,DDENA_USERS,2,FALSE())</f>
        <v>#N/A</v>
      </c>
      <c r="B441" s="157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56" t="n">
        <f aca="false">IF(F441="Coal",B441*W441*12500,B441*W441)</f>
        <v>0</v>
      </c>
    </row>
    <row r="442" customFormat="false" ht="12.75" hidden="false" customHeight="false" outlineLevel="0" collapsed="false">
      <c r="A442" s="156" t="e">
        <f aca="false">VLOOKUP(G442,DDENA_USERS,2,FALSE())</f>
        <v>#N/A</v>
      </c>
      <c r="B442" s="157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56" t="n">
        <f aca="false">IF(F442="Coal",B442*W442*12500,B442*W442)</f>
        <v>0</v>
      </c>
    </row>
    <row r="443" customFormat="false" ht="12.75" hidden="false" customHeight="false" outlineLevel="0" collapsed="false">
      <c r="A443" s="156" t="e">
        <f aca="false">VLOOKUP(G443,DDENA_USERS,2,FALSE())</f>
        <v>#N/A</v>
      </c>
      <c r="B443" s="157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56" t="n">
        <f aca="false">IF(F443="Coal",B443*W443*12500,B443*W443)</f>
        <v>0</v>
      </c>
    </row>
    <row r="444" customFormat="false" ht="12.75" hidden="false" customHeight="false" outlineLevel="0" collapsed="false">
      <c r="A444" s="156" t="e">
        <f aca="false">VLOOKUP(G444,DDENA_USERS,2,FALSE())</f>
        <v>#N/A</v>
      </c>
      <c r="B444" s="157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56" t="n">
        <f aca="false">IF(F444="Coal",B444*W444*12500,B444*W444)</f>
        <v>0</v>
      </c>
    </row>
    <row r="445" customFormat="false" ht="12.75" hidden="false" customHeight="false" outlineLevel="0" collapsed="false">
      <c r="A445" s="156" t="e">
        <f aca="false">VLOOKUP(G445,DDENA_USERS,2,FALSE())</f>
        <v>#N/A</v>
      </c>
      <c r="B445" s="157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56" t="n">
        <f aca="false">IF(F445="Coal",B445*W445*12500,B445*W445)</f>
        <v>0</v>
      </c>
    </row>
    <row r="446" customFormat="false" ht="12.75" hidden="false" customHeight="false" outlineLevel="0" collapsed="false">
      <c r="A446" s="156" t="e">
        <f aca="false">VLOOKUP(G446,DDENA_USERS,2,FALSE())</f>
        <v>#N/A</v>
      </c>
      <c r="B446" s="157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56" t="n">
        <f aca="false">IF(F446="Coal",B446*W446*12500,B446*W446)</f>
        <v>0</v>
      </c>
    </row>
    <row r="447" customFormat="false" ht="12.75" hidden="false" customHeight="false" outlineLevel="0" collapsed="false">
      <c r="A447" s="156" t="e">
        <f aca="false">VLOOKUP(G447,DDENA_USERS,2,FALSE())</f>
        <v>#N/A</v>
      </c>
      <c r="B447" s="157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56" t="n">
        <f aca="false">IF(F447="Coal",B447*W447*12500,B447*W447)</f>
        <v>0</v>
      </c>
    </row>
    <row r="448" customFormat="false" ht="12.75" hidden="false" customHeight="false" outlineLevel="0" collapsed="false">
      <c r="A448" s="156" t="e">
        <f aca="false">VLOOKUP(G448,DDENA_USERS,2,FALSE())</f>
        <v>#N/A</v>
      </c>
      <c r="B448" s="157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56" t="n">
        <f aca="false">IF(F448="Coal",B448*W448*12500,B448*W448)</f>
        <v>0</v>
      </c>
    </row>
    <row r="449" customFormat="false" ht="12.75" hidden="false" customHeight="false" outlineLevel="0" collapsed="false">
      <c r="A449" s="156" t="e">
        <f aca="false">VLOOKUP(G449,DDENA_USERS,2,FALSE())</f>
        <v>#N/A</v>
      </c>
      <c r="B449" s="157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56" t="n">
        <f aca="false">IF(F449="Coal",B449*W449*12500,B449*W449)</f>
        <v>0</v>
      </c>
    </row>
    <row r="450" customFormat="false" ht="12.75" hidden="false" customHeight="false" outlineLevel="0" collapsed="false">
      <c r="A450" s="156" t="e">
        <f aca="false">VLOOKUP(G450,DDENA_USERS,2,FALSE())</f>
        <v>#N/A</v>
      </c>
      <c r="B450" s="157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56" t="n">
        <f aca="false">IF(F450="Coal",B450*W450*12500,B450*W450)</f>
        <v>0</v>
      </c>
    </row>
    <row r="451" customFormat="false" ht="12.75" hidden="false" customHeight="false" outlineLevel="0" collapsed="false">
      <c r="A451" s="156" t="e">
        <f aca="false">VLOOKUP(G451,DDENA_USERS,2,FALSE())</f>
        <v>#N/A</v>
      </c>
      <c r="B451" s="157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56" t="n">
        <f aca="false">IF(F451="Coal",B451*W451*12500,B451*W451)</f>
        <v>0</v>
      </c>
    </row>
    <row r="452" customFormat="false" ht="12.75" hidden="false" customHeight="false" outlineLevel="0" collapsed="false">
      <c r="A452" s="156" t="e">
        <f aca="false">VLOOKUP(G452,DDENA_USERS,2,FALSE())</f>
        <v>#N/A</v>
      </c>
      <c r="B452" s="157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56" t="n">
        <f aca="false">IF(F452="Coal",B452*W452*12500,B452*W452)</f>
        <v>0</v>
      </c>
    </row>
    <row r="453" customFormat="false" ht="12.75" hidden="false" customHeight="false" outlineLevel="0" collapsed="false">
      <c r="A453" s="156" t="e">
        <f aca="false">VLOOKUP(G453,DDENA_USERS,2,FALSE())</f>
        <v>#N/A</v>
      </c>
      <c r="B453" s="157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56" t="n">
        <f aca="false">IF(F453="Coal",B453*W453*12500,B453*W453)</f>
        <v>0</v>
      </c>
    </row>
    <row r="454" customFormat="false" ht="12.75" hidden="false" customHeight="false" outlineLevel="0" collapsed="false">
      <c r="A454" s="156" t="e">
        <f aca="false">VLOOKUP(G454,DDENA_USERS,2,FALSE())</f>
        <v>#N/A</v>
      </c>
      <c r="B454" s="157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56" t="n">
        <f aca="false">IF(F454="Coal",B454*W454*12500,B454*W454)</f>
        <v>0</v>
      </c>
    </row>
    <row r="455" customFormat="false" ht="12.75" hidden="false" customHeight="false" outlineLevel="0" collapsed="false">
      <c r="A455" s="156" t="e">
        <f aca="false">VLOOKUP(G455,DDENA_USERS,2,FALSE())</f>
        <v>#N/A</v>
      </c>
      <c r="B455" s="157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56" t="n">
        <f aca="false">IF(F455="Coal",B455*W455*12500,B455*W455)</f>
        <v>0</v>
      </c>
    </row>
    <row r="456" customFormat="false" ht="12.75" hidden="false" customHeight="false" outlineLevel="0" collapsed="false">
      <c r="A456" s="156" t="e">
        <f aca="false">VLOOKUP(G456,DDENA_USERS,2,FALSE())</f>
        <v>#N/A</v>
      </c>
      <c r="B456" s="157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56" t="n">
        <f aca="false">IF(F456="Coal",B456*W456*12500,B456*W456)</f>
        <v>0</v>
      </c>
    </row>
    <row r="457" customFormat="false" ht="12.75" hidden="false" customHeight="false" outlineLevel="0" collapsed="false">
      <c r="A457" s="156" t="e">
        <f aca="false">VLOOKUP(G457,DDENA_USERS,2,FALSE())</f>
        <v>#N/A</v>
      </c>
      <c r="B457" s="157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56" t="n">
        <f aca="false">IF(F457="Coal",B457*W457*12500,B457*W457)</f>
        <v>0</v>
      </c>
    </row>
    <row r="458" customFormat="false" ht="12.75" hidden="false" customHeight="false" outlineLevel="0" collapsed="false">
      <c r="A458" s="156" t="e">
        <f aca="false">VLOOKUP(G458,DDENA_USERS,2,FALSE())</f>
        <v>#N/A</v>
      </c>
      <c r="B458" s="157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56" t="n">
        <f aca="false">IF(F458="Coal",B458*W458*12500,B458*W458)</f>
        <v>0</v>
      </c>
    </row>
    <row r="459" customFormat="false" ht="12.75" hidden="false" customHeight="false" outlineLevel="0" collapsed="false">
      <c r="A459" s="156" t="e">
        <f aca="false">VLOOKUP(G459,DDENA_USERS,2,FALSE())</f>
        <v>#N/A</v>
      </c>
      <c r="B459" s="157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56" t="n">
        <f aca="false">IF(F459="Coal",B459*W459*12500,B459*W459)</f>
        <v>0</v>
      </c>
    </row>
    <row r="460" customFormat="false" ht="12.75" hidden="false" customHeight="false" outlineLevel="0" collapsed="false">
      <c r="A460" s="156" t="e">
        <f aca="false">VLOOKUP(G460,DDENA_USERS,2,FALSE())</f>
        <v>#N/A</v>
      </c>
      <c r="B460" s="157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56" t="n">
        <f aca="false">IF(F460="Coal",B460*W460*12500,B460*W460)</f>
        <v>0</v>
      </c>
    </row>
    <row r="461" customFormat="false" ht="12.75" hidden="false" customHeight="false" outlineLevel="0" collapsed="false">
      <c r="A461" s="156" t="e">
        <f aca="false">VLOOKUP(G461,DDENA_USERS,2,FALSE())</f>
        <v>#N/A</v>
      </c>
      <c r="B461" s="157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56" t="n">
        <f aca="false">IF(F461="Coal",B461*W461*12500,B461*W461)</f>
        <v>0</v>
      </c>
    </row>
    <row r="462" customFormat="false" ht="12.75" hidden="false" customHeight="false" outlineLevel="0" collapsed="false">
      <c r="A462" s="156" t="e">
        <f aca="false">VLOOKUP(G462,DDENA_USERS,2,FALSE())</f>
        <v>#N/A</v>
      </c>
      <c r="B462" s="157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56" t="n">
        <f aca="false">IF(F462="Coal",B462*W462*12500,B462*W462)</f>
        <v>0</v>
      </c>
    </row>
    <row r="463" customFormat="false" ht="12.75" hidden="false" customHeight="false" outlineLevel="0" collapsed="false">
      <c r="A463" s="156" t="e">
        <f aca="false">VLOOKUP(G463,DDENA_USERS,2,FALSE())</f>
        <v>#N/A</v>
      </c>
      <c r="B463" s="157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56" t="n">
        <f aca="false">IF(F463="Coal",B463*W463*12500,B463*W463)</f>
        <v>0</v>
      </c>
    </row>
    <row r="464" customFormat="false" ht="12.75" hidden="false" customHeight="false" outlineLevel="0" collapsed="false">
      <c r="A464" s="156" t="e">
        <f aca="false">VLOOKUP(G464,DDENA_USERS,2,FALSE())</f>
        <v>#N/A</v>
      </c>
      <c r="B464" s="157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56" t="n">
        <f aca="false">IF(F464="Coal",B464*W464*12500,B464*W464)</f>
        <v>0</v>
      </c>
    </row>
    <row r="465" customFormat="false" ht="12.75" hidden="false" customHeight="false" outlineLevel="0" collapsed="false">
      <c r="A465" s="156" t="e">
        <f aca="false">VLOOKUP(G465,DDENA_USERS,2,FALSE())</f>
        <v>#N/A</v>
      </c>
      <c r="B465" s="157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56" t="n">
        <f aca="false">IF(F465="Coal",B465*W465*12500,B465*W465)</f>
        <v>0</v>
      </c>
    </row>
    <row r="466" customFormat="false" ht="12.75" hidden="false" customHeight="false" outlineLevel="0" collapsed="false">
      <c r="A466" s="156" t="e">
        <f aca="false">VLOOKUP(G466,DDENA_USERS,2,FALSE())</f>
        <v>#N/A</v>
      </c>
      <c r="B466" s="157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56" t="n">
        <f aca="false">IF(F466="Coal",B466*W466*12500,B466*W466)</f>
        <v>0</v>
      </c>
    </row>
    <row r="467" customFormat="false" ht="12.75" hidden="false" customHeight="false" outlineLevel="0" collapsed="false">
      <c r="A467" s="156" t="e">
        <f aca="false">VLOOKUP(G467,DDENA_USERS,2,FALSE())</f>
        <v>#N/A</v>
      </c>
      <c r="B467" s="157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56" t="n">
        <f aca="false">IF(F467="Coal",B467*W467*12500,B467*W467)</f>
        <v>0</v>
      </c>
    </row>
    <row r="468" customFormat="false" ht="12.75" hidden="false" customHeight="false" outlineLevel="0" collapsed="false">
      <c r="A468" s="156" t="e">
        <f aca="false">VLOOKUP(G468,DDENA_USERS,2,FALSE())</f>
        <v>#N/A</v>
      </c>
      <c r="B468" s="157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56" t="n">
        <f aca="false">IF(F468="Coal",B468*W468*12500,B468*W468)</f>
        <v>0</v>
      </c>
    </row>
    <row r="469" customFormat="false" ht="12.75" hidden="false" customHeight="false" outlineLevel="0" collapsed="false">
      <c r="A469" s="156" t="e">
        <f aca="false">VLOOKUP(G469,DDENA_USERS,2,FALSE())</f>
        <v>#N/A</v>
      </c>
      <c r="B469" s="157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56" t="n">
        <f aca="false">IF(F469="Coal",B469*W469*12500,B469*W469)</f>
        <v>0</v>
      </c>
    </row>
    <row r="470" customFormat="false" ht="12.75" hidden="false" customHeight="false" outlineLevel="0" collapsed="false">
      <c r="A470" s="156" t="e">
        <f aca="false">VLOOKUP(G470,DDENA_USERS,2,FALSE())</f>
        <v>#N/A</v>
      </c>
      <c r="B470" s="157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56" t="n">
        <f aca="false">IF(F470="Coal",B470*W470*12500,B470*W470)</f>
        <v>0</v>
      </c>
    </row>
    <row r="471" customFormat="false" ht="12.75" hidden="false" customHeight="false" outlineLevel="0" collapsed="false">
      <c r="A471" s="156" t="e">
        <f aca="false">VLOOKUP(G471,DDENA_USERS,2,FALSE())</f>
        <v>#N/A</v>
      </c>
      <c r="B471" s="157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56" t="n">
        <f aca="false">IF(F471="Coal",B471*W471*12500,B471*W471)</f>
        <v>0</v>
      </c>
    </row>
    <row r="472" customFormat="false" ht="12.75" hidden="false" customHeight="false" outlineLevel="0" collapsed="false">
      <c r="A472" s="156" t="e">
        <f aca="false">VLOOKUP(G472,DDENA_USERS,2,FALSE())</f>
        <v>#N/A</v>
      </c>
      <c r="B472" s="157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56" t="n">
        <f aca="false">IF(F472="Coal",B472*W472*12500,B472*W472)</f>
        <v>0</v>
      </c>
    </row>
    <row r="473" customFormat="false" ht="12.75" hidden="false" customHeight="false" outlineLevel="0" collapsed="false">
      <c r="A473" s="156" t="e">
        <f aca="false">VLOOKUP(G473,DDENA_USERS,2,FALSE())</f>
        <v>#N/A</v>
      </c>
      <c r="B473" s="157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56" t="n">
        <f aca="false">IF(F473="Coal",B473*W473*12500,B473*W473)</f>
        <v>0</v>
      </c>
    </row>
    <row r="474" customFormat="false" ht="12.75" hidden="false" customHeight="false" outlineLevel="0" collapsed="false">
      <c r="A474" s="156" t="e">
        <f aca="false">VLOOKUP(G474,DDENA_USERS,2,FALSE())</f>
        <v>#N/A</v>
      </c>
      <c r="B474" s="157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56" t="n">
        <f aca="false">IF(F474="Coal",B474*W474*12500,B474*W474)</f>
        <v>0</v>
      </c>
    </row>
    <row r="475" customFormat="false" ht="12.75" hidden="false" customHeight="false" outlineLevel="0" collapsed="false">
      <c r="A475" s="156" t="e">
        <f aca="false">VLOOKUP(G475,DDENA_USERS,2,FALSE())</f>
        <v>#N/A</v>
      </c>
      <c r="B475" s="157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56" t="n">
        <f aca="false">IF(F475="Coal",B475*W475*12500,B475*W475)</f>
        <v>0</v>
      </c>
    </row>
    <row r="476" customFormat="false" ht="12.75" hidden="false" customHeight="false" outlineLevel="0" collapsed="false">
      <c r="A476" s="156" t="e">
        <f aca="false">VLOOKUP(G476,DDENA_USERS,2,FALSE())</f>
        <v>#N/A</v>
      </c>
      <c r="B476" s="157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56" t="n">
        <f aca="false">IF(F476="Coal",B476*W476*12500,B476*W476)</f>
        <v>0</v>
      </c>
    </row>
    <row r="477" customFormat="false" ht="12.75" hidden="false" customHeight="false" outlineLevel="0" collapsed="false">
      <c r="A477" s="156" t="e">
        <f aca="false">VLOOKUP(G477,DDENA_USERS,2,FALSE())</f>
        <v>#N/A</v>
      </c>
      <c r="B477" s="157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56" t="n">
        <f aca="false">IF(F477="Coal",B477*W477*12500,B477*W477)</f>
        <v>0</v>
      </c>
    </row>
    <row r="478" customFormat="false" ht="12.75" hidden="false" customHeight="false" outlineLevel="0" collapsed="false">
      <c r="A478" s="156" t="e">
        <f aca="false">VLOOKUP(G478,DDENA_USERS,2,FALSE())</f>
        <v>#N/A</v>
      </c>
      <c r="B478" s="157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56" t="n">
        <f aca="false">IF(F478="Coal",B478*W478*12500,B478*W478)</f>
        <v>0</v>
      </c>
    </row>
    <row r="479" customFormat="false" ht="12.75" hidden="false" customHeight="false" outlineLevel="0" collapsed="false">
      <c r="A479" s="156" t="e">
        <f aca="false">VLOOKUP(G479,DDENA_USERS,2,FALSE())</f>
        <v>#N/A</v>
      </c>
      <c r="B479" s="157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56" t="n">
        <f aca="false">IF(F479="Coal",B479*W479*12500,B479*W479)</f>
        <v>0</v>
      </c>
    </row>
    <row r="480" customFormat="false" ht="12.75" hidden="false" customHeight="false" outlineLevel="0" collapsed="false">
      <c r="A480" s="156" t="e">
        <f aca="false">VLOOKUP(G480,DDENA_USERS,2,FALSE())</f>
        <v>#N/A</v>
      </c>
      <c r="B480" s="157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56" t="n">
        <f aca="false">IF(F480="Coal",B480*W480*12500,B480*W480)</f>
        <v>0</v>
      </c>
    </row>
    <row r="481" customFormat="false" ht="12.75" hidden="false" customHeight="false" outlineLevel="0" collapsed="false">
      <c r="A481" s="156" t="e">
        <f aca="false">VLOOKUP(G481,DDENA_USERS,2,FALSE())</f>
        <v>#N/A</v>
      </c>
      <c r="B481" s="157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56" t="n">
        <f aca="false">IF(F481="Coal",B481*W481*12500,B481*W481)</f>
        <v>0</v>
      </c>
    </row>
    <row r="482" customFormat="false" ht="12.75" hidden="false" customHeight="false" outlineLevel="0" collapsed="false">
      <c r="A482" s="156" t="e">
        <f aca="false">VLOOKUP(G482,DDENA_USERS,2,FALSE())</f>
        <v>#N/A</v>
      </c>
      <c r="B482" s="157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56" t="n">
        <f aca="false">IF(F482="Coal",B482*W482*12500,B482*W482)</f>
        <v>0</v>
      </c>
    </row>
    <row r="483" customFormat="false" ht="12.75" hidden="false" customHeight="false" outlineLevel="0" collapsed="false">
      <c r="A483" s="156" t="e">
        <f aca="false">VLOOKUP(G483,DDENA_USERS,2,FALSE())</f>
        <v>#N/A</v>
      </c>
      <c r="B483" s="157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56" t="n">
        <f aca="false">IF(F483="Coal",B483*W483*12500,B483*W483)</f>
        <v>0</v>
      </c>
    </row>
    <row r="484" customFormat="false" ht="12.75" hidden="false" customHeight="false" outlineLevel="0" collapsed="false">
      <c r="A484" s="156" t="e">
        <f aca="false">VLOOKUP(G484,DDENA_USERS,2,FALSE())</f>
        <v>#N/A</v>
      </c>
      <c r="B484" s="157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56" t="n">
        <f aca="false">IF(F484="Coal",B484*W484*12500,B484*W484)</f>
        <v>0</v>
      </c>
    </row>
    <row r="485" customFormat="false" ht="12.75" hidden="false" customHeight="false" outlineLevel="0" collapsed="false">
      <c r="A485" s="156" t="e">
        <f aca="false">VLOOKUP(G485,DDENA_USERS,2,FALSE())</f>
        <v>#N/A</v>
      </c>
      <c r="B485" s="157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56" t="n">
        <f aca="false">IF(F485="Coal",B485*W485*12500,B485*W485)</f>
        <v>0</v>
      </c>
    </row>
    <row r="486" customFormat="false" ht="12.75" hidden="false" customHeight="false" outlineLevel="0" collapsed="false">
      <c r="A486" s="156" t="e">
        <f aca="false">VLOOKUP(G486,DDENA_USERS,2,FALSE())</f>
        <v>#N/A</v>
      </c>
      <c r="B486" s="157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56" t="n">
        <f aca="false">IF(F486="Coal",B486*W486*12500,B486*W486)</f>
        <v>0</v>
      </c>
    </row>
    <row r="487" customFormat="false" ht="12.75" hidden="false" customHeight="false" outlineLevel="0" collapsed="false">
      <c r="A487" s="156" t="e">
        <f aca="false">VLOOKUP(G487,DDENA_USERS,2,FALSE())</f>
        <v>#N/A</v>
      </c>
      <c r="B487" s="157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56" t="n">
        <f aca="false">IF(F487="Coal",B487*W487*12500,B487*W487)</f>
        <v>0</v>
      </c>
    </row>
    <row r="488" customFormat="false" ht="12.75" hidden="false" customHeight="false" outlineLevel="0" collapsed="false">
      <c r="A488" s="156" t="e">
        <f aca="false">VLOOKUP(G488,DDENA_USERS,2,FALSE())</f>
        <v>#N/A</v>
      </c>
      <c r="B488" s="157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56" t="n">
        <f aca="false">IF(F488="Coal",B488*W488*12500,B488*W488)</f>
        <v>0</v>
      </c>
    </row>
    <row r="489" customFormat="false" ht="12.75" hidden="false" customHeight="false" outlineLevel="0" collapsed="false">
      <c r="A489" s="156" t="e">
        <f aca="false">VLOOKUP(G489,DDENA_USERS,2,FALSE())</f>
        <v>#N/A</v>
      </c>
      <c r="B489" s="157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56" t="n">
        <f aca="false">IF(F489="Coal",B489*W489*12500,B489*W489)</f>
        <v>0</v>
      </c>
    </row>
    <row r="490" customFormat="false" ht="12.75" hidden="false" customHeight="false" outlineLevel="0" collapsed="false">
      <c r="A490" s="156" t="e">
        <f aca="false">VLOOKUP(G490,DDENA_USERS,2,FALSE())</f>
        <v>#N/A</v>
      </c>
      <c r="B490" s="157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56" t="n">
        <f aca="false">IF(F490="Coal",B490*W490*12500,B490*W490)</f>
        <v>0</v>
      </c>
    </row>
    <row r="491" customFormat="false" ht="12.75" hidden="false" customHeight="false" outlineLevel="0" collapsed="false">
      <c r="A491" s="156" t="e">
        <f aca="false">VLOOKUP(G491,DDENA_USERS,2,FALSE())</f>
        <v>#N/A</v>
      </c>
      <c r="B491" s="157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56" t="n">
        <f aca="false">IF(F491="Coal",B491*W491*12500,B491*W491)</f>
        <v>0</v>
      </c>
    </row>
    <row r="492" customFormat="false" ht="12.75" hidden="false" customHeight="false" outlineLevel="0" collapsed="false">
      <c r="A492" s="156" t="e">
        <f aca="false">VLOOKUP(G492,DDENA_USERS,2,FALSE())</f>
        <v>#N/A</v>
      </c>
      <c r="B492" s="157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56" t="n">
        <f aca="false">IF(F492="Coal",B492*W492*12500,B492*W492)</f>
        <v>0</v>
      </c>
    </row>
    <row r="493" customFormat="false" ht="12.75" hidden="false" customHeight="false" outlineLevel="0" collapsed="false">
      <c r="A493" s="156" t="e">
        <f aca="false">VLOOKUP(G493,DDENA_USERS,2,FALSE())</f>
        <v>#N/A</v>
      </c>
      <c r="B493" s="157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56" t="n">
        <f aca="false">IF(F493="Coal",B493*W493*12500,B493*W493)</f>
        <v>0</v>
      </c>
    </row>
    <row r="494" customFormat="false" ht="12.75" hidden="false" customHeight="false" outlineLevel="0" collapsed="false">
      <c r="A494" s="156" t="e">
        <f aca="false">VLOOKUP(G494,DDENA_USERS,2,FALSE())</f>
        <v>#N/A</v>
      </c>
      <c r="B494" s="157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56" t="n">
        <f aca="false">IF(F494="Coal",B494*W494*12500,B494*W494)</f>
        <v>0</v>
      </c>
    </row>
    <row r="495" customFormat="false" ht="12.75" hidden="false" customHeight="false" outlineLevel="0" collapsed="false">
      <c r="A495" s="156" t="e">
        <f aca="false">VLOOKUP(G495,DDENA_USERS,2,FALSE())</f>
        <v>#N/A</v>
      </c>
      <c r="B495" s="157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56" t="n">
        <f aca="false">IF(F495="Coal",B495*W495*12500,B495*W495)</f>
        <v>0</v>
      </c>
    </row>
    <row r="496" customFormat="false" ht="12.75" hidden="false" customHeight="false" outlineLevel="0" collapsed="false">
      <c r="A496" s="156" t="e">
        <f aca="false">VLOOKUP(G496,DDENA_USERS,2,FALSE())</f>
        <v>#N/A</v>
      </c>
      <c r="B496" s="157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56" t="n">
        <f aca="false">IF(F496="Coal",B496*W496*12500,B496*W496)</f>
        <v>0</v>
      </c>
    </row>
    <row r="497" customFormat="false" ht="12.75" hidden="false" customHeight="false" outlineLevel="0" collapsed="false">
      <c r="A497" s="156" t="e">
        <f aca="false">VLOOKUP(G497,DDENA_USERS,2,FALSE())</f>
        <v>#N/A</v>
      </c>
      <c r="B497" s="157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56" t="n">
        <f aca="false">IF(F497="Coal",B497*W497*12500,B497*W497)</f>
        <v>0</v>
      </c>
    </row>
    <row r="498" customFormat="false" ht="12.75" hidden="false" customHeight="false" outlineLevel="0" collapsed="false">
      <c r="A498" s="156" t="e">
        <f aca="false">VLOOKUP(G498,DDENA_USERS,2,FALSE())</f>
        <v>#N/A</v>
      </c>
      <c r="B498" s="157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56" t="n">
        <f aca="false">IF(F498="Coal",B498*W498*12500,B498*W498)</f>
        <v>0</v>
      </c>
    </row>
    <row r="499" customFormat="false" ht="12.75" hidden="false" customHeight="false" outlineLevel="0" collapsed="false">
      <c r="A499" s="156" t="e">
        <f aca="false">VLOOKUP(G499,DDENA_USERS,2,FALSE())</f>
        <v>#N/A</v>
      </c>
      <c r="B499" s="157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56" t="n">
        <f aca="false">IF(F499="Coal",B499*W499*12500,B499*W499)</f>
        <v>0</v>
      </c>
    </row>
    <row r="500" customFormat="false" ht="12.75" hidden="false" customHeight="false" outlineLevel="0" collapsed="false">
      <c r="A500" s="156" t="e">
        <f aca="false">VLOOKUP(G500,DDENA_USERS,2,FALSE())</f>
        <v>#N/A</v>
      </c>
      <c r="B500" s="157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56" t="n">
        <f aca="false">IF(F500="Coal",B500*W500*12500,B500*W500)</f>
        <v>0</v>
      </c>
    </row>
    <row r="501" customFormat="false" ht="12.75" hidden="false" customHeight="false" outlineLevel="0" collapsed="false">
      <c r="A501" s="156" t="e">
        <f aca="false">VLOOKUP(G501,DDENA_USERS,2,FALSE())</f>
        <v>#N/A</v>
      </c>
      <c r="B501" s="157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56" t="n">
        <f aca="false">IF(F501="Coal",B501*W501*12500,B501*W501)</f>
        <v>0</v>
      </c>
    </row>
    <row r="502" customFormat="false" ht="12.75" hidden="false" customHeight="false" outlineLevel="0" collapsed="false">
      <c r="A502" s="156" t="e">
        <f aca="false">VLOOKUP(G502,DDENA_USERS,2,FALSE())</f>
        <v>#N/A</v>
      </c>
      <c r="B502" s="157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56" t="n">
        <f aca="false">IF(F502="Coal",B502*W502*12500,B502*W502)</f>
        <v>0</v>
      </c>
    </row>
    <row r="503" customFormat="false" ht="12.75" hidden="false" customHeight="false" outlineLevel="0" collapsed="false">
      <c r="A503" s="156" t="e">
        <f aca="false">VLOOKUP(G503,DDENA_USERS,2,FALSE())</f>
        <v>#N/A</v>
      </c>
      <c r="B503" s="157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56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647</v>
      </c>
      <c r="B1" s="171" t="str">
        <f aca="false">IF(B6=0,"No Activity","")</f>
        <v/>
      </c>
      <c r="AI1" s="172" t="s">
        <v>703</v>
      </c>
      <c r="AJ1" s="172"/>
    </row>
    <row r="2" customFormat="false" ht="13.5" hidden="false" customHeight="false" outlineLevel="0" collapsed="false">
      <c r="A2" s="151" t="s">
        <v>627</v>
      </c>
      <c r="AI2" s="87" t="s">
        <v>704</v>
      </c>
      <c r="AJ2" s="173"/>
      <c r="AK2" s="174" t="s">
        <v>705</v>
      </c>
    </row>
    <row r="3" customFormat="false" ht="13.5" hidden="false" customHeight="false" outlineLevel="0" collapsed="false">
      <c r="A3" s="40" t="n">
        <f aca="false">'E-Mail'!$B$2</f>
        <v>37026</v>
      </c>
      <c r="AI3" s="61" t="s">
        <v>665</v>
      </c>
      <c r="AJ3" s="175" t="s">
        <v>706</v>
      </c>
      <c r="AK3" s="176"/>
    </row>
    <row r="4" customFormat="false" ht="12.75" hidden="false" customHeight="false" outlineLevel="0" collapsed="false">
      <c r="A4" s="151"/>
      <c r="AI4" s="59" t="s">
        <v>707</v>
      </c>
      <c r="AJ4" s="177" t="n">
        <v>1</v>
      </c>
      <c r="AK4" s="178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2" t="s">
        <v>570</v>
      </c>
      <c r="B5" s="132" t="s">
        <v>6</v>
      </c>
      <c r="C5" s="132" t="s">
        <v>7</v>
      </c>
      <c r="AI5" s="87" t="s">
        <v>708</v>
      </c>
      <c r="AJ5" s="179" t="n">
        <v>2</v>
      </c>
      <c r="AK5" s="178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72</v>
      </c>
      <c r="B6" s="133" t="n">
        <f aca="false">COUNTIF($H$9:$H$4990,A6)</f>
        <v>4</v>
      </c>
      <c r="C6" s="133" t="n">
        <f aca="false">SUMIF($H$9:$H$4991,A6,$D$9:$D$4991)</f>
        <v>8000</v>
      </c>
      <c r="AI6" s="87" t="s">
        <v>74</v>
      </c>
      <c r="AJ6" s="179"/>
      <c r="AK6" s="178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33"/>
      <c r="C7" s="133"/>
      <c r="Y7" s="0" t="n">
        <v>1</v>
      </c>
      <c r="AI7" s="70" t="s">
        <v>58</v>
      </c>
      <c r="AJ7" s="180" t="n">
        <v>3</v>
      </c>
      <c r="AK7" s="178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78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1" t="s">
        <v>68</v>
      </c>
      <c r="B9" s="129" t="s">
        <v>709</v>
      </c>
      <c r="C9" s="56" t="s">
        <v>650</v>
      </c>
      <c r="D9" s="56" t="s">
        <v>651</v>
      </c>
      <c r="E9" s="181" t="s">
        <v>710</v>
      </c>
      <c r="F9" s="155" t="s">
        <v>652</v>
      </c>
      <c r="G9" s="155" t="s">
        <v>653</v>
      </c>
      <c r="H9" s="155" t="s">
        <v>67</v>
      </c>
      <c r="I9" s="155" t="s">
        <v>654</v>
      </c>
      <c r="J9" s="155" t="s">
        <v>655</v>
      </c>
      <c r="K9" s="155" t="s">
        <v>656</v>
      </c>
      <c r="L9" s="155" t="s">
        <v>657</v>
      </c>
      <c r="M9" s="155" t="s">
        <v>658</v>
      </c>
      <c r="N9" s="155" t="s">
        <v>659</v>
      </c>
      <c r="O9" s="155" t="s">
        <v>660</v>
      </c>
      <c r="P9" s="155" t="s">
        <v>661</v>
      </c>
      <c r="Q9" s="155" t="s">
        <v>662</v>
      </c>
      <c r="R9" s="155" t="s">
        <v>663</v>
      </c>
      <c r="S9" s="155" t="s">
        <v>664</v>
      </c>
      <c r="T9" s="155" t="s">
        <v>665</v>
      </c>
      <c r="U9" s="155" t="s">
        <v>666</v>
      </c>
      <c r="V9" s="155" t="s">
        <v>667</v>
      </c>
      <c r="W9" s="155" t="s">
        <v>668</v>
      </c>
      <c r="X9" s="155" t="s">
        <v>669</v>
      </c>
      <c r="Y9" s="155" t="s">
        <v>670</v>
      </c>
      <c r="Z9" s="155" t="s">
        <v>671</v>
      </c>
      <c r="AA9" s="155" t="s">
        <v>672</v>
      </c>
      <c r="AF9" s="182" t="s">
        <v>665</v>
      </c>
      <c r="AG9" s="183" t="s">
        <v>709</v>
      </c>
      <c r="AK9" s="178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84" t="str">
        <f aca="false">VLOOKUP(I10,DDEPM_USERS,2,FALSE())</f>
        <v>Clint Dean</v>
      </c>
      <c r="B10" s="185" t="n">
        <f aca="false">VLOOKUP(T10,DELIV_CONV,2,FALSE())</f>
        <v>16</v>
      </c>
      <c r="C10" s="186" t="n">
        <f aca="false">S10-R10+1</f>
        <v>2</v>
      </c>
      <c r="D10" s="187" t="n">
        <f aca="false">Y10*B10*C10</f>
        <v>1600</v>
      </c>
      <c r="E10" s="184" t="n">
        <f aca="false">D10*Z10</f>
        <v>93600</v>
      </c>
      <c r="F10" s="158" t="s">
        <v>673</v>
      </c>
      <c r="G10" s="158" t="s">
        <v>711</v>
      </c>
      <c r="H10" s="158" t="s">
        <v>72</v>
      </c>
      <c r="I10" s="158" t="s">
        <v>712</v>
      </c>
      <c r="J10" s="158" t="s">
        <v>713</v>
      </c>
      <c r="K10" s="158" t="s">
        <v>714</v>
      </c>
      <c r="L10" s="158" t="s">
        <v>678</v>
      </c>
      <c r="M10" s="158" t="s">
        <v>679</v>
      </c>
      <c r="N10" s="158" t="s">
        <v>715</v>
      </c>
      <c r="O10" s="158" t="s">
        <v>681</v>
      </c>
      <c r="P10" s="158"/>
      <c r="Q10" s="158" t="s">
        <v>716</v>
      </c>
      <c r="R10" s="159" t="n">
        <v>37028</v>
      </c>
      <c r="S10" s="159" t="n">
        <v>37029</v>
      </c>
      <c r="T10" s="158" t="s">
        <v>708</v>
      </c>
      <c r="U10" s="158"/>
      <c r="V10" s="160" t="n">
        <v>37026</v>
      </c>
      <c r="W10" s="158" t="s">
        <v>717</v>
      </c>
      <c r="X10" s="158" t="s">
        <v>702</v>
      </c>
      <c r="Y10" s="158" t="n">
        <v>50</v>
      </c>
      <c r="Z10" s="158" t="n">
        <v>58.5</v>
      </c>
      <c r="AA10" s="158" t="n">
        <v>30535</v>
      </c>
      <c r="AF10" s="158" t="s">
        <v>708</v>
      </c>
      <c r="AG10" s="188" t="n">
        <v>16</v>
      </c>
      <c r="AK10" s="178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84" t="str">
        <f aca="false">VLOOKUP(I11,DDEPM_USERS,2,FALSE())</f>
        <v>Jeff King</v>
      </c>
      <c r="B11" s="185" t="n">
        <f aca="false">VLOOKUP(T11,DELIV_CONV,2,FALSE())</f>
        <v>16</v>
      </c>
      <c r="C11" s="186" t="n">
        <f aca="false">S11-R11+1</f>
        <v>2</v>
      </c>
      <c r="D11" s="187" t="n">
        <f aca="false">Y11*B11*C11</f>
        <v>1600</v>
      </c>
      <c r="E11" s="184" t="n">
        <f aca="false">D11*Z11</f>
        <v>67200</v>
      </c>
      <c r="F11" s="161" t="s">
        <v>673</v>
      </c>
      <c r="G11" s="161" t="s">
        <v>711</v>
      </c>
      <c r="H11" s="161" t="s">
        <v>72</v>
      </c>
      <c r="I11" s="161" t="s">
        <v>718</v>
      </c>
      <c r="J11" s="161" t="s">
        <v>719</v>
      </c>
      <c r="K11" s="161" t="s">
        <v>714</v>
      </c>
      <c r="L11" s="161" t="s">
        <v>678</v>
      </c>
      <c r="M11" s="161" t="s">
        <v>679</v>
      </c>
      <c r="N11" s="161" t="s">
        <v>720</v>
      </c>
      <c r="O11" s="161" t="s">
        <v>681</v>
      </c>
      <c r="P11" s="161"/>
      <c r="Q11" s="161" t="s">
        <v>716</v>
      </c>
      <c r="R11" s="162" t="n">
        <v>37028</v>
      </c>
      <c r="S11" s="162" t="n">
        <v>37029</v>
      </c>
      <c r="T11" s="161" t="s">
        <v>708</v>
      </c>
      <c r="U11" s="161"/>
      <c r="V11" s="163" t="n">
        <v>37026</v>
      </c>
      <c r="W11" s="161" t="s">
        <v>721</v>
      </c>
      <c r="X11" s="161" t="s">
        <v>684</v>
      </c>
      <c r="Y11" s="161" t="n">
        <v>50</v>
      </c>
      <c r="Z11" s="161" t="n">
        <v>42</v>
      </c>
      <c r="AA11" s="161" t="n">
        <v>30315</v>
      </c>
      <c r="AF11" s="158" t="s">
        <v>722</v>
      </c>
      <c r="AG11" s="188" t="n">
        <v>14</v>
      </c>
      <c r="AK11" s="178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84" t="str">
        <f aca="false">VLOOKUP(I12,DDEPM_USERS,2,FALSE())</f>
        <v>Jeff King</v>
      </c>
      <c r="B12" s="185" t="n">
        <f aca="false">VLOOKUP(T12,DELIV_CONV,2,FALSE())</f>
        <v>16</v>
      </c>
      <c r="C12" s="186" t="n">
        <f aca="false">S12-R12+1</f>
        <v>5</v>
      </c>
      <c r="D12" s="187" t="n">
        <f aca="false">Y12*B12*C12</f>
        <v>4000</v>
      </c>
      <c r="E12" s="184" t="n">
        <f aca="false">D12*Z12</f>
        <v>178000</v>
      </c>
      <c r="F12" s="158" t="s">
        <v>673</v>
      </c>
      <c r="G12" s="158" t="s">
        <v>711</v>
      </c>
      <c r="H12" s="158" t="s">
        <v>72</v>
      </c>
      <c r="I12" s="158" t="s">
        <v>718</v>
      </c>
      <c r="J12" s="158" t="s">
        <v>719</v>
      </c>
      <c r="K12" s="158" t="s">
        <v>714</v>
      </c>
      <c r="L12" s="158" t="s">
        <v>678</v>
      </c>
      <c r="M12" s="158" t="s">
        <v>679</v>
      </c>
      <c r="N12" s="158" t="s">
        <v>720</v>
      </c>
      <c r="O12" s="158" t="s">
        <v>681</v>
      </c>
      <c r="P12" s="158"/>
      <c r="Q12" s="158" t="s">
        <v>723</v>
      </c>
      <c r="R12" s="159" t="n">
        <v>37032</v>
      </c>
      <c r="S12" s="159" t="n">
        <v>37036</v>
      </c>
      <c r="T12" s="158" t="s">
        <v>708</v>
      </c>
      <c r="U12" s="158"/>
      <c r="V12" s="160" t="n">
        <v>37026</v>
      </c>
      <c r="W12" s="158" t="s">
        <v>724</v>
      </c>
      <c r="X12" s="158" t="s">
        <v>702</v>
      </c>
      <c r="Y12" s="158" t="n">
        <v>50</v>
      </c>
      <c r="Z12" s="158" t="n">
        <v>44.5</v>
      </c>
      <c r="AA12" s="158" t="n">
        <v>30557</v>
      </c>
      <c r="AF12" s="158" t="s">
        <v>707</v>
      </c>
      <c r="AG12" s="188" t="n">
        <v>12</v>
      </c>
      <c r="AK12" s="178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84" t="str">
        <f aca="false">VLOOKUP(I13,DDEPM_USERS,2,FALSE())</f>
        <v>Jeff King</v>
      </c>
      <c r="B13" s="185" t="n">
        <f aca="false">VLOOKUP(T13,DELIV_CONV,2,FALSE())</f>
        <v>16</v>
      </c>
      <c r="C13" s="186" t="n">
        <f aca="false">S13-R13+1</f>
        <v>1</v>
      </c>
      <c r="D13" s="187" t="n">
        <f aca="false">Y13*B13*C13</f>
        <v>800</v>
      </c>
      <c r="E13" s="184" t="n">
        <f aca="false">D13*Z13</f>
        <v>33600</v>
      </c>
      <c r="F13" s="161" t="s">
        <v>673</v>
      </c>
      <c r="G13" s="161" t="s">
        <v>711</v>
      </c>
      <c r="H13" s="161" t="s">
        <v>72</v>
      </c>
      <c r="I13" s="161" t="s">
        <v>718</v>
      </c>
      <c r="J13" s="161" t="s">
        <v>719</v>
      </c>
      <c r="K13" s="161" t="s">
        <v>714</v>
      </c>
      <c r="L13" s="161" t="s">
        <v>678</v>
      </c>
      <c r="M13" s="161" t="s">
        <v>679</v>
      </c>
      <c r="N13" s="161" t="s">
        <v>720</v>
      </c>
      <c r="O13" s="161" t="s">
        <v>681</v>
      </c>
      <c r="P13" s="161"/>
      <c r="Q13" s="161" t="s">
        <v>725</v>
      </c>
      <c r="R13" s="162" t="n">
        <v>37027</v>
      </c>
      <c r="S13" s="162" t="n">
        <v>37027</v>
      </c>
      <c r="T13" s="161" t="s">
        <v>708</v>
      </c>
      <c r="U13" s="161"/>
      <c r="V13" s="163" t="n">
        <v>37026</v>
      </c>
      <c r="W13" s="161" t="s">
        <v>726</v>
      </c>
      <c r="X13" s="161" t="s">
        <v>684</v>
      </c>
      <c r="Y13" s="161" t="n">
        <v>50</v>
      </c>
      <c r="Z13" s="161" t="n">
        <v>42</v>
      </c>
      <c r="AA13" s="161" t="n">
        <v>30216</v>
      </c>
      <c r="AF13" s="188"/>
      <c r="AG13" s="188"/>
      <c r="AK13" s="178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84" t="e">
        <f aca="false">VLOOKUP(I14,DDEPM_USERS,2,FALSE())</f>
        <v>#N/A</v>
      </c>
      <c r="B14" s="185" t="e">
        <f aca="false">VLOOKUP(T14,DELIV_CONV,2,FALSE())</f>
        <v>#N/A</v>
      </c>
      <c r="C14" s="186" t="n">
        <f aca="false">S14-R14+1</f>
        <v>1</v>
      </c>
      <c r="D14" s="187" t="e">
        <f aca="false">Y14*B14*C14</f>
        <v>#N/A</v>
      </c>
      <c r="E14" s="184" t="e">
        <f aca="false">D14*Z14</f>
        <v>#N/A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9"/>
      <c r="S14" s="159"/>
      <c r="T14" s="158"/>
      <c r="U14" s="158"/>
      <c r="V14" s="160"/>
      <c r="W14" s="158"/>
      <c r="X14" s="158"/>
      <c r="Y14" s="158"/>
      <c r="Z14" s="158"/>
      <c r="AA14" s="158"/>
      <c r="AF14" s="188"/>
      <c r="AG14" s="188"/>
      <c r="AK14" s="178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84" t="e">
        <f aca="false">VLOOKUP(I15,DDEPM_USERS,2,FALSE())</f>
        <v>#N/A</v>
      </c>
      <c r="B15" s="185" t="e">
        <f aca="false">VLOOKUP(T15,DELIV_CONV,2,FALSE())</f>
        <v>#N/A</v>
      </c>
      <c r="C15" s="186" t="n">
        <f aca="false">S15-R15+1</f>
        <v>1</v>
      </c>
      <c r="D15" s="187" t="e">
        <f aca="false">Y15*B15*C15</f>
        <v>#N/A</v>
      </c>
      <c r="E15" s="184" t="e">
        <f aca="false">D15*Z15</f>
        <v>#N/A</v>
      </c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2"/>
      <c r="S15" s="162"/>
      <c r="T15" s="161"/>
      <c r="U15" s="161"/>
      <c r="V15" s="163"/>
      <c r="W15" s="161"/>
      <c r="X15" s="161"/>
      <c r="Y15" s="161"/>
      <c r="Z15" s="161"/>
      <c r="AA15" s="161"/>
      <c r="AF15" s="188"/>
      <c r="AG15" s="188"/>
      <c r="AK15" s="178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84" t="e">
        <f aca="false">VLOOKUP(I16,DDEPM_USERS,2,FALSE())</f>
        <v>#N/A</v>
      </c>
      <c r="B16" s="185" t="e">
        <f aca="false">VLOOKUP(T16,DELIV_CONV,2,FALSE())</f>
        <v>#N/A</v>
      </c>
      <c r="C16" s="186" t="n">
        <f aca="false">S16-R16+1</f>
        <v>1</v>
      </c>
      <c r="D16" s="187" t="e">
        <f aca="false">Y16*B16*C16</f>
        <v>#N/A</v>
      </c>
      <c r="E16" s="184" t="e">
        <f aca="false">D16*Z16</f>
        <v>#N/A</v>
      </c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9"/>
      <c r="S16" s="159"/>
      <c r="T16" s="158"/>
      <c r="U16" s="158"/>
      <c r="V16" s="160"/>
      <c r="W16" s="158"/>
      <c r="X16" s="158"/>
      <c r="Y16" s="158"/>
      <c r="Z16" s="158"/>
      <c r="AA16" s="158"/>
      <c r="AF16" s="188"/>
      <c r="AG16" s="188"/>
      <c r="AK16" s="178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84" t="e">
        <f aca="false">VLOOKUP(I17,DDEPM_USERS,2,FALSE())</f>
        <v>#N/A</v>
      </c>
      <c r="B17" s="185" t="e">
        <f aca="false">VLOOKUP(T17,DELIV_CONV,2,FALSE())</f>
        <v>#N/A</v>
      </c>
      <c r="C17" s="186" t="n">
        <f aca="false">S17-R17+1</f>
        <v>1</v>
      </c>
      <c r="D17" s="187" t="e">
        <f aca="false">Y17*B17*C17</f>
        <v>#N/A</v>
      </c>
      <c r="E17" s="184" t="e">
        <f aca="false">D17*Z17</f>
        <v>#N/A</v>
      </c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2"/>
      <c r="S17" s="162"/>
      <c r="T17" s="161"/>
      <c r="U17" s="161"/>
      <c r="V17" s="163"/>
      <c r="W17" s="161"/>
      <c r="X17" s="161"/>
      <c r="Y17" s="161"/>
      <c r="Z17" s="161"/>
      <c r="AA17" s="161"/>
      <c r="AF17" s="188"/>
      <c r="AG17" s="188"/>
      <c r="AK17" s="178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84" t="e">
        <f aca="false">VLOOKUP(I18,DDEPM_USERS,2,FALSE())</f>
        <v>#N/A</v>
      </c>
      <c r="B18" s="185" t="e">
        <f aca="false">VLOOKUP(T18,DELIV_CONV,2,FALSE())</f>
        <v>#N/A</v>
      </c>
      <c r="C18" s="186" t="n">
        <f aca="false">S18-R18+1</f>
        <v>1</v>
      </c>
      <c r="D18" s="187" t="e">
        <f aca="false">Y18*B18*C18</f>
        <v>#N/A</v>
      </c>
      <c r="E18" s="184" t="e">
        <f aca="false">D18*Z18</f>
        <v>#N/A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9"/>
      <c r="S18" s="159"/>
      <c r="T18" s="158"/>
      <c r="U18" s="158"/>
      <c r="V18" s="160"/>
      <c r="W18" s="158"/>
      <c r="X18" s="158"/>
      <c r="Y18" s="158"/>
      <c r="Z18" s="158"/>
      <c r="AA18" s="158"/>
      <c r="AF18" s="188"/>
      <c r="AG18" s="188"/>
      <c r="AK18" s="178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84" t="e">
        <f aca="false">VLOOKUP(I19,DDEPM_USERS,2,FALSE())</f>
        <v>#N/A</v>
      </c>
      <c r="B19" s="185" t="e">
        <f aca="false">VLOOKUP(T19,DELIV_CONV,2,FALSE())</f>
        <v>#N/A</v>
      </c>
      <c r="C19" s="186" t="n">
        <f aca="false">S19-R19+1</f>
        <v>1</v>
      </c>
      <c r="D19" s="187" t="e">
        <f aca="false">Y19*B19*C19</f>
        <v>#N/A</v>
      </c>
      <c r="E19" s="184" t="e">
        <f aca="false">D19*Z19</f>
        <v>#N/A</v>
      </c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2"/>
      <c r="S19" s="162"/>
      <c r="T19" s="161"/>
      <c r="U19" s="161"/>
      <c r="V19" s="163"/>
      <c r="W19" s="161"/>
      <c r="X19" s="161"/>
      <c r="Y19" s="161"/>
      <c r="Z19" s="161"/>
      <c r="AA19" s="161"/>
      <c r="AF19" s="188"/>
      <c r="AG19" s="188"/>
      <c r="AK19" s="178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84" t="e">
        <f aca="false">VLOOKUP(I20,DDEPM_USERS,2,FALSE())</f>
        <v>#N/A</v>
      </c>
      <c r="B20" s="185" t="e">
        <f aca="false">VLOOKUP(T20,DELIV_CONV,2,FALSE())</f>
        <v>#N/A</v>
      </c>
      <c r="C20" s="186" t="n">
        <f aca="false">S20-R20+1</f>
        <v>1</v>
      </c>
      <c r="D20" s="187" t="e">
        <f aca="false">Y20*B20*C20</f>
        <v>#N/A</v>
      </c>
      <c r="E20" s="184" t="e">
        <f aca="false">D20*Z20</f>
        <v>#N/A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9"/>
      <c r="S20" s="159"/>
      <c r="T20" s="158"/>
      <c r="U20" s="158"/>
      <c r="V20" s="160"/>
      <c r="W20" s="158"/>
      <c r="X20" s="158"/>
      <c r="Y20" s="158"/>
      <c r="Z20" s="158"/>
      <c r="AA20" s="158"/>
      <c r="AF20" s="188"/>
      <c r="AG20" s="188"/>
      <c r="AK20" s="178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84" t="e">
        <f aca="false">VLOOKUP(I21,DDEPM_USERS,2,FALSE())</f>
        <v>#N/A</v>
      </c>
      <c r="B21" s="185" t="e">
        <f aca="false">VLOOKUP(T21,DELIV_CONV,2,FALSE())</f>
        <v>#N/A</v>
      </c>
      <c r="C21" s="186" t="n">
        <f aca="false">S21-R21+1</f>
        <v>1</v>
      </c>
      <c r="D21" s="187" t="e">
        <f aca="false">Y21*B21*C21</f>
        <v>#N/A</v>
      </c>
      <c r="E21" s="184" t="e">
        <f aca="false">D21*Z21</f>
        <v>#N/A</v>
      </c>
      <c r="F21" s="168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89"/>
      <c r="S21" s="189"/>
      <c r="T21" s="169"/>
      <c r="U21" s="169"/>
      <c r="V21" s="170"/>
      <c r="W21" s="169"/>
      <c r="X21" s="169"/>
      <c r="Y21" s="169"/>
      <c r="Z21" s="169"/>
      <c r="AA21" s="169"/>
      <c r="AF21" s="188"/>
      <c r="AG21" s="188"/>
      <c r="AK21" s="178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84" t="e">
        <f aca="false">VLOOKUP(I22,DDEPM_USERS,2,FALSE())</f>
        <v>#N/A</v>
      </c>
      <c r="B22" s="185" t="e">
        <f aca="false">VLOOKUP(T22,DELIV_CONV,2,FALSE())</f>
        <v>#N/A</v>
      </c>
      <c r="C22" s="186" t="n">
        <f aca="false">S22-R22+1</f>
        <v>1</v>
      </c>
      <c r="D22" s="187" t="e">
        <f aca="false">Y22*B22*C22</f>
        <v>#N/A</v>
      </c>
      <c r="E22" s="184" t="e">
        <f aca="false">D22*Z22</f>
        <v>#N/A</v>
      </c>
      <c r="F22" s="164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90"/>
      <c r="S22" s="190"/>
      <c r="T22" s="165"/>
      <c r="U22" s="165"/>
      <c r="V22" s="167"/>
      <c r="W22" s="165"/>
      <c r="X22" s="165"/>
      <c r="Y22" s="165"/>
      <c r="Z22" s="165"/>
      <c r="AA22" s="165"/>
      <c r="AF22" s="188"/>
      <c r="AG22" s="188"/>
      <c r="AK22" s="178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84" t="e">
        <f aca="false">VLOOKUP(I23,DDEPM_USERS,2,FALSE())</f>
        <v>#N/A</v>
      </c>
      <c r="B23" s="185" t="e">
        <f aca="false">VLOOKUP(T23,DELIV_CONV,2,FALSE())</f>
        <v>#N/A</v>
      </c>
      <c r="C23" s="186" t="n">
        <f aca="false">S23-R23+1</f>
        <v>1</v>
      </c>
      <c r="D23" s="187" t="e">
        <f aca="false">Y23*B23*C23</f>
        <v>#N/A</v>
      </c>
      <c r="E23" s="184" t="e">
        <f aca="false">D23*Z23</f>
        <v>#N/A</v>
      </c>
      <c r="F23" s="168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89"/>
      <c r="S23" s="189"/>
      <c r="T23" s="169"/>
      <c r="U23" s="169"/>
      <c r="V23" s="170"/>
      <c r="W23" s="169"/>
      <c r="X23" s="169"/>
      <c r="Y23" s="169"/>
      <c r="Z23" s="169"/>
      <c r="AA23" s="169"/>
      <c r="AF23" s="188"/>
      <c r="AG23" s="188"/>
      <c r="AK23" s="178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84" t="e">
        <f aca="false">VLOOKUP(I24,DDEPM_USERS,2,FALSE())</f>
        <v>#N/A</v>
      </c>
      <c r="B24" s="185" t="e">
        <f aca="false">VLOOKUP(T24,DELIV_CONV,2,FALSE())</f>
        <v>#N/A</v>
      </c>
      <c r="C24" s="186" t="n">
        <f aca="false">S24-R24+1</f>
        <v>1</v>
      </c>
      <c r="D24" s="187" t="e">
        <f aca="false">Y24*B24*C24</f>
        <v>#N/A</v>
      </c>
      <c r="E24" s="184" t="e">
        <f aca="false">D24*Z24</f>
        <v>#N/A</v>
      </c>
      <c r="F24" s="164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90"/>
      <c r="S24" s="190"/>
      <c r="T24" s="165"/>
      <c r="U24" s="165"/>
      <c r="V24" s="167"/>
      <c r="W24" s="165"/>
      <c r="X24" s="165"/>
      <c r="Y24" s="165"/>
      <c r="Z24" s="165"/>
      <c r="AA24" s="165"/>
      <c r="AF24" s="188"/>
      <c r="AG24" s="188"/>
    </row>
    <row r="25" customFormat="false" ht="12.75" hidden="false" customHeight="false" outlineLevel="0" collapsed="false">
      <c r="A25" s="184" t="e">
        <f aca="false">VLOOKUP(I25,DDEPM_USERS,2,FALSE())</f>
        <v>#N/A</v>
      </c>
      <c r="B25" s="185" t="e">
        <f aca="false">VLOOKUP(T25,DELIV_CONV,2,FALSE())</f>
        <v>#N/A</v>
      </c>
      <c r="C25" s="186" t="n">
        <f aca="false">S25-R25+1</f>
        <v>1</v>
      </c>
      <c r="D25" s="187" t="e">
        <f aca="false">Y25*B25*C25</f>
        <v>#N/A</v>
      </c>
      <c r="E25" s="184" t="e">
        <f aca="false">D25*Z25</f>
        <v>#N/A</v>
      </c>
      <c r="F25" s="168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89"/>
      <c r="S25" s="189"/>
      <c r="T25" s="169"/>
      <c r="U25" s="169"/>
      <c r="V25" s="170"/>
      <c r="W25" s="169"/>
      <c r="X25" s="169"/>
      <c r="Y25" s="169"/>
      <c r="Z25" s="169"/>
      <c r="AA25" s="169"/>
      <c r="AF25" s="188"/>
      <c r="AG25" s="188"/>
    </row>
    <row r="26" customFormat="false" ht="12.75" hidden="false" customHeight="false" outlineLevel="0" collapsed="false">
      <c r="A26" s="184" t="e">
        <f aca="false">VLOOKUP(I26,DDEPM_USERS,2,FALSE())</f>
        <v>#N/A</v>
      </c>
      <c r="B26" s="185" t="e">
        <f aca="false">VLOOKUP(T26,DELIV_CONV,2,FALSE())</f>
        <v>#N/A</v>
      </c>
      <c r="C26" s="186" t="n">
        <f aca="false">S26-R26+1</f>
        <v>1</v>
      </c>
      <c r="D26" s="187" t="e">
        <f aca="false">Y26*B26*C26</f>
        <v>#N/A</v>
      </c>
      <c r="E26" s="184" t="e">
        <f aca="false">D26*Z26</f>
        <v>#N/A</v>
      </c>
      <c r="F26" s="164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90"/>
      <c r="S26" s="190"/>
      <c r="T26" s="165"/>
      <c r="U26" s="165"/>
      <c r="V26" s="167"/>
      <c r="W26" s="165"/>
      <c r="X26" s="165"/>
      <c r="Y26" s="165"/>
      <c r="Z26" s="165"/>
      <c r="AA26" s="165"/>
      <c r="AF26" s="188"/>
      <c r="AG26" s="188"/>
    </row>
    <row r="27" customFormat="false" ht="12.75" hidden="false" customHeight="false" outlineLevel="0" collapsed="false">
      <c r="A27" s="184" t="e">
        <f aca="false">VLOOKUP(I27,DDEPM_USERS,2,FALSE())</f>
        <v>#N/A</v>
      </c>
      <c r="B27" s="185" t="e">
        <f aca="false">VLOOKUP(T27,DELIV_CONV,2,FALSE())</f>
        <v>#N/A</v>
      </c>
      <c r="C27" s="186" t="n">
        <f aca="false">S27-R27+1</f>
        <v>1</v>
      </c>
      <c r="D27" s="187" t="e">
        <f aca="false">Y27*B27*C27</f>
        <v>#N/A</v>
      </c>
      <c r="E27" s="184" t="e">
        <f aca="false">D27*Z27</f>
        <v>#N/A</v>
      </c>
      <c r="F27" s="168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89"/>
      <c r="S27" s="189"/>
      <c r="T27" s="169"/>
      <c r="U27" s="169"/>
      <c r="V27" s="170"/>
      <c r="W27" s="169"/>
      <c r="X27" s="169"/>
      <c r="Y27" s="169"/>
      <c r="Z27" s="169"/>
      <c r="AA27" s="169"/>
      <c r="AF27" s="188"/>
      <c r="AG27" s="188"/>
    </row>
    <row r="28" customFormat="false" ht="12.75" hidden="false" customHeight="false" outlineLevel="0" collapsed="false">
      <c r="A28" s="184" t="e">
        <f aca="false">VLOOKUP(I28,DDEPM_USERS,2,FALSE())</f>
        <v>#N/A</v>
      </c>
      <c r="B28" s="185" t="e">
        <f aca="false">VLOOKUP(T28,DELIV_CONV,2,FALSE())</f>
        <v>#N/A</v>
      </c>
      <c r="C28" s="186" t="n">
        <f aca="false">S28-R28+1</f>
        <v>1</v>
      </c>
      <c r="D28" s="187" t="e">
        <f aca="false">Y28*B28*C28</f>
        <v>#N/A</v>
      </c>
      <c r="E28" s="184" t="e">
        <f aca="false">D28*Z28</f>
        <v>#N/A</v>
      </c>
      <c r="F28" s="164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90"/>
      <c r="S28" s="190"/>
      <c r="T28" s="165"/>
      <c r="U28" s="165"/>
      <c r="V28" s="167"/>
      <c r="W28" s="165"/>
      <c r="X28" s="165"/>
      <c r="Y28" s="165"/>
      <c r="Z28" s="165"/>
      <c r="AA28" s="165"/>
      <c r="AF28" s="188"/>
      <c r="AG28" s="188"/>
    </row>
    <row r="29" customFormat="false" ht="12.75" hidden="false" customHeight="false" outlineLevel="0" collapsed="false">
      <c r="A29" s="184" t="e">
        <f aca="false">VLOOKUP(I29,DDEPM_USERS,2,FALSE())</f>
        <v>#N/A</v>
      </c>
      <c r="B29" s="185" t="e">
        <f aca="false">VLOOKUP(T29,DELIV_CONV,2,FALSE())</f>
        <v>#N/A</v>
      </c>
      <c r="C29" s="186" t="n">
        <f aca="false">S29-R29+1</f>
        <v>1</v>
      </c>
      <c r="D29" s="187" t="e">
        <f aca="false">Y29*B29*C29</f>
        <v>#N/A</v>
      </c>
      <c r="E29" s="184" t="e">
        <f aca="false">D29*Z29</f>
        <v>#N/A</v>
      </c>
      <c r="F29" s="168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89"/>
      <c r="S29" s="189"/>
      <c r="T29" s="169"/>
      <c r="U29" s="169"/>
      <c r="V29" s="170"/>
      <c r="W29" s="169"/>
      <c r="X29" s="169"/>
      <c r="Y29" s="169"/>
      <c r="Z29" s="169"/>
      <c r="AA29" s="169"/>
      <c r="AF29" s="188"/>
      <c r="AG29" s="188"/>
    </row>
    <row r="30" customFormat="false" ht="12.75" hidden="false" customHeight="false" outlineLevel="0" collapsed="false">
      <c r="A30" s="184" t="e">
        <f aca="false">VLOOKUP(I30,DDEPM_USERS,2,FALSE())</f>
        <v>#N/A</v>
      </c>
      <c r="B30" s="185" t="e">
        <f aca="false">VLOOKUP(T30,DELIV_CONV,2,FALSE())</f>
        <v>#N/A</v>
      </c>
      <c r="C30" s="186" t="n">
        <f aca="false">S30-R30+1</f>
        <v>1</v>
      </c>
      <c r="D30" s="187" t="e">
        <f aca="false">Y30*B30*C30</f>
        <v>#N/A</v>
      </c>
      <c r="E30" s="184" t="e">
        <f aca="false">D30*Z30</f>
        <v>#N/A</v>
      </c>
      <c r="F30" s="164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90"/>
      <c r="S30" s="190"/>
      <c r="T30" s="165"/>
      <c r="U30" s="165"/>
      <c r="V30" s="167"/>
      <c r="W30" s="165"/>
      <c r="X30" s="165"/>
      <c r="Y30" s="165"/>
      <c r="Z30" s="165"/>
      <c r="AA30" s="165"/>
      <c r="AF30" s="188"/>
      <c r="AG30" s="188"/>
    </row>
    <row r="31" customFormat="false" ht="12.75" hidden="false" customHeight="false" outlineLevel="0" collapsed="false">
      <c r="A31" s="184" t="e">
        <f aca="false">VLOOKUP(I31,DDEPM_USERS,2,FALSE())</f>
        <v>#N/A</v>
      </c>
      <c r="B31" s="185" t="e">
        <f aca="false">VLOOKUP(T31,DELIV_CONV,2,FALSE())</f>
        <v>#N/A</v>
      </c>
      <c r="C31" s="186" t="n">
        <f aca="false">S31-R31+1</f>
        <v>1</v>
      </c>
      <c r="D31" s="187" t="e">
        <f aca="false">Y31*B31*C31</f>
        <v>#N/A</v>
      </c>
      <c r="E31" s="184" t="e">
        <f aca="false">D31*Z31</f>
        <v>#N/A</v>
      </c>
      <c r="F31" s="168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89"/>
      <c r="S31" s="189"/>
      <c r="T31" s="169"/>
      <c r="U31" s="169"/>
      <c r="V31" s="170"/>
      <c r="W31" s="169"/>
      <c r="X31" s="169"/>
      <c r="Y31" s="169"/>
      <c r="Z31" s="169"/>
      <c r="AA31" s="169"/>
      <c r="AF31" s="188"/>
      <c r="AG31" s="188"/>
    </row>
    <row r="32" customFormat="false" ht="12.75" hidden="false" customHeight="false" outlineLevel="0" collapsed="false">
      <c r="A32" s="184" t="e">
        <f aca="false">VLOOKUP(I32,DDEPM_USERS,2,FALSE())</f>
        <v>#N/A</v>
      </c>
      <c r="B32" s="185" t="e">
        <f aca="false">VLOOKUP(T32,DELIV_CONV,2,FALSE())</f>
        <v>#N/A</v>
      </c>
      <c r="C32" s="186" t="n">
        <f aca="false">S32-R32+1</f>
        <v>1</v>
      </c>
      <c r="D32" s="187" t="e">
        <f aca="false">Y32*B32*C32</f>
        <v>#N/A</v>
      </c>
      <c r="E32" s="184" t="e">
        <f aca="false">D32*Z32</f>
        <v>#N/A</v>
      </c>
      <c r="F32" s="164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90"/>
      <c r="S32" s="190"/>
      <c r="T32" s="165"/>
      <c r="U32" s="165"/>
      <c r="V32" s="167"/>
      <c r="W32" s="165"/>
      <c r="X32" s="165"/>
      <c r="Y32" s="165"/>
      <c r="Z32" s="165"/>
      <c r="AA32" s="165"/>
      <c r="AF32" s="188"/>
      <c r="AG32" s="188"/>
    </row>
    <row r="33" customFormat="false" ht="12.75" hidden="false" customHeight="false" outlineLevel="0" collapsed="false">
      <c r="A33" s="184" t="e">
        <f aca="false">VLOOKUP(I33,DDEPM_USERS,2,FALSE())</f>
        <v>#N/A</v>
      </c>
      <c r="B33" s="185" t="e">
        <f aca="false">VLOOKUP(T33,DELIV_CONV,2,FALSE())</f>
        <v>#N/A</v>
      </c>
      <c r="C33" s="186" t="n">
        <f aca="false">S33-R33+1</f>
        <v>1</v>
      </c>
      <c r="D33" s="187" t="e">
        <f aca="false">Y33*B33*C33</f>
        <v>#N/A</v>
      </c>
      <c r="E33" s="184" t="e">
        <f aca="false">D33*Z33</f>
        <v>#N/A</v>
      </c>
      <c r="F33" s="168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89"/>
      <c r="S33" s="189"/>
      <c r="T33" s="169"/>
      <c r="U33" s="169"/>
      <c r="V33" s="170"/>
      <c r="W33" s="169"/>
      <c r="X33" s="169"/>
      <c r="Y33" s="169"/>
      <c r="Z33" s="169"/>
      <c r="AA33" s="169"/>
      <c r="AF33" s="188"/>
      <c r="AG33" s="188"/>
    </row>
    <row r="34" customFormat="false" ht="12.75" hidden="false" customHeight="false" outlineLevel="0" collapsed="false">
      <c r="A34" s="184" t="e">
        <f aca="false">VLOOKUP(I34,DDEPM_USERS,2,FALSE())</f>
        <v>#N/A</v>
      </c>
      <c r="B34" s="185" t="e">
        <f aca="false">VLOOKUP(T34,DELIV_CONV,2,FALSE())</f>
        <v>#N/A</v>
      </c>
      <c r="C34" s="186" t="n">
        <f aca="false">S34-R34+1</f>
        <v>1</v>
      </c>
      <c r="D34" s="187" t="e">
        <f aca="false">Y34*B34*C34</f>
        <v>#N/A</v>
      </c>
      <c r="E34" s="184" t="e">
        <f aca="false">D34*Z34</f>
        <v>#N/A</v>
      </c>
      <c r="F34" s="164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90"/>
      <c r="S34" s="190"/>
      <c r="T34" s="165"/>
      <c r="U34" s="165"/>
      <c r="V34" s="167"/>
      <c r="W34" s="165"/>
      <c r="X34" s="165"/>
      <c r="Y34" s="165"/>
      <c r="Z34" s="165"/>
      <c r="AA34" s="165"/>
      <c r="AF34" s="188"/>
      <c r="AG34" s="188"/>
    </row>
    <row r="35" customFormat="false" ht="12.75" hidden="false" customHeight="false" outlineLevel="0" collapsed="false">
      <c r="A35" s="184" t="e">
        <f aca="false">VLOOKUP(I35,DDEPM_USERS,2,FALSE())</f>
        <v>#N/A</v>
      </c>
      <c r="B35" s="185" t="e">
        <f aca="false">VLOOKUP(T35,DELIV_CONV,2,FALSE())</f>
        <v>#N/A</v>
      </c>
      <c r="C35" s="186" t="n">
        <f aca="false">S35-R35+1</f>
        <v>1</v>
      </c>
      <c r="D35" s="187" t="e">
        <f aca="false">Y35*B35*C35</f>
        <v>#N/A</v>
      </c>
      <c r="E35" s="184" t="e">
        <f aca="false">D35*Z35</f>
        <v>#N/A</v>
      </c>
      <c r="F35" s="168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89"/>
      <c r="S35" s="189"/>
      <c r="T35" s="169"/>
      <c r="U35" s="169"/>
      <c r="V35" s="170"/>
      <c r="W35" s="169"/>
      <c r="X35" s="169"/>
      <c r="Y35" s="169"/>
      <c r="Z35" s="169"/>
      <c r="AA35" s="169"/>
      <c r="AF35" s="188"/>
      <c r="AG35" s="188"/>
    </row>
    <row r="36" customFormat="false" ht="12.75" hidden="false" customHeight="false" outlineLevel="0" collapsed="false">
      <c r="A36" s="184" t="e">
        <f aca="false">VLOOKUP(I36,DDEPM_USERS,2,FALSE())</f>
        <v>#N/A</v>
      </c>
      <c r="B36" s="185" t="e">
        <f aca="false">VLOOKUP(T36,DELIV_CONV,2,FALSE())</f>
        <v>#N/A</v>
      </c>
      <c r="C36" s="186" t="n">
        <f aca="false">S36-R36+1</f>
        <v>1</v>
      </c>
      <c r="D36" s="187" t="e">
        <f aca="false">Y36*B36*C36</f>
        <v>#N/A</v>
      </c>
      <c r="E36" s="184" t="e">
        <f aca="false">D36*Z36</f>
        <v>#N/A</v>
      </c>
      <c r="F36" s="164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90"/>
      <c r="S36" s="190"/>
      <c r="T36" s="165"/>
      <c r="U36" s="165"/>
      <c r="V36" s="167"/>
      <c r="W36" s="165"/>
      <c r="X36" s="165"/>
      <c r="Y36" s="165"/>
      <c r="Z36" s="165"/>
      <c r="AA36" s="165"/>
      <c r="AF36" s="188"/>
      <c r="AG36" s="188"/>
    </row>
    <row r="37" customFormat="false" ht="12.75" hidden="false" customHeight="false" outlineLevel="0" collapsed="false">
      <c r="A37" s="184" t="e">
        <f aca="false">VLOOKUP(I37,DDEPM_USERS,2,FALSE())</f>
        <v>#N/A</v>
      </c>
      <c r="B37" s="185" t="e">
        <f aca="false">VLOOKUP(T37,DELIV_CONV,2,FALSE())</f>
        <v>#N/A</v>
      </c>
      <c r="C37" s="186" t="n">
        <f aca="false">S37-R37+1</f>
        <v>1</v>
      </c>
      <c r="D37" s="187" t="e">
        <f aca="false">Y37*B37*C37</f>
        <v>#N/A</v>
      </c>
      <c r="E37" s="184" t="e">
        <f aca="false">D37*Z37</f>
        <v>#N/A</v>
      </c>
      <c r="F37" s="168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89"/>
      <c r="S37" s="189"/>
      <c r="T37" s="169"/>
      <c r="U37" s="169"/>
      <c r="V37" s="170"/>
      <c r="W37" s="169"/>
      <c r="X37" s="169"/>
      <c r="Y37" s="169"/>
      <c r="Z37" s="169"/>
      <c r="AA37" s="169"/>
      <c r="AF37" s="188"/>
      <c r="AG37" s="188"/>
    </row>
    <row r="38" customFormat="false" ht="12.75" hidden="false" customHeight="false" outlineLevel="0" collapsed="false">
      <c r="A38" s="184" t="e">
        <f aca="false">VLOOKUP(I38,DDEPM_USERS,2,FALSE())</f>
        <v>#N/A</v>
      </c>
      <c r="B38" s="185" t="e">
        <f aca="false">VLOOKUP(T38,DELIV_CONV,2,FALSE())</f>
        <v>#N/A</v>
      </c>
      <c r="C38" s="186" t="n">
        <f aca="false">S38-R38+1</f>
        <v>1</v>
      </c>
      <c r="D38" s="187" t="e">
        <f aca="false">Y38*B38*C38</f>
        <v>#N/A</v>
      </c>
      <c r="E38" s="184" t="e">
        <f aca="false">D38*Z38</f>
        <v>#N/A</v>
      </c>
      <c r="F38" s="164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90"/>
      <c r="S38" s="190"/>
      <c r="T38" s="165"/>
      <c r="U38" s="165"/>
      <c r="V38" s="167"/>
      <c r="W38" s="165"/>
      <c r="X38" s="165"/>
      <c r="Y38" s="165"/>
      <c r="Z38" s="165"/>
      <c r="AA38" s="165"/>
      <c r="AF38" s="188"/>
      <c r="AG38" s="188"/>
    </row>
    <row r="39" customFormat="false" ht="12.75" hidden="false" customHeight="false" outlineLevel="0" collapsed="false">
      <c r="A39" s="184" t="e">
        <f aca="false">VLOOKUP(I39,DDEPM_USERS,2,FALSE())</f>
        <v>#N/A</v>
      </c>
      <c r="B39" s="185" t="e">
        <f aca="false">VLOOKUP(T39,DELIV_CONV,2,FALSE())</f>
        <v>#N/A</v>
      </c>
      <c r="C39" s="186" t="n">
        <f aca="false">S39-R39+1</f>
        <v>1</v>
      </c>
      <c r="D39" s="187" t="e">
        <f aca="false">Y39*B39*C39</f>
        <v>#N/A</v>
      </c>
      <c r="E39" s="184" t="e">
        <f aca="false">D39*Z39</f>
        <v>#N/A</v>
      </c>
      <c r="F39" s="168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89"/>
      <c r="S39" s="189"/>
      <c r="T39" s="169"/>
      <c r="U39" s="169"/>
      <c r="V39" s="170"/>
      <c r="W39" s="169"/>
      <c r="X39" s="169"/>
      <c r="Y39" s="169"/>
      <c r="Z39" s="169"/>
      <c r="AA39" s="169"/>
    </row>
    <row r="40" customFormat="false" ht="12.75" hidden="false" customHeight="false" outlineLevel="0" collapsed="false">
      <c r="A40" s="184" t="e">
        <f aca="false">VLOOKUP(I40,DDEPM_USERS,2,FALSE())</f>
        <v>#N/A</v>
      </c>
      <c r="B40" s="185" t="e">
        <f aca="false">VLOOKUP(T40,DELIV_CONV,2,FALSE())</f>
        <v>#N/A</v>
      </c>
      <c r="C40" s="186" t="n">
        <f aca="false">S40-R40+1</f>
        <v>1</v>
      </c>
      <c r="D40" s="187" t="e">
        <f aca="false">Y40*B40*C40</f>
        <v>#N/A</v>
      </c>
      <c r="E40" s="184" t="e">
        <f aca="false">D40*Z40</f>
        <v>#N/A</v>
      </c>
      <c r="F40" s="164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90"/>
      <c r="S40" s="190"/>
      <c r="T40" s="165"/>
      <c r="U40" s="165"/>
      <c r="V40" s="167"/>
      <c r="W40" s="165"/>
      <c r="X40" s="165"/>
      <c r="Y40" s="165"/>
      <c r="Z40" s="165"/>
      <c r="AA40" s="165"/>
    </row>
    <row r="41" customFormat="false" ht="12.75" hidden="false" customHeight="false" outlineLevel="0" collapsed="false">
      <c r="A41" s="184" t="e">
        <f aca="false">VLOOKUP(I41,DDEPM_USERS,2,FALSE())</f>
        <v>#N/A</v>
      </c>
      <c r="B41" s="185" t="e">
        <f aca="false">VLOOKUP(T41,DELIV_CONV,2,FALSE())</f>
        <v>#N/A</v>
      </c>
      <c r="C41" s="186" t="n">
        <f aca="false">S41-R41+1</f>
        <v>1</v>
      </c>
      <c r="D41" s="187" t="e">
        <f aca="false">Y41*B41*C41</f>
        <v>#N/A</v>
      </c>
      <c r="E41" s="184" t="e">
        <f aca="false">D41*Z41</f>
        <v>#N/A</v>
      </c>
      <c r="F41" s="168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89"/>
      <c r="S41" s="189"/>
      <c r="T41" s="169"/>
      <c r="U41" s="169"/>
      <c r="V41" s="170"/>
      <c r="W41" s="169"/>
      <c r="X41" s="169"/>
      <c r="Y41" s="169"/>
      <c r="Z41" s="169"/>
      <c r="AA41" s="169"/>
    </row>
    <row r="42" customFormat="false" ht="12.75" hidden="false" customHeight="false" outlineLevel="0" collapsed="false">
      <c r="A42" s="184" t="e">
        <f aca="false">VLOOKUP(I42,DDEPM_USERS,2,FALSE())</f>
        <v>#N/A</v>
      </c>
      <c r="B42" s="185" t="e">
        <f aca="false">VLOOKUP(T42,DELIV_CONV,2,FALSE())</f>
        <v>#N/A</v>
      </c>
      <c r="C42" s="186" t="n">
        <f aca="false">S42-R42+1</f>
        <v>1</v>
      </c>
      <c r="D42" s="187" t="e">
        <f aca="false">Y42*B42*C42</f>
        <v>#N/A</v>
      </c>
      <c r="E42" s="184" t="e">
        <f aca="false">D42*Z42</f>
        <v>#N/A</v>
      </c>
      <c r="F42" s="164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90"/>
      <c r="S42" s="190"/>
      <c r="T42" s="165"/>
      <c r="U42" s="165"/>
      <c r="V42" s="167"/>
      <c r="W42" s="165"/>
      <c r="X42" s="165"/>
      <c r="Y42" s="165"/>
      <c r="Z42" s="165"/>
      <c r="AA42" s="165"/>
    </row>
    <row r="43" customFormat="false" ht="12.75" hidden="false" customHeight="false" outlineLevel="0" collapsed="false">
      <c r="A43" s="184" t="e">
        <f aca="false">VLOOKUP(I43,DDEPM_USERS,2,FALSE())</f>
        <v>#N/A</v>
      </c>
      <c r="B43" s="185" t="e">
        <f aca="false">VLOOKUP(T43,DELIV_CONV,2,FALSE())</f>
        <v>#N/A</v>
      </c>
      <c r="C43" s="186" t="n">
        <f aca="false">S43-R43+1</f>
        <v>1</v>
      </c>
      <c r="D43" s="187" t="e">
        <f aca="false">Y43*B43*C43</f>
        <v>#N/A</v>
      </c>
      <c r="E43" s="184" t="e">
        <f aca="false">D43*Z43</f>
        <v>#N/A</v>
      </c>
      <c r="F43" s="168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89"/>
      <c r="S43" s="189"/>
      <c r="T43" s="169"/>
      <c r="U43" s="169"/>
      <c r="V43" s="170"/>
      <c r="W43" s="169"/>
      <c r="X43" s="169"/>
      <c r="Y43" s="169"/>
      <c r="Z43" s="169"/>
      <c r="AA43" s="169"/>
    </row>
    <row r="44" customFormat="false" ht="12.75" hidden="false" customHeight="false" outlineLevel="0" collapsed="false">
      <c r="A44" s="184" t="e">
        <f aca="false">VLOOKUP(I44,DDEPM_USERS,2,FALSE())</f>
        <v>#N/A</v>
      </c>
      <c r="B44" s="185" t="e">
        <f aca="false">VLOOKUP(T44,DELIV_CONV,2,FALSE())</f>
        <v>#N/A</v>
      </c>
      <c r="C44" s="186" t="n">
        <f aca="false">S44-R44+1</f>
        <v>1</v>
      </c>
      <c r="D44" s="187" t="e">
        <f aca="false">Y44*B44*C44</f>
        <v>#N/A</v>
      </c>
      <c r="E44" s="184" t="e">
        <f aca="false">D44*Z44</f>
        <v>#N/A</v>
      </c>
      <c r="F44" s="164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90"/>
      <c r="S44" s="190"/>
      <c r="T44" s="165"/>
      <c r="U44" s="165"/>
      <c r="V44" s="167"/>
      <c r="W44" s="165"/>
      <c r="X44" s="165"/>
      <c r="Y44" s="165"/>
      <c r="Z44" s="165"/>
      <c r="AA44" s="165"/>
    </row>
    <row r="45" customFormat="false" ht="12.75" hidden="false" customHeight="false" outlineLevel="0" collapsed="false">
      <c r="A45" s="184" t="e">
        <f aca="false">VLOOKUP(I45,DDEPM_USERS,2,FALSE())</f>
        <v>#N/A</v>
      </c>
      <c r="B45" s="185" t="e">
        <f aca="false">VLOOKUP(T45,DELIV_CONV,2,FALSE())</f>
        <v>#N/A</v>
      </c>
      <c r="C45" s="186" t="n">
        <f aca="false">S45-R45+1</f>
        <v>1</v>
      </c>
      <c r="D45" s="187" t="e">
        <f aca="false">Y45*B45*C45</f>
        <v>#N/A</v>
      </c>
      <c r="E45" s="184" t="e">
        <f aca="false">D45*Z45</f>
        <v>#N/A</v>
      </c>
      <c r="F45" s="168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89"/>
      <c r="S45" s="189"/>
      <c r="T45" s="169"/>
      <c r="U45" s="169"/>
      <c r="V45" s="170"/>
      <c r="W45" s="169"/>
      <c r="X45" s="169"/>
      <c r="Y45" s="169"/>
      <c r="Z45" s="169"/>
      <c r="AA45" s="169"/>
    </row>
    <row r="46" customFormat="false" ht="12.75" hidden="false" customHeight="false" outlineLevel="0" collapsed="false">
      <c r="A46" s="184" t="e">
        <f aca="false">VLOOKUP(I46,DDEPM_USERS,2,FALSE())</f>
        <v>#N/A</v>
      </c>
      <c r="B46" s="185" t="e">
        <f aca="false">VLOOKUP(T46,DELIV_CONV,2,FALSE())</f>
        <v>#N/A</v>
      </c>
      <c r="C46" s="186" t="n">
        <f aca="false">S46-R46+1</f>
        <v>1</v>
      </c>
      <c r="D46" s="187" t="e">
        <f aca="false">Y46*B46*C46</f>
        <v>#N/A</v>
      </c>
      <c r="E46" s="184" t="e">
        <f aca="false">D46*Z46</f>
        <v>#N/A</v>
      </c>
      <c r="F46" s="164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90"/>
      <c r="S46" s="190"/>
      <c r="T46" s="165"/>
      <c r="U46" s="165"/>
      <c r="V46" s="167"/>
      <c r="W46" s="165"/>
      <c r="X46" s="165"/>
      <c r="Y46" s="165"/>
      <c r="Z46" s="165"/>
      <c r="AA46" s="165"/>
    </row>
    <row r="47" customFormat="false" ht="12.75" hidden="false" customHeight="false" outlineLevel="0" collapsed="false">
      <c r="A47" s="184" t="e">
        <f aca="false">VLOOKUP(I47,DDEPM_USERS,2,FALSE())</f>
        <v>#N/A</v>
      </c>
      <c r="B47" s="185" t="e">
        <f aca="false">VLOOKUP(T47,DELIV_CONV,2,FALSE())</f>
        <v>#N/A</v>
      </c>
      <c r="C47" s="186" t="n">
        <f aca="false">S47-R47+1</f>
        <v>1</v>
      </c>
      <c r="D47" s="187" t="e">
        <f aca="false">Y47*B47*C47</f>
        <v>#N/A</v>
      </c>
      <c r="E47" s="184" t="e">
        <f aca="false">D47*Z47</f>
        <v>#N/A</v>
      </c>
      <c r="F47" s="168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89"/>
      <c r="S47" s="189"/>
      <c r="T47" s="169"/>
      <c r="U47" s="169"/>
      <c r="V47" s="170"/>
      <c r="W47" s="169"/>
      <c r="X47" s="169"/>
      <c r="Y47" s="169"/>
      <c r="Z47" s="169"/>
      <c r="AA47" s="169"/>
    </row>
    <row r="48" customFormat="false" ht="12.75" hidden="false" customHeight="false" outlineLevel="0" collapsed="false">
      <c r="A48" s="184" t="e">
        <f aca="false">VLOOKUP(I48,DDEPM_USERS,2,FALSE())</f>
        <v>#N/A</v>
      </c>
      <c r="B48" s="185" t="e">
        <f aca="false">VLOOKUP(T48,DELIV_CONV,2,FALSE())</f>
        <v>#N/A</v>
      </c>
      <c r="C48" s="186" t="n">
        <f aca="false">S48-R48+1</f>
        <v>1</v>
      </c>
      <c r="D48" s="187" t="e">
        <f aca="false">Y48*B48*C48</f>
        <v>#N/A</v>
      </c>
      <c r="E48" s="184" t="e">
        <f aca="false">D48*Z48</f>
        <v>#N/A</v>
      </c>
      <c r="F48" s="164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90"/>
      <c r="S48" s="190"/>
      <c r="T48" s="165"/>
      <c r="U48" s="165"/>
      <c r="V48" s="167"/>
      <c r="W48" s="165"/>
      <c r="X48" s="165"/>
      <c r="Y48" s="165"/>
      <c r="Z48" s="165"/>
      <c r="AA48" s="165"/>
    </row>
    <row r="49" customFormat="false" ht="12.75" hidden="false" customHeight="false" outlineLevel="0" collapsed="false">
      <c r="A49" s="184" t="e">
        <f aca="false">VLOOKUP(I49,DDEPM_USERS,2,FALSE())</f>
        <v>#N/A</v>
      </c>
      <c r="B49" s="185" t="e">
        <f aca="false">VLOOKUP(T49,DELIV_CONV,2,FALSE())</f>
        <v>#N/A</v>
      </c>
      <c r="C49" s="186" t="n">
        <f aca="false">S49-R49+1</f>
        <v>1</v>
      </c>
      <c r="D49" s="187" t="e">
        <f aca="false">Y49*B49*C49</f>
        <v>#N/A</v>
      </c>
      <c r="E49" s="184" t="e">
        <f aca="false">D49*Z49</f>
        <v>#N/A</v>
      </c>
      <c r="F49" s="168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89"/>
      <c r="S49" s="189"/>
      <c r="T49" s="169"/>
      <c r="U49" s="169"/>
      <c r="V49" s="170"/>
      <c r="W49" s="169"/>
      <c r="X49" s="169"/>
      <c r="Y49" s="169"/>
      <c r="Z49" s="169"/>
      <c r="AA49" s="169"/>
    </row>
    <row r="50" customFormat="false" ht="12.75" hidden="false" customHeight="false" outlineLevel="0" collapsed="false">
      <c r="A50" s="184" t="e">
        <f aca="false">VLOOKUP(I50,DDEPM_USERS,2,FALSE())</f>
        <v>#N/A</v>
      </c>
      <c r="B50" s="185" t="e">
        <f aca="false">VLOOKUP(T50,DELIV_CONV,2,FALSE())</f>
        <v>#N/A</v>
      </c>
      <c r="C50" s="186" t="n">
        <f aca="false">S50-R50+1</f>
        <v>1</v>
      </c>
      <c r="D50" s="187" t="e">
        <f aca="false">Y50*B50*C50</f>
        <v>#N/A</v>
      </c>
      <c r="E50" s="184" t="e">
        <f aca="false">D50*Z50</f>
        <v>#N/A</v>
      </c>
      <c r="F50" s="164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90"/>
      <c r="S50" s="190"/>
      <c r="T50" s="165"/>
      <c r="U50" s="165"/>
      <c r="V50" s="167"/>
      <c r="W50" s="165"/>
      <c r="X50" s="165"/>
      <c r="Y50" s="165"/>
      <c r="Z50" s="165"/>
      <c r="AA50" s="165"/>
    </row>
    <row r="51" customFormat="false" ht="12.75" hidden="false" customHeight="false" outlineLevel="0" collapsed="false">
      <c r="A51" s="184" t="e">
        <f aca="false">VLOOKUP(I51,DDEPM_USERS,2,FALSE())</f>
        <v>#N/A</v>
      </c>
      <c r="B51" s="185" t="e">
        <f aca="false">VLOOKUP(T51,DELIV_CONV,2,FALSE())</f>
        <v>#N/A</v>
      </c>
      <c r="C51" s="186" t="n">
        <f aca="false">S51-R51+1</f>
        <v>1</v>
      </c>
      <c r="D51" s="187" t="e">
        <f aca="false">Y51*B51*C51</f>
        <v>#N/A</v>
      </c>
      <c r="E51" s="184" t="e">
        <f aca="false">D51*Z51</f>
        <v>#N/A</v>
      </c>
      <c r="F51" s="168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89"/>
      <c r="S51" s="189"/>
      <c r="T51" s="169"/>
      <c r="U51" s="169"/>
      <c r="V51" s="170"/>
      <c r="W51" s="169"/>
      <c r="X51" s="169"/>
      <c r="Y51" s="169"/>
      <c r="Z51" s="169"/>
      <c r="AA51" s="169"/>
    </row>
    <row r="52" customFormat="false" ht="12.75" hidden="false" customHeight="false" outlineLevel="0" collapsed="false">
      <c r="A52" s="184" t="e">
        <f aca="false">VLOOKUP(I52,DDEPM_USERS,2,FALSE())</f>
        <v>#N/A</v>
      </c>
      <c r="B52" s="185" t="e">
        <f aca="false">VLOOKUP(T52,DELIV_CONV,2,FALSE())</f>
        <v>#N/A</v>
      </c>
      <c r="C52" s="186" t="n">
        <f aca="false">S52-R52+1</f>
        <v>1</v>
      </c>
      <c r="D52" s="187" t="e">
        <f aca="false">Y52*B52*C52</f>
        <v>#N/A</v>
      </c>
      <c r="E52" s="184" t="e">
        <f aca="false">D52*Z52</f>
        <v>#N/A</v>
      </c>
      <c r="F52" s="164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90"/>
      <c r="S52" s="190"/>
      <c r="T52" s="165"/>
      <c r="U52" s="165"/>
      <c r="V52" s="167"/>
      <c r="W52" s="165"/>
      <c r="X52" s="165"/>
      <c r="Y52" s="165"/>
      <c r="Z52" s="165"/>
      <c r="AA52" s="165"/>
    </row>
    <row r="53" customFormat="false" ht="12.75" hidden="false" customHeight="false" outlineLevel="0" collapsed="false">
      <c r="A53" s="184" t="e">
        <f aca="false">VLOOKUP(I53,DDEPM_USERS,2,FALSE())</f>
        <v>#N/A</v>
      </c>
      <c r="B53" s="185" t="e">
        <f aca="false">VLOOKUP(T53,DELIV_CONV,2,FALSE())</f>
        <v>#N/A</v>
      </c>
      <c r="C53" s="186" t="n">
        <f aca="false">S53-R53+1</f>
        <v>1</v>
      </c>
      <c r="D53" s="187" t="e">
        <f aca="false">Y53*B53*C53</f>
        <v>#N/A</v>
      </c>
      <c r="E53" s="184" t="e">
        <f aca="false">D53*Z53</f>
        <v>#N/A</v>
      </c>
      <c r="F53" s="168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89"/>
      <c r="S53" s="189"/>
      <c r="T53" s="169"/>
      <c r="U53" s="169"/>
      <c r="V53" s="170"/>
      <c r="W53" s="169"/>
      <c r="X53" s="169"/>
      <c r="Y53" s="169"/>
      <c r="Z53" s="169"/>
      <c r="AA53" s="169"/>
    </row>
    <row r="54" customFormat="false" ht="12.75" hidden="false" customHeight="false" outlineLevel="0" collapsed="false">
      <c r="A54" s="184" t="e">
        <f aca="false">VLOOKUP(I54,DDEPM_USERS,2,FALSE())</f>
        <v>#N/A</v>
      </c>
      <c r="B54" s="185" t="e">
        <f aca="false">VLOOKUP(T54,DELIV_CONV,2,FALSE())</f>
        <v>#N/A</v>
      </c>
      <c r="C54" s="186" t="n">
        <f aca="false">S54-R54+1</f>
        <v>1</v>
      </c>
      <c r="D54" s="187" t="e">
        <f aca="false">Y54*B54*C54</f>
        <v>#N/A</v>
      </c>
      <c r="E54" s="184" t="e">
        <f aca="false">D54*Z54</f>
        <v>#N/A</v>
      </c>
      <c r="F54" s="164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90"/>
      <c r="S54" s="190"/>
      <c r="T54" s="165"/>
      <c r="U54" s="165"/>
      <c r="V54" s="167"/>
      <c r="W54" s="165"/>
      <c r="X54" s="165"/>
      <c r="Y54" s="165"/>
      <c r="Z54" s="165"/>
      <c r="AA54" s="165"/>
    </row>
    <row r="55" customFormat="false" ht="12.75" hidden="false" customHeight="false" outlineLevel="0" collapsed="false">
      <c r="A55" s="184" t="e">
        <f aca="false">VLOOKUP(I55,DDEPM_USERS,2,FALSE())</f>
        <v>#N/A</v>
      </c>
      <c r="B55" s="185" t="e">
        <f aca="false">VLOOKUP(T55,DELIV_CONV,2,FALSE())</f>
        <v>#N/A</v>
      </c>
      <c r="C55" s="186" t="n">
        <f aca="false">S55-R55+1</f>
        <v>1</v>
      </c>
      <c r="D55" s="187" t="e">
        <f aca="false">Y55*B55*C55</f>
        <v>#N/A</v>
      </c>
      <c r="E55" s="184" t="e">
        <f aca="false">D55*Z55</f>
        <v>#N/A</v>
      </c>
      <c r="F55" s="168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89"/>
      <c r="S55" s="189"/>
      <c r="T55" s="169"/>
      <c r="U55" s="169"/>
      <c r="V55" s="170"/>
      <c r="W55" s="169"/>
      <c r="X55" s="169"/>
      <c r="Y55" s="169"/>
      <c r="Z55" s="169"/>
      <c r="AA55" s="169"/>
    </row>
    <row r="56" customFormat="false" ht="12.75" hidden="false" customHeight="false" outlineLevel="0" collapsed="false">
      <c r="A56" s="184" t="e">
        <f aca="false">VLOOKUP(I56,DDEPM_USERS,2,FALSE())</f>
        <v>#N/A</v>
      </c>
      <c r="B56" s="185" t="e">
        <f aca="false">VLOOKUP(T56,DELIV_CONV,2,FALSE())</f>
        <v>#N/A</v>
      </c>
      <c r="C56" s="186" t="n">
        <f aca="false">S56-R56+1</f>
        <v>1</v>
      </c>
      <c r="D56" s="187" t="e">
        <f aca="false">Y56*B56*C56</f>
        <v>#N/A</v>
      </c>
      <c r="E56" s="184" t="e">
        <f aca="false">D56*Z56</f>
        <v>#N/A</v>
      </c>
      <c r="F56" s="164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90"/>
      <c r="S56" s="190"/>
      <c r="T56" s="165"/>
      <c r="U56" s="165"/>
      <c r="V56" s="167"/>
      <c r="W56" s="165"/>
      <c r="X56" s="165"/>
      <c r="Y56" s="165"/>
      <c r="Z56" s="165"/>
      <c r="AA56" s="165"/>
    </row>
    <row r="57" customFormat="false" ht="12.75" hidden="false" customHeight="false" outlineLevel="0" collapsed="false">
      <c r="A57" s="184" t="e">
        <f aca="false">VLOOKUP(I57,DDEPM_USERS,2,FALSE())</f>
        <v>#N/A</v>
      </c>
      <c r="B57" s="185" t="e">
        <f aca="false">VLOOKUP(T57,DELIV_CONV,2,FALSE())</f>
        <v>#N/A</v>
      </c>
      <c r="C57" s="186" t="n">
        <f aca="false">S57-R57+1</f>
        <v>1</v>
      </c>
      <c r="D57" s="187" t="e">
        <f aca="false">Y57*B57*C57</f>
        <v>#N/A</v>
      </c>
      <c r="E57" s="184" t="e">
        <f aca="false">D57*Z57</f>
        <v>#N/A</v>
      </c>
      <c r="F57" s="168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89"/>
      <c r="S57" s="189"/>
      <c r="T57" s="169"/>
      <c r="U57" s="169"/>
      <c r="V57" s="170"/>
      <c r="W57" s="169"/>
      <c r="X57" s="169"/>
      <c r="Y57" s="169"/>
      <c r="Z57" s="169"/>
      <c r="AA57" s="169"/>
    </row>
    <row r="58" customFormat="false" ht="12.75" hidden="false" customHeight="false" outlineLevel="0" collapsed="false">
      <c r="A58" s="184" t="e">
        <f aca="false">VLOOKUP(I58,DDEPM_USERS,2,FALSE())</f>
        <v>#N/A</v>
      </c>
      <c r="B58" s="185" t="e">
        <f aca="false">VLOOKUP(T58,DELIV_CONV,2,FALSE())</f>
        <v>#N/A</v>
      </c>
      <c r="C58" s="186" t="n">
        <f aca="false">S58-R58+1</f>
        <v>1</v>
      </c>
      <c r="D58" s="187" t="e">
        <f aca="false">Y58*B58*C58</f>
        <v>#N/A</v>
      </c>
      <c r="E58" s="184" t="e">
        <f aca="false">D58*Z58</f>
        <v>#N/A</v>
      </c>
      <c r="F58" s="164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90"/>
      <c r="S58" s="190"/>
      <c r="T58" s="165"/>
      <c r="U58" s="165"/>
      <c r="V58" s="167"/>
      <c r="W58" s="165"/>
      <c r="X58" s="165"/>
      <c r="Y58" s="165"/>
      <c r="Z58" s="165"/>
      <c r="AA58" s="165"/>
    </row>
    <row r="59" customFormat="false" ht="12.75" hidden="false" customHeight="false" outlineLevel="0" collapsed="false">
      <c r="A59" s="184" t="e">
        <f aca="false">VLOOKUP(I59,DDEPM_USERS,2,FALSE())</f>
        <v>#N/A</v>
      </c>
      <c r="B59" s="185" t="e">
        <f aca="false">VLOOKUP(T59,DELIV_CONV,2,FALSE())</f>
        <v>#N/A</v>
      </c>
      <c r="C59" s="186" t="n">
        <f aca="false">S59-R59+1</f>
        <v>1</v>
      </c>
      <c r="D59" s="187" t="e">
        <f aca="false">Y59*B59*C59</f>
        <v>#N/A</v>
      </c>
      <c r="E59" s="184" t="e">
        <f aca="false">D59*Z59</f>
        <v>#N/A</v>
      </c>
      <c r="F59" s="168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89"/>
      <c r="S59" s="189"/>
      <c r="T59" s="169"/>
      <c r="U59" s="169"/>
      <c r="V59" s="170"/>
      <c r="W59" s="169"/>
      <c r="X59" s="169"/>
      <c r="Y59" s="169"/>
      <c r="Z59" s="169"/>
      <c r="AA59" s="169"/>
    </row>
    <row r="60" customFormat="false" ht="12.75" hidden="false" customHeight="false" outlineLevel="0" collapsed="false">
      <c r="A60" s="184" t="e">
        <f aca="false">VLOOKUP(I60,DDEPM_USERS,2,FALSE())</f>
        <v>#N/A</v>
      </c>
      <c r="B60" s="185" t="e">
        <f aca="false">VLOOKUP(T60,DELIV_CONV,2,FALSE())</f>
        <v>#N/A</v>
      </c>
      <c r="C60" s="186" t="n">
        <f aca="false">S60-R60+1</f>
        <v>1</v>
      </c>
      <c r="D60" s="187" t="e">
        <f aca="false">Y60*B60*C60</f>
        <v>#N/A</v>
      </c>
      <c r="E60" s="184" t="e">
        <f aca="false">D60*Z60</f>
        <v>#N/A</v>
      </c>
      <c r="F60" s="164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90"/>
      <c r="S60" s="190"/>
      <c r="T60" s="165"/>
      <c r="U60" s="165"/>
      <c r="V60" s="167"/>
      <c r="W60" s="165"/>
      <c r="X60" s="165"/>
      <c r="Y60" s="165"/>
      <c r="Z60" s="165"/>
      <c r="AA60" s="165"/>
    </row>
    <row r="61" customFormat="false" ht="12.75" hidden="false" customHeight="false" outlineLevel="0" collapsed="false">
      <c r="A61" s="184" t="e">
        <f aca="false">VLOOKUP(I61,DDEPM_USERS,2,FALSE())</f>
        <v>#N/A</v>
      </c>
      <c r="B61" s="185" t="e">
        <f aca="false">VLOOKUP(T61,DELIV_CONV,2,FALSE())</f>
        <v>#N/A</v>
      </c>
      <c r="C61" s="186" t="n">
        <f aca="false">S61-R61+1</f>
        <v>1</v>
      </c>
      <c r="D61" s="187" t="e">
        <f aca="false">Y61*B61*C61</f>
        <v>#N/A</v>
      </c>
      <c r="E61" s="184" t="e">
        <f aca="false">D61*Z61</f>
        <v>#N/A</v>
      </c>
      <c r="F61" s="168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89"/>
      <c r="S61" s="189"/>
      <c r="T61" s="169"/>
      <c r="U61" s="169"/>
      <c r="V61" s="170"/>
      <c r="W61" s="169"/>
      <c r="X61" s="169"/>
      <c r="Y61" s="169"/>
      <c r="Z61" s="169"/>
      <c r="AA61" s="169"/>
    </row>
    <row r="62" customFormat="false" ht="12.75" hidden="false" customHeight="false" outlineLevel="0" collapsed="false">
      <c r="A62" s="184" t="e">
        <f aca="false">VLOOKUP(I62,DDEPM_USERS,2,FALSE())</f>
        <v>#N/A</v>
      </c>
      <c r="B62" s="185" t="e">
        <f aca="false">VLOOKUP(T62,DELIV_CONV,2,FALSE())</f>
        <v>#N/A</v>
      </c>
      <c r="C62" s="186" t="n">
        <f aca="false">S62-R62+1</f>
        <v>1</v>
      </c>
      <c r="D62" s="187" t="e">
        <f aca="false">Y62*B62*C62</f>
        <v>#N/A</v>
      </c>
      <c r="E62" s="184" t="e">
        <f aca="false">D62*Z62</f>
        <v>#N/A</v>
      </c>
      <c r="F62" s="164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90"/>
      <c r="S62" s="190"/>
      <c r="T62" s="165"/>
      <c r="U62" s="165"/>
      <c r="V62" s="167"/>
      <c r="W62" s="165"/>
      <c r="X62" s="165"/>
      <c r="Y62" s="165"/>
      <c r="Z62" s="165"/>
      <c r="AA62" s="165"/>
    </row>
    <row r="63" customFormat="false" ht="12.75" hidden="false" customHeight="false" outlineLevel="0" collapsed="false">
      <c r="A63" s="184" t="e">
        <f aca="false">VLOOKUP(I63,DDEPM_USERS,2,FALSE())</f>
        <v>#N/A</v>
      </c>
      <c r="B63" s="185" t="e">
        <f aca="false">VLOOKUP(T63,DELIV_CONV,2,FALSE())</f>
        <v>#N/A</v>
      </c>
      <c r="C63" s="186" t="n">
        <f aca="false">S63-R63+1</f>
        <v>1</v>
      </c>
      <c r="D63" s="187" t="e">
        <f aca="false">Y63*B63*C63</f>
        <v>#N/A</v>
      </c>
      <c r="E63" s="184" t="e">
        <f aca="false">D63*Z63</f>
        <v>#N/A</v>
      </c>
      <c r="F63" s="168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89"/>
      <c r="S63" s="189"/>
      <c r="T63" s="169"/>
      <c r="U63" s="169"/>
      <c r="V63" s="170"/>
      <c r="W63" s="169"/>
      <c r="X63" s="169"/>
      <c r="Y63" s="169"/>
      <c r="Z63" s="169"/>
      <c r="AA63" s="169"/>
    </row>
    <row r="64" customFormat="false" ht="12.75" hidden="false" customHeight="false" outlineLevel="0" collapsed="false">
      <c r="A64" s="184" t="e">
        <f aca="false">VLOOKUP(I64,DDEPM_USERS,2,FALSE())</f>
        <v>#N/A</v>
      </c>
      <c r="B64" s="185" t="e">
        <f aca="false">VLOOKUP(T64,DELIV_CONV,2,FALSE())</f>
        <v>#N/A</v>
      </c>
      <c r="C64" s="186" t="n">
        <f aca="false">S64-R64+1</f>
        <v>1</v>
      </c>
      <c r="D64" s="187" t="e">
        <f aca="false">Y64*B64*C64</f>
        <v>#N/A</v>
      </c>
      <c r="E64" s="184" t="e">
        <f aca="false">D64*Z64</f>
        <v>#N/A</v>
      </c>
      <c r="F64" s="164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90"/>
      <c r="S64" s="190"/>
      <c r="T64" s="165"/>
      <c r="U64" s="165"/>
      <c r="V64" s="167"/>
      <c r="W64" s="165"/>
      <c r="X64" s="165"/>
      <c r="Y64" s="165"/>
      <c r="Z64" s="165"/>
      <c r="AA64" s="165"/>
    </row>
    <row r="65" customFormat="false" ht="12.75" hidden="false" customHeight="false" outlineLevel="0" collapsed="false">
      <c r="A65" s="184" t="e">
        <f aca="false">VLOOKUP(I65,DDEPM_USERS,2,FALSE())</f>
        <v>#N/A</v>
      </c>
      <c r="B65" s="185" t="e">
        <f aca="false">VLOOKUP(T65,DELIV_CONV,2,FALSE())</f>
        <v>#N/A</v>
      </c>
      <c r="C65" s="186" t="n">
        <f aca="false">S65-R65+1</f>
        <v>1</v>
      </c>
      <c r="D65" s="187" t="e">
        <f aca="false">Y65*B65*C65</f>
        <v>#N/A</v>
      </c>
      <c r="E65" s="184" t="e">
        <f aca="false">D65*Z65</f>
        <v>#N/A</v>
      </c>
      <c r="F65" s="168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89"/>
      <c r="S65" s="189"/>
      <c r="T65" s="169"/>
      <c r="U65" s="169"/>
      <c r="V65" s="170"/>
      <c r="W65" s="169"/>
      <c r="X65" s="169"/>
      <c r="Y65" s="169"/>
      <c r="Z65" s="169"/>
      <c r="AA65" s="169"/>
    </row>
    <row r="66" customFormat="false" ht="12.75" hidden="false" customHeight="false" outlineLevel="0" collapsed="false">
      <c r="A66" s="184" t="e">
        <f aca="false">VLOOKUP(I66,DDEPM_USERS,2,FALSE())</f>
        <v>#N/A</v>
      </c>
      <c r="B66" s="185" t="e">
        <f aca="false">VLOOKUP(T66,DELIV_CONV,2,FALSE())</f>
        <v>#N/A</v>
      </c>
      <c r="C66" s="186" t="n">
        <f aca="false">S66-R66+1</f>
        <v>1</v>
      </c>
      <c r="D66" s="187" t="e">
        <f aca="false">Y66*B66*C66</f>
        <v>#N/A</v>
      </c>
      <c r="E66" s="184" t="e">
        <f aca="false">D66*Z66</f>
        <v>#N/A</v>
      </c>
      <c r="F66" s="164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90"/>
      <c r="S66" s="190"/>
      <c r="T66" s="165"/>
      <c r="U66" s="165"/>
      <c r="V66" s="167"/>
      <c r="W66" s="165"/>
      <c r="X66" s="165"/>
      <c r="Y66" s="165"/>
      <c r="Z66" s="165"/>
      <c r="AA66" s="165"/>
    </row>
    <row r="67" customFormat="false" ht="12.75" hidden="false" customHeight="false" outlineLevel="0" collapsed="false">
      <c r="A67" s="184" t="e">
        <f aca="false">VLOOKUP(I67,DDEPM_USERS,2,FALSE())</f>
        <v>#N/A</v>
      </c>
      <c r="B67" s="185" t="e">
        <f aca="false">VLOOKUP(T67,DELIV_CONV,2,FALSE())</f>
        <v>#N/A</v>
      </c>
      <c r="C67" s="186" t="n">
        <f aca="false">S67-R67+1</f>
        <v>1</v>
      </c>
      <c r="D67" s="187" t="e">
        <f aca="false">Y67*B67*C67</f>
        <v>#N/A</v>
      </c>
      <c r="E67" s="184" t="e">
        <f aca="false">D67*Z67</f>
        <v>#N/A</v>
      </c>
      <c r="F67" s="168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89"/>
      <c r="S67" s="189"/>
      <c r="T67" s="169"/>
      <c r="U67" s="169"/>
      <c r="V67" s="170"/>
      <c r="W67" s="169"/>
      <c r="X67" s="169"/>
      <c r="Y67" s="169"/>
      <c r="Z67" s="169"/>
      <c r="AA67" s="169"/>
    </row>
    <row r="68" customFormat="false" ht="12.75" hidden="false" customHeight="false" outlineLevel="0" collapsed="false">
      <c r="A68" s="184" t="e">
        <f aca="false">VLOOKUP(I68,DDEPM_USERS,2,FALSE())</f>
        <v>#N/A</v>
      </c>
      <c r="B68" s="185" t="e">
        <f aca="false">VLOOKUP(T68,DELIV_CONV,2,FALSE())</f>
        <v>#N/A</v>
      </c>
      <c r="C68" s="186" t="n">
        <f aca="false">S68-R68+1</f>
        <v>1</v>
      </c>
      <c r="D68" s="187" t="e">
        <f aca="false">Y68*B68*C68</f>
        <v>#N/A</v>
      </c>
      <c r="E68" s="184" t="e">
        <f aca="false">D68*Z68</f>
        <v>#N/A</v>
      </c>
      <c r="F68" s="164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90"/>
      <c r="S68" s="190"/>
      <c r="T68" s="165"/>
      <c r="U68" s="165"/>
      <c r="V68" s="167"/>
      <c r="W68" s="165"/>
      <c r="X68" s="165"/>
      <c r="Y68" s="165"/>
      <c r="Z68" s="165"/>
      <c r="AA68" s="165"/>
    </row>
    <row r="69" customFormat="false" ht="12.75" hidden="false" customHeight="false" outlineLevel="0" collapsed="false">
      <c r="A69" s="184" t="e">
        <f aca="false">VLOOKUP(I69,DDEPM_USERS,2,FALSE())</f>
        <v>#N/A</v>
      </c>
      <c r="B69" s="185" t="e">
        <f aca="false">VLOOKUP(T69,DELIV_CONV,2,FALSE())</f>
        <v>#N/A</v>
      </c>
      <c r="C69" s="186" t="n">
        <f aca="false">S69-R69+1</f>
        <v>1</v>
      </c>
      <c r="D69" s="187" t="e">
        <f aca="false">Y69*B69*C69</f>
        <v>#N/A</v>
      </c>
      <c r="E69" s="184" t="e">
        <f aca="false">D69*Z69</f>
        <v>#N/A</v>
      </c>
      <c r="F69" s="168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89"/>
      <c r="S69" s="189"/>
      <c r="T69" s="169"/>
      <c r="U69" s="169"/>
      <c r="V69" s="170"/>
      <c r="W69" s="169"/>
      <c r="X69" s="169"/>
      <c r="Y69" s="169"/>
      <c r="Z69" s="169"/>
      <c r="AA69" s="169"/>
    </row>
    <row r="70" customFormat="false" ht="12.75" hidden="false" customHeight="false" outlineLevel="0" collapsed="false">
      <c r="A70" s="184" t="e">
        <f aca="false">VLOOKUP(I70,DDEPM_USERS,2,FALSE())</f>
        <v>#N/A</v>
      </c>
      <c r="B70" s="185" t="e">
        <f aca="false">VLOOKUP(T70,DELIV_CONV,2,FALSE())</f>
        <v>#N/A</v>
      </c>
      <c r="C70" s="186" t="n">
        <f aca="false">S70-R70+1</f>
        <v>1</v>
      </c>
      <c r="D70" s="187" t="e">
        <f aca="false">Y70*B70*C70</f>
        <v>#N/A</v>
      </c>
      <c r="E70" s="184" t="e">
        <f aca="false">D70*Z70</f>
        <v>#N/A</v>
      </c>
      <c r="F70" s="164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90"/>
      <c r="S70" s="190"/>
      <c r="T70" s="165"/>
      <c r="U70" s="165"/>
      <c r="V70" s="167"/>
      <c r="W70" s="165"/>
      <c r="X70" s="165"/>
      <c r="Y70" s="165"/>
      <c r="Z70" s="165"/>
      <c r="AA70" s="165"/>
    </row>
    <row r="71" customFormat="false" ht="12.75" hidden="false" customHeight="false" outlineLevel="0" collapsed="false">
      <c r="A71" s="184" t="e">
        <f aca="false">VLOOKUP(I71,DDEPM_USERS,2,FALSE())</f>
        <v>#N/A</v>
      </c>
      <c r="B71" s="185" t="e">
        <f aca="false">VLOOKUP(T71,DELIV_CONV,2,FALSE())</f>
        <v>#N/A</v>
      </c>
      <c r="C71" s="186" t="n">
        <f aca="false">S71-R71+1</f>
        <v>1</v>
      </c>
      <c r="D71" s="187" t="e">
        <f aca="false">Y71*B71*C71</f>
        <v>#N/A</v>
      </c>
      <c r="E71" s="184" t="e">
        <f aca="false">D71*Z71</f>
        <v>#N/A</v>
      </c>
      <c r="F71" s="168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89"/>
      <c r="S71" s="189"/>
      <c r="T71" s="169"/>
      <c r="U71" s="169"/>
      <c r="V71" s="170"/>
      <c r="W71" s="169"/>
      <c r="X71" s="169"/>
      <c r="Y71" s="169"/>
      <c r="Z71" s="169"/>
      <c r="AA71" s="169"/>
    </row>
    <row r="72" customFormat="false" ht="12.75" hidden="false" customHeight="false" outlineLevel="0" collapsed="false">
      <c r="A72" s="184" t="e">
        <f aca="false">VLOOKUP(I72,DDEPM_USERS,2,FALSE())</f>
        <v>#N/A</v>
      </c>
      <c r="B72" s="185" t="e">
        <f aca="false">VLOOKUP(T72,DELIV_CONV,2,FALSE())</f>
        <v>#N/A</v>
      </c>
      <c r="C72" s="186" t="n">
        <f aca="false">S72-R72+1</f>
        <v>1</v>
      </c>
      <c r="D72" s="187" t="e">
        <f aca="false">Y72*B72*C72</f>
        <v>#N/A</v>
      </c>
      <c r="E72" s="184" t="e">
        <f aca="false">D72*Z72</f>
        <v>#N/A</v>
      </c>
      <c r="F72" s="164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90"/>
      <c r="S72" s="190"/>
      <c r="T72" s="165"/>
      <c r="U72" s="165"/>
      <c r="V72" s="167"/>
      <c r="W72" s="165"/>
      <c r="X72" s="165"/>
      <c r="Y72" s="165"/>
      <c r="Z72" s="165"/>
      <c r="AA72" s="165"/>
    </row>
    <row r="73" customFormat="false" ht="12.75" hidden="false" customHeight="false" outlineLevel="0" collapsed="false">
      <c r="A73" s="184" t="e">
        <f aca="false">VLOOKUP(I73,DDEPM_USERS,2,FALSE())</f>
        <v>#N/A</v>
      </c>
      <c r="B73" s="185" t="e">
        <f aca="false">VLOOKUP(T73,DELIV_CONV,2,FALSE())</f>
        <v>#N/A</v>
      </c>
      <c r="C73" s="186" t="n">
        <f aca="false">S73-R73+1</f>
        <v>1</v>
      </c>
      <c r="D73" s="187" t="e">
        <f aca="false">Y73*B73*C73</f>
        <v>#N/A</v>
      </c>
      <c r="E73" s="184" t="e">
        <f aca="false">D73*Z73</f>
        <v>#N/A</v>
      </c>
      <c r="F73" s="168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89"/>
      <c r="S73" s="189"/>
      <c r="T73" s="169"/>
      <c r="U73" s="169"/>
      <c r="V73" s="170"/>
      <c r="W73" s="169"/>
      <c r="X73" s="169"/>
      <c r="Y73" s="169"/>
      <c r="Z73" s="169"/>
      <c r="AA73" s="169"/>
    </row>
    <row r="74" customFormat="false" ht="12.75" hidden="false" customHeight="false" outlineLevel="0" collapsed="false">
      <c r="A74" s="184" t="e">
        <f aca="false">VLOOKUP(I74,DDEPM_USERS,2,FALSE())</f>
        <v>#N/A</v>
      </c>
      <c r="B74" s="185" t="e">
        <f aca="false">VLOOKUP(T74,DELIV_CONV,2,FALSE())</f>
        <v>#N/A</v>
      </c>
      <c r="C74" s="186" t="n">
        <f aca="false">S74-R74+1</f>
        <v>1</v>
      </c>
      <c r="D74" s="187" t="e">
        <f aca="false">Y74*B74*C74</f>
        <v>#N/A</v>
      </c>
      <c r="E74" s="184" t="e">
        <f aca="false">D74*Z74</f>
        <v>#N/A</v>
      </c>
      <c r="F74" s="164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90"/>
      <c r="S74" s="190"/>
      <c r="T74" s="165"/>
      <c r="U74" s="165"/>
      <c r="V74" s="167"/>
      <c r="W74" s="165"/>
      <c r="X74" s="165"/>
      <c r="Y74" s="165"/>
      <c r="Z74" s="165"/>
      <c r="AA74" s="165"/>
    </row>
    <row r="75" customFormat="false" ht="12.75" hidden="false" customHeight="false" outlineLevel="0" collapsed="false">
      <c r="A75" s="184" t="e">
        <f aca="false">VLOOKUP(I75,DDEPM_USERS,2,FALSE())</f>
        <v>#N/A</v>
      </c>
      <c r="B75" s="185" t="e">
        <f aca="false">VLOOKUP(T75,DELIV_CONV,2,FALSE())</f>
        <v>#N/A</v>
      </c>
      <c r="C75" s="186" t="n">
        <f aca="false">S75-R75+1</f>
        <v>1</v>
      </c>
      <c r="D75" s="187" t="e">
        <f aca="false">Y75*B75*C75</f>
        <v>#N/A</v>
      </c>
      <c r="E75" s="184" t="e">
        <f aca="false">D75*Z75</f>
        <v>#N/A</v>
      </c>
      <c r="F75" s="168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89"/>
      <c r="S75" s="189"/>
      <c r="T75" s="169"/>
      <c r="U75" s="169"/>
      <c r="V75" s="170"/>
      <c r="W75" s="169"/>
      <c r="X75" s="169"/>
      <c r="Y75" s="169"/>
      <c r="Z75" s="169"/>
      <c r="AA75" s="169"/>
    </row>
    <row r="76" customFormat="false" ht="12.75" hidden="false" customHeight="false" outlineLevel="0" collapsed="false">
      <c r="A76" s="184" t="e">
        <f aca="false">VLOOKUP(I76,DDEPM_USERS,2,FALSE())</f>
        <v>#N/A</v>
      </c>
      <c r="B76" s="185" t="e">
        <f aca="false">VLOOKUP(T76,DELIV_CONV,2,FALSE())</f>
        <v>#N/A</v>
      </c>
      <c r="C76" s="186" t="n">
        <f aca="false">S76-R76+1</f>
        <v>1</v>
      </c>
      <c r="D76" s="187" t="e">
        <f aca="false">Y76*B76*C76</f>
        <v>#N/A</v>
      </c>
      <c r="E76" s="184" t="e">
        <f aca="false">D76*Z76</f>
        <v>#N/A</v>
      </c>
      <c r="F76" s="164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90"/>
      <c r="S76" s="190"/>
      <c r="T76" s="165"/>
      <c r="U76" s="165"/>
      <c r="V76" s="167"/>
      <c r="W76" s="165"/>
      <c r="X76" s="165"/>
      <c r="Y76" s="165"/>
      <c r="Z76" s="165"/>
      <c r="AA76" s="165"/>
    </row>
    <row r="77" customFormat="false" ht="12.75" hidden="false" customHeight="false" outlineLevel="0" collapsed="false">
      <c r="A77" s="184" t="e">
        <f aca="false">VLOOKUP(I77,DDEPM_USERS,2,FALSE())</f>
        <v>#N/A</v>
      </c>
      <c r="B77" s="185" t="e">
        <f aca="false">VLOOKUP(T77,DELIV_CONV,2,FALSE())</f>
        <v>#N/A</v>
      </c>
      <c r="C77" s="186" t="n">
        <f aca="false">S77-R77+1</f>
        <v>1</v>
      </c>
      <c r="D77" s="187" t="e">
        <f aca="false">Y77*B77*C77</f>
        <v>#N/A</v>
      </c>
      <c r="E77" s="184" t="e">
        <f aca="false">D77*Z77</f>
        <v>#N/A</v>
      </c>
      <c r="F77" s="168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89"/>
      <c r="S77" s="189"/>
      <c r="T77" s="169"/>
      <c r="U77" s="169"/>
      <c r="V77" s="170"/>
      <c r="W77" s="169"/>
      <c r="X77" s="169"/>
      <c r="Y77" s="169"/>
      <c r="Z77" s="169"/>
      <c r="AA77" s="169"/>
    </row>
    <row r="78" customFormat="false" ht="12.75" hidden="false" customHeight="false" outlineLevel="0" collapsed="false">
      <c r="A78" s="184" t="e">
        <f aca="false">VLOOKUP(I78,DDEPM_USERS,2,FALSE())</f>
        <v>#N/A</v>
      </c>
      <c r="B78" s="185" t="e">
        <f aca="false">VLOOKUP(T78,DELIV_CONV,2,FALSE())</f>
        <v>#N/A</v>
      </c>
      <c r="C78" s="186" t="n">
        <f aca="false">S78-R78+1</f>
        <v>1</v>
      </c>
      <c r="D78" s="187" t="e">
        <f aca="false">Y78*B78*C78</f>
        <v>#N/A</v>
      </c>
      <c r="E78" s="184" t="e">
        <f aca="false">D78*Z78</f>
        <v>#N/A</v>
      </c>
      <c r="F78" s="164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90"/>
      <c r="S78" s="190"/>
      <c r="T78" s="165"/>
      <c r="U78" s="165"/>
      <c r="V78" s="167"/>
      <c r="W78" s="165"/>
      <c r="X78" s="165"/>
      <c r="Y78" s="165"/>
      <c r="Z78" s="165"/>
      <c r="AA78" s="165"/>
    </row>
    <row r="79" customFormat="false" ht="12.75" hidden="false" customHeight="false" outlineLevel="0" collapsed="false">
      <c r="A79" s="184" t="e">
        <f aca="false">VLOOKUP(I79,DDEPM_USERS,2,FALSE())</f>
        <v>#N/A</v>
      </c>
      <c r="B79" s="185" t="e">
        <f aca="false">VLOOKUP(T79,DELIV_CONV,2,FALSE())</f>
        <v>#N/A</v>
      </c>
      <c r="C79" s="186" t="n">
        <f aca="false">S79-R79+1</f>
        <v>1</v>
      </c>
      <c r="D79" s="187" t="e">
        <f aca="false">Y79*B79*C79</f>
        <v>#N/A</v>
      </c>
      <c r="E79" s="184" t="e">
        <f aca="false">D79*Z79</f>
        <v>#N/A</v>
      </c>
      <c r="F79" s="168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89"/>
      <c r="S79" s="189"/>
      <c r="T79" s="169"/>
      <c r="U79" s="169"/>
      <c r="V79" s="170"/>
      <c r="W79" s="169"/>
      <c r="X79" s="169"/>
      <c r="Y79" s="169"/>
      <c r="Z79" s="169"/>
      <c r="AA79" s="169"/>
    </row>
    <row r="80" customFormat="false" ht="12.75" hidden="false" customHeight="false" outlineLevel="0" collapsed="false">
      <c r="A80" s="184" t="e">
        <f aca="false">VLOOKUP(I80,DDEPM_USERS,2,FALSE())</f>
        <v>#N/A</v>
      </c>
      <c r="B80" s="185" t="e">
        <f aca="false">VLOOKUP(T80,DELIV_CONV,2,FALSE())</f>
        <v>#N/A</v>
      </c>
      <c r="C80" s="186" t="n">
        <f aca="false">S80-R80+1</f>
        <v>1</v>
      </c>
      <c r="D80" s="187" t="e">
        <f aca="false">Y80*B80*C80</f>
        <v>#N/A</v>
      </c>
      <c r="E80" s="184" t="e">
        <f aca="false">D80*Z80</f>
        <v>#N/A</v>
      </c>
      <c r="F80" s="164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90"/>
      <c r="S80" s="190"/>
      <c r="T80" s="165"/>
      <c r="U80" s="165"/>
      <c r="V80" s="167"/>
      <c r="W80" s="165"/>
      <c r="X80" s="165"/>
      <c r="Y80" s="165"/>
      <c r="Z80" s="165"/>
      <c r="AA80" s="165"/>
    </row>
    <row r="81" customFormat="false" ht="12.75" hidden="false" customHeight="false" outlineLevel="0" collapsed="false">
      <c r="A81" s="184" t="e">
        <f aca="false">VLOOKUP(I81,DDEPM_USERS,2,FALSE())</f>
        <v>#N/A</v>
      </c>
      <c r="B81" s="185" t="e">
        <f aca="false">VLOOKUP(T81,DELIV_CONV,2,FALSE())</f>
        <v>#N/A</v>
      </c>
      <c r="C81" s="186" t="n">
        <f aca="false">S81-R81+1</f>
        <v>1</v>
      </c>
      <c r="D81" s="187" t="e">
        <f aca="false">Y81*B81*C81</f>
        <v>#N/A</v>
      </c>
      <c r="E81" s="184" t="e">
        <f aca="false">D81*Z81</f>
        <v>#N/A</v>
      </c>
      <c r="F81" s="168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89"/>
      <c r="S81" s="189"/>
      <c r="T81" s="169"/>
      <c r="U81" s="169"/>
      <c r="V81" s="170"/>
      <c r="W81" s="169"/>
      <c r="X81" s="169"/>
      <c r="Y81" s="169"/>
      <c r="Z81" s="169"/>
      <c r="AA81" s="169"/>
    </row>
    <row r="82" customFormat="false" ht="12.75" hidden="false" customHeight="false" outlineLevel="0" collapsed="false">
      <c r="A82" s="184" t="e">
        <f aca="false">VLOOKUP(I82,DDEPM_USERS,2,FALSE())</f>
        <v>#N/A</v>
      </c>
      <c r="B82" s="185" t="e">
        <f aca="false">VLOOKUP(T82,DELIV_CONV,2,FALSE())</f>
        <v>#N/A</v>
      </c>
      <c r="C82" s="186" t="n">
        <f aca="false">S82-R82+1</f>
        <v>1</v>
      </c>
      <c r="D82" s="187" t="e">
        <f aca="false">Y82*B82*C82</f>
        <v>#N/A</v>
      </c>
      <c r="E82" s="184" t="e">
        <f aca="false">D82*Z82</f>
        <v>#N/A</v>
      </c>
      <c r="F82" s="164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90"/>
      <c r="S82" s="190"/>
      <c r="T82" s="165"/>
      <c r="U82" s="165"/>
      <c r="V82" s="167"/>
      <c r="W82" s="165"/>
      <c r="X82" s="165"/>
      <c r="Y82" s="165"/>
      <c r="Z82" s="165"/>
      <c r="AA82" s="165"/>
    </row>
    <row r="83" customFormat="false" ht="12.75" hidden="false" customHeight="false" outlineLevel="0" collapsed="false">
      <c r="A83" s="184" t="e">
        <f aca="false">VLOOKUP(I83,DDEPM_USERS,2,FALSE())</f>
        <v>#N/A</v>
      </c>
      <c r="B83" s="185" t="e">
        <f aca="false">VLOOKUP(T83,DELIV_CONV,2,FALSE())</f>
        <v>#N/A</v>
      </c>
      <c r="C83" s="186" t="n">
        <f aca="false">S83-R83+1</f>
        <v>1</v>
      </c>
      <c r="D83" s="187" t="e">
        <f aca="false">Y83*B83*C83</f>
        <v>#N/A</v>
      </c>
      <c r="E83" s="184" t="e">
        <f aca="false">D83*Z83</f>
        <v>#N/A</v>
      </c>
      <c r="F83" s="168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89"/>
      <c r="S83" s="189"/>
      <c r="T83" s="169"/>
      <c r="U83" s="169"/>
      <c r="V83" s="170"/>
      <c r="W83" s="169"/>
      <c r="X83" s="169"/>
      <c r="Y83" s="169"/>
      <c r="Z83" s="169"/>
      <c r="AA83" s="169"/>
    </row>
    <row r="84" customFormat="false" ht="12.75" hidden="false" customHeight="false" outlineLevel="0" collapsed="false">
      <c r="A84" s="184" t="e">
        <f aca="false">VLOOKUP(I84,DDEPM_USERS,2,FALSE())</f>
        <v>#N/A</v>
      </c>
      <c r="B84" s="185" t="e">
        <f aca="false">VLOOKUP(T84,DELIV_CONV,2,FALSE())</f>
        <v>#N/A</v>
      </c>
      <c r="C84" s="186" t="n">
        <f aca="false">S84-R84+1</f>
        <v>1</v>
      </c>
      <c r="D84" s="187" t="e">
        <f aca="false">Y84*B84*C84</f>
        <v>#N/A</v>
      </c>
      <c r="E84" s="184" t="e">
        <f aca="false">D84*Z84</f>
        <v>#N/A</v>
      </c>
      <c r="F84" s="164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90"/>
      <c r="S84" s="190"/>
      <c r="T84" s="165"/>
      <c r="U84" s="165"/>
      <c r="V84" s="167"/>
      <c r="W84" s="165"/>
      <c r="X84" s="165"/>
      <c r="Y84" s="165"/>
      <c r="Z84" s="165"/>
      <c r="AA84" s="165"/>
    </row>
    <row r="85" customFormat="false" ht="12.75" hidden="false" customHeight="false" outlineLevel="0" collapsed="false">
      <c r="A85" s="184" t="e">
        <f aca="false">VLOOKUP(I85,DDEPM_USERS,2,FALSE())</f>
        <v>#N/A</v>
      </c>
      <c r="B85" s="185" t="e">
        <f aca="false">VLOOKUP(T85,DELIV_CONV,2,FALSE())</f>
        <v>#N/A</v>
      </c>
      <c r="C85" s="186" t="n">
        <f aca="false">S85-R85+1</f>
        <v>1</v>
      </c>
      <c r="D85" s="187" t="e">
        <f aca="false">Y85*B85*C85</f>
        <v>#N/A</v>
      </c>
      <c r="E85" s="184" t="e">
        <f aca="false">D85*Z85</f>
        <v>#N/A</v>
      </c>
      <c r="F85" s="168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89"/>
      <c r="S85" s="189"/>
      <c r="T85" s="169"/>
      <c r="U85" s="169"/>
      <c r="V85" s="170"/>
      <c r="W85" s="169"/>
      <c r="X85" s="169"/>
      <c r="Y85" s="169"/>
      <c r="Z85" s="169"/>
      <c r="AA85" s="169"/>
    </row>
    <row r="86" customFormat="false" ht="12.75" hidden="false" customHeight="false" outlineLevel="0" collapsed="false">
      <c r="A86" s="184" t="e">
        <f aca="false">VLOOKUP(I86,DDEPM_USERS,2,FALSE())</f>
        <v>#N/A</v>
      </c>
      <c r="B86" s="185" t="e">
        <f aca="false">VLOOKUP(T86,DELIV_CONV,2,FALSE())</f>
        <v>#N/A</v>
      </c>
      <c r="C86" s="186" t="n">
        <f aca="false">S86-R86+1</f>
        <v>1</v>
      </c>
      <c r="D86" s="187" t="e">
        <f aca="false">Y86*B86*C86</f>
        <v>#N/A</v>
      </c>
      <c r="E86" s="184" t="e">
        <f aca="false">D86*Z86</f>
        <v>#N/A</v>
      </c>
      <c r="F86" s="164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90"/>
      <c r="S86" s="190"/>
      <c r="T86" s="165"/>
      <c r="U86" s="165"/>
      <c r="V86" s="167"/>
      <c r="W86" s="165"/>
      <c r="X86" s="165"/>
      <c r="Y86" s="165"/>
      <c r="Z86" s="165"/>
      <c r="AA86" s="165"/>
    </row>
    <row r="87" customFormat="false" ht="12.75" hidden="false" customHeight="false" outlineLevel="0" collapsed="false">
      <c r="A87" s="184" t="e">
        <f aca="false">VLOOKUP(I87,DDEPM_USERS,2,FALSE())</f>
        <v>#N/A</v>
      </c>
      <c r="B87" s="185" t="e">
        <f aca="false">VLOOKUP(T87,DELIV_CONV,2,FALSE())</f>
        <v>#N/A</v>
      </c>
      <c r="C87" s="186" t="n">
        <f aca="false">S87-R87+1</f>
        <v>1</v>
      </c>
      <c r="D87" s="187" t="e">
        <f aca="false">Y87*B87*C87</f>
        <v>#N/A</v>
      </c>
      <c r="E87" s="184" t="e">
        <f aca="false">D87*Z87</f>
        <v>#N/A</v>
      </c>
      <c r="F87" s="168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89"/>
      <c r="S87" s="189"/>
      <c r="T87" s="169"/>
      <c r="U87" s="169"/>
      <c r="V87" s="170"/>
      <c r="W87" s="169"/>
      <c r="X87" s="169"/>
      <c r="Y87" s="169"/>
      <c r="Z87" s="169"/>
      <c r="AA87" s="169"/>
    </row>
    <row r="88" customFormat="false" ht="12.75" hidden="false" customHeight="false" outlineLevel="0" collapsed="false">
      <c r="A88" s="184" t="e">
        <f aca="false">VLOOKUP(I88,DDEPM_USERS,2,FALSE())</f>
        <v>#N/A</v>
      </c>
      <c r="B88" s="185" t="e">
        <f aca="false">VLOOKUP(T88,DELIV_CONV,2,FALSE())</f>
        <v>#N/A</v>
      </c>
      <c r="C88" s="186" t="n">
        <f aca="false">S88-R88+1</f>
        <v>1</v>
      </c>
      <c r="D88" s="187" t="e">
        <f aca="false">Y88*B88*C88</f>
        <v>#N/A</v>
      </c>
      <c r="E88" s="184" t="e">
        <f aca="false">D88*Z88</f>
        <v>#N/A</v>
      </c>
      <c r="F88" s="164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90"/>
      <c r="S88" s="190"/>
      <c r="T88" s="165"/>
      <c r="U88" s="165"/>
      <c r="V88" s="167"/>
      <c r="W88" s="165"/>
      <c r="X88" s="165"/>
      <c r="Y88" s="165"/>
      <c r="Z88" s="165"/>
      <c r="AA88" s="165"/>
    </row>
    <row r="89" customFormat="false" ht="12.75" hidden="false" customHeight="false" outlineLevel="0" collapsed="false">
      <c r="A89" s="184" t="e">
        <f aca="false">VLOOKUP(I89,DDEPM_USERS,2,FALSE())</f>
        <v>#N/A</v>
      </c>
      <c r="B89" s="185" t="e">
        <f aca="false">VLOOKUP(T89,DELIV_CONV,2,FALSE())</f>
        <v>#N/A</v>
      </c>
      <c r="C89" s="186" t="n">
        <f aca="false">S89-R89+1</f>
        <v>1</v>
      </c>
      <c r="D89" s="187" t="e">
        <f aca="false">Y89*B89*C89</f>
        <v>#N/A</v>
      </c>
      <c r="E89" s="184" t="e">
        <f aca="false">D89*Z89</f>
        <v>#N/A</v>
      </c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89"/>
      <c r="S89" s="189"/>
      <c r="T89" s="169"/>
      <c r="U89" s="169"/>
      <c r="V89" s="170"/>
      <c r="W89" s="169"/>
      <c r="X89" s="169"/>
      <c r="Y89" s="169"/>
      <c r="Z89" s="169"/>
      <c r="AA89" s="169"/>
    </row>
    <row r="90" customFormat="false" ht="12.75" hidden="false" customHeight="false" outlineLevel="0" collapsed="false">
      <c r="A90" s="184" t="e">
        <f aca="false">VLOOKUP(I90,DDEPM_USERS,2,FALSE())</f>
        <v>#N/A</v>
      </c>
      <c r="B90" s="185" t="e">
        <f aca="false">VLOOKUP(T90,DELIV_CONV,2,FALSE())</f>
        <v>#N/A</v>
      </c>
      <c r="C90" s="186" t="n">
        <f aca="false">S90-R90+1</f>
        <v>1</v>
      </c>
      <c r="D90" s="187" t="e">
        <f aca="false">Y90*B90*C90</f>
        <v>#N/A</v>
      </c>
      <c r="E90" s="184" t="e">
        <f aca="false">D90*Z90</f>
        <v>#N/A</v>
      </c>
      <c r="F90" s="164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90"/>
      <c r="S90" s="190"/>
      <c r="T90" s="165"/>
      <c r="U90" s="165"/>
      <c r="V90" s="167"/>
      <c r="W90" s="165"/>
      <c r="X90" s="165"/>
      <c r="Y90" s="165"/>
      <c r="Z90" s="165"/>
      <c r="AA90" s="165"/>
    </row>
    <row r="91" customFormat="false" ht="12.75" hidden="false" customHeight="false" outlineLevel="0" collapsed="false">
      <c r="A91" s="184" t="e">
        <f aca="false">VLOOKUP(I91,DDEPM_USERS,2,FALSE())</f>
        <v>#N/A</v>
      </c>
      <c r="B91" s="185" t="e">
        <f aca="false">VLOOKUP(T91,DELIV_CONV,2,FALSE())</f>
        <v>#N/A</v>
      </c>
      <c r="C91" s="186" t="n">
        <f aca="false">S91-R91+1</f>
        <v>1</v>
      </c>
      <c r="D91" s="187" t="e">
        <f aca="false">Y91*B91*C91</f>
        <v>#N/A</v>
      </c>
      <c r="E91" s="184" t="e">
        <f aca="false">D91*Z91</f>
        <v>#N/A</v>
      </c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89"/>
      <c r="S91" s="189"/>
      <c r="T91" s="169"/>
      <c r="U91" s="169"/>
      <c r="V91" s="170"/>
      <c r="W91" s="169"/>
      <c r="X91" s="169"/>
      <c r="Y91" s="169"/>
      <c r="Z91" s="169"/>
      <c r="AA91" s="169"/>
    </row>
    <row r="92" customFormat="false" ht="12.75" hidden="false" customHeight="false" outlineLevel="0" collapsed="false">
      <c r="A92" s="184" t="e">
        <f aca="false">VLOOKUP(I92,DDEPM_USERS,2,FALSE())</f>
        <v>#N/A</v>
      </c>
      <c r="B92" s="185" t="e">
        <f aca="false">VLOOKUP(T92,DELIV_CONV,2,FALSE())</f>
        <v>#N/A</v>
      </c>
      <c r="C92" s="186" t="n">
        <f aca="false">S92-R92+1</f>
        <v>1</v>
      </c>
      <c r="D92" s="187" t="e">
        <f aca="false">Y92*B92*C92</f>
        <v>#N/A</v>
      </c>
      <c r="E92" s="184" t="e">
        <f aca="false">D92*Z92</f>
        <v>#N/A</v>
      </c>
      <c r="F92" s="164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90"/>
      <c r="S92" s="190"/>
      <c r="T92" s="165"/>
      <c r="U92" s="165"/>
      <c r="V92" s="167"/>
      <c r="W92" s="165"/>
      <c r="X92" s="165"/>
      <c r="Y92" s="165"/>
      <c r="Z92" s="165"/>
      <c r="AA92" s="165"/>
    </row>
    <row r="93" customFormat="false" ht="12.75" hidden="false" customHeight="false" outlineLevel="0" collapsed="false">
      <c r="A93" s="184" t="e">
        <f aca="false">VLOOKUP(I93,DDEPM_USERS,2,FALSE())</f>
        <v>#N/A</v>
      </c>
      <c r="B93" s="185" t="e">
        <f aca="false">VLOOKUP(T93,DELIV_CONV,2,FALSE())</f>
        <v>#N/A</v>
      </c>
      <c r="C93" s="186" t="n">
        <f aca="false">S93-R93+1</f>
        <v>1</v>
      </c>
      <c r="D93" s="187" t="e">
        <f aca="false">Y93*B93*C93</f>
        <v>#N/A</v>
      </c>
      <c r="E93" s="184" t="e">
        <f aca="false">D93*Z93</f>
        <v>#N/A</v>
      </c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89"/>
      <c r="S93" s="189"/>
      <c r="T93" s="169"/>
      <c r="U93" s="169"/>
      <c r="V93" s="170"/>
      <c r="W93" s="169"/>
      <c r="X93" s="169"/>
      <c r="Y93" s="169"/>
      <c r="Z93" s="169"/>
      <c r="AA93" s="169"/>
    </row>
    <row r="94" customFormat="false" ht="12.75" hidden="false" customHeight="false" outlineLevel="0" collapsed="false">
      <c r="A94" s="184" t="e">
        <f aca="false">VLOOKUP(I94,DDEPM_USERS,2,FALSE())</f>
        <v>#N/A</v>
      </c>
      <c r="B94" s="185" t="e">
        <f aca="false">VLOOKUP(T94,DELIV_CONV,2,FALSE())</f>
        <v>#N/A</v>
      </c>
      <c r="C94" s="186" t="n">
        <f aca="false">S94-R94+1</f>
        <v>1</v>
      </c>
      <c r="D94" s="187" t="e">
        <f aca="false">Y94*B94*C94</f>
        <v>#N/A</v>
      </c>
      <c r="E94" s="184" t="e">
        <f aca="false">D94*Z94</f>
        <v>#N/A</v>
      </c>
      <c r="F94" s="164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90"/>
      <c r="S94" s="190"/>
      <c r="T94" s="165"/>
      <c r="U94" s="165"/>
      <c r="V94" s="167"/>
      <c r="W94" s="165"/>
      <c r="X94" s="165"/>
      <c r="Y94" s="165"/>
      <c r="Z94" s="165"/>
      <c r="AA94" s="165"/>
    </row>
    <row r="95" customFormat="false" ht="12.75" hidden="false" customHeight="false" outlineLevel="0" collapsed="false">
      <c r="A95" s="184" t="e">
        <f aca="false">VLOOKUP(I95,DDEPM_USERS,2,FALSE())</f>
        <v>#N/A</v>
      </c>
      <c r="B95" s="185" t="e">
        <f aca="false">VLOOKUP(T95,DELIV_CONV,2,FALSE())</f>
        <v>#N/A</v>
      </c>
      <c r="C95" s="186" t="n">
        <f aca="false">S95-R95+1</f>
        <v>1</v>
      </c>
      <c r="D95" s="187" t="e">
        <f aca="false">Y95*B95*C95</f>
        <v>#N/A</v>
      </c>
      <c r="E95" s="184" t="e">
        <f aca="false">D95*Z95</f>
        <v>#N/A</v>
      </c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89"/>
      <c r="S95" s="189"/>
      <c r="T95" s="169"/>
      <c r="U95" s="169"/>
      <c r="V95" s="170"/>
      <c r="W95" s="169"/>
      <c r="X95" s="169"/>
      <c r="Y95" s="169"/>
      <c r="Z95" s="169"/>
      <c r="AA95" s="169"/>
    </row>
    <row r="96" customFormat="false" ht="12.75" hidden="false" customHeight="false" outlineLevel="0" collapsed="false">
      <c r="A96" s="184" t="e">
        <f aca="false">VLOOKUP(I96,DDEPM_USERS,2,FALSE())</f>
        <v>#N/A</v>
      </c>
      <c r="B96" s="185" t="e">
        <f aca="false">VLOOKUP(T96,DELIV_CONV,2,FALSE())</f>
        <v>#N/A</v>
      </c>
      <c r="C96" s="186" t="n">
        <f aca="false">S96-R96+1</f>
        <v>1</v>
      </c>
      <c r="D96" s="187" t="e">
        <f aca="false">Y96*B96*C96</f>
        <v>#N/A</v>
      </c>
      <c r="E96" s="184" t="e">
        <f aca="false">D96*Z96</f>
        <v>#N/A</v>
      </c>
      <c r="F96" s="164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90"/>
      <c r="S96" s="190"/>
      <c r="T96" s="165"/>
      <c r="U96" s="165"/>
      <c r="V96" s="167"/>
      <c r="W96" s="165"/>
      <c r="X96" s="165"/>
      <c r="Y96" s="165"/>
      <c r="Z96" s="165"/>
      <c r="AA96" s="165"/>
    </row>
    <row r="97" customFormat="false" ht="12.75" hidden="false" customHeight="false" outlineLevel="0" collapsed="false">
      <c r="A97" s="184" t="e">
        <f aca="false">VLOOKUP(I97,DDEPM_USERS,2,FALSE())</f>
        <v>#N/A</v>
      </c>
      <c r="B97" s="185" t="e">
        <f aca="false">VLOOKUP(T97,DELIV_CONV,2,FALSE())</f>
        <v>#N/A</v>
      </c>
      <c r="C97" s="186" t="n">
        <f aca="false">S97-R97+1</f>
        <v>1</v>
      </c>
      <c r="D97" s="187" t="e">
        <f aca="false">Y97*B97*C97</f>
        <v>#N/A</v>
      </c>
      <c r="E97" s="184" t="e">
        <f aca="false">D97*Z97</f>
        <v>#N/A</v>
      </c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89"/>
      <c r="S97" s="189"/>
      <c r="T97" s="169"/>
      <c r="U97" s="169"/>
      <c r="V97" s="170"/>
      <c r="W97" s="169"/>
      <c r="X97" s="169"/>
      <c r="Y97" s="169"/>
      <c r="Z97" s="169"/>
      <c r="AA97" s="169"/>
    </row>
    <row r="98" customFormat="false" ht="12.75" hidden="false" customHeight="false" outlineLevel="0" collapsed="false">
      <c r="A98" s="184" t="e">
        <f aca="false">VLOOKUP(I98,DDEPM_USERS,2,FALSE())</f>
        <v>#N/A</v>
      </c>
      <c r="B98" s="185" t="e">
        <f aca="false">VLOOKUP(T98,DELIV_CONV,2,FALSE())</f>
        <v>#N/A</v>
      </c>
      <c r="C98" s="186" t="n">
        <f aca="false">S98-R98+1</f>
        <v>1</v>
      </c>
      <c r="D98" s="187" t="e">
        <f aca="false">Y98*B98*C98</f>
        <v>#N/A</v>
      </c>
      <c r="E98" s="184" t="e">
        <f aca="false">D98*Z98</f>
        <v>#N/A</v>
      </c>
      <c r="F98" s="164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90"/>
      <c r="S98" s="190"/>
      <c r="T98" s="165"/>
      <c r="U98" s="165"/>
      <c r="V98" s="167"/>
      <c r="W98" s="165"/>
      <c r="X98" s="165"/>
      <c r="Y98" s="165"/>
      <c r="Z98" s="165"/>
      <c r="AA98" s="165"/>
    </row>
    <row r="99" customFormat="false" ht="12.75" hidden="false" customHeight="false" outlineLevel="0" collapsed="false">
      <c r="A99" s="184" t="e">
        <f aca="false">VLOOKUP(I99,DDEPM_USERS,2,FALSE())</f>
        <v>#N/A</v>
      </c>
      <c r="B99" s="185" t="e">
        <f aca="false">VLOOKUP(T99,DELIV_CONV,2,FALSE())</f>
        <v>#N/A</v>
      </c>
      <c r="C99" s="186" t="n">
        <f aca="false">S99-R99+1</f>
        <v>1</v>
      </c>
      <c r="D99" s="187" t="e">
        <f aca="false">Y99*B99*C99</f>
        <v>#N/A</v>
      </c>
      <c r="E99" s="184" t="e">
        <f aca="false">D99*Z99</f>
        <v>#N/A</v>
      </c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89"/>
      <c r="S99" s="189"/>
      <c r="T99" s="169"/>
      <c r="U99" s="169"/>
      <c r="V99" s="170"/>
      <c r="W99" s="169"/>
      <c r="X99" s="169"/>
      <c r="Y99" s="169"/>
      <c r="Z99" s="169"/>
      <c r="AA99" s="169"/>
    </row>
    <row r="100" customFormat="false" ht="12.75" hidden="false" customHeight="false" outlineLevel="0" collapsed="false">
      <c r="A100" s="184" t="e">
        <f aca="false">VLOOKUP(I100,DDEPM_USERS,2,FALSE())</f>
        <v>#N/A</v>
      </c>
      <c r="B100" s="185" t="e">
        <f aca="false">VLOOKUP(T100,DELIV_CONV,2,FALSE())</f>
        <v>#N/A</v>
      </c>
      <c r="C100" s="186" t="n">
        <f aca="false">S100-R100+1</f>
        <v>1</v>
      </c>
      <c r="D100" s="187" t="e">
        <f aca="false">Y100*B100*C100</f>
        <v>#N/A</v>
      </c>
      <c r="E100" s="184" t="e">
        <f aca="false">D100*Z100</f>
        <v>#N/A</v>
      </c>
      <c r="F100" s="164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90"/>
      <c r="S100" s="190"/>
      <c r="T100" s="165"/>
      <c r="U100" s="165"/>
      <c r="V100" s="167"/>
      <c r="W100" s="165"/>
      <c r="X100" s="165"/>
      <c r="Y100" s="165"/>
      <c r="Z100" s="165"/>
      <c r="AA100" s="165"/>
    </row>
    <row r="101" customFormat="false" ht="12.75" hidden="false" customHeight="false" outlineLevel="0" collapsed="false">
      <c r="A101" s="184" t="e">
        <f aca="false">VLOOKUP(I101,DDEPM_USERS,2,FALSE())</f>
        <v>#N/A</v>
      </c>
      <c r="B101" s="185" t="e">
        <f aca="false">VLOOKUP(T101,DELIV_CONV,2,FALSE())</f>
        <v>#N/A</v>
      </c>
      <c r="C101" s="186" t="n">
        <f aca="false">S101-R101+1</f>
        <v>1</v>
      </c>
      <c r="D101" s="187" t="e">
        <f aca="false">Y101*B101*C101</f>
        <v>#N/A</v>
      </c>
      <c r="E101" s="184" t="e">
        <f aca="false">D101*Z101</f>
        <v>#N/A</v>
      </c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89"/>
      <c r="S101" s="189"/>
      <c r="T101" s="169"/>
      <c r="U101" s="169"/>
      <c r="V101" s="170"/>
      <c r="W101" s="169"/>
      <c r="X101" s="169"/>
      <c r="Y101" s="169"/>
      <c r="Z101" s="169"/>
      <c r="AA101" s="169"/>
    </row>
    <row r="102" customFormat="false" ht="12.75" hidden="false" customHeight="false" outlineLevel="0" collapsed="false">
      <c r="A102" s="184" t="e">
        <f aca="false">VLOOKUP(I102,DDEPM_USERS,2,FALSE())</f>
        <v>#N/A</v>
      </c>
      <c r="B102" s="185" t="e">
        <f aca="false">VLOOKUP(T102,DELIV_CONV,2,FALSE())</f>
        <v>#N/A</v>
      </c>
      <c r="C102" s="186" t="n">
        <f aca="false">S102-R102+1</f>
        <v>1</v>
      </c>
      <c r="D102" s="187" t="e">
        <f aca="false">Y102*B102*C102</f>
        <v>#N/A</v>
      </c>
      <c r="E102" s="184" t="e">
        <f aca="false">D102*Z102</f>
        <v>#N/A</v>
      </c>
      <c r="F102" s="164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90"/>
      <c r="S102" s="190"/>
      <c r="T102" s="165"/>
      <c r="U102" s="165"/>
      <c r="V102" s="167"/>
      <c r="W102" s="165"/>
      <c r="X102" s="165"/>
      <c r="Y102" s="165"/>
      <c r="Z102" s="165"/>
      <c r="AA102" s="165"/>
    </row>
    <row r="103" customFormat="false" ht="12.75" hidden="false" customHeight="false" outlineLevel="0" collapsed="false">
      <c r="A103" s="184" t="e">
        <f aca="false">VLOOKUP(I103,DDEPM_USERS,2,FALSE())</f>
        <v>#N/A</v>
      </c>
      <c r="B103" s="185" t="e">
        <f aca="false">VLOOKUP(T103,DELIV_CONV,2,FALSE())</f>
        <v>#N/A</v>
      </c>
      <c r="C103" s="186" t="n">
        <f aca="false">S103-R103+1</f>
        <v>1</v>
      </c>
      <c r="D103" s="187" t="e">
        <f aca="false">Y103*B103*C103</f>
        <v>#N/A</v>
      </c>
      <c r="E103" s="184" t="e">
        <f aca="false">D103*Z103</f>
        <v>#N/A</v>
      </c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89"/>
      <c r="S103" s="189"/>
      <c r="T103" s="169"/>
      <c r="U103" s="169"/>
      <c r="V103" s="170"/>
      <c r="W103" s="169"/>
      <c r="X103" s="169"/>
      <c r="Y103" s="169"/>
      <c r="Z103" s="169"/>
      <c r="AA103" s="169"/>
    </row>
    <row r="104" customFormat="false" ht="12.75" hidden="false" customHeight="false" outlineLevel="0" collapsed="false">
      <c r="A104" s="184" t="e">
        <f aca="false">VLOOKUP(I104,DDEPM_USERS,2,FALSE())</f>
        <v>#N/A</v>
      </c>
      <c r="B104" s="185" t="e">
        <f aca="false">VLOOKUP(T104,DELIV_CONV,2,FALSE())</f>
        <v>#N/A</v>
      </c>
      <c r="C104" s="186" t="n">
        <f aca="false">S104-R104+1</f>
        <v>1</v>
      </c>
      <c r="D104" s="187" t="e">
        <f aca="false">Y104*B104*C104</f>
        <v>#N/A</v>
      </c>
      <c r="E104" s="184" t="e">
        <f aca="false">D104*Z104</f>
        <v>#N/A</v>
      </c>
      <c r="F104" s="164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90"/>
      <c r="S104" s="190"/>
      <c r="T104" s="165"/>
      <c r="U104" s="165"/>
      <c r="V104" s="167"/>
      <c r="W104" s="165"/>
      <c r="X104" s="165"/>
      <c r="Y104" s="165"/>
      <c r="Z104" s="165"/>
      <c r="AA104" s="165"/>
    </row>
    <row r="105" customFormat="false" ht="12.75" hidden="false" customHeight="false" outlineLevel="0" collapsed="false">
      <c r="A105" s="184" t="e">
        <f aca="false">VLOOKUP(I105,DDEPM_USERS,2,FALSE())</f>
        <v>#N/A</v>
      </c>
      <c r="B105" s="185" t="e">
        <f aca="false">VLOOKUP(T105,DELIV_CONV,2,FALSE())</f>
        <v>#N/A</v>
      </c>
      <c r="C105" s="186" t="n">
        <f aca="false">S105-R105+1</f>
        <v>1</v>
      </c>
      <c r="D105" s="187" t="e">
        <f aca="false">Y105*B105*C105</f>
        <v>#N/A</v>
      </c>
      <c r="E105" s="184" t="e">
        <f aca="false">D105*Z105</f>
        <v>#N/A</v>
      </c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89"/>
      <c r="S105" s="189"/>
      <c r="T105" s="169"/>
      <c r="U105" s="169"/>
      <c r="V105" s="170"/>
      <c r="W105" s="169"/>
      <c r="X105" s="169"/>
      <c r="Y105" s="169"/>
      <c r="Z105" s="169"/>
      <c r="AA105" s="169"/>
    </row>
    <row r="106" customFormat="false" ht="12.75" hidden="false" customHeight="false" outlineLevel="0" collapsed="false">
      <c r="A106" s="184" t="e">
        <f aca="false">VLOOKUP(I106,DDEPM_USERS,2,FALSE())</f>
        <v>#N/A</v>
      </c>
      <c r="B106" s="185" t="e">
        <f aca="false">VLOOKUP(T106,DELIV_CONV,2,FALSE())</f>
        <v>#N/A</v>
      </c>
      <c r="C106" s="186" t="n">
        <f aca="false">S106-R106+1</f>
        <v>1</v>
      </c>
      <c r="D106" s="187" t="e">
        <f aca="false">Y106*B106*C106</f>
        <v>#N/A</v>
      </c>
      <c r="E106" s="184" t="e">
        <f aca="false">D106*Z106</f>
        <v>#N/A</v>
      </c>
      <c r="F106" s="164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90"/>
      <c r="S106" s="190"/>
      <c r="T106" s="165"/>
      <c r="U106" s="165"/>
      <c r="V106" s="167"/>
      <c r="W106" s="165"/>
      <c r="X106" s="165"/>
      <c r="Y106" s="165"/>
      <c r="Z106" s="165"/>
      <c r="AA106" s="165"/>
    </row>
    <row r="107" customFormat="false" ht="12.75" hidden="false" customHeight="false" outlineLevel="0" collapsed="false">
      <c r="A107" s="184" t="e">
        <f aca="false">VLOOKUP(I107,DDEPM_USERS,2,FALSE())</f>
        <v>#N/A</v>
      </c>
      <c r="B107" s="185" t="e">
        <f aca="false">VLOOKUP(T107,DELIV_CONV,2,FALSE())</f>
        <v>#N/A</v>
      </c>
      <c r="C107" s="186" t="n">
        <f aca="false">S107-R107+1</f>
        <v>1</v>
      </c>
      <c r="D107" s="187" t="e">
        <f aca="false">Y107*B107*C107</f>
        <v>#N/A</v>
      </c>
      <c r="E107" s="184" t="e">
        <f aca="false">D107*Z107</f>
        <v>#N/A</v>
      </c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89"/>
      <c r="S107" s="189"/>
      <c r="T107" s="169"/>
      <c r="U107" s="169"/>
      <c r="V107" s="170"/>
      <c r="W107" s="169"/>
      <c r="X107" s="169"/>
      <c r="Y107" s="169"/>
      <c r="Z107" s="169"/>
      <c r="AA107" s="169"/>
    </row>
    <row r="108" customFormat="false" ht="12.75" hidden="false" customHeight="false" outlineLevel="0" collapsed="false">
      <c r="A108" s="184" t="e">
        <f aca="false">VLOOKUP(I108,DDEPM_USERS,2,FALSE())</f>
        <v>#N/A</v>
      </c>
      <c r="B108" s="185" t="e">
        <f aca="false">VLOOKUP(T108,DELIV_CONV,2,FALSE())</f>
        <v>#N/A</v>
      </c>
      <c r="C108" s="186" t="n">
        <f aca="false">S108-R108+1</f>
        <v>1</v>
      </c>
      <c r="D108" s="187" t="e">
        <f aca="false">Y108*B108*C108</f>
        <v>#N/A</v>
      </c>
      <c r="E108" s="184" t="e">
        <f aca="false">D108*Z108</f>
        <v>#N/A</v>
      </c>
      <c r="F108" s="164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90"/>
      <c r="S108" s="190"/>
      <c r="T108" s="165"/>
      <c r="U108" s="165"/>
      <c r="V108" s="167"/>
      <c r="W108" s="165"/>
      <c r="X108" s="165"/>
      <c r="Y108" s="165"/>
      <c r="Z108" s="165"/>
      <c r="AA108" s="165"/>
    </row>
    <row r="109" customFormat="false" ht="12.75" hidden="false" customHeight="false" outlineLevel="0" collapsed="false">
      <c r="A109" s="184" t="e">
        <f aca="false">VLOOKUP(I109,DDEPM_USERS,2,FALSE())</f>
        <v>#N/A</v>
      </c>
      <c r="B109" s="185" t="e">
        <f aca="false">VLOOKUP(T109,DELIV_CONV,2,FALSE())</f>
        <v>#N/A</v>
      </c>
      <c r="C109" s="186" t="n">
        <f aca="false">S109-R109+1</f>
        <v>1</v>
      </c>
      <c r="D109" s="187" t="e">
        <f aca="false">Y109*B109*C109</f>
        <v>#N/A</v>
      </c>
      <c r="E109" s="184" t="e">
        <f aca="false">D109*Z109</f>
        <v>#N/A</v>
      </c>
      <c r="F109" s="168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89"/>
      <c r="S109" s="189"/>
      <c r="T109" s="169"/>
      <c r="U109" s="169"/>
      <c r="V109" s="170"/>
      <c r="W109" s="169"/>
      <c r="X109" s="169"/>
      <c r="Y109" s="169"/>
      <c r="Z109" s="169"/>
      <c r="AA109" s="169"/>
    </row>
    <row r="110" customFormat="false" ht="12.75" hidden="false" customHeight="false" outlineLevel="0" collapsed="false">
      <c r="A110" s="184" t="e">
        <f aca="false">VLOOKUP(I110,DDEPM_USERS,2,FALSE())</f>
        <v>#N/A</v>
      </c>
      <c r="B110" s="185" t="e">
        <f aca="false">VLOOKUP(T110,DELIV_CONV,2,FALSE())</f>
        <v>#N/A</v>
      </c>
      <c r="C110" s="186" t="n">
        <f aca="false">S110-R110+1</f>
        <v>1</v>
      </c>
      <c r="D110" s="187" t="e">
        <f aca="false">Y110*B110*C110</f>
        <v>#N/A</v>
      </c>
      <c r="E110" s="184" t="e">
        <f aca="false">D110*Z110</f>
        <v>#N/A</v>
      </c>
      <c r="F110" s="164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90"/>
      <c r="S110" s="190"/>
      <c r="T110" s="165"/>
      <c r="U110" s="165"/>
      <c r="V110" s="167"/>
      <c r="W110" s="165"/>
      <c r="X110" s="165"/>
      <c r="Y110" s="165"/>
      <c r="Z110" s="165"/>
      <c r="AA110" s="165"/>
    </row>
    <row r="111" customFormat="false" ht="12.75" hidden="false" customHeight="false" outlineLevel="0" collapsed="false">
      <c r="A111" s="184" t="e">
        <f aca="false">VLOOKUP(I111,DDEPM_USERS,2,FALSE())</f>
        <v>#N/A</v>
      </c>
      <c r="B111" s="185" t="e">
        <f aca="false">VLOOKUP(T111,DELIV_CONV,2,FALSE())</f>
        <v>#N/A</v>
      </c>
      <c r="C111" s="186" t="n">
        <f aca="false">S111-R111+1</f>
        <v>1</v>
      </c>
      <c r="D111" s="187" t="e">
        <f aca="false">Y111*B111*C111</f>
        <v>#N/A</v>
      </c>
      <c r="E111" s="184" t="e">
        <f aca="false">D111*Z111</f>
        <v>#N/A</v>
      </c>
      <c r="F111" s="168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89"/>
      <c r="S111" s="189"/>
      <c r="T111" s="169"/>
      <c r="U111" s="169"/>
      <c r="V111" s="170"/>
      <c r="W111" s="169"/>
      <c r="X111" s="169"/>
      <c r="Y111" s="169"/>
      <c r="Z111" s="169"/>
      <c r="AA111" s="169"/>
    </row>
    <row r="112" customFormat="false" ht="12.75" hidden="false" customHeight="false" outlineLevel="0" collapsed="false">
      <c r="A112" s="184" t="e">
        <f aca="false">VLOOKUP(I112,DDEPM_USERS,2,FALSE())</f>
        <v>#N/A</v>
      </c>
      <c r="B112" s="185" t="e">
        <f aca="false">VLOOKUP(T112,DELIV_CONV,2,FALSE())</f>
        <v>#N/A</v>
      </c>
      <c r="C112" s="186" t="n">
        <f aca="false">S112-R112+1</f>
        <v>1</v>
      </c>
      <c r="D112" s="187" t="e">
        <f aca="false">Y112*B112*C112</f>
        <v>#N/A</v>
      </c>
      <c r="E112" s="184" t="e">
        <f aca="false">D112*Z112</f>
        <v>#N/A</v>
      </c>
      <c r="F112" s="164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90"/>
      <c r="S112" s="190"/>
      <c r="T112" s="165"/>
      <c r="U112" s="165"/>
      <c r="V112" s="167"/>
      <c r="W112" s="165"/>
      <c r="X112" s="165"/>
      <c r="Y112" s="165"/>
      <c r="Z112" s="165"/>
      <c r="AA112" s="165"/>
    </row>
    <row r="113" customFormat="false" ht="12.75" hidden="false" customHeight="false" outlineLevel="0" collapsed="false">
      <c r="A113" s="184" t="e">
        <f aca="false">VLOOKUP(I113,DDEPM_USERS,2,FALSE())</f>
        <v>#N/A</v>
      </c>
      <c r="B113" s="185" t="e">
        <f aca="false">VLOOKUP(T113,DELIV_CONV,2,FALSE())</f>
        <v>#N/A</v>
      </c>
      <c r="C113" s="186" t="n">
        <f aca="false">S113-R113+1</f>
        <v>1</v>
      </c>
      <c r="D113" s="187" t="e">
        <f aca="false">Y113*B113*C113</f>
        <v>#N/A</v>
      </c>
      <c r="E113" s="184" t="e">
        <f aca="false">D113*Z113</f>
        <v>#N/A</v>
      </c>
      <c r="F113" s="168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89"/>
      <c r="S113" s="189"/>
      <c r="T113" s="169"/>
      <c r="U113" s="169"/>
      <c r="V113" s="170"/>
      <c r="W113" s="169"/>
      <c r="X113" s="169"/>
      <c r="Y113" s="169"/>
      <c r="Z113" s="169"/>
      <c r="AA113" s="169"/>
    </row>
    <row r="114" customFormat="false" ht="12.75" hidden="false" customHeight="false" outlineLevel="0" collapsed="false">
      <c r="A114" s="184" t="e">
        <f aca="false">VLOOKUP(I114,DDEPM_USERS,2,FALSE())</f>
        <v>#N/A</v>
      </c>
      <c r="B114" s="185" t="e">
        <f aca="false">VLOOKUP(T114,DELIV_CONV,2,FALSE())</f>
        <v>#N/A</v>
      </c>
      <c r="C114" s="186" t="n">
        <f aca="false">S114-R114+1</f>
        <v>1</v>
      </c>
      <c r="D114" s="187" t="e">
        <f aca="false">Y114*B114*C114</f>
        <v>#N/A</v>
      </c>
      <c r="E114" s="184" t="e">
        <f aca="false">D114*Z114</f>
        <v>#N/A</v>
      </c>
      <c r="F114" s="164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90"/>
      <c r="S114" s="190"/>
      <c r="T114" s="165"/>
      <c r="U114" s="165"/>
      <c r="V114" s="167"/>
      <c r="W114" s="165"/>
      <c r="X114" s="165"/>
      <c r="Y114" s="165"/>
      <c r="Z114" s="165"/>
      <c r="AA114" s="165"/>
    </row>
    <row r="115" customFormat="false" ht="12.75" hidden="false" customHeight="false" outlineLevel="0" collapsed="false">
      <c r="A115" s="184" t="e">
        <f aca="false">VLOOKUP(I115,DDEPM_USERS,2,FALSE())</f>
        <v>#N/A</v>
      </c>
      <c r="B115" s="185" t="e">
        <f aca="false">VLOOKUP(T115,DELIV_CONV,2,FALSE())</f>
        <v>#N/A</v>
      </c>
      <c r="C115" s="186" t="n">
        <f aca="false">S115-R115+1</f>
        <v>1</v>
      </c>
      <c r="D115" s="187" t="e">
        <f aca="false">Y115*B115*C115</f>
        <v>#N/A</v>
      </c>
      <c r="E115" s="184" t="e">
        <f aca="false">D115*Z115</f>
        <v>#N/A</v>
      </c>
      <c r="F115" s="168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89"/>
      <c r="S115" s="189"/>
      <c r="T115" s="169"/>
      <c r="U115" s="169"/>
      <c r="V115" s="170"/>
      <c r="W115" s="169"/>
      <c r="X115" s="169"/>
      <c r="Y115" s="169"/>
      <c r="Z115" s="169"/>
      <c r="AA115" s="169"/>
    </row>
    <row r="116" customFormat="false" ht="12.75" hidden="false" customHeight="false" outlineLevel="0" collapsed="false">
      <c r="A116" s="184" t="e">
        <f aca="false">VLOOKUP(I116,DDEPM_USERS,2,FALSE())</f>
        <v>#N/A</v>
      </c>
      <c r="B116" s="185" t="e">
        <f aca="false">VLOOKUP(T116,DELIV_CONV,2,FALSE())</f>
        <v>#N/A</v>
      </c>
      <c r="C116" s="186" t="n">
        <f aca="false">S116-R116+1</f>
        <v>1</v>
      </c>
      <c r="D116" s="187" t="e">
        <f aca="false">Y116*B116*C116</f>
        <v>#N/A</v>
      </c>
      <c r="E116" s="184" t="e">
        <f aca="false">D116*Z116</f>
        <v>#N/A</v>
      </c>
    </row>
    <row r="117" customFormat="false" ht="12.75" hidden="false" customHeight="false" outlineLevel="0" collapsed="false">
      <c r="A117" s="184" t="e">
        <f aca="false">VLOOKUP(I117,DDEPM_USERS,2,FALSE())</f>
        <v>#N/A</v>
      </c>
      <c r="B117" s="185" t="e">
        <f aca="false">VLOOKUP(T117,DELIV_CONV,2,FALSE())</f>
        <v>#N/A</v>
      </c>
      <c r="C117" s="186" t="n">
        <f aca="false">S117-R117+1</f>
        <v>1</v>
      </c>
      <c r="D117" s="187" t="e">
        <f aca="false">Y117*B117*C117</f>
        <v>#N/A</v>
      </c>
      <c r="E117" s="184" t="e">
        <f aca="false">D117*Z117</f>
        <v>#N/A</v>
      </c>
    </row>
    <row r="118" customFormat="false" ht="12.75" hidden="false" customHeight="false" outlineLevel="0" collapsed="false">
      <c r="A118" s="184" t="e">
        <f aca="false">VLOOKUP(I118,DDEPM_USERS,2,FALSE())</f>
        <v>#N/A</v>
      </c>
      <c r="B118" s="185" t="e">
        <f aca="false">VLOOKUP(T118,DELIV_CONV,2,FALSE())</f>
        <v>#N/A</v>
      </c>
      <c r="C118" s="186" t="n">
        <f aca="false">S118-R118+1</f>
        <v>1</v>
      </c>
      <c r="D118" s="187" t="e">
        <f aca="false">Y118*B118*C118</f>
        <v>#N/A</v>
      </c>
      <c r="E118" s="184" t="e">
        <f aca="false">D118*Z118</f>
        <v>#N/A</v>
      </c>
    </row>
    <row r="119" customFormat="false" ht="12.75" hidden="false" customHeight="false" outlineLevel="0" collapsed="false">
      <c r="A119" s="184" t="e">
        <f aca="false">VLOOKUP(I119,DDEPM_USERS,2,FALSE())</f>
        <v>#N/A</v>
      </c>
      <c r="B119" s="185" t="e">
        <f aca="false">VLOOKUP(T119,DELIV_CONV,2,FALSE())</f>
        <v>#N/A</v>
      </c>
      <c r="C119" s="186" t="n">
        <f aca="false">S119-R119+1</f>
        <v>1</v>
      </c>
      <c r="D119" s="187" t="e">
        <f aca="false">Y119*B119*C119</f>
        <v>#N/A</v>
      </c>
      <c r="E119" s="184" t="e">
        <f aca="false">D119*Z119</f>
        <v>#N/A</v>
      </c>
    </row>
    <row r="120" customFormat="false" ht="12.75" hidden="false" customHeight="false" outlineLevel="0" collapsed="false">
      <c r="A120" s="184" t="e">
        <f aca="false">VLOOKUP(I120,DDEPM_USERS,2,FALSE())</f>
        <v>#N/A</v>
      </c>
      <c r="B120" s="185" t="e">
        <f aca="false">VLOOKUP(T120,DELIV_CONV,2,FALSE())</f>
        <v>#N/A</v>
      </c>
      <c r="C120" s="186" t="n">
        <f aca="false">S120-R120+1</f>
        <v>1</v>
      </c>
      <c r="D120" s="187" t="e">
        <f aca="false">Y120*B120*C120</f>
        <v>#N/A</v>
      </c>
      <c r="E120" s="184" t="e">
        <f aca="false">D120*Z120</f>
        <v>#N/A</v>
      </c>
    </row>
    <row r="121" customFormat="false" ht="12.75" hidden="false" customHeight="false" outlineLevel="0" collapsed="false">
      <c r="A121" s="184" t="e">
        <f aca="false">VLOOKUP(I121,DDEPM_USERS,2,FALSE())</f>
        <v>#N/A</v>
      </c>
      <c r="B121" s="185" t="e">
        <f aca="false">VLOOKUP(T121,DELIV_CONV,2,FALSE())</f>
        <v>#N/A</v>
      </c>
      <c r="C121" s="186" t="n">
        <f aca="false">S121-R121+1</f>
        <v>1</v>
      </c>
      <c r="D121" s="187" t="e">
        <f aca="false">Y121*B121*C121</f>
        <v>#N/A</v>
      </c>
      <c r="E121" s="184" t="e">
        <f aca="false">D121*Z121</f>
        <v>#N/A</v>
      </c>
    </row>
    <row r="122" customFormat="false" ht="12.75" hidden="false" customHeight="false" outlineLevel="0" collapsed="false">
      <c r="A122" s="184" t="e">
        <f aca="false">VLOOKUP(I122,DDEPM_USERS,2,FALSE())</f>
        <v>#N/A</v>
      </c>
      <c r="B122" s="185" t="e">
        <f aca="false">VLOOKUP(T122,DELIV_CONV,2,FALSE())</f>
        <v>#N/A</v>
      </c>
      <c r="C122" s="186" t="n">
        <f aca="false">S122-R122+1</f>
        <v>1</v>
      </c>
      <c r="D122" s="187" t="e">
        <f aca="false">Y122*B122*C122</f>
        <v>#N/A</v>
      </c>
      <c r="E122" s="184" t="e">
        <f aca="false">D122*Z122</f>
        <v>#N/A</v>
      </c>
    </row>
    <row r="123" customFormat="false" ht="12.75" hidden="false" customHeight="false" outlineLevel="0" collapsed="false">
      <c r="A123" s="184" t="e">
        <f aca="false">VLOOKUP(I123,DDEPM_USERS,2,FALSE())</f>
        <v>#N/A</v>
      </c>
      <c r="B123" s="185" t="e">
        <f aca="false">VLOOKUP(T123,DELIV_CONV,2,FALSE())</f>
        <v>#N/A</v>
      </c>
      <c r="C123" s="186" t="n">
        <f aca="false">S123-R123+1</f>
        <v>1</v>
      </c>
      <c r="D123" s="187" t="e">
        <f aca="false">Y123*B123*C123</f>
        <v>#N/A</v>
      </c>
      <c r="E123" s="184" t="e">
        <f aca="false">D123*Z123</f>
        <v>#N/A</v>
      </c>
    </row>
    <row r="124" customFormat="false" ht="12.75" hidden="false" customHeight="false" outlineLevel="0" collapsed="false">
      <c r="A124" s="184" t="e">
        <f aca="false">VLOOKUP(I124,DDEPM_USERS,2,FALSE())</f>
        <v>#N/A</v>
      </c>
      <c r="B124" s="185" t="e">
        <f aca="false">VLOOKUP(T124,DELIV_CONV,2,FALSE())</f>
        <v>#N/A</v>
      </c>
      <c r="C124" s="186" t="n">
        <f aca="false">S124-R124+1</f>
        <v>1</v>
      </c>
      <c r="D124" s="187" t="e">
        <f aca="false">Y124*B124*C124</f>
        <v>#N/A</v>
      </c>
      <c r="E124" s="184" t="e">
        <f aca="false">D124*Z124</f>
        <v>#N/A</v>
      </c>
    </row>
    <row r="125" customFormat="false" ht="12.75" hidden="false" customHeight="false" outlineLevel="0" collapsed="false">
      <c r="A125" s="184" t="e">
        <f aca="false">VLOOKUP(I125,DDEPM_USERS,2,FALSE())</f>
        <v>#N/A</v>
      </c>
      <c r="B125" s="185" t="e">
        <f aca="false">VLOOKUP(T125,DELIV_CONV,2,FALSE())</f>
        <v>#N/A</v>
      </c>
      <c r="C125" s="186" t="n">
        <f aca="false">S125-R125+1</f>
        <v>1</v>
      </c>
      <c r="D125" s="187" t="e">
        <f aca="false">Y125*B125*C125</f>
        <v>#N/A</v>
      </c>
      <c r="E125" s="184" t="e">
        <f aca="false">D125*Z125</f>
        <v>#N/A</v>
      </c>
    </row>
    <row r="126" customFormat="false" ht="12.75" hidden="false" customHeight="false" outlineLevel="0" collapsed="false">
      <c r="A126" s="184" t="e">
        <f aca="false">VLOOKUP(I126,DDEPM_USERS,2,FALSE())</f>
        <v>#N/A</v>
      </c>
      <c r="B126" s="185" t="e">
        <f aca="false">VLOOKUP(T126,DELIV_CONV,2,FALSE())</f>
        <v>#N/A</v>
      </c>
      <c r="C126" s="186" t="n">
        <f aca="false">S126-R126+1</f>
        <v>1</v>
      </c>
      <c r="D126" s="187" t="e">
        <f aca="false">Y126*B126*C126</f>
        <v>#N/A</v>
      </c>
      <c r="E126" s="184" t="e">
        <f aca="false">D126*Z126</f>
        <v>#N/A</v>
      </c>
    </row>
    <row r="127" customFormat="false" ht="12.75" hidden="false" customHeight="false" outlineLevel="0" collapsed="false">
      <c r="A127" s="184" t="e">
        <f aca="false">VLOOKUP(I127,DDEPM_USERS,2,FALSE())</f>
        <v>#N/A</v>
      </c>
      <c r="B127" s="185" t="e">
        <f aca="false">VLOOKUP(T127,DELIV_CONV,2,FALSE())</f>
        <v>#N/A</v>
      </c>
      <c r="C127" s="186" t="n">
        <f aca="false">S127-R127+1</f>
        <v>1</v>
      </c>
      <c r="D127" s="187" t="e">
        <f aca="false">Y127*B127*C127</f>
        <v>#N/A</v>
      </c>
      <c r="E127" s="184" t="e">
        <f aca="false">D127*Z127</f>
        <v>#N/A</v>
      </c>
    </row>
    <row r="128" customFormat="false" ht="12.75" hidden="false" customHeight="false" outlineLevel="0" collapsed="false">
      <c r="A128" s="184" t="e">
        <f aca="false">VLOOKUP(I128,DDEPM_USERS,2,FALSE())</f>
        <v>#N/A</v>
      </c>
      <c r="B128" s="185" t="e">
        <f aca="false">VLOOKUP(T128,DELIV_CONV,2,FALSE())</f>
        <v>#N/A</v>
      </c>
      <c r="C128" s="186" t="n">
        <f aca="false">S128-R128+1</f>
        <v>1</v>
      </c>
      <c r="D128" s="187" t="e">
        <f aca="false">Y128*B128*C128</f>
        <v>#N/A</v>
      </c>
      <c r="E128" s="184" t="e">
        <f aca="false">D128*Z128</f>
        <v>#N/A</v>
      </c>
    </row>
    <row r="129" customFormat="false" ht="12.75" hidden="false" customHeight="false" outlineLevel="0" collapsed="false">
      <c r="A129" s="184" t="e">
        <f aca="false">VLOOKUP(I129,DDEPM_USERS,2,FALSE())</f>
        <v>#N/A</v>
      </c>
      <c r="B129" s="185" t="e">
        <f aca="false">VLOOKUP(T129,DELIV_CONV,2,FALSE())</f>
        <v>#N/A</v>
      </c>
      <c r="C129" s="186" t="n">
        <f aca="false">S129-R129+1</f>
        <v>1</v>
      </c>
      <c r="D129" s="187" t="e">
        <f aca="false">Y129*B129*C129</f>
        <v>#N/A</v>
      </c>
      <c r="E129" s="184" t="e">
        <f aca="false">D129*Z129</f>
        <v>#N/A</v>
      </c>
    </row>
    <row r="130" customFormat="false" ht="12.75" hidden="false" customHeight="false" outlineLevel="0" collapsed="false">
      <c r="A130" s="184" t="e">
        <f aca="false">VLOOKUP(I130,DDEPM_USERS,2,FALSE())</f>
        <v>#N/A</v>
      </c>
      <c r="B130" s="185" t="e">
        <f aca="false">VLOOKUP(T130,DELIV_CONV,2,FALSE())</f>
        <v>#N/A</v>
      </c>
      <c r="C130" s="186" t="n">
        <f aca="false">S130-R130+1</f>
        <v>1</v>
      </c>
      <c r="D130" s="187" t="e">
        <f aca="false">Y130*B130*C130</f>
        <v>#N/A</v>
      </c>
      <c r="E130" s="184" t="e">
        <f aca="false">D130*Z130</f>
        <v>#N/A</v>
      </c>
    </row>
    <row r="131" customFormat="false" ht="12.75" hidden="false" customHeight="false" outlineLevel="0" collapsed="false">
      <c r="A131" s="184" t="e">
        <f aca="false">VLOOKUP(I131,DDEPM_USERS,2,FALSE())</f>
        <v>#N/A</v>
      </c>
      <c r="B131" s="185" t="e">
        <f aca="false">VLOOKUP(T131,DELIV_CONV,2,FALSE())</f>
        <v>#N/A</v>
      </c>
      <c r="C131" s="186" t="n">
        <f aca="false">S131-R131+1</f>
        <v>1</v>
      </c>
      <c r="D131" s="187" t="e">
        <f aca="false">Y131*B131*C131</f>
        <v>#N/A</v>
      </c>
      <c r="E131" s="184" t="e">
        <f aca="false">D131*Z131</f>
        <v>#N/A</v>
      </c>
    </row>
    <row r="132" customFormat="false" ht="12.75" hidden="false" customHeight="false" outlineLevel="0" collapsed="false">
      <c r="A132" s="184" t="e">
        <f aca="false">VLOOKUP(I132,DDEPM_USERS,2,FALSE())</f>
        <v>#N/A</v>
      </c>
      <c r="B132" s="185" t="e">
        <f aca="false">VLOOKUP(T132,DELIV_CONV,2,FALSE())</f>
        <v>#N/A</v>
      </c>
      <c r="C132" s="186" t="n">
        <f aca="false">S132-R132+1</f>
        <v>1</v>
      </c>
      <c r="D132" s="187" t="e">
        <f aca="false">Y132*B132*C132</f>
        <v>#N/A</v>
      </c>
      <c r="E132" s="184" t="e">
        <f aca="false">D132*Z132</f>
        <v>#N/A</v>
      </c>
    </row>
    <row r="133" customFormat="false" ht="12.75" hidden="false" customHeight="false" outlineLevel="0" collapsed="false">
      <c r="A133" s="184" t="e">
        <f aca="false">VLOOKUP(I133,DDEPM_USERS,2,FALSE())</f>
        <v>#N/A</v>
      </c>
      <c r="B133" s="185" t="e">
        <f aca="false">VLOOKUP(T133,DELIV_CONV,2,FALSE())</f>
        <v>#N/A</v>
      </c>
      <c r="C133" s="186" t="n">
        <f aca="false">S133-R133+1</f>
        <v>1</v>
      </c>
      <c r="D133" s="187" t="e">
        <f aca="false">Y133*B133*C133</f>
        <v>#N/A</v>
      </c>
      <c r="E133" s="184" t="e">
        <f aca="false">D133*Z133</f>
        <v>#N/A</v>
      </c>
    </row>
    <row r="134" customFormat="false" ht="12.75" hidden="false" customHeight="false" outlineLevel="0" collapsed="false">
      <c r="A134" s="184" t="e">
        <f aca="false">VLOOKUP(I134,DDEPM_USERS,2,FALSE())</f>
        <v>#N/A</v>
      </c>
      <c r="B134" s="185" t="e">
        <f aca="false">VLOOKUP(T134,DELIV_CONV,2,FALSE())</f>
        <v>#N/A</v>
      </c>
      <c r="C134" s="186" t="n">
        <f aca="false">S134-R134+1</f>
        <v>1</v>
      </c>
      <c r="D134" s="187" t="e">
        <f aca="false">Y134*B134*C134</f>
        <v>#N/A</v>
      </c>
      <c r="E134" s="184" t="e">
        <f aca="false">D134*Z134</f>
        <v>#N/A</v>
      </c>
    </row>
    <row r="135" customFormat="false" ht="12.75" hidden="false" customHeight="false" outlineLevel="0" collapsed="false">
      <c r="A135" s="184" t="e">
        <f aca="false">VLOOKUP(I135,DDEPM_USERS,2,FALSE())</f>
        <v>#N/A</v>
      </c>
      <c r="B135" s="185" t="e">
        <f aca="false">VLOOKUP(T135,DELIV_CONV,2,FALSE())</f>
        <v>#N/A</v>
      </c>
      <c r="C135" s="186" t="n">
        <f aca="false">S135-R135+1</f>
        <v>1</v>
      </c>
      <c r="D135" s="187" t="e">
        <f aca="false">Y135*B135*C135</f>
        <v>#N/A</v>
      </c>
      <c r="E135" s="184" t="e">
        <f aca="false">D135*Z135</f>
        <v>#N/A</v>
      </c>
    </row>
    <row r="136" customFormat="false" ht="12.75" hidden="false" customHeight="false" outlineLevel="0" collapsed="false">
      <c r="A136" s="184" t="e">
        <f aca="false">VLOOKUP(I136,DDEPM_USERS,2,FALSE())</f>
        <v>#N/A</v>
      </c>
      <c r="B136" s="185" t="e">
        <f aca="false">VLOOKUP(T136,DELIV_CONV,2,FALSE())</f>
        <v>#N/A</v>
      </c>
      <c r="C136" s="186" t="n">
        <f aca="false">S136-R136+1</f>
        <v>1</v>
      </c>
      <c r="D136" s="187" t="e">
        <f aca="false">Y136*B136*C136</f>
        <v>#N/A</v>
      </c>
      <c r="E136" s="184" t="e">
        <f aca="false">D136*Z136</f>
        <v>#N/A</v>
      </c>
    </row>
    <row r="137" customFormat="false" ht="12.75" hidden="false" customHeight="false" outlineLevel="0" collapsed="false">
      <c r="A137" s="184" t="e">
        <f aca="false">VLOOKUP(I137,DDEPM_USERS,2,FALSE())</f>
        <v>#N/A</v>
      </c>
      <c r="B137" s="185" t="e">
        <f aca="false">VLOOKUP(T137,DELIV_CONV,2,FALSE())</f>
        <v>#N/A</v>
      </c>
      <c r="C137" s="186" t="n">
        <f aca="false">S137-R137+1</f>
        <v>1</v>
      </c>
      <c r="D137" s="187" t="e">
        <f aca="false">Y137*B137*C137</f>
        <v>#N/A</v>
      </c>
      <c r="E137" s="184" t="e">
        <f aca="false">D137*Z137</f>
        <v>#N/A</v>
      </c>
    </row>
    <row r="138" customFormat="false" ht="12.75" hidden="false" customHeight="false" outlineLevel="0" collapsed="false">
      <c r="A138" s="184" t="e">
        <f aca="false">VLOOKUP(I138,DDEPM_USERS,2,FALSE())</f>
        <v>#N/A</v>
      </c>
      <c r="B138" s="185" t="e">
        <f aca="false">VLOOKUP(T138,DELIV_CONV,2,FALSE())</f>
        <v>#N/A</v>
      </c>
      <c r="C138" s="186" t="n">
        <f aca="false">S138-R138+1</f>
        <v>1</v>
      </c>
      <c r="D138" s="187" t="e">
        <f aca="false">Y138*B138*C138</f>
        <v>#N/A</v>
      </c>
      <c r="E138" s="184" t="e">
        <f aca="false">D138*Z138</f>
        <v>#N/A</v>
      </c>
    </row>
    <row r="139" customFormat="false" ht="12.75" hidden="false" customHeight="false" outlineLevel="0" collapsed="false">
      <c r="A139" s="184" t="e">
        <f aca="false">VLOOKUP(I139,DDEPM_USERS,2,FALSE())</f>
        <v>#N/A</v>
      </c>
      <c r="B139" s="185" t="e">
        <f aca="false">VLOOKUP(T139,DELIV_CONV,2,FALSE())</f>
        <v>#N/A</v>
      </c>
      <c r="C139" s="186" t="n">
        <f aca="false">S139-R139+1</f>
        <v>1</v>
      </c>
      <c r="D139" s="187" t="e">
        <f aca="false">Y139*B139*C139</f>
        <v>#N/A</v>
      </c>
      <c r="E139" s="184" t="e">
        <f aca="false">D139*Z139</f>
        <v>#N/A</v>
      </c>
    </row>
    <row r="140" customFormat="false" ht="12.75" hidden="false" customHeight="false" outlineLevel="0" collapsed="false">
      <c r="A140" s="184" t="e">
        <f aca="false">VLOOKUP(I140,DDEPM_USERS,2,FALSE())</f>
        <v>#N/A</v>
      </c>
      <c r="B140" s="185" t="e">
        <f aca="false">VLOOKUP(T140,DELIV_CONV,2,FALSE())</f>
        <v>#N/A</v>
      </c>
      <c r="C140" s="186" t="n">
        <f aca="false">S140-R140+1</f>
        <v>1</v>
      </c>
      <c r="D140" s="187" t="e">
        <f aca="false">Y140*B140*C140</f>
        <v>#N/A</v>
      </c>
      <c r="E140" s="184" t="e">
        <f aca="false">D140*Z140</f>
        <v>#N/A</v>
      </c>
    </row>
    <row r="141" customFormat="false" ht="12.75" hidden="false" customHeight="false" outlineLevel="0" collapsed="false">
      <c r="A141" s="184" t="e">
        <f aca="false">VLOOKUP(I141,DDEPM_USERS,2,FALSE())</f>
        <v>#N/A</v>
      </c>
      <c r="B141" s="185" t="e">
        <f aca="false">VLOOKUP(T141,DELIV_CONV,2,FALSE())</f>
        <v>#N/A</v>
      </c>
      <c r="C141" s="186" t="n">
        <f aca="false">S141-R141+1</f>
        <v>1</v>
      </c>
      <c r="D141" s="187" t="e">
        <f aca="false">Y141*B141*C141</f>
        <v>#N/A</v>
      </c>
      <c r="E141" s="184" t="e">
        <f aca="false">D141*Z141</f>
        <v>#N/A</v>
      </c>
    </row>
    <row r="142" customFormat="false" ht="12.75" hidden="false" customHeight="false" outlineLevel="0" collapsed="false">
      <c r="A142" s="184" t="e">
        <f aca="false">VLOOKUP(I142,DDEPM_USERS,2,FALSE())</f>
        <v>#N/A</v>
      </c>
      <c r="B142" s="185" t="e">
        <f aca="false">VLOOKUP(T142,DELIV_CONV,2,FALSE())</f>
        <v>#N/A</v>
      </c>
      <c r="C142" s="186" t="n">
        <f aca="false">S142-R142+1</f>
        <v>1</v>
      </c>
      <c r="D142" s="187" t="e">
        <f aca="false">Y142*B142*C142</f>
        <v>#N/A</v>
      </c>
      <c r="E142" s="184" t="e">
        <f aca="false">D142*Z142</f>
        <v>#N/A</v>
      </c>
    </row>
    <row r="143" customFormat="false" ht="12.75" hidden="false" customHeight="false" outlineLevel="0" collapsed="false">
      <c r="A143" s="184" t="e">
        <f aca="false">VLOOKUP(I143,DDEPM_USERS,2,FALSE())</f>
        <v>#N/A</v>
      </c>
      <c r="B143" s="185" t="e">
        <f aca="false">VLOOKUP(T143,DELIV_CONV,2,FALSE())</f>
        <v>#N/A</v>
      </c>
      <c r="C143" s="186" t="n">
        <f aca="false">S143-R143+1</f>
        <v>1</v>
      </c>
      <c r="D143" s="187" t="e">
        <f aca="false">Y143*B143*C143</f>
        <v>#N/A</v>
      </c>
      <c r="E143" s="184" t="e">
        <f aca="false">D143*Z143</f>
        <v>#N/A</v>
      </c>
    </row>
    <row r="144" customFormat="false" ht="12.75" hidden="false" customHeight="false" outlineLevel="0" collapsed="false">
      <c r="A144" s="184" t="e">
        <f aca="false">VLOOKUP(I144,DDEPM_USERS,2,FALSE())</f>
        <v>#N/A</v>
      </c>
      <c r="B144" s="185" t="e">
        <f aca="false">VLOOKUP(T144,DELIV_CONV,2,FALSE())</f>
        <v>#N/A</v>
      </c>
      <c r="C144" s="186" t="n">
        <f aca="false">S144-R144+1</f>
        <v>1</v>
      </c>
      <c r="D144" s="187" t="e">
        <f aca="false">Y144*B144*C144</f>
        <v>#N/A</v>
      </c>
      <c r="E144" s="184" t="e">
        <f aca="false">D144*Z144</f>
        <v>#N/A</v>
      </c>
    </row>
    <row r="145" customFormat="false" ht="12.75" hidden="false" customHeight="false" outlineLevel="0" collapsed="false">
      <c r="A145" s="184" t="e">
        <f aca="false">VLOOKUP(I145,DDEPM_USERS,2,FALSE())</f>
        <v>#N/A</v>
      </c>
      <c r="B145" s="185" t="e">
        <f aca="false">VLOOKUP(T145,DELIV_CONV,2,FALSE())</f>
        <v>#N/A</v>
      </c>
      <c r="C145" s="186" t="n">
        <f aca="false">S145-R145+1</f>
        <v>1</v>
      </c>
      <c r="D145" s="187" t="e">
        <f aca="false">Y145*B145*C145</f>
        <v>#N/A</v>
      </c>
      <c r="E145" s="184" t="e">
        <f aca="false">D145*Z145</f>
        <v>#N/A</v>
      </c>
    </row>
    <row r="146" customFormat="false" ht="12.75" hidden="false" customHeight="false" outlineLevel="0" collapsed="false">
      <c r="A146" s="184" t="e">
        <f aca="false">VLOOKUP(I146,DDEPM_USERS,2,FALSE())</f>
        <v>#N/A</v>
      </c>
      <c r="B146" s="185" t="e">
        <f aca="false">VLOOKUP(T146,DELIV_CONV,2,FALSE())</f>
        <v>#N/A</v>
      </c>
      <c r="C146" s="186" t="n">
        <f aca="false">S146-R146+1</f>
        <v>1</v>
      </c>
      <c r="D146" s="187" t="e">
        <f aca="false">Y146*B146*C146</f>
        <v>#N/A</v>
      </c>
      <c r="E146" s="184" t="e">
        <f aca="false">D146*Z146</f>
        <v>#N/A</v>
      </c>
    </row>
    <row r="147" customFormat="false" ht="12.75" hidden="false" customHeight="false" outlineLevel="0" collapsed="false">
      <c r="A147" s="184" t="e">
        <f aca="false">VLOOKUP(I147,DDEPM_USERS,2,FALSE())</f>
        <v>#N/A</v>
      </c>
      <c r="B147" s="185" t="e">
        <f aca="false">VLOOKUP(T147,DELIV_CONV,2,FALSE())</f>
        <v>#N/A</v>
      </c>
      <c r="C147" s="186" t="n">
        <f aca="false">S147-R147+1</f>
        <v>1</v>
      </c>
      <c r="D147" s="187" t="e">
        <f aca="false">Y147*B147*C147</f>
        <v>#N/A</v>
      </c>
      <c r="E147" s="184" t="e">
        <f aca="false">D147*Z147</f>
        <v>#N/A</v>
      </c>
    </row>
    <row r="148" customFormat="false" ht="12.75" hidden="false" customHeight="false" outlineLevel="0" collapsed="false">
      <c r="A148" s="184" t="e">
        <f aca="false">VLOOKUP(I148,DDEPM_USERS,2,FALSE())</f>
        <v>#N/A</v>
      </c>
      <c r="B148" s="185" t="e">
        <f aca="false">VLOOKUP(T148,DELIV_CONV,2,FALSE())</f>
        <v>#N/A</v>
      </c>
      <c r="C148" s="186" t="n">
        <f aca="false">S148-R148+1</f>
        <v>1</v>
      </c>
      <c r="D148" s="187" t="e">
        <f aca="false">Y148*B148*C148</f>
        <v>#N/A</v>
      </c>
      <c r="E148" s="184" t="e">
        <f aca="false">D148*Z148</f>
        <v>#N/A</v>
      </c>
    </row>
    <row r="149" customFormat="false" ht="12.75" hidden="false" customHeight="false" outlineLevel="0" collapsed="false">
      <c r="A149" s="184" t="e">
        <f aca="false">VLOOKUP(I149,DDEPM_USERS,2,FALSE())</f>
        <v>#N/A</v>
      </c>
      <c r="B149" s="185" t="e">
        <f aca="false">VLOOKUP(T149,DELIV_CONV,2,FALSE())</f>
        <v>#N/A</v>
      </c>
      <c r="C149" s="186" t="n">
        <f aca="false">S149-R149+1</f>
        <v>1</v>
      </c>
      <c r="D149" s="187" t="e">
        <f aca="false">Y149*B149*C149</f>
        <v>#N/A</v>
      </c>
      <c r="E149" s="184" t="e">
        <f aca="false">D149*Z149</f>
        <v>#N/A</v>
      </c>
    </row>
    <row r="150" customFormat="false" ht="12.75" hidden="false" customHeight="false" outlineLevel="0" collapsed="false">
      <c r="A150" s="184" t="e">
        <f aca="false">VLOOKUP(I150,DDEPM_USERS,2,FALSE())</f>
        <v>#N/A</v>
      </c>
      <c r="B150" s="185" t="e">
        <f aca="false">VLOOKUP(T150,DELIV_CONV,2,FALSE())</f>
        <v>#N/A</v>
      </c>
      <c r="C150" s="186" t="n">
        <f aca="false">S150-R150+1</f>
        <v>1</v>
      </c>
      <c r="D150" s="187" t="e">
        <f aca="false">Y150*B150*C150</f>
        <v>#N/A</v>
      </c>
      <c r="E150" s="184" t="e">
        <f aca="false">D150*Z150</f>
        <v>#N/A</v>
      </c>
    </row>
    <row r="151" customFormat="false" ht="12.75" hidden="false" customHeight="false" outlineLevel="0" collapsed="false">
      <c r="A151" s="184" t="e">
        <f aca="false">VLOOKUP(I151,DDEPM_USERS,2,FALSE())</f>
        <v>#N/A</v>
      </c>
      <c r="B151" s="185" t="e">
        <f aca="false">VLOOKUP(T151,DELIV_CONV,2,FALSE())</f>
        <v>#N/A</v>
      </c>
      <c r="C151" s="186" t="n">
        <f aca="false">S151-R151+1</f>
        <v>1</v>
      </c>
      <c r="D151" s="187" t="e">
        <f aca="false">Y151*B151*C151</f>
        <v>#N/A</v>
      </c>
      <c r="E151" s="184" t="e">
        <f aca="false">D151*Z151</f>
        <v>#N/A</v>
      </c>
    </row>
    <row r="152" customFormat="false" ht="12.75" hidden="false" customHeight="false" outlineLevel="0" collapsed="false">
      <c r="A152" s="184" t="e">
        <f aca="false">VLOOKUP(I152,DDEPM_USERS,2,FALSE())</f>
        <v>#N/A</v>
      </c>
      <c r="B152" s="185" t="e">
        <f aca="false">VLOOKUP(T152,DELIV_CONV,2,FALSE())</f>
        <v>#N/A</v>
      </c>
      <c r="C152" s="186" t="n">
        <f aca="false">S152-R152+1</f>
        <v>1</v>
      </c>
      <c r="D152" s="187" t="e">
        <f aca="false">Y152*B152*C152</f>
        <v>#N/A</v>
      </c>
      <c r="E152" s="184" t="e">
        <f aca="false">D152*Z152</f>
        <v>#N/A</v>
      </c>
    </row>
    <row r="153" customFormat="false" ht="12.75" hidden="false" customHeight="false" outlineLevel="0" collapsed="false">
      <c r="A153" s="184" t="e">
        <f aca="false">VLOOKUP(I153,DDEPM_USERS,2,FALSE())</f>
        <v>#N/A</v>
      </c>
      <c r="B153" s="185" t="e">
        <f aca="false">VLOOKUP(T153,DELIV_CONV,2,FALSE())</f>
        <v>#N/A</v>
      </c>
      <c r="C153" s="186" t="n">
        <f aca="false">S153-R153+1</f>
        <v>1</v>
      </c>
      <c r="D153" s="187" t="e">
        <f aca="false">Y153*B153*C153</f>
        <v>#N/A</v>
      </c>
      <c r="E153" s="184" t="e">
        <f aca="false">D153*Z153</f>
        <v>#N/A</v>
      </c>
    </row>
    <row r="154" customFormat="false" ht="12.75" hidden="false" customHeight="false" outlineLevel="0" collapsed="false">
      <c r="A154" s="184" t="e">
        <f aca="false">VLOOKUP(I154,DDEPM_USERS,2,FALSE())</f>
        <v>#N/A</v>
      </c>
      <c r="B154" s="185" t="e">
        <f aca="false">VLOOKUP(T154,DELIV_CONV,2,FALSE())</f>
        <v>#N/A</v>
      </c>
      <c r="C154" s="186" t="n">
        <f aca="false">S154-R154+1</f>
        <v>1</v>
      </c>
      <c r="D154" s="187" t="e">
        <f aca="false">Y154*B154*C154</f>
        <v>#N/A</v>
      </c>
      <c r="E154" s="184" t="e">
        <f aca="false">D154*Z154</f>
        <v>#N/A</v>
      </c>
    </row>
    <row r="155" customFormat="false" ht="12.75" hidden="false" customHeight="false" outlineLevel="0" collapsed="false">
      <c r="A155" s="184" t="e">
        <f aca="false">VLOOKUP(I155,DDEPM_USERS,2,FALSE())</f>
        <v>#N/A</v>
      </c>
      <c r="B155" s="185" t="e">
        <f aca="false">VLOOKUP(T155,DELIV_CONV,2,FALSE())</f>
        <v>#N/A</v>
      </c>
      <c r="C155" s="186" t="n">
        <f aca="false">S155-R155+1</f>
        <v>1</v>
      </c>
      <c r="D155" s="187" t="e">
        <f aca="false">Y155*B155*C155</f>
        <v>#N/A</v>
      </c>
      <c r="E155" s="184" t="e">
        <f aca="false">D155*Z155</f>
        <v>#N/A</v>
      </c>
    </row>
    <row r="156" customFormat="false" ht="12.75" hidden="false" customHeight="false" outlineLevel="0" collapsed="false">
      <c r="A156" s="184" t="e">
        <f aca="false">VLOOKUP(I156,DDEPM_USERS,2,FALSE())</f>
        <v>#N/A</v>
      </c>
      <c r="B156" s="185" t="e">
        <f aca="false">VLOOKUP(T156,DELIV_CONV,2,FALSE())</f>
        <v>#N/A</v>
      </c>
      <c r="C156" s="186" t="n">
        <f aca="false">S156-R156+1</f>
        <v>1</v>
      </c>
      <c r="D156" s="187" t="e">
        <f aca="false">Y156*B156*C156</f>
        <v>#N/A</v>
      </c>
      <c r="E156" s="184" t="e">
        <f aca="false">D156*Z156</f>
        <v>#N/A</v>
      </c>
    </row>
    <row r="157" customFormat="false" ht="12.75" hidden="false" customHeight="false" outlineLevel="0" collapsed="false">
      <c r="A157" s="184" t="e">
        <f aca="false">VLOOKUP(I157,DDEPM_USERS,2,FALSE())</f>
        <v>#N/A</v>
      </c>
      <c r="B157" s="185" t="e">
        <f aca="false">VLOOKUP(T157,DELIV_CONV,2,FALSE())</f>
        <v>#N/A</v>
      </c>
      <c r="C157" s="186" t="n">
        <f aca="false">S157-R157+1</f>
        <v>1</v>
      </c>
      <c r="D157" s="187" t="e">
        <f aca="false">Y157*B157*C157</f>
        <v>#N/A</v>
      </c>
      <c r="E157" s="184" t="e">
        <f aca="false">D157*Z157</f>
        <v>#N/A</v>
      </c>
    </row>
    <row r="158" customFormat="false" ht="12.75" hidden="false" customHeight="false" outlineLevel="0" collapsed="false">
      <c r="A158" s="184" t="e">
        <f aca="false">VLOOKUP(I158,DDEPM_USERS,2,FALSE())</f>
        <v>#N/A</v>
      </c>
      <c r="B158" s="185" t="e">
        <f aca="false">VLOOKUP(T158,DELIV_CONV,2,FALSE())</f>
        <v>#N/A</v>
      </c>
      <c r="C158" s="186" t="n">
        <f aca="false">S158-R158+1</f>
        <v>1</v>
      </c>
      <c r="D158" s="187" t="e">
        <f aca="false">Y158*B158*C158</f>
        <v>#N/A</v>
      </c>
      <c r="E158" s="184" t="e">
        <f aca="false">D158*Z158</f>
        <v>#N/A</v>
      </c>
    </row>
    <row r="159" customFormat="false" ht="12.75" hidden="false" customHeight="false" outlineLevel="0" collapsed="false">
      <c r="A159" s="184" t="e">
        <f aca="false">VLOOKUP(I159,DDEPM_USERS,2,FALSE())</f>
        <v>#N/A</v>
      </c>
      <c r="B159" s="185" t="e">
        <f aca="false">VLOOKUP(T159,DELIV_CONV,2,FALSE())</f>
        <v>#N/A</v>
      </c>
      <c r="C159" s="186" t="n">
        <f aca="false">S159-R159+1</f>
        <v>1</v>
      </c>
      <c r="D159" s="187" t="e">
        <f aca="false">Y159*B159*C159</f>
        <v>#N/A</v>
      </c>
      <c r="E159" s="184" t="e">
        <f aca="false">D159*Z159</f>
        <v>#N/A</v>
      </c>
    </row>
    <row r="160" customFormat="false" ht="12.75" hidden="false" customHeight="false" outlineLevel="0" collapsed="false">
      <c r="A160" s="184" t="e">
        <f aca="false">VLOOKUP(I160,DDEPM_USERS,2,FALSE())</f>
        <v>#N/A</v>
      </c>
      <c r="B160" s="185" t="e">
        <f aca="false">VLOOKUP(T160,DELIV_CONV,2,FALSE())</f>
        <v>#N/A</v>
      </c>
      <c r="C160" s="186" t="n">
        <f aca="false">S160-R160+1</f>
        <v>1</v>
      </c>
      <c r="D160" s="187" t="e">
        <f aca="false">Y160*B160*C160</f>
        <v>#N/A</v>
      </c>
      <c r="E160" s="184" t="e">
        <f aca="false">D160*Z160</f>
        <v>#N/A</v>
      </c>
    </row>
    <row r="161" customFormat="false" ht="12.75" hidden="false" customHeight="false" outlineLevel="0" collapsed="false">
      <c r="A161" s="184" t="e">
        <f aca="false">VLOOKUP(I161,DDEPM_USERS,2,FALSE())</f>
        <v>#N/A</v>
      </c>
      <c r="B161" s="185" t="e">
        <f aca="false">VLOOKUP(T161,DELIV_CONV,2,FALSE())</f>
        <v>#N/A</v>
      </c>
      <c r="C161" s="186" t="n">
        <f aca="false">S161-R161+1</f>
        <v>1</v>
      </c>
      <c r="D161" s="187" t="e">
        <f aca="false">Y161*B161*C161</f>
        <v>#N/A</v>
      </c>
      <c r="E161" s="184" t="e">
        <f aca="false">D161*Z161</f>
        <v>#N/A</v>
      </c>
    </row>
    <row r="162" customFormat="false" ht="12.75" hidden="false" customHeight="false" outlineLevel="0" collapsed="false">
      <c r="A162" s="184" t="e">
        <f aca="false">VLOOKUP(I162,DDEPM_USERS,2,FALSE())</f>
        <v>#N/A</v>
      </c>
      <c r="B162" s="185" t="e">
        <f aca="false">VLOOKUP(T162,DELIV_CONV,2,FALSE())</f>
        <v>#N/A</v>
      </c>
      <c r="C162" s="186" t="n">
        <f aca="false">S162-R162+1</f>
        <v>1</v>
      </c>
      <c r="D162" s="187" t="e">
        <f aca="false">Y162*B162*C162</f>
        <v>#N/A</v>
      </c>
      <c r="E162" s="184" t="e">
        <f aca="false">D162*Z162</f>
        <v>#N/A</v>
      </c>
    </row>
    <row r="163" customFormat="false" ht="12.75" hidden="false" customHeight="false" outlineLevel="0" collapsed="false">
      <c r="A163" s="184" t="e">
        <f aca="false">VLOOKUP(I163,DDEPM_USERS,2,FALSE())</f>
        <v>#N/A</v>
      </c>
      <c r="B163" s="185" t="e">
        <f aca="false">VLOOKUP(T163,DELIV_CONV,2,FALSE())</f>
        <v>#N/A</v>
      </c>
      <c r="C163" s="186" t="n">
        <f aca="false">S163-R163+1</f>
        <v>1</v>
      </c>
      <c r="D163" s="187" t="e">
        <f aca="false">Y163*B163*C163</f>
        <v>#N/A</v>
      </c>
      <c r="E163" s="184" t="e">
        <f aca="false">D163*Z163</f>
        <v>#N/A</v>
      </c>
    </row>
    <row r="164" customFormat="false" ht="12.75" hidden="false" customHeight="false" outlineLevel="0" collapsed="false">
      <c r="A164" s="184" t="e">
        <f aca="false">VLOOKUP(I164,DDEPM_USERS,2,FALSE())</f>
        <v>#N/A</v>
      </c>
      <c r="B164" s="185" t="e">
        <f aca="false">VLOOKUP(T164,DELIV_CONV,2,FALSE())</f>
        <v>#N/A</v>
      </c>
      <c r="C164" s="186" t="n">
        <f aca="false">S164-R164+1</f>
        <v>1</v>
      </c>
      <c r="D164" s="187" t="e">
        <f aca="false">Y164*B164*C164</f>
        <v>#N/A</v>
      </c>
      <c r="E164" s="184" t="e">
        <f aca="false">D164*Z164</f>
        <v>#N/A</v>
      </c>
    </row>
    <row r="165" customFormat="false" ht="12.75" hidden="false" customHeight="false" outlineLevel="0" collapsed="false">
      <c r="A165" s="184" t="e">
        <f aca="false">VLOOKUP(I165,DDEPM_USERS,2,FALSE())</f>
        <v>#N/A</v>
      </c>
      <c r="B165" s="185" t="e">
        <f aca="false">VLOOKUP(T165,DELIV_CONV,2,FALSE())</f>
        <v>#N/A</v>
      </c>
      <c r="C165" s="186" t="n">
        <f aca="false">S165-R165+1</f>
        <v>1</v>
      </c>
      <c r="D165" s="187" t="e">
        <f aca="false">Y165*B165*C165</f>
        <v>#N/A</v>
      </c>
      <c r="E165" s="184" t="e">
        <f aca="false">D165*Z165</f>
        <v>#N/A</v>
      </c>
    </row>
    <row r="166" customFormat="false" ht="12.75" hidden="false" customHeight="false" outlineLevel="0" collapsed="false">
      <c r="A166" s="184" t="e">
        <f aca="false">VLOOKUP(I166,DDEPM_USERS,2,FALSE())</f>
        <v>#N/A</v>
      </c>
      <c r="B166" s="185" t="e">
        <f aca="false">VLOOKUP(T166,DELIV_CONV,2,FALSE())</f>
        <v>#N/A</v>
      </c>
      <c r="C166" s="186" t="n">
        <f aca="false">S166-R166+1</f>
        <v>1</v>
      </c>
      <c r="D166" s="187" t="e">
        <f aca="false">Y166*B166*C166</f>
        <v>#N/A</v>
      </c>
      <c r="E166" s="184" t="e">
        <f aca="false">D166*Z166</f>
        <v>#N/A</v>
      </c>
    </row>
    <row r="167" customFormat="false" ht="12.75" hidden="false" customHeight="false" outlineLevel="0" collapsed="false">
      <c r="A167" s="184" t="e">
        <f aca="false">VLOOKUP(I167,DDEPM_USERS,2,FALSE())</f>
        <v>#N/A</v>
      </c>
      <c r="B167" s="185" t="e">
        <f aca="false">VLOOKUP(T167,DELIV_CONV,2,FALSE())</f>
        <v>#N/A</v>
      </c>
      <c r="C167" s="186" t="n">
        <f aca="false">S167-R167+1</f>
        <v>1</v>
      </c>
      <c r="D167" s="187" t="e">
        <f aca="false">Y167*B167*C167</f>
        <v>#N/A</v>
      </c>
      <c r="E167" s="184" t="e">
        <f aca="false">D167*Z167</f>
        <v>#N/A</v>
      </c>
    </row>
    <row r="168" customFormat="false" ht="12.75" hidden="false" customHeight="false" outlineLevel="0" collapsed="false">
      <c r="A168" s="184" t="e">
        <f aca="false">VLOOKUP(I168,DDEPM_USERS,2,FALSE())</f>
        <v>#N/A</v>
      </c>
      <c r="B168" s="185" t="e">
        <f aca="false">VLOOKUP(T168,DELIV_CONV,2,FALSE())</f>
        <v>#N/A</v>
      </c>
      <c r="C168" s="186" t="n">
        <f aca="false">S168-R168+1</f>
        <v>1</v>
      </c>
      <c r="D168" s="187" t="e">
        <f aca="false">Y168*B168*C168</f>
        <v>#N/A</v>
      </c>
      <c r="E168" s="184" t="e">
        <f aca="false">D168*Z168</f>
        <v>#N/A</v>
      </c>
    </row>
    <row r="169" customFormat="false" ht="12.75" hidden="false" customHeight="false" outlineLevel="0" collapsed="false">
      <c r="A169" s="184" t="e">
        <f aca="false">VLOOKUP(I169,DDEPM_USERS,2,FALSE())</f>
        <v>#N/A</v>
      </c>
      <c r="B169" s="185" t="e">
        <f aca="false">VLOOKUP(T169,DELIV_CONV,2,FALSE())</f>
        <v>#N/A</v>
      </c>
      <c r="C169" s="186" t="n">
        <f aca="false">S169-R169+1</f>
        <v>1</v>
      </c>
      <c r="D169" s="187" t="e">
        <f aca="false">Y169*B169*C169</f>
        <v>#N/A</v>
      </c>
      <c r="E169" s="184" t="e">
        <f aca="false">D169*Z169</f>
        <v>#N/A</v>
      </c>
    </row>
    <row r="170" customFormat="false" ht="12.75" hidden="false" customHeight="false" outlineLevel="0" collapsed="false">
      <c r="A170" s="184" t="e">
        <f aca="false">VLOOKUP(I170,DDEPM_USERS,2,FALSE())</f>
        <v>#N/A</v>
      </c>
      <c r="B170" s="185" t="e">
        <f aca="false">VLOOKUP(T170,DELIV_CONV,2,FALSE())</f>
        <v>#N/A</v>
      </c>
      <c r="C170" s="186" t="n">
        <f aca="false">S170-R170+1</f>
        <v>1</v>
      </c>
      <c r="D170" s="187" t="e">
        <f aca="false">Y170*B170*C170</f>
        <v>#N/A</v>
      </c>
      <c r="E170" s="184" t="e">
        <f aca="false">D170*Z170</f>
        <v>#N/A</v>
      </c>
    </row>
    <row r="171" customFormat="false" ht="12.75" hidden="false" customHeight="false" outlineLevel="0" collapsed="false">
      <c r="A171" s="184" t="e">
        <f aca="false">VLOOKUP(I171,DDEPM_USERS,2,FALSE())</f>
        <v>#N/A</v>
      </c>
      <c r="B171" s="185" t="e">
        <f aca="false">VLOOKUP(T171,DELIV_CONV,2,FALSE())</f>
        <v>#N/A</v>
      </c>
      <c r="C171" s="186" t="n">
        <f aca="false">S171-R171+1</f>
        <v>1</v>
      </c>
      <c r="D171" s="187" t="e">
        <f aca="false">Y171*B171*C171</f>
        <v>#N/A</v>
      </c>
      <c r="E171" s="184" t="e">
        <f aca="false">D171*Z171</f>
        <v>#N/A</v>
      </c>
    </row>
    <row r="172" customFormat="false" ht="12.75" hidden="false" customHeight="false" outlineLevel="0" collapsed="false">
      <c r="A172" s="184" t="e">
        <f aca="false">VLOOKUP(I172,DDEPM_USERS,2,FALSE())</f>
        <v>#N/A</v>
      </c>
      <c r="B172" s="185" t="e">
        <f aca="false">VLOOKUP(T172,DELIV_CONV,2,FALSE())</f>
        <v>#N/A</v>
      </c>
      <c r="C172" s="186" t="n">
        <f aca="false">S172-R172+1</f>
        <v>1</v>
      </c>
      <c r="D172" s="187" t="e">
        <f aca="false">Y172*B172*C172</f>
        <v>#N/A</v>
      </c>
      <c r="E172" s="184" t="e">
        <f aca="false">D172*Z172</f>
        <v>#N/A</v>
      </c>
    </row>
    <row r="173" customFormat="false" ht="12.75" hidden="false" customHeight="false" outlineLevel="0" collapsed="false">
      <c r="A173" s="184" t="e">
        <f aca="false">VLOOKUP(I173,DDEPM_USERS,2,FALSE())</f>
        <v>#N/A</v>
      </c>
      <c r="B173" s="185" t="e">
        <f aca="false">VLOOKUP(T173,DELIV_CONV,2,FALSE())</f>
        <v>#N/A</v>
      </c>
      <c r="C173" s="186" t="n">
        <f aca="false">S173-R173+1</f>
        <v>1</v>
      </c>
      <c r="D173" s="187" t="e">
        <f aca="false">Y173*B173*C173</f>
        <v>#N/A</v>
      </c>
      <c r="E173" s="184" t="e">
        <f aca="false">D173*Z173</f>
        <v>#N/A</v>
      </c>
    </row>
    <row r="174" customFormat="false" ht="12.75" hidden="false" customHeight="false" outlineLevel="0" collapsed="false">
      <c r="A174" s="184" t="e">
        <f aca="false">VLOOKUP(I174,DDEPM_USERS,2,FALSE())</f>
        <v>#N/A</v>
      </c>
      <c r="B174" s="185" t="e">
        <f aca="false">VLOOKUP(T174,DELIV_CONV,2,FALSE())</f>
        <v>#N/A</v>
      </c>
      <c r="C174" s="186" t="n">
        <f aca="false">S174-R174+1</f>
        <v>1</v>
      </c>
      <c r="D174" s="187" t="e">
        <f aca="false">Y174*B174*C174</f>
        <v>#N/A</v>
      </c>
      <c r="E174" s="184" t="e">
        <f aca="false">D174*Z174</f>
        <v>#N/A</v>
      </c>
    </row>
    <row r="175" customFormat="false" ht="12.75" hidden="false" customHeight="false" outlineLevel="0" collapsed="false">
      <c r="A175" s="184" t="e">
        <f aca="false">VLOOKUP(I175,DDEPM_USERS,2,FALSE())</f>
        <v>#N/A</v>
      </c>
      <c r="B175" s="185" t="e">
        <f aca="false">VLOOKUP(T175,DELIV_CONV,2,FALSE())</f>
        <v>#N/A</v>
      </c>
      <c r="C175" s="186" t="n">
        <f aca="false">S175-R175+1</f>
        <v>1</v>
      </c>
      <c r="D175" s="187" t="e">
        <f aca="false">Y175*B175*C175</f>
        <v>#N/A</v>
      </c>
      <c r="E175" s="184" t="e">
        <f aca="false">D175*Z175</f>
        <v>#N/A</v>
      </c>
    </row>
    <row r="176" customFormat="false" ht="12.75" hidden="false" customHeight="false" outlineLevel="0" collapsed="false">
      <c r="A176" s="184" t="e">
        <f aca="false">VLOOKUP(I176,DDEPM_USERS,2,FALSE())</f>
        <v>#N/A</v>
      </c>
      <c r="B176" s="185" t="e">
        <f aca="false">VLOOKUP(T176,DELIV_CONV,2,FALSE())</f>
        <v>#N/A</v>
      </c>
      <c r="C176" s="186" t="n">
        <f aca="false">S176-R176+1</f>
        <v>1</v>
      </c>
      <c r="D176" s="187" t="e">
        <f aca="false">Y176*B176*C176</f>
        <v>#N/A</v>
      </c>
      <c r="E176" s="184" t="e">
        <f aca="false">D176*Z176</f>
        <v>#N/A</v>
      </c>
    </row>
    <row r="177" customFormat="false" ht="12.75" hidden="false" customHeight="false" outlineLevel="0" collapsed="false">
      <c r="A177" s="184" t="e">
        <f aca="false">VLOOKUP(I177,DDEPM_USERS,2,FALSE())</f>
        <v>#N/A</v>
      </c>
      <c r="B177" s="185" t="e">
        <f aca="false">VLOOKUP(T177,DELIV_CONV,2,FALSE())</f>
        <v>#N/A</v>
      </c>
      <c r="C177" s="186" t="n">
        <f aca="false">S177-R177+1</f>
        <v>1</v>
      </c>
      <c r="D177" s="187" t="e">
        <f aca="false">Y177*B177*C177</f>
        <v>#N/A</v>
      </c>
      <c r="E177" s="184" t="e">
        <f aca="false">D177*Z177</f>
        <v>#N/A</v>
      </c>
    </row>
    <row r="178" customFormat="false" ht="12.75" hidden="false" customHeight="false" outlineLevel="0" collapsed="false">
      <c r="A178" s="184" t="e">
        <f aca="false">VLOOKUP(I178,DDEPM_USERS,2,FALSE())</f>
        <v>#N/A</v>
      </c>
      <c r="B178" s="185" t="e">
        <f aca="false">VLOOKUP(T178,DELIV_CONV,2,FALSE())</f>
        <v>#N/A</v>
      </c>
      <c r="C178" s="186" t="n">
        <f aca="false">S178-R178+1</f>
        <v>1</v>
      </c>
      <c r="D178" s="187" t="e">
        <f aca="false">Y178*B178*C178</f>
        <v>#N/A</v>
      </c>
      <c r="E178" s="184" t="e">
        <f aca="false">D178*Z178</f>
        <v>#N/A</v>
      </c>
    </row>
    <row r="179" customFormat="false" ht="12.75" hidden="false" customHeight="false" outlineLevel="0" collapsed="false">
      <c r="A179" s="184" t="e">
        <f aca="false">VLOOKUP(I179,DDEPM_USERS,2,FALSE())</f>
        <v>#N/A</v>
      </c>
      <c r="B179" s="185" t="e">
        <f aca="false">VLOOKUP(T179,DELIV_CONV,2,FALSE())</f>
        <v>#N/A</v>
      </c>
      <c r="C179" s="186" t="n">
        <f aca="false">S179-R179+1</f>
        <v>1</v>
      </c>
      <c r="D179" s="187" t="e">
        <f aca="false">Y179*B179*C179</f>
        <v>#N/A</v>
      </c>
      <c r="E179" s="184" t="e">
        <f aca="false">D179*Z179</f>
        <v>#N/A</v>
      </c>
    </row>
    <row r="180" customFormat="false" ht="12.75" hidden="false" customHeight="false" outlineLevel="0" collapsed="false">
      <c r="A180" s="184" t="e">
        <f aca="false">VLOOKUP(I180,DDEPM_USERS,2,FALSE())</f>
        <v>#N/A</v>
      </c>
      <c r="B180" s="185" t="e">
        <f aca="false">VLOOKUP(T180,DELIV_CONV,2,FALSE())</f>
        <v>#N/A</v>
      </c>
      <c r="C180" s="186" t="n">
        <f aca="false">S180-R180+1</f>
        <v>1</v>
      </c>
      <c r="D180" s="187" t="e">
        <f aca="false">Y180*B180*C180</f>
        <v>#N/A</v>
      </c>
      <c r="E180" s="184" t="e">
        <f aca="false">D180*Z180</f>
        <v>#N/A</v>
      </c>
    </row>
    <row r="181" customFormat="false" ht="12.75" hidden="false" customHeight="false" outlineLevel="0" collapsed="false">
      <c r="A181" s="184" t="e">
        <f aca="false">VLOOKUP(I181,DDEPM_USERS,2,FALSE())</f>
        <v>#N/A</v>
      </c>
      <c r="B181" s="185" t="e">
        <f aca="false">VLOOKUP(T181,DELIV_CONV,2,FALSE())</f>
        <v>#N/A</v>
      </c>
      <c r="C181" s="186" t="n">
        <f aca="false">S181-R181+1</f>
        <v>1</v>
      </c>
      <c r="D181" s="187" t="e">
        <f aca="false">Y181*B181*C181</f>
        <v>#N/A</v>
      </c>
      <c r="E181" s="184" t="e">
        <f aca="false">D181*Z181</f>
        <v>#N/A</v>
      </c>
    </row>
    <row r="182" customFormat="false" ht="12.75" hidden="false" customHeight="false" outlineLevel="0" collapsed="false">
      <c r="A182" s="184" t="e">
        <f aca="false">VLOOKUP(I182,DDEPM_USERS,2,FALSE())</f>
        <v>#N/A</v>
      </c>
      <c r="B182" s="185" t="e">
        <f aca="false">VLOOKUP(T182,DELIV_CONV,2,FALSE())</f>
        <v>#N/A</v>
      </c>
      <c r="C182" s="186" t="n">
        <f aca="false">S182-R182+1</f>
        <v>1</v>
      </c>
      <c r="D182" s="187" t="e">
        <f aca="false">Y182*B182*C182</f>
        <v>#N/A</v>
      </c>
      <c r="E182" s="184" t="e">
        <f aca="false">D182*Z182</f>
        <v>#N/A</v>
      </c>
    </row>
    <row r="183" customFormat="false" ht="12.75" hidden="false" customHeight="false" outlineLevel="0" collapsed="false">
      <c r="A183" s="184" t="e">
        <f aca="false">VLOOKUP(I183,DDEPM_USERS,2,FALSE())</f>
        <v>#N/A</v>
      </c>
      <c r="B183" s="185" t="e">
        <f aca="false">VLOOKUP(T183,DELIV_CONV,2,FALSE())</f>
        <v>#N/A</v>
      </c>
      <c r="C183" s="186" t="n">
        <f aca="false">S183-R183+1</f>
        <v>1</v>
      </c>
      <c r="D183" s="187" t="e">
        <f aca="false">Y183*B183*C183</f>
        <v>#N/A</v>
      </c>
      <c r="E183" s="184" t="e">
        <f aca="false">D183*Z183</f>
        <v>#N/A</v>
      </c>
    </row>
    <row r="184" customFormat="false" ht="12.75" hidden="false" customHeight="false" outlineLevel="0" collapsed="false">
      <c r="A184" s="184" t="e">
        <f aca="false">VLOOKUP(I184,DDEPM_USERS,2,FALSE())</f>
        <v>#N/A</v>
      </c>
      <c r="B184" s="185" t="e">
        <f aca="false">VLOOKUP(T184,DELIV_CONV,2,FALSE())</f>
        <v>#N/A</v>
      </c>
      <c r="C184" s="186" t="n">
        <f aca="false">S184-R184+1</f>
        <v>1</v>
      </c>
      <c r="D184" s="187" t="e">
        <f aca="false">Y184*B184*C184</f>
        <v>#N/A</v>
      </c>
      <c r="E184" s="184" t="e">
        <f aca="false">D184*Z184</f>
        <v>#N/A</v>
      </c>
    </row>
    <row r="185" customFormat="false" ht="12.75" hidden="false" customHeight="false" outlineLevel="0" collapsed="false">
      <c r="A185" s="184" t="e">
        <f aca="false">VLOOKUP(I185,DDEPM_USERS,2,FALSE())</f>
        <v>#N/A</v>
      </c>
      <c r="B185" s="185" t="e">
        <f aca="false">VLOOKUP(T185,DELIV_CONV,2,FALSE())</f>
        <v>#N/A</v>
      </c>
      <c r="C185" s="186" t="n">
        <f aca="false">S185-R185+1</f>
        <v>1</v>
      </c>
      <c r="D185" s="187" t="e">
        <f aca="false">Y185*B185*C185</f>
        <v>#N/A</v>
      </c>
      <c r="E185" s="184" t="e">
        <f aca="false">D185*Z185</f>
        <v>#N/A</v>
      </c>
    </row>
    <row r="186" customFormat="false" ht="12.75" hidden="false" customHeight="false" outlineLevel="0" collapsed="false">
      <c r="A186" s="184" t="e">
        <f aca="false">VLOOKUP(I186,DDEPM_USERS,2,FALSE())</f>
        <v>#N/A</v>
      </c>
      <c r="B186" s="185" t="e">
        <f aca="false">VLOOKUP(T186,DELIV_CONV,2,FALSE())</f>
        <v>#N/A</v>
      </c>
      <c r="C186" s="186" t="n">
        <f aca="false">S186-R186+1</f>
        <v>1</v>
      </c>
      <c r="D186" s="187" t="e">
        <f aca="false">Y186*B186*C186</f>
        <v>#N/A</v>
      </c>
      <c r="E186" s="184" t="e">
        <f aca="false">D186*Z186</f>
        <v>#N/A</v>
      </c>
    </row>
    <row r="187" customFormat="false" ht="12.75" hidden="false" customHeight="false" outlineLevel="0" collapsed="false">
      <c r="A187" s="184" t="e">
        <f aca="false">VLOOKUP(I187,DDEPM_USERS,2,FALSE())</f>
        <v>#N/A</v>
      </c>
      <c r="B187" s="185" t="e">
        <f aca="false">VLOOKUP(T187,DELIV_CONV,2,FALSE())</f>
        <v>#N/A</v>
      </c>
      <c r="C187" s="186" t="n">
        <f aca="false">S187-R187+1</f>
        <v>1</v>
      </c>
      <c r="D187" s="187" t="e">
        <f aca="false">Y187*B187*C187</f>
        <v>#N/A</v>
      </c>
      <c r="E187" s="184" t="e">
        <f aca="false">D187*Z187</f>
        <v>#N/A</v>
      </c>
    </row>
    <row r="188" customFormat="false" ht="12.75" hidden="false" customHeight="false" outlineLevel="0" collapsed="false">
      <c r="A188" s="184" t="e">
        <f aca="false">VLOOKUP(I188,DDEPM_USERS,2,FALSE())</f>
        <v>#N/A</v>
      </c>
      <c r="B188" s="185" t="e">
        <f aca="false">VLOOKUP(T188,DELIV_CONV,2,FALSE())</f>
        <v>#N/A</v>
      </c>
      <c r="C188" s="186" t="n">
        <f aca="false">S188-R188+1</f>
        <v>1</v>
      </c>
      <c r="D188" s="187" t="e">
        <f aca="false">Y188*B188*C188</f>
        <v>#N/A</v>
      </c>
      <c r="E188" s="184" t="e">
        <f aca="false">D188*Z188</f>
        <v>#N/A</v>
      </c>
    </row>
    <row r="189" customFormat="false" ht="12.75" hidden="false" customHeight="false" outlineLevel="0" collapsed="false">
      <c r="A189" s="184" t="e">
        <f aca="false">VLOOKUP(I189,DDEPM_USERS,2,FALSE())</f>
        <v>#N/A</v>
      </c>
      <c r="B189" s="185" t="e">
        <f aca="false">VLOOKUP(T189,DELIV_CONV,2,FALSE())</f>
        <v>#N/A</v>
      </c>
      <c r="C189" s="186" t="n">
        <f aca="false">S189-R189+1</f>
        <v>1</v>
      </c>
      <c r="D189" s="187" t="e">
        <f aca="false">Y189*B189*C189</f>
        <v>#N/A</v>
      </c>
      <c r="E189" s="184" t="e">
        <f aca="false">D189*Z189</f>
        <v>#N/A</v>
      </c>
    </row>
    <row r="190" customFormat="false" ht="12.75" hidden="false" customHeight="false" outlineLevel="0" collapsed="false">
      <c r="A190" s="184" t="e">
        <f aca="false">VLOOKUP(I190,DDEPM_USERS,2,FALSE())</f>
        <v>#N/A</v>
      </c>
      <c r="B190" s="185" t="e">
        <f aca="false">VLOOKUP(T190,DELIV_CONV,2,FALSE())</f>
        <v>#N/A</v>
      </c>
      <c r="C190" s="186" t="n">
        <f aca="false">S190-R190+1</f>
        <v>1</v>
      </c>
      <c r="D190" s="187" t="e">
        <f aca="false">Y190*B190*C190</f>
        <v>#N/A</v>
      </c>
      <c r="E190" s="184" t="e">
        <f aca="false">D190*Z190</f>
        <v>#N/A</v>
      </c>
    </row>
    <row r="191" customFormat="false" ht="12.75" hidden="false" customHeight="false" outlineLevel="0" collapsed="false">
      <c r="A191" s="184" t="e">
        <f aca="false">VLOOKUP(I191,DDEPM_USERS,2,FALSE())</f>
        <v>#N/A</v>
      </c>
      <c r="B191" s="185" t="e">
        <f aca="false">VLOOKUP(T191,DELIV_CONV,2,FALSE())</f>
        <v>#N/A</v>
      </c>
      <c r="C191" s="186" t="n">
        <f aca="false">S191-R191+1</f>
        <v>1</v>
      </c>
      <c r="D191" s="187" t="e">
        <f aca="false">Y191*B191*C191</f>
        <v>#N/A</v>
      </c>
      <c r="E191" s="184" t="e">
        <f aca="false">D191*Z191</f>
        <v>#N/A</v>
      </c>
    </row>
    <row r="192" customFormat="false" ht="12.75" hidden="false" customHeight="false" outlineLevel="0" collapsed="false">
      <c r="A192" s="184" t="e">
        <f aca="false">VLOOKUP(I192,DDEPM_USERS,2,FALSE())</f>
        <v>#N/A</v>
      </c>
      <c r="B192" s="185" t="e">
        <f aca="false">VLOOKUP(T192,DELIV_CONV,2,FALSE())</f>
        <v>#N/A</v>
      </c>
      <c r="C192" s="186" t="n">
        <f aca="false">S192-R192+1</f>
        <v>1</v>
      </c>
      <c r="D192" s="187" t="e">
        <f aca="false">Y192*B192*C192</f>
        <v>#N/A</v>
      </c>
      <c r="E192" s="184" t="e">
        <f aca="false">D192*Z192</f>
        <v>#N/A</v>
      </c>
    </row>
    <row r="193" customFormat="false" ht="12.75" hidden="false" customHeight="false" outlineLevel="0" collapsed="false">
      <c r="A193" s="184" t="e">
        <f aca="false">VLOOKUP(I193,DDEPM_USERS,2,FALSE())</f>
        <v>#N/A</v>
      </c>
      <c r="B193" s="185" t="e">
        <f aca="false">VLOOKUP(T193,DELIV_CONV,2,FALSE())</f>
        <v>#N/A</v>
      </c>
      <c r="C193" s="186" t="n">
        <f aca="false">S193-R193+1</f>
        <v>1</v>
      </c>
      <c r="D193" s="187" t="e">
        <f aca="false">Y193*B193*C193</f>
        <v>#N/A</v>
      </c>
      <c r="E193" s="184" t="e">
        <f aca="false">D193*Z193</f>
        <v>#N/A</v>
      </c>
    </row>
    <row r="194" customFormat="false" ht="12.75" hidden="false" customHeight="false" outlineLevel="0" collapsed="false">
      <c r="A194" s="184" t="e">
        <f aca="false">VLOOKUP(I194,DDEPM_USERS,2,FALSE())</f>
        <v>#N/A</v>
      </c>
      <c r="B194" s="185" t="e">
        <f aca="false">VLOOKUP(T194,DELIV_CONV,2,FALSE())</f>
        <v>#N/A</v>
      </c>
      <c r="C194" s="186" t="n">
        <f aca="false">S194-R194+1</f>
        <v>1</v>
      </c>
      <c r="D194" s="187" t="e">
        <f aca="false">Y194*B194*C194</f>
        <v>#N/A</v>
      </c>
      <c r="E194" s="184" t="e">
        <f aca="false">D194*Z194</f>
        <v>#N/A</v>
      </c>
    </row>
    <row r="195" customFormat="false" ht="12.75" hidden="false" customHeight="false" outlineLevel="0" collapsed="false">
      <c r="A195" s="184" t="e">
        <f aca="false">VLOOKUP(I195,DDEPM_USERS,2,FALSE())</f>
        <v>#N/A</v>
      </c>
      <c r="B195" s="185" t="e">
        <f aca="false">VLOOKUP(T195,DELIV_CONV,2,FALSE())</f>
        <v>#N/A</v>
      </c>
      <c r="C195" s="186" t="n">
        <f aca="false">S195-R195+1</f>
        <v>1</v>
      </c>
      <c r="D195" s="187" t="e">
        <f aca="false">Y195*B195*C195</f>
        <v>#N/A</v>
      </c>
      <c r="E195" s="184" t="e">
        <f aca="false">D195*Z195</f>
        <v>#N/A</v>
      </c>
    </row>
    <row r="196" customFormat="false" ht="12.75" hidden="false" customHeight="false" outlineLevel="0" collapsed="false">
      <c r="A196" s="184" t="e">
        <f aca="false">VLOOKUP(I196,DDEPM_USERS,2,FALSE())</f>
        <v>#N/A</v>
      </c>
      <c r="B196" s="185" t="e">
        <f aca="false">VLOOKUP(T196,DELIV_CONV,2,FALSE())</f>
        <v>#N/A</v>
      </c>
      <c r="C196" s="186" t="n">
        <f aca="false">S196-R196+1</f>
        <v>1</v>
      </c>
      <c r="D196" s="187" t="e">
        <f aca="false">Y196*B196*C196</f>
        <v>#N/A</v>
      </c>
      <c r="E196" s="184" t="e">
        <f aca="false">D196*Z196</f>
        <v>#N/A</v>
      </c>
    </row>
    <row r="197" customFormat="false" ht="12.75" hidden="false" customHeight="false" outlineLevel="0" collapsed="false">
      <c r="A197" s="184" t="e">
        <f aca="false">VLOOKUP(I197,DDEPM_USERS,2,FALSE())</f>
        <v>#N/A</v>
      </c>
      <c r="B197" s="185" t="e">
        <f aca="false">VLOOKUP(T197,DELIV_CONV,2,FALSE())</f>
        <v>#N/A</v>
      </c>
      <c r="C197" s="186" t="n">
        <f aca="false">S197-R197+1</f>
        <v>1</v>
      </c>
      <c r="D197" s="187" t="e">
        <f aca="false">Y197*B197*C197</f>
        <v>#N/A</v>
      </c>
      <c r="E197" s="184" t="e">
        <f aca="false">D197*Z197</f>
        <v>#N/A</v>
      </c>
    </row>
    <row r="198" customFormat="false" ht="12.75" hidden="false" customHeight="false" outlineLevel="0" collapsed="false">
      <c r="A198" s="184" t="e">
        <f aca="false">VLOOKUP(I198,DDEPM_USERS,2,FALSE())</f>
        <v>#N/A</v>
      </c>
      <c r="B198" s="185" t="e">
        <f aca="false">VLOOKUP(T198,DELIV_CONV,2,FALSE())</f>
        <v>#N/A</v>
      </c>
      <c r="C198" s="186" t="n">
        <f aca="false">S198-R198+1</f>
        <v>1</v>
      </c>
      <c r="D198" s="187" t="e">
        <f aca="false">Y198*B198*C198</f>
        <v>#N/A</v>
      </c>
      <c r="E198" s="184" t="e">
        <f aca="false">D198*Z198</f>
        <v>#N/A</v>
      </c>
    </row>
    <row r="199" customFormat="false" ht="12.75" hidden="false" customHeight="false" outlineLevel="0" collapsed="false">
      <c r="A199" s="184" t="e">
        <f aca="false">VLOOKUP(I199,DDEPM_USERS,2,FALSE())</f>
        <v>#N/A</v>
      </c>
      <c r="B199" s="185" t="e">
        <f aca="false">VLOOKUP(T199,DELIV_CONV,2,FALSE())</f>
        <v>#N/A</v>
      </c>
      <c r="C199" s="186" t="n">
        <f aca="false">S199-R199+1</f>
        <v>1</v>
      </c>
      <c r="D199" s="187" t="e">
        <f aca="false">Y199*B199*C199</f>
        <v>#N/A</v>
      </c>
      <c r="E199" s="184" t="e">
        <f aca="false">D199*Z199</f>
        <v>#N/A</v>
      </c>
    </row>
    <row r="200" customFormat="false" ht="12.75" hidden="false" customHeight="false" outlineLevel="0" collapsed="false">
      <c r="A200" s="184" t="e">
        <f aca="false">VLOOKUP(I200,DDEPM_USERS,2,FALSE())</f>
        <v>#N/A</v>
      </c>
      <c r="B200" s="185" t="e">
        <f aca="false">VLOOKUP(T200,DELIV_CONV,2,FALSE())</f>
        <v>#N/A</v>
      </c>
      <c r="C200" s="186" t="n">
        <f aca="false">S200-R200+1</f>
        <v>1</v>
      </c>
      <c r="D200" s="187" t="e">
        <f aca="false">Y200*B200*C200</f>
        <v>#N/A</v>
      </c>
      <c r="E200" s="184" t="e">
        <f aca="false">D200*Z200</f>
        <v>#N/A</v>
      </c>
    </row>
    <row r="201" customFormat="false" ht="12.75" hidden="false" customHeight="false" outlineLevel="0" collapsed="false">
      <c r="A201" s="184" t="e">
        <f aca="false">VLOOKUP(I201,DDEPM_USERS,2,FALSE())</f>
        <v>#N/A</v>
      </c>
      <c r="B201" s="185" t="e">
        <f aca="false">VLOOKUP(T201,DELIV_CONV,2,FALSE())</f>
        <v>#N/A</v>
      </c>
      <c r="C201" s="186" t="n">
        <f aca="false">S201-R201+1</f>
        <v>1</v>
      </c>
      <c r="D201" s="187" t="e">
        <f aca="false">Y201*B201*C201</f>
        <v>#N/A</v>
      </c>
      <c r="E201" s="184" t="e">
        <f aca="false">D201*Z201</f>
        <v>#N/A</v>
      </c>
    </row>
    <row r="202" customFormat="false" ht="12.75" hidden="false" customHeight="false" outlineLevel="0" collapsed="false">
      <c r="A202" s="184" t="e">
        <f aca="false">VLOOKUP(I202,DDEPM_USERS,2,FALSE())</f>
        <v>#N/A</v>
      </c>
      <c r="B202" s="185" t="e">
        <f aca="false">VLOOKUP(T202,DELIV_CONV,2,FALSE())</f>
        <v>#N/A</v>
      </c>
      <c r="C202" s="186" t="n">
        <f aca="false">S202-R202+1</f>
        <v>1</v>
      </c>
      <c r="D202" s="187" t="e">
        <f aca="false">Y202*B202*C202</f>
        <v>#N/A</v>
      </c>
      <c r="E202" s="184" t="e">
        <f aca="false">D202*Z202</f>
        <v>#N/A</v>
      </c>
    </row>
    <row r="203" customFormat="false" ht="12.75" hidden="false" customHeight="false" outlineLevel="0" collapsed="false">
      <c r="A203" s="184" t="e">
        <f aca="false">VLOOKUP(I203,DDEPM_USERS,2,FALSE())</f>
        <v>#N/A</v>
      </c>
      <c r="B203" s="185" t="e">
        <f aca="false">VLOOKUP(T203,DELIV_CONV,2,FALSE())</f>
        <v>#N/A</v>
      </c>
      <c r="C203" s="186" t="n">
        <f aca="false">S203-R203+1</f>
        <v>1</v>
      </c>
      <c r="D203" s="187" t="e">
        <f aca="false">Y203*B203*C203</f>
        <v>#N/A</v>
      </c>
      <c r="E203" s="184" t="e">
        <f aca="false">D203*Z203</f>
        <v>#N/A</v>
      </c>
    </row>
    <row r="204" customFormat="false" ht="12.75" hidden="false" customHeight="false" outlineLevel="0" collapsed="false">
      <c r="A204" s="184" t="e">
        <f aca="false">VLOOKUP(I204,DDEPM_USERS,2,FALSE())</f>
        <v>#N/A</v>
      </c>
      <c r="B204" s="185" t="e">
        <f aca="false">VLOOKUP(T204,DELIV_CONV,2,FALSE())</f>
        <v>#N/A</v>
      </c>
      <c r="C204" s="186" t="n">
        <f aca="false">S204-R204+1</f>
        <v>1</v>
      </c>
      <c r="D204" s="187" t="e">
        <f aca="false">Y204*B204*C204</f>
        <v>#N/A</v>
      </c>
      <c r="E204" s="184" t="e">
        <f aca="false">D204*Z204</f>
        <v>#N/A</v>
      </c>
    </row>
    <row r="205" customFormat="false" ht="12.75" hidden="false" customHeight="false" outlineLevel="0" collapsed="false">
      <c r="A205" s="184" t="e">
        <f aca="false">VLOOKUP(I205,DDEPM_USERS,2,FALSE())</f>
        <v>#N/A</v>
      </c>
      <c r="B205" s="185" t="e">
        <f aca="false">VLOOKUP(T205,DELIV_CONV,2,FALSE())</f>
        <v>#N/A</v>
      </c>
      <c r="C205" s="186" t="n">
        <f aca="false">S205-R205+1</f>
        <v>1</v>
      </c>
      <c r="D205" s="187" t="e">
        <f aca="false">Y205*B205*C205</f>
        <v>#N/A</v>
      </c>
      <c r="E205" s="184" t="e">
        <f aca="false">D205*Z205</f>
        <v>#N/A</v>
      </c>
    </row>
    <row r="206" customFormat="false" ht="12.75" hidden="false" customHeight="false" outlineLevel="0" collapsed="false">
      <c r="A206" s="184" t="e">
        <f aca="false">VLOOKUP(I206,DDEPM_USERS,2,FALSE())</f>
        <v>#N/A</v>
      </c>
      <c r="B206" s="185" t="e">
        <f aca="false">VLOOKUP(T206,DELIV_CONV,2,FALSE())</f>
        <v>#N/A</v>
      </c>
      <c r="C206" s="186" t="n">
        <f aca="false">S206-R206+1</f>
        <v>1</v>
      </c>
      <c r="D206" s="187" t="e">
        <f aca="false">Y206*B206*C206</f>
        <v>#N/A</v>
      </c>
      <c r="E206" s="184" t="e">
        <f aca="false">D206*Z206</f>
        <v>#N/A</v>
      </c>
    </row>
    <row r="207" customFormat="false" ht="12.75" hidden="false" customHeight="false" outlineLevel="0" collapsed="false">
      <c r="A207" s="184" t="e">
        <f aca="false">VLOOKUP(I207,DDEPM_USERS,2,FALSE())</f>
        <v>#N/A</v>
      </c>
      <c r="B207" s="185" t="e">
        <f aca="false">VLOOKUP(T207,DELIV_CONV,2,FALSE())</f>
        <v>#N/A</v>
      </c>
      <c r="C207" s="186" t="n">
        <f aca="false">S207-R207+1</f>
        <v>1</v>
      </c>
      <c r="D207" s="187" t="e">
        <f aca="false">Y207*B207*C207</f>
        <v>#N/A</v>
      </c>
      <c r="E207" s="184" t="e">
        <f aca="false">D207*Z207</f>
        <v>#N/A</v>
      </c>
    </row>
    <row r="208" customFormat="false" ht="12.75" hidden="false" customHeight="false" outlineLevel="0" collapsed="false">
      <c r="A208" s="184" t="e">
        <f aca="false">VLOOKUP(I208,DDEPM_USERS,2,FALSE())</f>
        <v>#N/A</v>
      </c>
      <c r="B208" s="185" t="e">
        <f aca="false">VLOOKUP(T208,DELIV_CONV,2,FALSE())</f>
        <v>#N/A</v>
      </c>
      <c r="C208" s="186" t="n">
        <f aca="false">S208-R208+1</f>
        <v>1</v>
      </c>
      <c r="D208" s="187" t="e">
        <f aca="false">Y208*B208*C208</f>
        <v>#N/A</v>
      </c>
      <c r="E208" s="184" t="e">
        <f aca="false">D208*Z208</f>
        <v>#N/A</v>
      </c>
    </row>
    <row r="209" customFormat="false" ht="12.75" hidden="false" customHeight="false" outlineLevel="0" collapsed="false">
      <c r="A209" s="184" t="e">
        <f aca="false">VLOOKUP(I209,DDEPM_USERS,2,FALSE())</f>
        <v>#N/A</v>
      </c>
      <c r="B209" s="185" t="e">
        <f aca="false">VLOOKUP(T209,DELIV_CONV,2,FALSE())</f>
        <v>#N/A</v>
      </c>
      <c r="C209" s="186" t="n">
        <f aca="false">S209-R209+1</f>
        <v>1</v>
      </c>
      <c r="D209" s="187" t="e">
        <f aca="false">Y209*B209*C209</f>
        <v>#N/A</v>
      </c>
      <c r="E209" s="184" t="e">
        <f aca="false">D209*Z209</f>
        <v>#N/A</v>
      </c>
    </row>
    <row r="210" customFormat="false" ht="12.75" hidden="false" customHeight="false" outlineLevel="0" collapsed="false">
      <c r="A210" s="184" t="e">
        <f aca="false">VLOOKUP(I210,DDEPM_USERS,2,FALSE())</f>
        <v>#N/A</v>
      </c>
      <c r="B210" s="185" t="e">
        <f aca="false">VLOOKUP(T210,DELIV_CONV,2,FALSE())</f>
        <v>#N/A</v>
      </c>
      <c r="C210" s="186" t="n">
        <f aca="false">S210-R210+1</f>
        <v>1</v>
      </c>
      <c r="D210" s="187" t="e">
        <f aca="false">Y210*B210*C210</f>
        <v>#N/A</v>
      </c>
      <c r="E210" s="184" t="e">
        <f aca="false">D210*Z210</f>
        <v>#N/A</v>
      </c>
    </row>
    <row r="211" customFormat="false" ht="12.75" hidden="false" customHeight="false" outlineLevel="0" collapsed="false">
      <c r="A211" s="184" t="e">
        <f aca="false">VLOOKUP(I211,DDEPM_USERS,2,FALSE())</f>
        <v>#N/A</v>
      </c>
      <c r="B211" s="185" t="e">
        <f aca="false">VLOOKUP(T211,DELIV_CONV,2,FALSE())</f>
        <v>#N/A</v>
      </c>
      <c r="C211" s="186" t="n">
        <f aca="false">S211-R211+1</f>
        <v>1</v>
      </c>
      <c r="D211" s="187" t="e">
        <f aca="false">Y211*B211*C211</f>
        <v>#N/A</v>
      </c>
      <c r="E211" s="184" t="e">
        <f aca="false">D211*Z211</f>
        <v>#N/A</v>
      </c>
    </row>
    <row r="212" customFormat="false" ht="12.75" hidden="false" customHeight="false" outlineLevel="0" collapsed="false">
      <c r="A212" s="184" t="e">
        <f aca="false">VLOOKUP(I212,DDEPM_USERS,2,FALSE())</f>
        <v>#N/A</v>
      </c>
      <c r="B212" s="185" t="e">
        <f aca="false">VLOOKUP(T212,DELIV_CONV,2,FALSE())</f>
        <v>#N/A</v>
      </c>
      <c r="C212" s="186" t="n">
        <f aca="false">S212-R212+1</f>
        <v>1</v>
      </c>
      <c r="D212" s="187" t="e">
        <f aca="false">Y212*B212*C212</f>
        <v>#N/A</v>
      </c>
      <c r="E212" s="184" t="e">
        <f aca="false">D212*Z212</f>
        <v>#N/A</v>
      </c>
    </row>
    <row r="213" customFormat="false" ht="12.75" hidden="false" customHeight="false" outlineLevel="0" collapsed="false">
      <c r="A213" s="184" t="e">
        <f aca="false">VLOOKUP(I213,DDEPM_USERS,2,FALSE())</f>
        <v>#N/A</v>
      </c>
      <c r="B213" s="185" t="e">
        <f aca="false">VLOOKUP(T213,DELIV_CONV,2,FALSE())</f>
        <v>#N/A</v>
      </c>
      <c r="C213" s="186" t="n">
        <f aca="false">S213-R213+1</f>
        <v>1</v>
      </c>
      <c r="D213" s="187" t="e">
        <f aca="false">Y213*B213*C213</f>
        <v>#N/A</v>
      </c>
      <c r="E213" s="184" t="e">
        <f aca="false">D213*Z213</f>
        <v>#N/A</v>
      </c>
    </row>
    <row r="214" customFormat="false" ht="12.75" hidden="false" customHeight="false" outlineLevel="0" collapsed="false">
      <c r="A214" s="184" t="e">
        <f aca="false">VLOOKUP(I214,DDEPM_USERS,2,FALSE())</f>
        <v>#N/A</v>
      </c>
      <c r="B214" s="185" t="e">
        <f aca="false">VLOOKUP(T214,DELIV_CONV,2,FALSE())</f>
        <v>#N/A</v>
      </c>
      <c r="C214" s="186" t="n">
        <f aca="false">S214-R214+1</f>
        <v>1</v>
      </c>
      <c r="D214" s="187" t="e">
        <f aca="false">Y214*B214*C214</f>
        <v>#N/A</v>
      </c>
      <c r="E214" s="184" t="e">
        <f aca="false">D214*Z214</f>
        <v>#N/A</v>
      </c>
    </row>
    <row r="215" customFormat="false" ht="12.75" hidden="false" customHeight="false" outlineLevel="0" collapsed="false">
      <c r="A215" s="184" t="e">
        <f aca="false">VLOOKUP(I215,DDEPM_USERS,2,FALSE())</f>
        <v>#N/A</v>
      </c>
      <c r="B215" s="185" t="e">
        <f aca="false">VLOOKUP(T215,DELIV_CONV,2,FALSE())</f>
        <v>#N/A</v>
      </c>
      <c r="C215" s="186" t="n">
        <f aca="false">S215-R215+1</f>
        <v>1</v>
      </c>
      <c r="D215" s="187" t="e">
        <f aca="false">Y215*B215*C215</f>
        <v>#N/A</v>
      </c>
      <c r="E215" s="184" t="e">
        <f aca="false">D215*Z215</f>
        <v>#N/A</v>
      </c>
    </row>
    <row r="216" customFormat="false" ht="12.75" hidden="false" customHeight="false" outlineLevel="0" collapsed="false">
      <c r="A216" s="184" t="e">
        <f aca="false">VLOOKUP(I216,DDEPM_USERS,2,FALSE())</f>
        <v>#N/A</v>
      </c>
      <c r="B216" s="185" t="e">
        <f aca="false">VLOOKUP(T216,DELIV_CONV,2,FALSE())</f>
        <v>#N/A</v>
      </c>
      <c r="C216" s="186" t="n">
        <f aca="false">S216-R216+1</f>
        <v>1</v>
      </c>
      <c r="D216" s="187" t="e">
        <f aca="false">Y216*B216*C216</f>
        <v>#N/A</v>
      </c>
      <c r="E216" s="184" t="e">
        <f aca="false">D216*Z216</f>
        <v>#N/A</v>
      </c>
    </row>
    <row r="217" customFormat="false" ht="12.75" hidden="false" customHeight="false" outlineLevel="0" collapsed="false">
      <c r="A217" s="184" t="e">
        <f aca="false">VLOOKUP(I217,DDEPM_USERS,2,FALSE())</f>
        <v>#N/A</v>
      </c>
      <c r="B217" s="185" t="e">
        <f aca="false">VLOOKUP(T217,DELIV_CONV,2,FALSE())</f>
        <v>#N/A</v>
      </c>
      <c r="C217" s="186" t="n">
        <f aca="false">S217-R217+1</f>
        <v>1</v>
      </c>
      <c r="D217" s="187" t="e">
        <f aca="false">Y217*B217*C217</f>
        <v>#N/A</v>
      </c>
      <c r="E217" s="184" t="e">
        <f aca="false">D217*Z217</f>
        <v>#N/A</v>
      </c>
    </row>
    <row r="218" customFormat="false" ht="12.75" hidden="false" customHeight="false" outlineLevel="0" collapsed="false">
      <c r="A218" s="184" t="e">
        <f aca="false">VLOOKUP(I218,DDEPM_USERS,2,FALSE())</f>
        <v>#N/A</v>
      </c>
      <c r="B218" s="185" t="e">
        <f aca="false">VLOOKUP(T218,DELIV_CONV,2,FALSE())</f>
        <v>#N/A</v>
      </c>
      <c r="C218" s="186" t="n">
        <f aca="false">S218-R218+1</f>
        <v>1</v>
      </c>
      <c r="D218" s="187" t="e">
        <f aca="false">Y218*B218*C218</f>
        <v>#N/A</v>
      </c>
      <c r="E218" s="184" t="e">
        <f aca="false">D218*Z218</f>
        <v>#N/A</v>
      </c>
    </row>
    <row r="219" customFormat="false" ht="12.75" hidden="false" customHeight="false" outlineLevel="0" collapsed="false">
      <c r="A219" s="184" t="e">
        <f aca="false">VLOOKUP(I219,DDEPM_USERS,2,FALSE())</f>
        <v>#N/A</v>
      </c>
      <c r="B219" s="185" t="e">
        <f aca="false">VLOOKUP(T219,DELIV_CONV,2,FALSE())</f>
        <v>#N/A</v>
      </c>
      <c r="C219" s="186" t="n">
        <f aca="false">S219-R219+1</f>
        <v>1</v>
      </c>
      <c r="D219" s="187" t="e">
        <f aca="false">Y219*B219*C219</f>
        <v>#N/A</v>
      </c>
      <c r="E219" s="184" t="e">
        <f aca="false">D219*Z219</f>
        <v>#N/A</v>
      </c>
    </row>
    <row r="220" customFormat="false" ht="12.75" hidden="false" customHeight="false" outlineLevel="0" collapsed="false">
      <c r="A220" s="184" t="e">
        <f aca="false">VLOOKUP(I220,DDEPM_USERS,2,FALSE())</f>
        <v>#N/A</v>
      </c>
      <c r="B220" s="185" t="e">
        <f aca="false">VLOOKUP(T220,DELIV_CONV,2,FALSE())</f>
        <v>#N/A</v>
      </c>
      <c r="C220" s="186" t="n">
        <f aca="false">S220-R220+1</f>
        <v>1</v>
      </c>
      <c r="D220" s="187" t="e">
        <f aca="false">Y220*B220*C220</f>
        <v>#N/A</v>
      </c>
      <c r="E220" s="184" t="e">
        <f aca="false">D220*Z220</f>
        <v>#N/A</v>
      </c>
    </row>
    <row r="221" customFormat="false" ht="12.75" hidden="false" customHeight="false" outlineLevel="0" collapsed="false">
      <c r="A221" s="184" t="e">
        <f aca="false">VLOOKUP(I221,DDEPM_USERS,2,FALSE())</f>
        <v>#N/A</v>
      </c>
      <c r="B221" s="185" t="e">
        <f aca="false">VLOOKUP(T221,DELIV_CONV,2,FALSE())</f>
        <v>#N/A</v>
      </c>
      <c r="C221" s="186" t="n">
        <f aca="false">S221-R221+1</f>
        <v>1</v>
      </c>
      <c r="D221" s="187" t="e">
        <f aca="false">Y221*B221*C221</f>
        <v>#N/A</v>
      </c>
      <c r="E221" s="184" t="e">
        <f aca="false">D221*Z221</f>
        <v>#N/A</v>
      </c>
    </row>
    <row r="222" customFormat="false" ht="12.75" hidden="false" customHeight="false" outlineLevel="0" collapsed="false">
      <c r="A222" s="184" t="e">
        <f aca="false">VLOOKUP(I222,DDEPM_USERS,2,FALSE())</f>
        <v>#N/A</v>
      </c>
      <c r="B222" s="185" t="e">
        <f aca="false">VLOOKUP(T222,DELIV_CONV,2,FALSE())</f>
        <v>#N/A</v>
      </c>
      <c r="C222" s="186" t="n">
        <f aca="false">S222-R222+1</f>
        <v>1</v>
      </c>
      <c r="D222" s="187" t="e">
        <f aca="false">Y222*B222*C222</f>
        <v>#N/A</v>
      </c>
      <c r="E222" s="184" t="e">
        <f aca="false">D222*Z222</f>
        <v>#N/A</v>
      </c>
    </row>
    <row r="223" customFormat="false" ht="12.75" hidden="false" customHeight="false" outlineLevel="0" collapsed="false">
      <c r="A223" s="184" t="e">
        <f aca="false">VLOOKUP(I223,DDEPM_USERS,2,FALSE())</f>
        <v>#N/A</v>
      </c>
      <c r="B223" s="185" t="e">
        <f aca="false">VLOOKUP(T223,DELIV_CONV,2,FALSE())</f>
        <v>#N/A</v>
      </c>
      <c r="C223" s="186" t="n">
        <f aca="false">S223-R223+1</f>
        <v>1</v>
      </c>
      <c r="D223" s="187" t="e">
        <f aca="false">Y223*B223*C223</f>
        <v>#N/A</v>
      </c>
      <c r="E223" s="184" t="e">
        <f aca="false">D223*Z223</f>
        <v>#N/A</v>
      </c>
    </row>
    <row r="224" customFormat="false" ht="12.75" hidden="false" customHeight="false" outlineLevel="0" collapsed="false">
      <c r="A224" s="184" t="e">
        <f aca="false">VLOOKUP(I224,DDEPM_USERS,2,FALSE())</f>
        <v>#N/A</v>
      </c>
      <c r="B224" s="185" t="e">
        <f aca="false">VLOOKUP(T224,DELIV_CONV,2,FALSE())</f>
        <v>#N/A</v>
      </c>
      <c r="C224" s="186" t="n">
        <f aca="false">S224-R224+1</f>
        <v>1</v>
      </c>
      <c r="D224" s="187" t="e">
        <f aca="false">Y224*B224*C224</f>
        <v>#N/A</v>
      </c>
      <c r="E224" s="184" t="e">
        <f aca="false">D224*Z224</f>
        <v>#N/A</v>
      </c>
    </row>
    <row r="225" customFormat="false" ht="12.75" hidden="false" customHeight="false" outlineLevel="0" collapsed="false">
      <c r="A225" s="184" t="e">
        <f aca="false">VLOOKUP(I225,DDEPM_USERS,2,FALSE())</f>
        <v>#N/A</v>
      </c>
      <c r="B225" s="185" t="e">
        <f aca="false">VLOOKUP(T225,DELIV_CONV,2,FALSE())</f>
        <v>#N/A</v>
      </c>
      <c r="C225" s="186" t="n">
        <f aca="false">S225-R225+1</f>
        <v>1</v>
      </c>
      <c r="D225" s="187" t="e">
        <f aca="false">Y225*B225*C225</f>
        <v>#N/A</v>
      </c>
      <c r="E225" s="184" t="e">
        <f aca="false">D225*Z225</f>
        <v>#N/A</v>
      </c>
    </row>
    <row r="226" customFormat="false" ht="12.75" hidden="false" customHeight="false" outlineLevel="0" collapsed="false">
      <c r="A226" s="184" t="e">
        <f aca="false">VLOOKUP(I226,DDEPM_USERS,2,FALSE())</f>
        <v>#N/A</v>
      </c>
      <c r="B226" s="185" t="e">
        <f aca="false">VLOOKUP(T226,DELIV_CONV,2,FALSE())</f>
        <v>#N/A</v>
      </c>
      <c r="C226" s="186" t="n">
        <f aca="false">S226-R226+1</f>
        <v>1</v>
      </c>
      <c r="D226" s="187" t="e">
        <f aca="false">Y226*B226*C226</f>
        <v>#N/A</v>
      </c>
      <c r="E226" s="184" t="e">
        <f aca="false">D226*Z226</f>
        <v>#N/A</v>
      </c>
    </row>
    <row r="227" customFormat="false" ht="12.75" hidden="false" customHeight="false" outlineLevel="0" collapsed="false">
      <c r="A227" s="184" t="e">
        <f aca="false">VLOOKUP(I227,DDEPM_USERS,2,FALSE())</f>
        <v>#N/A</v>
      </c>
      <c r="B227" s="185" t="e">
        <f aca="false">VLOOKUP(T227,DELIV_CONV,2,FALSE())</f>
        <v>#N/A</v>
      </c>
      <c r="C227" s="186" t="n">
        <f aca="false">S227-R227+1</f>
        <v>1</v>
      </c>
      <c r="D227" s="187" t="e">
        <f aca="false">Y227*B227*C227</f>
        <v>#N/A</v>
      </c>
      <c r="E227" s="184" t="e">
        <f aca="false">D227*Z227</f>
        <v>#N/A</v>
      </c>
    </row>
    <row r="228" customFormat="false" ht="12.75" hidden="false" customHeight="false" outlineLevel="0" collapsed="false">
      <c r="A228" s="184" t="e">
        <f aca="false">VLOOKUP(I228,DDEPM_USERS,2,FALSE())</f>
        <v>#N/A</v>
      </c>
      <c r="B228" s="185" t="e">
        <f aca="false">VLOOKUP(T228,DELIV_CONV,2,FALSE())</f>
        <v>#N/A</v>
      </c>
      <c r="C228" s="186" t="n">
        <f aca="false">S228-R228+1</f>
        <v>1</v>
      </c>
      <c r="D228" s="187" t="e">
        <f aca="false">Y228*B228*C228</f>
        <v>#N/A</v>
      </c>
      <c r="E228" s="184" t="e">
        <f aca="false">D228*Z228</f>
        <v>#N/A</v>
      </c>
    </row>
    <row r="229" customFormat="false" ht="12.75" hidden="false" customHeight="false" outlineLevel="0" collapsed="false">
      <c r="A229" s="184" t="e">
        <f aca="false">VLOOKUP(I229,DDEPM_USERS,2,FALSE())</f>
        <v>#N/A</v>
      </c>
      <c r="B229" s="185" t="e">
        <f aca="false">VLOOKUP(T229,DELIV_CONV,2,FALSE())</f>
        <v>#N/A</v>
      </c>
      <c r="C229" s="186" t="n">
        <f aca="false">S229-R229+1</f>
        <v>1</v>
      </c>
      <c r="D229" s="187" t="e">
        <f aca="false">Y229*B229*C229</f>
        <v>#N/A</v>
      </c>
      <c r="E229" s="184" t="e">
        <f aca="false">D229*Z229</f>
        <v>#N/A</v>
      </c>
    </row>
    <row r="230" customFormat="false" ht="12.75" hidden="false" customHeight="false" outlineLevel="0" collapsed="false">
      <c r="A230" s="184" t="e">
        <f aca="false">VLOOKUP(I230,DDEPM_USERS,2,FALSE())</f>
        <v>#N/A</v>
      </c>
      <c r="B230" s="185" t="e">
        <f aca="false">VLOOKUP(T230,DELIV_CONV,2,FALSE())</f>
        <v>#N/A</v>
      </c>
      <c r="C230" s="186" t="n">
        <f aca="false">S230-R230+1</f>
        <v>1</v>
      </c>
      <c r="D230" s="187" t="e">
        <f aca="false">Y230*B230*C230</f>
        <v>#N/A</v>
      </c>
      <c r="E230" s="184" t="e">
        <f aca="false">D230*Z230</f>
        <v>#N/A</v>
      </c>
    </row>
    <row r="231" customFormat="false" ht="12.75" hidden="false" customHeight="false" outlineLevel="0" collapsed="false">
      <c r="A231" s="184" t="e">
        <f aca="false">VLOOKUP(I231,DDEPM_USERS,2,FALSE())</f>
        <v>#N/A</v>
      </c>
      <c r="B231" s="185" t="e">
        <f aca="false">VLOOKUP(T231,DELIV_CONV,2,FALSE())</f>
        <v>#N/A</v>
      </c>
      <c r="C231" s="186" t="n">
        <f aca="false">S231-R231+1</f>
        <v>1</v>
      </c>
      <c r="D231" s="187" t="e">
        <f aca="false">Y231*B231*C231</f>
        <v>#N/A</v>
      </c>
      <c r="E231" s="184" t="e">
        <f aca="false">D231*Z231</f>
        <v>#N/A</v>
      </c>
    </row>
    <row r="232" customFormat="false" ht="12.75" hidden="false" customHeight="false" outlineLevel="0" collapsed="false">
      <c r="A232" s="184" t="e">
        <f aca="false">VLOOKUP(I232,DDEPM_USERS,2,FALSE())</f>
        <v>#N/A</v>
      </c>
      <c r="B232" s="185" t="e">
        <f aca="false">VLOOKUP(T232,DELIV_CONV,2,FALSE())</f>
        <v>#N/A</v>
      </c>
      <c r="C232" s="186" t="n">
        <f aca="false">S232-R232+1</f>
        <v>1</v>
      </c>
      <c r="D232" s="187" t="e">
        <f aca="false">Y232*B232*C232</f>
        <v>#N/A</v>
      </c>
      <c r="E232" s="184" t="e">
        <f aca="false">D232*Z232</f>
        <v>#N/A</v>
      </c>
    </row>
    <row r="233" customFormat="false" ht="12.75" hidden="false" customHeight="false" outlineLevel="0" collapsed="false">
      <c r="A233" s="184" t="e">
        <f aca="false">VLOOKUP(I233,DDEPM_USERS,2,FALSE())</f>
        <v>#N/A</v>
      </c>
      <c r="B233" s="185" t="e">
        <f aca="false">VLOOKUP(T233,DELIV_CONV,2,FALSE())</f>
        <v>#N/A</v>
      </c>
      <c r="C233" s="186" t="n">
        <f aca="false">S233-R233+1</f>
        <v>1</v>
      </c>
      <c r="D233" s="187" t="e">
        <f aca="false">Y233*B233*C233</f>
        <v>#N/A</v>
      </c>
      <c r="E233" s="184" t="e">
        <f aca="false">D233*Z233</f>
        <v>#N/A</v>
      </c>
    </row>
    <row r="234" customFormat="false" ht="12.75" hidden="false" customHeight="false" outlineLevel="0" collapsed="false">
      <c r="A234" s="184" t="e">
        <f aca="false">VLOOKUP(I234,DDEPM_USERS,2,FALSE())</f>
        <v>#N/A</v>
      </c>
      <c r="B234" s="185" t="e">
        <f aca="false">VLOOKUP(T234,DELIV_CONV,2,FALSE())</f>
        <v>#N/A</v>
      </c>
      <c r="C234" s="186" t="n">
        <f aca="false">S234-R234+1</f>
        <v>1</v>
      </c>
      <c r="D234" s="187" t="e">
        <f aca="false">Y234*B234*C234</f>
        <v>#N/A</v>
      </c>
      <c r="E234" s="184" t="e">
        <f aca="false">D234*Z234</f>
        <v>#N/A</v>
      </c>
    </row>
    <row r="235" customFormat="false" ht="12.75" hidden="false" customHeight="false" outlineLevel="0" collapsed="false">
      <c r="A235" s="184" t="e">
        <f aca="false">VLOOKUP(I235,DDEPM_USERS,2,FALSE())</f>
        <v>#N/A</v>
      </c>
      <c r="B235" s="185" t="e">
        <f aca="false">VLOOKUP(T235,DELIV_CONV,2,FALSE())</f>
        <v>#N/A</v>
      </c>
      <c r="C235" s="186" t="n">
        <f aca="false">S235-R235+1</f>
        <v>1</v>
      </c>
      <c r="D235" s="187" t="e">
        <f aca="false">Y235*B235*C235</f>
        <v>#N/A</v>
      </c>
      <c r="E235" s="184" t="e">
        <f aca="false">D235*Z235</f>
        <v>#N/A</v>
      </c>
    </row>
    <row r="236" customFormat="false" ht="12.75" hidden="false" customHeight="false" outlineLevel="0" collapsed="false">
      <c r="A236" s="184" t="e">
        <f aca="false">VLOOKUP(I236,DDEPM_USERS,2,FALSE())</f>
        <v>#N/A</v>
      </c>
      <c r="B236" s="185" t="e">
        <f aca="false">VLOOKUP(T236,DELIV_CONV,2,FALSE())</f>
        <v>#N/A</v>
      </c>
      <c r="C236" s="186" t="n">
        <f aca="false">S236-R236+1</f>
        <v>1</v>
      </c>
      <c r="D236" s="187" t="e">
        <f aca="false">Y236*B236*C236</f>
        <v>#N/A</v>
      </c>
      <c r="E236" s="184" t="e">
        <f aca="false">D236*Z236</f>
        <v>#N/A</v>
      </c>
    </row>
    <row r="237" customFormat="false" ht="12.75" hidden="false" customHeight="false" outlineLevel="0" collapsed="false">
      <c r="A237" s="184" t="e">
        <f aca="false">VLOOKUP(I237,DDEPM_USERS,2,FALSE())</f>
        <v>#N/A</v>
      </c>
      <c r="B237" s="185" t="e">
        <f aca="false">VLOOKUP(T237,DELIV_CONV,2,FALSE())</f>
        <v>#N/A</v>
      </c>
      <c r="C237" s="186" t="n">
        <f aca="false">S237-R237+1</f>
        <v>1</v>
      </c>
      <c r="D237" s="187" t="e">
        <f aca="false">Y237*B237*C237</f>
        <v>#N/A</v>
      </c>
      <c r="E237" s="184" t="e">
        <f aca="false">D237*Z237</f>
        <v>#N/A</v>
      </c>
    </row>
    <row r="238" customFormat="false" ht="12.75" hidden="false" customHeight="false" outlineLevel="0" collapsed="false">
      <c r="A238" s="184" t="e">
        <f aca="false">VLOOKUP(I238,DDEPM_USERS,2,FALSE())</f>
        <v>#N/A</v>
      </c>
      <c r="B238" s="185" t="e">
        <f aca="false">VLOOKUP(T238,DELIV_CONV,2,FALSE())</f>
        <v>#N/A</v>
      </c>
      <c r="C238" s="186" t="n">
        <f aca="false">S238-R238+1</f>
        <v>1</v>
      </c>
      <c r="D238" s="187" t="e">
        <f aca="false">Y238*B238*C238</f>
        <v>#N/A</v>
      </c>
      <c r="E238" s="184" t="e">
        <f aca="false">D238*Z238</f>
        <v>#N/A</v>
      </c>
    </row>
    <row r="239" customFormat="false" ht="12.75" hidden="false" customHeight="false" outlineLevel="0" collapsed="false">
      <c r="A239" s="184" t="e">
        <f aca="false">VLOOKUP(I239,DDEPM_USERS,2,FALSE())</f>
        <v>#N/A</v>
      </c>
      <c r="B239" s="185" t="e">
        <f aca="false">VLOOKUP(T239,DELIV_CONV,2,FALSE())</f>
        <v>#N/A</v>
      </c>
      <c r="C239" s="186" t="n">
        <f aca="false">S239-R239+1</f>
        <v>1</v>
      </c>
      <c r="D239" s="187" t="e">
        <f aca="false">Y239*B239*C239</f>
        <v>#N/A</v>
      </c>
      <c r="E239" s="184" t="e">
        <f aca="false">D239*Z239</f>
        <v>#N/A</v>
      </c>
    </row>
    <row r="240" customFormat="false" ht="12.75" hidden="false" customHeight="false" outlineLevel="0" collapsed="false">
      <c r="A240" s="184" t="e">
        <f aca="false">VLOOKUP(I240,DDEPM_USERS,2,FALSE())</f>
        <v>#N/A</v>
      </c>
      <c r="B240" s="185" t="e">
        <f aca="false">VLOOKUP(T240,DELIV_CONV,2,FALSE())</f>
        <v>#N/A</v>
      </c>
      <c r="C240" s="186" t="n">
        <f aca="false">S240-R240+1</f>
        <v>1</v>
      </c>
      <c r="D240" s="187" t="e">
        <f aca="false">Y240*B240*C240</f>
        <v>#N/A</v>
      </c>
      <c r="E240" s="184" t="e">
        <f aca="false">D240*Z240</f>
        <v>#N/A</v>
      </c>
    </row>
    <row r="241" customFormat="false" ht="12.75" hidden="false" customHeight="false" outlineLevel="0" collapsed="false">
      <c r="A241" s="184" t="e">
        <f aca="false">VLOOKUP(I241,DDEPM_USERS,2,FALSE())</f>
        <v>#N/A</v>
      </c>
      <c r="B241" s="185" t="e">
        <f aca="false">VLOOKUP(T241,DELIV_CONV,2,FALSE())</f>
        <v>#N/A</v>
      </c>
      <c r="C241" s="186" t="n">
        <f aca="false">S241-R241+1</f>
        <v>1</v>
      </c>
      <c r="D241" s="187" t="e">
        <f aca="false">Y241*B241*C241</f>
        <v>#N/A</v>
      </c>
      <c r="E241" s="184" t="e">
        <f aca="false">D241*Z241</f>
        <v>#N/A</v>
      </c>
    </row>
    <row r="242" customFormat="false" ht="12.75" hidden="false" customHeight="false" outlineLevel="0" collapsed="false">
      <c r="A242" s="184" t="e">
        <f aca="false">VLOOKUP(I242,DDEPM_USERS,2,FALSE())</f>
        <v>#N/A</v>
      </c>
      <c r="B242" s="185" t="e">
        <f aca="false">VLOOKUP(T242,DELIV_CONV,2,FALSE())</f>
        <v>#N/A</v>
      </c>
      <c r="C242" s="186" t="n">
        <f aca="false">S242-R242+1</f>
        <v>1</v>
      </c>
      <c r="D242" s="187" t="e">
        <f aca="false">Y242*B242*C242</f>
        <v>#N/A</v>
      </c>
      <c r="E242" s="184" t="e">
        <f aca="false">D242*Z242</f>
        <v>#N/A</v>
      </c>
    </row>
    <row r="243" customFormat="false" ht="12.75" hidden="false" customHeight="false" outlineLevel="0" collapsed="false">
      <c r="A243" s="184" t="e">
        <f aca="false">VLOOKUP(I243,DDEPM_USERS,2,FALSE())</f>
        <v>#N/A</v>
      </c>
      <c r="B243" s="185" t="e">
        <f aca="false">VLOOKUP(T243,DELIV_CONV,2,FALSE())</f>
        <v>#N/A</v>
      </c>
      <c r="C243" s="186" t="n">
        <f aca="false">S243-R243+1</f>
        <v>1</v>
      </c>
      <c r="D243" s="187" t="e">
        <f aca="false">Y243*B243*C243</f>
        <v>#N/A</v>
      </c>
      <c r="E243" s="184" t="e">
        <f aca="false">D243*Z243</f>
        <v>#N/A</v>
      </c>
    </row>
    <row r="244" customFormat="false" ht="12.75" hidden="false" customHeight="false" outlineLevel="0" collapsed="false">
      <c r="A244" s="184" t="e">
        <f aca="false">VLOOKUP(I244,DDEPM_USERS,2,FALSE())</f>
        <v>#N/A</v>
      </c>
      <c r="B244" s="185" t="e">
        <f aca="false">VLOOKUP(T244,DELIV_CONV,2,FALSE())</f>
        <v>#N/A</v>
      </c>
      <c r="C244" s="186" t="n">
        <f aca="false">S244-R244+1</f>
        <v>1</v>
      </c>
      <c r="D244" s="187" t="e">
        <f aca="false">Y244*B244*C244</f>
        <v>#N/A</v>
      </c>
      <c r="E244" s="184" t="e">
        <f aca="false">D244*Z244</f>
        <v>#N/A</v>
      </c>
    </row>
    <row r="245" customFormat="false" ht="12.75" hidden="false" customHeight="false" outlineLevel="0" collapsed="false">
      <c r="A245" s="184" t="e">
        <f aca="false">VLOOKUP(I245,DDEPM_USERS,2,FALSE())</f>
        <v>#N/A</v>
      </c>
      <c r="B245" s="185" t="e">
        <f aca="false">VLOOKUP(T245,DELIV_CONV,2,FALSE())</f>
        <v>#N/A</v>
      </c>
      <c r="C245" s="186" t="n">
        <f aca="false">S245-R245+1</f>
        <v>1</v>
      </c>
      <c r="D245" s="187" t="e">
        <f aca="false">Y245*B245*C245</f>
        <v>#N/A</v>
      </c>
      <c r="E245" s="184" t="e">
        <f aca="false">D245*Z245</f>
        <v>#N/A</v>
      </c>
    </row>
    <row r="246" customFormat="false" ht="12.75" hidden="false" customHeight="false" outlineLevel="0" collapsed="false">
      <c r="A246" s="184" t="e">
        <f aca="false">VLOOKUP(I246,DDEPM_USERS,2,FALSE())</f>
        <v>#N/A</v>
      </c>
      <c r="B246" s="185" t="e">
        <f aca="false">VLOOKUP(T246,DELIV_CONV,2,FALSE())</f>
        <v>#N/A</v>
      </c>
      <c r="C246" s="186" t="n">
        <f aca="false">S246-R246+1</f>
        <v>1</v>
      </c>
      <c r="D246" s="187" t="e">
        <f aca="false">Y246*B246*C246</f>
        <v>#N/A</v>
      </c>
      <c r="E246" s="184" t="e">
        <f aca="false">D246*Z246</f>
        <v>#N/A</v>
      </c>
    </row>
    <row r="247" customFormat="false" ht="12.75" hidden="false" customHeight="false" outlineLevel="0" collapsed="false">
      <c r="A247" s="184" t="e">
        <f aca="false">VLOOKUP(I247,DDEPM_USERS,2,FALSE())</f>
        <v>#N/A</v>
      </c>
      <c r="B247" s="185" t="e">
        <f aca="false">VLOOKUP(T247,DELIV_CONV,2,FALSE())</f>
        <v>#N/A</v>
      </c>
      <c r="C247" s="186" t="n">
        <f aca="false">S247-R247+1</f>
        <v>1</v>
      </c>
      <c r="D247" s="187" t="e">
        <f aca="false">Y247*B247*C247</f>
        <v>#N/A</v>
      </c>
      <c r="E247" s="184" t="e">
        <f aca="false">D247*Z247</f>
        <v>#N/A</v>
      </c>
    </row>
    <row r="248" customFormat="false" ht="12.75" hidden="false" customHeight="false" outlineLevel="0" collapsed="false">
      <c r="A248" s="184" t="e">
        <f aca="false">VLOOKUP(I248,DDEPM_USERS,2,FALSE())</f>
        <v>#N/A</v>
      </c>
      <c r="B248" s="185" t="e">
        <f aca="false">VLOOKUP(T248,DELIV_CONV,2,FALSE())</f>
        <v>#N/A</v>
      </c>
      <c r="C248" s="186" t="n">
        <f aca="false">S248-R248+1</f>
        <v>1</v>
      </c>
      <c r="D248" s="187" t="e">
        <f aca="false">Y248*B248*C248</f>
        <v>#N/A</v>
      </c>
      <c r="E248" s="184" t="e">
        <f aca="false">D248*Z248</f>
        <v>#N/A</v>
      </c>
    </row>
    <row r="249" customFormat="false" ht="12.75" hidden="false" customHeight="false" outlineLevel="0" collapsed="false">
      <c r="A249" s="184" t="e">
        <f aca="false">VLOOKUP(I249,DDEPM_USERS,2,FALSE())</f>
        <v>#N/A</v>
      </c>
      <c r="B249" s="185" t="e">
        <f aca="false">VLOOKUP(T249,DELIV_CONV,2,FALSE())</f>
        <v>#N/A</v>
      </c>
      <c r="C249" s="186" t="n">
        <f aca="false">S249-R249+1</f>
        <v>1</v>
      </c>
      <c r="D249" s="187" t="e">
        <f aca="false">Y249*B249*C249</f>
        <v>#N/A</v>
      </c>
      <c r="E249" s="184" t="e">
        <f aca="false">D249*Z249</f>
        <v>#N/A</v>
      </c>
    </row>
    <row r="250" customFormat="false" ht="12.75" hidden="false" customHeight="false" outlineLevel="0" collapsed="false">
      <c r="A250" s="184" t="e">
        <f aca="false">VLOOKUP(I250,DDEPM_USERS,2,FALSE())</f>
        <v>#N/A</v>
      </c>
      <c r="B250" s="185" t="e">
        <f aca="false">VLOOKUP(T250,DELIV_CONV,2,FALSE())</f>
        <v>#N/A</v>
      </c>
      <c r="C250" s="186" t="n">
        <f aca="false">S250-R250+1</f>
        <v>1</v>
      </c>
      <c r="D250" s="187" t="e">
        <f aca="false">Y250*B250*C250</f>
        <v>#N/A</v>
      </c>
      <c r="E250" s="184" t="e">
        <f aca="false">D250*Z250</f>
        <v>#N/A</v>
      </c>
    </row>
    <row r="251" customFormat="false" ht="12.75" hidden="false" customHeight="false" outlineLevel="0" collapsed="false">
      <c r="A251" s="184" t="e">
        <f aca="false">VLOOKUP(I251,DDEPM_USERS,2,FALSE())</f>
        <v>#N/A</v>
      </c>
      <c r="B251" s="185" t="e">
        <f aca="false">VLOOKUP(T251,DELIV_CONV,2,FALSE())</f>
        <v>#N/A</v>
      </c>
      <c r="C251" s="186" t="n">
        <f aca="false">S251-R251+1</f>
        <v>1</v>
      </c>
      <c r="D251" s="187" t="e">
        <f aca="false">Y251*B251*C251</f>
        <v>#N/A</v>
      </c>
      <c r="E251" s="184" t="e">
        <f aca="false">D251*Z251</f>
        <v>#N/A</v>
      </c>
    </row>
    <row r="252" customFormat="false" ht="12.75" hidden="false" customHeight="false" outlineLevel="0" collapsed="false">
      <c r="A252" s="184" t="e">
        <f aca="false">VLOOKUP(I252,DDEPM_USERS,2,FALSE())</f>
        <v>#N/A</v>
      </c>
      <c r="B252" s="185" t="e">
        <f aca="false">VLOOKUP(T252,DELIV_CONV,2,FALSE())</f>
        <v>#N/A</v>
      </c>
      <c r="C252" s="186" t="n">
        <f aca="false">S252-R252+1</f>
        <v>1</v>
      </c>
      <c r="D252" s="187" t="e">
        <f aca="false">Y252*B252*C252</f>
        <v>#N/A</v>
      </c>
      <c r="E252" s="184" t="e">
        <f aca="false">D252*Z252</f>
        <v>#N/A</v>
      </c>
    </row>
    <row r="253" customFormat="false" ht="12.75" hidden="false" customHeight="false" outlineLevel="0" collapsed="false">
      <c r="A253" s="184" t="e">
        <f aca="false">VLOOKUP(I253,DDEPM_USERS,2,FALSE())</f>
        <v>#N/A</v>
      </c>
      <c r="B253" s="185" t="e">
        <f aca="false">VLOOKUP(T253,DELIV_CONV,2,FALSE())</f>
        <v>#N/A</v>
      </c>
      <c r="C253" s="186" t="n">
        <f aca="false">S253-R253+1</f>
        <v>1</v>
      </c>
      <c r="D253" s="187" t="e">
        <f aca="false">Y253*B253*C253</f>
        <v>#N/A</v>
      </c>
      <c r="E253" s="184" t="e">
        <f aca="false">D253*Z253</f>
        <v>#N/A</v>
      </c>
    </row>
    <row r="254" customFormat="false" ht="12.75" hidden="false" customHeight="false" outlineLevel="0" collapsed="false">
      <c r="A254" s="184" t="e">
        <f aca="false">VLOOKUP(I254,DDEPM_USERS,2,FALSE())</f>
        <v>#N/A</v>
      </c>
      <c r="B254" s="185" t="e">
        <f aca="false">VLOOKUP(T254,DELIV_CONV,2,FALSE())</f>
        <v>#N/A</v>
      </c>
      <c r="C254" s="186" t="n">
        <f aca="false">S254-R254+1</f>
        <v>1</v>
      </c>
      <c r="D254" s="187" t="e">
        <f aca="false">Y254*B254*C254</f>
        <v>#N/A</v>
      </c>
      <c r="E254" s="184" t="e">
        <f aca="false">D254*Z254</f>
        <v>#N/A</v>
      </c>
    </row>
    <row r="255" customFormat="false" ht="12.75" hidden="false" customHeight="false" outlineLevel="0" collapsed="false">
      <c r="A255" s="184" t="e">
        <f aca="false">VLOOKUP(I255,DDEPM_USERS,2,FALSE())</f>
        <v>#N/A</v>
      </c>
      <c r="B255" s="185" t="e">
        <f aca="false">VLOOKUP(T255,DELIV_CONV,2,FALSE())</f>
        <v>#N/A</v>
      </c>
      <c r="C255" s="186" t="n">
        <f aca="false">S255-R255+1</f>
        <v>1</v>
      </c>
      <c r="D255" s="187" t="e">
        <f aca="false">Y255*B255*C255</f>
        <v>#N/A</v>
      </c>
      <c r="E255" s="184" t="e">
        <f aca="false">D255*Z255</f>
        <v>#N/A</v>
      </c>
    </row>
    <row r="256" customFormat="false" ht="12.75" hidden="false" customHeight="false" outlineLevel="0" collapsed="false">
      <c r="A256" s="184" t="e">
        <f aca="false">VLOOKUP(I256,DDEPM_USERS,2,FALSE())</f>
        <v>#N/A</v>
      </c>
      <c r="B256" s="185" t="e">
        <f aca="false">VLOOKUP(T256,DELIV_CONV,2,FALSE())</f>
        <v>#N/A</v>
      </c>
      <c r="C256" s="186" t="n">
        <f aca="false">S256-R256+1</f>
        <v>1</v>
      </c>
      <c r="D256" s="187" t="e">
        <f aca="false">Y256*B256*C256</f>
        <v>#N/A</v>
      </c>
      <c r="E256" s="184" t="e">
        <f aca="false">D256*Z256</f>
        <v>#N/A</v>
      </c>
    </row>
    <row r="257" customFormat="false" ht="12.75" hidden="false" customHeight="false" outlineLevel="0" collapsed="false">
      <c r="A257" s="184" t="e">
        <f aca="false">VLOOKUP(I257,DDEPM_USERS,2,FALSE())</f>
        <v>#N/A</v>
      </c>
      <c r="B257" s="185" t="e">
        <f aca="false">VLOOKUP(T257,DELIV_CONV,2,FALSE())</f>
        <v>#N/A</v>
      </c>
      <c r="C257" s="186" t="n">
        <f aca="false">S257-R257+1</f>
        <v>1</v>
      </c>
      <c r="D257" s="187" t="e">
        <f aca="false">Y257*B257*C257</f>
        <v>#N/A</v>
      </c>
      <c r="E257" s="184" t="e">
        <f aca="false">D257*Z257</f>
        <v>#N/A</v>
      </c>
    </row>
    <row r="258" customFormat="false" ht="12.75" hidden="false" customHeight="false" outlineLevel="0" collapsed="false">
      <c r="A258" s="184" t="e">
        <f aca="false">VLOOKUP(I258,DDEPM_USERS,2,FALSE())</f>
        <v>#N/A</v>
      </c>
      <c r="B258" s="185" t="e">
        <f aca="false">VLOOKUP(T258,DELIV_CONV,2,FALSE())</f>
        <v>#N/A</v>
      </c>
      <c r="C258" s="186" t="n">
        <f aca="false">S258-R258+1</f>
        <v>1</v>
      </c>
      <c r="D258" s="187" t="e">
        <f aca="false">Y258*B258*C258</f>
        <v>#N/A</v>
      </c>
      <c r="E258" s="184" t="e">
        <f aca="false">D258*Z258</f>
        <v>#N/A</v>
      </c>
    </row>
    <row r="259" customFormat="false" ht="12.75" hidden="false" customHeight="false" outlineLevel="0" collapsed="false">
      <c r="A259" s="184" t="e">
        <f aca="false">VLOOKUP(I259,DDEPM_USERS,2,FALSE())</f>
        <v>#N/A</v>
      </c>
      <c r="B259" s="185" t="e">
        <f aca="false">VLOOKUP(T259,DELIV_CONV,2,FALSE())</f>
        <v>#N/A</v>
      </c>
      <c r="C259" s="186" t="n">
        <f aca="false">S259-R259+1</f>
        <v>1</v>
      </c>
      <c r="D259" s="187" t="e">
        <f aca="false">Y259*B259*C259</f>
        <v>#N/A</v>
      </c>
      <c r="E259" s="184" t="e">
        <f aca="false">D259*Z259</f>
        <v>#N/A</v>
      </c>
    </row>
    <row r="260" customFormat="false" ht="12.75" hidden="false" customHeight="false" outlineLevel="0" collapsed="false">
      <c r="A260" s="184" t="e">
        <f aca="false">VLOOKUP(I260,DDEPM_USERS,2,FALSE())</f>
        <v>#N/A</v>
      </c>
      <c r="B260" s="185" t="e">
        <f aca="false">VLOOKUP(T260,DELIV_CONV,2,FALSE())</f>
        <v>#N/A</v>
      </c>
      <c r="C260" s="186" t="n">
        <f aca="false">S260-R260+1</f>
        <v>1</v>
      </c>
      <c r="D260" s="187" t="e">
        <f aca="false">Y260*B260*C260</f>
        <v>#N/A</v>
      </c>
      <c r="E260" s="184" t="e">
        <f aca="false">D260*Z260</f>
        <v>#N/A</v>
      </c>
    </row>
    <row r="261" customFormat="false" ht="12.75" hidden="false" customHeight="false" outlineLevel="0" collapsed="false">
      <c r="A261" s="184" t="e">
        <f aca="false">VLOOKUP(I261,DDEPM_USERS,2,FALSE())</f>
        <v>#N/A</v>
      </c>
      <c r="B261" s="185" t="e">
        <f aca="false">VLOOKUP(T261,DELIV_CONV,2,FALSE())</f>
        <v>#N/A</v>
      </c>
      <c r="C261" s="186" t="n">
        <f aca="false">S261-R261+1</f>
        <v>1</v>
      </c>
      <c r="D261" s="187" t="e">
        <f aca="false">Y261*B261*C261</f>
        <v>#N/A</v>
      </c>
      <c r="E261" s="184" t="e">
        <f aca="false">D261*Z261</f>
        <v>#N/A</v>
      </c>
    </row>
    <row r="262" customFormat="false" ht="12.75" hidden="false" customHeight="false" outlineLevel="0" collapsed="false">
      <c r="A262" s="184" t="e">
        <f aca="false">VLOOKUP(I262,DDEPM_USERS,2,FALSE())</f>
        <v>#N/A</v>
      </c>
      <c r="B262" s="185" t="e">
        <f aca="false">VLOOKUP(T262,DELIV_CONV,2,FALSE())</f>
        <v>#N/A</v>
      </c>
      <c r="C262" s="186" t="n">
        <f aca="false">S262-R262+1</f>
        <v>1</v>
      </c>
      <c r="D262" s="187" t="e">
        <f aca="false">Y262*B262*C262</f>
        <v>#N/A</v>
      </c>
      <c r="E262" s="184" t="e">
        <f aca="false">D262*Z262</f>
        <v>#N/A</v>
      </c>
    </row>
    <row r="263" customFormat="false" ht="12.75" hidden="false" customHeight="false" outlineLevel="0" collapsed="false">
      <c r="A263" s="184" t="e">
        <f aca="false">VLOOKUP(I263,DDEPM_USERS,2,FALSE())</f>
        <v>#N/A</v>
      </c>
      <c r="B263" s="185" t="e">
        <f aca="false">VLOOKUP(T263,DELIV_CONV,2,FALSE())</f>
        <v>#N/A</v>
      </c>
      <c r="C263" s="186" t="n">
        <f aca="false">S263-R263+1</f>
        <v>1</v>
      </c>
      <c r="D263" s="187" t="e">
        <f aca="false">Y263*B263*C263</f>
        <v>#N/A</v>
      </c>
      <c r="E263" s="184" t="e">
        <f aca="false">D263*Z263</f>
        <v>#N/A</v>
      </c>
    </row>
    <row r="264" customFormat="false" ht="12.75" hidden="false" customHeight="false" outlineLevel="0" collapsed="false">
      <c r="A264" s="184" t="e">
        <f aca="false">VLOOKUP(I264,DDEPM_USERS,2,FALSE())</f>
        <v>#N/A</v>
      </c>
      <c r="B264" s="185" t="e">
        <f aca="false">VLOOKUP(T264,DELIV_CONV,2,FALSE())</f>
        <v>#N/A</v>
      </c>
      <c r="C264" s="186" t="n">
        <f aca="false">S264-R264+1</f>
        <v>1</v>
      </c>
      <c r="D264" s="187" t="e">
        <f aca="false">Y264*B264*C264</f>
        <v>#N/A</v>
      </c>
      <c r="E264" s="184" t="e">
        <f aca="false">D264*Z264</f>
        <v>#N/A</v>
      </c>
    </row>
    <row r="265" customFormat="false" ht="12.75" hidden="false" customHeight="false" outlineLevel="0" collapsed="false">
      <c r="A265" s="184" t="e">
        <f aca="false">VLOOKUP(I265,DDEPM_USERS,2,FALSE())</f>
        <v>#N/A</v>
      </c>
      <c r="B265" s="185" t="e">
        <f aca="false">VLOOKUP(T265,DELIV_CONV,2,FALSE())</f>
        <v>#N/A</v>
      </c>
      <c r="C265" s="186" t="n">
        <f aca="false">S265-R265+1</f>
        <v>1</v>
      </c>
      <c r="D265" s="187" t="e">
        <f aca="false">Y265*B265*C265</f>
        <v>#N/A</v>
      </c>
      <c r="E265" s="184" t="e">
        <f aca="false">D265*Z265</f>
        <v>#N/A</v>
      </c>
    </row>
    <row r="266" customFormat="false" ht="12.75" hidden="false" customHeight="false" outlineLevel="0" collapsed="false">
      <c r="A266" s="184" t="e">
        <f aca="false">VLOOKUP(I266,DDEPM_USERS,2,FALSE())</f>
        <v>#N/A</v>
      </c>
      <c r="B266" s="185" t="e">
        <f aca="false">VLOOKUP(T266,DELIV_CONV,2,FALSE())</f>
        <v>#N/A</v>
      </c>
      <c r="C266" s="186" t="n">
        <f aca="false">S266-R266+1</f>
        <v>1</v>
      </c>
      <c r="D266" s="187" t="e">
        <f aca="false">Y266*B266*C266</f>
        <v>#N/A</v>
      </c>
      <c r="E266" s="184" t="e">
        <f aca="false">D266*Z266</f>
        <v>#N/A</v>
      </c>
    </row>
    <row r="267" customFormat="false" ht="12.75" hidden="false" customHeight="false" outlineLevel="0" collapsed="false">
      <c r="A267" s="184" t="e">
        <f aca="false">VLOOKUP(I267,DDEPM_USERS,2,FALSE())</f>
        <v>#N/A</v>
      </c>
      <c r="B267" s="185" t="e">
        <f aca="false">VLOOKUP(T267,DELIV_CONV,2,FALSE())</f>
        <v>#N/A</v>
      </c>
      <c r="C267" s="186" t="n">
        <f aca="false">S267-R267+1</f>
        <v>1</v>
      </c>
      <c r="D267" s="187" t="e">
        <f aca="false">Y267*B267*C267</f>
        <v>#N/A</v>
      </c>
      <c r="E267" s="184" t="e">
        <f aca="false">D267*Z267</f>
        <v>#N/A</v>
      </c>
    </row>
    <row r="268" customFormat="false" ht="12.75" hidden="false" customHeight="false" outlineLevel="0" collapsed="false">
      <c r="A268" s="184" t="e">
        <f aca="false">VLOOKUP(I268,DDEPM_USERS,2,FALSE())</f>
        <v>#N/A</v>
      </c>
      <c r="B268" s="185" t="e">
        <f aca="false">VLOOKUP(T268,DELIV_CONV,2,FALSE())</f>
        <v>#N/A</v>
      </c>
      <c r="C268" s="186" t="n">
        <f aca="false">S268-R268+1</f>
        <v>1</v>
      </c>
      <c r="D268" s="187" t="e">
        <f aca="false">Y268*B268*C268</f>
        <v>#N/A</v>
      </c>
      <c r="E268" s="184" t="e">
        <f aca="false">D268*Z268</f>
        <v>#N/A</v>
      </c>
    </row>
    <row r="269" customFormat="false" ht="12.75" hidden="false" customHeight="false" outlineLevel="0" collapsed="false">
      <c r="A269" s="184" t="e">
        <f aca="false">VLOOKUP(I269,DDEPM_USERS,2,FALSE())</f>
        <v>#N/A</v>
      </c>
      <c r="B269" s="185" t="e">
        <f aca="false">VLOOKUP(T269,DELIV_CONV,2,FALSE())</f>
        <v>#N/A</v>
      </c>
      <c r="C269" s="186" t="n">
        <f aca="false">S269-R269+1</f>
        <v>1</v>
      </c>
      <c r="D269" s="187" t="e">
        <f aca="false">Y269*B269*C269</f>
        <v>#N/A</v>
      </c>
      <c r="E269" s="184" t="e">
        <f aca="false">D269*Z269</f>
        <v>#N/A</v>
      </c>
    </row>
    <row r="270" customFormat="false" ht="12.75" hidden="false" customHeight="false" outlineLevel="0" collapsed="false">
      <c r="A270" s="184" t="e">
        <f aca="false">VLOOKUP(I270,DDEPM_USERS,2,FALSE())</f>
        <v>#N/A</v>
      </c>
      <c r="B270" s="185" t="e">
        <f aca="false">VLOOKUP(T270,DELIV_CONV,2,FALSE())</f>
        <v>#N/A</v>
      </c>
      <c r="C270" s="186" t="n">
        <f aca="false">S270-R270+1</f>
        <v>1</v>
      </c>
      <c r="D270" s="187" t="e">
        <f aca="false">Y270*B270*C270</f>
        <v>#N/A</v>
      </c>
      <c r="E270" s="184" t="e">
        <f aca="false">D270*Z270</f>
        <v>#N/A</v>
      </c>
    </row>
    <row r="271" customFormat="false" ht="12.75" hidden="false" customHeight="false" outlineLevel="0" collapsed="false">
      <c r="A271" s="184" t="e">
        <f aca="false">VLOOKUP(I271,DDEPM_USERS,2,FALSE())</f>
        <v>#N/A</v>
      </c>
      <c r="B271" s="185" t="e">
        <f aca="false">VLOOKUP(T271,DELIV_CONV,2,FALSE())</f>
        <v>#N/A</v>
      </c>
      <c r="C271" s="186" t="n">
        <f aca="false">S271-R271+1</f>
        <v>1</v>
      </c>
      <c r="D271" s="187" t="e">
        <f aca="false">Y271*B271*C271</f>
        <v>#N/A</v>
      </c>
      <c r="E271" s="184" t="e">
        <f aca="false">D271*Z271</f>
        <v>#N/A</v>
      </c>
    </row>
    <row r="272" customFormat="false" ht="12.75" hidden="false" customHeight="false" outlineLevel="0" collapsed="false">
      <c r="A272" s="184" t="e">
        <f aca="false">VLOOKUP(I272,DDEPM_USERS,2,FALSE())</f>
        <v>#N/A</v>
      </c>
      <c r="B272" s="185" t="e">
        <f aca="false">VLOOKUP(T272,DELIV_CONV,2,FALSE())</f>
        <v>#N/A</v>
      </c>
      <c r="C272" s="186" t="n">
        <f aca="false">S272-R272+1</f>
        <v>1</v>
      </c>
      <c r="D272" s="187" t="e">
        <f aca="false">Y272*B272*C272</f>
        <v>#N/A</v>
      </c>
      <c r="E272" s="184" t="e">
        <f aca="false">D272*Z272</f>
        <v>#N/A</v>
      </c>
    </row>
    <row r="273" customFormat="false" ht="12.75" hidden="false" customHeight="false" outlineLevel="0" collapsed="false">
      <c r="A273" s="184" t="e">
        <f aca="false">VLOOKUP(I273,DDEPM_USERS,2,FALSE())</f>
        <v>#N/A</v>
      </c>
      <c r="B273" s="185" t="e">
        <f aca="false">VLOOKUP(T273,DELIV_CONV,2,FALSE())</f>
        <v>#N/A</v>
      </c>
      <c r="C273" s="186" t="n">
        <f aca="false">S273-R273+1</f>
        <v>1</v>
      </c>
      <c r="D273" s="187" t="e">
        <f aca="false">Y273*B273*C273</f>
        <v>#N/A</v>
      </c>
      <c r="E273" s="184" t="e">
        <f aca="false">D273*Z273</f>
        <v>#N/A</v>
      </c>
    </row>
    <row r="274" customFormat="false" ht="12.75" hidden="false" customHeight="false" outlineLevel="0" collapsed="false">
      <c r="A274" s="184" t="e">
        <f aca="false">VLOOKUP(I274,DDEPM_USERS,2,FALSE())</f>
        <v>#N/A</v>
      </c>
      <c r="B274" s="185" t="e">
        <f aca="false">VLOOKUP(T274,DELIV_CONV,2,FALSE())</f>
        <v>#N/A</v>
      </c>
      <c r="C274" s="186" t="n">
        <f aca="false">S274-R274+1</f>
        <v>1</v>
      </c>
      <c r="D274" s="187" t="e">
        <f aca="false">Y274*B274*C274</f>
        <v>#N/A</v>
      </c>
      <c r="E274" s="184" t="e">
        <f aca="false">D274*Z274</f>
        <v>#N/A</v>
      </c>
    </row>
    <row r="275" customFormat="false" ht="12.75" hidden="false" customHeight="false" outlineLevel="0" collapsed="false">
      <c r="A275" s="184" t="e">
        <f aca="false">VLOOKUP(I275,DDEPM_USERS,2,FALSE())</f>
        <v>#N/A</v>
      </c>
      <c r="B275" s="185" t="e">
        <f aca="false">VLOOKUP(T275,DELIV_CONV,2,FALSE())</f>
        <v>#N/A</v>
      </c>
      <c r="C275" s="186" t="n">
        <f aca="false">S275-R275+1</f>
        <v>1</v>
      </c>
      <c r="D275" s="187" t="e">
        <f aca="false">Y275*B275*C275</f>
        <v>#N/A</v>
      </c>
      <c r="E275" s="184" t="e">
        <f aca="false">D275*Z275</f>
        <v>#N/A</v>
      </c>
    </row>
    <row r="276" customFormat="false" ht="12.75" hidden="false" customHeight="false" outlineLevel="0" collapsed="false">
      <c r="A276" s="184" t="e">
        <f aca="false">VLOOKUP(I276,DDEPM_USERS,2,FALSE())</f>
        <v>#N/A</v>
      </c>
      <c r="B276" s="185" t="e">
        <f aca="false">VLOOKUP(T276,DELIV_CONV,2,FALSE())</f>
        <v>#N/A</v>
      </c>
      <c r="C276" s="186" t="n">
        <f aca="false">S276-R276+1</f>
        <v>1</v>
      </c>
      <c r="D276" s="187" t="e">
        <f aca="false">Y276*B276*C276</f>
        <v>#N/A</v>
      </c>
      <c r="E276" s="184" t="e">
        <f aca="false">D276*Z276</f>
        <v>#N/A</v>
      </c>
    </row>
    <row r="277" customFormat="false" ht="12.75" hidden="false" customHeight="false" outlineLevel="0" collapsed="false">
      <c r="A277" s="184" t="e">
        <f aca="false">VLOOKUP(I277,DDEPM_USERS,2,FALSE())</f>
        <v>#N/A</v>
      </c>
      <c r="B277" s="185" t="e">
        <f aca="false">VLOOKUP(T277,DELIV_CONV,2,FALSE())</f>
        <v>#N/A</v>
      </c>
      <c r="C277" s="186" t="n">
        <f aca="false">S277-R277+1</f>
        <v>1</v>
      </c>
      <c r="D277" s="187" t="e">
        <f aca="false">Y277*B277*C277</f>
        <v>#N/A</v>
      </c>
      <c r="E277" s="184" t="e">
        <f aca="false">D277*Z277</f>
        <v>#N/A</v>
      </c>
    </row>
    <row r="278" customFormat="false" ht="12.75" hidden="false" customHeight="false" outlineLevel="0" collapsed="false">
      <c r="A278" s="184" t="e">
        <f aca="false">VLOOKUP(I278,DDEPM_USERS,2,FALSE())</f>
        <v>#N/A</v>
      </c>
      <c r="B278" s="185" t="e">
        <f aca="false">VLOOKUP(T278,DELIV_CONV,2,FALSE())</f>
        <v>#N/A</v>
      </c>
      <c r="C278" s="186" t="n">
        <f aca="false">S278-R278+1</f>
        <v>1</v>
      </c>
      <c r="D278" s="187" t="e">
        <f aca="false">Y278*B278*C278</f>
        <v>#N/A</v>
      </c>
      <c r="E278" s="184" t="e">
        <f aca="false">D278*Z278</f>
        <v>#N/A</v>
      </c>
    </row>
    <row r="279" customFormat="false" ht="12.75" hidden="false" customHeight="false" outlineLevel="0" collapsed="false">
      <c r="A279" s="184" t="e">
        <f aca="false">VLOOKUP(I279,DDEPM_USERS,2,FALSE())</f>
        <v>#N/A</v>
      </c>
      <c r="B279" s="185" t="e">
        <f aca="false">VLOOKUP(T279,DELIV_CONV,2,FALSE())</f>
        <v>#N/A</v>
      </c>
      <c r="C279" s="186" t="n">
        <f aca="false">S279-R279+1</f>
        <v>1</v>
      </c>
      <c r="D279" s="187" t="e">
        <f aca="false">Y279*B279*C279</f>
        <v>#N/A</v>
      </c>
      <c r="E279" s="184" t="e">
        <f aca="false">D279*Z279</f>
        <v>#N/A</v>
      </c>
    </row>
    <row r="280" customFormat="false" ht="12.75" hidden="false" customHeight="false" outlineLevel="0" collapsed="false">
      <c r="A280" s="184" t="e">
        <f aca="false">VLOOKUP(I280,DDEPM_USERS,2,FALSE())</f>
        <v>#N/A</v>
      </c>
      <c r="B280" s="185" t="e">
        <f aca="false">VLOOKUP(T280,DELIV_CONV,2,FALSE())</f>
        <v>#N/A</v>
      </c>
      <c r="C280" s="186" t="n">
        <f aca="false">S280-R280+1</f>
        <v>1</v>
      </c>
      <c r="D280" s="187" t="e">
        <f aca="false">Y280*B280*C280</f>
        <v>#N/A</v>
      </c>
      <c r="E280" s="184" t="e">
        <f aca="false">D280*Z280</f>
        <v>#N/A</v>
      </c>
    </row>
    <row r="281" customFormat="false" ht="12.75" hidden="false" customHeight="false" outlineLevel="0" collapsed="false">
      <c r="A281" s="184" t="e">
        <f aca="false">VLOOKUP(I281,DDEPM_USERS,2,FALSE())</f>
        <v>#N/A</v>
      </c>
      <c r="B281" s="185" t="e">
        <f aca="false">VLOOKUP(T281,DELIV_CONV,2,FALSE())</f>
        <v>#N/A</v>
      </c>
      <c r="C281" s="186" t="n">
        <f aca="false">S281-R281+1</f>
        <v>1</v>
      </c>
      <c r="D281" s="187" t="e">
        <f aca="false">Y281*B281*C281</f>
        <v>#N/A</v>
      </c>
      <c r="E281" s="184" t="e">
        <f aca="false">D281*Z281</f>
        <v>#N/A</v>
      </c>
    </row>
    <row r="282" customFormat="false" ht="12.75" hidden="false" customHeight="false" outlineLevel="0" collapsed="false">
      <c r="A282" s="184" t="e">
        <f aca="false">VLOOKUP(I282,DDEPM_USERS,2,FALSE())</f>
        <v>#N/A</v>
      </c>
      <c r="B282" s="185" t="e">
        <f aca="false">VLOOKUP(T282,DELIV_CONV,2,FALSE())</f>
        <v>#N/A</v>
      </c>
      <c r="C282" s="186" t="n">
        <f aca="false">S282-R282+1</f>
        <v>1</v>
      </c>
      <c r="D282" s="187" t="e">
        <f aca="false">Y282*B282*C282</f>
        <v>#N/A</v>
      </c>
      <c r="E282" s="184" t="e">
        <f aca="false">D282*Z282</f>
        <v>#N/A</v>
      </c>
    </row>
    <row r="283" customFormat="false" ht="12.75" hidden="false" customHeight="false" outlineLevel="0" collapsed="false">
      <c r="A283" s="184" t="e">
        <f aca="false">VLOOKUP(I283,DDEPM_USERS,2,FALSE())</f>
        <v>#N/A</v>
      </c>
      <c r="B283" s="185" t="e">
        <f aca="false">VLOOKUP(T283,DELIV_CONV,2,FALSE())</f>
        <v>#N/A</v>
      </c>
      <c r="C283" s="186" t="n">
        <f aca="false">S283-R283+1</f>
        <v>1</v>
      </c>
      <c r="D283" s="187" t="e">
        <f aca="false">Y283*B283*C283</f>
        <v>#N/A</v>
      </c>
      <c r="E283" s="184" t="e">
        <f aca="false">D283*Z283</f>
        <v>#N/A</v>
      </c>
    </row>
    <row r="284" customFormat="false" ht="12.75" hidden="false" customHeight="false" outlineLevel="0" collapsed="false">
      <c r="A284" s="184" t="e">
        <f aca="false">VLOOKUP(I284,DDEPM_USERS,2,FALSE())</f>
        <v>#N/A</v>
      </c>
      <c r="B284" s="185" t="e">
        <f aca="false">VLOOKUP(T284,DELIV_CONV,2,FALSE())</f>
        <v>#N/A</v>
      </c>
      <c r="C284" s="186" t="n">
        <f aca="false">S284-R284+1</f>
        <v>1</v>
      </c>
      <c r="D284" s="187" t="e">
        <f aca="false">Y284*B284*C284</f>
        <v>#N/A</v>
      </c>
      <c r="E284" s="184" t="e">
        <f aca="false">D284*Z284</f>
        <v>#N/A</v>
      </c>
    </row>
    <row r="285" customFormat="false" ht="12.75" hidden="false" customHeight="false" outlineLevel="0" collapsed="false">
      <c r="A285" s="184" t="e">
        <f aca="false">VLOOKUP(I285,DDEPM_USERS,2,FALSE())</f>
        <v>#N/A</v>
      </c>
      <c r="B285" s="185" t="e">
        <f aca="false">VLOOKUP(T285,DELIV_CONV,2,FALSE())</f>
        <v>#N/A</v>
      </c>
      <c r="C285" s="186" t="n">
        <f aca="false">S285-R285+1</f>
        <v>1</v>
      </c>
      <c r="D285" s="187" t="e">
        <f aca="false">Y285*B285*C285</f>
        <v>#N/A</v>
      </c>
      <c r="E285" s="184" t="e">
        <f aca="false">D285*Z285</f>
        <v>#N/A</v>
      </c>
    </row>
    <row r="286" customFormat="false" ht="12.75" hidden="false" customHeight="false" outlineLevel="0" collapsed="false">
      <c r="A286" s="184" t="e">
        <f aca="false">VLOOKUP(I286,DDEPM_USERS,2,FALSE())</f>
        <v>#N/A</v>
      </c>
      <c r="B286" s="185" t="e">
        <f aca="false">VLOOKUP(T286,DELIV_CONV,2,FALSE())</f>
        <v>#N/A</v>
      </c>
      <c r="C286" s="186" t="n">
        <f aca="false">S286-R286+1</f>
        <v>1</v>
      </c>
      <c r="D286" s="187" t="e">
        <f aca="false">Y286*B286*C286</f>
        <v>#N/A</v>
      </c>
      <c r="E286" s="184" t="e">
        <f aca="false">D286*Z286</f>
        <v>#N/A</v>
      </c>
    </row>
    <row r="287" customFormat="false" ht="12.75" hidden="false" customHeight="false" outlineLevel="0" collapsed="false">
      <c r="A287" s="184" t="e">
        <f aca="false">VLOOKUP(I287,DDEPM_USERS,2,FALSE())</f>
        <v>#N/A</v>
      </c>
      <c r="B287" s="185" t="e">
        <f aca="false">VLOOKUP(T287,DELIV_CONV,2,FALSE())</f>
        <v>#N/A</v>
      </c>
      <c r="C287" s="186" t="n">
        <f aca="false">S287-R287+1</f>
        <v>1</v>
      </c>
      <c r="D287" s="187" t="e">
        <f aca="false">Y287*B287*C287</f>
        <v>#N/A</v>
      </c>
      <c r="E287" s="184" t="e">
        <f aca="false">D287*Z287</f>
        <v>#N/A</v>
      </c>
    </row>
    <row r="288" customFormat="false" ht="12.75" hidden="false" customHeight="false" outlineLevel="0" collapsed="false">
      <c r="A288" s="184" t="e">
        <f aca="false">VLOOKUP(I288,DDEPM_USERS,2,FALSE())</f>
        <v>#N/A</v>
      </c>
      <c r="B288" s="185" t="e">
        <f aca="false">VLOOKUP(T288,DELIV_CONV,2,FALSE())</f>
        <v>#N/A</v>
      </c>
      <c r="C288" s="186" t="n">
        <f aca="false">S288-R288+1</f>
        <v>1</v>
      </c>
      <c r="D288" s="187" t="e">
        <f aca="false">Y288*B288*C288</f>
        <v>#N/A</v>
      </c>
      <c r="E288" s="184" t="e">
        <f aca="false">D288*Z288</f>
        <v>#N/A</v>
      </c>
    </row>
    <row r="289" customFormat="false" ht="12.75" hidden="false" customHeight="false" outlineLevel="0" collapsed="false">
      <c r="A289" s="184" t="e">
        <f aca="false">VLOOKUP(I289,DDEPM_USERS,2,FALSE())</f>
        <v>#N/A</v>
      </c>
      <c r="B289" s="185" t="e">
        <f aca="false">VLOOKUP(T289,DELIV_CONV,2,FALSE())</f>
        <v>#N/A</v>
      </c>
      <c r="C289" s="186" t="n">
        <f aca="false">S289-R289+1</f>
        <v>1</v>
      </c>
      <c r="D289" s="187" t="e">
        <f aca="false">Y289*B289*C289</f>
        <v>#N/A</v>
      </c>
      <c r="E289" s="184" t="e">
        <f aca="false">D289*Z289</f>
        <v>#N/A</v>
      </c>
    </row>
    <row r="290" customFormat="false" ht="12.75" hidden="false" customHeight="false" outlineLevel="0" collapsed="false">
      <c r="A290" s="184" t="e">
        <f aca="false">VLOOKUP(I290,DDEPM_USERS,2,FALSE())</f>
        <v>#N/A</v>
      </c>
      <c r="B290" s="185" t="e">
        <f aca="false">VLOOKUP(T290,DELIV_CONV,2,FALSE())</f>
        <v>#N/A</v>
      </c>
      <c r="C290" s="186" t="n">
        <f aca="false">S290-R290+1</f>
        <v>1</v>
      </c>
      <c r="D290" s="187" t="e">
        <f aca="false">Y290*B290*C290</f>
        <v>#N/A</v>
      </c>
      <c r="E290" s="184" t="e">
        <f aca="false">D290*Z290</f>
        <v>#N/A</v>
      </c>
    </row>
    <row r="291" customFormat="false" ht="12.75" hidden="false" customHeight="false" outlineLevel="0" collapsed="false">
      <c r="A291" s="184" t="e">
        <f aca="false">VLOOKUP(I291,DDEPM_USERS,2,FALSE())</f>
        <v>#N/A</v>
      </c>
      <c r="B291" s="185" t="e">
        <f aca="false">VLOOKUP(T291,DELIV_CONV,2,FALSE())</f>
        <v>#N/A</v>
      </c>
      <c r="C291" s="186" t="n">
        <f aca="false">S291-R291+1</f>
        <v>1</v>
      </c>
      <c r="D291" s="187" t="e">
        <f aca="false">Y291*B291*C291</f>
        <v>#N/A</v>
      </c>
      <c r="E291" s="184" t="e">
        <f aca="false">D291*Z291</f>
        <v>#N/A</v>
      </c>
    </row>
    <row r="292" customFormat="false" ht="12.75" hidden="false" customHeight="false" outlineLevel="0" collapsed="false">
      <c r="A292" s="184" t="e">
        <f aca="false">VLOOKUP(I292,DDEPM_USERS,2,FALSE())</f>
        <v>#N/A</v>
      </c>
      <c r="B292" s="185" t="e">
        <f aca="false">VLOOKUP(T292,DELIV_CONV,2,FALSE())</f>
        <v>#N/A</v>
      </c>
      <c r="C292" s="186" t="n">
        <f aca="false">S292-R292+1</f>
        <v>1</v>
      </c>
      <c r="D292" s="187" t="e">
        <f aca="false">Y292*B292*C292</f>
        <v>#N/A</v>
      </c>
      <c r="E292" s="184" t="e">
        <f aca="false">D292*Z292</f>
        <v>#N/A</v>
      </c>
    </row>
    <row r="293" customFormat="false" ht="12.75" hidden="false" customHeight="false" outlineLevel="0" collapsed="false">
      <c r="A293" s="184" t="e">
        <f aca="false">VLOOKUP(I293,DDEPM_USERS,2,FALSE())</f>
        <v>#N/A</v>
      </c>
      <c r="B293" s="185" t="e">
        <f aca="false">VLOOKUP(T293,DELIV_CONV,2,FALSE())</f>
        <v>#N/A</v>
      </c>
      <c r="C293" s="186" t="n">
        <f aca="false">S293-R293+1</f>
        <v>1</v>
      </c>
      <c r="D293" s="187" t="e">
        <f aca="false">Y293*B293*C293</f>
        <v>#N/A</v>
      </c>
      <c r="E293" s="184" t="e">
        <f aca="false">D293*Z293</f>
        <v>#N/A</v>
      </c>
    </row>
    <row r="294" customFormat="false" ht="12.75" hidden="false" customHeight="false" outlineLevel="0" collapsed="false">
      <c r="A294" s="184" t="e">
        <f aca="false">VLOOKUP(I294,DDEPM_USERS,2,FALSE())</f>
        <v>#N/A</v>
      </c>
      <c r="B294" s="185" t="e">
        <f aca="false">VLOOKUP(T294,DELIV_CONV,2,FALSE())</f>
        <v>#N/A</v>
      </c>
      <c r="C294" s="186" t="n">
        <f aca="false">S294-R294+1</f>
        <v>1</v>
      </c>
      <c r="D294" s="187" t="e">
        <f aca="false">Y294*B294*C294</f>
        <v>#N/A</v>
      </c>
      <c r="E294" s="184" t="e">
        <f aca="false">D294*Z294</f>
        <v>#N/A</v>
      </c>
    </row>
    <row r="295" customFormat="false" ht="12.75" hidden="false" customHeight="false" outlineLevel="0" collapsed="false">
      <c r="A295" s="184" t="e">
        <f aca="false">VLOOKUP(I295,DDEPM_USERS,2,FALSE())</f>
        <v>#N/A</v>
      </c>
      <c r="B295" s="185" t="e">
        <f aca="false">VLOOKUP(T295,DELIV_CONV,2,FALSE())</f>
        <v>#N/A</v>
      </c>
      <c r="C295" s="186" t="n">
        <f aca="false">S295-R295+1</f>
        <v>1</v>
      </c>
      <c r="D295" s="187" t="e">
        <f aca="false">Y295*B295*C295</f>
        <v>#N/A</v>
      </c>
      <c r="E295" s="184" t="e">
        <f aca="false">D295*Z295</f>
        <v>#N/A</v>
      </c>
    </row>
    <row r="296" customFormat="false" ht="12.75" hidden="false" customHeight="false" outlineLevel="0" collapsed="false">
      <c r="A296" s="184" t="e">
        <f aca="false">VLOOKUP(I296,DDEPM_USERS,2,FALSE())</f>
        <v>#N/A</v>
      </c>
      <c r="B296" s="185" t="e">
        <f aca="false">VLOOKUP(T296,DELIV_CONV,2,FALSE())</f>
        <v>#N/A</v>
      </c>
      <c r="C296" s="186" t="n">
        <f aca="false">S296-R296+1</f>
        <v>1</v>
      </c>
      <c r="D296" s="187" t="e">
        <f aca="false">Y296*B296*C296</f>
        <v>#N/A</v>
      </c>
      <c r="E296" s="184" t="e">
        <f aca="false">D296*Z296</f>
        <v>#N/A</v>
      </c>
    </row>
    <row r="297" customFormat="false" ht="12.75" hidden="false" customHeight="false" outlineLevel="0" collapsed="false">
      <c r="A297" s="184" t="e">
        <f aca="false">VLOOKUP(I297,DDEPM_USERS,2,FALSE())</f>
        <v>#N/A</v>
      </c>
      <c r="B297" s="185" t="e">
        <f aca="false">VLOOKUP(T297,DELIV_CONV,2,FALSE())</f>
        <v>#N/A</v>
      </c>
      <c r="C297" s="186" t="n">
        <f aca="false">S297-R297+1</f>
        <v>1</v>
      </c>
      <c r="D297" s="187" t="e">
        <f aca="false">Y297*B297*C297</f>
        <v>#N/A</v>
      </c>
      <c r="E297" s="184" t="e">
        <f aca="false">D297*Z297</f>
        <v>#N/A</v>
      </c>
    </row>
    <row r="298" customFormat="false" ht="12.75" hidden="false" customHeight="false" outlineLevel="0" collapsed="false">
      <c r="A298" s="184" t="e">
        <f aca="false">VLOOKUP(I298,DDEPM_USERS,2,FALSE())</f>
        <v>#N/A</v>
      </c>
      <c r="B298" s="185" t="e">
        <f aca="false">VLOOKUP(T298,DELIV_CONV,2,FALSE())</f>
        <v>#N/A</v>
      </c>
      <c r="C298" s="186" t="n">
        <f aca="false">S298-R298+1</f>
        <v>1</v>
      </c>
      <c r="D298" s="187" t="e">
        <f aca="false">Y298*B298*C298</f>
        <v>#N/A</v>
      </c>
      <c r="E298" s="184" t="e">
        <f aca="false">D298*Z298</f>
        <v>#N/A</v>
      </c>
    </row>
    <row r="299" customFormat="false" ht="12.75" hidden="false" customHeight="false" outlineLevel="0" collapsed="false">
      <c r="A299" s="184" t="e">
        <f aca="false">VLOOKUP(I299,DDEPM_USERS,2,FALSE())</f>
        <v>#N/A</v>
      </c>
      <c r="B299" s="185" t="e">
        <f aca="false">VLOOKUP(T299,DELIV_CONV,2,FALSE())</f>
        <v>#N/A</v>
      </c>
      <c r="C299" s="186" t="n">
        <f aca="false">S299-R299+1</f>
        <v>1</v>
      </c>
      <c r="D299" s="187" t="e">
        <f aca="false">Y299*B299*C299</f>
        <v>#N/A</v>
      </c>
      <c r="E299" s="184" t="e">
        <f aca="false">D299*Z299</f>
        <v>#N/A</v>
      </c>
    </row>
    <row r="300" customFormat="false" ht="12.75" hidden="false" customHeight="false" outlineLevel="0" collapsed="false">
      <c r="A300" s="184" t="e">
        <f aca="false">VLOOKUP(I300,DDEPM_USERS,2,FALSE())</f>
        <v>#N/A</v>
      </c>
      <c r="B300" s="185" t="e">
        <f aca="false">VLOOKUP(T300,DELIV_CONV,2,FALSE())</f>
        <v>#N/A</v>
      </c>
      <c r="C300" s="186" t="n">
        <f aca="false">S300-R300+1</f>
        <v>1</v>
      </c>
      <c r="D300" s="187" t="e">
        <f aca="false">Y300*B300*C300</f>
        <v>#N/A</v>
      </c>
      <c r="E300" s="184" t="e">
        <f aca="false">D300*Z300</f>
        <v>#N/A</v>
      </c>
    </row>
    <row r="301" customFormat="false" ht="12.75" hidden="false" customHeight="false" outlineLevel="0" collapsed="false">
      <c r="A301" s="184" t="e">
        <f aca="false">VLOOKUP(I301,DDEPM_USERS,2,FALSE())</f>
        <v>#N/A</v>
      </c>
      <c r="B301" s="185" t="e">
        <f aca="false">VLOOKUP(T301,DELIV_CONV,2,FALSE())</f>
        <v>#N/A</v>
      </c>
      <c r="C301" s="186" t="n">
        <f aca="false">S301-R301+1</f>
        <v>1</v>
      </c>
      <c r="D301" s="187" t="e">
        <f aca="false">Y301*B301*C301</f>
        <v>#N/A</v>
      </c>
      <c r="E301" s="184" t="e">
        <f aca="false">D301*Z301</f>
        <v>#N/A</v>
      </c>
    </row>
    <row r="302" customFormat="false" ht="12.75" hidden="false" customHeight="false" outlineLevel="0" collapsed="false">
      <c r="A302" s="184" t="e">
        <f aca="false">VLOOKUP(I302,DDEPM_USERS,2,FALSE())</f>
        <v>#N/A</v>
      </c>
      <c r="B302" s="185" t="e">
        <f aca="false">VLOOKUP(T302,DELIV_CONV,2,FALSE())</f>
        <v>#N/A</v>
      </c>
      <c r="C302" s="186" t="n">
        <f aca="false">S302-R302+1</f>
        <v>1</v>
      </c>
      <c r="D302" s="187" t="e">
        <f aca="false">Y302*B302*C302</f>
        <v>#N/A</v>
      </c>
      <c r="E302" s="184" t="e">
        <f aca="false">D302*Z302</f>
        <v>#N/A</v>
      </c>
    </row>
    <row r="303" customFormat="false" ht="12.75" hidden="false" customHeight="false" outlineLevel="0" collapsed="false">
      <c r="A303" s="184" t="e">
        <f aca="false">VLOOKUP(I303,DDEPM_USERS,2,FALSE())</f>
        <v>#N/A</v>
      </c>
      <c r="B303" s="185" t="e">
        <f aca="false">VLOOKUP(T303,DELIV_CONV,2,FALSE())</f>
        <v>#N/A</v>
      </c>
      <c r="C303" s="186" t="n">
        <f aca="false">S303-R303+1</f>
        <v>1</v>
      </c>
      <c r="D303" s="187" t="e">
        <f aca="false">Y303*B303*C303</f>
        <v>#N/A</v>
      </c>
      <c r="E303" s="184" t="e">
        <f aca="false">D303*Z303</f>
        <v>#N/A</v>
      </c>
    </row>
    <row r="304" customFormat="false" ht="12.75" hidden="false" customHeight="false" outlineLevel="0" collapsed="false">
      <c r="A304" s="184" t="e">
        <f aca="false">VLOOKUP(I304,DDEPM_USERS,2,FALSE())</f>
        <v>#N/A</v>
      </c>
      <c r="B304" s="185" t="e">
        <f aca="false">VLOOKUP(T304,DELIV_CONV,2,FALSE())</f>
        <v>#N/A</v>
      </c>
      <c r="C304" s="186" t="n">
        <f aca="false">S304-R304+1</f>
        <v>1</v>
      </c>
      <c r="D304" s="187" t="e">
        <f aca="false">Y304*B304*C304</f>
        <v>#N/A</v>
      </c>
      <c r="E304" s="184" t="e">
        <f aca="false">D304*Z304</f>
        <v>#N/A</v>
      </c>
    </row>
    <row r="305" customFormat="false" ht="12.75" hidden="false" customHeight="false" outlineLevel="0" collapsed="false">
      <c r="A305" s="184" t="e">
        <f aca="false">VLOOKUP(I305,DDEPM_USERS,2,FALSE())</f>
        <v>#N/A</v>
      </c>
      <c r="B305" s="185" t="e">
        <f aca="false">VLOOKUP(T305,DELIV_CONV,2,FALSE())</f>
        <v>#N/A</v>
      </c>
      <c r="C305" s="186" t="n">
        <f aca="false">S305-R305+1</f>
        <v>1</v>
      </c>
      <c r="D305" s="187" t="e">
        <f aca="false">Y305*B305*C305</f>
        <v>#N/A</v>
      </c>
      <c r="E305" s="184" t="e">
        <f aca="false">D305*Z305</f>
        <v>#N/A</v>
      </c>
    </row>
    <row r="306" customFormat="false" ht="12.75" hidden="false" customHeight="false" outlineLevel="0" collapsed="false">
      <c r="A306" s="184" t="e">
        <f aca="false">VLOOKUP(I306,DDEPM_USERS,2,FALSE())</f>
        <v>#N/A</v>
      </c>
      <c r="B306" s="185" t="e">
        <f aca="false">VLOOKUP(T306,DELIV_CONV,2,FALSE())</f>
        <v>#N/A</v>
      </c>
      <c r="C306" s="186" t="n">
        <f aca="false">S306-R306+1</f>
        <v>1</v>
      </c>
      <c r="D306" s="187" t="e">
        <f aca="false">Y306*B306*C306</f>
        <v>#N/A</v>
      </c>
      <c r="E306" s="184" t="e">
        <f aca="false">D306*Z306</f>
        <v>#N/A</v>
      </c>
    </row>
    <row r="307" customFormat="false" ht="12.75" hidden="false" customHeight="false" outlineLevel="0" collapsed="false">
      <c r="A307" s="184" t="e">
        <f aca="false">VLOOKUP(I307,DDEPM_USERS,2,FALSE())</f>
        <v>#N/A</v>
      </c>
      <c r="B307" s="185" t="e">
        <f aca="false">VLOOKUP(T307,DELIV_CONV,2,FALSE())</f>
        <v>#N/A</v>
      </c>
      <c r="C307" s="186" t="n">
        <f aca="false">S307-R307+1</f>
        <v>1</v>
      </c>
      <c r="D307" s="187" t="e">
        <f aca="false">Y307*B307*C307</f>
        <v>#N/A</v>
      </c>
      <c r="E307" s="184" t="e">
        <f aca="false">D307*Z307</f>
        <v>#N/A</v>
      </c>
    </row>
    <row r="308" customFormat="false" ht="12.75" hidden="false" customHeight="false" outlineLevel="0" collapsed="false">
      <c r="A308" s="184" t="e">
        <f aca="false">VLOOKUP(I308,DDEPM_USERS,2,FALSE())</f>
        <v>#N/A</v>
      </c>
      <c r="B308" s="185" t="e">
        <f aca="false">VLOOKUP(T308,DELIV_CONV,2,FALSE())</f>
        <v>#N/A</v>
      </c>
      <c r="C308" s="186" t="n">
        <f aca="false">S308-R308+1</f>
        <v>1</v>
      </c>
      <c r="D308" s="187" t="e">
        <f aca="false">Y308*B308*C308</f>
        <v>#N/A</v>
      </c>
      <c r="E308" s="184" t="e">
        <f aca="false">D308*Z308</f>
        <v>#N/A</v>
      </c>
    </row>
    <row r="309" customFormat="false" ht="12.75" hidden="false" customHeight="false" outlineLevel="0" collapsed="false">
      <c r="A309" s="184" t="e">
        <f aca="false">VLOOKUP(I309,DDEPM_USERS,2,FALSE())</f>
        <v>#N/A</v>
      </c>
      <c r="B309" s="185" t="e">
        <f aca="false">VLOOKUP(T309,DELIV_CONV,2,FALSE())</f>
        <v>#N/A</v>
      </c>
      <c r="C309" s="186" t="n">
        <f aca="false">S309-R309+1</f>
        <v>1</v>
      </c>
      <c r="D309" s="187" t="e">
        <f aca="false">Y309*B309*C309</f>
        <v>#N/A</v>
      </c>
      <c r="E309" s="184" t="e">
        <f aca="false">D309*Z309</f>
        <v>#N/A</v>
      </c>
    </row>
    <row r="310" customFormat="false" ht="12.75" hidden="false" customHeight="false" outlineLevel="0" collapsed="false">
      <c r="A310" s="184" t="e">
        <f aca="false">VLOOKUP(I310,DDEPM_USERS,2,FALSE())</f>
        <v>#N/A</v>
      </c>
      <c r="B310" s="185" t="e">
        <f aca="false">VLOOKUP(T310,DELIV_CONV,2,FALSE())</f>
        <v>#N/A</v>
      </c>
      <c r="C310" s="186" t="n">
        <f aca="false">S310-R310+1</f>
        <v>1</v>
      </c>
      <c r="D310" s="187" t="e">
        <f aca="false">Y310*B310*C310</f>
        <v>#N/A</v>
      </c>
      <c r="E310" s="184" t="e">
        <f aca="false">D310*Z310</f>
        <v>#N/A</v>
      </c>
    </row>
    <row r="311" customFormat="false" ht="12.75" hidden="false" customHeight="false" outlineLevel="0" collapsed="false">
      <c r="A311" s="184" t="e">
        <f aca="false">VLOOKUP(I311,DDEPM_USERS,2,FALSE())</f>
        <v>#N/A</v>
      </c>
      <c r="B311" s="185" t="e">
        <f aca="false">VLOOKUP(T311,DELIV_CONV,2,FALSE())</f>
        <v>#N/A</v>
      </c>
      <c r="C311" s="186" t="n">
        <f aca="false">S311-R311+1</f>
        <v>1</v>
      </c>
      <c r="D311" s="187" t="e">
        <f aca="false">Y311*B311*C311</f>
        <v>#N/A</v>
      </c>
      <c r="E311" s="184" t="e">
        <f aca="false">D311*Z311</f>
        <v>#N/A</v>
      </c>
    </row>
    <row r="312" customFormat="false" ht="12.75" hidden="false" customHeight="false" outlineLevel="0" collapsed="false">
      <c r="A312" s="184" t="e">
        <f aca="false">VLOOKUP(I312,DDEPM_USERS,2,FALSE())</f>
        <v>#N/A</v>
      </c>
      <c r="B312" s="185" t="e">
        <f aca="false">VLOOKUP(T312,DELIV_CONV,2,FALSE())</f>
        <v>#N/A</v>
      </c>
      <c r="C312" s="186" t="n">
        <f aca="false">S312-R312+1</f>
        <v>1</v>
      </c>
      <c r="D312" s="187" t="e">
        <f aca="false">Y312*B312*C312</f>
        <v>#N/A</v>
      </c>
      <c r="E312" s="184" t="e">
        <f aca="false">D312*Z312</f>
        <v>#N/A</v>
      </c>
    </row>
    <row r="313" customFormat="false" ht="12.75" hidden="false" customHeight="false" outlineLevel="0" collapsed="false">
      <c r="A313" s="184" t="e">
        <f aca="false">VLOOKUP(I313,DDEPM_USERS,2,FALSE())</f>
        <v>#N/A</v>
      </c>
      <c r="B313" s="185" t="e">
        <f aca="false">VLOOKUP(T313,DELIV_CONV,2,FALSE())</f>
        <v>#N/A</v>
      </c>
      <c r="C313" s="186" t="n">
        <f aca="false">S313-R313+1</f>
        <v>1</v>
      </c>
      <c r="D313" s="187" t="e">
        <f aca="false">Y313*B313*C313</f>
        <v>#N/A</v>
      </c>
      <c r="E313" s="184" t="e">
        <f aca="false">D313*Z313</f>
        <v>#N/A</v>
      </c>
    </row>
    <row r="314" customFormat="false" ht="12.75" hidden="false" customHeight="false" outlineLevel="0" collapsed="false">
      <c r="A314" s="184" t="e">
        <f aca="false">VLOOKUP(I314,DDEPM_USERS,2,FALSE())</f>
        <v>#N/A</v>
      </c>
      <c r="B314" s="185" t="e">
        <f aca="false">VLOOKUP(T314,DELIV_CONV,2,FALSE())</f>
        <v>#N/A</v>
      </c>
      <c r="C314" s="186" t="n">
        <f aca="false">S314-R314+1</f>
        <v>1</v>
      </c>
      <c r="D314" s="187" t="e">
        <f aca="false">Y314*B314*C314</f>
        <v>#N/A</v>
      </c>
      <c r="E314" s="184" t="e">
        <f aca="false">D314*Z314</f>
        <v>#N/A</v>
      </c>
    </row>
    <row r="315" customFormat="false" ht="12.75" hidden="false" customHeight="false" outlineLevel="0" collapsed="false">
      <c r="A315" s="184" t="e">
        <f aca="false">VLOOKUP(I315,DDEPM_USERS,2,FALSE())</f>
        <v>#N/A</v>
      </c>
      <c r="B315" s="185" t="e">
        <f aca="false">VLOOKUP(T315,DELIV_CONV,2,FALSE())</f>
        <v>#N/A</v>
      </c>
      <c r="C315" s="186" t="n">
        <f aca="false">S315-R315+1</f>
        <v>1</v>
      </c>
      <c r="D315" s="187" t="e">
        <f aca="false">Y315*B315*C315</f>
        <v>#N/A</v>
      </c>
      <c r="E315" s="184" t="e">
        <f aca="false">D315*Z315</f>
        <v>#N/A</v>
      </c>
    </row>
    <row r="316" customFormat="false" ht="12.75" hidden="false" customHeight="false" outlineLevel="0" collapsed="false">
      <c r="A316" s="184" t="e">
        <f aca="false">VLOOKUP(I316,DDEPM_USERS,2,FALSE())</f>
        <v>#N/A</v>
      </c>
      <c r="B316" s="185" t="e">
        <f aca="false">VLOOKUP(T316,DELIV_CONV,2,FALSE())</f>
        <v>#N/A</v>
      </c>
      <c r="C316" s="186" t="n">
        <f aca="false">S316-R316+1</f>
        <v>1</v>
      </c>
      <c r="D316" s="187" t="e">
        <f aca="false">Y316*B316*C316</f>
        <v>#N/A</v>
      </c>
      <c r="E316" s="184" t="e">
        <f aca="false">D316*Z316</f>
        <v>#N/A</v>
      </c>
    </row>
    <row r="317" customFormat="false" ht="12.75" hidden="false" customHeight="false" outlineLevel="0" collapsed="false">
      <c r="A317" s="184" t="e">
        <f aca="false">VLOOKUP(I317,DDEPM_USERS,2,FALSE())</f>
        <v>#N/A</v>
      </c>
      <c r="B317" s="185" t="e">
        <f aca="false">VLOOKUP(T317,DELIV_CONV,2,FALSE())</f>
        <v>#N/A</v>
      </c>
      <c r="C317" s="186" t="n">
        <f aca="false">S317-R317+1</f>
        <v>1</v>
      </c>
      <c r="D317" s="187" t="e">
        <f aca="false">Y317*B317*C317</f>
        <v>#N/A</v>
      </c>
      <c r="E317" s="184" t="e">
        <f aca="false">D317*Z317</f>
        <v>#N/A</v>
      </c>
    </row>
    <row r="318" customFormat="false" ht="12.75" hidden="false" customHeight="false" outlineLevel="0" collapsed="false">
      <c r="A318" s="184" t="e">
        <f aca="false">VLOOKUP(I318,DDEPM_USERS,2,FALSE())</f>
        <v>#N/A</v>
      </c>
      <c r="B318" s="185" t="e">
        <f aca="false">VLOOKUP(T318,DELIV_CONV,2,FALSE())</f>
        <v>#N/A</v>
      </c>
      <c r="C318" s="186" t="n">
        <f aca="false">S318-R318+1</f>
        <v>1</v>
      </c>
      <c r="D318" s="187" t="e">
        <f aca="false">Y318*B318*C318</f>
        <v>#N/A</v>
      </c>
      <c r="E318" s="184" t="e">
        <f aca="false">D318*Z318</f>
        <v>#N/A</v>
      </c>
    </row>
    <row r="319" customFormat="false" ht="12.75" hidden="false" customHeight="false" outlineLevel="0" collapsed="false">
      <c r="A319" s="184" t="e">
        <f aca="false">VLOOKUP(I319,DDEPM_USERS,2,FALSE())</f>
        <v>#N/A</v>
      </c>
      <c r="B319" s="185" t="e">
        <f aca="false">VLOOKUP(T319,DELIV_CONV,2,FALSE())</f>
        <v>#N/A</v>
      </c>
      <c r="C319" s="186" t="n">
        <f aca="false">S319-R319+1</f>
        <v>1</v>
      </c>
      <c r="D319" s="187" t="e">
        <f aca="false">Y319*B319*C319</f>
        <v>#N/A</v>
      </c>
      <c r="E319" s="184" t="e">
        <f aca="false">D319*Z319</f>
        <v>#N/A</v>
      </c>
    </row>
    <row r="320" customFormat="false" ht="12.75" hidden="false" customHeight="false" outlineLevel="0" collapsed="false">
      <c r="A320" s="184" t="e">
        <f aca="false">VLOOKUP(I320,DDEPM_USERS,2,FALSE())</f>
        <v>#N/A</v>
      </c>
      <c r="B320" s="185" t="e">
        <f aca="false">VLOOKUP(T320,DELIV_CONV,2,FALSE())</f>
        <v>#N/A</v>
      </c>
      <c r="C320" s="186" t="n">
        <f aca="false">S320-R320+1</f>
        <v>1</v>
      </c>
      <c r="D320" s="187" t="e">
        <f aca="false">Y320*B320*C320</f>
        <v>#N/A</v>
      </c>
      <c r="E320" s="184" t="e">
        <f aca="false">D320*Z320</f>
        <v>#N/A</v>
      </c>
    </row>
    <row r="321" customFormat="false" ht="12.75" hidden="false" customHeight="false" outlineLevel="0" collapsed="false">
      <c r="A321" s="184" t="e">
        <f aca="false">VLOOKUP(I321,DDEPM_USERS,2,FALSE())</f>
        <v>#N/A</v>
      </c>
      <c r="B321" s="185" t="e">
        <f aca="false">VLOOKUP(T321,DELIV_CONV,2,FALSE())</f>
        <v>#N/A</v>
      </c>
      <c r="C321" s="186" t="n">
        <f aca="false">S321-R321+1</f>
        <v>1</v>
      </c>
      <c r="D321" s="187" t="e">
        <f aca="false">Y321*B321*C321</f>
        <v>#N/A</v>
      </c>
      <c r="E321" s="184" t="e">
        <f aca="false">D321*Z321</f>
        <v>#N/A</v>
      </c>
    </row>
    <row r="322" customFormat="false" ht="12.75" hidden="false" customHeight="false" outlineLevel="0" collapsed="false">
      <c r="A322" s="184" t="e">
        <f aca="false">VLOOKUP(I322,DDEPM_USERS,2,FALSE())</f>
        <v>#N/A</v>
      </c>
      <c r="B322" s="185" t="e">
        <f aca="false">VLOOKUP(T322,DELIV_CONV,2,FALSE())</f>
        <v>#N/A</v>
      </c>
      <c r="C322" s="186" t="n">
        <f aca="false">S322-R322+1</f>
        <v>1</v>
      </c>
      <c r="D322" s="187" t="e">
        <f aca="false">Y322*B322*C322</f>
        <v>#N/A</v>
      </c>
      <c r="E322" s="184" t="e">
        <f aca="false">D322*Z322</f>
        <v>#N/A</v>
      </c>
    </row>
    <row r="323" customFormat="false" ht="12.75" hidden="false" customHeight="false" outlineLevel="0" collapsed="false">
      <c r="A323" s="184" t="e">
        <f aca="false">VLOOKUP(I323,DDEPM_USERS,2,FALSE())</f>
        <v>#N/A</v>
      </c>
      <c r="B323" s="185" t="e">
        <f aca="false">VLOOKUP(T323,DELIV_CONV,2,FALSE())</f>
        <v>#N/A</v>
      </c>
      <c r="C323" s="186" t="n">
        <f aca="false">S323-R323+1</f>
        <v>1</v>
      </c>
      <c r="D323" s="187" t="e">
        <f aca="false">Y323*B323*C323</f>
        <v>#N/A</v>
      </c>
      <c r="E323" s="184" t="e">
        <f aca="false">D323*Z323</f>
        <v>#N/A</v>
      </c>
    </row>
    <row r="324" customFormat="false" ht="12.75" hidden="false" customHeight="false" outlineLevel="0" collapsed="false">
      <c r="A324" s="184" t="e">
        <f aca="false">VLOOKUP(I324,DDEPM_USERS,2,FALSE())</f>
        <v>#N/A</v>
      </c>
      <c r="B324" s="185" t="e">
        <f aca="false">VLOOKUP(T324,DELIV_CONV,2,FALSE())</f>
        <v>#N/A</v>
      </c>
      <c r="C324" s="186" t="n">
        <f aca="false">S324-R324+1</f>
        <v>1</v>
      </c>
      <c r="D324" s="187" t="e">
        <f aca="false">Y324*B324*C324</f>
        <v>#N/A</v>
      </c>
      <c r="E324" s="184" t="e">
        <f aca="false">D324*Z324</f>
        <v>#N/A</v>
      </c>
    </row>
    <row r="325" customFormat="false" ht="12.75" hidden="false" customHeight="false" outlineLevel="0" collapsed="false">
      <c r="A325" s="184" t="e">
        <f aca="false">VLOOKUP(I325,DDEPM_USERS,2,FALSE())</f>
        <v>#N/A</v>
      </c>
      <c r="B325" s="185" t="e">
        <f aca="false">VLOOKUP(T325,DELIV_CONV,2,FALSE())</f>
        <v>#N/A</v>
      </c>
      <c r="C325" s="186" t="n">
        <f aca="false">S325-R325+1</f>
        <v>1</v>
      </c>
      <c r="D325" s="187" t="e">
        <f aca="false">Y325*B325*C325</f>
        <v>#N/A</v>
      </c>
      <c r="E325" s="184" t="e">
        <f aca="false">D325*Z325</f>
        <v>#N/A</v>
      </c>
    </row>
    <row r="326" customFormat="false" ht="12.75" hidden="false" customHeight="false" outlineLevel="0" collapsed="false">
      <c r="A326" s="184" t="e">
        <f aca="false">VLOOKUP(I326,DDEPM_USERS,2,FALSE())</f>
        <v>#N/A</v>
      </c>
      <c r="B326" s="185" t="e">
        <f aca="false">VLOOKUP(T326,DELIV_CONV,2,FALSE())</f>
        <v>#N/A</v>
      </c>
      <c r="C326" s="186" t="n">
        <f aca="false">S326-R326+1</f>
        <v>1</v>
      </c>
      <c r="D326" s="187" t="e">
        <f aca="false">Y326*B326*C326</f>
        <v>#N/A</v>
      </c>
      <c r="E326" s="184" t="e">
        <f aca="false">D326*Z326</f>
        <v>#N/A</v>
      </c>
    </row>
    <row r="327" customFormat="false" ht="12.75" hidden="false" customHeight="false" outlineLevel="0" collapsed="false">
      <c r="A327" s="184" t="e">
        <f aca="false">VLOOKUP(I327,DDEPM_USERS,2,FALSE())</f>
        <v>#N/A</v>
      </c>
      <c r="B327" s="185" t="e">
        <f aca="false">VLOOKUP(T327,DELIV_CONV,2,FALSE())</f>
        <v>#N/A</v>
      </c>
      <c r="C327" s="186" t="n">
        <f aca="false">S327-R327+1</f>
        <v>1</v>
      </c>
      <c r="D327" s="187" t="e">
        <f aca="false">Y327*B327*C327</f>
        <v>#N/A</v>
      </c>
      <c r="E327" s="184" t="e">
        <f aca="false">D327*Z327</f>
        <v>#N/A</v>
      </c>
    </row>
    <row r="328" customFormat="false" ht="12.75" hidden="false" customHeight="false" outlineLevel="0" collapsed="false">
      <c r="A328" s="184" t="e">
        <f aca="false">VLOOKUP(I328,DDEPM_USERS,2,FALSE())</f>
        <v>#N/A</v>
      </c>
      <c r="B328" s="185" t="e">
        <f aca="false">VLOOKUP(T328,DELIV_CONV,2,FALSE())</f>
        <v>#N/A</v>
      </c>
      <c r="C328" s="186" t="n">
        <f aca="false">S328-R328+1</f>
        <v>1</v>
      </c>
      <c r="D328" s="187" t="e">
        <f aca="false">Y328*B328*C328</f>
        <v>#N/A</v>
      </c>
      <c r="E328" s="184" t="e">
        <f aca="false">D328*Z328</f>
        <v>#N/A</v>
      </c>
    </row>
    <row r="329" customFormat="false" ht="12.75" hidden="false" customHeight="false" outlineLevel="0" collapsed="false">
      <c r="A329" s="184" t="e">
        <f aca="false">VLOOKUP(I329,DDEPM_USERS,2,FALSE())</f>
        <v>#N/A</v>
      </c>
      <c r="B329" s="185" t="e">
        <f aca="false">VLOOKUP(T329,DELIV_CONV,2,FALSE())</f>
        <v>#N/A</v>
      </c>
      <c r="C329" s="186" t="n">
        <f aca="false">S329-R329+1</f>
        <v>1</v>
      </c>
      <c r="D329" s="187" t="e">
        <f aca="false">Y329*B329*C329</f>
        <v>#N/A</v>
      </c>
      <c r="E329" s="184" t="e">
        <f aca="false">D329*Z329</f>
        <v>#N/A</v>
      </c>
    </row>
    <row r="330" customFormat="false" ht="12.75" hidden="false" customHeight="false" outlineLevel="0" collapsed="false">
      <c r="A330" s="184" t="e">
        <f aca="false">VLOOKUP(I330,DDEPM_USERS,2,FALSE())</f>
        <v>#N/A</v>
      </c>
      <c r="B330" s="185" t="e">
        <f aca="false">VLOOKUP(T330,DELIV_CONV,2,FALSE())</f>
        <v>#N/A</v>
      </c>
      <c r="C330" s="186" t="n">
        <f aca="false">S330-R330+1</f>
        <v>1</v>
      </c>
      <c r="D330" s="187" t="e">
        <f aca="false">Y330*B330*C330</f>
        <v>#N/A</v>
      </c>
      <c r="E330" s="184" t="e">
        <f aca="false">D330*Z330</f>
        <v>#N/A</v>
      </c>
    </row>
    <row r="331" customFormat="false" ht="12.75" hidden="false" customHeight="false" outlineLevel="0" collapsed="false">
      <c r="A331" s="184" t="e">
        <f aca="false">VLOOKUP(I331,DDEPM_USERS,2,FALSE())</f>
        <v>#N/A</v>
      </c>
      <c r="B331" s="185" t="e">
        <f aca="false">VLOOKUP(T331,DELIV_CONV,2,FALSE())</f>
        <v>#N/A</v>
      </c>
      <c r="C331" s="186" t="n">
        <f aca="false">S331-R331+1</f>
        <v>1</v>
      </c>
      <c r="D331" s="187" t="e">
        <f aca="false">Y331*B331*C331</f>
        <v>#N/A</v>
      </c>
      <c r="E331" s="184" t="e">
        <f aca="false">D331*Z331</f>
        <v>#N/A</v>
      </c>
    </row>
    <row r="332" customFormat="false" ht="12.75" hidden="false" customHeight="false" outlineLevel="0" collapsed="false">
      <c r="A332" s="184" t="e">
        <f aca="false">VLOOKUP(I332,DDEPM_USERS,2,FALSE())</f>
        <v>#N/A</v>
      </c>
      <c r="B332" s="185" t="e">
        <f aca="false">VLOOKUP(T332,DELIV_CONV,2,FALSE())</f>
        <v>#N/A</v>
      </c>
      <c r="C332" s="186" t="n">
        <f aca="false">S332-R332+1</f>
        <v>1</v>
      </c>
      <c r="D332" s="187" t="e">
        <f aca="false">Y332*B332*C332</f>
        <v>#N/A</v>
      </c>
      <c r="E332" s="184" t="e">
        <f aca="false">D332*Z332</f>
        <v>#N/A</v>
      </c>
    </row>
    <row r="333" customFormat="false" ht="12.75" hidden="false" customHeight="false" outlineLevel="0" collapsed="false">
      <c r="A333" s="184" t="e">
        <f aca="false">VLOOKUP(I333,DDEPM_USERS,2,FALSE())</f>
        <v>#N/A</v>
      </c>
      <c r="B333" s="185" t="e">
        <f aca="false">VLOOKUP(T333,DELIV_CONV,2,FALSE())</f>
        <v>#N/A</v>
      </c>
      <c r="C333" s="186" t="n">
        <f aca="false">S333-R333+1</f>
        <v>1</v>
      </c>
      <c r="D333" s="187" t="e">
        <f aca="false">Y333*B333*C333</f>
        <v>#N/A</v>
      </c>
      <c r="E333" s="184" t="e">
        <f aca="false">D333*Z333</f>
        <v>#N/A</v>
      </c>
    </row>
    <row r="334" customFormat="false" ht="12.75" hidden="false" customHeight="false" outlineLevel="0" collapsed="false">
      <c r="A334" s="184" t="e">
        <f aca="false">VLOOKUP(I334,DDEPM_USERS,2,FALSE())</f>
        <v>#N/A</v>
      </c>
      <c r="B334" s="185" t="e">
        <f aca="false">VLOOKUP(T334,DELIV_CONV,2,FALSE())</f>
        <v>#N/A</v>
      </c>
      <c r="C334" s="186" t="n">
        <f aca="false">S334-R334+1</f>
        <v>1</v>
      </c>
      <c r="D334" s="187" t="e">
        <f aca="false">Y334*B334*C334</f>
        <v>#N/A</v>
      </c>
      <c r="E334" s="184" t="e">
        <f aca="false">D334*Z334</f>
        <v>#N/A</v>
      </c>
    </row>
    <row r="335" customFormat="false" ht="12.75" hidden="false" customHeight="false" outlineLevel="0" collapsed="false">
      <c r="A335" s="184" t="e">
        <f aca="false">VLOOKUP(I335,DDEPM_USERS,2,FALSE())</f>
        <v>#N/A</v>
      </c>
      <c r="B335" s="185" t="e">
        <f aca="false">VLOOKUP(T335,DELIV_CONV,2,FALSE())</f>
        <v>#N/A</v>
      </c>
      <c r="C335" s="186" t="n">
        <f aca="false">S335-R335+1</f>
        <v>1</v>
      </c>
      <c r="D335" s="187" t="e">
        <f aca="false">Y335*B335*C335</f>
        <v>#N/A</v>
      </c>
      <c r="E335" s="184" t="e">
        <f aca="false">D335*Z335</f>
        <v>#N/A</v>
      </c>
    </row>
    <row r="336" customFormat="false" ht="12.75" hidden="false" customHeight="false" outlineLevel="0" collapsed="false">
      <c r="A336" s="184" t="e">
        <f aca="false">VLOOKUP(I336,DDEPM_USERS,2,FALSE())</f>
        <v>#N/A</v>
      </c>
      <c r="B336" s="185" t="e">
        <f aca="false">VLOOKUP(T336,DELIV_CONV,2,FALSE())</f>
        <v>#N/A</v>
      </c>
      <c r="C336" s="186" t="n">
        <f aca="false">S336-R336+1</f>
        <v>1</v>
      </c>
      <c r="D336" s="187" t="e">
        <f aca="false">Y336*B336*C336</f>
        <v>#N/A</v>
      </c>
      <c r="E336" s="184" t="e">
        <f aca="false">D336*Z336</f>
        <v>#N/A</v>
      </c>
    </row>
    <row r="337" customFormat="false" ht="12.75" hidden="false" customHeight="false" outlineLevel="0" collapsed="false">
      <c r="A337" s="184" t="e">
        <f aca="false">VLOOKUP(I337,DDEPM_USERS,2,FALSE())</f>
        <v>#N/A</v>
      </c>
      <c r="B337" s="185" t="e">
        <f aca="false">VLOOKUP(T337,DELIV_CONV,2,FALSE())</f>
        <v>#N/A</v>
      </c>
      <c r="C337" s="186" t="n">
        <f aca="false">S337-R337+1</f>
        <v>1</v>
      </c>
      <c r="D337" s="187" t="e">
        <f aca="false">Y337*B337*C337</f>
        <v>#N/A</v>
      </c>
      <c r="E337" s="184" t="e">
        <f aca="false">D337*Z337</f>
        <v>#N/A</v>
      </c>
    </row>
    <row r="338" customFormat="false" ht="12.75" hidden="false" customHeight="false" outlineLevel="0" collapsed="false">
      <c r="A338" s="184" t="e">
        <f aca="false">VLOOKUP(I338,DDEPM_USERS,2,FALSE())</f>
        <v>#N/A</v>
      </c>
      <c r="B338" s="185" t="e">
        <f aca="false">VLOOKUP(T338,DELIV_CONV,2,FALSE())</f>
        <v>#N/A</v>
      </c>
      <c r="C338" s="186" t="n">
        <f aca="false">S338-R338+1</f>
        <v>1</v>
      </c>
      <c r="D338" s="187" t="e">
        <f aca="false">Y338*B338*C338</f>
        <v>#N/A</v>
      </c>
      <c r="E338" s="184" t="e">
        <f aca="false">D338*Z338</f>
        <v>#N/A</v>
      </c>
    </row>
    <row r="339" customFormat="false" ht="12.75" hidden="false" customHeight="false" outlineLevel="0" collapsed="false">
      <c r="A339" s="184" t="e">
        <f aca="false">VLOOKUP(I339,DDEPM_USERS,2,FALSE())</f>
        <v>#N/A</v>
      </c>
      <c r="B339" s="185" t="e">
        <f aca="false">VLOOKUP(T339,DELIV_CONV,2,FALSE())</f>
        <v>#N/A</v>
      </c>
      <c r="C339" s="186" t="n">
        <f aca="false">S339-R339+1</f>
        <v>1</v>
      </c>
      <c r="D339" s="187" t="e">
        <f aca="false">Y339*B339*C339</f>
        <v>#N/A</v>
      </c>
      <c r="E339" s="184" t="e">
        <f aca="false">D339*Z339</f>
        <v>#N/A</v>
      </c>
    </row>
    <row r="340" customFormat="false" ht="12.75" hidden="false" customHeight="false" outlineLevel="0" collapsed="false">
      <c r="A340" s="184" t="e">
        <f aca="false">VLOOKUP(I340,DDEPM_USERS,2,FALSE())</f>
        <v>#N/A</v>
      </c>
      <c r="B340" s="185" t="e">
        <f aca="false">VLOOKUP(T340,DELIV_CONV,2,FALSE())</f>
        <v>#N/A</v>
      </c>
      <c r="C340" s="186" t="n">
        <f aca="false">S340-R340+1</f>
        <v>1</v>
      </c>
      <c r="D340" s="187" t="e">
        <f aca="false">Y340*B340*C340</f>
        <v>#N/A</v>
      </c>
      <c r="E340" s="184" t="e">
        <f aca="false">D340*Z340</f>
        <v>#N/A</v>
      </c>
    </row>
    <row r="341" customFormat="false" ht="12.75" hidden="false" customHeight="false" outlineLevel="0" collapsed="false">
      <c r="A341" s="184" t="e">
        <f aca="false">VLOOKUP(I341,DDEPM_USERS,2,FALSE())</f>
        <v>#N/A</v>
      </c>
      <c r="B341" s="185" t="e">
        <f aca="false">VLOOKUP(T341,DELIV_CONV,2,FALSE())</f>
        <v>#N/A</v>
      </c>
      <c r="C341" s="186" t="n">
        <f aca="false">S341-R341+1</f>
        <v>1</v>
      </c>
      <c r="D341" s="187" t="e">
        <f aca="false">Y341*B341*C341</f>
        <v>#N/A</v>
      </c>
      <c r="E341" s="184" t="e">
        <f aca="false">D341*Z341</f>
        <v>#N/A</v>
      </c>
    </row>
    <row r="342" customFormat="false" ht="12.75" hidden="false" customHeight="false" outlineLevel="0" collapsed="false">
      <c r="A342" s="184" t="e">
        <f aca="false">VLOOKUP(I342,DDEPM_USERS,2,FALSE())</f>
        <v>#N/A</v>
      </c>
      <c r="B342" s="185" t="e">
        <f aca="false">VLOOKUP(T342,DELIV_CONV,2,FALSE())</f>
        <v>#N/A</v>
      </c>
      <c r="C342" s="186" t="n">
        <f aca="false">S342-R342+1</f>
        <v>1</v>
      </c>
      <c r="D342" s="187" t="e">
        <f aca="false">Y342*B342*C342</f>
        <v>#N/A</v>
      </c>
      <c r="E342" s="184" t="e">
        <f aca="false">D342*Z342</f>
        <v>#N/A</v>
      </c>
    </row>
    <row r="343" customFormat="false" ht="12.75" hidden="false" customHeight="false" outlineLevel="0" collapsed="false">
      <c r="A343" s="184" t="e">
        <f aca="false">VLOOKUP(I343,DDEPM_USERS,2,FALSE())</f>
        <v>#N/A</v>
      </c>
      <c r="B343" s="185" t="e">
        <f aca="false">VLOOKUP(T343,DELIV_CONV,2,FALSE())</f>
        <v>#N/A</v>
      </c>
      <c r="C343" s="186" t="n">
        <f aca="false">S343-R343+1</f>
        <v>1</v>
      </c>
      <c r="D343" s="187" t="e">
        <f aca="false">Y343*B343*C343</f>
        <v>#N/A</v>
      </c>
      <c r="E343" s="184" t="e">
        <f aca="false">D343*Z343</f>
        <v>#N/A</v>
      </c>
    </row>
    <row r="344" customFormat="false" ht="12.75" hidden="false" customHeight="false" outlineLevel="0" collapsed="false">
      <c r="A344" s="184" t="e">
        <f aca="false">VLOOKUP(I344,DDEPM_USERS,2,FALSE())</f>
        <v>#N/A</v>
      </c>
      <c r="B344" s="185" t="e">
        <f aca="false">VLOOKUP(T344,DELIV_CONV,2,FALSE())</f>
        <v>#N/A</v>
      </c>
      <c r="C344" s="186" t="n">
        <f aca="false">S344-R344+1</f>
        <v>1</v>
      </c>
      <c r="D344" s="187" t="e">
        <f aca="false">Y344*B344*C344</f>
        <v>#N/A</v>
      </c>
      <c r="E344" s="184" t="e">
        <f aca="false">D344*Z344</f>
        <v>#N/A</v>
      </c>
    </row>
    <row r="345" customFormat="false" ht="12.75" hidden="false" customHeight="false" outlineLevel="0" collapsed="false">
      <c r="A345" s="184" t="e">
        <f aca="false">VLOOKUP(I345,DDEPM_USERS,2,FALSE())</f>
        <v>#N/A</v>
      </c>
      <c r="B345" s="185" t="e">
        <f aca="false">VLOOKUP(T345,DELIV_CONV,2,FALSE())</f>
        <v>#N/A</v>
      </c>
      <c r="C345" s="186" t="n">
        <f aca="false">S345-R345+1</f>
        <v>1</v>
      </c>
      <c r="D345" s="187" t="e">
        <f aca="false">Y345*B345*C345</f>
        <v>#N/A</v>
      </c>
      <c r="E345" s="184" t="e">
        <f aca="false">D345*Z345</f>
        <v>#N/A</v>
      </c>
    </row>
    <row r="346" customFormat="false" ht="12.75" hidden="false" customHeight="false" outlineLevel="0" collapsed="false">
      <c r="A346" s="184" t="e">
        <f aca="false">VLOOKUP(I346,DDEPM_USERS,2,FALSE())</f>
        <v>#N/A</v>
      </c>
      <c r="B346" s="185" t="e">
        <f aca="false">VLOOKUP(T346,DELIV_CONV,2,FALSE())</f>
        <v>#N/A</v>
      </c>
      <c r="C346" s="186" t="n">
        <f aca="false">S346-R346+1</f>
        <v>1</v>
      </c>
      <c r="D346" s="187" t="e">
        <f aca="false">Y346*B346*C346</f>
        <v>#N/A</v>
      </c>
      <c r="E346" s="184" t="e">
        <f aca="false">D346*Z346</f>
        <v>#N/A</v>
      </c>
    </row>
    <row r="347" customFormat="false" ht="12.75" hidden="false" customHeight="false" outlineLevel="0" collapsed="false">
      <c r="A347" s="184" t="e">
        <f aca="false">VLOOKUP(I347,DDEPM_USERS,2,FALSE())</f>
        <v>#N/A</v>
      </c>
      <c r="B347" s="185" t="e">
        <f aca="false">VLOOKUP(T347,DELIV_CONV,2,FALSE())</f>
        <v>#N/A</v>
      </c>
      <c r="C347" s="186" t="n">
        <f aca="false">S347-R347+1</f>
        <v>1</v>
      </c>
      <c r="D347" s="187" t="e">
        <f aca="false">Y347*B347*C347</f>
        <v>#N/A</v>
      </c>
      <c r="E347" s="184" t="e">
        <f aca="false">D347*Z347</f>
        <v>#N/A</v>
      </c>
    </row>
    <row r="348" customFormat="false" ht="12.75" hidden="false" customHeight="false" outlineLevel="0" collapsed="false">
      <c r="A348" s="184" t="e">
        <f aca="false">VLOOKUP(I348,DDEPM_USERS,2,FALSE())</f>
        <v>#N/A</v>
      </c>
      <c r="B348" s="185" t="e">
        <f aca="false">VLOOKUP(T348,DELIV_CONV,2,FALSE())</f>
        <v>#N/A</v>
      </c>
      <c r="C348" s="186" t="n">
        <f aca="false">S348-R348+1</f>
        <v>1</v>
      </c>
      <c r="D348" s="187" t="e">
        <f aca="false">Y348*B348*C348</f>
        <v>#N/A</v>
      </c>
      <c r="E348" s="184" t="e">
        <f aca="false">D348*Z348</f>
        <v>#N/A</v>
      </c>
    </row>
    <row r="349" customFormat="false" ht="12.75" hidden="false" customHeight="false" outlineLevel="0" collapsed="false">
      <c r="A349" s="184" t="e">
        <f aca="false">VLOOKUP(I349,DDEPM_USERS,2,FALSE())</f>
        <v>#N/A</v>
      </c>
      <c r="B349" s="185" t="e">
        <f aca="false">VLOOKUP(T349,DELIV_CONV,2,FALSE())</f>
        <v>#N/A</v>
      </c>
      <c r="C349" s="186" t="n">
        <f aca="false">S349-R349+1</f>
        <v>1</v>
      </c>
      <c r="D349" s="187" t="e">
        <f aca="false">Y349*B349*C349</f>
        <v>#N/A</v>
      </c>
      <c r="E349" s="184" t="e">
        <f aca="false">D349*Z349</f>
        <v>#N/A</v>
      </c>
    </row>
    <row r="350" customFormat="false" ht="12.75" hidden="false" customHeight="false" outlineLevel="0" collapsed="false">
      <c r="A350" s="184" t="e">
        <f aca="false">VLOOKUP(I350,DDEPM_USERS,2,FALSE())</f>
        <v>#N/A</v>
      </c>
      <c r="B350" s="185" t="e">
        <f aca="false">VLOOKUP(T350,DELIV_CONV,2,FALSE())</f>
        <v>#N/A</v>
      </c>
      <c r="C350" s="186" t="n">
        <f aca="false">S350-R350+1</f>
        <v>1</v>
      </c>
      <c r="D350" s="187" t="e">
        <f aca="false">Y350*B350*C350</f>
        <v>#N/A</v>
      </c>
      <c r="E350" s="184" t="e">
        <f aca="false">D350*Z350</f>
        <v>#N/A</v>
      </c>
    </row>
    <row r="351" customFormat="false" ht="12.75" hidden="false" customHeight="false" outlineLevel="0" collapsed="false">
      <c r="A351" s="184" t="e">
        <f aca="false">VLOOKUP(I351,DDEPM_USERS,2,FALSE())</f>
        <v>#N/A</v>
      </c>
      <c r="B351" s="185" t="e">
        <f aca="false">VLOOKUP(T351,DELIV_CONV,2,FALSE())</f>
        <v>#N/A</v>
      </c>
      <c r="C351" s="186" t="n">
        <f aca="false">S351-R351+1</f>
        <v>1</v>
      </c>
      <c r="D351" s="187" t="e">
        <f aca="false">Y351*B351*C351</f>
        <v>#N/A</v>
      </c>
      <c r="E351" s="184" t="e">
        <f aca="false">D351*Z351</f>
        <v>#N/A</v>
      </c>
    </row>
    <row r="352" customFormat="false" ht="12.75" hidden="false" customHeight="false" outlineLevel="0" collapsed="false">
      <c r="A352" s="184" t="e">
        <f aca="false">VLOOKUP(I352,DDEPM_USERS,2,FALSE())</f>
        <v>#N/A</v>
      </c>
      <c r="B352" s="185" t="e">
        <f aca="false">VLOOKUP(T352,DELIV_CONV,2,FALSE())</f>
        <v>#N/A</v>
      </c>
      <c r="C352" s="186" t="n">
        <f aca="false">S352-R352+1</f>
        <v>1</v>
      </c>
      <c r="D352" s="187" t="e">
        <f aca="false">Y352*B352*C352</f>
        <v>#N/A</v>
      </c>
      <c r="E352" s="184" t="e">
        <f aca="false">D352*Z352</f>
        <v>#N/A</v>
      </c>
    </row>
    <row r="353" customFormat="false" ht="12.75" hidden="false" customHeight="false" outlineLevel="0" collapsed="false">
      <c r="A353" s="184" t="e">
        <f aca="false">VLOOKUP(I353,DDEPM_USERS,2,FALSE())</f>
        <v>#N/A</v>
      </c>
      <c r="B353" s="185" t="e">
        <f aca="false">VLOOKUP(T353,DELIV_CONV,2,FALSE())</f>
        <v>#N/A</v>
      </c>
      <c r="C353" s="186" t="n">
        <f aca="false">S353-R353+1</f>
        <v>1</v>
      </c>
      <c r="D353" s="187" t="e">
        <f aca="false">Y353*B353*C353</f>
        <v>#N/A</v>
      </c>
      <c r="E353" s="184" t="e">
        <f aca="false">D353*Z353</f>
        <v>#N/A</v>
      </c>
    </row>
    <row r="354" customFormat="false" ht="12.75" hidden="false" customHeight="false" outlineLevel="0" collapsed="false">
      <c r="A354" s="184" t="e">
        <f aca="false">VLOOKUP(I354,DDEPM_USERS,2,FALSE())</f>
        <v>#N/A</v>
      </c>
      <c r="B354" s="185" t="e">
        <f aca="false">VLOOKUP(T354,DELIV_CONV,2,FALSE())</f>
        <v>#N/A</v>
      </c>
      <c r="C354" s="186" t="n">
        <f aca="false">S354-R354+1</f>
        <v>1</v>
      </c>
      <c r="D354" s="187" t="e">
        <f aca="false">Y354*B354*C354</f>
        <v>#N/A</v>
      </c>
      <c r="E354" s="184" t="e">
        <f aca="false">D354*Z354</f>
        <v>#N/A</v>
      </c>
    </row>
    <row r="355" customFormat="false" ht="12.75" hidden="false" customHeight="false" outlineLevel="0" collapsed="false">
      <c r="A355" s="184" t="e">
        <f aca="false">VLOOKUP(I355,DDEPM_USERS,2,FALSE())</f>
        <v>#N/A</v>
      </c>
      <c r="B355" s="185" t="e">
        <f aca="false">VLOOKUP(T355,DELIV_CONV,2,FALSE())</f>
        <v>#N/A</v>
      </c>
      <c r="C355" s="186" t="n">
        <f aca="false">S355-R355+1</f>
        <v>1</v>
      </c>
      <c r="D355" s="187" t="e">
        <f aca="false">Y355*B355*C355</f>
        <v>#N/A</v>
      </c>
      <c r="E355" s="184" t="e">
        <f aca="false">D355*Z355</f>
        <v>#N/A</v>
      </c>
    </row>
    <row r="356" customFormat="false" ht="12.75" hidden="false" customHeight="false" outlineLevel="0" collapsed="false">
      <c r="A356" s="184" t="e">
        <f aca="false">VLOOKUP(I356,DDEPM_USERS,2,FALSE())</f>
        <v>#N/A</v>
      </c>
      <c r="B356" s="185" t="e">
        <f aca="false">VLOOKUP(T356,DELIV_CONV,2,FALSE())</f>
        <v>#N/A</v>
      </c>
      <c r="C356" s="186" t="n">
        <f aca="false">S356-R356+1</f>
        <v>1</v>
      </c>
      <c r="D356" s="187" t="e">
        <f aca="false">Y356*B356*C356</f>
        <v>#N/A</v>
      </c>
      <c r="E356" s="184" t="e">
        <f aca="false">D356*Z356</f>
        <v>#N/A</v>
      </c>
    </row>
    <row r="357" customFormat="false" ht="12.75" hidden="false" customHeight="false" outlineLevel="0" collapsed="false">
      <c r="A357" s="184" t="e">
        <f aca="false">VLOOKUP(I357,DDEPM_USERS,2,FALSE())</f>
        <v>#N/A</v>
      </c>
      <c r="B357" s="185" t="e">
        <f aca="false">VLOOKUP(T357,DELIV_CONV,2,FALSE())</f>
        <v>#N/A</v>
      </c>
      <c r="C357" s="186" t="n">
        <f aca="false">S357-R357+1</f>
        <v>1</v>
      </c>
      <c r="D357" s="187" t="e">
        <f aca="false">Y357*B357*C357</f>
        <v>#N/A</v>
      </c>
      <c r="E357" s="184" t="e">
        <f aca="false">D357*Z357</f>
        <v>#N/A</v>
      </c>
    </row>
    <row r="358" customFormat="false" ht="12.75" hidden="false" customHeight="false" outlineLevel="0" collapsed="false">
      <c r="A358" s="184" t="e">
        <f aca="false">VLOOKUP(I358,DDEPM_USERS,2,FALSE())</f>
        <v>#N/A</v>
      </c>
      <c r="B358" s="185" t="e">
        <f aca="false">VLOOKUP(T358,DELIV_CONV,2,FALSE())</f>
        <v>#N/A</v>
      </c>
      <c r="C358" s="186" t="n">
        <f aca="false">S358-R358+1</f>
        <v>1</v>
      </c>
      <c r="D358" s="187" t="e">
        <f aca="false">Y358*B358*C358</f>
        <v>#N/A</v>
      </c>
      <c r="E358" s="184" t="e">
        <f aca="false">D358*Z358</f>
        <v>#N/A</v>
      </c>
    </row>
    <row r="359" customFormat="false" ht="12.75" hidden="false" customHeight="false" outlineLevel="0" collapsed="false">
      <c r="A359" s="184" t="e">
        <f aca="false">VLOOKUP(I359,DDEPM_USERS,2,FALSE())</f>
        <v>#N/A</v>
      </c>
      <c r="B359" s="185" t="e">
        <f aca="false">VLOOKUP(T359,DELIV_CONV,2,FALSE())</f>
        <v>#N/A</v>
      </c>
      <c r="C359" s="186" t="n">
        <f aca="false">S359-R359+1</f>
        <v>1</v>
      </c>
      <c r="D359" s="187" t="e">
        <f aca="false">Y359*B359*C359</f>
        <v>#N/A</v>
      </c>
      <c r="E359" s="184" t="e">
        <f aca="false">D359*Z359</f>
        <v>#N/A</v>
      </c>
    </row>
    <row r="360" customFormat="false" ht="12.75" hidden="false" customHeight="false" outlineLevel="0" collapsed="false">
      <c r="A360" s="184" t="e">
        <f aca="false">VLOOKUP(I360,DDEPM_USERS,2,FALSE())</f>
        <v>#N/A</v>
      </c>
      <c r="B360" s="185" t="e">
        <f aca="false">VLOOKUP(T360,DELIV_CONV,2,FALSE())</f>
        <v>#N/A</v>
      </c>
      <c r="C360" s="186" t="n">
        <f aca="false">S360-R360+1</f>
        <v>1</v>
      </c>
      <c r="D360" s="187" t="e">
        <f aca="false">Y360*B360*C360</f>
        <v>#N/A</v>
      </c>
      <c r="E360" s="184" t="e">
        <f aca="false">D360*Z360</f>
        <v>#N/A</v>
      </c>
    </row>
    <row r="361" customFormat="false" ht="12.75" hidden="false" customHeight="false" outlineLevel="0" collapsed="false">
      <c r="A361" s="184" t="e">
        <f aca="false">VLOOKUP(I361,DDEPM_USERS,2,FALSE())</f>
        <v>#N/A</v>
      </c>
      <c r="B361" s="185" t="e">
        <f aca="false">VLOOKUP(T361,DELIV_CONV,2,FALSE())</f>
        <v>#N/A</v>
      </c>
      <c r="C361" s="186" t="n">
        <f aca="false">S361-R361+1</f>
        <v>1</v>
      </c>
      <c r="D361" s="187" t="e">
        <f aca="false">Y361*B361*C361</f>
        <v>#N/A</v>
      </c>
      <c r="E361" s="184" t="e">
        <f aca="false">D361*Z361</f>
        <v>#N/A</v>
      </c>
    </row>
    <row r="362" customFormat="false" ht="12.75" hidden="false" customHeight="false" outlineLevel="0" collapsed="false">
      <c r="A362" s="184" t="e">
        <f aca="false">VLOOKUP(I362,DDEPM_USERS,2,FALSE())</f>
        <v>#N/A</v>
      </c>
      <c r="B362" s="185" t="e">
        <f aca="false">VLOOKUP(T362,DELIV_CONV,2,FALSE())</f>
        <v>#N/A</v>
      </c>
      <c r="C362" s="186" t="n">
        <f aca="false">S362-R362+1</f>
        <v>1</v>
      </c>
      <c r="D362" s="187" t="e">
        <f aca="false">Y362*B362*C362</f>
        <v>#N/A</v>
      </c>
      <c r="E362" s="184" t="e">
        <f aca="false">D362*Z362</f>
        <v>#N/A</v>
      </c>
    </row>
    <row r="363" customFormat="false" ht="12.75" hidden="false" customHeight="false" outlineLevel="0" collapsed="false">
      <c r="A363" s="184" t="e">
        <f aca="false">VLOOKUP(I363,DDEPM_USERS,2,FALSE())</f>
        <v>#N/A</v>
      </c>
      <c r="B363" s="185" t="e">
        <f aca="false">VLOOKUP(T363,DELIV_CONV,2,FALSE())</f>
        <v>#N/A</v>
      </c>
      <c r="C363" s="186" t="n">
        <f aca="false">S363-R363+1</f>
        <v>1</v>
      </c>
      <c r="D363" s="187" t="e">
        <f aca="false">Y363*B363*C363</f>
        <v>#N/A</v>
      </c>
      <c r="E363" s="184" t="e">
        <f aca="false">D363*Z363</f>
        <v>#N/A</v>
      </c>
    </row>
    <row r="364" customFormat="false" ht="12.75" hidden="false" customHeight="false" outlineLevel="0" collapsed="false">
      <c r="A364" s="184" t="e">
        <f aca="false">VLOOKUP(I364,DDEPM_USERS,2,FALSE())</f>
        <v>#N/A</v>
      </c>
      <c r="B364" s="185" t="e">
        <f aca="false">VLOOKUP(T364,DELIV_CONV,2,FALSE())</f>
        <v>#N/A</v>
      </c>
      <c r="C364" s="186" t="n">
        <f aca="false">S364-R364+1</f>
        <v>1</v>
      </c>
      <c r="D364" s="187" t="e">
        <f aca="false">Y364*B364*C364</f>
        <v>#N/A</v>
      </c>
      <c r="E364" s="184" t="e">
        <f aca="false">D364*Z364</f>
        <v>#N/A</v>
      </c>
    </row>
    <row r="365" customFormat="false" ht="12.75" hidden="false" customHeight="false" outlineLevel="0" collapsed="false">
      <c r="A365" s="184" t="e">
        <f aca="false">VLOOKUP(I365,DDEPM_USERS,2,FALSE())</f>
        <v>#N/A</v>
      </c>
      <c r="B365" s="185" t="e">
        <f aca="false">VLOOKUP(T365,DELIV_CONV,2,FALSE())</f>
        <v>#N/A</v>
      </c>
      <c r="C365" s="186" t="n">
        <f aca="false">S365-R365+1</f>
        <v>1</v>
      </c>
      <c r="D365" s="187" t="e">
        <f aca="false">Y365*B365*C365</f>
        <v>#N/A</v>
      </c>
      <c r="E365" s="184" t="e">
        <f aca="false">D365*Z365</f>
        <v>#N/A</v>
      </c>
    </row>
    <row r="366" customFormat="false" ht="12.75" hidden="false" customHeight="false" outlineLevel="0" collapsed="false">
      <c r="A366" s="184" t="e">
        <f aca="false">VLOOKUP(I366,DDEPM_USERS,2,FALSE())</f>
        <v>#N/A</v>
      </c>
      <c r="B366" s="185" t="e">
        <f aca="false">VLOOKUP(T366,DELIV_CONV,2,FALSE())</f>
        <v>#N/A</v>
      </c>
      <c r="C366" s="186" t="n">
        <f aca="false">S366-R366+1</f>
        <v>1</v>
      </c>
      <c r="D366" s="187" t="e">
        <f aca="false">Y366*B366*C366</f>
        <v>#N/A</v>
      </c>
      <c r="E366" s="184" t="e">
        <f aca="false">D366*Z366</f>
        <v>#N/A</v>
      </c>
    </row>
    <row r="367" customFormat="false" ht="12.75" hidden="false" customHeight="false" outlineLevel="0" collapsed="false">
      <c r="A367" s="184" t="e">
        <f aca="false">VLOOKUP(I367,DDEPM_USERS,2,FALSE())</f>
        <v>#N/A</v>
      </c>
      <c r="B367" s="185" t="e">
        <f aca="false">VLOOKUP(T367,DELIV_CONV,2,FALSE())</f>
        <v>#N/A</v>
      </c>
      <c r="C367" s="186" t="n">
        <f aca="false">S367-R367+1</f>
        <v>1</v>
      </c>
      <c r="D367" s="187" t="e">
        <f aca="false">Y367*B367*C367</f>
        <v>#N/A</v>
      </c>
      <c r="E367" s="184" t="e">
        <f aca="false">D367*Z367</f>
        <v>#N/A</v>
      </c>
    </row>
    <row r="368" customFormat="false" ht="12.75" hidden="false" customHeight="false" outlineLevel="0" collapsed="false">
      <c r="A368" s="184" t="e">
        <f aca="false">VLOOKUP(I368,DDEPM_USERS,2,FALSE())</f>
        <v>#N/A</v>
      </c>
      <c r="B368" s="185" t="e">
        <f aca="false">VLOOKUP(T368,DELIV_CONV,2,FALSE())</f>
        <v>#N/A</v>
      </c>
      <c r="C368" s="186" t="n">
        <f aca="false">S368-R368+1</f>
        <v>1</v>
      </c>
      <c r="D368" s="187" t="e">
        <f aca="false">Y368*B368*C368</f>
        <v>#N/A</v>
      </c>
      <c r="E368" s="184" t="e">
        <f aca="false">D368*Z368</f>
        <v>#N/A</v>
      </c>
    </row>
    <row r="369" customFormat="false" ht="12.75" hidden="false" customHeight="false" outlineLevel="0" collapsed="false">
      <c r="A369" s="184" t="e">
        <f aca="false">VLOOKUP(I369,DDEPM_USERS,2,FALSE())</f>
        <v>#N/A</v>
      </c>
      <c r="B369" s="185" t="e">
        <f aca="false">VLOOKUP(T369,DELIV_CONV,2,FALSE())</f>
        <v>#N/A</v>
      </c>
      <c r="C369" s="186" t="n">
        <f aca="false">S369-R369+1</f>
        <v>1</v>
      </c>
      <c r="D369" s="187" t="e">
        <f aca="false">Y369*B369*C369</f>
        <v>#N/A</v>
      </c>
      <c r="E369" s="184" t="e">
        <f aca="false">D369*Z369</f>
        <v>#N/A</v>
      </c>
    </row>
    <row r="370" customFormat="false" ht="12.75" hidden="false" customHeight="false" outlineLevel="0" collapsed="false">
      <c r="A370" s="184" t="e">
        <f aca="false">VLOOKUP(I370,DDEPM_USERS,2,FALSE())</f>
        <v>#N/A</v>
      </c>
      <c r="B370" s="185" t="e">
        <f aca="false">VLOOKUP(T370,DELIV_CONV,2,FALSE())</f>
        <v>#N/A</v>
      </c>
      <c r="C370" s="186" t="n">
        <f aca="false">S370-R370+1</f>
        <v>1</v>
      </c>
      <c r="D370" s="187" t="e">
        <f aca="false">Y370*B370*C370</f>
        <v>#N/A</v>
      </c>
      <c r="E370" s="184" t="e">
        <f aca="false">D370*Z370</f>
        <v>#N/A</v>
      </c>
    </row>
    <row r="371" customFormat="false" ht="12.75" hidden="false" customHeight="false" outlineLevel="0" collapsed="false">
      <c r="A371" s="184" t="e">
        <f aca="false">VLOOKUP(I371,DDEPM_USERS,2,FALSE())</f>
        <v>#N/A</v>
      </c>
      <c r="B371" s="185" t="e">
        <f aca="false">VLOOKUP(T371,DELIV_CONV,2,FALSE())</f>
        <v>#N/A</v>
      </c>
      <c r="C371" s="186" t="n">
        <f aca="false">S371-R371+1</f>
        <v>1</v>
      </c>
      <c r="D371" s="187" t="e">
        <f aca="false">Y371*B371*C371</f>
        <v>#N/A</v>
      </c>
      <c r="E371" s="184" t="e">
        <f aca="false">D371*Z371</f>
        <v>#N/A</v>
      </c>
    </row>
    <row r="372" customFormat="false" ht="12.75" hidden="false" customHeight="false" outlineLevel="0" collapsed="false">
      <c r="A372" s="184" t="e">
        <f aca="false">VLOOKUP(I372,DDEPM_USERS,2,FALSE())</f>
        <v>#N/A</v>
      </c>
      <c r="B372" s="185" t="e">
        <f aca="false">VLOOKUP(T372,DELIV_CONV,2,FALSE())</f>
        <v>#N/A</v>
      </c>
      <c r="C372" s="186" t="n">
        <f aca="false">S372-R372+1</f>
        <v>1</v>
      </c>
      <c r="D372" s="187" t="e">
        <f aca="false">Y372*B372*C372</f>
        <v>#N/A</v>
      </c>
      <c r="E372" s="184" t="e">
        <f aca="false">D372*Z372</f>
        <v>#N/A</v>
      </c>
    </row>
    <row r="373" customFormat="false" ht="12.75" hidden="false" customHeight="false" outlineLevel="0" collapsed="false">
      <c r="A373" s="184" t="e">
        <f aca="false">VLOOKUP(I373,DDEPM_USERS,2,FALSE())</f>
        <v>#N/A</v>
      </c>
      <c r="B373" s="185" t="e">
        <f aca="false">VLOOKUP(T373,DELIV_CONV,2,FALSE())</f>
        <v>#N/A</v>
      </c>
      <c r="C373" s="186" t="n">
        <f aca="false">S373-R373+1</f>
        <v>1</v>
      </c>
      <c r="D373" s="187" t="e">
        <f aca="false">Y373*B373*C373</f>
        <v>#N/A</v>
      </c>
      <c r="E373" s="184" t="e">
        <f aca="false">D373*Z373</f>
        <v>#N/A</v>
      </c>
    </row>
    <row r="374" customFormat="false" ht="12.75" hidden="false" customHeight="false" outlineLevel="0" collapsed="false">
      <c r="A374" s="184" t="e">
        <f aca="false">VLOOKUP(I374,DDEPM_USERS,2,FALSE())</f>
        <v>#N/A</v>
      </c>
      <c r="B374" s="185" t="e">
        <f aca="false">VLOOKUP(T374,DELIV_CONV,2,FALSE())</f>
        <v>#N/A</v>
      </c>
      <c r="C374" s="186" t="n">
        <f aca="false">S374-R374+1</f>
        <v>1</v>
      </c>
      <c r="D374" s="187" t="e">
        <f aca="false">Y374*B374*C374</f>
        <v>#N/A</v>
      </c>
      <c r="E374" s="184" t="e">
        <f aca="false">D374*Z374</f>
        <v>#N/A</v>
      </c>
    </row>
    <row r="375" customFormat="false" ht="12.75" hidden="false" customHeight="false" outlineLevel="0" collapsed="false">
      <c r="A375" s="184" t="e">
        <f aca="false">VLOOKUP(I375,DDEPM_USERS,2,FALSE())</f>
        <v>#N/A</v>
      </c>
      <c r="B375" s="185" t="e">
        <f aca="false">VLOOKUP(T375,DELIV_CONV,2,FALSE())</f>
        <v>#N/A</v>
      </c>
      <c r="C375" s="186" t="n">
        <f aca="false">S375-R375+1</f>
        <v>1</v>
      </c>
      <c r="D375" s="187" t="e">
        <f aca="false">Y375*B375*C375</f>
        <v>#N/A</v>
      </c>
      <c r="E375" s="184" t="e">
        <f aca="false">D375*Z375</f>
        <v>#N/A</v>
      </c>
    </row>
    <row r="376" customFormat="false" ht="12.75" hidden="false" customHeight="false" outlineLevel="0" collapsed="false">
      <c r="A376" s="184" t="e">
        <f aca="false">VLOOKUP(I376,DDEPM_USERS,2,FALSE())</f>
        <v>#N/A</v>
      </c>
      <c r="B376" s="185" t="e">
        <f aca="false">VLOOKUP(T376,DELIV_CONV,2,FALSE())</f>
        <v>#N/A</v>
      </c>
      <c r="C376" s="186" t="n">
        <f aca="false">S376-R376+1</f>
        <v>1</v>
      </c>
      <c r="D376" s="187" t="e">
        <f aca="false">Y376*B376*C376</f>
        <v>#N/A</v>
      </c>
      <c r="E376" s="184" t="e">
        <f aca="false">D376*Z376</f>
        <v>#N/A</v>
      </c>
    </row>
    <row r="377" customFormat="false" ht="12.75" hidden="false" customHeight="false" outlineLevel="0" collapsed="false">
      <c r="A377" s="184" t="e">
        <f aca="false">VLOOKUP(I377,DDEPM_USERS,2,FALSE())</f>
        <v>#N/A</v>
      </c>
      <c r="B377" s="185" t="e">
        <f aca="false">VLOOKUP(T377,DELIV_CONV,2,FALSE())</f>
        <v>#N/A</v>
      </c>
      <c r="C377" s="186" t="n">
        <f aca="false">S377-R377+1</f>
        <v>1</v>
      </c>
      <c r="D377" s="187" t="e">
        <f aca="false">Y377*B377*C377</f>
        <v>#N/A</v>
      </c>
      <c r="E377" s="184" t="e">
        <f aca="false">D377*Z377</f>
        <v>#N/A</v>
      </c>
    </row>
    <row r="378" customFormat="false" ht="12.75" hidden="false" customHeight="false" outlineLevel="0" collapsed="false">
      <c r="A378" s="184" t="e">
        <f aca="false">VLOOKUP(I378,DDEPM_USERS,2,FALSE())</f>
        <v>#N/A</v>
      </c>
      <c r="B378" s="185" t="e">
        <f aca="false">VLOOKUP(T378,DELIV_CONV,2,FALSE())</f>
        <v>#N/A</v>
      </c>
      <c r="C378" s="186" t="n">
        <f aca="false">S378-R378+1</f>
        <v>1</v>
      </c>
      <c r="D378" s="187" t="e">
        <f aca="false">Y378*B378*C378</f>
        <v>#N/A</v>
      </c>
      <c r="E378" s="184" t="e">
        <f aca="false">D378*Z378</f>
        <v>#N/A</v>
      </c>
    </row>
    <row r="379" customFormat="false" ht="12.75" hidden="false" customHeight="false" outlineLevel="0" collapsed="false">
      <c r="A379" s="184" t="e">
        <f aca="false">VLOOKUP(I379,DDEPM_USERS,2,FALSE())</f>
        <v>#N/A</v>
      </c>
      <c r="B379" s="185" t="e">
        <f aca="false">VLOOKUP(T379,DELIV_CONV,2,FALSE())</f>
        <v>#N/A</v>
      </c>
      <c r="C379" s="186" t="n">
        <f aca="false">S379-R379+1</f>
        <v>1</v>
      </c>
      <c r="D379" s="187" t="e">
        <f aca="false">Y379*B379*C379</f>
        <v>#N/A</v>
      </c>
      <c r="E379" s="184" t="e">
        <f aca="false">D379*Z379</f>
        <v>#N/A</v>
      </c>
    </row>
    <row r="380" customFormat="false" ht="12.75" hidden="false" customHeight="false" outlineLevel="0" collapsed="false">
      <c r="A380" s="184" t="e">
        <f aca="false">VLOOKUP(I380,DDEPM_USERS,2,FALSE())</f>
        <v>#N/A</v>
      </c>
      <c r="B380" s="185" t="e">
        <f aca="false">VLOOKUP(T380,DELIV_CONV,2,FALSE())</f>
        <v>#N/A</v>
      </c>
      <c r="C380" s="186" t="n">
        <f aca="false">S380-R380+1</f>
        <v>1</v>
      </c>
      <c r="D380" s="187" t="e">
        <f aca="false">Y380*B380*C380</f>
        <v>#N/A</v>
      </c>
      <c r="E380" s="184" t="e">
        <f aca="false">D380*Z380</f>
        <v>#N/A</v>
      </c>
    </row>
    <row r="381" customFormat="false" ht="12.75" hidden="false" customHeight="false" outlineLevel="0" collapsed="false">
      <c r="A381" s="184" t="e">
        <f aca="false">VLOOKUP(I381,DDEPM_USERS,2,FALSE())</f>
        <v>#N/A</v>
      </c>
      <c r="B381" s="185" t="e">
        <f aca="false">VLOOKUP(T381,DELIV_CONV,2,FALSE())</f>
        <v>#N/A</v>
      </c>
      <c r="C381" s="186" t="n">
        <f aca="false">S381-R381+1</f>
        <v>1</v>
      </c>
      <c r="D381" s="187" t="e">
        <f aca="false">Y381*B381*C381</f>
        <v>#N/A</v>
      </c>
      <c r="E381" s="184" t="e">
        <f aca="false">D381*Z381</f>
        <v>#N/A</v>
      </c>
    </row>
    <row r="382" customFormat="false" ht="12.75" hidden="false" customHeight="false" outlineLevel="0" collapsed="false">
      <c r="A382" s="184" t="e">
        <f aca="false">VLOOKUP(I382,DDEPM_USERS,2,FALSE())</f>
        <v>#N/A</v>
      </c>
      <c r="B382" s="185" t="e">
        <f aca="false">VLOOKUP(T382,DELIV_CONV,2,FALSE())</f>
        <v>#N/A</v>
      </c>
      <c r="C382" s="186" t="n">
        <f aca="false">S382-R382+1</f>
        <v>1</v>
      </c>
      <c r="D382" s="187" t="e">
        <f aca="false">Y382*B382*C382</f>
        <v>#N/A</v>
      </c>
      <c r="E382" s="184" t="e">
        <f aca="false">D382*Z382</f>
        <v>#N/A</v>
      </c>
    </row>
    <row r="383" customFormat="false" ht="12.75" hidden="false" customHeight="false" outlineLevel="0" collapsed="false">
      <c r="A383" s="184" t="e">
        <f aca="false">VLOOKUP(I383,DDEPM_USERS,2,FALSE())</f>
        <v>#N/A</v>
      </c>
      <c r="B383" s="185" t="e">
        <f aca="false">VLOOKUP(T383,DELIV_CONV,2,FALSE())</f>
        <v>#N/A</v>
      </c>
      <c r="C383" s="186" t="n">
        <f aca="false">S383-R383+1</f>
        <v>1</v>
      </c>
      <c r="D383" s="187" t="e">
        <f aca="false">Y383*B383*C383</f>
        <v>#N/A</v>
      </c>
      <c r="E383" s="184" t="e">
        <f aca="false">D383*Z383</f>
        <v>#N/A</v>
      </c>
    </row>
    <row r="384" customFormat="false" ht="12.75" hidden="false" customHeight="false" outlineLevel="0" collapsed="false">
      <c r="A384" s="184" t="e">
        <f aca="false">VLOOKUP(I384,DDEPM_USERS,2,FALSE())</f>
        <v>#N/A</v>
      </c>
      <c r="B384" s="185" t="e">
        <f aca="false">VLOOKUP(T384,DELIV_CONV,2,FALSE())</f>
        <v>#N/A</v>
      </c>
      <c r="C384" s="186" t="n">
        <f aca="false">S384-R384+1</f>
        <v>1</v>
      </c>
      <c r="D384" s="187" t="e">
        <f aca="false">Y384*B384*C384</f>
        <v>#N/A</v>
      </c>
      <c r="E384" s="184" t="e">
        <f aca="false">D384*Z384</f>
        <v>#N/A</v>
      </c>
    </row>
    <row r="385" customFormat="false" ht="12.75" hidden="false" customHeight="false" outlineLevel="0" collapsed="false">
      <c r="A385" s="184" t="e">
        <f aca="false">VLOOKUP(I385,DDEPM_USERS,2,FALSE())</f>
        <v>#N/A</v>
      </c>
      <c r="B385" s="185" t="e">
        <f aca="false">VLOOKUP(T385,DELIV_CONV,2,FALSE())</f>
        <v>#N/A</v>
      </c>
      <c r="C385" s="186" t="n">
        <f aca="false">S385-R385+1</f>
        <v>1</v>
      </c>
      <c r="D385" s="187" t="e">
        <f aca="false">Y385*B385*C385</f>
        <v>#N/A</v>
      </c>
      <c r="E385" s="184" t="e">
        <f aca="false">D385*Z385</f>
        <v>#N/A</v>
      </c>
    </row>
    <row r="386" customFormat="false" ht="12.75" hidden="false" customHeight="false" outlineLevel="0" collapsed="false">
      <c r="A386" s="184" t="e">
        <f aca="false">VLOOKUP(I386,DDEPM_USERS,2,FALSE())</f>
        <v>#N/A</v>
      </c>
      <c r="B386" s="185" t="e">
        <f aca="false">VLOOKUP(T386,DELIV_CONV,2,FALSE())</f>
        <v>#N/A</v>
      </c>
      <c r="C386" s="186" t="n">
        <f aca="false">S386-R386+1</f>
        <v>1</v>
      </c>
      <c r="D386" s="187" t="e">
        <f aca="false">Y386*B386*C386</f>
        <v>#N/A</v>
      </c>
      <c r="E386" s="184" t="e">
        <f aca="false">D386*Z386</f>
        <v>#N/A</v>
      </c>
    </row>
    <row r="387" customFormat="false" ht="12.75" hidden="false" customHeight="false" outlineLevel="0" collapsed="false">
      <c r="A387" s="184" t="e">
        <f aca="false">VLOOKUP(I387,DDEPM_USERS,2,FALSE())</f>
        <v>#N/A</v>
      </c>
      <c r="B387" s="185" t="e">
        <f aca="false">VLOOKUP(T387,DELIV_CONV,2,FALSE())</f>
        <v>#N/A</v>
      </c>
      <c r="C387" s="186" t="n">
        <f aca="false">S387-R387+1</f>
        <v>1</v>
      </c>
      <c r="D387" s="187" t="e">
        <f aca="false">Y387*B387*C387</f>
        <v>#N/A</v>
      </c>
      <c r="E387" s="184" t="e">
        <f aca="false">D387*Z387</f>
        <v>#N/A</v>
      </c>
    </row>
    <row r="388" customFormat="false" ht="12.75" hidden="false" customHeight="false" outlineLevel="0" collapsed="false">
      <c r="A388" s="184" t="e">
        <f aca="false">VLOOKUP(I388,DDEPM_USERS,2,FALSE())</f>
        <v>#N/A</v>
      </c>
      <c r="B388" s="185" t="e">
        <f aca="false">VLOOKUP(T388,DELIV_CONV,2,FALSE())</f>
        <v>#N/A</v>
      </c>
      <c r="C388" s="186" t="n">
        <f aca="false">S388-R388+1</f>
        <v>1</v>
      </c>
      <c r="D388" s="187" t="e">
        <f aca="false">Y388*B388*C388</f>
        <v>#N/A</v>
      </c>
      <c r="E388" s="184" t="e">
        <f aca="false">D388*Z388</f>
        <v>#N/A</v>
      </c>
    </row>
    <row r="389" customFormat="false" ht="12.75" hidden="false" customHeight="false" outlineLevel="0" collapsed="false">
      <c r="A389" s="184" t="e">
        <f aca="false">VLOOKUP(I389,DDEPM_USERS,2,FALSE())</f>
        <v>#N/A</v>
      </c>
      <c r="B389" s="185" t="e">
        <f aca="false">VLOOKUP(T389,DELIV_CONV,2,FALSE())</f>
        <v>#N/A</v>
      </c>
      <c r="C389" s="186" t="n">
        <f aca="false">S389-R389+1</f>
        <v>1</v>
      </c>
      <c r="D389" s="187" t="e">
        <f aca="false">Y389*B389*C389</f>
        <v>#N/A</v>
      </c>
      <c r="E389" s="184" t="e">
        <f aca="false">D389*Z389</f>
        <v>#N/A</v>
      </c>
    </row>
    <row r="390" customFormat="false" ht="12.75" hidden="false" customHeight="false" outlineLevel="0" collapsed="false">
      <c r="A390" s="184" t="e">
        <f aca="false">VLOOKUP(I390,DDEPM_USERS,2,FALSE())</f>
        <v>#N/A</v>
      </c>
      <c r="B390" s="185" t="e">
        <f aca="false">VLOOKUP(T390,DELIV_CONV,2,FALSE())</f>
        <v>#N/A</v>
      </c>
      <c r="C390" s="186" t="n">
        <f aca="false">S390-R390+1</f>
        <v>1</v>
      </c>
      <c r="D390" s="187" t="e">
        <f aca="false">Y390*B390*C390</f>
        <v>#N/A</v>
      </c>
      <c r="E390" s="184" t="e">
        <f aca="false">D390*Z390</f>
        <v>#N/A</v>
      </c>
    </row>
    <row r="391" customFormat="false" ht="12.75" hidden="false" customHeight="false" outlineLevel="0" collapsed="false">
      <c r="A391" s="184" t="e">
        <f aca="false">VLOOKUP(I391,DDEPM_USERS,2,FALSE())</f>
        <v>#N/A</v>
      </c>
      <c r="B391" s="185" t="e">
        <f aca="false">VLOOKUP(T391,DELIV_CONV,2,FALSE())</f>
        <v>#N/A</v>
      </c>
      <c r="C391" s="186" t="n">
        <f aca="false">S391-R391+1</f>
        <v>1</v>
      </c>
      <c r="D391" s="187" t="e">
        <f aca="false">Y391*B391*C391</f>
        <v>#N/A</v>
      </c>
      <c r="E391" s="184" t="e">
        <f aca="false">D391*Z391</f>
        <v>#N/A</v>
      </c>
    </row>
    <row r="392" customFormat="false" ht="12.75" hidden="false" customHeight="false" outlineLevel="0" collapsed="false">
      <c r="A392" s="184" t="e">
        <f aca="false">VLOOKUP(I392,DDEPM_USERS,2,FALSE())</f>
        <v>#N/A</v>
      </c>
      <c r="B392" s="185" t="e">
        <f aca="false">VLOOKUP(T392,DELIV_CONV,2,FALSE())</f>
        <v>#N/A</v>
      </c>
      <c r="C392" s="186" t="n">
        <f aca="false">S392-R392+1</f>
        <v>1</v>
      </c>
      <c r="D392" s="187" t="e">
        <f aca="false">Y392*B392*C392</f>
        <v>#N/A</v>
      </c>
      <c r="E392" s="184" t="e">
        <f aca="false">D392*Z392</f>
        <v>#N/A</v>
      </c>
    </row>
    <row r="393" customFormat="false" ht="12.75" hidden="false" customHeight="false" outlineLevel="0" collapsed="false">
      <c r="A393" s="184" t="e">
        <f aca="false">VLOOKUP(I393,DDEPM_USERS,2,FALSE())</f>
        <v>#N/A</v>
      </c>
      <c r="B393" s="185" t="e">
        <f aca="false">VLOOKUP(T393,DELIV_CONV,2,FALSE())</f>
        <v>#N/A</v>
      </c>
      <c r="C393" s="186" t="n">
        <f aca="false">S393-R393+1</f>
        <v>1</v>
      </c>
      <c r="D393" s="187" t="e">
        <f aca="false">Y393*B393*C393</f>
        <v>#N/A</v>
      </c>
      <c r="E393" s="184" t="e">
        <f aca="false">D393*Z393</f>
        <v>#N/A</v>
      </c>
    </row>
    <row r="394" customFormat="false" ht="12.75" hidden="false" customHeight="false" outlineLevel="0" collapsed="false">
      <c r="A394" s="184" t="e">
        <f aca="false">VLOOKUP(I394,DDEPM_USERS,2,FALSE())</f>
        <v>#N/A</v>
      </c>
      <c r="B394" s="185" t="e">
        <f aca="false">VLOOKUP(T394,DELIV_CONV,2,FALSE())</f>
        <v>#N/A</v>
      </c>
      <c r="C394" s="186" t="n">
        <f aca="false">S394-R394+1</f>
        <v>1</v>
      </c>
      <c r="D394" s="187" t="e">
        <f aca="false">Y394*B394*C394</f>
        <v>#N/A</v>
      </c>
      <c r="E394" s="184" t="e">
        <f aca="false">D394*Z394</f>
        <v>#N/A</v>
      </c>
    </row>
    <row r="395" customFormat="false" ht="12.75" hidden="false" customHeight="false" outlineLevel="0" collapsed="false">
      <c r="A395" s="184" t="e">
        <f aca="false">VLOOKUP(I395,DDEPM_USERS,2,FALSE())</f>
        <v>#N/A</v>
      </c>
      <c r="B395" s="185" t="e">
        <f aca="false">VLOOKUP(T395,DELIV_CONV,2,FALSE())</f>
        <v>#N/A</v>
      </c>
      <c r="C395" s="186" t="n">
        <f aca="false">S395-R395+1</f>
        <v>1</v>
      </c>
      <c r="D395" s="187" t="e">
        <f aca="false">Y395*B395*C395</f>
        <v>#N/A</v>
      </c>
      <c r="E395" s="184" t="e">
        <f aca="false">D395*Z395</f>
        <v>#N/A</v>
      </c>
    </row>
    <row r="396" customFormat="false" ht="12.75" hidden="false" customHeight="false" outlineLevel="0" collapsed="false">
      <c r="A396" s="184" t="e">
        <f aca="false">VLOOKUP(I396,DDEPM_USERS,2,FALSE())</f>
        <v>#N/A</v>
      </c>
      <c r="B396" s="185" t="e">
        <f aca="false">VLOOKUP(T396,DELIV_CONV,2,FALSE())</f>
        <v>#N/A</v>
      </c>
      <c r="C396" s="186" t="n">
        <f aca="false">S396-R396+1</f>
        <v>1</v>
      </c>
      <c r="D396" s="187" t="e">
        <f aca="false">Y396*B396*C396</f>
        <v>#N/A</v>
      </c>
      <c r="E396" s="184" t="e">
        <f aca="false">D396*Z396</f>
        <v>#N/A</v>
      </c>
    </row>
    <row r="397" customFormat="false" ht="12.75" hidden="false" customHeight="false" outlineLevel="0" collapsed="false">
      <c r="A397" s="184" t="e">
        <f aca="false">VLOOKUP(I397,DDEPM_USERS,2,FALSE())</f>
        <v>#N/A</v>
      </c>
      <c r="B397" s="185" t="e">
        <f aca="false">VLOOKUP(T397,DELIV_CONV,2,FALSE())</f>
        <v>#N/A</v>
      </c>
      <c r="C397" s="186" t="n">
        <f aca="false">S397-R397+1</f>
        <v>1</v>
      </c>
      <c r="D397" s="187" t="e">
        <f aca="false">Y397*B397*C397</f>
        <v>#N/A</v>
      </c>
      <c r="E397" s="184" t="e">
        <f aca="false">D397*Z397</f>
        <v>#N/A</v>
      </c>
    </row>
    <row r="398" customFormat="false" ht="12.75" hidden="false" customHeight="false" outlineLevel="0" collapsed="false">
      <c r="A398" s="184" t="e">
        <f aca="false">VLOOKUP(I398,DDEPM_USERS,2,FALSE())</f>
        <v>#N/A</v>
      </c>
      <c r="B398" s="185" t="e">
        <f aca="false">VLOOKUP(T398,DELIV_CONV,2,FALSE())</f>
        <v>#N/A</v>
      </c>
      <c r="C398" s="186" t="n">
        <f aca="false">S398-R398+1</f>
        <v>1</v>
      </c>
      <c r="D398" s="187" t="e">
        <f aca="false">Y398*B398*C398</f>
        <v>#N/A</v>
      </c>
      <c r="E398" s="184" t="e">
        <f aca="false">D398*Z398</f>
        <v>#N/A</v>
      </c>
    </row>
    <row r="399" customFormat="false" ht="12.75" hidden="false" customHeight="false" outlineLevel="0" collapsed="false">
      <c r="A399" s="184" t="e">
        <f aca="false">VLOOKUP(I399,DDEPM_USERS,2,FALSE())</f>
        <v>#N/A</v>
      </c>
      <c r="B399" s="185" t="e">
        <f aca="false">VLOOKUP(T399,DELIV_CONV,2,FALSE())</f>
        <v>#N/A</v>
      </c>
      <c r="C399" s="186" t="n">
        <f aca="false">S399-R399+1</f>
        <v>1</v>
      </c>
      <c r="D399" s="187" t="e">
        <f aca="false">Y399*B399*C399</f>
        <v>#N/A</v>
      </c>
      <c r="E399" s="184" t="e">
        <f aca="false">D399*Z399</f>
        <v>#N/A</v>
      </c>
    </row>
    <row r="400" customFormat="false" ht="12.75" hidden="false" customHeight="false" outlineLevel="0" collapsed="false">
      <c r="A400" s="184" t="e">
        <f aca="false">VLOOKUP(I400,DDEPM_USERS,2,FALSE())</f>
        <v>#N/A</v>
      </c>
      <c r="B400" s="185" t="e">
        <f aca="false">VLOOKUP(T400,DELIV_CONV,2,FALSE())</f>
        <v>#N/A</v>
      </c>
      <c r="C400" s="186" t="n">
        <f aca="false">S400-R400+1</f>
        <v>1</v>
      </c>
      <c r="D400" s="187" t="e">
        <f aca="false">Y400*B400*C400</f>
        <v>#N/A</v>
      </c>
      <c r="E400" s="184" t="e">
        <f aca="false">D400*Z400</f>
        <v>#N/A</v>
      </c>
    </row>
    <row r="401" customFormat="false" ht="12.75" hidden="false" customHeight="false" outlineLevel="0" collapsed="false">
      <c r="A401" s="184" t="e">
        <f aca="false">VLOOKUP(I401,DDEPM_USERS,2,FALSE())</f>
        <v>#N/A</v>
      </c>
      <c r="B401" s="185" t="e">
        <f aca="false">VLOOKUP(T401,DELIV_CONV,2,FALSE())</f>
        <v>#N/A</v>
      </c>
      <c r="C401" s="186" t="n">
        <f aca="false">S401-R401+1</f>
        <v>1</v>
      </c>
      <c r="D401" s="187" t="e">
        <f aca="false">Y401*B401*C401</f>
        <v>#N/A</v>
      </c>
      <c r="E401" s="184" t="e">
        <f aca="false">D401*Z401</f>
        <v>#N/A</v>
      </c>
    </row>
    <row r="402" customFormat="false" ht="12.75" hidden="false" customHeight="false" outlineLevel="0" collapsed="false">
      <c r="A402" s="184" t="e">
        <f aca="false">VLOOKUP(I402,DDEPM_USERS,2,FALSE())</f>
        <v>#N/A</v>
      </c>
      <c r="B402" s="185" t="e">
        <f aca="false">VLOOKUP(T402,DELIV_CONV,2,FALSE())</f>
        <v>#N/A</v>
      </c>
      <c r="C402" s="186" t="n">
        <f aca="false">S402-R402+1</f>
        <v>1</v>
      </c>
      <c r="D402" s="187" t="e">
        <f aca="false">Y402*B402*C402</f>
        <v>#N/A</v>
      </c>
      <c r="E402" s="184" t="e">
        <f aca="false">D402*Z402</f>
        <v>#N/A</v>
      </c>
    </row>
    <row r="403" customFormat="false" ht="12.75" hidden="false" customHeight="false" outlineLevel="0" collapsed="false">
      <c r="A403" s="184" t="e">
        <f aca="false">VLOOKUP(I403,DDEPM_USERS,2,FALSE())</f>
        <v>#N/A</v>
      </c>
      <c r="B403" s="185" t="e">
        <f aca="false">VLOOKUP(T403,DELIV_CONV,2,FALSE())</f>
        <v>#N/A</v>
      </c>
      <c r="C403" s="186" t="n">
        <f aca="false">S403-R403+1</f>
        <v>1</v>
      </c>
      <c r="D403" s="187" t="e">
        <f aca="false">Y403*B403*C403</f>
        <v>#N/A</v>
      </c>
      <c r="E403" s="184" t="e">
        <f aca="false">D403*Z403</f>
        <v>#N/A</v>
      </c>
    </row>
    <row r="404" customFormat="false" ht="12.75" hidden="false" customHeight="false" outlineLevel="0" collapsed="false">
      <c r="A404" s="184" t="e">
        <f aca="false">VLOOKUP(I404,DDEPM_USERS,2,FALSE())</f>
        <v>#N/A</v>
      </c>
      <c r="B404" s="185" t="e">
        <f aca="false">VLOOKUP(T404,DELIV_CONV,2,FALSE())</f>
        <v>#N/A</v>
      </c>
      <c r="C404" s="186" t="n">
        <f aca="false">S404-R404+1</f>
        <v>1</v>
      </c>
      <c r="D404" s="187" t="e">
        <f aca="false">Y404*B404*C404</f>
        <v>#N/A</v>
      </c>
      <c r="E404" s="184" t="e">
        <f aca="false">D404*Z404</f>
        <v>#N/A</v>
      </c>
    </row>
    <row r="405" customFormat="false" ht="12.75" hidden="false" customHeight="false" outlineLevel="0" collapsed="false">
      <c r="A405" s="184" t="e">
        <f aca="false">VLOOKUP(I405,DDEPM_USERS,2,FALSE())</f>
        <v>#N/A</v>
      </c>
      <c r="B405" s="185" t="e">
        <f aca="false">VLOOKUP(T405,DELIV_CONV,2,FALSE())</f>
        <v>#N/A</v>
      </c>
      <c r="C405" s="186" t="n">
        <f aca="false">S405-R405+1</f>
        <v>1</v>
      </c>
      <c r="D405" s="187" t="e">
        <f aca="false">Y405*B405*C405</f>
        <v>#N/A</v>
      </c>
      <c r="E405" s="184" t="e">
        <f aca="false">D405*Z405</f>
        <v>#N/A</v>
      </c>
    </row>
    <row r="406" customFormat="false" ht="12.75" hidden="false" customHeight="false" outlineLevel="0" collapsed="false">
      <c r="A406" s="184" t="e">
        <f aca="false">VLOOKUP(I406,DDEPM_USERS,2,FALSE())</f>
        <v>#N/A</v>
      </c>
      <c r="B406" s="185" t="e">
        <f aca="false">VLOOKUP(T406,DELIV_CONV,2,FALSE())</f>
        <v>#N/A</v>
      </c>
      <c r="C406" s="186" t="n">
        <f aca="false">S406-R406+1</f>
        <v>1</v>
      </c>
      <c r="D406" s="187" t="e">
        <f aca="false">Y406*B406*C406</f>
        <v>#N/A</v>
      </c>
      <c r="E406" s="184" t="e">
        <f aca="false">D406*Z406</f>
        <v>#N/A</v>
      </c>
    </row>
    <row r="407" customFormat="false" ht="12.75" hidden="false" customHeight="false" outlineLevel="0" collapsed="false">
      <c r="A407" s="184" t="e">
        <f aca="false">VLOOKUP(I407,DDEPM_USERS,2,FALSE())</f>
        <v>#N/A</v>
      </c>
      <c r="B407" s="185" t="e">
        <f aca="false">VLOOKUP(T407,DELIV_CONV,2,FALSE())</f>
        <v>#N/A</v>
      </c>
      <c r="C407" s="186" t="n">
        <f aca="false">S407-R407+1</f>
        <v>1</v>
      </c>
      <c r="D407" s="187" t="e">
        <f aca="false">Y407*B407*C407</f>
        <v>#N/A</v>
      </c>
      <c r="E407" s="184" t="e">
        <f aca="false">D407*Z407</f>
        <v>#N/A</v>
      </c>
    </row>
    <row r="408" customFormat="false" ht="12.75" hidden="false" customHeight="false" outlineLevel="0" collapsed="false">
      <c r="A408" s="184" t="e">
        <f aca="false">VLOOKUP(I408,DDEPM_USERS,2,FALSE())</f>
        <v>#N/A</v>
      </c>
      <c r="B408" s="185" t="e">
        <f aca="false">VLOOKUP(T408,DELIV_CONV,2,FALSE())</f>
        <v>#N/A</v>
      </c>
      <c r="C408" s="186" t="n">
        <f aca="false">S408-R408+1</f>
        <v>1</v>
      </c>
      <c r="D408" s="187" t="e">
        <f aca="false">Y408*B408*C408</f>
        <v>#N/A</v>
      </c>
      <c r="E408" s="184" t="e">
        <f aca="false">D408*Z408</f>
        <v>#N/A</v>
      </c>
    </row>
    <row r="409" customFormat="false" ht="12.75" hidden="false" customHeight="false" outlineLevel="0" collapsed="false">
      <c r="A409" s="184" t="e">
        <f aca="false">VLOOKUP(I409,DDEPM_USERS,2,FALSE())</f>
        <v>#N/A</v>
      </c>
      <c r="B409" s="185" t="e">
        <f aca="false">VLOOKUP(T409,DELIV_CONV,2,FALSE())</f>
        <v>#N/A</v>
      </c>
      <c r="C409" s="186" t="n">
        <f aca="false">S409-R409+1</f>
        <v>1</v>
      </c>
      <c r="D409" s="187" t="e">
        <f aca="false">Y409*B409*C409</f>
        <v>#N/A</v>
      </c>
      <c r="E409" s="184" t="e">
        <f aca="false">D409*Z409</f>
        <v>#N/A</v>
      </c>
    </row>
    <row r="410" customFormat="false" ht="12.75" hidden="false" customHeight="false" outlineLevel="0" collapsed="false">
      <c r="A410" s="184" t="e">
        <f aca="false">VLOOKUP(I410,DDEPM_USERS,2,FALSE())</f>
        <v>#N/A</v>
      </c>
      <c r="B410" s="185" t="e">
        <f aca="false">VLOOKUP(T410,DELIV_CONV,2,FALSE())</f>
        <v>#N/A</v>
      </c>
      <c r="C410" s="186" t="n">
        <f aca="false">S410-R410+1</f>
        <v>1</v>
      </c>
      <c r="D410" s="187" t="e">
        <f aca="false">Y410*B410*C410</f>
        <v>#N/A</v>
      </c>
      <c r="E410" s="184" t="e">
        <f aca="false">D410*Z410</f>
        <v>#N/A</v>
      </c>
    </row>
    <row r="411" customFormat="false" ht="12.75" hidden="false" customHeight="false" outlineLevel="0" collapsed="false">
      <c r="A411" s="184" t="e">
        <f aca="false">VLOOKUP(I411,DDEPM_USERS,2,FALSE())</f>
        <v>#N/A</v>
      </c>
      <c r="B411" s="185" t="e">
        <f aca="false">VLOOKUP(T411,DELIV_CONV,2,FALSE())</f>
        <v>#N/A</v>
      </c>
      <c r="C411" s="186" t="n">
        <f aca="false">S411-R411+1</f>
        <v>1</v>
      </c>
      <c r="D411" s="187" t="e">
        <f aca="false">Y411*B411*C411</f>
        <v>#N/A</v>
      </c>
      <c r="E411" s="184" t="e">
        <f aca="false">D411*Z411</f>
        <v>#N/A</v>
      </c>
    </row>
    <row r="412" customFormat="false" ht="12.75" hidden="false" customHeight="false" outlineLevel="0" collapsed="false">
      <c r="A412" s="184" t="e">
        <f aca="false">VLOOKUP(I412,DDEPM_USERS,2,FALSE())</f>
        <v>#N/A</v>
      </c>
      <c r="B412" s="185" t="e">
        <f aca="false">VLOOKUP(T412,DELIV_CONV,2,FALSE())</f>
        <v>#N/A</v>
      </c>
      <c r="C412" s="186" t="n">
        <f aca="false">S412-R412+1</f>
        <v>1</v>
      </c>
      <c r="D412" s="187" t="e">
        <f aca="false">Y412*B412*C412</f>
        <v>#N/A</v>
      </c>
      <c r="E412" s="184" t="e">
        <f aca="false">D412*Z412</f>
        <v>#N/A</v>
      </c>
    </row>
    <row r="413" customFormat="false" ht="12.75" hidden="false" customHeight="false" outlineLevel="0" collapsed="false">
      <c r="A413" s="184" t="e">
        <f aca="false">VLOOKUP(I413,DDEPM_USERS,2,FALSE())</f>
        <v>#N/A</v>
      </c>
      <c r="B413" s="185" t="e">
        <f aca="false">VLOOKUP(T413,DELIV_CONV,2,FALSE())</f>
        <v>#N/A</v>
      </c>
      <c r="C413" s="186" t="n">
        <f aca="false">S413-R413+1</f>
        <v>1</v>
      </c>
      <c r="D413" s="187" t="e">
        <f aca="false">Y413*B413*C413</f>
        <v>#N/A</v>
      </c>
      <c r="E413" s="184" t="e">
        <f aca="false">D413*Z413</f>
        <v>#N/A</v>
      </c>
    </row>
    <row r="414" customFormat="false" ht="12.75" hidden="false" customHeight="false" outlineLevel="0" collapsed="false">
      <c r="A414" s="184" t="e">
        <f aca="false">VLOOKUP(I414,DDEPM_USERS,2,FALSE())</f>
        <v>#N/A</v>
      </c>
      <c r="B414" s="185" t="e">
        <f aca="false">VLOOKUP(T414,DELIV_CONV,2,FALSE())</f>
        <v>#N/A</v>
      </c>
      <c r="C414" s="186" t="n">
        <f aca="false">S414-R414+1</f>
        <v>1</v>
      </c>
      <c r="D414" s="187" t="e">
        <f aca="false">Y414*B414*C414</f>
        <v>#N/A</v>
      </c>
      <c r="E414" s="184" t="e">
        <f aca="false">D414*Z414</f>
        <v>#N/A</v>
      </c>
    </row>
    <row r="415" customFormat="false" ht="12.75" hidden="false" customHeight="false" outlineLevel="0" collapsed="false">
      <c r="A415" s="184" t="e">
        <f aca="false">VLOOKUP(I415,DDEPM_USERS,2,FALSE())</f>
        <v>#N/A</v>
      </c>
      <c r="B415" s="185" t="e">
        <f aca="false">VLOOKUP(T415,DELIV_CONV,2,FALSE())</f>
        <v>#N/A</v>
      </c>
      <c r="C415" s="186" t="n">
        <f aca="false">S415-R415+1</f>
        <v>1</v>
      </c>
      <c r="D415" s="187" t="e">
        <f aca="false">Y415*B415*C415</f>
        <v>#N/A</v>
      </c>
      <c r="E415" s="184" t="e">
        <f aca="false">D415*Z415</f>
        <v>#N/A</v>
      </c>
    </row>
    <row r="416" customFormat="false" ht="12.75" hidden="false" customHeight="false" outlineLevel="0" collapsed="false">
      <c r="A416" s="184" t="e">
        <f aca="false">VLOOKUP(I416,DDEPM_USERS,2,FALSE())</f>
        <v>#N/A</v>
      </c>
      <c r="B416" s="185" t="e">
        <f aca="false">VLOOKUP(T416,DELIV_CONV,2,FALSE())</f>
        <v>#N/A</v>
      </c>
      <c r="C416" s="186" t="n">
        <f aca="false">S416-R416+1</f>
        <v>1</v>
      </c>
      <c r="D416" s="187" t="e">
        <f aca="false">Y416*B416*C416</f>
        <v>#N/A</v>
      </c>
      <c r="E416" s="184" t="e">
        <f aca="false">D416*Z416</f>
        <v>#N/A</v>
      </c>
    </row>
    <row r="417" customFormat="false" ht="12.75" hidden="false" customHeight="false" outlineLevel="0" collapsed="false">
      <c r="A417" s="184" t="e">
        <f aca="false">VLOOKUP(I417,DDEPM_USERS,2,FALSE())</f>
        <v>#N/A</v>
      </c>
      <c r="B417" s="185" t="e">
        <f aca="false">VLOOKUP(T417,DELIV_CONV,2,FALSE())</f>
        <v>#N/A</v>
      </c>
      <c r="C417" s="186" t="n">
        <f aca="false">S417-R417+1</f>
        <v>1</v>
      </c>
      <c r="D417" s="187" t="e">
        <f aca="false">Y417*B417*C417</f>
        <v>#N/A</v>
      </c>
      <c r="E417" s="184" t="e">
        <f aca="false">D417*Z417</f>
        <v>#N/A</v>
      </c>
    </row>
    <row r="418" customFormat="false" ht="12.75" hidden="false" customHeight="false" outlineLevel="0" collapsed="false">
      <c r="A418" s="184" t="e">
        <f aca="false">VLOOKUP(I418,DDEPM_USERS,2,FALSE())</f>
        <v>#N/A</v>
      </c>
      <c r="B418" s="185" t="e">
        <f aca="false">VLOOKUP(T418,DELIV_CONV,2,FALSE())</f>
        <v>#N/A</v>
      </c>
      <c r="C418" s="186" t="n">
        <f aca="false">S418-R418+1</f>
        <v>1</v>
      </c>
      <c r="D418" s="187" t="e">
        <f aca="false">Y418*B418*C418</f>
        <v>#N/A</v>
      </c>
      <c r="E418" s="184" t="e">
        <f aca="false">D418*Z418</f>
        <v>#N/A</v>
      </c>
    </row>
    <row r="419" customFormat="false" ht="12.75" hidden="false" customHeight="false" outlineLevel="0" collapsed="false">
      <c r="A419" s="184" t="e">
        <f aca="false">VLOOKUP(I419,DDEPM_USERS,2,FALSE())</f>
        <v>#N/A</v>
      </c>
      <c r="B419" s="185" t="e">
        <f aca="false">VLOOKUP(T419,DELIV_CONV,2,FALSE())</f>
        <v>#N/A</v>
      </c>
      <c r="C419" s="186" t="n">
        <f aca="false">S419-R419+1</f>
        <v>1</v>
      </c>
      <c r="D419" s="187" t="e">
        <f aca="false">Y419*B419*C419</f>
        <v>#N/A</v>
      </c>
      <c r="E419" s="184" t="e">
        <f aca="false">D419*Z419</f>
        <v>#N/A</v>
      </c>
    </row>
    <row r="420" customFormat="false" ht="12.75" hidden="false" customHeight="false" outlineLevel="0" collapsed="false">
      <c r="A420" s="184" t="e">
        <f aca="false">VLOOKUP(I420,DDEPM_USERS,2,FALSE())</f>
        <v>#N/A</v>
      </c>
      <c r="B420" s="185" t="e">
        <f aca="false">VLOOKUP(T420,DELIV_CONV,2,FALSE())</f>
        <v>#N/A</v>
      </c>
      <c r="C420" s="186" t="n">
        <f aca="false">S420-R420+1</f>
        <v>1</v>
      </c>
      <c r="D420" s="187" t="e">
        <f aca="false">Y420*B420*C420</f>
        <v>#N/A</v>
      </c>
      <c r="E420" s="184" t="e">
        <f aca="false">D420*Z420</f>
        <v>#N/A</v>
      </c>
    </row>
    <row r="421" customFormat="false" ht="12.75" hidden="false" customHeight="false" outlineLevel="0" collapsed="false">
      <c r="A421" s="184" t="e">
        <f aca="false">VLOOKUP(I421,DDEPM_USERS,2,FALSE())</f>
        <v>#N/A</v>
      </c>
      <c r="B421" s="185" t="e">
        <f aca="false">VLOOKUP(T421,DELIV_CONV,2,FALSE())</f>
        <v>#N/A</v>
      </c>
      <c r="C421" s="186" t="n">
        <f aca="false">S421-R421+1</f>
        <v>1</v>
      </c>
      <c r="D421" s="187" t="e">
        <f aca="false">Y421*B421*C421</f>
        <v>#N/A</v>
      </c>
      <c r="E421" s="184" t="e">
        <f aca="false">D421*Z421</f>
        <v>#N/A</v>
      </c>
    </row>
    <row r="422" customFormat="false" ht="12.75" hidden="false" customHeight="false" outlineLevel="0" collapsed="false">
      <c r="A422" s="184" t="e">
        <f aca="false">VLOOKUP(I422,DDEPM_USERS,2,FALSE())</f>
        <v>#N/A</v>
      </c>
      <c r="B422" s="185" t="e">
        <f aca="false">VLOOKUP(T422,DELIV_CONV,2,FALSE())</f>
        <v>#N/A</v>
      </c>
      <c r="C422" s="186" t="n">
        <f aca="false">S422-R422+1</f>
        <v>1</v>
      </c>
      <c r="D422" s="187" t="e">
        <f aca="false">Y422*B422*C422</f>
        <v>#N/A</v>
      </c>
      <c r="E422" s="184" t="e">
        <f aca="false">D422*Z422</f>
        <v>#N/A</v>
      </c>
    </row>
    <row r="423" customFormat="false" ht="12.75" hidden="false" customHeight="false" outlineLevel="0" collapsed="false">
      <c r="A423" s="184" t="e">
        <f aca="false">VLOOKUP(I423,DDEPM_USERS,2,FALSE())</f>
        <v>#N/A</v>
      </c>
      <c r="B423" s="185" t="e">
        <f aca="false">VLOOKUP(T423,DELIV_CONV,2,FALSE())</f>
        <v>#N/A</v>
      </c>
      <c r="C423" s="186" t="n">
        <f aca="false">S423-R423+1</f>
        <v>1</v>
      </c>
      <c r="D423" s="187" t="e">
        <f aca="false">Y423*B423*C423</f>
        <v>#N/A</v>
      </c>
      <c r="E423" s="184" t="e">
        <f aca="false">D423*Z423</f>
        <v>#N/A</v>
      </c>
    </row>
    <row r="424" customFormat="false" ht="12.75" hidden="false" customHeight="false" outlineLevel="0" collapsed="false">
      <c r="A424" s="184" t="e">
        <f aca="false">VLOOKUP(I424,DDEPM_USERS,2,FALSE())</f>
        <v>#N/A</v>
      </c>
      <c r="B424" s="185" t="e">
        <f aca="false">VLOOKUP(T424,DELIV_CONV,2,FALSE())</f>
        <v>#N/A</v>
      </c>
      <c r="C424" s="186" t="n">
        <f aca="false">S424-R424+1</f>
        <v>1</v>
      </c>
      <c r="D424" s="187" t="e">
        <f aca="false">Y424*B424*C424</f>
        <v>#N/A</v>
      </c>
      <c r="E424" s="184" t="e">
        <f aca="false">D424*Z424</f>
        <v>#N/A</v>
      </c>
    </row>
    <row r="425" customFormat="false" ht="12.75" hidden="false" customHeight="false" outlineLevel="0" collapsed="false">
      <c r="A425" s="184" t="e">
        <f aca="false">VLOOKUP(I425,DDEPM_USERS,2,FALSE())</f>
        <v>#N/A</v>
      </c>
      <c r="B425" s="185" t="e">
        <f aca="false">VLOOKUP(T425,DELIV_CONV,2,FALSE())</f>
        <v>#N/A</v>
      </c>
      <c r="C425" s="186" t="n">
        <f aca="false">S425-R425+1</f>
        <v>1</v>
      </c>
      <c r="D425" s="187" t="e">
        <f aca="false">Y425*B425*C425</f>
        <v>#N/A</v>
      </c>
      <c r="E425" s="184" t="e">
        <f aca="false">D425*Z425</f>
        <v>#N/A</v>
      </c>
    </row>
    <row r="426" customFormat="false" ht="12.75" hidden="false" customHeight="false" outlineLevel="0" collapsed="false">
      <c r="A426" s="184" t="e">
        <f aca="false">VLOOKUP(I426,DDEPM_USERS,2,FALSE())</f>
        <v>#N/A</v>
      </c>
      <c r="B426" s="185" t="e">
        <f aca="false">VLOOKUP(T426,DELIV_CONV,2,FALSE())</f>
        <v>#N/A</v>
      </c>
      <c r="C426" s="186" t="n">
        <f aca="false">S426-R426+1</f>
        <v>1</v>
      </c>
      <c r="D426" s="187" t="e">
        <f aca="false">Y426*B426*C426</f>
        <v>#N/A</v>
      </c>
      <c r="E426" s="184" t="e">
        <f aca="false">D426*Z426</f>
        <v>#N/A</v>
      </c>
    </row>
    <row r="427" customFormat="false" ht="12.75" hidden="false" customHeight="false" outlineLevel="0" collapsed="false">
      <c r="A427" s="184" t="e">
        <f aca="false">VLOOKUP(I427,DDEPM_USERS,2,FALSE())</f>
        <v>#N/A</v>
      </c>
      <c r="B427" s="185" t="e">
        <f aca="false">VLOOKUP(T427,DELIV_CONV,2,FALSE())</f>
        <v>#N/A</v>
      </c>
      <c r="C427" s="186" t="n">
        <f aca="false">S427-R427+1</f>
        <v>1</v>
      </c>
      <c r="D427" s="187" t="e">
        <f aca="false">Y427*B427*C427</f>
        <v>#N/A</v>
      </c>
      <c r="E427" s="184" t="e">
        <f aca="false">D427*Z427</f>
        <v>#N/A</v>
      </c>
    </row>
    <row r="428" customFormat="false" ht="12.75" hidden="false" customHeight="false" outlineLevel="0" collapsed="false">
      <c r="A428" s="184" t="e">
        <f aca="false">VLOOKUP(I428,DDEPM_USERS,2,FALSE())</f>
        <v>#N/A</v>
      </c>
      <c r="B428" s="185" t="e">
        <f aca="false">VLOOKUP(T428,DELIV_CONV,2,FALSE())</f>
        <v>#N/A</v>
      </c>
      <c r="C428" s="186" t="n">
        <f aca="false">S428-R428+1</f>
        <v>1</v>
      </c>
      <c r="D428" s="187" t="e">
        <f aca="false">Y428*B428*C428</f>
        <v>#N/A</v>
      </c>
      <c r="E428" s="184" t="e">
        <f aca="false">D428*Z428</f>
        <v>#N/A</v>
      </c>
    </row>
    <row r="429" customFormat="false" ht="12.75" hidden="false" customHeight="false" outlineLevel="0" collapsed="false">
      <c r="A429" s="184" t="e">
        <f aca="false">VLOOKUP(I429,DDEPM_USERS,2,FALSE())</f>
        <v>#N/A</v>
      </c>
      <c r="B429" s="185" t="e">
        <f aca="false">VLOOKUP(T429,DELIV_CONV,2,FALSE())</f>
        <v>#N/A</v>
      </c>
      <c r="C429" s="186" t="n">
        <f aca="false">S429-R429+1</f>
        <v>1</v>
      </c>
      <c r="D429" s="187" t="e">
        <f aca="false">Y429*B429*C429</f>
        <v>#N/A</v>
      </c>
      <c r="E429" s="184" t="e">
        <f aca="false">D429*Z429</f>
        <v>#N/A</v>
      </c>
    </row>
    <row r="430" customFormat="false" ht="12.75" hidden="false" customHeight="false" outlineLevel="0" collapsed="false">
      <c r="A430" s="184" t="e">
        <f aca="false">VLOOKUP(I430,DDEPM_USERS,2,FALSE())</f>
        <v>#N/A</v>
      </c>
      <c r="B430" s="185" t="e">
        <f aca="false">VLOOKUP(T430,DELIV_CONV,2,FALSE())</f>
        <v>#N/A</v>
      </c>
      <c r="C430" s="186" t="n">
        <f aca="false">S430-R430+1</f>
        <v>1</v>
      </c>
      <c r="D430" s="187" t="e">
        <f aca="false">Y430*B430*C430</f>
        <v>#N/A</v>
      </c>
      <c r="E430" s="184" t="e">
        <f aca="false">D430*Z430</f>
        <v>#N/A</v>
      </c>
    </row>
    <row r="431" customFormat="false" ht="12.75" hidden="false" customHeight="false" outlineLevel="0" collapsed="false">
      <c r="A431" s="184" t="e">
        <f aca="false">VLOOKUP(I431,DDEPM_USERS,2,FALSE())</f>
        <v>#N/A</v>
      </c>
      <c r="B431" s="185" t="e">
        <f aca="false">VLOOKUP(T431,DELIV_CONV,2,FALSE())</f>
        <v>#N/A</v>
      </c>
      <c r="C431" s="186" t="n">
        <f aca="false">S431-R431+1</f>
        <v>1</v>
      </c>
      <c r="D431" s="187" t="e">
        <f aca="false">Y431*B431*C431</f>
        <v>#N/A</v>
      </c>
      <c r="E431" s="184" t="e">
        <f aca="false">D431*Z431</f>
        <v>#N/A</v>
      </c>
    </row>
    <row r="432" customFormat="false" ht="12.75" hidden="false" customHeight="false" outlineLevel="0" collapsed="false">
      <c r="A432" s="184" t="e">
        <f aca="false">VLOOKUP(I432,DDEPM_USERS,2,FALSE())</f>
        <v>#N/A</v>
      </c>
      <c r="B432" s="185" t="e">
        <f aca="false">VLOOKUP(T432,DELIV_CONV,2,FALSE())</f>
        <v>#N/A</v>
      </c>
      <c r="C432" s="186" t="n">
        <f aca="false">S432-R432+1</f>
        <v>1</v>
      </c>
      <c r="D432" s="187" t="e">
        <f aca="false">Y432*B432*C432</f>
        <v>#N/A</v>
      </c>
      <c r="E432" s="184" t="e">
        <f aca="false">D432*Z432</f>
        <v>#N/A</v>
      </c>
    </row>
    <row r="433" customFormat="false" ht="12.75" hidden="false" customHeight="false" outlineLevel="0" collapsed="false">
      <c r="A433" s="184" t="e">
        <f aca="false">VLOOKUP(I433,DDEPM_USERS,2,FALSE())</f>
        <v>#N/A</v>
      </c>
      <c r="B433" s="185" t="e">
        <f aca="false">VLOOKUP(T433,DELIV_CONV,2,FALSE())</f>
        <v>#N/A</v>
      </c>
      <c r="C433" s="186" t="n">
        <f aca="false">S433-R433+1</f>
        <v>1</v>
      </c>
      <c r="D433" s="187" t="e">
        <f aca="false">Y433*B433*C433</f>
        <v>#N/A</v>
      </c>
      <c r="E433" s="184" t="e">
        <f aca="false">D433*Z433</f>
        <v>#N/A</v>
      </c>
    </row>
    <row r="434" customFormat="false" ht="12.75" hidden="false" customHeight="false" outlineLevel="0" collapsed="false">
      <c r="A434" s="184" t="e">
        <f aca="false">VLOOKUP(I434,DDEPM_USERS,2,FALSE())</f>
        <v>#N/A</v>
      </c>
      <c r="B434" s="185" t="e">
        <f aca="false">VLOOKUP(T434,DELIV_CONV,2,FALSE())</f>
        <v>#N/A</v>
      </c>
      <c r="C434" s="186" t="n">
        <f aca="false">S434-R434+1</f>
        <v>1</v>
      </c>
      <c r="D434" s="187" t="e">
        <f aca="false">Y434*B434*C434</f>
        <v>#N/A</v>
      </c>
      <c r="E434" s="184" t="e">
        <f aca="false">D434*Z434</f>
        <v>#N/A</v>
      </c>
    </row>
    <row r="435" customFormat="false" ht="12.75" hidden="false" customHeight="false" outlineLevel="0" collapsed="false">
      <c r="A435" s="184" t="e">
        <f aca="false">VLOOKUP(I435,DDEPM_USERS,2,FALSE())</f>
        <v>#N/A</v>
      </c>
      <c r="B435" s="185" t="e">
        <f aca="false">VLOOKUP(T435,DELIV_CONV,2,FALSE())</f>
        <v>#N/A</v>
      </c>
      <c r="C435" s="186" t="n">
        <f aca="false">S435-R435+1</f>
        <v>1</v>
      </c>
      <c r="D435" s="187" t="e">
        <f aca="false">Y435*B435*C435</f>
        <v>#N/A</v>
      </c>
      <c r="E435" s="184" t="e">
        <f aca="false">D435*Z435</f>
        <v>#N/A</v>
      </c>
    </row>
    <row r="436" customFormat="false" ht="12.75" hidden="false" customHeight="false" outlineLevel="0" collapsed="false">
      <c r="A436" s="184" t="e">
        <f aca="false">VLOOKUP(I436,DDEPM_USERS,2,FALSE())</f>
        <v>#N/A</v>
      </c>
      <c r="B436" s="185" t="e">
        <f aca="false">VLOOKUP(T436,DELIV_CONV,2,FALSE())</f>
        <v>#N/A</v>
      </c>
      <c r="C436" s="186" t="n">
        <f aca="false">S436-R436+1</f>
        <v>1</v>
      </c>
      <c r="D436" s="187" t="e">
        <f aca="false">Y436*B436*C436</f>
        <v>#N/A</v>
      </c>
      <c r="E436" s="184" t="e">
        <f aca="false">D436*Z436</f>
        <v>#N/A</v>
      </c>
    </row>
    <row r="437" customFormat="false" ht="12.75" hidden="false" customHeight="false" outlineLevel="0" collapsed="false">
      <c r="A437" s="184" t="e">
        <f aca="false">VLOOKUP(I437,DDEPM_USERS,2,FALSE())</f>
        <v>#N/A</v>
      </c>
      <c r="B437" s="185" t="e">
        <f aca="false">VLOOKUP(T437,DELIV_CONV,2,FALSE())</f>
        <v>#N/A</v>
      </c>
      <c r="C437" s="186" t="n">
        <f aca="false">S437-R437+1</f>
        <v>1</v>
      </c>
      <c r="D437" s="187" t="e">
        <f aca="false">Y437*B437*C437</f>
        <v>#N/A</v>
      </c>
      <c r="E437" s="184" t="e">
        <f aca="false">D437*Z437</f>
        <v>#N/A</v>
      </c>
    </row>
    <row r="438" customFormat="false" ht="12.75" hidden="false" customHeight="false" outlineLevel="0" collapsed="false">
      <c r="A438" s="184" t="e">
        <f aca="false">VLOOKUP(I438,DDEPM_USERS,2,FALSE())</f>
        <v>#N/A</v>
      </c>
      <c r="B438" s="185" t="e">
        <f aca="false">VLOOKUP(T438,DELIV_CONV,2,FALSE())</f>
        <v>#N/A</v>
      </c>
      <c r="C438" s="186" t="n">
        <f aca="false">S438-R438+1</f>
        <v>1</v>
      </c>
      <c r="D438" s="187" t="e">
        <f aca="false">Y438*B438*C438</f>
        <v>#N/A</v>
      </c>
      <c r="E438" s="184" t="e">
        <f aca="false">D438*Z438</f>
        <v>#N/A</v>
      </c>
    </row>
    <row r="439" customFormat="false" ht="12.75" hidden="false" customHeight="false" outlineLevel="0" collapsed="false">
      <c r="A439" s="184" t="e">
        <f aca="false">VLOOKUP(I439,DDEPM_USERS,2,FALSE())</f>
        <v>#N/A</v>
      </c>
      <c r="B439" s="185" t="e">
        <f aca="false">VLOOKUP(T439,DELIV_CONV,2,FALSE())</f>
        <v>#N/A</v>
      </c>
      <c r="C439" s="186" t="n">
        <f aca="false">S439-R439+1</f>
        <v>1</v>
      </c>
      <c r="D439" s="187" t="e">
        <f aca="false">Y439*B439*C439</f>
        <v>#N/A</v>
      </c>
      <c r="E439" s="184" t="e">
        <f aca="false">D439*Z439</f>
        <v>#N/A</v>
      </c>
    </row>
    <row r="440" customFormat="false" ht="12.75" hidden="false" customHeight="false" outlineLevel="0" collapsed="false">
      <c r="A440" s="184" t="e">
        <f aca="false">VLOOKUP(I440,DDEPM_USERS,2,FALSE())</f>
        <v>#N/A</v>
      </c>
      <c r="B440" s="185" t="e">
        <f aca="false">VLOOKUP(T440,DELIV_CONV,2,FALSE())</f>
        <v>#N/A</v>
      </c>
      <c r="C440" s="186" t="n">
        <f aca="false">S440-R440+1</f>
        <v>1</v>
      </c>
      <c r="D440" s="187" t="e">
        <f aca="false">Y440*B440*C440</f>
        <v>#N/A</v>
      </c>
      <c r="E440" s="184" t="e">
        <f aca="false">D440*Z440</f>
        <v>#N/A</v>
      </c>
    </row>
    <row r="441" customFormat="false" ht="12.75" hidden="false" customHeight="false" outlineLevel="0" collapsed="false">
      <c r="A441" s="184" t="e">
        <f aca="false">VLOOKUP(I441,DDEPM_USERS,2,FALSE())</f>
        <v>#N/A</v>
      </c>
      <c r="B441" s="185" t="e">
        <f aca="false">VLOOKUP(T441,DELIV_CONV,2,FALSE())</f>
        <v>#N/A</v>
      </c>
      <c r="C441" s="186" t="n">
        <f aca="false">S441-R441+1</f>
        <v>1</v>
      </c>
      <c r="D441" s="187" t="e">
        <f aca="false">Y441*B441*C441</f>
        <v>#N/A</v>
      </c>
      <c r="E441" s="184" t="e">
        <f aca="false">D441*Z441</f>
        <v>#N/A</v>
      </c>
    </row>
    <row r="442" customFormat="false" ht="12.75" hidden="false" customHeight="false" outlineLevel="0" collapsed="false">
      <c r="A442" s="184" t="e">
        <f aca="false">VLOOKUP(I442,DDEPM_USERS,2,FALSE())</f>
        <v>#N/A</v>
      </c>
      <c r="B442" s="185" t="e">
        <f aca="false">VLOOKUP(T442,DELIV_CONV,2,FALSE())</f>
        <v>#N/A</v>
      </c>
      <c r="C442" s="186" t="n">
        <f aca="false">S442-R442+1</f>
        <v>1</v>
      </c>
      <c r="D442" s="187" t="e">
        <f aca="false">Y442*B442*C442</f>
        <v>#N/A</v>
      </c>
      <c r="E442" s="184" t="e">
        <f aca="false">D442*Z442</f>
        <v>#N/A</v>
      </c>
    </row>
    <row r="443" customFormat="false" ht="12.75" hidden="false" customHeight="false" outlineLevel="0" collapsed="false">
      <c r="A443" s="184" t="e">
        <f aca="false">VLOOKUP(I443,DDEPM_USERS,2,FALSE())</f>
        <v>#N/A</v>
      </c>
      <c r="B443" s="185" t="e">
        <f aca="false">VLOOKUP(T443,DELIV_CONV,2,FALSE())</f>
        <v>#N/A</v>
      </c>
      <c r="C443" s="186" t="n">
        <f aca="false">S443-R443+1</f>
        <v>1</v>
      </c>
      <c r="D443" s="187" t="e">
        <f aca="false">Y443*B443*C443</f>
        <v>#N/A</v>
      </c>
      <c r="E443" s="184" t="e">
        <f aca="false">D443*Z443</f>
        <v>#N/A</v>
      </c>
    </row>
    <row r="444" customFormat="false" ht="12.75" hidden="false" customHeight="false" outlineLevel="0" collapsed="false">
      <c r="A444" s="184" t="e">
        <f aca="false">VLOOKUP(I444,DDEPM_USERS,2,FALSE())</f>
        <v>#N/A</v>
      </c>
      <c r="B444" s="185" t="e">
        <f aca="false">VLOOKUP(T444,DELIV_CONV,2,FALSE())</f>
        <v>#N/A</v>
      </c>
      <c r="C444" s="186" t="n">
        <f aca="false">S444-R444+1</f>
        <v>1</v>
      </c>
      <c r="D444" s="187" t="e">
        <f aca="false">Y444*B444*C444</f>
        <v>#N/A</v>
      </c>
      <c r="E444" s="184" t="e">
        <f aca="false">D444*Z444</f>
        <v>#N/A</v>
      </c>
    </row>
    <row r="445" customFormat="false" ht="12.75" hidden="false" customHeight="false" outlineLevel="0" collapsed="false">
      <c r="A445" s="184" t="e">
        <f aca="false">VLOOKUP(I445,DDEPM_USERS,2,FALSE())</f>
        <v>#N/A</v>
      </c>
      <c r="B445" s="185" t="e">
        <f aca="false">VLOOKUP(T445,DELIV_CONV,2,FALSE())</f>
        <v>#N/A</v>
      </c>
      <c r="C445" s="186" t="n">
        <f aca="false">S445-R445+1</f>
        <v>1</v>
      </c>
      <c r="D445" s="187" t="e">
        <f aca="false">Y445*B445*C445</f>
        <v>#N/A</v>
      </c>
      <c r="E445" s="184" t="e">
        <f aca="false">D445*Z445</f>
        <v>#N/A</v>
      </c>
    </row>
    <row r="446" customFormat="false" ht="12.75" hidden="false" customHeight="false" outlineLevel="0" collapsed="false">
      <c r="A446" s="184" t="e">
        <f aca="false">VLOOKUP(I446,DDEPM_USERS,2,FALSE())</f>
        <v>#N/A</v>
      </c>
      <c r="B446" s="185" t="e">
        <f aca="false">VLOOKUP(T446,DELIV_CONV,2,FALSE())</f>
        <v>#N/A</v>
      </c>
      <c r="C446" s="186" t="n">
        <f aca="false">S446-R446+1</f>
        <v>1</v>
      </c>
      <c r="D446" s="187" t="e">
        <f aca="false">Y446*B446*C446</f>
        <v>#N/A</v>
      </c>
      <c r="E446" s="184" t="e">
        <f aca="false">D446*Z446</f>
        <v>#N/A</v>
      </c>
    </row>
    <row r="447" customFormat="false" ht="12.75" hidden="false" customHeight="false" outlineLevel="0" collapsed="false">
      <c r="A447" s="184" t="e">
        <f aca="false">VLOOKUP(I447,DDEPM_USERS,2,FALSE())</f>
        <v>#N/A</v>
      </c>
      <c r="B447" s="185" t="e">
        <f aca="false">VLOOKUP(T447,DELIV_CONV,2,FALSE())</f>
        <v>#N/A</v>
      </c>
      <c r="C447" s="186" t="n">
        <f aca="false">S447-R447+1</f>
        <v>1</v>
      </c>
      <c r="D447" s="187" t="e">
        <f aca="false">Y447*B447*C447</f>
        <v>#N/A</v>
      </c>
      <c r="E447" s="184" t="e">
        <f aca="false">D447*Z447</f>
        <v>#N/A</v>
      </c>
    </row>
    <row r="448" customFormat="false" ht="12.75" hidden="false" customHeight="false" outlineLevel="0" collapsed="false">
      <c r="A448" s="184" t="e">
        <f aca="false">VLOOKUP(I448,DDEPM_USERS,2,FALSE())</f>
        <v>#N/A</v>
      </c>
      <c r="B448" s="185" t="e">
        <f aca="false">VLOOKUP(T448,DELIV_CONV,2,FALSE())</f>
        <v>#N/A</v>
      </c>
      <c r="C448" s="186" t="n">
        <f aca="false">S448-R448+1</f>
        <v>1</v>
      </c>
      <c r="D448" s="187" t="e">
        <f aca="false">Y448*B448*C448</f>
        <v>#N/A</v>
      </c>
      <c r="E448" s="184" t="e">
        <f aca="false">D448*Z448</f>
        <v>#N/A</v>
      </c>
    </row>
    <row r="449" customFormat="false" ht="12.75" hidden="false" customHeight="false" outlineLevel="0" collapsed="false">
      <c r="A449" s="184" t="e">
        <f aca="false">VLOOKUP(I449,DDEPM_USERS,2,FALSE())</f>
        <v>#N/A</v>
      </c>
      <c r="B449" s="185" t="e">
        <f aca="false">VLOOKUP(T449,DELIV_CONV,2,FALSE())</f>
        <v>#N/A</v>
      </c>
      <c r="C449" s="186" t="n">
        <f aca="false">S449-R449+1</f>
        <v>1</v>
      </c>
      <c r="D449" s="187" t="e">
        <f aca="false">Y449*B449*C449</f>
        <v>#N/A</v>
      </c>
      <c r="E449" s="184" t="e">
        <f aca="false">D449*Z449</f>
        <v>#N/A</v>
      </c>
    </row>
    <row r="450" customFormat="false" ht="12.75" hidden="false" customHeight="false" outlineLevel="0" collapsed="false">
      <c r="A450" s="184" t="e">
        <f aca="false">VLOOKUP(I450,DDEPM_USERS,2,FALSE())</f>
        <v>#N/A</v>
      </c>
      <c r="B450" s="185" t="e">
        <f aca="false">VLOOKUP(T450,DELIV_CONV,2,FALSE())</f>
        <v>#N/A</v>
      </c>
      <c r="C450" s="186" t="n">
        <f aca="false">S450-R450+1</f>
        <v>1</v>
      </c>
      <c r="D450" s="187" t="e">
        <f aca="false">Y450*B450*C450</f>
        <v>#N/A</v>
      </c>
      <c r="E450" s="184" t="e">
        <f aca="false">D450*Z450</f>
        <v>#N/A</v>
      </c>
    </row>
    <row r="451" customFormat="false" ht="12.75" hidden="false" customHeight="false" outlineLevel="0" collapsed="false">
      <c r="A451" s="184" t="e">
        <f aca="false">VLOOKUP(I451,DDEPM_USERS,2,FALSE())</f>
        <v>#N/A</v>
      </c>
      <c r="B451" s="185" t="e">
        <f aca="false">VLOOKUP(T451,DELIV_CONV,2,FALSE())</f>
        <v>#N/A</v>
      </c>
      <c r="C451" s="186" t="n">
        <f aca="false">S451-R451+1</f>
        <v>1</v>
      </c>
      <c r="D451" s="187" t="e">
        <f aca="false">Y451*B451*C451</f>
        <v>#N/A</v>
      </c>
      <c r="E451" s="184" t="e">
        <f aca="false">D451*Z451</f>
        <v>#N/A</v>
      </c>
    </row>
    <row r="452" customFormat="false" ht="12.75" hidden="false" customHeight="false" outlineLevel="0" collapsed="false">
      <c r="A452" s="184" t="e">
        <f aca="false">VLOOKUP(I452,DDEPM_USERS,2,FALSE())</f>
        <v>#N/A</v>
      </c>
      <c r="B452" s="185" t="e">
        <f aca="false">VLOOKUP(T452,DELIV_CONV,2,FALSE())</f>
        <v>#N/A</v>
      </c>
      <c r="C452" s="186" t="n">
        <f aca="false">S452-R452+1</f>
        <v>1</v>
      </c>
      <c r="D452" s="187" t="e">
        <f aca="false">Y452*B452*C452</f>
        <v>#N/A</v>
      </c>
      <c r="E452" s="184" t="e">
        <f aca="false">D452*Z452</f>
        <v>#N/A</v>
      </c>
    </row>
    <row r="453" customFormat="false" ht="12.75" hidden="false" customHeight="false" outlineLevel="0" collapsed="false">
      <c r="A453" s="184" t="e">
        <f aca="false">VLOOKUP(I453,DDEPM_USERS,2,FALSE())</f>
        <v>#N/A</v>
      </c>
      <c r="B453" s="185" t="e">
        <f aca="false">VLOOKUP(T453,DELIV_CONV,2,FALSE())</f>
        <v>#N/A</v>
      </c>
      <c r="C453" s="186" t="n">
        <f aca="false">S453-R453+1</f>
        <v>1</v>
      </c>
      <c r="D453" s="187" t="e">
        <f aca="false">Y453*B453*C453</f>
        <v>#N/A</v>
      </c>
      <c r="E453" s="184" t="e">
        <f aca="false">D453*Z453</f>
        <v>#N/A</v>
      </c>
    </row>
    <row r="454" customFormat="false" ht="12.75" hidden="false" customHeight="false" outlineLevel="0" collapsed="false">
      <c r="A454" s="184" t="e">
        <f aca="false">VLOOKUP(I454,DDEPM_USERS,2,FALSE())</f>
        <v>#N/A</v>
      </c>
      <c r="B454" s="185" t="e">
        <f aca="false">VLOOKUP(T454,DELIV_CONV,2,FALSE())</f>
        <v>#N/A</v>
      </c>
      <c r="C454" s="186" t="n">
        <f aca="false">S454-R454+1</f>
        <v>1</v>
      </c>
      <c r="D454" s="187" t="e">
        <f aca="false">Y454*B454*C454</f>
        <v>#N/A</v>
      </c>
      <c r="E454" s="184" t="e">
        <f aca="false">D454*Z454</f>
        <v>#N/A</v>
      </c>
    </row>
    <row r="455" customFormat="false" ht="12.75" hidden="false" customHeight="false" outlineLevel="0" collapsed="false">
      <c r="A455" s="184" t="e">
        <f aca="false">VLOOKUP(I455,DDEPM_USERS,2,FALSE())</f>
        <v>#N/A</v>
      </c>
      <c r="B455" s="185" t="e">
        <f aca="false">VLOOKUP(T455,DELIV_CONV,2,FALSE())</f>
        <v>#N/A</v>
      </c>
      <c r="C455" s="186" t="n">
        <f aca="false">S455-R455+1</f>
        <v>1</v>
      </c>
      <c r="D455" s="187" t="e">
        <f aca="false">Y455*B455*C455</f>
        <v>#N/A</v>
      </c>
      <c r="E455" s="184" t="e">
        <f aca="false">D455*Z455</f>
        <v>#N/A</v>
      </c>
    </row>
    <row r="456" customFormat="false" ht="12.75" hidden="false" customHeight="false" outlineLevel="0" collapsed="false">
      <c r="A456" s="184" t="e">
        <f aca="false">VLOOKUP(I456,DDEPM_USERS,2,FALSE())</f>
        <v>#N/A</v>
      </c>
      <c r="B456" s="185" t="e">
        <f aca="false">VLOOKUP(T456,DELIV_CONV,2,FALSE())</f>
        <v>#N/A</v>
      </c>
      <c r="C456" s="186" t="n">
        <f aca="false">S456-R456+1</f>
        <v>1</v>
      </c>
      <c r="D456" s="187" t="e">
        <f aca="false">Y456*B456*C456</f>
        <v>#N/A</v>
      </c>
      <c r="E456" s="184" t="e">
        <f aca="false">D456*Z456</f>
        <v>#N/A</v>
      </c>
    </row>
    <row r="457" customFormat="false" ht="12.75" hidden="false" customHeight="false" outlineLevel="0" collapsed="false">
      <c r="A457" s="184" t="e">
        <f aca="false">VLOOKUP(I457,DDEPM_USERS,2,FALSE())</f>
        <v>#N/A</v>
      </c>
      <c r="B457" s="185" t="e">
        <f aca="false">VLOOKUP(T457,DELIV_CONV,2,FALSE())</f>
        <v>#N/A</v>
      </c>
      <c r="C457" s="186" t="n">
        <f aca="false">S457-R457+1</f>
        <v>1</v>
      </c>
      <c r="D457" s="187" t="e">
        <f aca="false">Y457*B457*C457</f>
        <v>#N/A</v>
      </c>
      <c r="E457" s="184" t="e">
        <f aca="false">D457*Z457</f>
        <v>#N/A</v>
      </c>
    </row>
    <row r="458" customFormat="false" ht="12.75" hidden="false" customHeight="false" outlineLevel="0" collapsed="false">
      <c r="A458" s="184" t="e">
        <f aca="false">VLOOKUP(I458,DDEPM_USERS,2,FALSE())</f>
        <v>#N/A</v>
      </c>
      <c r="B458" s="185" t="e">
        <f aca="false">VLOOKUP(T458,DELIV_CONV,2,FALSE())</f>
        <v>#N/A</v>
      </c>
      <c r="C458" s="186" t="n">
        <f aca="false">S458-R458+1</f>
        <v>1</v>
      </c>
      <c r="D458" s="187" t="e">
        <f aca="false">Y458*B458*C458</f>
        <v>#N/A</v>
      </c>
      <c r="E458" s="184" t="e">
        <f aca="false">D458*Z458</f>
        <v>#N/A</v>
      </c>
    </row>
    <row r="459" customFormat="false" ht="12.75" hidden="false" customHeight="false" outlineLevel="0" collapsed="false">
      <c r="A459" s="184" t="e">
        <f aca="false">VLOOKUP(I459,DDEPM_USERS,2,FALSE())</f>
        <v>#N/A</v>
      </c>
      <c r="B459" s="185" t="e">
        <f aca="false">VLOOKUP(T459,DELIV_CONV,2,FALSE())</f>
        <v>#N/A</v>
      </c>
      <c r="C459" s="186" t="n">
        <f aca="false">S459-R459+1</f>
        <v>1</v>
      </c>
      <c r="D459" s="187" t="e">
        <f aca="false">Y459*B459*C459</f>
        <v>#N/A</v>
      </c>
      <c r="E459" s="184" t="e">
        <f aca="false">D459*Z459</f>
        <v>#N/A</v>
      </c>
    </row>
    <row r="460" customFormat="false" ht="12.75" hidden="false" customHeight="false" outlineLevel="0" collapsed="false">
      <c r="A460" s="184" t="e">
        <f aca="false">VLOOKUP(I460,DDEPM_USERS,2,FALSE())</f>
        <v>#N/A</v>
      </c>
      <c r="B460" s="185" t="e">
        <f aca="false">VLOOKUP(T460,DELIV_CONV,2,FALSE())</f>
        <v>#N/A</v>
      </c>
      <c r="C460" s="186" t="n">
        <f aca="false">S460-R460+1</f>
        <v>1</v>
      </c>
      <c r="D460" s="187" t="e">
        <f aca="false">Y460*B460*C460</f>
        <v>#N/A</v>
      </c>
      <c r="E460" s="184" t="e">
        <f aca="false">D460*Z460</f>
        <v>#N/A</v>
      </c>
    </row>
    <row r="461" customFormat="false" ht="12.75" hidden="false" customHeight="false" outlineLevel="0" collapsed="false">
      <c r="A461" s="184" t="e">
        <f aca="false">VLOOKUP(I461,DDEPM_USERS,2,FALSE())</f>
        <v>#N/A</v>
      </c>
      <c r="B461" s="185" t="e">
        <f aca="false">VLOOKUP(T461,DELIV_CONV,2,FALSE())</f>
        <v>#N/A</v>
      </c>
      <c r="C461" s="186" t="n">
        <f aca="false">S461-R461+1</f>
        <v>1</v>
      </c>
      <c r="D461" s="187" t="e">
        <f aca="false">Y461*B461*C461</f>
        <v>#N/A</v>
      </c>
      <c r="E461" s="184" t="e">
        <f aca="false">D461*Z461</f>
        <v>#N/A</v>
      </c>
    </row>
    <row r="462" customFormat="false" ht="12.75" hidden="false" customHeight="false" outlineLevel="0" collapsed="false">
      <c r="A462" s="184" t="e">
        <f aca="false">VLOOKUP(I462,DDEPM_USERS,2,FALSE())</f>
        <v>#N/A</v>
      </c>
      <c r="B462" s="185" t="e">
        <f aca="false">VLOOKUP(T462,DELIV_CONV,2,FALSE())</f>
        <v>#N/A</v>
      </c>
      <c r="C462" s="186" t="n">
        <f aca="false">S462-R462+1</f>
        <v>1</v>
      </c>
      <c r="D462" s="187" t="e">
        <f aca="false">Y462*B462*C462</f>
        <v>#N/A</v>
      </c>
      <c r="E462" s="184" t="e">
        <f aca="false">D462*Z462</f>
        <v>#N/A</v>
      </c>
    </row>
    <row r="463" customFormat="false" ht="12.75" hidden="false" customHeight="false" outlineLevel="0" collapsed="false">
      <c r="A463" s="184" t="e">
        <f aca="false">VLOOKUP(I463,DDEPM_USERS,2,FALSE())</f>
        <v>#N/A</v>
      </c>
      <c r="B463" s="185" t="e">
        <f aca="false">VLOOKUP(T463,DELIV_CONV,2,FALSE())</f>
        <v>#N/A</v>
      </c>
      <c r="C463" s="186" t="n">
        <f aca="false">S463-R463+1</f>
        <v>1</v>
      </c>
      <c r="D463" s="187" t="e">
        <f aca="false">Y463*B463*C463</f>
        <v>#N/A</v>
      </c>
      <c r="E463" s="184" t="e">
        <f aca="false">D463*Z463</f>
        <v>#N/A</v>
      </c>
    </row>
    <row r="464" customFormat="false" ht="12.75" hidden="false" customHeight="false" outlineLevel="0" collapsed="false">
      <c r="A464" s="184" t="e">
        <f aca="false">VLOOKUP(I464,DDEPM_USERS,2,FALSE())</f>
        <v>#N/A</v>
      </c>
      <c r="B464" s="185" t="e">
        <f aca="false">VLOOKUP(T464,DELIV_CONV,2,FALSE())</f>
        <v>#N/A</v>
      </c>
      <c r="C464" s="186" t="n">
        <f aca="false">S464-R464+1</f>
        <v>1</v>
      </c>
      <c r="D464" s="187" t="e">
        <f aca="false">Y464*B464*C464</f>
        <v>#N/A</v>
      </c>
      <c r="E464" s="184" t="e">
        <f aca="false">D464*Z464</f>
        <v>#N/A</v>
      </c>
    </row>
    <row r="465" customFormat="false" ht="12.75" hidden="false" customHeight="false" outlineLevel="0" collapsed="false">
      <c r="A465" s="184" t="e">
        <f aca="false">VLOOKUP(I465,DDEPM_USERS,2,FALSE())</f>
        <v>#N/A</v>
      </c>
      <c r="B465" s="185" t="e">
        <f aca="false">VLOOKUP(T465,DELIV_CONV,2,FALSE())</f>
        <v>#N/A</v>
      </c>
      <c r="C465" s="186" t="n">
        <f aca="false">S465-R465+1</f>
        <v>1</v>
      </c>
      <c r="D465" s="187" t="e">
        <f aca="false">Y465*B465*C465</f>
        <v>#N/A</v>
      </c>
      <c r="E465" s="184" t="e">
        <f aca="false">D465*Z465</f>
        <v>#N/A</v>
      </c>
    </row>
    <row r="466" customFormat="false" ht="12.75" hidden="false" customHeight="false" outlineLevel="0" collapsed="false">
      <c r="A466" s="184" t="e">
        <f aca="false">VLOOKUP(I466,DDEPM_USERS,2,FALSE())</f>
        <v>#N/A</v>
      </c>
      <c r="B466" s="185" t="e">
        <f aca="false">VLOOKUP(T466,DELIV_CONV,2,FALSE())</f>
        <v>#N/A</v>
      </c>
      <c r="C466" s="186" t="n">
        <f aca="false">S466-R466+1</f>
        <v>1</v>
      </c>
      <c r="D466" s="187" t="e">
        <f aca="false">Y466*B466*C466</f>
        <v>#N/A</v>
      </c>
      <c r="E466" s="184" t="e">
        <f aca="false">D466*Z466</f>
        <v>#N/A</v>
      </c>
    </row>
    <row r="467" customFormat="false" ht="12.75" hidden="false" customHeight="false" outlineLevel="0" collapsed="false">
      <c r="A467" s="184" t="e">
        <f aca="false">VLOOKUP(I467,DDEPM_USERS,2,FALSE())</f>
        <v>#N/A</v>
      </c>
      <c r="B467" s="185" t="e">
        <f aca="false">VLOOKUP(T467,DELIV_CONV,2,FALSE())</f>
        <v>#N/A</v>
      </c>
      <c r="C467" s="186" t="n">
        <f aca="false">S467-R467+1</f>
        <v>1</v>
      </c>
      <c r="D467" s="187" t="e">
        <f aca="false">Y467*B467*C467</f>
        <v>#N/A</v>
      </c>
      <c r="E467" s="184" t="e">
        <f aca="false">D467*Z467</f>
        <v>#N/A</v>
      </c>
    </row>
    <row r="468" customFormat="false" ht="12.75" hidden="false" customHeight="false" outlineLevel="0" collapsed="false">
      <c r="A468" s="184" t="e">
        <f aca="false">VLOOKUP(I468,DDEPM_USERS,2,FALSE())</f>
        <v>#N/A</v>
      </c>
      <c r="B468" s="185" t="e">
        <f aca="false">VLOOKUP(T468,DELIV_CONV,2,FALSE())</f>
        <v>#N/A</v>
      </c>
      <c r="C468" s="186" t="n">
        <f aca="false">S468-R468+1</f>
        <v>1</v>
      </c>
      <c r="D468" s="187" t="e">
        <f aca="false">Y468*B468*C468</f>
        <v>#N/A</v>
      </c>
      <c r="E468" s="184" t="e">
        <f aca="false">D468*Z468</f>
        <v>#N/A</v>
      </c>
    </row>
    <row r="469" customFormat="false" ht="12.75" hidden="false" customHeight="false" outlineLevel="0" collapsed="false">
      <c r="A469" s="184" t="e">
        <f aca="false">VLOOKUP(I469,DDEPM_USERS,2,FALSE())</f>
        <v>#N/A</v>
      </c>
      <c r="B469" s="185" t="e">
        <f aca="false">VLOOKUP(T469,DELIV_CONV,2,FALSE())</f>
        <v>#N/A</v>
      </c>
      <c r="C469" s="186" t="n">
        <f aca="false">S469-R469+1</f>
        <v>1</v>
      </c>
      <c r="D469" s="187" t="e">
        <f aca="false">Y469*B469*C469</f>
        <v>#N/A</v>
      </c>
      <c r="E469" s="184" t="e">
        <f aca="false">D469*Z469</f>
        <v>#N/A</v>
      </c>
    </row>
    <row r="470" customFormat="false" ht="12.75" hidden="false" customHeight="false" outlineLevel="0" collapsed="false">
      <c r="A470" s="184" t="e">
        <f aca="false">VLOOKUP(I470,DDEPM_USERS,2,FALSE())</f>
        <v>#N/A</v>
      </c>
      <c r="B470" s="185" t="e">
        <f aca="false">VLOOKUP(T470,DELIV_CONV,2,FALSE())</f>
        <v>#N/A</v>
      </c>
      <c r="C470" s="186" t="n">
        <f aca="false">S470-R470+1</f>
        <v>1</v>
      </c>
      <c r="D470" s="187" t="e">
        <f aca="false">Y470*B470*C470</f>
        <v>#N/A</v>
      </c>
      <c r="E470" s="184" t="e">
        <f aca="false">D470*Z470</f>
        <v>#N/A</v>
      </c>
    </row>
    <row r="471" customFormat="false" ht="12.75" hidden="false" customHeight="false" outlineLevel="0" collapsed="false">
      <c r="A471" s="184" t="e">
        <f aca="false">VLOOKUP(I471,DDEPM_USERS,2,FALSE())</f>
        <v>#N/A</v>
      </c>
      <c r="B471" s="185" t="e">
        <f aca="false">VLOOKUP(T471,DELIV_CONV,2,FALSE())</f>
        <v>#N/A</v>
      </c>
      <c r="C471" s="186" t="n">
        <f aca="false">S471-R471+1</f>
        <v>1</v>
      </c>
      <c r="D471" s="187" t="e">
        <f aca="false">Y471*B471*C471</f>
        <v>#N/A</v>
      </c>
      <c r="E471" s="184" t="e">
        <f aca="false">D471*Z471</f>
        <v>#N/A</v>
      </c>
    </row>
    <row r="472" customFormat="false" ht="12.75" hidden="false" customHeight="false" outlineLevel="0" collapsed="false">
      <c r="A472" s="184" t="e">
        <f aca="false">VLOOKUP(I472,DDEPM_USERS,2,FALSE())</f>
        <v>#N/A</v>
      </c>
      <c r="B472" s="185" t="e">
        <f aca="false">VLOOKUP(T472,DELIV_CONV,2,FALSE())</f>
        <v>#N/A</v>
      </c>
      <c r="C472" s="186" t="n">
        <f aca="false">S472-R472+1</f>
        <v>1</v>
      </c>
      <c r="D472" s="187" t="e">
        <f aca="false">Y472*B472*C472</f>
        <v>#N/A</v>
      </c>
      <c r="E472" s="184" t="e">
        <f aca="false">D472*Z472</f>
        <v>#N/A</v>
      </c>
    </row>
    <row r="473" customFormat="false" ht="12.75" hidden="false" customHeight="false" outlineLevel="0" collapsed="false">
      <c r="A473" s="184" t="e">
        <f aca="false">VLOOKUP(I473,DDEPM_USERS,2,FALSE())</f>
        <v>#N/A</v>
      </c>
      <c r="B473" s="185" t="e">
        <f aca="false">VLOOKUP(T473,DELIV_CONV,2,FALSE())</f>
        <v>#N/A</v>
      </c>
      <c r="C473" s="186" t="n">
        <f aca="false">S473-R473+1</f>
        <v>1</v>
      </c>
      <c r="D473" s="187" t="e">
        <f aca="false">Y473*B473*C473</f>
        <v>#N/A</v>
      </c>
      <c r="E473" s="184" t="e">
        <f aca="false">D473*Z473</f>
        <v>#N/A</v>
      </c>
    </row>
    <row r="474" customFormat="false" ht="12.75" hidden="false" customHeight="false" outlineLevel="0" collapsed="false">
      <c r="A474" s="184" t="e">
        <f aca="false">VLOOKUP(I474,DDEPM_USERS,2,FALSE())</f>
        <v>#N/A</v>
      </c>
      <c r="B474" s="185" t="e">
        <f aca="false">VLOOKUP(T474,DELIV_CONV,2,FALSE())</f>
        <v>#N/A</v>
      </c>
      <c r="C474" s="186" t="n">
        <f aca="false">S474-R474+1</f>
        <v>1</v>
      </c>
      <c r="D474" s="187" t="e">
        <f aca="false">Y474*B474*C474</f>
        <v>#N/A</v>
      </c>
      <c r="E474" s="184" t="e">
        <f aca="false">D474*Z474</f>
        <v>#N/A</v>
      </c>
    </row>
    <row r="475" customFormat="false" ht="12.75" hidden="false" customHeight="false" outlineLevel="0" collapsed="false">
      <c r="A475" s="184" t="e">
        <f aca="false">VLOOKUP(I475,DDEPM_USERS,2,FALSE())</f>
        <v>#N/A</v>
      </c>
      <c r="B475" s="185" t="e">
        <f aca="false">VLOOKUP(T475,DELIV_CONV,2,FALSE())</f>
        <v>#N/A</v>
      </c>
      <c r="C475" s="186" t="n">
        <f aca="false">S475-R475+1</f>
        <v>1</v>
      </c>
      <c r="D475" s="187" t="e">
        <f aca="false">Y475*B475*C475</f>
        <v>#N/A</v>
      </c>
      <c r="E475" s="184" t="e">
        <f aca="false">D475*Z475</f>
        <v>#N/A</v>
      </c>
    </row>
    <row r="476" customFormat="false" ht="12.75" hidden="false" customHeight="false" outlineLevel="0" collapsed="false">
      <c r="A476" s="184" t="e">
        <f aca="false">VLOOKUP(I476,DDEPM_USERS,2,FALSE())</f>
        <v>#N/A</v>
      </c>
      <c r="B476" s="185" t="e">
        <f aca="false">VLOOKUP(T476,DELIV_CONV,2,FALSE())</f>
        <v>#N/A</v>
      </c>
      <c r="C476" s="186" t="n">
        <f aca="false">S476-R476+1</f>
        <v>1</v>
      </c>
      <c r="D476" s="187" t="e">
        <f aca="false">Y476*B476*C476</f>
        <v>#N/A</v>
      </c>
      <c r="E476" s="184" t="e">
        <f aca="false">D476*Z476</f>
        <v>#N/A</v>
      </c>
    </row>
    <row r="477" customFormat="false" ht="12.75" hidden="false" customHeight="false" outlineLevel="0" collapsed="false">
      <c r="A477" s="184" t="e">
        <f aca="false">VLOOKUP(I477,DDEPM_USERS,2,FALSE())</f>
        <v>#N/A</v>
      </c>
      <c r="B477" s="185" t="e">
        <f aca="false">VLOOKUP(T477,DELIV_CONV,2,FALSE())</f>
        <v>#N/A</v>
      </c>
      <c r="C477" s="186" t="n">
        <f aca="false">S477-R477+1</f>
        <v>1</v>
      </c>
      <c r="D477" s="187" t="e">
        <f aca="false">Y477*B477*C477</f>
        <v>#N/A</v>
      </c>
      <c r="E477" s="184" t="e">
        <f aca="false">D477*Z477</f>
        <v>#N/A</v>
      </c>
    </row>
    <row r="478" customFormat="false" ht="12.75" hidden="false" customHeight="false" outlineLevel="0" collapsed="false">
      <c r="A478" s="184" t="e">
        <f aca="false">VLOOKUP(I478,DDEPM_USERS,2,FALSE())</f>
        <v>#N/A</v>
      </c>
      <c r="B478" s="185" t="e">
        <f aca="false">VLOOKUP(T478,DELIV_CONV,2,FALSE())</f>
        <v>#N/A</v>
      </c>
      <c r="C478" s="186" t="n">
        <f aca="false">S478-R478+1</f>
        <v>1</v>
      </c>
      <c r="D478" s="187" t="e">
        <f aca="false">Y478*B478*C478</f>
        <v>#N/A</v>
      </c>
      <c r="E478" s="184" t="e">
        <f aca="false">D478*Z478</f>
        <v>#N/A</v>
      </c>
    </row>
    <row r="479" customFormat="false" ht="12.75" hidden="false" customHeight="false" outlineLevel="0" collapsed="false">
      <c r="A479" s="184" t="e">
        <f aca="false">VLOOKUP(I479,DDEPM_USERS,2,FALSE())</f>
        <v>#N/A</v>
      </c>
      <c r="B479" s="185" t="e">
        <f aca="false">VLOOKUP(T479,DELIV_CONV,2,FALSE())</f>
        <v>#N/A</v>
      </c>
      <c r="C479" s="186" t="n">
        <f aca="false">S479-R479+1</f>
        <v>1</v>
      </c>
      <c r="D479" s="187" t="e">
        <f aca="false">Y479*B479*C479</f>
        <v>#N/A</v>
      </c>
      <c r="E479" s="184" t="e">
        <f aca="false">D479*Z479</f>
        <v>#N/A</v>
      </c>
    </row>
    <row r="480" customFormat="false" ht="12.75" hidden="false" customHeight="false" outlineLevel="0" collapsed="false">
      <c r="A480" s="184" t="e">
        <f aca="false">VLOOKUP(I480,DDEPM_USERS,2,FALSE())</f>
        <v>#N/A</v>
      </c>
      <c r="B480" s="185" t="e">
        <f aca="false">VLOOKUP(T480,DELIV_CONV,2,FALSE())</f>
        <v>#N/A</v>
      </c>
      <c r="C480" s="186" t="n">
        <f aca="false">S480-R480+1</f>
        <v>1</v>
      </c>
      <c r="D480" s="187" t="e">
        <f aca="false">Y480*B480*C480</f>
        <v>#N/A</v>
      </c>
      <c r="E480" s="184" t="e">
        <f aca="false">D480*Z480</f>
        <v>#N/A</v>
      </c>
    </row>
    <row r="481" customFormat="false" ht="12.75" hidden="false" customHeight="false" outlineLevel="0" collapsed="false">
      <c r="A481" s="184" t="e">
        <f aca="false">VLOOKUP(I481,DDEPM_USERS,2,FALSE())</f>
        <v>#N/A</v>
      </c>
      <c r="B481" s="185" t="e">
        <f aca="false">VLOOKUP(T481,DELIV_CONV,2,FALSE())</f>
        <v>#N/A</v>
      </c>
      <c r="C481" s="186" t="n">
        <f aca="false">S481-R481+1</f>
        <v>1</v>
      </c>
      <c r="D481" s="187" t="e">
        <f aca="false">Y481*B481*C481</f>
        <v>#N/A</v>
      </c>
      <c r="E481" s="184" t="e">
        <f aca="false">D481*Z481</f>
        <v>#N/A</v>
      </c>
    </row>
    <row r="482" customFormat="false" ht="12.75" hidden="false" customHeight="false" outlineLevel="0" collapsed="false">
      <c r="A482" s="184" t="e">
        <f aca="false">VLOOKUP(I482,DDEPM_USERS,2,FALSE())</f>
        <v>#N/A</v>
      </c>
      <c r="B482" s="185" t="e">
        <f aca="false">VLOOKUP(T482,DELIV_CONV,2,FALSE())</f>
        <v>#N/A</v>
      </c>
      <c r="C482" s="186" t="n">
        <f aca="false">S482-R482+1</f>
        <v>1</v>
      </c>
      <c r="D482" s="187" t="e">
        <f aca="false">Y482*B482*C482</f>
        <v>#N/A</v>
      </c>
      <c r="E482" s="184" t="e">
        <f aca="false">D482*Z482</f>
        <v>#N/A</v>
      </c>
    </row>
    <row r="483" customFormat="false" ht="12.75" hidden="false" customHeight="false" outlineLevel="0" collapsed="false">
      <c r="A483" s="184" t="e">
        <f aca="false">VLOOKUP(I483,DDEPM_USERS,2,FALSE())</f>
        <v>#N/A</v>
      </c>
      <c r="B483" s="185" t="e">
        <f aca="false">VLOOKUP(T483,DELIV_CONV,2,FALSE())</f>
        <v>#N/A</v>
      </c>
      <c r="C483" s="186" t="n">
        <f aca="false">S483-R483+1</f>
        <v>1</v>
      </c>
      <c r="D483" s="187" t="e">
        <f aca="false">Y483*B483*C483</f>
        <v>#N/A</v>
      </c>
      <c r="E483" s="184" t="e">
        <f aca="false">D483*Z483</f>
        <v>#N/A</v>
      </c>
    </row>
    <row r="484" customFormat="false" ht="12.75" hidden="false" customHeight="false" outlineLevel="0" collapsed="false">
      <c r="A484" s="184" t="e">
        <f aca="false">VLOOKUP(I484,DDEPM_USERS,2,FALSE())</f>
        <v>#N/A</v>
      </c>
      <c r="B484" s="185" t="e">
        <f aca="false">VLOOKUP(T484,DELIV_CONV,2,FALSE())</f>
        <v>#N/A</v>
      </c>
      <c r="C484" s="186" t="n">
        <f aca="false">S484-R484+1</f>
        <v>1</v>
      </c>
      <c r="D484" s="187" t="e">
        <f aca="false">Y484*B484*C484</f>
        <v>#N/A</v>
      </c>
      <c r="E484" s="184" t="e">
        <f aca="false">D484*Z484</f>
        <v>#N/A</v>
      </c>
    </row>
    <row r="485" customFormat="false" ht="12.75" hidden="false" customHeight="false" outlineLevel="0" collapsed="false">
      <c r="A485" s="184" t="e">
        <f aca="false">VLOOKUP(I485,DDEPM_USERS,2,FALSE())</f>
        <v>#N/A</v>
      </c>
      <c r="B485" s="185" t="e">
        <f aca="false">VLOOKUP(T485,DELIV_CONV,2,FALSE())</f>
        <v>#N/A</v>
      </c>
      <c r="C485" s="186" t="n">
        <f aca="false">S485-R485+1</f>
        <v>1</v>
      </c>
      <c r="D485" s="187" t="e">
        <f aca="false">Y485*B485*C485</f>
        <v>#N/A</v>
      </c>
      <c r="E485" s="184" t="e">
        <f aca="false">D485*Z485</f>
        <v>#N/A</v>
      </c>
    </row>
    <row r="486" customFormat="false" ht="12.75" hidden="false" customHeight="false" outlineLevel="0" collapsed="false">
      <c r="A486" s="184" t="e">
        <f aca="false">VLOOKUP(I486,DDEPM_USERS,2,FALSE())</f>
        <v>#N/A</v>
      </c>
      <c r="B486" s="185" t="e">
        <f aca="false">VLOOKUP(T486,DELIV_CONV,2,FALSE())</f>
        <v>#N/A</v>
      </c>
      <c r="C486" s="186" t="n">
        <f aca="false">S486-R486+1</f>
        <v>1</v>
      </c>
      <c r="D486" s="187" t="e">
        <f aca="false">Y486*B486*C486</f>
        <v>#N/A</v>
      </c>
      <c r="E486" s="184" t="e">
        <f aca="false">D486*Z486</f>
        <v>#N/A</v>
      </c>
    </row>
    <row r="487" customFormat="false" ht="12.75" hidden="false" customHeight="false" outlineLevel="0" collapsed="false">
      <c r="A487" s="184" t="e">
        <f aca="false">VLOOKUP(I487,DDEPM_USERS,2,FALSE())</f>
        <v>#N/A</v>
      </c>
      <c r="B487" s="185" t="e">
        <f aca="false">VLOOKUP(T487,DELIV_CONV,2,FALSE())</f>
        <v>#N/A</v>
      </c>
      <c r="C487" s="186" t="n">
        <f aca="false">S487-R487+1</f>
        <v>1</v>
      </c>
      <c r="D487" s="187" t="e">
        <f aca="false">Y487*B487*C487</f>
        <v>#N/A</v>
      </c>
      <c r="E487" s="184" t="e">
        <f aca="false">D487*Z487</f>
        <v>#N/A</v>
      </c>
    </row>
    <row r="488" customFormat="false" ht="12.75" hidden="false" customHeight="false" outlineLevel="0" collapsed="false">
      <c r="A488" s="184" t="e">
        <f aca="false">VLOOKUP(I488,DDEPM_USERS,2,FALSE())</f>
        <v>#N/A</v>
      </c>
      <c r="B488" s="185" t="e">
        <f aca="false">VLOOKUP(T488,DELIV_CONV,2,FALSE())</f>
        <v>#N/A</v>
      </c>
      <c r="C488" s="186" t="n">
        <f aca="false">S488-R488+1</f>
        <v>1</v>
      </c>
      <c r="D488" s="187" t="e">
        <f aca="false">Y488*B488*C488</f>
        <v>#N/A</v>
      </c>
      <c r="E488" s="184" t="e">
        <f aca="false">D488*Z488</f>
        <v>#N/A</v>
      </c>
    </row>
    <row r="489" customFormat="false" ht="12.75" hidden="false" customHeight="false" outlineLevel="0" collapsed="false">
      <c r="A489" s="184" t="e">
        <f aca="false">VLOOKUP(I489,DDEPM_USERS,2,FALSE())</f>
        <v>#N/A</v>
      </c>
      <c r="B489" s="185" t="e">
        <f aca="false">VLOOKUP(T489,DELIV_CONV,2,FALSE())</f>
        <v>#N/A</v>
      </c>
      <c r="C489" s="186" t="n">
        <f aca="false">S489-R489+1</f>
        <v>1</v>
      </c>
      <c r="D489" s="187" t="e">
        <f aca="false">Y489*B489*C489</f>
        <v>#N/A</v>
      </c>
      <c r="E489" s="184" t="e">
        <f aca="false">D489*Z489</f>
        <v>#N/A</v>
      </c>
    </row>
    <row r="490" customFormat="false" ht="12.75" hidden="false" customHeight="false" outlineLevel="0" collapsed="false">
      <c r="A490" s="184" t="e">
        <f aca="false">VLOOKUP(I490,DDEPM_USERS,2,FALSE())</f>
        <v>#N/A</v>
      </c>
      <c r="B490" s="185" t="e">
        <f aca="false">VLOOKUP(T490,DELIV_CONV,2,FALSE())</f>
        <v>#N/A</v>
      </c>
      <c r="C490" s="186" t="n">
        <f aca="false">S490-R490+1</f>
        <v>1</v>
      </c>
      <c r="D490" s="187" t="e">
        <f aca="false">Y490*B490*C490</f>
        <v>#N/A</v>
      </c>
      <c r="E490" s="184" t="e">
        <f aca="false">D490*Z490</f>
        <v>#N/A</v>
      </c>
    </row>
    <row r="491" customFormat="false" ht="12.75" hidden="false" customHeight="false" outlineLevel="0" collapsed="false">
      <c r="A491" s="184" t="e">
        <f aca="false">VLOOKUP(I491,DDEPM_USERS,2,FALSE())</f>
        <v>#N/A</v>
      </c>
      <c r="B491" s="185" t="e">
        <f aca="false">VLOOKUP(T491,DELIV_CONV,2,FALSE())</f>
        <v>#N/A</v>
      </c>
      <c r="C491" s="186" t="n">
        <f aca="false">S491-R491+1</f>
        <v>1</v>
      </c>
      <c r="D491" s="187" t="e">
        <f aca="false">Y491*B491*C491</f>
        <v>#N/A</v>
      </c>
      <c r="E491" s="184" t="e">
        <f aca="false">D491*Z491</f>
        <v>#N/A</v>
      </c>
    </row>
    <row r="492" customFormat="false" ht="12.75" hidden="false" customHeight="false" outlineLevel="0" collapsed="false">
      <c r="A492" s="184" t="e">
        <f aca="false">VLOOKUP(I492,DDEPM_USERS,2,FALSE())</f>
        <v>#N/A</v>
      </c>
      <c r="B492" s="185" t="e">
        <f aca="false">VLOOKUP(T492,DELIV_CONV,2,FALSE())</f>
        <v>#N/A</v>
      </c>
      <c r="C492" s="186" t="n">
        <f aca="false">S492-R492+1</f>
        <v>1</v>
      </c>
      <c r="D492" s="187" t="e">
        <f aca="false">Y492*B492*C492</f>
        <v>#N/A</v>
      </c>
      <c r="E492" s="184" t="e">
        <f aca="false">D492*Z492</f>
        <v>#N/A</v>
      </c>
    </row>
    <row r="493" customFormat="false" ht="12.75" hidden="false" customHeight="false" outlineLevel="0" collapsed="false">
      <c r="A493" s="184" t="e">
        <f aca="false">VLOOKUP(I493,DDEPM_USERS,2,FALSE())</f>
        <v>#N/A</v>
      </c>
      <c r="B493" s="185" t="e">
        <f aca="false">VLOOKUP(T493,DELIV_CONV,2,FALSE())</f>
        <v>#N/A</v>
      </c>
      <c r="C493" s="186" t="n">
        <f aca="false">S493-R493+1</f>
        <v>1</v>
      </c>
      <c r="D493" s="187" t="e">
        <f aca="false">Y493*B493*C493</f>
        <v>#N/A</v>
      </c>
      <c r="E493" s="184" t="e">
        <f aca="false">D493*Z493</f>
        <v>#N/A</v>
      </c>
    </row>
    <row r="494" customFormat="false" ht="12.75" hidden="false" customHeight="false" outlineLevel="0" collapsed="false">
      <c r="A494" s="184" t="e">
        <f aca="false">VLOOKUP(I494,DDEPM_USERS,2,FALSE())</f>
        <v>#N/A</v>
      </c>
      <c r="B494" s="185" t="e">
        <f aca="false">VLOOKUP(T494,DELIV_CONV,2,FALSE())</f>
        <v>#N/A</v>
      </c>
      <c r="C494" s="186" t="n">
        <f aca="false">S494-R494+1</f>
        <v>1</v>
      </c>
      <c r="D494" s="187" t="e">
        <f aca="false">Y494*B494*C494</f>
        <v>#N/A</v>
      </c>
      <c r="E494" s="184" t="e">
        <f aca="false">D494*Z494</f>
        <v>#N/A</v>
      </c>
    </row>
    <row r="495" customFormat="false" ht="12.75" hidden="false" customHeight="false" outlineLevel="0" collapsed="false">
      <c r="A495" s="184" t="e">
        <f aca="false">VLOOKUP(I495,DDEPM_USERS,2,FALSE())</f>
        <v>#N/A</v>
      </c>
      <c r="B495" s="185" t="e">
        <f aca="false">VLOOKUP(T495,DELIV_CONV,2,FALSE())</f>
        <v>#N/A</v>
      </c>
      <c r="C495" s="186" t="n">
        <f aca="false">S495-R495+1</f>
        <v>1</v>
      </c>
      <c r="D495" s="187" t="e">
        <f aca="false">Y495*B495*C495</f>
        <v>#N/A</v>
      </c>
      <c r="E495" s="184" t="e">
        <f aca="false">D495*Z495</f>
        <v>#N/A</v>
      </c>
    </row>
    <row r="496" customFormat="false" ht="12.75" hidden="false" customHeight="false" outlineLevel="0" collapsed="false">
      <c r="A496" s="184" t="e">
        <f aca="false">VLOOKUP(I496,DDEPM_USERS,2,FALSE())</f>
        <v>#N/A</v>
      </c>
      <c r="B496" s="185" t="e">
        <f aca="false">VLOOKUP(T496,DELIV_CONV,2,FALSE())</f>
        <v>#N/A</v>
      </c>
      <c r="C496" s="186" t="n">
        <f aca="false">S496-R496+1</f>
        <v>1</v>
      </c>
      <c r="D496" s="187" t="e">
        <f aca="false">Y496*B496*C496</f>
        <v>#N/A</v>
      </c>
      <c r="E496" s="184" t="e">
        <f aca="false">D496*Z496</f>
        <v>#N/A</v>
      </c>
    </row>
    <row r="497" customFormat="false" ht="12.75" hidden="false" customHeight="false" outlineLevel="0" collapsed="false">
      <c r="A497" s="184" t="e">
        <f aca="false">VLOOKUP(I497,DDEPM_USERS,2,FALSE())</f>
        <v>#N/A</v>
      </c>
      <c r="B497" s="185" t="e">
        <f aca="false">VLOOKUP(T497,DELIV_CONV,2,FALSE())</f>
        <v>#N/A</v>
      </c>
      <c r="C497" s="186" t="n">
        <f aca="false">S497-R497+1</f>
        <v>1</v>
      </c>
      <c r="D497" s="187" t="e">
        <f aca="false">Y497*B497*C497</f>
        <v>#N/A</v>
      </c>
      <c r="E497" s="184" t="e">
        <f aca="false">D497*Z497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1" width="10.85"/>
    <col collapsed="false" customWidth="true" hidden="false" outlineLevel="0" max="3" min="3" style="191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647</v>
      </c>
      <c r="B1" s="171" t="str">
        <f aca="false">IF(B6=0,"No Activity","")</f>
        <v>No Activity</v>
      </c>
      <c r="C1" s="2"/>
    </row>
    <row r="2" customFormat="false" ht="12.75" hidden="false" customHeight="false" outlineLevel="0" collapsed="false">
      <c r="A2" s="151" t="s">
        <v>727</v>
      </c>
      <c r="B2" s="2"/>
      <c r="C2" s="2"/>
    </row>
    <row r="3" customFormat="false" ht="12.75" hidden="false" customHeight="false" outlineLevel="0" collapsed="false">
      <c r="A3" s="40" t="n">
        <f aca="false">'E-Mail'!$B$2</f>
        <v>37026</v>
      </c>
      <c r="B3" s="2"/>
      <c r="C3" s="2"/>
    </row>
    <row r="4" customFormat="false" ht="12.75" hidden="false" customHeight="false" outlineLevel="0" collapsed="false">
      <c r="A4" s="151"/>
      <c r="B4" s="2"/>
      <c r="C4" s="2"/>
    </row>
    <row r="5" customFormat="false" ht="13.5" hidden="false" customHeight="false" outlineLevel="0" collapsed="false">
      <c r="A5" s="132" t="s">
        <v>570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728</v>
      </c>
      <c r="B6" s="133" t="n">
        <f aca="false">COUNTIF($F$9:$F$4997,A6)</f>
        <v>0</v>
      </c>
      <c r="C6" s="133" t="n">
        <f aca="false">SUMIF($F$9:$F$4998,A6,$C$9:$C$4998)</f>
        <v>0</v>
      </c>
    </row>
    <row r="7" customFormat="false" ht="12.75" hidden="false" customHeight="false" outlineLevel="0" collapsed="false">
      <c r="A7" s="39"/>
      <c r="B7" s="133"/>
      <c r="C7" s="133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192" t="s">
        <v>68</v>
      </c>
      <c r="B9" s="193" t="s">
        <v>729</v>
      </c>
      <c r="C9" s="192" t="s">
        <v>651</v>
      </c>
      <c r="D9" s="155" t="s">
        <v>652</v>
      </c>
      <c r="E9" s="155" t="s">
        <v>653</v>
      </c>
      <c r="F9" s="155" t="s">
        <v>67</v>
      </c>
      <c r="G9" s="155" t="s">
        <v>654</v>
      </c>
      <c r="H9" s="155" t="s">
        <v>655</v>
      </c>
      <c r="I9" s="155" t="s">
        <v>656</v>
      </c>
      <c r="J9" s="155" t="s">
        <v>657</v>
      </c>
      <c r="K9" s="155" t="s">
        <v>658</v>
      </c>
      <c r="L9" s="155" t="s">
        <v>659</v>
      </c>
      <c r="M9" s="155" t="s">
        <v>660</v>
      </c>
      <c r="N9" s="155" t="s">
        <v>661</v>
      </c>
      <c r="O9" s="155" t="s">
        <v>662</v>
      </c>
      <c r="P9" s="155" t="s">
        <v>663</v>
      </c>
      <c r="Q9" s="155" t="s">
        <v>664</v>
      </c>
      <c r="R9" s="155" t="s">
        <v>665</v>
      </c>
      <c r="S9" s="155" t="s">
        <v>666</v>
      </c>
      <c r="T9" s="155" t="s">
        <v>667</v>
      </c>
      <c r="U9" s="155" t="s">
        <v>668</v>
      </c>
      <c r="V9" s="155" t="s">
        <v>669</v>
      </c>
      <c r="W9" s="155" t="s">
        <v>670</v>
      </c>
      <c r="X9" s="155" t="s">
        <v>671</v>
      </c>
      <c r="Y9" s="155" t="s">
        <v>672</v>
      </c>
    </row>
    <row r="10" customFormat="false" ht="12.75" hidden="false" customHeight="false" outlineLevel="0" collapsed="false">
      <c r="A10" s="194" t="e">
        <f aca="false">VLOOKUP(G10,DDEGL_USERS,2,FALSE())</f>
        <v>#N/A</v>
      </c>
      <c r="B10" s="194" t="n">
        <f aca="false">(YEAR(Q10)-YEAR(P10))*12+MONTH(Q10)-MONTH(P10)+1</f>
        <v>1</v>
      </c>
      <c r="C10" s="194" t="n">
        <f aca="false">B10*W10</f>
        <v>0</v>
      </c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9"/>
      <c r="Q10" s="159"/>
      <c r="R10" s="158"/>
      <c r="S10" s="158"/>
      <c r="T10" s="160"/>
      <c r="U10" s="158"/>
      <c r="V10" s="158"/>
      <c r="W10" s="158"/>
      <c r="X10" s="158"/>
      <c r="Y10" s="158"/>
    </row>
    <row r="11" customFormat="false" ht="12.75" hidden="false" customHeight="false" outlineLevel="0" collapsed="false">
      <c r="A11" s="194" t="e">
        <f aca="false">VLOOKUP(G11,DDEGL_USERS,2,FALSE())</f>
        <v>#N/A</v>
      </c>
      <c r="B11" s="194" t="n">
        <f aca="false">(YEAR(Q11)-YEAR(P11))*12+MONTH(Q11)-MONTH(P11)+1</f>
        <v>1</v>
      </c>
      <c r="C11" s="194" t="n">
        <f aca="false">B11*W11</f>
        <v>0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2"/>
      <c r="Q11" s="162"/>
      <c r="R11" s="161"/>
      <c r="S11" s="161"/>
      <c r="T11" s="163"/>
      <c r="U11" s="161"/>
      <c r="V11" s="161"/>
      <c r="W11" s="161"/>
      <c r="X11" s="161"/>
      <c r="Y11" s="161"/>
    </row>
    <row r="12" customFormat="false" ht="12.75" hidden="false" customHeight="false" outlineLevel="0" collapsed="false">
      <c r="A12" s="194" t="e">
        <f aca="false">VLOOKUP(G12,DDEGL_USERS,2,FALSE())</f>
        <v>#N/A</v>
      </c>
      <c r="B12" s="194" t="n">
        <f aca="false">(YEAR(Q12)-YEAR(P12))*12+MONTH(Q12)-MONTH(P12)+1</f>
        <v>1</v>
      </c>
      <c r="C12" s="194" t="n">
        <f aca="false">B12*W12</f>
        <v>0</v>
      </c>
      <c r="D12" s="168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89"/>
      <c r="Q12" s="189"/>
      <c r="R12" s="169"/>
      <c r="S12" s="169"/>
      <c r="T12" s="170"/>
      <c r="U12" s="169"/>
      <c r="V12" s="169"/>
      <c r="W12" s="169"/>
      <c r="X12" s="169"/>
      <c r="Y12" s="169"/>
    </row>
    <row r="13" customFormat="false" ht="12.75" hidden="false" customHeight="false" outlineLevel="0" collapsed="false">
      <c r="A13" s="194" t="e">
        <f aca="false">VLOOKUP(G13,DDEGL_USERS,2,FALSE())</f>
        <v>#N/A</v>
      </c>
      <c r="B13" s="194" t="n">
        <f aca="false">(YEAR(Q13)-YEAR(P13))*12+MONTH(Q13)-MONTH(P13)+1</f>
        <v>1</v>
      </c>
      <c r="C13" s="194" t="n">
        <f aca="false">B13*W13</f>
        <v>0</v>
      </c>
      <c r="D13" s="164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90"/>
      <c r="Q13" s="190"/>
      <c r="R13" s="165"/>
      <c r="S13" s="165"/>
      <c r="T13" s="167"/>
      <c r="U13" s="165"/>
      <c r="V13" s="165"/>
      <c r="W13" s="165"/>
      <c r="X13" s="165"/>
      <c r="Y13" s="165"/>
    </row>
    <row r="14" customFormat="false" ht="12.75" hidden="false" customHeight="false" outlineLevel="0" collapsed="false">
      <c r="A14" s="194" t="e">
        <f aca="false">VLOOKUP(G14,DDEGL_USERS,2,FALSE())</f>
        <v>#N/A</v>
      </c>
      <c r="B14" s="194" t="n">
        <f aca="false">(YEAR(Q14)-YEAR(P14))*12+MONTH(Q14)-MONTH(P14)+1</f>
        <v>1</v>
      </c>
      <c r="C14" s="194" t="n">
        <f aca="false">B14*W14</f>
        <v>0</v>
      </c>
      <c r="D14" s="168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89"/>
      <c r="Q14" s="189"/>
      <c r="R14" s="169"/>
      <c r="S14" s="169"/>
      <c r="T14" s="170"/>
      <c r="U14" s="169"/>
      <c r="V14" s="169"/>
      <c r="W14" s="169"/>
      <c r="X14" s="169"/>
      <c r="Y14" s="169"/>
    </row>
    <row r="15" customFormat="false" ht="12.75" hidden="false" customHeight="false" outlineLevel="0" collapsed="false">
      <c r="A15" s="194" t="e">
        <f aca="false">VLOOKUP(G15,DDEGL_USERS,2,FALSE())</f>
        <v>#N/A</v>
      </c>
      <c r="B15" s="194" t="n">
        <f aca="false">(YEAR(Q15)-YEAR(P15))*12+MONTH(Q15)-MONTH(P15)+1</f>
        <v>1</v>
      </c>
      <c r="C15" s="194" t="n">
        <f aca="false">B15*W15</f>
        <v>0</v>
      </c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90"/>
      <c r="Q15" s="190"/>
      <c r="R15" s="165"/>
      <c r="S15" s="165"/>
      <c r="T15" s="167"/>
      <c r="U15" s="165"/>
      <c r="V15" s="165"/>
      <c r="W15" s="165"/>
      <c r="X15" s="165"/>
      <c r="Y15" s="165"/>
    </row>
    <row r="16" customFormat="false" ht="12.75" hidden="false" customHeight="false" outlineLevel="0" collapsed="false">
      <c r="A16" s="194" t="e">
        <f aca="false">VLOOKUP(G16,DDEGL_USERS,2,FALSE())</f>
        <v>#N/A</v>
      </c>
      <c r="B16" s="194" t="n">
        <f aca="false">(YEAR(Q16)-YEAR(P16))*12+MONTH(Q16)-MONTH(P16)+1</f>
        <v>1</v>
      </c>
      <c r="C16" s="194" t="n">
        <f aca="false">B16*W16</f>
        <v>0</v>
      </c>
    </row>
    <row r="17" customFormat="false" ht="12.75" hidden="false" customHeight="false" outlineLevel="0" collapsed="false">
      <c r="A17" s="194" t="e">
        <f aca="false">VLOOKUP(G17,DDEGL_USERS,2,FALSE())</f>
        <v>#N/A</v>
      </c>
      <c r="B17" s="194" t="n">
        <f aca="false">(YEAR(Q17)-YEAR(P17))*12+MONTH(Q17)-MONTH(P17)+1</f>
        <v>1</v>
      </c>
      <c r="C17" s="194" t="n">
        <f aca="false">B17*W17</f>
        <v>0</v>
      </c>
    </row>
    <row r="18" customFormat="false" ht="12.75" hidden="false" customHeight="false" outlineLevel="0" collapsed="false">
      <c r="A18" s="194" t="e">
        <f aca="false">VLOOKUP(G18,DDEGL_USERS,2,FALSE())</f>
        <v>#N/A</v>
      </c>
      <c r="B18" s="194" t="n">
        <f aca="false">(YEAR(Q18)-YEAR(P18))*12+MONTH(Q18)-MONTH(P18)+1</f>
        <v>1</v>
      </c>
      <c r="C18" s="194" t="n">
        <f aca="false">B18*W18</f>
        <v>0</v>
      </c>
    </row>
    <row r="19" customFormat="false" ht="12.75" hidden="false" customHeight="false" outlineLevel="0" collapsed="false">
      <c r="A19" s="194" t="e">
        <f aca="false">VLOOKUP(G19,DDEGL_USERS,2,FALSE())</f>
        <v>#N/A</v>
      </c>
      <c r="B19" s="194" t="n">
        <f aca="false">(YEAR(Q19)-YEAR(P19))*12+MONTH(Q19)-MONTH(P19)+1</f>
        <v>1</v>
      </c>
      <c r="C19" s="194" t="n">
        <f aca="false">B19*W19</f>
        <v>0</v>
      </c>
    </row>
    <row r="20" customFormat="false" ht="12.75" hidden="false" customHeight="false" outlineLevel="0" collapsed="false">
      <c r="A20" s="194" t="e">
        <f aca="false">VLOOKUP(G20,DDEGL_USERS,2,FALSE())</f>
        <v>#N/A</v>
      </c>
      <c r="B20" s="194" t="n">
        <f aca="false">(YEAR(Q20)-YEAR(P20))*12+MONTH(Q20)-MONTH(P20)+1</f>
        <v>1</v>
      </c>
      <c r="C20" s="194" t="n">
        <f aca="false">B20*W20</f>
        <v>0</v>
      </c>
    </row>
    <row r="21" customFormat="false" ht="12.75" hidden="false" customHeight="false" outlineLevel="0" collapsed="false">
      <c r="A21" s="194" t="e">
        <f aca="false">VLOOKUP(G21,DDEGL_USERS,2,FALSE())</f>
        <v>#N/A</v>
      </c>
      <c r="B21" s="194" t="n">
        <f aca="false">(YEAR(Q21)-YEAR(P21))*12+MONTH(Q21)-MONTH(P21)+1</f>
        <v>1</v>
      </c>
      <c r="C21" s="194" t="n">
        <f aca="false">B21*W21</f>
        <v>0</v>
      </c>
    </row>
    <row r="22" customFormat="false" ht="12.75" hidden="false" customHeight="false" outlineLevel="0" collapsed="false">
      <c r="A22" s="194" t="e">
        <f aca="false">VLOOKUP(G22,DDEGL_USERS,2,FALSE())</f>
        <v>#N/A</v>
      </c>
      <c r="B22" s="194" t="n">
        <f aca="false">(YEAR(Q22)-YEAR(P22))*12+MONTH(Q22)-MONTH(P22)+1</f>
        <v>1</v>
      </c>
      <c r="C22" s="194" t="n">
        <f aca="false">B22*W22</f>
        <v>0</v>
      </c>
    </row>
    <row r="23" customFormat="false" ht="12.75" hidden="false" customHeight="false" outlineLevel="0" collapsed="false">
      <c r="A23" s="194" t="e">
        <f aca="false">VLOOKUP(G23,DDEGL_USERS,2,FALSE())</f>
        <v>#N/A</v>
      </c>
      <c r="B23" s="194" t="n">
        <f aca="false">(YEAR(Q23)-YEAR(P23))*12+MONTH(Q23)-MONTH(P23)+1</f>
        <v>1</v>
      </c>
      <c r="C23" s="194" t="n">
        <f aca="false">B23*W23</f>
        <v>0</v>
      </c>
    </row>
    <row r="24" customFormat="false" ht="12.75" hidden="false" customHeight="false" outlineLevel="0" collapsed="false">
      <c r="A24" s="194" t="e">
        <f aca="false">VLOOKUP(G24,DDEGL_USERS,2,FALSE())</f>
        <v>#N/A</v>
      </c>
      <c r="B24" s="194" t="n">
        <f aca="false">(YEAR(Q24)-YEAR(P24))*12+MONTH(Q24)-MONTH(P24)+1</f>
        <v>1</v>
      </c>
      <c r="C24" s="194" t="n">
        <f aca="false">B24*W24</f>
        <v>0</v>
      </c>
    </row>
    <row r="25" customFormat="false" ht="12.75" hidden="false" customHeight="false" outlineLevel="0" collapsed="false">
      <c r="A25" s="194" t="e">
        <f aca="false">VLOOKUP(G25,DDEGL_USERS,2,FALSE())</f>
        <v>#N/A</v>
      </c>
      <c r="B25" s="194" t="n">
        <f aca="false">(YEAR(Q25)-YEAR(P25))*12+MONTH(Q25)-MONTH(P25)+1</f>
        <v>1</v>
      </c>
      <c r="C25" s="194" t="n">
        <f aca="false">B25*W25</f>
        <v>0</v>
      </c>
    </row>
    <row r="26" customFormat="false" ht="12.75" hidden="false" customHeight="false" outlineLevel="0" collapsed="false">
      <c r="A26" s="194" t="e">
        <f aca="false">VLOOKUP(G26,DDEGL_USERS,2,FALSE())</f>
        <v>#N/A</v>
      </c>
      <c r="B26" s="194" t="n">
        <f aca="false">(YEAR(Q26)-YEAR(P26))*12+MONTH(Q26)-MONTH(P26)+1</f>
        <v>1</v>
      </c>
      <c r="C26" s="194" t="n">
        <f aca="false">B26*W26</f>
        <v>0</v>
      </c>
    </row>
    <row r="27" customFormat="false" ht="12.75" hidden="false" customHeight="false" outlineLevel="0" collapsed="false">
      <c r="A27" s="194" t="e">
        <f aca="false">VLOOKUP(G27,DDEGL_USERS,2,FALSE())</f>
        <v>#N/A</v>
      </c>
      <c r="B27" s="194" t="n">
        <f aca="false">(YEAR(Q27)-YEAR(P27))*12+MONTH(Q27)-MONTH(P27)+1</f>
        <v>1</v>
      </c>
      <c r="C27" s="194" t="n">
        <f aca="false">B27*W27</f>
        <v>0</v>
      </c>
    </row>
    <row r="28" customFormat="false" ht="12.75" hidden="false" customHeight="false" outlineLevel="0" collapsed="false">
      <c r="A28" s="194" t="e">
        <f aca="false">VLOOKUP(G28,DDEGL_USERS,2,FALSE())</f>
        <v>#N/A</v>
      </c>
      <c r="B28" s="194" t="n">
        <f aca="false">(YEAR(Q28)-YEAR(P28))*12+MONTH(Q28)-MONTH(P28)+1</f>
        <v>1</v>
      </c>
      <c r="C28" s="194" t="n">
        <f aca="false">B28*W28</f>
        <v>0</v>
      </c>
    </row>
    <row r="29" customFormat="false" ht="12.75" hidden="false" customHeight="false" outlineLevel="0" collapsed="false">
      <c r="A29" s="194" t="e">
        <f aca="false">VLOOKUP(G29,DDEGL_USERS,2,FALSE())</f>
        <v>#N/A</v>
      </c>
      <c r="B29" s="194" t="n">
        <f aca="false">(YEAR(Q29)-YEAR(P29))*12+MONTH(Q29)-MONTH(P29)+1</f>
        <v>1</v>
      </c>
      <c r="C29" s="194" t="n">
        <f aca="false">B29*W29</f>
        <v>0</v>
      </c>
    </row>
    <row r="30" customFormat="false" ht="12.75" hidden="false" customHeight="false" outlineLevel="0" collapsed="false">
      <c r="A30" s="194" t="e">
        <f aca="false">VLOOKUP(G30,DDEGL_USERS,2,FALSE())</f>
        <v>#N/A</v>
      </c>
      <c r="B30" s="194" t="n">
        <f aca="false">(YEAR(Q30)-YEAR(P30))*12+MONTH(Q30)-MONTH(P30)+1</f>
        <v>1</v>
      </c>
      <c r="C30" s="194" t="n">
        <f aca="false">B30*W30</f>
        <v>0</v>
      </c>
    </row>
    <row r="31" customFormat="false" ht="12.75" hidden="false" customHeight="false" outlineLevel="0" collapsed="false">
      <c r="A31" s="194" t="e">
        <f aca="false">VLOOKUP(G31,DDEGL_USERS,2,FALSE())</f>
        <v>#N/A</v>
      </c>
      <c r="B31" s="194" t="n">
        <f aca="false">(YEAR(Q31)-YEAR(P31))*12+MONTH(Q31)-MONTH(P31)+1</f>
        <v>1</v>
      </c>
      <c r="C31" s="194" t="n">
        <f aca="false">B31*W31</f>
        <v>0</v>
      </c>
    </row>
    <row r="32" customFormat="false" ht="12.75" hidden="false" customHeight="false" outlineLevel="0" collapsed="false">
      <c r="A32" s="194" t="e">
        <f aca="false">VLOOKUP(G32,DDEGL_USERS,2,FALSE())</f>
        <v>#N/A</v>
      </c>
      <c r="B32" s="194" t="n">
        <f aca="false">(YEAR(Q32)-YEAR(P32))*12+MONTH(Q32)-MONTH(P32)+1</f>
        <v>1</v>
      </c>
      <c r="C32" s="194" t="n">
        <f aca="false">B32*W32</f>
        <v>0</v>
      </c>
    </row>
    <row r="33" customFormat="false" ht="12.75" hidden="false" customHeight="false" outlineLevel="0" collapsed="false">
      <c r="A33" s="194" t="e">
        <f aca="false">VLOOKUP(G33,DDEGL_USERS,2,FALSE())</f>
        <v>#N/A</v>
      </c>
      <c r="B33" s="194" t="n">
        <f aca="false">(YEAR(Q33)-YEAR(P33))*12+MONTH(Q33)-MONTH(P33)+1</f>
        <v>1</v>
      </c>
      <c r="C33" s="194" t="n">
        <f aca="false">B33*W33</f>
        <v>0</v>
      </c>
    </row>
    <row r="34" customFormat="false" ht="12.75" hidden="false" customHeight="false" outlineLevel="0" collapsed="false">
      <c r="A34" s="194" t="e">
        <f aca="false">VLOOKUP(G34,DDEGL_USERS,2,FALSE())</f>
        <v>#N/A</v>
      </c>
      <c r="B34" s="194" t="n">
        <f aca="false">(YEAR(Q34)-YEAR(P34))*12+MONTH(Q34)-MONTH(P34)+1</f>
        <v>1</v>
      </c>
      <c r="C34" s="194" t="n">
        <f aca="false">B34*W34</f>
        <v>0</v>
      </c>
    </row>
    <row r="35" customFormat="false" ht="12.75" hidden="false" customHeight="false" outlineLevel="0" collapsed="false">
      <c r="A35" s="194" t="e">
        <f aca="false">VLOOKUP(G35,DDEGL_USERS,2,FALSE())</f>
        <v>#N/A</v>
      </c>
      <c r="B35" s="194" t="n">
        <f aca="false">(YEAR(Q35)-YEAR(P35))*12+MONTH(Q35)-MONTH(P35)+1</f>
        <v>1</v>
      </c>
      <c r="C35" s="194" t="n">
        <f aca="false">B35*W35</f>
        <v>0</v>
      </c>
    </row>
    <row r="36" customFormat="false" ht="12.75" hidden="false" customHeight="false" outlineLevel="0" collapsed="false">
      <c r="A36" s="194" t="e">
        <f aca="false">VLOOKUP(G36,DDEGL_USERS,2,FALSE())</f>
        <v>#N/A</v>
      </c>
      <c r="B36" s="194" t="n">
        <f aca="false">(YEAR(Q36)-YEAR(P36))*12+MONTH(Q36)-MONTH(P36)+1</f>
        <v>1</v>
      </c>
      <c r="C36" s="194" t="n">
        <f aca="false">B36*W36</f>
        <v>0</v>
      </c>
    </row>
    <row r="37" customFormat="false" ht="12.75" hidden="false" customHeight="false" outlineLevel="0" collapsed="false">
      <c r="A37" s="194" t="e">
        <f aca="false">VLOOKUP(G37,DDEGL_USERS,2,FALSE())</f>
        <v>#N/A</v>
      </c>
      <c r="B37" s="194" t="n">
        <f aca="false">(YEAR(Q37)-YEAR(P37))*12+MONTH(Q37)-MONTH(P37)+1</f>
        <v>1</v>
      </c>
      <c r="C37" s="194" t="n">
        <f aca="false">B37*W37</f>
        <v>0</v>
      </c>
    </row>
    <row r="38" customFormat="false" ht="12.75" hidden="false" customHeight="false" outlineLevel="0" collapsed="false">
      <c r="A38" s="194" t="e">
        <f aca="false">VLOOKUP(G38,DDEGL_USERS,2,FALSE())</f>
        <v>#N/A</v>
      </c>
      <c r="B38" s="194" t="n">
        <f aca="false">(YEAR(Q38)-YEAR(P38))*12+MONTH(Q38)-MONTH(P38)+1</f>
        <v>1</v>
      </c>
      <c r="C38" s="194" t="n">
        <f aca="false">B38*W38</f>
        <v>0</v>
      </c>
    </row>
    <row r="39" customFormat="false" ht="12.75" hidden="false" customHeight="false" outlineLevel="0" collapsed="false">
      <c r="A39" s="194" t="e">
        <f aca="false">VLOOKUP(G39,DDEGL_USERS,2,FALSE())</f>
        <v>#N/A</v>
      </c>
      <c r="B39" s="194" t="n">
        <f aca="false">(YEAR(Q39)-YEAR(P39))*12+MONTH(Q39)-MONTH(P39)+1</f>
        <v>1</v>
      </c>
      <c r="C39" s="194" t="n">
        <f aca="false">B39*W39</f>
        <v>0</v>
      </c>
    </row>
    <row r="40" customFormat="false" ht="12.75" hidden="false" customHeight="false" outlineLevel="0" collapsed="false">
      <c r="A40" s="194" t="e">
        <f aca="false">VLOOKUP(G40,DDEGL_USERS,2,FALSE())</f>
        <v>#N/A</v>
      </c>
      <c r="B40" s="194" t="n">
        <f aca="false">(YEAR(Q40)-YEAR(P40))*12+MONTH(Q40)-MONTH(P40)+1</f>
        <v>1</v>
      </c>
      <c r="C40" s="194" t="n">
        <f aca="false">B40*W40</f>
        <v>0</v>
      </c>
    </row>
    <row r="41" customFormat="false" ht="12.75" hidden="false" customHeight="false" outlineLevel="0" collapsed="false">
      <c r="A41" s="194" t="e">
        <f aca="false">VLOOKUP(G41,DDEGL_USERS,2,FALSE())</f>
        <v>#N/A</v>
      </c>
      <c r="B41" s="194" t="n">
        <f aca="false">(YEAR(Q41)-YEAR(P41))*12+MONTH(Q41)-MONTH(P41)+1</f>
        <v>1</v>
      </c>
      <c r="C41" s="194" t="n">
        <f aca="false">B41*W41</f>
        <v>0</v>
      </c>
    </row>
    <row r="42" customFormat="false" ht="12.75" hidden="false" customHeight="false" outlineLevel="0" collapsed="false">
      <c r="A42" s="194" t="e">
        <f aca="false">VLOOKUP(G42,DDEGL_USERS,2,FALSE())</f>
        <v>#N/A</v>
      </c>
      <c r="B42" s="194" t="n">
        <f aca="false">(YEAR(Q42)-YEAR(P42))*12+MONTH(Q42)-MONTH(P42)+1</f>
        <v>1</v>
      </c>
      <c r="C42" s="194" t="n">
        <f aca="false">B42*W42</f>
        <v>0</v>
      </c>
    </row>
    <row r="43" customFormat="false" ht="12.75" hidden="false" customHeight="false" outlineLevel="0" collapsed="false">
      <c r="A43" s="194" t="e">
        <f aca="false">VLOOKUP(G43,DDEGL_USERS,2,FALSE())</f>
        <v>#N/A</v>
      </c>
      <c r="B43" s="194" t="n">
        <f aca="false">(YEAR(Q43)-YEAR(P43))*12+MONTH(Q43)-MONTH(P43)+1</f>
        <v>1</v>
      </c>
      <c r="C43" s="194" t="n">
        <f aca="false">B43*W43</f>
        <v>0</v>
      </c>
    </row>
    <row r="44" customFormat="false" ht="12.75" hidden="false" customHeight="false" outlineLevel="0" collapsed="false">
      <c r="A44" s="194" t="e">
        <f aca="false">VLOOKUP(G44,DDEGL_USERS,2,FALSE())</f>
        <v>#N/A</v>
      </c>
      <c r="B44" s="194" t="n">
        <f aca="false">(YEAR(Q44)-YEAR(P44))*12+MONTH(Q44)-MONTH(P44)+1</f>
        <v>1</v>
      </c>
      <c r="C44" s="194" t="n">
        <f aca="false">B44*W44</f>
        <v>0</v>
      </c>
    </row>
    <row r="45" customFormat="false" ht="12.75" hidden="false" customHeight="false" outlineLevel="0" collapsed="false">
      <c r="A45" s="194" t="e">
        <f aca="false">VLOOKUP(G45,DDEGL_USERS,2,FALSE())</f>
        <v>#N/A</v>
      </c>
      <c r="B45" s="194" t="n">
        <f aca="false">(YEAR(Q45)-YEAR(P45))*12+MONTH(Q45)-MONTH(P45)+1</f>
        <v>1</v>
      </c>
      <c r="C45" s="194" t="n">
        <f aca="false">B45*W45</f>
        <v>0</v>
      </c>
    </row>
    <row r="46" customFormat="false" ht="12.75" hidden="false" customHeight="false" outlineLevel="0" collapsed="false">
      <c r="A46" s="194" t="e">
        <f aca="false">VLOOKUP(G46,DDEGL_USERS,2,FALSE())</f>
        <v>#N/A</v>
      </c>
      <c r="B46" s="194" t="n">
        <f aca="false">(YEAR(Q46)-YEAR(P46))*12+MONTH(Q46)-MONTH(P46)+1</f>
        <v>1</v>
      </c>
      <c r="C46" s="194" t="n">
        <f aca="false">B46*W46</f>
        <v>0</v>
      </c>
    </row>
    <row r="47" customFormat="false" ht="12.75" hidden="false" customHeight="false" outlineLevel="0" collapsed="false">
      <c r="A47" s="194" t="e">
        <f aca="false">VLOOKUP(G47,DDEGL_USERS,2,FALSE())</f>
        <v>#N/A</v>
      </c>
      <c r="B47" s="194" t="n">
        <f aca="false">(YEAR(Q47)-YEAR(P47))*12+MONTH(Q47)-MONTH(P47)+1</f>
        <v>1</v>
      </c>
      <c r="C47" s="194" t="n">
        <f aca="false">B47*W47</f>
        <v>0</v>
      </c>
    </row>
    <row r="48" customFormat="false" ht="12.75" hidden="false" customHeight="false" outlineLevel="0" collapsed="false">
      <c r="A48" s="194" t="e">
        <f aca="false">VLOOKUP(G48,DDEGL_USERS,2,FALSE())</f>
        <v>#N/A</v>
      </c>
      <c r="B48" s="194" t="n">
        <f aca="false">(YEAR(Q48)-YEAR(P48))*12+MONTH(Q48)-MONTH(P48)+1</f>
        <v>1</v>
      </c>
      <c r="C48" s="194" t="n">
        <f aca="false">B48*W48</f>
        <v>0</v>
      </c>
    </row>
    <row r="49" customFormat="false" ht="12.75" hidden="false" customHeight="false" outlineLevel="0" collapsed="false">
      <c r="A49" s="194" t="e">
        <f aca="false">VLOOKUP(G49,DDEGL_USERS,2,FALSE())</f>
        <v>#N/A</v>
      </c>
      <c r="B49" s="194" t="n">
        <f aca="false">(YEAR(Q49)-YEAR(P49))*12+MONTH(Q49)-MONTH(P49)+1</f>
        <v>1</v>
      </c>
      <c r="C49" s="194" t="n">
        <f aca="false">B49*W49</f>
        <v>0</v>
      </c>
    </row>
    <row r="50" customFormat="false" ht="12.75" hidden="false" customHeight="false" outlineLevel="0" collapsed="false">
      <c r="A50" s="194" t="e">
        <f aca="false">VLOOKUP(G50,DDEGL_USERS,2,FALSE())</f>
        <v>#N/A</v>
      </c>
      <c r="B50" s="194" t="n">
        <f aca="false">(YEAR(Q50)-YEAR(P50))*12+MONTH(Q50)-MONTH(P50)+1</f>
        <v>1</v>
      </c>
      <c r="C50" s="194" t="n">
        <f aca="false">B50*W50</f>
        <v>0</v>
      </c>
    </row>
    <row r="51" customFormat="false" ht="12.75" hidden="false" customHeight="false" outlineLevel="0" collapsed="false">
      <c r="A51" s="194" t="e">
        <f aca="false">VLOOKUP(G51,DDEGL_USERS,2,FALSE())</f>
        <v>#N/A</v>
      </c>
      <c r="B51" s="194" t="n">
        <f aca="false">(YEAR(Q51)-YEAR(P51))*12+MONTH(Q51)-MONTH(P51)+1</f>
        <v>1</v>
      </c>
      <c r="C51" s="194" t="n">
        <f aca="false">B51*W51</f>
        <v>0</v>
      </c>
    </row>
    <row r="52" customFormat="false" ht="12.75" hidden="false" customHeight="false" outlineLevel="0" collapsed="false">
      <c r="A52" s="194" t="e">
        <f aca="false">VLOOKUP(G52,DDEGL_USERS,2,FALSE())</f>
        <v>#N/A</v>
      </c>
      <c r="B52" s="194" t="n">
        <f aca="false">(YEAR(Q52)-YEAR(P52))*12+MONTH(Q52)-MONTH(P52)+1</f>
        <v>1</v>
      </c>
      <c r="C52" s="194" t="n">
        <f aca="false">B52*W52</f>
        <v>0</v>
      </c>
    </row>
    <row r="53" customFormat="false" ht="12.75" hidden="false" customHeight="false" outlineLevel="0" collapsed="false">
      <c r="A53" s="194" t="e">
        <f aca="false">VLOOKUP(G53,DDEGL_USERS,2,FALSE())</f>
        <v>#N/A</v>
      </c>
      <c r="B53" s="194" t="n">
        <f aca="false">(YEAR(Q53)-YEAR(P53))*12+MONTH(Q53)-MONTH(P53)+1</f>
        <v>1</v>
      </c>
      <c r="C53" s="194" t="n">
        <f aca="false">B53*W53</f>
        <v>0</v>
      </c>
    </row>
    <row r="54" customFormat="false" ht="12.75" hidden="false" customHeight="false" outlineLevel="0" collapsed="false">
      <c r="A54" s="194" t="e">
        <f aca="false">VLOOKUP(G54,DDEGL_USERS,2,FALSE())</f>
        <v>#N/A</v>
      </c>
      <c r="B54" s="194" t="n">
        <f aca="false">(YEAR(Q54)-YEAR(P54))*12+MONTH(Q54)-MONTH(P54)+1</f>
        <v>1</v>
      </c>
      <c r="C54" s="194" t="n">
        <f aca="false">B54*W54</f>
        <v>0</v>
      </c>
    </row>
    <row r="55" customFormat="false" ht="12.75" hidden="false" customHeight="false" outlineLevel="0" collapsed="false">
      <c r="A55" s="194" t="e">
        <f aca="false">VLOOKUP(G55,DDEGL_USERS,2,FALSE())</f>
        <v>#N/A</v>
      </c>
      <c r="B55" s="194" t="n">
        <f aca="false">(YEAR(Q55)-YEAR(P55))*12+MONTH(Q55)-MONTH(P55)+1</f>
        <v>1</v>
      </c>
      <c r="C55" s="194" t="n">
        <f aca="false">B55*W55</f>
        <v>0</v>
      </c>
    </row>
    <row r="56" customFormat="false" ht="12.75" hidden="false" customHeight="false" outlineLevel="0" collapsed="false">
      <c r="A56" s="194" t="e">
        <f aca="false">VLOOKUP(G56,DDEGL_USERS,2,FALSE())</f>
        <v>#N/A</v>
      </c>
      <c r="B56" s="194" t="n">
        <f aca="false">(YEAR(Q56)-YEAR(P56))*12+MONTH(Q56)-MONTH(P56)+1</f>
        <v>1</v>
      </c>
      <c r="C56" s="194" t="n">
        <f aca="false">B56*W56</f>
        <v>0</v>
      </c>
    </row>
    <row r="57" customFormat="false" ht="12.75" hidden="false" customHeight="false" outlineLevel="0" collapsed="false">
      <c r="A57" s="194" t="e">
        <f aca="false">VLOOKUP(G57,DDEGL_USERS,2,FALSE())</f>
        <v>#N/A</v>
      </c>
      <c r="B57" s="194" t="n">
        <f aca="false">(YEAR(Q57)-YEAR(P57))*12+MONTH(Q57)-MONTH(P57)+1</f>
        <v>1</v>
      </c>
      <c r="C57" s="194" t="n">
        <f aca="false">B57*W57</f>
        <v>0</v>
      </c>
    </row>
    <row r="58" customFormat="false" ht="12.75" hidden="false" customHeight="false" outlineLevel="0" collapsed="false">
      <c r="A58" s="194" t="e">
        <f aca="false">VLOOKUP(G58,DDEGL_USERS,2,FALSE())</f>
        <v>#N/A</v>
      </c>
      <c r="B58" s="194" t="n">
        <f aca="false">(YEAR(Q58)-YEAR(P58))*12+MONTH(Q58)-MONTH(P58)+1</f>
        <v>1</v>
      </c>
      <c r="C58" s="194" t="n">
        <f aca="false">B58*W58</f>
        <v>0</v>
      </c>
    </row>
    <row r="59" customFormat="false" ht="12.75" hidden="false" customHeight="false" outlineLevel="0" collapsed="false">
      <c r="A59" s="194" t="e">
        <f aca="false">VLOOKUP(G59,DDEGL_USERS,2,FALSE())</f>
        <v>#N/A</v>
      </c>
      <c r="B59" s="194" t="n">
        <f aca="false">(YEAR(Q59)-YEAR(P59))*12+MONTH(Q59)-MONTH(P59)+1</f>
        <v>1</v>
      </c>
      <c r="C59" s="194" t="n">
        <f aca="false">B59*W59</f>
        <v>0</v>
      </c>
    </row>
    <row r="60" customFormat="false" ht="12.75" hidden="false" customHeight="false" outlineLevel="0" collapsed="false">
      <c r="A60" s="194" t="e">
        <f aca="false">VLOOKUP(G60,DDEGL_USERS,2,FALSE())</f>
        <v>#N/A</v>
      </c>
      <c r="B60" s="194" t="n">
        <f aca="false">(YEAR(Q60)-YEAR(P60))*12+MONTH(Q60)-MONTH(P60)+1</f>
        <v>1</v>
      </c>
      <c r="C60" s="194" t="n">
        <f aca="false">B60*W60</f>
        <v>0</v>
      </c>
    </row>
    <row r="61" customFormat="false" ht="12.75" hidden="false" customHeight="false" outlineLevel="0" collapsed="false">
      <c r="A61" s="194" t="e">
        <f aca="false">VLOOKUP(G61,DDEGL_USERS,2,FALSE())</f>
        <v>#N/A</v>
      </c>
      <c r="B61" s="194" t="n">
        <f aca="false">(YEAR(Q61)-YEAR(P61))*12+MONTH(Q61)-MONTH(P61)+1</f>
        <v>1</v>
      </c>
      <c r="C61" s="194" t="n">
        <f aca="false">B61*W61</f>
        <v>0</v>
      </c>
    </row>
    <row r="62" customFormat="false" ht="12.75" hidden="false" customHeight="false" outlineLevel="0" collapsed="false">
      <c r="A62" s="194" t="e">
        <f aca="false">VLOOKUP(G62,DDEGL_USERS,2,FALSE())</f>
        <v>#N/A</v>
      </c>
      <c r="B62" s="194" t="n">
        <f aca="false">(YEAR(Q62)-YEAR(P62))*12+MONTH(Q62)-MONTH(P62)+1</f>
        <v>1</v>
      </c>
      <c r="C62" s="194" t="n">
        <f aca="false">B62*W62</f>
        <v>0</v>
      </c>
    </row>
    <row r="63" customFormat="false" ht="12.75" hidden="false" customHeight="false" outlineLevel="0" collapsed="false">
      <c r="A63" s="194" t="e">
        <f aca="false">VLOOKUP(G63,DDEGL_USERS,2,FALSE())</f>
        <v>#N/A</v>
      </c>
      <c r="B63" s="194" t="n">
        <f aca="false">(YEAR(Q63)-YEAR(P63))*12+MONTH(Q63)-MONTH(P63)+1</f>
        <v>1</v>
      </c>
      <c r="C63" s="194" t="n">
        <f aca="false">B63*W63</f>
        <v>0</v>
      </c>
    </row>
    <row r="64" customFormat="false" ht="12.75" hidden="false" customHeight="false" outlineLevel="0" collapsed="false">
      <c r="A64" s="194" t="e">
        <f aca="false">VLOOKUP(G64,DDEGL_USERS,2,FALSE())</f>
        <v>#N/A</v>
      </c>
      <c r="B64" s="194" t="n">
        <f aca="false">(YEAR(Q64)-YEAR(P64))*12+MONTH(Q64)-MONTH(P64)+1</f>
        <v>1</v>
      </c>
      <c r="C64" s="194" t="n">
        <f aca="false">B64*W64</f>
        <v>0</v>
      </c>
    </row>
    <row r="65" customFormat="false" ht="12.75" hidden="false" customHeight="false" outlineLevel="0" collapsed="false">
      <c r="A65" s="194" t="e">
        <f aca="false">VLOOKUP(G65,DDEGL_USERS,2,FALSE())</f>
        <v>#N/A</v>
      </c>
      <c r="B65" s="194" t="n">
        <f aca="false">(YEAR(Q65)-YEAR(P65))*12+MONTH(Q65)-MONTH(P65)+1</f>
        <v>1</v>
      </c>
      <c r="C65" s="194" t="n">
        <f aca="false">B65*W65</f>
        <v>0</v>
      </c>
    </row>
    <row r="66" customFormat="false" ht="12.75" hidden="false" customHeight="false" outlineLevel="0" collapsed="false">
      <c r="A66" s="194" t="e">
        <f aca="false">VLOOKUP(G66,DDEGL_USERS,2,FALSE())</f>
        <v>#N/A</v>
      </c>
      <c r="B66" s="194" t="n">
        <f aca="false">(YEAR(Q66)-YEAR(P66))*12+MONTH(Q66)-MONTH(P66)+1</f>
        <v>1</v>
      </c>
      <c r="C66" s="194" t="n">
        <f aca="false">B66*W66</f>
        <v>0</v>
      </c>
    </row>
    <row r="67" customFormat="false" ht="12.75" hidden="false" customHeight="false" outlineLevel="0" collapsed="false">
      <c r="A67" s="194" t="e">
        <f aca="false">VLOOKUP(G67,DDEGL_USERS,2,FALSE())</f>
        <v>#N/A</v>
      </c>
      <c r="B67" s="194" t="n">
        <f aca="false">(YEAR(Q67)-YEAR(P67))*12+MONTH(Q67)-MONTH(P67)+1</f>
        <v>1</v>
      </c>
      <c r="C67" s="194" t="n">
        <f aca="false">B67*W67</f>
        <v>0</v>
      </c>
    </row>
    <row r="68" customFormat="false" ht="12.75" hidden="false" customHeight="false" outlineLevel="0" collapsed="false">
      <c r="A68" s="194" t="e">
        <f aca="false">VLOOKUP(G68,DDEGL_USERS,2,FALSE())</f>
        <v>#N/A</v>
      </c>
      <c r="B68" s="194" t="n">
        <f aca="false">(YEAR(Q68)-YEAR(P68))*12+MONTH(Q68)-MONTH(P68)+1</f>
        <v>1</v>
      </c>
      <c r="C68" s="194" t="n">
        <f aca="false">B68*W68</f>
        <v>0</v>
      </c>
    </row>
    <row r="69" customFormat="false" ht="12.75" hidden="false" customHeight="false" outlineLevel="0" collapsed="false">
      <c r="A69" s="194" t="e">
        <f aca="false">VLOOKUP(G69,DDEGL_USERS,2,FALSE())</f>
        <v>#N/A</v>
      </c>
      <c r="B69" s="194" t="n">
        <f aca="false">(YEAR(Q69)-YEAR(P69))*12+MONTH(Q69)-MONTH(P69)+1</f>
        <v>1</v>
      </c>
      <c r="C69" s="194" t="n">
        <f aca="false">B69*W69</f>
        <v>0</v>
      </c>
    </row>
    <row r="70" customFormat="false" ht="12.75" hidden="false" customHeight="false" outlineLevel="0" collapsed="false">
      <c r="A70" s="194" t="e">
        <f aca="false">VLOOKUP(G70,DDEGL_USERS,2,FALSE())</f>
        <v>#N/A</v>
      </c>
      <c r="B70" s="194" t="n">
        <f aca="false">(YEAR(Q70)-YEAR(P70))*12+MONTH(Q70)-MONTH(P70)+1</f>
        <v>1</v>
      </c>
      <c r="C70" s="194" t="n">
        <f aca="false">B70*W70</f>
        <v>0</v>
      </c>
    </row>
    <row r="71" customFormat="false" ht="12.75" hidden="false" customHeight="false" outlineLevel="0" collapsed="false">
      <c r="A71" s="194" t="e">
        <f aca="false">VLOOKUP(G71,DDEGL_USERS,2,FALSE())</f>
        <v>#N/A</v>
      </c>
      <c r="B71" s="194" t="n">
        <f aca="false">(YEAR(Q71)-YEAR(P71))*12+MONTH(Q71)-MONTH(P71)+1</f>
        <v>1</v>
      </c>
      <c r="C71" s="194" t="n">
        <f aca="false">B71*W71</f>
        <v>0</v>
      </c>
    </row>
    <row r="72" customFormat="false" ht="12.75" hidden="false" customHeight="false" outlineLevel="0" collapsed="false">
      <c r="A72" s="194" t="e">
        <f aca="false">VLOOKUP(G72,DDEGL_USERS,2,FALSE())</f>
        <v>#N/A</v>
      </c>
      <c r="B72" s="194" t="n">
        <f aca="false">(YEAR(Q72)-YEAR(P72))*12+MONTH(Q72)-MONTH(P72)+1</f>
        <v>1</v>
      </c>
      <c r="C72" s="194" t="n">
        <f aca="false">B72*W72</f>
        <v>0</v>
      </c>
    </row>
    <row r="73" customFormat="false" ht="12.75" hidden="false" customHeight="false" outlineLevel="0" collapsed="false">
      <c r="A73" s="194" t="e">
        <f aca="false">VLOOKUP(G73,DDEGL_USERS,2,FALSE())</f>
        <v>#N/A</v>
      </c>
      <c r="B73" s="194" t="n">
        <f aca="false">(YEAR(Q73)-YEAR(P73))*12+MONTH(Q73)-MONTH(P73)+1</f>
        <v>1</v>
      </c>
      <c r="C73" s="194" t="n">
        <f aca="false">B73*W73</f>
        <v>0</v>
      </c>
    </row>
    <row r="74" customFormat="false" ht="12.75" hidden="false" customHeight="false" outlineLevel="0" collapsed="false">
      <c r="A74" s="194" t="e">
        <f aca="false">VLOOKUP(G74,DDEGL_USERS,2,FALSE())</f>
        <v>#N/A</v>
      </c>
      <c r="B74" s="194" t="n">
        <f aca="false">(YEAR(Q74)-YEAR(P74))*12+MONTH(Q74)-MONTH(P74)+1</f>
        <v>1</v>
      </c>
      <c r="C74" s="194" t="n">
        <f aca="false">B74*W74</f>
        <v>0</v>
      </c>
    </row>
    <row r="75" customFormat="false" ht="12.75" hidden="false" customHeight="false" outlineLevel="0" collapsed="false">
      <c r="A75" s="194" t="e">
        <f aca="false">VLOOKUP(G75,DDEGL_USERS,2,FALSE())</f>
        <v>#N/A</v>
      </c>
      <c r="B75" s="194" t="n">
        <f aca="false">(YEAR(Q75)-YEAR(P75))*12+MONTH(Q75)-MONTH(P75)+1</f>
        <v>1</v>
      </c>
      <c r="C75" s="194" t="n">
        <f aca="false">B75*W75</f>
        <v>0</v>
      </c>
    </row>
    <row r="76" customFormat="false" ht="12.75" hidden="false" customHeight="false" outlineLevel="0" collapsed="false">
      <c r="A76" s="194" t="e">
        <f aca="false">VLOOKUP(G76,DDEGL_USERS,2,FALSE())</f>
        <v>#N/A</v>
      </c>
      <c r="B76" s="194" t="n">
        <f aca="false">(YEAR(Q76)-YEAR(P76))*12+MONTH(Q76)-MONTH(P76)+1</f>
        <v>1</v>
      </c>
      <c r="C76" s="194" t="n">
        <f aca="false">B76*W76</f>
        <v>0</v>
      </c>
    </row>
    <row r="77" customFormat="false" ht="12.75" hidden="false" customHeight="false" outlineLevel="0" collapsed="false">
      <c r="A77" s="194" t="e">
        <f aca="false">VLOOKUP(G77,DDEGL_USERS,2,FALSE())</f>
        <v>#N/A</v>
      </c>
      <c r="B77" s="194" t="n">
        <f aca="false">(YEAR(Q77)-YEAR(P77))*12+MONTH(Q77)-MONTH(P77)+1</f>
        <v>1</v>
      </c>
      <c r="C77" s="194" t="n">
        <f aca="false">B77*W77</f>
        <v>0</v>
      </c>
    </row>
    <row r="78" customFormat="false" ht="12.75" hidden="false" customHeight="false" outlineLevel="0" collapsed="false">
      <c r="A78" s="194" t="e">
        <f aca="false">VLOOKUP(G78,DDEGL_USERS,2,FALSE())</f>
        <v>#N/A</v>
      </c>
      <c r="B78" s="194" t="n">
        <f aca="false">(YEAR(Q78)-YEAR(P78))*12+MONTH(Q78)-MONTH(P78)+1</f>
        <v>1</v>
      </c>
      <c r="C78" s="194" t="n">
        <f aca="false">B78*W78</f>
        <v>0</v>
      </c>
    </row>
    <row r="79" customFormat="false" ht="12.75" hidden="false" customHeight="false" outlineLevel="0" collapsed="false">
      <c r="A79" s="194" t="e">
        <f aca="false">VLOOKUP(G79,DDEGL_USERS,2,FALSE())</f>
        <v>#N/A</v>
      </c>
      <c r="B79" s="194" t="n">
        <f aca="false">(YEAR(Q79)-YEAR(P79))*12+MONTH(Q79)-MONTH(P79)+1</f>
        <v>1</v>
      </c>
      <c r="C79" s="194" t="n">
        <f aca="false">B79*W79</f>
        <v>0</v>
      </c>
    </row>
    <row r="80" customFormat="false" ht="12.75" hidden="false" customHeight="false" outlineLevel="0" collapsed="false">
      <c r="A80" s="194" t="e">
        <f aca="false">VLOOKUP(G80,DDEGL_USERS,2,FALSE())</f>
        <v>#N/A</v>
      </c>
      <c r="B80" s="194" t="n">
        <f aca="false">(YEAR(Q80)-YEAR(P80))*12+MONTH(Q80)-MONTH(P80)+1</f>
        <v>1</v>
      </c>
      <c r="C80" s="194" t="n">
        <f aca="false">B80*W80</f>
        <v>0</v>
      </c>
    </row>
    <row r="81" customFormat="false" ht="12.75" hidden="false" customHeight="false" outlineLevel="0" collapsed="false">
      <c r="A81" s="194" t="e">
        <f aca="false">VLOOKUP(G81,DDEGL_USERS,2,FALSE())</f>
        <v>#N/A</v>
      </c>
      <c r="B81" s="194" t="n">
        <f aca="false">(YEAR(Q81)-YEAR(P81))*12+MONTH(Q81)-MONTH(P81)+1</f>
        <v>1</v>
      </c>
      <c r="C81" s="194" t="n">
        <f aca="false">B81*W81</f>
        <v>0</v>
      </c>
    </row>
    <row r="82" customFormat="false" ht="12.75" hidden="false" customHeight="false" outlineLevel="0" collapsed="false">
      <c r="A82" s="194" t="e">
        <f aca="false">VLOOKUP(G82,DDEGL_USERS,2,FALSE())</f>
        <v>#N/A</v>
      </c>
      <c r="B82" s="194" t="n">
        <f aca="false">(YEAR(Q82)-YEAR(P82))*12+MONTH(Q82)-MONTH(P82)+1</f>
        <v>1</v>
      </c>
      <c r="C82" s="194" t="n">
        <f aca="false">B82*W82</f>
        <v>0</v>
      </c>
    </row>
    <row r="83" customFormat="false" ht="12.75" hidden="false" customHeight="false" outlineLevel="0" collapsed="false">
      <c r="A83" s="194" t="e">
        <f aca="false">VLOOKUP(G83,DDEGL_USERS,2,FALSE())</f>
        <v>#N/A</v>
      </c>
      <c r="B83" s="194" t="n">
        <f aca="false">(YEAR(Q83)-YEAR(P83))*12+MONTH(Q83)-MONTH(P83)+1</f>
        <v>1</v>
      </c>
      <c r="C83" s="194" t="n">
        <f aca="false">B83*W83</f>
        <v>0</v>
      </c>
    </row>
    <row r="84" customFormat="false" ht="12.75" hidden="false" customHeight="false" outlineLevel="0" collapsed="false">
      <c r="A84" s="194" t="e">
        <f aca="false">VLOOKUP(G84,DDEGL_USERS,2,FALSE())</f>
        <v>#N/A</v>
      </c>
      <c r="B84" s="194" t="n">
        <f aca="false">(YEAR(Q84)-YEAR(P84))*12+MONTH(Q84)-MONTH(P84)+1</f>
        <v>1</v>
      </c>
      <c r="C84" s="194" t="n">
        <f aca="false">B84*W84</f>
        <v>0</v>
      </c>
    </row>
    <row r="85" customFormat="false" ht="12.75" hidden="false" customHeight="false" outlineLevel="0" collapsed="false">
      <c r="A85" s="194" t="e">
        <f aca="false">VLOOKUP(G85,DDEGL_USERS,2,FALSE())</f>
        <v>#N/A</v>
      </c>
      <c r="B85" s="194" t="n">
        <f aca="false">(YEAR(Q85)-YEAR(P85))*12+MONTH(Q85)-MONTH(P85)+1</f>
        <v>1</v>
      </c>
      <c r="C85" s="194" t="n">
        <f aca="false">B85*W85</f>
        <v>0</v>
      </c>
    </row>
    <row r="86" customFormat="false" ht="12.75" hidden="false" customHeight="false" outlineLevel="0" collapsed="false">
      <c r="A86" s="194" t="e">
        <f aca="false">VLOOKUP(G86,DDEGL_USERS,2,FALSE())</f>
        <v>#N/A</v>
      </c>
      <c r="B86" s="194" t="n">
        <f aca="false">(YEAR(Q86)-YEAR(P86))*12+MONTH(Q86)-MONTH(P86)+1</f>
        <v>1</v>
      </c>
      <c r="C86" s="194" t="n">
        <f aca="false">B86*W86</f>
        <v>0</v>
      </c>
    </row>
    <row r="87" customFormat="false" ht="12.75" hidden="false" customHeight="false" outlineLevel="0" collapsed="false">
      <c r="A87" s="194" t="e">
        <f aca="false">VLOOKUP(G87,DDEGL_USERS,2,FALSE())</f>
        <v>#N/A</v>
      </c>
      <c r="B87" s="194" t="n">
        <f aca="false">(YEAR(Q87)-YEAR(P87))*12+MONTH(Q87)-MONTH(P87)+1</f>
        <v>1</v>
      </c>
      <c r="C87" s="194" t="n">
        <f aca="false">B87*W87</f>
        <v>0</v>
      </c>
    </row>
    <row r="88" customFormat="false" ht="12.75" hidden="false" customHeight="false" outlineLevel="0" collapsed="false">
      <c r="A88" s="194" t="e">
        <f aca="false">VLOOKUP(G88,DDEGL_USERS,2,FALSE())</f>
        <v>#N/A</v>
      </c>
      <c r="B88" s="194" t="n">
        <f aca="false">(YEAR(Q88)-YEAR(P88))*12+MONTH(Q88)-MONTH(P88)+1</f>
        <v>1</v>
      </c>
      <c r="C88" s="194" t="n">
        <f aca="false">B88*W88</f>
        <v>0</v>
      </c>
    </row>
    <row r="89" customFormat="false" ht="12.75" hidden="false" customHeight="false" outlineLevel="0" collapsed="false">
      <c r="A89" s="194" t="e">
        <f aca="false">VLOOKUP(G89,DDEGL_USERS,2,FALSE())</f>
        <v>#N/A</v>
      </c>
      <c r="B89" s="194" t="n">
        <f aca="false">(YEAR(Q89)-YEAR(P89))*12+MONTH(Q89)-MONTH(P89)+1</f>
        <v>1</v>
      </c>
      <c r="C89" s="194" t="n">
        <f aca="false">B89*W89</f>
        <v>0</v>
      </c>
    </row>
    <row r="90" customFormat="false" ht="12.75" hidden="false" customHeight="false" outlineLevel="0" collapsed="false">
      <c r="A90" s="194" t="e">
        <f aca="false">VLOOKUP(G90,DDEGL_USERS,2,FALSE())</f>
        <v>#N/A</v>
      </c>
      <c r="B90" s="194" t="n">
        <f aca="false">(YEAR(Q90)-YEAR(P90))*12+MONTH(Q90)-MONTH(P90)+1</f>
        <v>1</v>
      </c>
      <c r="C90" s="194" t="n">
        <f aca="false">B90*W90</f>
        <v>0</v>
      </c>
    </row>
    <row r="91" customFormat="false" ht="12.75" hidden="false" customHeight="false" outlineLevel="0" collapsed="false">
      <c r="A91" s="194" t="e">
        <f aca="false">VLOOKUP(G91,DDEGL_USERS,2,FALSE())</f>
        <v>#N/A</v>
      </c>
      <c r="B91" s="194" t="n">
        <f aca="false">(YEAR(Q91)-YEAR(P91))*12+MONTH(Q91)-MONTH(P91)+1</f>
        <v>1</v>
      </c>
      <c r="C91" s="194" t="n">
        <f aca="false">B91*W91</f>
        <v>0</v>
      </c>
    </row>
    <row r="92" customFormat="false" ht="12.75" hidden="false" customHeight="false" outlineLevel="0" collapsed="false">
      <c r="A92" s="194" t="e">
        <f aca="false">VLOOKUP(G92,DDEGL_USERS,2,FALSE())</f>
        <v>#N/A</v>
      </c>
      <c r="B92" s="194" t="n">
        <f aca="false">(YEAR(Q92)-YEAR(P92))*12+MONTH(Q92)-MONTH(P92)+1</f>
        <v>1</v>
      </c>
      <c r="C92" s="194" t="n">
        <f aca="false">B92*W92</f>
        <v>0</v>
      </c>
    </row>
    <row r="93" customFormat="false" ht="12.75" hidden="false" customHeight="false" outlineLevel="0" collapsed="false">
      <c r="A93" s="194" t="e">
        <f aca="false">VLOOKUP(G93,DDEGL_USERS,2,FALSE())</f>
        <v>#N/A</v>
      </c>
      <c r="B93" s="194" t="n">
        <f aca="false">(YEAR(Q93)-YEAR(P93))*12+MONTH(Q93)-MONTH(P93)+1</f>
        <v>1</v>
      </c>
      <c r="C93" s="194" t="n">
        <f aca="false">B93*W93</f>
        <v>0</v>
      </c>
    </row>
    <row r="94" customFormat="false" ht="12.75" hidden="false" customHeight="false" outlineLevel="0" collapsed="false">
      <c r="A94" s="194" t="e">
        <f aca="false">VLOOKUP(G94,DDEGL_USERS,2,FALSE())</f>
        <v>#N/A</v>
      </c>
      <c r="B94" s="194" t="n">
        <f aca="false">(YEAR(Q94)-YEAR(P94))*12+MONTH(Q94)-MONTH(P94)+1</f>
        <v>1</v>
      </c>
      <c r="C94" s="194" t="n">
        <f aca="false">B94*W94</f>
        <v>0</v>
      </c>
    </row>
    <row r="95" customFormat="false" ht="12.75" hidden="false" customHeight="false" outlineLevel="0" collapsed="false">
      <c r="A95" s="194" t="e">
        <f aca="false">VLOOKUP(G95,DDEGL_USERS,2,FALSE())</f>
        <v>#N/A</v>
      </c>
      <c r="B95" s="194" t="n">
        <f aca="false">(YEAR(Q95)-YEAR(P95))*12+MONTH(Q95)-MONTH(P95)+1</f>
        <v>1</v>
      </c>
      <c r="C95" s="194" t="n">
        <f aca="false">B95*W95</f>
        <v>0</v>
      </c>
    </row>
    <row r="96" customFormat="false" ht="12.75" hidden="false" customHeight="false" outlineLevel="0" collapsed="false">
      <c r="A96" s="194" t="e">
        <f aca="false">VLOOKUP(G96,DDEGL_USERS,2,FALSE())</f>
        <v>#N/A</v>
      </c>
      <c r="B96" s="194" t="n">
        <f aca="false">(YEAR(Q96)-YEAR(P96))*12+MONTH(Q96)-MONTH(P96)+1</f>
        <v>1</v>
      </c>
      <c r="C96" s="194" t="n">
        <f aca="false">B96*W96</f>
        <v>0</v>
      </c>
    </row>
    <row r="97" customFormat="false" ht="12.75" hidden="false" customHeight="false" outlineLevel="0" collapsed="false">
      <c r="A97" s="194" t="e">
        <f aca="false">VLOOKUP(G97,DDEGL_USERS,2,FALSE())</f>
        <v>#N/A</v>
      </c>
      <c r="B97" s="194" t="n">
        <f aca="false">(YEAR(Q97)-YEAR(P97))*12+MONTH(Q97)-MONTH(P97)+1</f>
        <v>1</v>
      </c>
      <c r="C97" s="194" t="n">
        <f aca="false">B97*W97</f>
        <v>0</v>
      </c>
    </row>
    <row r="98" customFormat="false" ht="12.75" hidden="false" customHeight="false" outlineLevel="0" collapsed="false">
      <c r="A98" s="194" t="e">
        <f aca="false">VLOOKUP(G98,DDEGL_USERS,2,FALSE())</f>
        <v>#N/A</v>
      </c>
      <c r="B98" s="194" t="n">
        <f aca="false">(YEAR(Q98)-YEAR(P98))*12+MONTH(Q98)-MONTH(P98)+1</f>
        <v>1</v>
      </c>
      <c r="C98" s="194" t="n">
        <f aca="false">B98*W98</f>
        <v>0</v>
      </c>
    </row>
    <row r="99" customFormat="false" ht="12.75" hidden="false" customHeight="false" outlineLevel="0" collapsed="false">
      <c r="A99" s="194" t="e">
        <f aca="false">VLOOKUP(G99,DDEGL_USERS,2,FALSE())</f>
        <v>#N/A</v>
      </c>
      <c r="B99" s="194" t="n">
        <f aca="false">(YEAR(Q99)-YEAR(P99))*12+MONTH(Q99)-MONTH(P99)+1</f>
        <v>1</v>
      </c>
      <c r="C99" s="194" t="n">
        <f aca="false">B99*W99</f>
        <v>0</v>
      </c>
    </row>
    <row r="100" customFormat="false" ht="12.75" hidden="false" customHeight="false" outlineLevel="0" collapsed="false">
      <c r="A100" s="194" t="e">
        <f aca="false">VLOOKUP(G100,DDEGL_USERS,2,FALSE())</f>
        <v>#N/A</v>
      </c>
      <c r="B100" s="194" t="n">
        <f aca="false">(YEAR(Q100)-YEAR(P100))*12+MONTH(Q100)-MONTH(P100)+1</f>
        <v>1</v>
      </c>
      <c r="C100" s="194" t="n">
        <f aca="false">B100*W100</f>
        <v>0</v>
      </c>
    </row>
    <row r="101" customFormat="false" ht="12.75" hidden="false" customHeight="false" outlineLevel="0" collapsed="false">
      <c r="A101" s="194" t="e">
        <f aca="false">VLOOKUP(G101,DDEGL_USERS,2,FALSE())</f>
        <v>#N/A</v>
      </c>
      <c r="B101" s="194" t="n">
        <f aca="false">(YEAR(Q101)-YEAR(P101))*12+MONTH(Q101)-MONTH(P101)+1</f>
        <v>1</v>
      </c>
      <c r="C101" s="194" t="n">
        <f aca="false">B101*W101</f>
        <v>0</v>
      </c>
    </row>
    <row r="102" customFormat="false" ht="12.75" hidden="false" customHeight="false" outlineLevel="0" collapsed="false">
      <c r="A102" s="194" t="e">
        <f aca="false">VLOOKUP(G102,DDEGL_USERS,2,FALSE())</f>
        <v>#N/A</v>
      </c>
      <c r="B102" s="194" t="n">
        <f aca="false">(YEAR(Q102)-YEAR(P102))*12+MONTH(Q102)-MONTH(P102)+1</f>
        <v>1</v>
      </c>
      <c r="C102" s="194" t="n">
        <f aca="false">B102*W102</f>
        <v>0</v>
      </c>
    </row>
    <row r="103" customFormat="false" ht="12.75" hidden="false" customHeight="false" outlineLevel="0" collapsed="false">
      <c r="A103" s="194" t="e">
        <f aca="false">VLOOKUP(G103,DDEGL_USERS,2,FALSE())</f>
        <v>#N/A</v>
      </c>
      <c r="B103" s="194" t="n">
        <f aca="false">(YEAR(Q103)-YEAR(P103))*12+MONTH(Q103)-MONTH(P103)+1</f>
        <v>1</v>
      </c>
      <c r="C103" s="194" t="n">
        <f aca="false">B103*W103</f>
        <v>0</v>
      </c>
    </row>
    <row r="104" customFormat="false" ht="12.75" hidden="false" customHeight="false" outlineLevel="0" collapsed="false">
      <c r="A104" s="194" t="e">
        <f aca="false">VLOOKUP(G104,DDEGL_USERS,2,FALSE())</f>
        <v>#N/A</v>
      </c>
      <c r="B104" s="194" t="n">
        <f aca="false">(YEAR(Q104)-YEAR(P104))*12+MONTH(Q104)-MONTH(P104)+1</f>
        <v>1</v>
      </c>
      <c r="C104" s="194" t="n">
        <f aca="false">B104*W104</f>
        <v>0</v>
      </c>
    </row>
    <row r="105" customFormat="false" ht="12.75" hidden="false" customHeight="false" outlineLevel="0" collapsed="false">
      <c r="A105" s="194" t="e">
        <f aca="false">VLOOKUP(G105,DDEGL_USERS,2,FALSE())</f>
        <v>#N/A</v>
      </c>
      <c r="B105" s="194" t="n">
        <f aca="false">(YEAR(Q105)-YEAR(P105))*12+MONTH(Q105)-MONTH(P105)+1</f>
        <v>1</v>
      </c>
      <c r="C105" s="194" t="n">
        <f aca="false">B105*W105</f>
        <v>0</v>
      </c>
    </row>
    <row r="106" customFormat="false" ht="12.75" hidden="false" customHeight="false" outlineLevel="0" collapsed="false">
      <c r="A106" s="194" t="e">
        <f aca="false">VLOOKUP(G106,DDEGL_USERS,2,FALSE())</f>
        <v>#N/A</v>
      </c>
      <c r="B106" s="194" t="n">
        <f aca="false">(YEAR(Q106)-YEAR(P106))*12+MONTH(Q106)-MONTH(P106)+1</f>
        <v>1</v>
      </c>
      <c r="C106" s="194" t="n">
        <f aca="false">B106*W106</f>
        <v>0</v>
      </c>
    </row>
    <row r="107" customFormat="false" ht="12.75" hidden="false" customHeight="false" outlineLevel="0" collapsed="false">
      <c r="A107" s="194" t="e">
        <f aca="false">VLOOKUP(G107,DDEGL_USERS,2,FALSE())</f>
        <v>#N/A</v>
      </c>
      <c r="B107" s="194" t="n">
        <f aca="false">(YEAR(Q107)-YEAR(P107))*12+MONTH(Q107)-MONTH(P107)+1</f>
        <v>1</v>
      </c>
      <c r="C107" s="194" t="n">
        <f aca="false">B107*W107</f>
        <v>0</v>
      </c>
    </row>
    <row r="108" customFormat="false" ht="12.75" hidden="false" customHeight="false" outlineLevel="0" collapsed="false">
      <c r="A108" s="194" t="e">
        <f aca="false">VLOOKUP(G108,DDEGL_USERS,2,FALSE())</f>
        <v>#N/A</v>
      </c>
      <c r="B108" s="194" t="n">
        <f aca="false">(YEAR(Q108)-YEAR(P108))*12+MONTH(Q108)-MONTH(P108)+1</f>
        <v>1</v>
      </c>
      <c r="C108" s="194" t="n">
        <f aca="false">B108*W108</f>
        <v>0</v>
      </c>
    </row>
    <row r="109" customFormat="false" ht="12.75" hidden="false" customHeight="false" outlineLevel="0" collapsed="false">
      <c r="A109" s="194" t="e">
        <f aca="false">VLOOKUP(G109,DDEGL_USERS,2,FALSE())</f>
        <v>#N/A</v>
      </c>
      <c r="B109" s="194" t="n">
        <f aca="false">(YEAR(Q109)-YEAR(P109))*12+MONTH(Q109)-MONTH(P109)+1</f>
        <v>1</v>
      </c>
      <c r="C109" s="194" t="n">
        <f aca="false">B109*W109</f>
        <v>0</v>
      </c>
    </row>
    <row r="110" customFormat="false" ht="12.75" hidden="false" customHeight="false" outlineLevel="0" collapsed="false">
      <c r="A110" s="194" t="e">
        <f aca="false">VLOOKUP(G110,DDEGL_USERS,2,FALSE())</f>
        <v>#N/A</v>
      </c>
      <c r="B110" s="194" t="n">
        <f aca="false">(YEAR(Q110)-YEAR(P110))*12+MONTH(Q110)-MONTH(P110)+1</f>
        <v>1</v>
      </c>
      <c r="C110" s="194" t="n">
        <f aca="false">B110*W110</f>
        <v>0</v>
      </c>
    </row>
    <row r="111" customFormat="false" ht="12.75" hidden="false" customHeight="false" outlineLevel="0" collapsed="false">
      <c r="A111" s="194" t="e">
        <f aca="false">VLOOKUP(G111,DDEGL_USERS,2,FALSE())</f>
        <v>#N/A</v>
      </c>
      <c r="B111" s="194" t="n">
        <f aca="false">(YEAR(Q111)-YEAR(P111))*12+MONTH(Q111)-MONTH(P111)+1</f>
        <v>1</v>
      </c>
      <c r="C111" s="194" t="n">
        <f aca="false">B111*W111</f>
        <v>0</v>
      </c>
    </row>
    <row r="112" customFormat="false" ht="12.75" hidden="false" customHeight="false" outlineLevel="0" collapsed="false">
      <c r="A112" s="194" t="e">
        <f aca="false">VLOOKUP(G112,DDEGL_USERS,2,FALSE())</f>
        <v>#N/A</v>
      </c>
      <c r="B112" s="194" t="n">
        <f aca="false">(YEAR(Q112)-YEAR(P112))*12+MONTH(Q112)-MONTH(P112)+1</f>
        <v>1</v>
      </c>
      <c r="C112" s="194" t="n">
        <f aca="false">B112*W112</f>
        <v>0</v>
      </c>
    </row>
    <row r="113" customFormat="false" ht="12.75" hidden="false" customHeight="false" outlineLevel="0" collapsed="false">
      <c r="A113" s="194" t="e">
        <f aca="false">VLOOKUP(G113,DDEGL_USERS,2,FALSE())</f>
        <v>#N/A</v>
      </c>
      <c r="B113" s="194" t="n">
        <f aca="false">(YEAR(Q113)-YEAR(P113))*12+MONTH(Q113)-MONTH(P113)+1</f>
        <v>1</v>
      </c>
      <c r="C113" s="194" t="n">
        <f aca="false">B113*W113</f>
        <v>0</v>
      </c>
    </row>
    <row r="114" customFormat="false" ht="12.75" hidden="false" customHeight="false" outlineLevel="0" collapsed="false">
      <c r="A114" s="194" t="e">
        <f aca="false">VLOOKUP(G114,DDEGL_USERS,2,FALSE())</f>
        <v>#N/A</v>
      </c>
      <c r="B114" s="194" t="n">
        <f aca="false">(YEAR(Q114)-YEAR(P114))*12+MONTH(Q114)-MONTH(P114)+1</f>
        <v>1</v>
      </c>
      <c r="C114" s="194" t="n">
        <f aca="false">B114*W114</f>
        <v>0</v>
      </c>
    </row>
    <row r="115" customFormat="false" ht="12.75" hidden="false" customHeight="false" outlineLevel="0" collapsed="false">
      <c r="A115" s="194" t="e">
        <f aca="false">VLOOKUP(G115,DDEGL_USERS,2,FALSE())</f>
        <v>#N/A</v>
      </c>
      <c r="B115" s="194" t="n">
        <f aca="false">(YEAR(Q115)-YEAR(P115))*12+MONTH(Q115)-MONTH(P115)+1</f>
        <v>1</v>
      </c>
      <c r="C115" s="194" t="n">
        <f aca="false">B115*W115</f>
        <v>0</v>
      </c>
    </row>
    <row r="116" customFormat="false" ht="12.75" hidden="false" customHeight="false" outlineLevel="0" collapsed="false">
      <c r="A116" s="194" t="e">
        <f aca="false">VLOOKUP(G116,DDEGL_USERS,2,FALSE())</f>
        <v>#N/A</v>
      </c>
      <c r="B116" s="194" t="n">
        <f aca="false">(YEAR(Q116)-YEAR(P116))*12+MONTH(Q116)-MONTH(P116)+1</f>
        <v>1</v>
      </c>
      <c r="C116" s="194" t="n">
        <f aca="false">B116*W116</f>
        <v>0</v>
      </c>
    </row>
    <row r="117" customFormat="false" ht="12.75" hidden="false" customHeight="false" outlineLevel="0" collapsed="false">
      <c r="A117" s="194" t="e">
        <f aca="false">VLOOKUP(G117,DDEGL_USERS,2,FALSE())</f>
        <v>#N/A</v>
      </c>
      <c r="B117" s="194" t="n">
        <f aca="false">(YEAR(Q117)-YEAR(P117))*12+MONTH(Q117)-MONTH(P117)+1</f>
        <v>1</v>
      </c>
      <c r="C117" s="194" t="n">
        <f aca="false">B117*W117</f>
        <v>0</v>
      </c>
    </row>
    <row r="118" customFormat="false" ht="12.75" hidden="false" customHeight="false" outlineLevel="0" collapsed="false">
      <c r="A118" s="194" t="e">
        <f aca="false">VLOOKUP(G118,DDEGL_USERS,2,FALSE())</f>
        <v>#N/A</v>
      </c>
      <c r="B118" s="194" t="n">
        <f aca="false">(YEAR(Q118)-YEAR(P118))*12+MONTH(Q118)-MONTH(P118)+1</f>
        <v>1</v>
      </c>
      <c r="C118" s="194" t="n">
        <f aca="false">B118*W118</f>
        <v>0</v>
      </c>
    </row>
    <row r="119" customFormat="false" ht="12.75" hidden="false" customHeight="false" outlineLevel="0" collapsed="false">
      <c r="A119" s="194" t="e">
        <f aca="false">VLOOKUP(G119,DDEGL_USERS,2,FALSE())</f>
        <v>#N/A</v>
      </c>
      <c r="B119" s="194" t="n">
        <f aca="false">(YEAR(Q119)-YEAR(P119))*12+MONTH(Q119)-MONTH(P119)+1</f>
        <v>1</v>
      </c>
      <c r="C119" s="194" t="n">
        <f aca="false">B119*W119</f>
        <v>0</v>
      </c>
    </row>
    <row r="120" customFormat="false" ht="12.75" hidden="false" customHeight="false" outlineLevel="0" collapsed="false">
      <c r="A120" s="194" t="e">
        <f aca="false">VLOOKUP(G120,DDEGL_USERS,2,FALSE())</f>
        <v>#N/A</v>
      </c>
      <c r="B120" s="194" t="n">
        <f aca="false">(YEAR(Q120)-YEAR(P120))*12+MONTH(Q120)-MONTH(P120)+1</f>
        <v>1</v>
      </c>
      <c r="C120" s="194" t="n">
        <f aca="false">B120*W120</f>
        <v>0</v>
      </c>
    </row>
    <row r="121" customFormat="false" ht="12.75" hidden="false" customHeight="false" outlineLevel="0" collapsed="false">
      <c r="A121" s="194" t="e">
        <f aca="false">VLOOKUP(G121,DDEGL_USERS,2,FALSE())</f>
        <v>#N/A</v>
      </c>
      <c r="B121" s="194" t="n">
        <f aca="false">(YEAR(Q121)-YEAR(P121))*12+MONTH(Q121)-MONTH(P121)+1</f>
        <v>1</v>
      </c>
      <c r="C121" s="194" t="n">
        <f aca="false">B121*W121</f>
        <v>0</v>
      </c>
    </row>
    <row r="122" customFormat="false" ht="12.75" hidden="false" customHeight="false" outlineLevel="0" collapsed="false">
      <c r="A122" s="194" t="e">
        <f aca="false">VLOOKUP(G122,DDEGL_USERS,2,FALSE())</f>
        <v>#N/A</v>
      </c>
      <c r="B122" s="194" t="n">
        <f aca="false">(YEAR(Q122)-YEAR(P122))*12+MONTH(Q122)-MONTH(P122)+1</f>
        <v>1</v>
      </c>
      <c r="C122" s="194" t="n">
        <f aca="false">B122*W122</f>
        <v>0</v>
      </c>
    </row>
    <row r="123" customFormat="false" ht="12.75" hidden="false" customHeight="false" outlineLevel="0" collapsed="false">
      <c r="A123" s="194" t="e">
        <f aca="false">VLOOKUP(G123,DDEGL_USERS,2,FALSE())</f>
        <v>#N/A</v>
      </c>
      <c r="B123" s="194" t="n">
        <f aca="false">(YEAR(Q123)-YEAR(P123))*12+MONTH(Q123)-MONTH(P123)+1</f>
        <v>1</v>
      </c>
      <c r="C123" s="194" t="n">
        <f aca="false">B123*W123</f>
        <v>0</v>
      </c>
    </row>
    <row r="124" customFormat="false" ht="12.75" hidden="false" customHeight="false" outlineLevel="0" collapsed="false">
      <c r="A124" s="194" t="e">
        <f aca="false">VLOOKUP(G124,DDEGL_USERS,2,FALSE())</f>
        <v>#N/A</v>
      </c>
      <c r="B124" s="194" t="n">
        <f aca="false">(YEAR(Q124)-YEAR(P124))*12+MONTH(Q124)-MONTH(P124)+1</f>
        <v>1</v>
      </c>
      <c r="C124" s="194" t="n">
        <f aca="false">B124*W124</f>
        <v>0</v>
      </c>
    </row>
    <row r="125" customFormat="false" ht="12.75" hidden="false" customHeight="false" outlineLevel="0" collapsed="false">
      <c r="A125" s="194" t="e">
        <f aca="false">VLOOKUP(G125,DDEGL_USERS,2,FALSE())</f>
        <v>#N/A</v>
      </c>
      <c r="B125" s="194" t="n">
        <f aca="false">(YEAR(Q125)-YEAR(P125))*12+MONTH(Q125)-MONTH(P125)+1</f>
        <v>1</v>
      </c>
      <c r="C125" s="194" t="n">
        <f aca="false">B125*W125</f>
        <v>0</v>
      </c>
    </row>
    <row r="126" customFormat="false" ht="12.75" hidden="false" customHeight="false" outlineLevel="0" collapsed="false">
      <c r="A126" s="194" t="e">
        <f aca="false">VLOOKUP(G126,DDEGL_USERS,2,FALSE())</f>
        <v>#N/A</v>
      </c>
      <c r="B126" s="194" t="n">
        <f aca="false">(YEAR(Q126)-YEAR(P126))*12+MONTH(Q126)-MONTH(P126)+1</f>
        <v>1</v>
      </c>
      <c r="C126" s="194" t="n">
        <f aca="false">B126*W126</f>
        <v>0</v>
      </c>
    </row>
    <row r="127" customFormat="false" ht="12.75" hidden="false" customHeight="false" outlineLevel="0" collapsed="false">
      <c r="A127" s="194" t="e">
        <f aca="false">VLOOKUP(G127,DDEGL_USERS,2,FALSE())</f>
        <v>#N/A</v>
      </c>
      <c r="B127" s="194" t="n">
        <f aca="false">(YEAR(Q127)-YEAR(P127))*12+MONTH(Q127)-MONTH(P127)+1</f>
        <v>1</v>
      </c>
      <c r="C127" s="194" t="n">
        <f aca="false">B127*W127</f>
        <v>0</v>
      </c>
    </row>
    <row r="128" customFormat="false" ht="12.75" hidden="false" customHeight="false" outlineLevel="0" collapsed="false">
      <c r="A128" s="194" t="e">
        <f aca="false">VLOOKUP(G128,DDEGL_USERS,2,FALSE())</f>
        <v>#N/A</v>
      </c>
      <c r="B128" s="194" t="n">
        <f aca="false">(YEAR(Q128)-YEAR(P128))*12+MONTH(Q128)-MONTH(P128)+1</f>
        <v>1</v>
      </c>
      <c r="C128" s="194" t="n">
        <f aca="false">B128*W128</f>
        <v>0</v>
      </c>
    </row>
    <row r="129" customFormat="false" ht="12.75" hidden="false" customHeight="false" outlineLevel="0" collapsed="false">
      <c r="A129" s="194" t="e">
        <f aca="false">VLOOKUP(G129,DDEGL_USERS,2,FALSE())</f>
        <v>#N/A</v>
      </c>
      <c r="B129" s="194" t="n">
        <f aca="false">(YEAR(Q129)-YEAR(P129))*12+MONTH(Q129)-MONTH(P129)+1</f>
        <v>1</v>
      </c>
      <c r="C129" s="194" t="n">
        <f aca="false">B129*W129</f>
        <v>0</v>
      </c>
    </row>
    <row r="130" customFormat="false" ht="12.75" hidden="false" customHeight="false" outlineLevel="0" collapsed="false">
      <c r="A130" s="194" t="e">
        <f aca="false">VLOOKUP(G130,DDEGL_USERS,2,FALSE())</f>
        <v>#N/A</v>
      </c>
      <c r="B130" s="194" t="n">
        <f aca="false">(YEAR(Q130)-YEAR(P130))*12+MONTH(Q130)-MONTH(P130)+1</f>
        <v>1</v>
      </c>
      <c r="C130" s="194" t="n">
        <f aca="false">B130*W130</f>
        <v>0</v>
      </c>
    </row>
    <row r="131" customFormat="false" ht="12.75" hidden="false" customHeight="false" outlineLevel="0" collapsed="false">
      <c r="A131" s="194" t="e">
        <f aca="false">VLOOKUP(G131,DDEGL_USERS,2,FALSE())</f>
        <v>#N/A</v>
      </c>
      <c r="B131" s="194" t="n">
        <f aca="false">(YEAR(Q131)-YEAR(P131))*12+MONTH(Q131)-MONTH(P131)+1</f>
        <v>1</v>
      </c>
      <c r="C131" s="194" t="n">
        <f aca="false">B131*W131</f>
        <v>0</v>
      </c>
    </row>
    <row r="132" customFormat="false" ht="12.75" hidden="false" customHeight="false" outlineLevel="0" collapsed="false">
      <c r="A132" s="194" t="e">
        <f aca="false">VLOOKUP(G132,DDEGL_USERS,2,FALSE())</f>
        <v>#N/A</v>
      </c>
      <c r="B132" s="194" t="n">
        <f aca="false">(YEAR(Q132)-YEAR(P132))*12+MONTH(Q132)-MONTH(P132)+1</f>
        <v>1</v>
      </c>
      <c r="C132" s="194" t="n">
        <f aca="false">B132*W132</f>
        <v>0</v>
      </c>
    </row>
    <row r="133" customFormat="false" ht="12.75" hidden="false" customHeight="false" outlineLevel="0" collapsed="false">
      <c r="A133" s="194" t="e">
        <f aca="false">VLOOKUP(G133,DDEGL_USERS,2,FALSE())</f>
        <v>#N/A</v>
      </c>
      <c r="B133" s="194" t="n">
        <f aca="false">(YEAR(Q133)-YEAR(P133))*12+MONTH(Q133)-MONTH(P133)+1</f>
        <v>1</v>
      </c>
      <c r="C133" s="194" t="n">
        <f aca="false">B133*W133</f>
        <v>0</v>
      </c>
    </row>
    <row r="134" customFormat="false" ht="12.75" hidden="false" customHeight="false" outlineLevel="0" collapsed="false">
      <c r="A134" s="194" t="e">
        <f aca="false">VLOOKUP(G134,DDEGL_USERS,2,FALSE())</f>
        <v>#N/A</v>
      </c>
      <c r="B134" s="194" t="n">
        <f aca="false">(YEAR(Q134)-YEAR(P134))*12+MONTH(Q134)-MONTH(P134)+1</f>
        <v>1</v>
      </c>
      <c r="C134" s="194" t="n">
        <f aca="false">B134*W134</f>
        <v>0</v>
      </c>
    </row>
    <row r="135" customFormat="false" ht="12.75" hidden="false" customHeight="false" outlineLevel="0" collapsed="false">
      <c r="A135" s="194" t="e">
        <f aca="false">VLOOKUP(G135,DDEGL_USERS,2,FALSE())</f>
        <v>#N/A</v>
      </c>
      <c r="B135" s="194" t="n">
        <f aca="false">(YEAR(Q135)-YEAR(P135))*12+MONTH(Q135)-MONTH(P135)+1</f>
        <v>1</v>
      </c>
      <c r="C135" s="194" t="n">
        <f aca="false">B135*W135</f>
        <v>0</v>
      </c>
    </row>
    <row r="136" customFormat="false" ht="12.75" hidden="false" customHeight="false" outlineLevel="0" collapsed="false">
      <c r="A136" s="194" t="e">
        <f aca="false">VLOOKUP(G136,DDEGL_USERS,2,FALSE())</f>
        <v>#N/A</v>
      </c>
      <c r="B136" s="194" t="n">
        <f aca="false">(YEAR(Q136)-YEAR(P136))*12+MONTH(Q136)-MONTH(P136)+1</f>
        <v>1</v>
      </c>
      <c r="C136" s="194" t="n">
        <f aca="false">B136*W136</f>
        <v>0</v>
      </c>
    </row>
    <row r="137" customFormat="false" ht="12.75" hidden="false" customHeight="false" outlineLevel="0" collapsed="false">
      <c r="A137" s="194" t="e">
        <f aca="false">VLOOKUP(G137,DDEGL_USERS,2,FALSE())</f>
        <v>#N/A</v>
      </c>
      <c r="B137" s="194" t="n">
        <f aca="false">(YEAR(Q137)-YEAR(P137))*12+MONTH(Q137)-MONTH(P137)+1</f>
        <v>1</v>
      </c>
      <c r="C137" s="194" t="n">
        <f aca="false">B137*W137</f>
        <v>0</v>
      </c>
    </row>
    <row r="138" customFormat="false" ht="12.75" hidden="false" customHeight="false" outlineLevel="0" collapsed="false">
      <c r="A138" s="194" t="e">
        <f aca="false">VLOOKUP(G138,DDEGL_USERS,2,FALSE())</f>
        <v>#N/A</v>
      </c>
      <c r="B138" s="194" t="n">
        <f aca="false">(YEAR(Q138)-YEAR(P138))*12+MONTH(Q138)-MONTH(P138)+1</f>
        <v>1</v>
      </c>
      <c r="C138" s="194" t="n">
        <f aca="false">B138*W138</f>
        <v>0</v>
      </c>
    </row>
    <row r="139" customFormat="false" ht="12.75" hidden="false" customHeight="false" outlineLevel="0" collapsed="false">
      <c r="A139" s="194" t="e">
        <f aca="false">VLOOKUP(G139,DDEGL_USERS,2,FALSE())</f>
        <v>#N/A</v>
      </c>
      <c r="B139" s="194" t="n">
        <f aca="false">(YEAR(Q139)-YEAR(P139))*12+MONTH(Q139)-MONTH(P139)+1</f>
        <v>1</v>
      </c>
      <c r="C139" s="194" t="n">
        <f aca="false">B139*W139</f>
        <v>0</v>
      </c>
    </row>
    <row r="140" customFormat="false" ht="12.75" hidden="false" customHeight="false" outlineLevel="0" collapsed="false">
      <c r="A140" s="194" t="e">
        <f aca="false">VLOOKUP(G140,DDEGL_USERS,2,FALSE())</f>
        <v>#N/A</v>
      </c>
      <c r="B140" s="194" t="n">
        <f aca="false">(YEAR(Q140)-YEAR(P140))*12+MONTH(Q140)-MONTH(P140)+1</f>
        <v>1</v>
      </c>
      <c r="C140" s="194" t="n">
        <f aca="false">B140*W140</f>
        <v>0</v>
      </c>
    </row>
    <row r="141" customFormat="false" ht="12.75" hidden="false" customHeight="false" outlineLevel="0" collapsed="false">
      <c r="A141" s="194" t="e">
        <f aca="false">VLOOKUP(G141,DDEGL_USERS,2,FALSE())</f>
        <v>#N/A</v>
      </c>
      <c r="B141" s="194" t="n">
        <f aca="false">(YEAR(Q141)-YEAR(P141))*12+MONTH(Q141)-MONTH(P141)+1</f>
        <v>1</v>
      </c>
      <c r="C141" s="194" t="n">
        <f aca="false">B141*W141</f>
        <v>0</v>
      </c>
    </row>
    <row r="142" customFormat="false" ht="12.75" hidden="false" customHeight="false" outlineLevel="0" collapsed="false">
      <c r="A142" s="194" t="e">
        <f aca="false">VLOOKUP(G142,DDEGL_USERS,2,FALSE())</f>
        <v>#N/A</v>
      </c>
      <c r="B142" s="194" t="n">
        <f aca="false">(YEAR(Q142)-YEAR(P142))*12+MONTH(Q142)-MONTH(P142)+1</f>
        <v>1</v>
      </c>
      <c r="C142" s="194" t="n">
        <f aca="false">B142*W142</f>
        <v>0</v>
      </c>
    </row>
    <row r="143" customFormat="false" ht="12.75" hidden="false" customHeight="false" outlineLevel="0" collapsed="false">
      <c r="A143" s="194" t="e">
        <f aca="false">VLOOKUP(G143,DDEGL_USERS,2,FALSE())</f>
        <v>#N/A</v>
      </c>
      <c r="B143" s="194" t="n">
        <f aca="false">(YEAR(Q143)-YEAR(P143))*12+MONTH(Q143)-MONTH(P143)+1</f>
        <v>1</v>
      </c>
      <c r="C143" s="194" t="n">
        <f aca="false">B143*W143</f>
        <v>0</v>
      </c>
    </row>
    <row r="144" customFormat="false" ht="12.75" hidden="false" customHeight="false" outlineLevel="0" collapsed="false">
      <c r="A144" s="194" t="e">
        <f aca="false">VLOOKUP(G144,DDEGL_USERS,2,FALSE())</f>
        <v>#N/A</v>
      </c>
      <c r="B144" s="194" t="n">
        <f aca="false">(YEAR(Q144)-YEAR(P144))*12+MONTH(Q144)-MONTH(P144)+1</f>
        <v>1</v>
      </c>
      <c r="C144" s="194" t="n">
        <f aca="false">B144*W144</f>
        <v>0</v>
      </c>
    </row>
    <row r="145" customFormat="false" ht="12.75" hidden="false" customHeight="false" outlineLevel="0" collapsed="false">
      <c r="A145" s="194" t="e">
        <f aca="false">VLOOKUP(G145,DDEGL_USERS,2,FALSE())</f>
        <v>#N/A</v>
      </c>
      <c r="B145" s="194" t="n">
        <f aca="false">(YEAR(Q145)-YEAR(P145))*12+MONTH(Q145)-MONTH(P145)+1</f>
        <v>1</v>
      </c>
      <c r="C145" s="194" t="n">
        <f aca="false">B145*W145</f>
        <v>0</v>
      </c>
    </row>
    <row r="146" customFormat="false" ht="12.75" hidden="false" customHeight="false" outlineLevel="0" collapsed="false">
      <c r="A146" s="194" t="e">
        <f aca="false">VLOOKUP(G146,DDEGL_USERS,2,FALSE())</f>
        <v>#N/A</v>
      </c>
      <c r="B146" s="194" t="n">
        <f aca="false">(YEAR(Q146)-YEAR(P146))*12+MONTH(Q146)-MONTH(P146)+1</f>
        <v>1</v>
      </c>
      <c r="C146" s="194" t="n">
        <f aca="false">B146*W146</f>
        <v>0</v>
      </c>
    </row>
    <row r="147" customFormat="false" ht="12.75" hidden="false" customHeight="false" outlineLevel="0" collapsed="false">
      <c r="A147" s="194" t="e">
        <f aca="false">VLOOKUP(G147,DDEGL_USERS,2,FALSE())</f>
        <v>#N/A</v>
      </c>
      <c r="B147" s="194" t="n">
        <f aca="false">(YEAR(Q147)-YEAR(P147))*12+MONTH(Q147)-MONTH(P147)+1</f>
        <v>1</v>
      </c>
      <c r="C147" s="194" t="n">
        <f aca="false">B147*W147</f>
        <v>0</v>
      </c>
    </row>
    <row r="148" customFormat="false" ht="12.75" hidden="false" customHeight="false" outlineLevel="0" collapsed="false">
      <c r="A148" s="194" t="e">
        <f aca="false">VLOOKUP(G148,DDEGL_USERS,2,FALSE())</f>
        <v>#N/A</v>
      </c>
      <c r="B148" s="194" t="n">
        <f aca="false">(YEAR(Q148)-YEAR(P148))*12+MONTH(Q148)-MONTH(P148)+1</f>
        <v>1</v>
      </c>
      <c r="C148" s="194" t="n">
        <f aca="false">B148*W148</f>
        <v>0</v>
      </c>
    </row>
    <row r="149" customFormat="false" ht="12.75" hidden="false" customHeight="false" outlineLevel="0" collapsed="false">
      <c r="A149" s="194" t="e">
        <f aca="false">VLOOKUP(G149,DDEGL_USERS,2,FALSE())</f>
        <v>#N/A</v>
      </c>
      <c r="B149" s="194" t="n">
        <f aca="false">(YEAR(Q149)-YEAR(P149))*12+MONTH(Q149)-MONTH(P149)+1</f>
        <v>1</v>
      </c>
      <c r="C149" s="194" t="n">
        <f aca="false">B149*W149</f>
        <v>0</v>
      </c>
    </row>
    <row r="150" customFormat="false" ht="12.75" hidden="false" customHeight="false" outlineLevel="0" collapsed="false">
      <c r="A150" s="194" t="e">
        <f aca="false">VLOOKUP(G150,DDEGL_USERS,2,FALSE())</f>
        <v>#N/A</v>
      </c>
      <c r="B150" s="194" t="n">
        <f aca="false">(YEAR(Q150)-YEAR(P150))*12+MONTH(Q150)-MONTH(P150)+1</f>
        <v>1</v>
      </c>
      <c r="C150" s="194" t="n">
        <f aca="false">B150*W150</f>
        <v>0</v>
      </c>
    </row>
    <row r="151" customFormat="false" ht="12.75" hidden="false" customHeight="false" outlineLevel="0" collapsed="false">
      <c r="A151" s="194" t="e">
        <f aca="false">VLOOKUP(G151,DDEGL_USERS,2,FALSE())</f>
        <v>#N/A</v>
      </c>
      <c r="B151" s="194" t="n">
        <f aca="false">(YEAR(Q151)-YEAR(P151))*12+MONTH(Q151)-MONTH(P151)+1</f>
        <v>1</v>
      </c>
      <c r="C151" s="194" t="n">
        <f aca="false">B151*W151</f>
        <v>0</v>
      </c>
    </row>
    <row r="152" customFormat="false" ht="12.75" hidden="false" customHeight="false" outlineLevel="0" collapsed="false">
      <c r="A152" s="194" t="e">
        <f aca="false">VLOOKUP(G152,DDEGL_USERS,2,FALSE())</f>
        <v>#N/A</v>
      </c>
      <c r="B152" s="194" t="n">
        <f aca="false">(YEAR(Q152)-YEAR(P152))*12+MONTH(Q152)-MONTH(P152)+1</f>
        <v>1</v>
      </c>
      <c r="C152" s="194" t="n">
        <f aca="false">B152*W152</f>
        <v>0</v>
      </c>
    </row>
    <row r="153" customFormat="false" ht="12.75" hidden="false" customHeight="false" outlineLevel="0" collapsed="false">
      <c r="A153" s="194" t="e">
        <f aca="false">VLOOKUP(G153,DDEGL_USERS,2,FALSE())</f>
        <v>#N/A</v>
      </c>
      <c r="B153" s="194" t="n">
        <f aca="false">(YEAR(Q153)-YEAR(P153))*12+MONTH(Q153)-MONTH(P153)+1</f>
        <v>1</v>
      </c>
      <c r="C153" s="194" t="n">
        <f aca="false">B153*W153</f>
        <v>0</v>
      </c>
    </row>
    <row r="154" customFormat="false" ht="12.75" hidden="false" customHeight="false" outlineLevel="0" collapsed="false">
      <c r="A154" s="194" t="e">
        <f aca="false">VLOOKUP(G154,DDEGL_USERS,2,FALSE())</f>
        <v>#N/A</v>
      </c>
      <c r="B154" s="194" t="n">
        <f aca="false">(YEAR(Q154)-YEAR(P154))*12+MONTH(Q154)-MONTH(P154)+1</f>
        <v>1</v>
      </c>
      <c r="C154" s="194" t="n">
        <f aca="false">B154*W154</f>
        <v>0</v>
      </c>
    </row>
    <row r="155" customFormat="false" ht="12.75" hidden="false" customHeight="false" outlineLevel="0" collapsed="false">
      <c r="A155" s="194" t="e">
        <f aca="false">VLOOKUP(G155,DDEGL_USERS,2,FALSE())</f>
        <v>#N/A</v>
      </c>
      <c r="B155" s="194" t="n">
        <f aca="false">(YEAR(Q155)-YEAR(P155))*12+MONTH(Q155)-MONTH(P155)+1</f>
        <v>1</v>
      </c>
      <c r="C155" s="194" t="n">
        <f aca="false">B155*W155</f>
        <v>0</v>
      </c>
    </row>
    <row r="156" customFormat="false" ht="12.75" hidden="false" customHeight="false" outlineLevel="0" collapsed="false">
      <c r="A156" s="194" t="e">
        <f aca="false">VLOOKUP(G156,DDEGL_USERS,2,FALSE())</f>
        <v>#N/A</v>
      </c>
      <c r="B156" s="194" t="n">
        <f aca="false">(YEAR(Q156)-YEAR(P156))*12+MONTH(Q156)-MONTH(P156)+1</f>
        <v>1</v>
      </c>
      <c r="C156" s="194" t="n">
        <f aca="false">B156*W156</f>
        <v>0</v>
      </c>
    </row>
    <row r="157" customFormat="false" ht="12.75" hidden="false" customHeight="false" outlineLevel="0" collapsed="false">
      <c r="A157" s="194" t="e">
        <f aca="false">VLOOKUP(G157,DDEGL_USERS,2,FALSE())</f>
        <v>#N/A</v>
      </c>
      <c r="B157" s="194" t="n">
        <f aca="false">(YEAR(Q157)-YEAR(P157))*12+MONTH(Q157)-MONTH(P157)+1</f>
        <v>1</v>
      </c>
      <c r="C157" s="194" t="n">
        <f aca="false">B157*W157</f>
        <v>0</v>
      </c>
    </row>
    <row r="158" customFormat="false" ht="12.75" hidden="false" customHeight="false" outlineLevel="0" collapsed="false">
      <c r="A158" s="194" t="e">
        <f aca="false">VLOOKUP(G158,DDEGL_USERS,2,FALSE())</f>
        <v>#N/A</v>
      </c>
      <c r="B158" s="194" t="n">
        <f aca="false">(YEAR(Q158)-YEAR(P158))*12+MONTH(Q158)-MONTH(P158)+1</f>
        <v>1</v>
      </c>
      <c r="C158" s="194" t="n">
        <f aca="false">B158*W158</f>
        <v>0</v>
      </c>
    </row>
    <row r="159" customFormat="false" ht="12.75" hidden="false" customHeight="false" outlineLevel="0" collapsed="false">
      <c r="A159" s="194" t="e">
        <f aca="false">VLOOKUP(G159,DDEGL_USERS,2,FALSE())</f>
        <v>#N/A</v>
      </c>
      <c r="B159" s="194" t="n">
        <f aca="false">(YEAR(Q159)-YEAR(P159))*12+MONTH(Q159)-MONTH(P159)+1</f>
        <v>1</v>
      </c>
      <c r="C159" s="194" t="n">
        <f aca="false">B159*W159</f>
        <v>0</v>
      </c>
    </row>
    <row r="160" customFormat="false" ht="12.75" hidden="false" customHeight="false" outlineLevel="0" collapsed="false">
      <c r="A160" s="194" t="e">
        <f aca="false">VLOOKUP(G160,DDEGL_USERS,2,FALSE())</f>
        <v>#N/A</v>
      </c>
      <c r="B160" s="194" t="n">
        <f aca="false">(YEAR(Q160)-YEAR(P160))*12+MONTH(Q160)-MONTH(P160)+1</f>
        <v>1</v>
      </c>
      <c r="C160" s="194" t="n">
        <f aca="false">B160*W160</f>
        <v>0</v>
      </c>
    </row>
    <row r="161" customFormat="false" ht="12.75" hidden="false" customHeight="false" outlineLevel="0" collapsed="false">
      <c r="A161" s="194" t="e">
        <f aca="false">VLOOKUP(G161,DDEGL_USERS,2,FALSE())</f>
        <v>#N/A</v>
      </c>
      <c r="B161" s="194" t="n">
        <f aca="false">(YEAR(Q161)-YEAR(P161))*12+MONTH(Q161)-MONTH(P161)+1</f>
        <v>1</v>
      </c>
      <c r="C161" s="194" t="n">
        <f aca="false">B161*W161</f>
        <v>0</v>
      </c>
    </row>
    <row r="162" customFormat="false" ht="12.75" hidden="false" customHeight="false" outlineLevel="0" collapsed="false">
      <c r="A162" s="194" t="e">
        <f aca="false">VLOOKUP(G162,DDEGL_USERS,2,FALSE())</f>
        <v>#N/A</v>
      </c>
      <c r="B162" s="194" t="n">
        <f aca="false">(YEAR(Q162)-YEAR(P162))*12+MONTH(Q162)-MONTH(P162)+1</f>
        <v>1</v>
      </c>
      <c r="C162" s="194" t="n">
        <f aca="false">B162*W162</f>
        <v>0</v>
      </c>
    </row>
    <row r="163" customFormat="false" ht="12.75" hidden="false" customHeight="false" outlineLevel="0" collapsed="false">
      <c r="A163" s="194" t="e">
        <f aca="false">VLOOKUP(G163,DDEGL_USERS,2,FALSE())</f>
        <v>#N/A</v>
      </c>
      <c r="B163" s="194" t="n">
        <f aca="false">(YEAR(Q163)-YEAR(P163))*12+MONTH(Q163)-MONTH(P163)+1</f>
        <v>1</v>
      </c>
      <c r="C163" s="194" t="n">
        <f aca="false">B163*W163</f>
        <v>0</v>
      </c>
    </row>
    <row r="164" customFormat="false" ht="12.75" hidden="false" customHeight="false" outlineLevel="0" collapsed="false">
      <c r="A164" s="194" t="e">
        <f aca="false">VLOOKUP(G164,DDEGL_USERS,2,FALSE())</f>
        <v>#N/A</v>
      </c>
      <c r="B164" s="194" t="n">
        <f aca="false">(YEAR(Q164)-YEAR(P164))*12+MONTH(Q164)-MONTH(P164)+1</f>
        <v>1</v>
      </c>
      <c r="C164" s="194" t="n">
        <f aca="false">B164*W164</f>
        <v>0</v>
      </c>
    </row>
    <row r="165" customFormat="false" ht="12.75" hidden="false" customHeight="false" outlineLevel="0" collapsed="false">
      <c r="A165" s="194" t="e">
        <f aca="false">VLOOKUP(G165,DDEGL_USERS,2,FALSE())</f>
        <v>#N/A</v>
      </c>
      <c r="B165" s="194" t="n">
        <f aca="false">(YEAR(Q165)-YEAR(P165))*12+MONTH(Q165)-MONTH(P165)+1</f>
        <v>1</v>
      </c>
      <c r="C165" s="194" t="n">
        <f aca="false">B165*W165</f>
        <v>0</v>
      </c>
    </row>
    <row r="166" customFormat="false" ht="12.75" hidden="false" customHeight="false" outlineLevel="0" collapsed="false">
      <c r="A166" s="194" t="e">
        <f aca="false">VLOOKUP(G166,DDEGL_USERS,2,FALSE())</f>
        <v>#N/A</v>
      </c>
      <c r="B166" s="194" t="n">
        <f aca="false">(YEAR(Q166)-YEAR(P166))*12+MONTH(Q166)-MONTH(P166)+1</f>
        <v>1</v>
      </c>
      <c r="C166" s="194" t="n">
        <f aca="false">B166*W166</f>
        <v>0</v>
      </c>
    </row>
    <row r="167" customFormat="false" ht="12.75" hidden="false" customHeight="false" outlineLevel="0" collapsed="false">
      <c r="A167" s="194" t="e">
        <f aca="false">VLOOKUP(G167,DDEGL_USERS,2,FALSE())</f>
        <v>#N/A</v>
      </c>
      <c r="B167" s="194" t="n">
        <f aca="false">(YEAR(Q167)-YEAR(P167))*12+MONTH(Q167)-MONTH(P167)+1</f>
        <v>1</v>
      </c>
      <c r="C167" s="194" t="n">
        <f aca="false">B167*W167</f>
        <v>0</v>
      </c>
    </row>
    <row r="168" customFormat="false" ht="12.75" hidden="false" customHeight="false" outlineLevel="0" collapsed="false">
      <c r="A168" s="194" t="e">
        <f aca="false">VLOOKUP(G168,DDEGL_USERS,2,FALSE())</f>
        <v>#N/A</v>
      </c>
      <c r="B168" s="194" t="n">
        <f aca="false">(YEAR(Q168)-YEAR(P168))*12+MONTH(Q168)-MONTH(P168)+1</f>
        <v>1</v>
      </c>
      <c r="C168" s="194" t="n">
        <f aca="false">B168*W168</f>
        <v>0</v>
      </c>
    </row>
    <row r="169" customFormat="false" ht="12.75" hidden="false" customHeight="false" outlineLevel="0" collapsed="false">
      <c r="A169" s="194" t="e">
        <f aca="false">VLOOKUP(G169,DDEGL_USERS,2,FALSE())</f>
        <v>#N/A</v>
      </c>
      <c r="B169" s="194" t="n">
        <f aca="false">(YEAR(Q169)-YEAR(P169))*12+MONTH(Q169)-MONTH(P169)+1</f>
        <v>1</v>
      </c>
      <c r="C169" s="194" t="n">
        <f aca="false">B169*W169</f>
        <v>0</v>
      </c>
    </row>
    <row r="170" customFormat="false" ht="12.75" hidden="false" customHeight="false" outlineLevel="0" collapsed="false">
      <c r="A170" s="194" t="e">
        <f aca="false">VLOOKUP(G170,DDEGL_USERS,2,FALSE())</f>
        <v>#N/A</v>
      </c>
      <c r="B170" s="194" t="n">
        <f aca="false">(YEAR(Q170)-YEAR(P170))*12+MONTH(Q170)-MONTH(P170)+1</f>
        <v>1</v>
      </c>
      <c r="C170" s="194" t="n">
        <f aca="false">B170*W170</f>
        <v>0</v>
      </c>
    </row>
    <row r="171" customFormat="false" ht="12.75" hidden="false" customHeight="false" outlineLevel="0" collapsed="false">
      <c r="A171" s="194" t="e">
        <f aca="false">VLOOKUP(G171,DDEGL_USERS,2,FALSE())</f>
        <v>#N/A</v>
      </c>
      <c r="B171" s="194" t="n">
        <f aca="false">(YEAR(Q171)-YEAR(P171))*12+MONTH(Q171)-MONTH(P171)+1</f>
        <v>1</v>
      </c>
      <c r="C171" s="194" t="n">
        <f aca="false">B171*W171</f>
        <v>0</v>
      </c>
    </row>
    <row r="172" customFormat="false" ht="12.75" hidden="false" customHeight="false" outlineLevel="0" collapsed="false">
      <c r="A172" s="194" t="e">
        <f aca="false">VLOOKUP(G172,DDEGL_USERS,2,FALSE())</f>
        <v>#N/A</v>
      </c>
      <c r="B172" s="194" t="n">
        <f aca="false">(YEAR(Q172)-YEAR(P172))*12+MONTH(Q172)-MONTH(P172)+1</f>
        <v>1</v>
      </c>
      <c r="C172" s="194" t="n">
        <f aca="false">B172*W172</f>
        <v>0</v>
      </c>
    </row>
    <row r="173" customFormat="false" ht="12.75" hidden="false" customHeight="false" outlineLevel="0" collapsed="false">
      <c r="A173" s="194" t="e">
        <f aca="false">VLOOKUP(G173,DDEGL_USERS,2,FALSE())</f>
        <v>#N/A</v>
      </c>
      <c r="B173" s="194" t="n">
        <f aca="false">(YEAR(Q173)-YEAR(P173))*12+MONTH(Q173)-MONTH(P173)+1</f>
        <v>1</v>
      </c>
      <c r="C173" s="194" t="n">
        <f aca="false">B173*W173</f>
        <v>0</v>
      </c>
    </row>
    <row r="174" customFormat="false" ht="12.75" hidden="false" customHeight="false" outlineLevel="0" collapsed="false">
      <c r="A174" s="194" t="e">
        <f aca="false">VLOOKUP(G174,DDEGL_USERS,2,FALSE())</f>
        <v>#N/A</v>
      </c>
      <c r="B174" s="194" t="n">
        <f aca="false">(YEAR(Q174)-YEAR(P174))*12+MONTH(Q174)-MONTH(P174)+1</f>
        <v>1</v>
      </c>
      <c r="C174" s="194" t="n">
        <f aca="false">B174*W174</f>
        <v>0</v>
      </c>
    </row>
    <row r="175" customFormat="false" ht="12.75" hidden="false" customHeight="false" outlineLevel="0" collapsed="false">
      <c r="A175" s="194" t="e">
        <f aca="false">VLOOKUP(G175,DDEGL_USERS,2,FALSE())</f>
        <v>#N/A</v>
      </c>
      <c r="B175" s="194" t="n">
        <f aca="false">(YEAR(Q175)-YEAR(P175))*12+MONTH(Q175)-MONTH(P175)+1</f>
        <v>1</v>
      </c>
      <c r="C175" s="194" t="n">
        <f aca="false">B175*W175</f>
        <v>0</v>
      </c>
    </row>
    <row r="176" customFormat="false" ht="12.75" hidden="false" customHeight="false" outlineLevel="0" collapsed="false">
      <c r="A176" s="194" t="e">
        <f aca="false">VLOOKUP(G176,DDEGL_USERS,2,FALSE())</f>
        <v>#N/A</v>
      </c>
      <c r="B176" s="194" t="n">
        <f aca="false">(YEAR(Q176)-YEAR(P176))*12+MONTH(Q176)-MONTH(P176)+1</f>
        <v>1</v>
      </c>
      <c r="C176" s="194" t="n">
        <f aca="false">B176*W176</f>
        <v>0</v>
      </c>
    </row>
    <row r="177" customFormat="false" ht="12.75" hidden="false" customHeight="false" outlineLevel="0" collapsed="false">
      <c r="A177" s="194" t="e">
        <f aca="false">VLOOKUP(G177,DDEGL_USERS,2,FALSE())</f>
        <v>#N/A</v>
      </c>
      <c r="B177" s="194" t="n">
        <f aca="false">(YEAR(Q177)-YEAR(P177))*12+MONTH(Q177)-MONTH(P177)+1</f>
        <v>1</v>
      </c>
      <c r="C177" s="194" t="n">
        <f aca="false">B177*W177</f>
        <v>0</v>
      </c>
    </row>
    <row r="178" customFormat="false" ht="12.75" hidden="false" customHeight="false" outlineLevel="0" collapsed="false">
      <c r="A178" s="194" t="e">
        <f aca="false">VLOOKUP(G178,DDEGL_USERS,2,FALSE())</f>
        <v>#N/A</v>
      </c>
      <c r="B178" s="194" t="n">
        <f aca="false">(YEAR(Q178)-YEAR(P178))*12+MONTH(Q178)-MONTH(P178)+1</f>
        <v>1</v>
      </c>
      <c r="C178" s="194" t="n">
        <f aca="false">B178*W178</f>
        <v>0</v>
      </c>
    </row>
    <row r="179" customFormat="false" ht="12.75" hidden="false" customHeight="false" outlineLevel="0" collapsed="false">
      <c r="A179" s="194" t="e">
        <f aca="false">VLOOKUP(G179,DDEGL_USERS,2,FALSE())</f>
        <v>#N/A</v>
      </c>
      <c r="B179" s="194" t="n">
        <f aca="false">(YEAR(Q179)-YEAR(P179))*12+MONTH(Q179)-MONTH(P179)+1</f>
        <v>1</v>
      </c>
      <c r="C179" s="194" t="n">
        <f aca="false">B179*W179</f>
        <v>0</v>
      </c>
    </row>
    <row r="180" customFormat="false" ht="12.75" hidden="false" customHeight="false" outlineLevel="0" collapsed="false">
      <c r="A180" s="194" t="e">
        <f aca="false">VLOOKUP(G180,DDEGL_USERS,2,FALSE())</f>
        <v>#N/A</v>
      </c>
      <c r="B180" s="194" t="n">
        <f aca="false">(YEAR(Q180)-YEAR(P180))*12+MONTH(Q180)-MONTH(P180)+1</f>
        <v>1</v>
      </c>
      <c r="C180" s="194" t="n">
        <f aca="false">B180*W180</f>
        <v>0</v>
      </c>
    </row>
    <row r="181" customFormat="false" ht="12.75" hidden="false" customHeight="false" outlineLevel="0" collapsed="false">
      <c r="A181" s="194" t="e">
        <f aca="false">VLOOKUP(G181,DDEGL_USERS,2,FALSE())</f>
        <v>#N/A</v>
      </c>
      <c r="B181" s="194" t="n">
        <f aca="false">(YEAR(Q181)-YEAR(P181))*12+MONTH(Q181)-MONTH(P181)+1</f>
        <v>1</v>
      </c>
      <c r="C181" s="194" t="n">
        <f aca="false">B181*W181</f>
        <v>0</v>
      </c>
    </row>
    <row r="182" customFormat="false" ht="12.75" hidden="false" customHeight="false" outlineLevel="0" collapsed="false">
      <c r="A182" s="194" t="e">
        <f aca="false">VLOOKUP(G182,DDEGL_USERS,2,FALSE())</f>
        <v>#N/A</v>
      </c>
      <c r="B182" s="194" t="n">
        <f aca="false">(YEAR(Q182)-YEAR(P182))*12+MONTH(Q182)-MONTH(P182)+1</f>
        <v>1</v>
      </c>
      <c r="C182" s="194" t="n">
        <f aca="false">B182*W182</f>
        <v>0</v>
      </c>
    </row>
    <row r="183" customFormat="false" ht="12.75" hidden="false" customHeight="false" outlineLevel="0" collapsed="false">
      <c r="A183" s="194" t="e">
        <f aca="false">VLOOKUP(G183,DDEGL_USERS,2,FALSE())</f>
        <v>#N/A</v>
      </c>
      <c r="B183" s="194" t="n">
        <f aca="false">(YEAR(Q183)-YEAR(P183))*12+MONTH(Q183)-MONTH(P183)+1</f>
        <v>1</v>
      </c>
      <c r="C183" s="194" t="n">
        <f aca="false">B183*W183</f>
        <v>0</v>
      </c>
    </row>
    <row r="184" customFormat="false" ht="12.75" hidden="false" customHeight="false" outlineLevel="0" collapsed="false">
      <c r="A184" s="194" t="e">
        <f aca="false">VLOOKUP(G184,DDEGL_USERS,2,FALSE())</f>
        <v>#N/A</v>
      </c>
      <c r="B184" s="194" t="n">
        <f aca="false">(YEAR(Q184)-YEAR(P184))*12+MONTH(Q184)-MONTH(P184)+1</f>
        <v>1</v>
      </c>
      <c r="C184" s="194" t="n">
        <f aca="false">B184*W184</f>
        <v>0</v>
      </c>
    </row>
    <row r="185" customFormat="false" ht="12.75" hidden="false" customHeight="false" outlineLevel="0" collapsed="false">
      <c r="A185" s="194" t="e">
        <f aca="false">VLOOKUP(G185,DDEGL_USERS,2,FALSE())</f>
        <v>#N/A</v>
      </c>
      <c r="B185" s="194" t="n">
        <f aca="false">(YEAR(Q185)-YEAR(P185))*12+MONTH(Q185)-MONTH(P185)+1</f>
        <v>1</v>
      </c>
      <c r="C185" s="194" t="n">
        <f aca="false">B185*W185</f>
        <v>0</v>
      </c>
    </row>
    <row r="186" customFormat="false" ht="12.75" hidden="false" customHeight="false" outlineLevel="0" collapsed="false">
      <c r="A186" s="194" t="e">
        <f aca="false">VLOOKUP(G186,DDEGL_USERS,2,FALSE())</f>
        <v>#N/A</v>
      </c>
      <c r="B186" s="194" t="n">
        <f aca="false">(YEAR(Q186)-YEAR(P186))*12+MONTH(Q186)-MONTH(P186)+1</f>
        <v>1</v>
      </c>
      <c r="C186" s="194" t="n">
        <f aca="false">B186*W186</f>
        <v>0</v>
      </c>
    </row>
    <row r="187" customFormat="false" ht="12.75" hidden="false" customHeight="false" outlineLevel="0" collapsed="false">
      <c r="A187" s="194" t="e">
        <f aca="false">VLOOKUP(G187,DDEGL_USERS,2,FALSE())</f>
        <v>#N/A</v>
      </c>
      <c r="B187" s="194" t="n">
        <f aca="false">(YEAR(Q187)-YEAR(P187))*12+MONTH(Q187)-MONTH(P187)+1</f>
        <v>1</v>
      </c>
      <c r="C187" s="194" t="n">
        <f aca="false">B187*W187</f>
        <v>0</v>
      </c>
    </row>
    <row r="188" customFormat="false" ht="12.75" hidden="false" customHeight="false" outlineLevel="0" collapsed="false">
      <c r="A188" s="194" t="e">
        <f aca="false">VLOOKUP(G188,DDEGL_USERS,2,FALSE())</f>
        <v>#N/A</v>
      </c>
      <c r="B188" s="194" t="n">
        <f aca="false">(YEAR(Q188)-YEAR(P188))*12+MONTH(Q188)-MONTH(P188)+1</f>
        <v>1</v>
      </c>
      <c r="C188" s="194" t="n">
        <f aca="false">B188*W188</f>
        <v>0</v>
      </c>
    </row>
    <row r="189" customFormat="false" ht="12.75" hidden="false" customHeight="false" outlineLevel="0" collapsed="false">
      <c r="A189" s="194" t="e">
        <f aca="false">VLOOKUP(G189,DDEGL_USERS,2,FALSE())</f>
        <v>#N/A</v>
      </c>
      <c r="B189" s="194" t="n">
        <f aca="false">(YEAR(Q189)-YEAR(P189))*12+MONTH(Q189)-MONTH(P189)+1</f>
        <v>1</v>
      </c>
      <c r="C189" s="194" t="n">
        <f aca="false">B189*W189</f>
        <v>0</v>
      </c>
    </row>
    <row r="190" customFormat="false" ht="12.75" hidden="false" customHeight="false" outlineLevel="0" collapsed="false">
      <c r="A190" s="194" t="e">
        <f aca="false">VLOOKUP(G190,DDEGL_USERS,2,FALSE())</f>
        <v>#N/A</v>
      </c>
      <c r="B190" s="194" t="n">
        <f aca="false">(YEAR(Q190)-YEAR(P190))*12+MONTH(Q190)-MONTH(P190)+1</f>
        <v>1</v>
      </c>
      <c r="C190" s="194" t="n">
        <f aca="false">B190*W190</f>
        <v>0</v>
      </c>
    </row>
    <row r="191" customFormat="false" ht="12.75" hidden="false" customHeight="false" outlineLevel="0" collapsed="false">
      <c r="A191" s="194" t="e">
        <f aca="false">VLOOKUP(G191,DDEGL_USERS,2,FALSE())</f>
        <v>#N/A</v>
      </c>
      <c r="B191" s="194" t="n">
        <f aca="false">(YEAR(Q191)-YEAR(P191))*12+MONTH(Q191)-MONTH(P191)+1</f>
        <v>1</v>
      </c>
      <c r="C191" s="194" t="n">
        <f aca="false">B191*W191</f>
        <v>0</v>
      </c>
    </row>
    <row r="192" customFormat="false" ht="12.75" hidden="false" customHeight="false" outlineLevel="0" collapsed="false">
      <c r="A192" s="194" t="e">
        <f aca="false">VLOOKUP(G192,DDEGL_USERS,2,FALSE())</f>
        <v>#N/A</v>
      </c>
      <c r="B192" s="194" t="n">
        <f aca="false">(YEAR(Q192)-YEAR(P192))*12+MONTH(Q192)-MONTH(P192)+1</f>
        <v>1</v>
      </c>
      <c r="C192" s="194" t="n">
        <f aca="false">B192*W192</f>
        <v>0</v>
      </c>
    </row>
    <row r="193" customFormat="false" ht="12.75" hidden="false" customHeight="false" outlineLevel="0" collapsed="false">
      <c r="A193" s="194" t="e">
        <f aca="false">VLOOKUP(G193,DDEGL_USERS,2,FALSE())</f>
        <v>#N/A</v>
      </c>
      <c r="B193" s="194" t="n">
        <f aca="false">(YEAR(Q193)-YEAR(P193))*12+MONTH(Q193)-MONTH(P193)+1</f>
        <v>1</v>
      </c>
      <c r="C193" s="194" t="n">
        <f aca="false">B193*W193</f>
        <v>0</v>
      </c>
    </row>
    <row r="194" customFormat="false" ht="12.75" hidden="false" customHeight="false" outlineLevel="0" collapsed="false">
      <c r="A194" s="194" t="e">
        <f aca="false">VLOOKUP(G194,DDEGL_USERS,2,FALSE())</f>
        <v>#N/A</v>
      </c>
      <c r="B194" s="194" t="n">
        <f aca="false">(YEAR(Q194)-YEAR(P194))*12+MONTH(Q194)-MONTH(P194)+1</f>
        <v>1</v>
      </c>
      <c r="C194" s="194" t="n">
        <f aca="false">B194*W194</f>
        <v>0</v>
      </c>
    </row>
    <row r="195" customFormat="false" ht="12.75" hidden="false" customHeight="false" outlineLevel="0" collapsed="false">
      <c r="A195" s="194" t="e">
        <f aca="false">VLOOKUP(G195,DDEGL_USERS,2,FALSE())</f>
        <v>#N/A</v>
      </c>
      <c r="B195" s="194" t="n">
        <f aca="false">(YEAR(Q195)-YEAR(P195))*12+MONTH(Q195)-MONTH(P195)+1</f>
        <v>1</v>
      </c>
      <c r="C195" s="194" t="n">
        <f aca="false">B195*W195</f>
        <v>0</v>
      </c>
    </row>
    <row r="196" customFormat="false" ht="12.75" hidden="false" customHeight="false" outlineLevel="0" collapsed="false">
      <c r="A196" s="194" t="e">
        <f aca="false">VLOOKUP(G196,DDEGL_USERS,2,FALSE())</f>
        <v>#N/A</v>
      </c>
      <c r="B196" s="194" t="n">
        <f aca="false">(YEAR(Q196)-YEAR(P196))*12+MONTH(Q196)-MONTH(P196)+1</f>
        <v>1</v>
      </c>
      <c r="C196" s="194" t="n">
        <f aca="false">B196*W196</f>
        <v>0</v>
      </c>
    </row>
    <row r="197" customFormat="false" ht="12.75" hidden="false" customHeight="false" outlineLevel="0" collapsed="false">
      <c r="A197" s="194" t="e">
        <f aca="false">VLOOKUP(G197,DDEGL_USERS,2,FALSE())</f>
        <v>#N/A</v>
      </c>
      <c r="B197" s="194" t="n">
        <f aca="false">(YEAR(Q197)-YEAR(P197))*12+MONTH(Q197)-MONTH(P197)+1</f>
        <v>1</v>
      </c>
      <c r="C197" s="194" t="n">
        <f aca="false">B197*W197</f>
        <v>0</v>
      </c>
    </row>
    <row r="198" customFormat="false" ht="12.75" hidden="false" customHeight="false" outlineLevel="0" collapsed="false">
      <c r="A198" s="194" t="e">
        <f aca="false">VLOOKUP(G198,DDEGL_USERS,2,FALSE())</f>
        <v>#N/A</v>
      </c>
      <c r="B198" s="194" t="n">
        <f aca="false">(YEAR(Q198)-YEAR(P198))*12+MONTH(Q198)-MONTH(P198)+1</f>
        <v>1</v>
      </c>
      <c r="C198" s="194" t="n">
        <f aca="false">B198*W198</f>
        <v>0</v>
      </c>
    </row>
    <row r="199" customFormat="false" ht="12.75" hidden="false" customHeight="false" outlineLevel="0" collapsed="false">
      <c r="A199" s="194" t="e">
        <f aca="false">VLOOKUP(G199,DDEGL_USERS,2,FALSE())</f>
        <v>#N/A</v>
      </c>
      <c r="B199" s="194" t="n">
        <f aca="false">(YEAR(Q199)-YEAR(P199))*12+MONTH(Q199)-MONTH(P199)+1</f>
        <v>1</v>
      </c>
      <c r="C199" s="194" t="n">
        <f aca="false">B199*W199</f>
        <v>0</v>
      </c>
    </row>
    <row r="200" customFormat="false" ht="12.75" hidden="false" customHeight="false" outlineLevel="0" collapsed="false">
      <c r="A200" s="194" t="e">
        <f aca="false">VLOOKUP(G200,DDEGL_USERS,2,FALSE())</f>
        <v>#N/A</v>
      </c>
      <c r="B200" s="194" t="n">
        <f aca="false">(YEAR(Q200)-YEAR(P200))*12+MONTH(Q200)-MONTH(P200)+1</f>
        <v>1</v>
      </c>
      <c r="C200" s="194" t="n">
        <f aca="false">B200*W200</f>
        <v>0</v>
      </c>
    </row>
    <row r="201" customFormat="false" ht="12.75" hidden="false" customHeight="false" outlineLevel="0" collapsed="false">
      <c r="A201" s="194" t="e">
        <f aca="false">VLOOKUP(G201,DDEGL_USERS,2,FALSE())</f>
        <v>#N/A</v>
      </c>
      <c r="B201" s="194" t="n">
        <f aca="false">(YEAR(Q201)-YEAR(P201))*12+MONTH(Q201)-MONTH(P201)+1</f>
        <v>1</v>
      </c>
      <c r="C201" s="194" t="n">
        <f aca="false">B201*W201</f>
        <v>0</v>
      </c>
    </row>
    <row r="202" customFormat="false" ht="12.75" hidden="false" customHeight="false" outlineLevel="0" collapsed="false">
      <c r="A202" s="194" t="e">
        <f aca="false">VLOOKUP(G202,DDEGL_USERS,2,FALSE())</f>
        <v>#N/A</v>
      </c>
      <c r="B202" s="194" t="n">
        <f aca="false">(YEAR(Q202)-YEAR(P202))*12+MONTH(Q202)-MONTH(P202)+1</f>
        <v>1</v>
      </c>
      <c r="C202" s="194" t="n">
        <f aca="false">B202*W202</f>
        <v>0</v>
      </c>
    </row>
    <row r="203" customFormat="false" ht="12.75" hidden="false" customHeight="false" outlineLevel="0" collapsed="false">
      <c r="A203" s="194" t="e">
        <f aca="false">VLOOKUP(G203,DDEGL_USERS,2,FALSE())</f>
        <v>#N/A</v>
      </c>
      <c r="B203" s="194" t="n">
        <f aca="false">(YEAR(Q203)-YEAR(P203))*12+MONTH(Q203)-MONTH(P203)+1</f>
        <v>1</v>
      </c>
      <c r="C203" s="194" t="n">
        <f aca="false">B203*W203</f>
        <v>0</v>
      </c>
    </row>
    <row r="204" customFormat="false" ht="12.75" hidden="false" customHeight="false" outlineLevel="0" collapsed="false">
      <c r="A204" s="194" t="e">
        <f aca="false">VLOOKUP(G204,DDEGL_USERS,2,FALSE())</f>
        <v>#N/A</v>
      </c>
      <c r="B204" s="194" t="n">
        <f aca="false">(YEAR(Q204)-YEAR(P204))*12+MONTH(Q204)-MONTH(P204)+1</f>
        <v>1</v>
      </c>
      <c r="C204" s="194" t="n">
        <f aca="false">B204*W204</f>
        <v>0</v>
      </c>
    </row>
    <row r="205" customFormat="false" ht="12.75" hidden="false" customHeight="false" outlineLevel="0" collapsed="false">
      <c r="A205" s="194" t="e">
        <f aca="false">VLOOKUP(G205,DDEGL_USERS,2,FALSE())</f>
        <v>#N/A</v>
      </c>
      <c r="B205" s="194" t="n">
        <f aca="false">(YEAR(Q205)-YEAR(P205))*12+MONTH(Q205)-MONTH(P205)+1</f>
        <v>1</v>
      </c>
      <c r="C205" s="194" t="n">
        <f aca="false">B205*W205</f>
        <v>0</v>
      </c>
    </row>
    <row r="206" customFormat="false" ht="12.75" hidden="false" customHeight="false" outlineLevel="0" collapsed="false">
      <c r="A206" s="194" t="e">
        <f aca="false">VLOOKUP(G206,DDEGL_USERS,2,FALSE())</f>
        <v>#N/A</v>
      </c>
      <c r="B206" s="194" t="n">
        <f aca="false">(YEAR(Q206)-YEAR(P206))*12+MONTH(Q206)-MONTH(P206)+1</f>
        <v>1</v>
      </c>
      <c r="C206" s="194" t="n">
        <f aca="false">B206*W206</f>
        <v>0</v>
      </c>
    </row>
    <row r="207" customFormat="false" ht="12.75" hidden="false" customHeight="false" outlineLevel="0" collapsed="false">
      <c r="A207" s="194" t="e">
        <f aca="false">VLOOKUP(G207,DDEGL_USERS,2,FALSE())</f>
        <v>#N/A</v>
      </c>
      <c r="B207" s="194" t="n">
        <f aca="false">(YEAR(Q207)-YEAR(P207))*12+MONTH(Q207)-MONTH(P207)+1</f>
        <v>1</v>
      </c>
      <c r="C207" s="194" t="n">
        <f aca="false">B207*W207</f>
        <v>0</v>
      </c>
    </row>
    <row r="208" customFormat="false" ht="12.75" hidden="false" customHeight="false" outlineLevel="0" collapsed="false">
      <c r="A208" s="194" t="e">
        <f aca="false">VLOOKUP(G208,DDEGL_USERS,2,FALSE())</f>
        <v>#N/A</v>
      </c>
      <c r="B208" s="194" t="n">
        <f aca="false">(YEAR(Q208)-YEAR(P208))*12+MONTH(Q208)-MONTH(P208)+1</f>
        <v>1</v>
      </c>
      <c r="C208" s="194" t="n">
        <f aca="false">B208*W208</f>
        <v>0</v>
      </c>
    </row>
    <row r="209" customFormat="false" ht="12.75" hidden="false" customHeight="false" outlineLevel="0" collapsed="false">
      <c r="A209" s="194" t="e">
        <f aca="false">VLOOKUP(G209,DDEGL_USERS,2,FALSE())</f>
        <v>#N/A</v>
      </c>
      <c r="B209" s="194" t="n">
        <f aca="false">(YEAR(Q209)-YEAR(P209))*12+MONTH(Q209)-MONTH(P209)+1</f>
        <v>1</v>
      </c>
      <c r="C209" s="194" t="n">
        <f aca="false">B209*W209</f>
        <v>0</v>
      </c>
    </row>
    <row r="210" customFormat="false" ht="12.75" hidden="false" customHeight="false" outlineLevel="0" collapsed="false">
      <c r="A210" s="194" t="e">
        <f aca="false">VLOOKUP(G210,DDEGL_USERS,2,FALSE())</f>
        <v>#N/A</v>
      </c>
      <c r="B210" s="194" t="n">
        <f aca="false">(YEAR(Q210)-YEAR(P210))*12+MONTH(Q210)-MONTH(P210)+1</f>
        <v>1</v>
      </c>
      <c r="C210" s="194" t="n">
        <f aca="false">B210*W210</f>
        <v>0</v>
      </c>
    </row>
    <row r="211" customFormat="false" ht="12.75" hidden="false" customHeight="false" outlineLevel="0" collapsed="false">
      <c r="A211" s="194" t="e">
        <f aca="false">VLOOKUP(G211,DDEGL_USERS,2,FALSE())</f>
        <v>#N/A</v>
      </c>
      <c r="B211" s="194" t="n">
        <f aca="false">(YEAR(Q211)-YEAR(P211))*12+MONTH(Q211)-MONTH(P211)+1</f>
        <v>1</v>
      </c>
      <c r="C211" s="194" t="n">
        <f aca="false">B211*W211</f>
        <v>0</v>
      </c>
    </row>
    <row r="212" customFormat="false" ht="12.75" hidden="false" customHeight="false" outlineLevel="0" collapsed="false">
      <c r="A212" s="194" t="e">
        <f aca="false">VLOOKUP(G212,DDEGL_USERS,2,FALSE())</f>
        <v>#N/A</v>
      </c>
      <c r="B212" s="194" t="n">
        <f aca="false">(YEAR(Q212)-YEAR(P212))*12+MONTH(Q212)-MONTH(P212)+1</f>
        <v>1</v>
      </c>
      <c r="C212" s="194" t="n">
        <f aca="false">B212*W212</f>
        <v>0</v>
      </c>
    </row>
    <row r="213" customFormat="false" ht="12.75" hidden="false" customHeight="false" outlineLevel="0" collapsed="false">
      <c r="A213" s="194" t="e">
        <f aca="false">VLOOKUP(G213,DDEGL_USERS,2,FALSE())</f>
        <v>#N/A</v>
      </c>
      <c r="B213" s="194" t="n">
        <f aca="false">(YEAR(Q213)-YEAR(P213))*12+MONTH(Q213)-MONTH(P213)+1</f>
        <v>1</v>
      </c>
      <c r="C213" s="194" t="n">
        <f aca="false">B213*W213</f>
        <v>0</v>
      </c>
    </row>
    <row r="214" customFormat="false" ht="12.75" hidden="false" customHeight="false" outlineLevel="0" collapsed="false">
      <c r="A214" s="194" t="e">
        <f aca="false">VLOOKUP(G214,DDEGL_USERS,2,FALSE())</f>
        <v>#N/A</v>
      </c>
      <c r="B214" s="194" t="n">
        <f aca="false">(YEAR(Q214)-YEAR(P214))*12+MONTH(Q214)-MONTH(P214)+1</f>
        <v>1</v>
      </c>
      <c r="C214" s="194" t="n">
        <f aca="false">B214*W214</f>
        <v>0</v>
      </c>
    </row>
    <row r="215" customFormat="false" ht="12.75" hidden="false" customHeight="false" outlineLevel="0" collapsed="false">
      <c r="A215" s="194" t="e">
        <f aca="false">VLOOKUP(G215,DDEGL_USERS,2,FALSE())</f>
        <v>#N/A</v>
      </c>
      <c r="B215" s="194" t="n">
        <f aca="false">(YEAR(Q215)-YEAR(P215))*12+MONTH(Q215)-MONTH(P215)+1</f>
        <v>1</v>
      </c>
      <c r="C215" s="194" t="n">
        <f aca="false">B215*W215</f>
        <v>0</v>
      </c>
    </row>
    <row r="216" customFormat="false" ht="12.75" hidden="false" customHeight="false" outlineLevel="0" collapsed="false">
      <c r="A216" s="194" t="e">
        <f aca="false">VLOOKUP(G216,DDEGL_USERS,2,FALSE())</f>
        <v>#N/A</v>
      </c>
      <c r="B216" s="194" t="n">
        <f aca="false">(YEAR(Q216)-YEAR(P216))*12+MONTH(Q216)-MONTH(P216)+1</f>
        <v>1</v>
      </c>
      <c r="C216" s="194" t="n">
        <f aca="false">B216*W216</f>
        <v>0</v>
      </c>
    </row>
    <row r="217" customFormat="false" ht="12.75" hidden="false" customHeight="false" outlineLevel="0" collapsed="false">
      <c r="A217" s="194" t="e">
        <f aca="false">VLOOKUP(G217,DDEGL_USERS,2,FALSE())</f>
        <v>#N/A</v>
      </c>
      <c r="B217" s="194" t="n">
        <f aca="false">(YEAR(Q217)-YEAR(P217))*12+MONTH(Q217)-MONTH(P217)+1</f>
        <v>1</v>
      </c>
      <c r="C217" s="194" t="n">
        <f aca="false">B217*W217</f>
        <v>0</v>
      </c>
    </row>
    <row r="218" customFormat="false" ht="12.75" hidden="false" customHeight="false" outlineLevel="0" collapsed="false">
      <c r="A218" s="194" t="e">
        <f aca="false">VLOOKUP(G218,DDEGL_USERS,2,FALSE())</f>
        <v>#N/A</v>
      </c>
      <c r="B218" s="194" t="n">
        <f aca="false">(YEAR(Q218)-YEAR(P218))*12+MONTH(Q218)-MONTH(P218)+1</f>
        <v>1</v>
      </c>
      <c r="C218" s="194" t="n">
        <f aca="false">B218*W218</f>
        <v>0</v>
      </c>
    </row>
    <row r="219" customFormat="false" ht="12.75" hidden="false" customHeight="false" outlineLevel="0" collapsed="false">
      <c r="A219" s="194" t="e">
        <f aca="false">VLOOKUP(G219,DDEGL_USERS,2,FALSE())</f>
        <v>#N/A</v>
      </c>
      <c r="B219" s="194" t="n">
        <f aca="false">(YEAR(Q219)-YEAR(P219))*12+MONTH(Q219)-MONTH(P219)+1</f>
        <v>1</v>
      </c>
      <c r="C219" s="194" t="n">
        <f aca="false">B219*W219</f>
        <v>0</v>
      </c>
    </row>
    <row r="220" customFormat="false" ht="12.75" hidden="false" customHeight="false" outlineLevel="0" collapsed="false">
      <c r="A220" s="194" t="e">
        <f aca="false">VLOOKUP(G220,DDEGL_USERS,2,FALSE())</f>
        <v>#N/A</v>
      </c>
      <c r="B220" s="194" t="n">
        <f aca="false">(YEAR(Q220)-YEAR(P220))*12+MONTH(Q220)-MONTH(P220)+1</f>
        <v>1</v>
      </c>
      <c r="C220" s="194" t="n">
        <f aca="false">B220*W220</f>
        <v>0</v>
      </c>
    </row>
    <row r="221" customFormat="false" ht="12.75" hidden="false" customHeight="false" outlineLevel="0" collapsed="false">
      <c r="A221" s="194" t="e">
        <f aca="false">VLOOKUP(G221,DDEGL_USERS,2,FALSE())</f>
        <v>#N/A</v>
      </c>
      <c r="B221" s="194" t="n">
        <f aca="false">(YEAR(Q221)-YEAR(P221))*12+MONTH(Q221)-MONTH(P221)+1</f>
        <v>1</v>
      </c>
      <c r="C221" s="194" t="n">
        <f aca="false">B221*W221</f>
        <v>0</v>
      </c>
    </row>
    <row r="222" customFormat="false" ht="12.75" hidden="false" customHeight="false" outlineLevel="0" collapsed="false">
      <c r="A222" s="194" t="e">
        <f aca="false">VLOOKUP(G222,DDEGL_USERS,2,FALSE())</f>
        <v>#N/A</v>
      </c>
      <c r="B222" s="194" t="n">
        <f aca="false">(YEAR(Q222)-YEAR(P222))*12+MONTH(Q222)-MONTH(P222)+1</f>
        <v>1</v>
      </c>
      <c r="C222" s="194" t="n">
        <f aca="false">B222*W222</f>
        <v>0</v>
      </c>
    </row>
    <row r="223" customFormat="false" ht="12.75" hidden="false" customHeight="false" outlineLevel="0" collapsed="false">
      <c r="A223" s="194" t="e">
        <f aca="false">VLOOKUP(G223,DDEGL_USERS,2,FALSE())</f>
        <v>#N/A</v>
      </c>
      <c r="B223" s="194" t="n">
        <f aca="false">(YEAR(Q223)-YEAR(P223))*12+MONTH(Q223)-MONTH(P223)+1</f>
        <v>1</v>
      </c>
      <c r="C223" s="194" t="n">
        <f aca="false">B223*W223</f>
        <v>0</v>
      </c>
    </row>
    <row r="224" customFormat="false" ht="12.75" hidden="false" customHeight="false" outlineLevel="0" collapsed="false">
      <c r="A224" s="194" t="e">
        <f aca="false">VLOOKUP(G224,DDEGL_USERS,2,FALSE())</f>
        <v>#N/A</v>
      </c>
      <c r="B224" s="194" t="n">
        <f aca="false">(YEAR(Q224)-YEAR(P224))*12+MONTH(Q224)-MONTH(P224)+1</f>
        <v>1</v>
      </c>
      <c r="C224" s="194" t="n">
        <f aca="false">B224*W224</f>
        <v>0</v>
      </c>
    </row>
    <row r="225" customFormat="false" ht="12.75" hidden="false" customHeight="false" outlineLevel="0" collapsed="false">
      <c r="A225" s="194" t="e">
        <f aca="false">VLOOKUP(G225,DDEGL_USERS,2,FALSE())</f>
        <v>#N/A</v>
      </c>
      <c r="B225" s="194" t="n">
        <f aca="false">(YEAR(Q225)-YEAR(P225))*12+MONTH(Q225)-MONTH(P225)+1</f>
        <v>1</v>
      </c>
      <c r="C225" s="194" t="n">
        <f aca="false">B225*W225</f>
        <v>0</v>
      </c>
    </row>
    <row r="226" customFormat="false" ht="12.75" hidden="false" customHeight="false" outlineLevel="0" collapsed="false">
      <c r="A226" s="194" t="e">
        <f aca="false">VLOOKUP(G226,DDEGL_USERS,2,FALSE())</f>
        <v>#N/A</v>
      </c>
      <c r="B226" s="194" t="n">
        <f aca="false">(YEAR(Q226)-YEAR(P226))*12+MONTH(Q226)-MONTH(P226)+1</f>
        <v>1</v>
      </c>
      <c r="C226" s="194" t="n">
        <f aca="false">B226*W226</f>
        <v>0</v>
      </c>
    </row>
    <row r="227" customFormat="false" ht="12.75" hidden="false" customHeight="false" outlineLevel="0" collapsed="false">
      <c r="A227" s="194" t="e">
        <f aca="false">VLOOKUP(G227,DDEGL_USERS,2,FALSE())</f>
        <v>#N/A</v>
      </c>
      <c r="B227" s="194" t="n">
        <f aca="false">(YEAR(Q227)-YEAR(P227))*12+MONTH(Q227)-MONTH(P227)+1</f>
        <v>1</v>
      </c>
      <c r="C227" s="194" t="n">
        <f aca="false">B227*W227</f>
        <v>0</v>
      </c>
    </row>
    <row r="228" customFormat="false" ht="12.75" hidden="false" customHeight="false" outlineLevel="0" collapsed="false">
      <c r="A228" s="194" t="e">
        <f aca="false">VLOOKUP(G228,DDEGL_USERS,2,FALSE())</f>
        <v>#N/A</v>
      </c>
      <c r="B228" s="194" t="n">
        <f aca="false">(YEAR(Q228)-YEAR(P228))*12+MONTH(Q228)-MONTH(P228)+1</f>
        <v>1</v>
      </c>
      <c r="C228" s="194" t="n">
        <f aca="false">B228*W228</f>
        <v>0</v>
      </c>
    </row>
    <row r="229" customFormat="false" ht="12.75" hidden="false" customHeight="false" outlineLevel="0" collapsed="false">
      <c r="A229" s="194" t="e">
        <f aca="false">VLOOKUP(G229,DDEGL_USERS,2,FALSE())</f>
        <v>#N/A</v>
      </c>
      <c r="B229" s="194" t="n">
        <f aca="false">(YEAR(Q229)-YEAR(P229))*12+MONTH(Q229)-MONTH(P229)+1</f>
        <v>1</v>
      </c>
      <c r="C229" s="194" t="n">
        <f aca="false">B229*W229</f>
        <v>0</v>
      </c>
    </row>
    <row r="230" customFormat="false" ht="12.75" hidden="false" customHeight="false" outlineLevel="0" collapsed="false">
      <c r="A230" s="194" t="e">
        <f aca="false">VLOOKUP(G230,DDEGL_USERS,2,FALSE())</f>
        <v>#N/A</v>
      </c>
      <c r="B230" s="194" t="n">
        <f aca="false">(YEAR(Q230)-YEAR(P230))*12+MONTH(Q230)-MONTH(P230)+1</f>
        <v>1</v>
      </c>
      <c r="C230" s="194" t="n">
        <f aca="false">B230*W230</f>
        <v>0</v>
      </c>
    </row>
    <row r="231" customFormat="false" ht="12.75" hidden="false" customHeight="false" outlineLevel="0" collapsed="false">
      <c r="A231" s="194" t="e">
        <f aca="false">VLOOKUP(G231,DDEGL_USERS,2,FALSE())</f>
        <v>#N/A</v>
      </c>
      <c r="B231" s="194" t="n">
        <f aca="false">(YEAR(Q231)-YEAR(P231))*12+MONTH(Q231)-MONTH(P231)+1</f>
        <v>1</v>
      </c>
      <c r="C231" s="194" t="n">
        <f aca="false">B231*W231</f>
        <v>0</v>
      </c>
    </row>
    <row r="232" customFormat="false" ht="12.75" hidden="false" customHeight="false" outlineLevel="0" collapsed="false">
      <c r="A232" s="194" t="e">
        <f aca="false">VLOOKUP(G232,DDEGL_USERS,2,FALSE())</f>
        <v>#N/A</v>
      </c>
      <c r="B232" s="194" t="n">
        <f aca="false">(YEAR(Q232)-YEAR(P232))*12+MONTH(Q232)-MONTH(P232)+1</f>
        <v>1</v>
      </c>
      <c r="C232" s="194" t="n">
        <f aca="false">B232*W232</f>
        <v>0</v>
      </c>
    </row>
    <row r="233" customFormat="false" ht="12.75" hidden="false" customHeight="false" outlineLevel="0" collapsed="false">
      <c r="A233" s="194" t="e">
        <f aca="false">VLOOKUP(G233,DDEGL_USERS,2,FALSE())</f>
        <v>#N/A</v>
      </c>
      <c r="B233" s="194" t="n">
        <f aca="false">(YEAR(Q233)-YEAR(P233))*12+MONTH(Q233)-MONTH(P233)+1</f>
        <v>1</v>
      </c>
      <c r="C233" s="194" t="n">
        <f aca="false">B233*W233</f>
        <v>0</v>
      </c>
    </row>
    <row r="234" customFormat="false" ht="12.75" hidden="false" customHeight="false" outlineLevel="0" collapsed="false">
      <c r="A234" s="194" t="e">
        <f aca="false">VLOOKUP(G234,DDEGL_USERS,2,FALSE())</f>
        <v>#N/A</v>
      </c>
      <c r="B234" s="194" t="n">
        <f aca="false">(YEAR(Q234)-YEAR(P234))*12+MONTH(Q234)-MONTH(P234)+1</f>
        <v>1</v>
      </c>
      <c r="C234" s="194" t="n">
        <f aca="false">B234*W234</f>
        <v>0</v>
      </c>
    </row>
    <row r="235" customFormat="false" ht="12.75" hidden="false" customHeight="false" outlineLevel="0" collapsed="false">
      <c r="A235" s="194" t="e">
        <f aca="false">VLOOKUP(G235,DDEGL_USERS,2,FALSE())</f>
        <v>#N/A</v>
      </c>
      <c r="B235" s="194" t="n">
        <f aca="false">(YEAR(Q235)-YEAR(P235))*12+MONTH(Q235)-MONTH(P235)+1</f>
        <v>1</v>
      </c>
      <c r="C235" s="194" t="n">
        <f aca="false">B235*W235</f>
        <v>0</v>
      </c>
    </row>
    <row r="236" customFormat="false" ht="12.75" hidden="false" customHeight="false" outlineLevel="0" collapsed="false">
      <c r="A236" s="194" t="e">
        <f aca="false">VLOOKUP(G236,DDEGL_USERS,2,FALSE())</f>
        <v>#N/A</v>
      </c>
      <c r="B236" s="194" t="n">
        <f aca="false">(YEAR(Q236)-YEAR(P236))*12+MONTH(Q236)-MONTH(P236)+1</f>
        <v>1</v>
      </c>
      <c r="C236" s="194" t="n">
        <f aca="false">B236*W236</f>
        <v>0</v>
      </c>
    </row>
    <row r="237" customFormat="false" ht="12.75" hidden="false" customHeight="false" outlineLevel="0" collapsed="false">
      <c r="A237" s="194" t="e">
        <f aca="false">VLOOKUP(G237,DDEGL_USERS,2,FALSE())</f>
        <v>#N/A</v>
      </c>
      <c r="B237" s="194" t="n">
        <f aca="false">(YEAR(Q237)-YEAR(P237))*12+MONTH(Q237)-MONTH(P237)+1</f>
        <v>1</v>
      </c>
      <c r="C237" s="194" t="n">
        <f aca="false">B237*W237</f>
        <v>0</v>
      </c>
    </row>
    <row r="238" customFormat="false" ht="12.75" hidden="false" customHeight="false" outlineLevel="0" collapsed="false">
      <c r="A238" s="194" t="e">
        <f aca="false">VLOOKUP(G238,DDEGL_USERS,2,FALSE())</f>
        <v>#N/A</v>
      </c>
      <c r="B238" s="194" t="n">
        <f aca="false">(YEAR(Q238)-YEAR(P238))*12+MONTH(Q238)-MONTH(P238)+1</f>
        <v>1</v>
      </c>
      <c r="C238" s="194" t="n">
        <f aca="false">B238*W238</f>
        <v>0</v>
      </c>
    </row>
    <row r="239" customFormat="false" ht="12.75" hidden="false" customHeight="false" outlineLevel="0" collapsed="false">
      <c r="A239" s="194" t="e">
        <f aca="false">VLOOKUP(G239,DDEGL_USERS,2,FALSE())</f>
        <v>#N/A</v>
      </c>
      <c r="B239" s="194" t="n">
        <f aca="false">(YEAR(Q239)-YEAR(P239))*12+MONTH(Q239)-MONTH(P239)+1</f>
        <v>1</v>
      </c>
      <c r="C239" s="194" t="n">
        <f aca="false">B239*W239</f>
        <v>0</v>
      </c>
    </row>
    <row r="240" customFormat="false" ht="12.75" hidden="false" customHeight="false" outlineLevel="0" collapsed="false">
      <c r="A240" s="194" t="e">
        <f aca="false">VLOOKUP(G240,DDEGL_USERS,2,FALSE())</f>
        <v>#N/A</v>
      </c>
      <c r="B240" s="194" t="n">
        <f aca="false">(YEAR(Q240)-YEAR(P240))*12+MONTH(Q240)-MONTH(P240)+1</f>
        <v>1</v>
      </c>
      <c r="C240" s="194" t="n">
        <f aca="false">B240*W240</f>
        <v>0</v>
      </c>
    </row>
    <row r="241" customFormat="false" ht="12.75" hidden="false" customHeight="false" outlineLevel="0" collapsed="false">
      <c r="A241" s="194" t="e">
        <f aca="false">VLOOKUP(G241,DDEGL_USERS,2,FALSE())</f>
        <v>#N/A</v>
      </c>
      <c r="B241" s="194" t="n">
        <f aca="false">(YEAR(Q241)-YEAR(P241))*12+MONTH(Q241)-MONTH(P241)+1</f>
        <v>1</v>
      </c>
      <c r="C241" s="194" t="n">
        <f aca="false">B241*W241</f>
        <v>0</v>
      </c>
    </row>
    <row r="242" customFormat="false" ht="12.75" hidden="false" customHeight="false" outlineLevel="0" collapsed="false">
      <c r="A242" s="194" t="e">
        <f aca="false">VLOOKUP(G242,DDEGL_USERS,2,FALSE())</f>
        <v>#N/A</v>
      </c>
      <c r="B242" s="194" t="n">
        <f aca="false">(YEAR(Q242)-YEAR(P242))*12+MONTH(Q242)-MONTH(P242)+1</f>
        <v>1</v>
      </c>
      <c r="C242" s="194" t="n">
        <f aca="false">B242*W242</f>
        <v>0</v>
      </c>
    </row>
    <row r="243" customFormat="false" ht="12.75" hidden="false" customHeight="false" outlineLevel="0" collapsed="false">
      <c r="A243" s="194" t="e">
        <f aca="false">VLOOKUP(G243,DDEGL_USERS,2,FALSE())</f>
        <v>#N/A</v>
      </c>
      <c r="B243" s="194" t="n">
        <f aca="false">(YEAR(Q243)-YEAR(P243))*12+MONTH(Q243)-MONTH(P243)+1</f>
        <v>1</v>
      </c>
      <c r="C243" s="194" t="n">
        <f aca="false">B243*W243</f>
        <v>0</v>
      </c>
    </row>
    <row r="244" customFormat="false" ht="12.75" hidden="false" customHeight="false" outlineLevel="0" collapsed="false">
      <c r="A244" s="194" t="e">
        <f aca="false">VLOOKUP(G244,DDEGL_USERS,2,FALSE())</f>
        <v>#N/A</v>
      </c>
      <c r="B244" s="194" t="n">
        <f aca="false">(YEAR(Q244)-YEAR(P244))*12+MONTH(Q244)-MONTH(P244)+1</f>
        <v>1</v>
      </c>
      <c r="C244" s="194" t="n">
        <f aca="false">B244*W244</f>
        <v>0</v>
      </c>
    </row>
    <row r="245" customFormat="false" ht="12.75" hidden="false" customHeight="false" outlineLevel="0" collapsed="false">
      <c r="A245" s="194" t="e">
        <f aca="false">VLOOKUP(G245,DDEGL_USERS,2,FALSE())</f>
        <v>#N/A</v>
      </c>
      <c r="B245" s="194" t="n">
        <f aca="false">(YEAR(Q245)-YEAR(P245))*12+MONTH(Q245)-MONTH(P245)+1</f>
        <v>1</v>
      </c>
      <c r="C245" s="194" t="n">
        <f aca="false">B245*W245</f>
        <v>0</v>
      </c>
    </row>
    <row r="246" customFormat="false" ht="12.75" hidden="false" customHeight="false" outlineLevel="0" collapsed="false">
      <c r="A246" s="194" t="e">
        <f aca="false">VLOOKUP(G246,DDEGL_USERS,2,FALSE())</f>
        <v>#N/A</v>
      </c>
      <c r="B246" s="194" t="n">
        <f aca="false">(YEAR(Q246)-YEAR(P246))*12+MONTH(Q246)-MONTH(P246)+1</f>
        <v>1</v>
      </c>
      <c r="C246" s="194" t="n">
        <f aca="false">B246*W246</f>
        <v>0</v>
      </c>
    </row>
    <row r="247" customFormat="false" ht="12.75" hidden="false" customHeight="false" outlineLevel="0" collapsed="false">
      <c r="A247" s="194" t="e">
        <f aca="false">VLOOKUP(G247,DDEGL_USERS,2,FALSE())</f>
        <v>#N/A</v>
      </c>
      <c r="B247" s="194" t="n">
        <f aca="false">(YEAR(Q247)-YEAR(P247))*12+MONTH(Q247)-MONTH(P247)+1</f>
        <v>1</v>
      </c>
      <c r="C247" s="194" t="n">
        <f aca="false">B247*W247</f>
        <v>0</v>
      </c>
    </row>
    <row r="248" customFormat="false" ht="12.75" hidden="false" customHeight="false" outlineLevel="0" collapsed="false">
      <c r="A248" s="194" t="e">
        <f aca="false">VLOOKUP(G248,DDEGL_USERS,2,FALSE())</f>
        <v>#N/A</v>
      </c>
      <c r="B248" s="194" t="n">
        <f aca="false">(YEAR(Q248)-YEAR(P248))*12+MONTH(Q248)-MONTH(P248)+1</f>
        <v>1</v>
      </c>
      <c r="C248" s="194" t="n">
        <f aca="false">B248*W248</f>
        <v>0</v>
      </c>
    </row>
    <row r="249" customFormat="false" ht="12.75" hidden="false" customHeight="false" outlineLevel="0" collapsed="false">
      <c r="A249" s="194" t="e">
        <f aca="false">VLOOKUP(G249,DDEGL_USERS,2,FALSE())</f>
        <v>#N/A</v>
      </c>
      <c r="B249" s="194" t="n">
        <f aca="false">(YEAR(Q249)-YEAR(P249))*12+MONTH(Q249)-MONTH(P249)+1</f>
        <v>1</v>
      </c>
      <c r="C249" s="194" t="n">
        <f aca="false">B249*W249</f>
        <v>0</v>
      </c>
    </row>
    <row r="250" customFormat="false" ht="12.75" hidden="false" customHeight="false" outlineLevel="0" collapsed="false">
      <c r="A250" s="194" t="e">
        <f aca="false">VLOOKUP(G250,DDEGL_USERS,2,FALSE())</f>
        <v>#N/A</v>
      </c>
      <c r="B250" s="194" t="n">
        <f aca="false">(YEAR(Q250)-YEAR(P250))*12+MONTH(Q250)-MONTH(P250)+1</f>
        <v>1</v>
      </c>
      <c r="C250" s="194" t="n">
        <f aca="false">B250*W250</f>
        <v>0</v>
      </c>
    </row>
    <row r="251" customFormat="false" ht="12.75" hidden="false" customHeight="false" outlineLevel="0" collapsed="false">
      <c r="A251" s="194" t="e">
        <f aca="false">VLOOKUP(G251,DDEGL_USERS,2,FALSE())</f>
        <v>#N/A</v>
      </c>
      <c r="B251" s="194" t="n">
        <f aca="false">(YEAR(Q251)-YEAR(P251))*12+MONTH(Q251)-MONTH(P251)+1</f>
        <v>1</v>
      </c>
      <c r="C251" s="194" t="n">
        <f aca="false">B251*W251</f>
        <v>0</v>
      </c>
    </row>
    <row r="252" customFormat="false" ht="12.75" hidden="false" customHeight="false" outlineLevel="0" collapsed="false">
      <c r="A252" s="194" t="e">
        <f aca="false">VLOOKUP(G252,DDEGL_USERS,2,FALSE())</f>
        <v>#N/A</v>
      </c>
      <c r="B252" s="194" t="n">
        <f aca="false">(YEAR(Q252)-YEAR(P252))*12+MONTH(Q252)-MONTH(P252)+1</f>
        <v>1</v>
      </c>
      <c r="C252" s="194" t="n">
        <f aca="false">B252*W252</f>
        <v>0</v>
      </c>
    </row>
    <row r="253" customFormat="false" ht="12.75" hidden="false" customHeight="false" outlineLevel="0" collapsed="false">
      <c r="A253" s="194" t="e">
        <f aca="false">VLOOKUP(G253,DDEGL_USERS,2,FALSE())</f>
        <v>#N/A</v>
      </c>
      <c r="B253" s="194" t="n">
        <f aca="false">(YEAR(Q253)-YEAR(P253))*12+MONTH(Q253)-MONTH(P253)+1</f>
        <v>1</v>
      </c>
      <c r="C253" s="194" t="n">
        <f aca="false">B253*W253</f>
        <v>0</v>
      </c>
    </row>
    <row r="254" customFormat="false" ht="12.75" hidden="false" customHeight="false" outlineLevel="0" collapsed="false">
      <c r="A254" s="194" t="e">
        <f aca="false">VLOOKUP(G254,DDEGL_USERS,2,FALSE())</f>
        <v>#N/A</v>
      </c>
      <c r="B254" s="194" t="n">
        <f aca="false">(YEAR(Q254)-YEAR(P254))*12+MONTH(Q254)-MONTH(P254)+1</f>
        <v>1</v>
      </c>
      <c r="C254" s="194" t="n">
        <f aca="false">B254*W254</f>
        <v>0</v>
      </c>
    </row>
    <row r="255" customFormat="false" ht="12.75" hidden="false" customHeight="false" outlineLevel="0" collapsed="false">
      <c r="A255" s="194" t="e">
        <f aca="false">VLOOKUP(G255,DDEGL_USERS,2,FALSE())</f>
        <v>#N/A</v>
      </c>
      <c r="B255" s="194" t="n">
        <f aca="false">(YEAR(Q255)-YEAR(P255))*12+MONTH(Q255)-MONTH(P255)+1</f>
        <v>1</v>
      </c>
      <c r="C255" s="194" t="n">
        <f aca="false">B255*W255</f>
        <v>0</v>
      </c>
    </row>
    <row r="256" customFormat="false" ht="12.75" hidden="false" customHeight="false" outlineLevel="0" collapsed="false">
      <c r="A256" s="194" t="e">
        <f aca="false">VLOOKUP(G256,DDEGL_USERS,2,FALSE())</f>
        <v>#N/A</v>
      </c>
      <c r="B256" s="194" t="n">
        <f aca="false">(YEAR(Q256)-YEAR(P256))*12+MONTH(Q256)-MONTH(P256)+1</f>
        <v>1</v>
      </c>
      <c r="C256" s="194" t="n">
        <f aca="false">B256*W256</f>
        <v>0</v>
      </c>
    </row>
    <row r="257" customFormat="false" ht="12.75" hidden="false" customHeight="false" outlineLevel="0" collapsed="false">
      <c r="A257" s="194" t="e">
        <f aca="false">VLOOKUP(G257,DDEGL_USERS,2,FALSE())</f>
        <v>#N/A</v>
      </c>
      <c r="B257" s="194" t="n">
        <f aca="false">(YEAR(Q257)-YEAR(P257))*12+MONTH(Q257)-MONTH(P257)+1</f>
        <v>1</v>
      </c>
      <c r="C257" s="194" t="n">
        <f aca="false">B257*W257</f>
        <v>0</v>
      </c>
    </row>
    <row r="258" customFormat="false" ht="12.75" hidden="false" customHeight="false" outlineLevel="0" collapsed="false">
      <c r="A258" s="194" t="e">
        <f aca="false">VLOOKUP(G258,DDEGL_USERS,2,FALSE())</f>
        <v>#N/A</v>
      </c>
      <c r="B258" s="194" t="n">
        <f aca="false">(YEAR(Q258)-YEAR(P258))*12+MONTH(Q258)-MONTH(P258)+1</f>
        <v>1</v>
      </c>
      <c r="C258" s="194" t="n">
        <f aca="false">B258*W258</f>
        <v>0</v>
      </c>
    </row>
    <row r="259" customFormat="false" ht="12.75" hidden="false" customHeight="false" outlineLevel="0" collapsed="false">
      <c r="A259" s="194" t="e">
        <f aca="false">VLOOKUP(G259,DDEGL_USERS,2,FALSE())</f>
        <v>#N/A</v>
      </c>
      <c r="B259" s="194" t="n">
        <f aca="false">(YEAR(Q259)-YEAR(P259))*12+MONTH(Q259)-MONTH(P259)+1</f>
        <v>1</v>
      </c>
      <c r="C259" s="194" t="n">
        <f aca="false">B259*W259</f>
        <v>0</v>
      </c>
    </row>
    <row r="260" customFormat="false" ht="12.75" hidden="false" customHeight="false" outlineLevel="0" collapsed="false">
      <c r="A260" s="194" t="e">
        <f aca="false">VLOOKUP(G260,DDEGL_USERS,2,FALSE())</f>
        <v>#N/A</v>
      </c>
      <c r="B260" s="194" t="n">
        <f aca="false">(YEAR(Q260)-YEAR(P260))*12+MONTH(Q260)-MONTH(P260)+1</f>
        <v>1</v>
      </c>
      <c r="C260" s="194" t="n">
        <f aca="false">B260*W260</f>
        <v>0</v>
      </c>
    </row>
    <row r="261" customFormat="false" ht="12.75" hidden="false" customHeight="false" outlineLevel="0" collapsed="false">
      <c r="A261" s="194" t="e">
        <f aca="false">VLOOKUP(G261,DDEGL_USERS,2,FALSE())</f>
        <v>#N/A</v>
      </c>
      <c r="B261" s="194" t="n">
        <f aca="false">(YEAR(Q261)-YEAR(P261))*12+MONTH(Q261)-MONTH(P261)+1</f>
        <v>1</v>
      </c>
      <c r="C261" s="194" t="n">
        <f aca="false">B261*W261</f>
        <v>0</v>
      </c>
    </row>
    <row r="262" customFormat="false" ht="12.75" hidden="false" customHeight="false" outlineLevel="0" collapsed="false">
      <c r="A262" s="194" t="e">
        <f aca="false">VLOOKUP(G262,DDEGL_USERS,2,FALSE())</f>
        <v>#N/A</v>
      </c>
      <c r="B262" s="194" t="n">
        <f aca="false">(YEAR(Q262)-YEAR(P262))*12+MONTH(Q262)-MONTH(P262)+1</f>
        <v>1</v>
      </c>
      <c r="C262" s="194" t="n">
        <f aca="false">B262*W262</f>
        <v>0</v>
      </c>
    </row>
    <row r="263" customFormat="false" ht="12.75" hidden="false" customHeight="false" outlineLevel="0" collapsed="false">
      <c r="A263" s="194" t="e">
        <f aca="false">VLOOKUP(G263,DDEGL_USERS,2,FALSE())</f>
        <v>#N/A</v>
      </c>
      <c r="B263" s="194" t="n">
        <f aca="false">(YEAR(Q263)-YEAR(P263))*12+MONTH(Q263)-MONTH(P263)+1</f>
        <v>1</v>
      </c>
      <c r="C263" s="194" t="n">
        <f aca="false">B263*W263</f>
        <v>0</v>
      </c>
    </row>
    <row r="264" customFormat="false" ht="12.75" hidden="false" customHeight="false" outlineLevel="0" collapsed="false">
      <c r="A264" s="194" t="e">
        <f aca="false">VLOOKUP(G264,DDEGL_USERS,2,FALSE())</f>
        <v>#N/A</v>
      </c>
      <c r="B264" s="194" t="n">
        <f aca="false">(YEAR(Q264)-YEAR(P264))*12+MONTH(Q264)-MONTH(P264)+1</f>
        <v>1</v>
      </c>
      <c r="C264" s="194" t="n">
        <f aca="false">B264*W264</f>
        <v>0</v>
      </c>
    </row>
    <row r="265" customFormat="false" ht="12.75" hidden="false" customHeight="false" outlineLevel="0" collapsed="false">
      <c r="A265" s="194" t="e">
        <f aca="false">VLOOKUP(G265,DDEGL_USERS,2,FALSE())</f>
        <v>#N/A</v>
      </c>
      <c r="B265" s="194" t="n">
        <f aca="false">(YEAR(Q265)-YEAR(P265))*12+MONTH(Q265)-MONTH(P265)+1</f>
        <v>1</v>
      </c>
      <c r="C265" s="194" t="n">
        <f aca="false">B265*W265</f>
        <v>0</v>
      </c>
    </row>
    <row r="266" customFormat="false" ht="12.75" hidden="false" customHeight="false" outlineLevel="0" collapsed="false">
      <c r="A266" s="194" t="e">
        <f aca="false">VLOOKUP(G266,DDEGL_USERS,2,FALSE())</f>
        <v>#N/A</v>
      </c>
      <c r="B266" s="194" t="n">
        <f aca="false">(YEAR(Q266)-YEAR(P266))*12+MONTH(Q266)-MONTH(P266)+1</f>
        <v>1</v>
      </c>
      <c r="C266" s="194" t="n">
        <f aca="false">B266*W266</f>
        <v>0</v>
      </c>
    </row>
    <row r="267" customFormat="false" ht="12.75" hidden="false" customHeight="false" outlineLevel="0" collapsed="false">
      <c r="A267" s="194" t="e">
        <f aca="false">VLOOKUP(G267,DDEGL_USERS,2,FALSE())</f>
        <v>#N/A</v>
      </c>
      <c r="B267" s="194" t="n">
        <f aca="false">(YEAR(Q267)-YEAR(P267))*12+MONTH(Q267)-MONTH(P267)+1</f>
        <v>1</v>
      </c>
      <c r="C267" s="194" t="n">
        <f aca="false">B267*W267</f>
        <v>0</v>
      </c>
    </row>
    <row r="268" customFormat="false" ht="12.75" hidden="false" customHeight="false" outlineLevel="0" collapsed="false">
      <c r="A268" s="194" t="e">
        <f aca="false">VLOOKUP(G268,DDEGL_USERS,2,FALSE())</f>
        <v>#N/A</v>
      </c>
      <c r="B268" s="194" t="n">
        <f aca="false">(YEAR(Q268)-YEAR(P268))*12+MONTH(Q268)-MONTH(P268)+1</f>
        <v>1</v>
      </c>
      <c r="C268" s="194" t="n">
        <f aca="false">B268*W268</f>
        <v>0</v>
      </c>
    </row>
    <row r="269" customFormat="false" ht="12.75" hidden="false" customHeight="false" outlineLevel="0" collapsed="false">
      <c r="A269" s="194" t="e">
        <f aca="false">VLOOKUP(G269,DDEGL_USERS,2,FALSE())</f>
        <v>#N/A</v>
      </c>
      <c r="B269" s="194" t="n">
        <f aca="false">(YEAR(Q269)-YEAR(P269))*12+MONTH(Q269)-MONTH(P269)+1</f>
        <v>1</v>
      </c>
      <c r="C269" s="194" t="n">
        <f aca="false">B269*W269</f>
        <v>0</v>
      </c>
    </row>
    <row r="270" customFormat="false" ht="12.75" hidden="false" customHeight="false" outlineLevel="0" collapsed="false">
      <c r="A270" s="194" t="e">
        <f aca="false">VLOOKUP(G270,DDEGL_USERS,2,FALSE())</f>
        <v>#N/A</v>
      </c>
      <c r="B270" s="194" t="n">
        <f aca="false">(YEAR(Q270)-YEAR(P270))*12+MONTH(Q270)-MONTH(P270)+1</f>
        <v>1</v>
      </c>
      <c r="C270" s="194" t="n">
        <f aca="false">B270*W270</f>
        <v>0</v>
      </c>
    </row>
    <row r="271" customFormat="false" ht="12.75" hidden="false" customHeight="false" outlineLevel="0" collapsed="false">
      <c r="A271" s="194" t="e">
        <f aca="false">VLOOKUP(G271,DDEGL_USERS,2,FALSE())</f>
        <v>#N/A</v>
      </c>
      <c r="B271" s="194" t="n">
        <f aca="false">(YEAR(Q271)-YEAR(P271))*12+MONTH(Q271)-MONTH(P271)+1</f>
        <v>1</v>
      </c>
      <c r="C271" s="194" t="n">
        <f aca="false">B271*W271</f>
        <v>0</v>
      </c>
    </row>
    <row r="272" customFormat="false" ht="12.75" hidden="false" customHeight="false" outlineLevel="0" collapsed="false">
      <c r="A272" s="194" t="e">
        <f aca="false">VLOOKUP(G272,DDEGL_USERS,2,FALSE())</f>
        <v>#N/A</v>
      </c>
      <c r="B272" s="194" t="n">
        <f aca="false">(YEAR(Q272)-YEAR(P272))*12+MONTH(Q272)-MONTH(P272)+1</f>
        <v>1</v>
      </c>
      <c r="C272" s="194" t="n">
        <f aca="false">B272*W272</f>
        <v>0</v>
      </c>
    </row>
    <row r="273" customFormat="false" ht="12.75" hidden="false" customHeight="false" outlineLevel="0" collapsed="false">
      <c r="A273" s="194" t="e">
        <f aca="false">VLOOKUP(G273,DDEGL_USERS,2,FALSE())</f>
        <v>#N/A</v>
      </c>
      <c r="B273" s="194" t="n">
        <f aca="false">(YEAR(Q273)-YEAR(P273))*12+MONTH(Q273)-MONTH(P273)+1</f>
        <v>1</v>
      </c>
      <c r="C273" s="194" t="n">
        <f aca="false">B273*W273</f>
        <v>0</v>
      </c>
    </row>
    <row r="274" customFormat="false" ht="12.75" hidden="false" customHeight="false" outlineLevel="0" collapsed="false">
      <c r="A274" s="194" t="e">
        <f aca="false">VLOOKUP(G274,DDEGL_USERS,2,FALSE())</f>
        <v>#N/A</v>
      </c>
      <c r="B274" s="194" t="n">
        <f aca="false">(YEAR(Q274)-YEAR(P274))*12+MONTH(Q274)-MONTH(P274)+1</f>
        <v>1</v>
      </c>
      <c r="C274" s="194" t="n">
        <f aca="false">B274*W274</f>
        <v>0</v>
      </c>
    </row>
    <row r="275" customFormat="false" ht="12.75" hidden="false" customHeight="false" outlineLevel="0" collapsed="false">
      <c r="A275" s="194" t="e">
        <f aca="false">VLOOKUP(G275,DDEGL_USERS,2,FALSE())</f>
        <v>#N/A</v>
      </c>
      <c r="B275" s="194" t="n">
        <f aca="false">(YEAR(Q275)-YEAR(P275))*12+MONTH(Q275)-MONTH(P275)+1</f>
        <v>1</v>
      </c>
      <c r="C275" s="194" t="n">
        <f aca="false">B275*W275</f>
        <v>0</v>
      </c>
    </row>
    <row r="276" customFormat="false" ht="12.75" hidden="false" customHeight="false" outlineLevel="0" collapsed="false">
      <c r="A276" s="194" t="e">
        <f aca="false">VLOOKUP(G276,DDEGL_USERS,2,FALSE())</f>
        <v>#N/A</v>
      </c>
      <c r="B276" s="194" t="n">
        <f aca="false">(YEAR(Q276)-YEAR(P276))*12+MONTH(Q276)-MONTH(P276)+1</f>
        <v>1</v>
      </c>
      <c r="C276" s="194" t="n">
        <f aca="false">B276*W276</f>
        <v>0</v>
      </c>
    </row>
    <row r="277" customFormat="false" ht="12.75" hidden="false" customHeight="false" outlineLevel="0" collapsed="false">
      <c r="A277" s="194" t="e">
        <f aca="false">VLOOKUP(G277,DDEGL_USERS,2,FALSE())</f>
        <v>#N/A</v>
      </c>
      <c r="B277" s="194" t="n">
        <f aca="false">(YEAR(Q277)-YEAR(P277))*12+MONTH(Q277)-MONTH(P277)+1</f>
        <v>1</v>
      </c>
      <c r="C277" s="194" t="n">
        <f aca="false">B277*W277</f>
        <v>0</v>
      </c>
    </row>
    <row r="278" customFormat="false" ht="12.75" hidden="false" customHeight="false" outlineLevel="0" collapsed="false">
      <c r="A278" s="194" t="e">
        <f aca="false">VLOOKUP(G278,DDEGL_USERS,2,FALSE())</f>
        <v>#N/A</v>
      </c>
      <c r="B278" s="194" t="n">
        <f aca="false">(YEAR(Q278)-YEAR(P278))*12+MONTH(Q278)-MONTH(P278)+1</f>
        <v>1</v>
      </c>
      <c r="C278" s="194" t="n">
        <f aca="false">B278*W278</f>
        <v>0</v>
      </c>
    </row>
    <row r="279" customFormat="false" ht="12.75" hidden="false" customHeight="false" outlineLevel="0" collapsed="false">
      <c r="A279" s="194" t="e">
        <f aca="false">VLOOKUP(G279,DDEGL_USERS,2,FALSE())</f>
        <v>#N/A</v>
      </c>
      <c r="B279" s="194" t="n">
        <f aca="false">(YEAR(Q279)-YEAR(P279))*12+MONTH(Q279)-MONTH(P279)+1</f>
        <v>1</v>
      </c>
      <c r="C279" s="194" t="n">
        <f aca="false">B279*W279</f>
        <v>0</v>
      </c>
    </row>
    <row r="280" customFormat="false" ht="12.75" hidden="false" customHeight="false" outlineLevel="0" collapsed="false">
      <c r="A280" s="194" t="e">
        <f aca="false">VLOOKUP(G280,DDEGL_USERS,2,FALSE())</f>
        <v>#N/A</v>
      </c>
      <c r="B280" s="194" t="n">
        <f aca="false">(YEAR(Q280)-YEAR(P280))*12+MONTH(Q280)-MONTH(P280)+1</f>
        <v>1</v>
      </c>
      <c r="C280" s="194" t="n">
        <f aca="false">B280*W280</f>
        <v>0</v>
      </c>
    </row>
    <row r="281" customFormat="false" ht="12.75" hidden="false" customHeight="false" outlineLevel="0" collapsed="false">
      <c r="A281" s="194" t="e">
        <f aca="false">VLOOKUP(G281,DDEGL_USERS,2,FALSE())</f>
        <v>#N/A</v>
      </c>
      <c r="B281" s="194" t="n">
        <f aca="false">(YEAR(Q281)-YEAR(P281))*12+MONTH(Q281)-MONTH(P281)+1</f>
        <v>1</v>
      </c>
      <c r="C281" s="194" t="n">
        <f aca="false">B281*W281</f>
        <v>0</v>
      </c>
    </row>
    <row r="282" customFormat="false" ht="12.75" hidden="false" customHeight="false" outlineLevel="0" collapsed="false">
      <c r="A282" s="194" t="e">
        <f aca="false">VLOOKUP(G282,DDEGL_USERS,2,FALSE())</f>
        <v>#N/A</v>
      </c>
      <c r="B282" s="194" t="n">
        <f aca="false">(YEAR(Q282)-YEAR(P282))*12+MONTH(Q282)-MONTH(P282)+1</f>
        <v>1</v>
      </c>
      <c r="C282" s="194" t="n">
        <f aca="false">B282*W282</f>
        <v>0</v>
      </c>
    </row>
    <row r="283" customFormat="false" ht="12.75" hidden="false" customHeight="false" outlineLevel="0" collapsed="false">
      <c r="A283" s="194" t="e">
        <f aca="false">VLOOKUP(G283,DDEGL_USERS,2,FALSE())</f>
        <v>#N/A</v>
      </c>
      <c r="B283" s="194" t="n">
        <f aca="false">(YEAR(Q283)-YEAR(P283))*12+MONTH(Q283)-MONTH(P283)+1</f>
        <v>1</v>
      </c>
      <c r="C283" s="194" t="n">
        <f aca="false">B283*W283</f>
        <v>0</v>
      </c>
    </row>
    <row r="284" customFormat="false" ht="12.75" hidden="false" customHeight="false" outlineLevel="0" collapsed="false">
      <c r="A284" s="194" t="e">
        <f aca="false">VLOOKUP(G284,DDEGL_USERS,2,FALSE())</f>
        <v>#N/A</v>
      </c>
      <c r="B284" s="194" t="n">
        <f aca="false">(YEAR(Q284)-YEAR(P284))*12+MONTH(Q284)-MONTH(P284)+1</f>
        <v>1</v>
      </c>
      <c r="C284" s="194" t="n">
        <f aca="false">B284*W284</f>
        <v>0</v>
      </c>
    </row>
    <row r="285" customFormat="false" ht="12.75" hidden="false" customHeight="false" outlineLevel="0" collapsed="false">
      <c r="A285" s="194" t="e">
        <f aca="false">VLOOKUP(G285,DDEGL_USERS,2,FALSE())</f>
        <v>#N/A</v>
      </c>
      <c r="B285" s="194" t="n">
        <f aca="false">(YEAR(Q285)-YEAR(P285))*12+MONTH(Q285)-MONTH(P285)+1</f>
        <v>1</v>
      </c>
      <c r="C285" s="194" t="n">
        <f aca="false">B285*W285</f>
        <v>0</v>
      </c>
    </row>
    <row r="286" customFormat="false" ht="12.75" hidden="false" customHeight="false" outlineLevel="0" collapsed="false">
      <c r="A286" s="194" t="e">
        <f aca="false">VLOOKUP(G286,DDEGL_USERS,2,FALSE())</f>
        <v>#N/A</v>
      </c>
      <c r="B286" s="194" t="n">
        <f aca="false">(YEAR(Q286)-YEAR(P286))*12+MONTH(Q286)-MONTH(P286)+1</f>
        <v>1</v>
      </c>
      <c r="C286" s="194" t="n">
        <f aca="false">B286*W286</f>
        <v>0</v>
      </c>
    </row>
    <row r="287" customFormat="false" ht="12.75" hidden="false" customHeight="false" outlineLevel="0" collapsed="false">
      <c r="A287" s="194" t="e">
        <f aca="false">VLOOKUP(G287,DDEGL_USERS,2,FALSE())</f>
        <v>#N/A</v>
      </c>
      <c r="B287" s="194" t="n">
        <f aca="false">(YEAR(Q287)-YEAR(P287))*12+MONTH(Q287)-MONTH(P287)+1</f>
        <v>1</v>
      </c>
      <c r="C287" s="194" t="n">
        <f aca="false">B287*W287</f>
        <v>0</v>
      </c>
    </row>
    <row r="288" customFormat="false" ht="12.75" hidden="false" customHeight="false" outlineLevel="0" collapsed="false">
      <c r="A288" s="194" t="e">
        <f aca="false">VLOOKUP(G288,DDEGL_USERS,2,FALSE())</f>
        <v>#N/A</v>
      </c>
      <c r="B288" s="194" t="n">
        <f aca="false">(YEAR(Q288)-YEAR(P288))*12+MONTH(Q288)-MONTH(P288)+1</f>
        <v>1</v>
      </c>
      <c r="C288" s="194" t="n">
        <f aca="false">B288*W288</f>
        <v>0</v>
      </c>
    </row>
    <row r="289" customFormat="false" ht="12.75" hidden="false" customHeight="false" outlineLevel="0" collapsed="false">
      <c r="A289" s="194" t="e">
        <f aca="false">VLOOKUP(G289,DDEGL_USERS,2,FALSE())</f>
        <v>#N/A</v>
      </c>
      <c r="B289" s="194" t="n">
        <f aca="false">(YEAR(Q289)-YEAR(P289))*12+MONTH(Q289)-MONTH(P289)+1</f>
        <v>1</v>
      </c>
      <c r="C289" s="194" t="n">
        <f aca="false">B289*W289</f>
        <v>0</v>
      </c>
    </row>
    <row r="290" customFormat="false" ht="12.75" hidden="false" customHeight="false" outlineLevel="0" collapsed="false">
      <c r="A290" s="194" t="e">
        <f aca="false">VLOOKUP(G290,DDEGL_USERS,2,FALSE())</f>
        <v>#N/A</v>
      </c>
      <c r="B290" s="194" t="n">
        <f aca="false">(YEAR(Q290)-YEAR(P290))*12+MONTH(Q290)-MONTH(P290)+1</f>
        <v>1</v>
      </c>
      <c r="C290" s="194" t="n">
        <f aca="false">B290*W290</f>
        <v>0</v>
      </c>
    </row>
    <row r="291" customFormat="false" ht="12.75" hidden="false" customHeight="false" outlineLevel="0" collapsed="false">
      <c r="A291" s="194" t="e">
        <f aca="false">VLOOKUP(G291,DDEGL_USERS,2,FALSE())</f>
        <v>#N/A</v>
      </c>
      <c r="B291" s="194" t="n">
        <f aca="false">(YEAR(Q291)-YEAR(P291))*12+MONTH(Q291)-MONTH(P291)+1</f>
        <v>1</v>
      </c>
      <c r="C291" s="194" t="n">
        <f aca="false">B291*W291</f>
        <v>0</v>
      </c>
    </row>
    <row r="292" customFormat="false" ht="12.75" hidden="false" customHeight="false" outlineLevel="0" collapsed="false">
      <c r="A292" s="194" t="e">
        <f aca="false">VLOOKUP(G292,DDEGL_USERS,2,FALSE())</f>
        <v>#N/A</v>
      </c>
      <c r="B292" s="194" t="n">
        <f aca="false">(YEAR(Q292)-YEAR(P292))*12+MONTH(Q292)-MONTH(P292)+1</f>
        <v>1</v>
      </c>
      <c r="C292" s="194" t="n">
        <f aca="false">B292*W292</f>
        <v>0</v>
      </c>
    </row>
    <row r="293" customFormat="false" ht="12.75" hidden="false" customHeight="false" outlineLevel="0" collapsed="false">
      <c r="A293" s="194" t="e">
        <f aca="false">VLOOKUP(G293,DDEGL_USERS,2,FALSE())</f>
        <v>#N/A</v>
      </c>
      <c r="B293" s="194" t="n">
        <f aca="false">(YEAR(Q293)-YEAR(P293))*12+MONTH(Q293)-MONTH(P293)+1</f>
        <v>1</v>
      </c>
      <c r="C293" s="194" t="n">
        <f aca="false">B293*W293</f>
        <v>0</v>
      </c>
    </row>
    <row r="294" customFormat="false" ht="12.75" hidden="false" customHeight="false" outlineLevel="0" collapsed="false">
      <c r="A294" s="194" t="e">
        <f aca="false">VLOOKUP(G294,DDEGL_USERS,2,FALSE())</f>
        <v>#N/A</v>
      </c>
      <c r="B294" s="194" t="n">
        <f aca="false">(YEAR(Q294)-YEAR(P294))*12+MONTH(Q294)-MONTH(P294)+1</f>
        <v>1</v>
      </c>
      <c r="C294" s="194" t="n">
        <f aca="false">B294*W294</f>
        <v>0</v>
      </c>
    </row>
    <row r="295" customFormat="false" ht="12.75" hidden="false" customHeight="false" outlineLevel="0" collapsed="false">
      <c r="A295" s="194" t="e">
        <f aca="false">VLOOKUP(G295,DDEGL_USERS,2,FALSE())</f>
        <v>#N/A</v>
      </c>
      <c r="B295" s="194" t="n">
        <f aca="false">(YEAR(Q295)-YEAR(P295))*12+MONTH(Q295)-MONTH(P295)+1</f>
        <v>1</v>
      </c>
      <c r="C295" s="194" t="n">
        <f aca="false">B295*W295</f>
        <v>0</v>
      </c>
    </row>
    <row r="296" customFormat="false" ht="12.75" hidden="false" customHeight="false" outlineLevel="0" collapsed="false">
      <c r="A296" s="194" t="e">
        <f aca="false">VLOOKUP(G296,DDEGL_USERS,2,FALSE())</f>
        <v>#N/A</v>
      </c>
      <c r="B296" s="194" t="n">
        <f aca="false">(YEAR(Q296)-YEAR(P296))*12+MONTH(Q296)-MONTH(P296)+1</f>
        <v>1</v>
      </c>
      <c r="C296" s="194" t="n">
        <f aca="false">B296*W296</f>
        <v>0</v>
      </c>
    </row>
    <row r="297" customFormat="false" ht="12.75" hidden="false" customHeight="false" outlineLevel="0" collapsed="false">
      <c r="A297" s="194" t="e">
        <f aca="false">VLOOKUP(G297,DDEGL_USERS,2,FALSE())</f>
        <v>#N/A</v>
      </c>
      <c r="B297" s="194" t="n">
        <f aca="false">(YEAR(Q297)-YEAR(P297))*12+MONTH(Q297)-MONTH(P297)+1</f>
        <v>1</v>
      </c>
      <c r="C297" s="194" t="n">
        <f aca="false">B297*W297</f>
        <v>0</v>
      </c>
    </row>
    <row r="298" customFormat="false" ht="12.75" hidden="false" customHeight="false" outlineLevel="0" collapsed="false">
      <c r="A298" s="194" t="e">
        <f aca="false">VLOOKUP(G298,DDEGL_USERS,2,FALSE())</f>
        <v>#N/A</v>
      </c>
      <c r="B298" s="194" t="n">
        <f aca="false">(YEAR(Q298)-YEAR(P298))*12+MONTH(Q298)-MONTH(P298)+1</f>
        <v>1</v>
      </c>
      <c r="C298" s="194" t="n">
        <f aca="false">B298*W298</f>
        <v>0</v>
      </c>
    </row>
    <row r="299" customFormat="false" ht="12.75" hidden="false" customHeight="false" outlineLevel="0" collapsed="false">
      <c r="A299" s="194" t="e">
        <f aca="false">VLOOKUP(G299,DDEGL_USERS,2,FALSE())</f>
        <v>#N/A</v>
      </c>
      <c r="B299" s="194" t="n">
        <f aca="false">(YEAR(Q299)-YEAR(P299))*12+MONTH(Q299)-MONTH(P299)+1</f>
        <v>1</v>
      </c>
      <c r="C299" s="194" t="n">
        <f aca="false">B299*W299</f>
        <v>0</v>
      </c>
    </row>
    <row r="300" customFormat="false" ht="12.75" hidden="false" customHeight="false" outlineLevel="0" collapsed="false">
      <c r="A300" s="194" t="e">
        <f aca="false">VLOOKUP(G300,DDEGL_USERS,2,FALSE())</f>
        <v>#N/A</v>
      </c>
      <c r="B300" s="194" t="n">
        <f aca="false">(YEAR(Q300)-YEAR(P300))*12+MONTH(Q300)-MONTH(P300)+1</f>
        <v>1</v>
      </c>
      <c r="C300" s="194" t="n">
        <f aca="false">B300*W300</f>
        <v>0</v>
      </c>
    </row>
    <row r="301" customFormat="false" ht="12.75" hidden="false" customHeight="false" outlineLevel="0" collapsed="false">
      <c r="A301" s="194" t="e">
        <f aca="false">VLOOKUP(G301,DDEGL_USERS,2,FALSE())</f>
        <v>#N/A</v>
      </c>
      <c r="B301" s="194" t="n">
        <f aca="false">(YEAR(Q301)-YEAR(P301))*12+MONTH(Q301)-MONTH(P301)+1</f>
        <v>1</v>
      </c>
      <c r="C301" s="194" t="n">
        <f aca="false">B301*W301</f>
        <v>0</v>
      </c>
    </row>
    <row r="302" customFormat="false" ht="12.75" hidden="false" customHeight="false" outlineLevel="0" collapsed="false">
      <c r="A302" s="194" t="e">
        <f aca="false">VLOOKUP(G302,DDEGL_USERS,2,FALSE())</f>
        <v>#N/A</v>
      </c>
      <c r="B302" s="194" t="n">
        <f aca="false">(YEAR(Q302)-YEAR(P302))*12+MONTH(Q302)-MONTH(P302)+1</f>
        <v>1</v>
      </c>
      <c r="C302" s="194" t="n">
        <f aca="false">B302*W302</f>
        <v>0</v>
      </c>
    </row>
    <row r="303" customFormat="false" ht="12.75" hidden="false" customHeight="false" outlineLevel="0" collapsed="false">
      <c r="A303" s="194" t="e">
        <f aca="false">VLOOKUP(G303,DDEGL_USERS,2,FALSE())</f>
        <v>#N/A</v>
      </c>
      <c r="B303" s="194" t="n">
        <f aca="false">(YEAR(Q303)-YEAR(P303))*12+MONTH(Q303)-MONTH(P303)+1</f>
        <v>1</v>
      </c>
      <c r="C303" s="194" t="n">
        <f aca="false">B303*W303</f>
        <v>0</v>
      </c>
    </row>
    <row r="304" customFormat="false" ht="12.75" hidden="false" customHeight="false" outlineLevel="0" collapsed="false">
      <c r="A304" s="194" t="e">
        <f aca="false">VLOOKUP(G304,DDEGL_USERS,2,FALSE())</f>
        <v>#N/A</v>
      </c>
      <c r="B304" s="194" t="n">
        <f aca="false">(YEAR(Q304)-YEAR(P304))*12+MONTH(Q304)-MONTH(P304)+1</f>
        <v>1</v>
      </c>
      <c r="C304" s="194" t="n">
        <f aca="false">B304*W304</f>
        <v>0</v>
      </c>
    </row>
    <row r="305" customFormat="false" ht="12.75" hidden="false" customHeight="false" outlineLevel="0" collapsed="false">
      <c r="A305" s="194" t="e">
        <f aca="false">VLOOKUP(G305,DDEGL_USERS,2,FALSE())</f>
        <v>#N/A</v>
      </c>
      <c r="B305" s="194" t="n">
        <f aca="false">(YEAR(Q305)-YEAR(P305))*12+MONTH(Q305)-MONTH(P305)+1</f>
        <v>1</v>
      </c>
      <c r="C305" s="194" t="n">
        <f aca="false">B305*W305</f>
        <v>0</v>
      </c>
    </row>
    <row r="306" customFormat="false" ht="12.75" hidden="false" customHeight="false" outlineLevel="0" collapsed="false">
      <c r="A306" s="194" t="e">
        <f aca="false">VLOOKUP(G306,DDEGL_USERS,2,FALSE())</f>
        <v>#N/A</v>
      </c>
      <c r="B306" s="194" t="n">
        <f aca="false">(YEAR(Q306)-YEAR(P306))*12+MONTH(Q306)-MONTH(P306)+1</f>
        <v>1</v>
      </c>
      <c r="C306" s="194" t="n">
        <f aca="false">B306*W306</f>
        <v>0</v>
      </c>
    </row>
    <row r="307" customFormat="false" ht="12.75" hidden="false" customHeight="false" outlineLevel="0" collapsed="false">
      <c r="A307" s="194" t="e">
        <f aca="false">VLOOKUP(G307,DDEGL_USERS,2,FALSE())</f>
        <v>#N/A</v>
      </c>
      <c r="B307" s="194" t="n">
        <f aca="false">(YEAR(Q307)-YEAR(P307))*12+MONTH(Q307)-MONTH(P307)+1</f>
        <v>1</v>
      </c>
      <c r="C307" s="194" t="n">
        <f aca="false">B307*W307</f>
        <v>0</v>
      </c>
    </row>
    <row r="308" customFormat="false" ht="12.75" hidden="false" customHeight="false" outlineLevel="0" collapsed="false">
      <c r="A308" s="194" t="e">
        <f aca="false">VLOOKUP(G308,DDEGL_USERS,2,FALSE())</f>
        <v>#N/A</v>
      </c>
      <c r="B308" s="194" t="n">
        <f aca="false">(YEAR(Q308)-YEAR(P308))*12+MONTH(Q308)-MONTH(P308)+1</f>
        <v>1</v>
      </c>
      <c r="C308" s="194" t="n">
        <f aca="false">B308*W308</f>
        <v>0</v>
      </c>
    </row>
    <row r="309" customFormat="false" ht="12.75" hidden="false" customHeight="false" outlineLevel="0" collapsed="false">
      <c r="A309" s="194" t="e">
        <f aca="false">VLOOKUP(G309,DDEGL_USERS,2,FALSE())</f>
        <v>#N/A</v>
      </c>
      <c r="B309" s="194" t="n">
        <f aca="false">(YEAR(Q309)-YEAR(P309))*12+MONTH(Q309)-MONTH(P309)+1</f>
        <v>1</v>
      </c>
      <c r="C309" s="194" t="n">
        <f aca="false">B309*W309</f>
        <v>0</v>
      </c>
    </row>
    <row r="310" customFormat="false" ht="12.75" hidden="false" customHeight="false" outlineLevel="0" collapsed="false">
      <c r="A310" s="194" t="e">
        <f aca="false">VLOOKUP(G310,DDEGL_USERS,2,FALSE())</f>
        <v>#N/A</v>
      </c>
      <c r="B310" s="194" t="n">
        <f aca="false">(YEAR(Q310)-YEAR(P310))*12+MONTH(Q310)-MONTH(P310)+1</f>
        <v>1</v>
      </c>
      <c r="C310" s="194" t="n">
        <f aca="false">B310*W310</f>
        <v>0</v>
      </c>
    </row>
    <row r="311" customFormat="false" ht="12.75" hidden="false" customHeight="false" outlineLevel="0" collapsed="false">
      <c r="A311" s="194" t="e">
        <f aca="false">VLOOKUP(G311,DDEGL_USERS,2,FALSE())</f>
        <v>#N/A</v>
      </c>
      <c r="B311" s="194" t="n">
        <f aca="false">(YEAR(Q311)-YEAR(P311))*12+MONTH(Q311)-MONTH(P311)+1</f>
        <v>1</v>
      </c>
      <c r="C311" s="194" t="n">
        <f aca="false">B311*W311</f>
        <v>0</v>
      </c>
    </row>
    <row r="312" customFormat="false" ht="12.75" hidden="false" customHeight="false" outlineLevel="0" collapsed="false">
      <c r="A312" s="194" t="e">
        <f aca="false">VLOOKUP(G312,DDEGL_USERS,2,FALSE())</f>
        <v>#N/A</v>
      </c>
      <c r="B312" s="194" t="n">
        <f aca="false">(YEAR(Q312)-YEAR(P312))*12+MONTH(Q312)-MONTH(P312)+1</f>
        <v>1</v>
      </c>
      <c r="C312" s="194" t="n">
        <f aca="false">B312*W312</f>
        <v>0</v>
      </c>
    </row>
    <row r="313" customFormat="false" ht="12.75" hidden="false" customHeight="false" outlineLevel="0" collapsed="false">
      <c r="A313" s="194" t="e">
        <f aca="false">VLOOKUP(G313,DDEGL_USERS,2,FALSE())</f>
        <v>#N/A</v>
      </c>
      <c r="B313" s="194" t="n">
        <f aca="false">(YEAR(Q313)-YEAR(P313))*12+MONTH(Q313)-MONTH(P313)+1</f>
        <v>1</v>
      </c>
      <c r="C313" s="194" t="n">
        <f aca="false">B313*W313</f>
        <v>0</v>
      </c>
    </row>
    <row r="314" customFormat="false" ht="12.75" hidden="false" customHeight="false" outlineLevel="0" collapsed="false">
      <c r="A314" s="194" t="e">
        <f aca="false">VLOOKUP(G314,DDEGL_USERS,2,FALSE())</f>
        <v>#N/A</v>
      </c>
      <c r="B314" s="194" t="n">
        <f aca="false">(YEAR(Q314)-YEAR(P314))*12+MONTH(Q314)-MONTH(P314)+1</f>
        <v>1</v>
      </c>
      <c r="C314" s="194" t="n">
        <f aca="false">B314*W314</f>
        <v>0</v>
      </c>
    </row>
    <row r="315" customFormat="false" ht="12.75" hidden="false" customHeight="false" outlineLevel="0" collapsed="false">
      <c r="A315" s="194" t="e">
        <f aca="false">VLOOKUP(G315,DDEGL_USERS,2,FALSE())</f>
        <v>#N/A</v>
      </c>
      <c r="B315" s="194" t="n">
        <f aca="false">(YEAR(Q315)-YEAR(P315))*12+MONTH(Q315)-MONTH(P315)+1</f>
        <v>1</v>
      </c>
      <c r="C315" s="194" t="n">
        <f aca="false">B315*W315</f>
        <v>0</v>
      </c>
    </row>
    <row r="316" customFormat="false" ht="12.75" hidden="false" customHeight="false" outlineLevel="0" collapsed="false">
      <c r="A316" s="194" t="e">
        <f aca="false">VLOOKUP(G316,DDEGL_USERS,2,FALSE())</f>
        <v>#N/A</v>
      </c>
      <c r="B316" s="194" t="n">
        <f aca="false">(YEAR(Q316)-YEAR(P316))*12+MONTH(Q316)-MONTH(P316)+1</f>
        <v>1</v>
      </c>
      <c r="C316" s="194" t="n">
        <f aca="false">B316*W316</f>
        <v>0</v>
      </c>
    </row>
    <row r="317" customFormat="false" ht="12.75" hidden="false" customHeight="false" outlineLevel="0" collapsed="false">
      <c r="A317" s="194" t="e">
        <f aca="false">VLOOKUP(G317,DDEGL_USERS,2,FALSE())</f>
        <v>#N/A</v>
      </c>
      <c r="B317" s="194" t="n">
        <f aca="false">(YEAR(Q317)-YEAR(P317))*12+MONTH(Q317)-MONTH(P317)+1</f>
        <v>1</v>
      </c>
      <c r="C317" s="194" t="n">
        <f aca="false">B317*W317</f>
        <v>0</v>
      </c>
    </row>
    <row r="318" customFormat="false" ht="12.75" hidden="false" customHeight="false" outlineLevel="0" collapsed="false">
      <c r="A318" s="194" t="e">
        <f aca="false">VLOOKUP(G318,DDEGL_USERS,2,FALSE())</f>
        <v>#N/A</v>
      </c>
      <c r="B318" s="194" t="n">
        <f aca="false">(YEAR(Q318)-YEAR(P318))*12+MONTH(Q318)-MONTH(P318)+1</f>
        <v>1</v>
      </c>
      <c r="C318" s="194" t="n">
        <f aca="false">B318*W318</f>
        <v>0</v>
      </c>
    </row>
    <row r="319" customFormat="false" ht="12.75" hidden="false" customHeight="false" outlineLevel="0" collapsed="false">
      <c r="A319" s="194" t="e">
        <f aca="false">VLOOKUP(G319,DDEGL_USERS,2,FALSE())</f>
        <v>#N/A</v>
      </c>
      <c r="B319" s="194" t="n">
        <f aca="false">(YEAR(Q319)-YEAR(P319))*12+MONTH(Q319)-MONTH(P319)+1</f>
        <v>1</v>
      </c>
      <c r="C319" s="194" t="n">
        <f aca="false">B319*W319</f>
        <v>0</v>
      </c>
    </row>
    <row r="320" customFormat="false" ht="12.75" hidden="false" customHeight="false" outlineLevel="0" collapsed="false">
      <c r="A320" s="194" t="e">
        <f aca="false">VLOOKUP(G320,DDEGL_USERS,2,FALSE())</f>
        <v>#N/A</v>
      </c>
      <c r="B320" s="194" t="n">
        <f aca="false">(YEAR(Q320)-YEAR(P320))*12+MONTH(Q320)-MONTH(P320)+1</f>
        <v>1</v>
      </c>
      <c r="C320" s="194" t="n">
        <f aca="false">B320*W320</f>
        <v>0</v>
      </c>
    </row>
    <row r="321" customFormat="false" ht="12.75" hidden="false" customHeight="false" outlineLevel="0" collapsed="false">
      <c r="A321" s="194" t="e">
        <f aca="false">VLOOKUP(G321,DDEGL_USERS,2,FALSE())</f>
        <v>#N/A</v>
      </c>
      <c r="B321" s="194" t="n">
        <f aca="false">(YEAR(Q321)-YEAR(P321))*12+MONTH(Q321)-MONTH(P321)+1</f>
        <v>1</v>
      </c>
      <c r="C321" s="194" t="n">
        <f aca="false">B321*W321</f>
        <v>0</v>
      </c>
    </row>
    <row r="322" customFormat="false" ht="12.75" hidden="false" customHeight="false" outlineLevel="0" collapsed="false">
      <c r="A322" s="194" t="e">
        <f aca="false">VLOOKUP(G322,DDEGL_USERS,2,FALSE())</f>
        <v>#N/A</v>
      </c>
      <c r="B322" s="194" t="n">
        <f aca="false">(YEAR(Q322)-YEAR(P322))*12+MONTH(Q322)-MONTH(P322)+1</f>
        <v>1</v>
      </c>
      <c r="C322" s="194" t="n">
        <f aca="false">B322*W322</f>
        <v>0</v>
      </c>
    </row>
    <row r="323" customFormat="false" ht="12.75" hidden="false" customHeight="false" outlineLevel="0" collapsed="false">
      <c r="A323" s="194" t="e">
        <f aca="false">VLOOKUP(G323,DDEGL_USERS,2,FALSE())</f>
        <v>#N/A</v>
      </c>
      <c r="B323" s="194" t="n">
        <f aca="false">(YEAR(Q323)-YEAR(P323))*12+MONTH(Q323)-MONTH(P323)+1</f>
        <v>1</v>
      </c>
      <c r="C323" s="194" t="n">
        <f aca="false">B323*W323</f>
        <v>0</v>
      </c>
    </row>
    <row r="324" customFormat="false" ht="12.75" hidden="false" customHeight="false" outlineLevel="0" collapsed="false">
      <c r="A324" s="194" t="e">
        <f aca="false">VLOOKUP(G324,DDEGL_USERS,2,FALSE())</f>
        <v>#N/A</v>
      </c>
      <c r="B324" s="194" t="n">
        <f aca="false">(YEAR(Q324)-YEAR(P324))*12+MONTH(Q324)-MONTH(P324)+1</f>
        <v>1</v>
      </c>
      <c r="C324" s="194" t="n">
        <f aca="false">B324*W324</f>
        <v>0</v>
      </c>
    </row>
    <row r="325" customFormat="false" ht="12.75" hidden="false" customHeight="false" outlineLevel="0" collapsed="false">
      <c r="A325" s="194" t="e">
        <f aca="false">VLOOKUP(G325,DDEGL_USERS,2,FALSE())</f>
        <v>#N/A</v>
      </c>
      <c r="B325" s="194" t="n">
        <f aca="false">(YEAR(Q325)-YEAR(P325))*12+MONTH(Q325)-MONTH(P325)+1</f>
        <v>1</v>
      </c>
      <c r="C325" s="194" t="n">
        <f aca="false">B325*W325</f>
        <v>0</v>
      </c>
    </row>
    <row r="326" customFormat="false" ht="12.75" hidden="false" customHeight="false" outlineLevel="0" collapsed="false">
      <c r="A326" s="194" t="e">
        <f aca="false">VLOOKUP(G326,DDEGL_USERS,2,FALSE())</f>
        <v>#N/A</v>
      </c>
      <c r="B326" s="194" t="n">
        <f aca="false">(YEAR(Q326)-YEAR(P326))*12+MONTH(Q326)-MONTH(P326)+1</f>
        <v>1</v>
      </c>
      <c r="C326" s="194" t="n">
        <f aca="false">B326*W326</f>
        <v>0</v>
      </c>
    </row>
    <row r="327" customFormat="false" ht="12.75" hidden="false" customHeight="false" outlineLevel="0" collapsed="false">
      <c r="A327" s="194" t="e">
        <f aca="false">VLOOKUP(G327,DDEGL_USERS,2,FALSE())</f>
        <v>#N/A</v>
      </c>
      <c r="B327" s="194" t="n">
        <f aca="false">(YEAR(Q327)-YEAR(P327))*12+MONTH(Q327)-MONTH(P327)+1</f>
        <v>1</v>
      </c>
      <c r="C327" s="194" t="n">
        <f aca="false">B327*W327</f>
        <v>0</v>
      </c>
    </row>
    <row r="328" customFormat="false" ht="12.75" hidden="false" customHeight="false" outlineLevel="0" collapsed="false">
      <c r="A328" s="194" t="e">
        <f aca="false">VLOOKUP(G328,DDEGL_USERS,2,FALSE())</f>
        <v>#N/A</v>
      </c>
      <c r="B328" s="194" t="n">
        <f aca="false">(YEAR(Q328)-YEAR(P328))*12+MONTH(Q328)-MONTH(P328)+1</f>
        <v>1</v>
      </c>
      <c r="C328" s="194" t="n">
        <f aca="false">B328*W328</f>
        <v>0</v>
      </c>
    </row>
    <row r="329" customFormat="false" ht="12.75" hidden="false" customHeight="false" outlineLevel="0" collapsed="false">
      <c r="A329" s="194" t="e">
        <f aca="false">VLOOKUP(G329,DDEGL_USERS,2,FALSE())</f>
        <v>#N/A</v>
      </c>
      <c r="B329" s="194" t="n">
        <f aca="false">(YEAR(Q329)-YEAR(P329))*12+MONTH(Q329)-MONTH(P329)+1</f>
        <v>1</v>
      </c>
      <c r="C329" s="194" t="n">
        <f aca="false">B329*W329</f>
        <v>0</v>
      </c>
    </row>
    <row r="330" customFormat="false" ht="12.75" hidden="false" customHeight="false" outlineLevel="0" collapsed="false">
      <c r="A330" s="194" t="e">
        <f aca="false">VLOOKUP(G330,DDEGL_USERS,2,FALSE())</f>
        <v>#N/A</v>
      </c>
      <c r="B330" s="194" t="n">
        <f aca="false">(YEAR(Q330)-YEAR(P330))*12+MONTH(Q330)-MONTH(P330)+1</f>
        <v>1</v>
      </c>
      <c r="C330" s="194" t="n">
        <f aca="false">B330*W330</f>
        <v>0</v>
      </c>
    </row>
    <row r="331" customFormat="false" ht="12.75" hidden="false" customHeight="false" outlineLevel="0" collapsed="false">
      <c r="A331" s="194" t="e">
        <f aca="false">VLOOKUP(G331,DDEGL_USERS,2,FALSE())</f>
        <v>#N/A</v>
      </c>
      <c r="B331" s="194" t="n">
        <f aca="false">(YEAR(Q331)-YEAR(P331))*12+MONTH(Q331)-MONTH(P331)+1</f>
        <v>1</v>
      </c>
      <c r="C331" s="194" t="n">
        <f aca="false">B331*W331</f>
        <v>0</v>
      </c>
    </row>
    <row r="332" customFormat="false" ht="12.75" hidden="false" customHeight="false" outlineLevel="0" collapsed="false">
      <c r="A332" s="194" t="e">
        <f aca="false">VLOOKUP(G332,DDEGL_USERS,2,FALSE())</f>
        <v>#N/A</v>
      </c>
      <c r="B332" s="194" t="n">
        <f aca="false">(YEAR(Q332)-YEAR(P332))*12+MONTH(Q332)-MONTH(P332)+1</f>
        <v>1</v>
      </c>
      <c r="C332" s="194" t="n">
        <f aca="false">B332*W332</f>
        <v>0</v>
      </c>
    </row>
    <row r="333" customFormat="false" ht="12.75" hidden="false" customHeight="false" outlineLevel="0" collapsed="false">
      <c r="A333" s="194" t="e">
        <f aca="false">VLOOKUP(G333,DDEGL_USERS,2,FALSE())</f>
        <v>#N/A</v>
      </c>
      <c r="B333" s="194" t="n">
        <f aca="false">(YEAR(Q333)-YEAR(P333))*12+MONTH(Q333)-MONTH(P333)+1</f>
        <v>1</v>
      </c>
      <c r="C333" s="194" t="n">
        <f aca="false">B333*W333</f>
        <v>0</v>
      </c>
    </row>
    <row r="334" customFormat="false" ht="12.75" hidden="false" customHeight="false" outlineLevel="0" collapsed="false">
      <c r="A334" s="194" t="e">
        <f aca="false">VLOOKUP(G334,DDEGL_USERS,2,FALSE())</f>
        <v>#N/A</v>
      </c>
      <c r="B334" s="194" t="n">
        <f aca="false">(YEAR(Q334)-YEAR(P334))*12+MONTH(Q334)-MONTH(P334)+1</f>
        <v>1</v>
      </c>
      <c r="C334" s="194" t="n">
        <f aca="false">B334*W334</f>
        <v>0</v>
      </c>
    </row>
    <row r="335" customFormat="false" ht="12.75" hidden="false" customHeight="false" outlineLevel="0" collapsed="false">
      <c r="A335" s="194" t="e">
        <f aca="false">VLOOKUP(G335,DDEGL_USERS,2,FALSE())</f>
        <v>#N/A</v>
      </c>
      <c r="B335" s="194" t="n">
        <f aca="false">(YEAR(Q335)-YEAR(P335))*12+MONTH(Q335)-MONTH(P335)+1</f>
        <v>1</v>
      </c>
      <c r="C335" s="194" t="n">
        <f aca="false">B335*W335</f>
        <v>0</v>
      </c>
    </row>
    <row r="336" customFormat="false" ht="12.75" hidden="false" customHeight="false" outlineLevel="0" collapsed="false">
      <c r="A336" s="194" t="e">
        <f aca="false">VLOOKUP(G336,DDEGL_USERS,2,FALSE())</f>
        <v>#N/A</v>
      </c>
      <c r="B336" s="194" t="n">
        <f aca="false">(YEAR(Q336)-YEAR(P336))*12+MONTH(Q336)-MONTH(P336)+1</f>
        <v>1</v>
      </c>
      <c r="C336" s="194" t="n">
        <f aca="false">B336*W336</f>
        <v>0</v>
      </c>
    </row>
    <row r="337" customFormat="false" ht="12.75" hidden="false" customHeight="false" outlineLevel="0" collapsed="false">
      <c r="A337" s="194" t="e">
        <f aca="false">VLOOKUP(G337,DDEGL_USERS,2,FALSE())</f>
        <v>#N/A</v>
      </c>
      <c r="B337" s="194" t="n">
        <f aca="false">(YEAR(Q337)-YEAR(P337))*12+MONTH(Q337)-MONTH(P337)+1</f>
        <v>1</v>
      </c>
      <c r="C337" s="194" t="n">
        <f aca="false">B337*W337</f>
        <v>0</v>
      </c>
    </row>
    <row r="338" customFormat="false" ht="12.75" hidden="false" customHeight="false" outlineLevel="0" collapsed="false">
      <c r="A338" s="194" t="e">
        <f aca="false">VLOOKUP(G338,DDEGL_USERS,2,FALSE())</f>
        <v>#N/A</v>
      </c>
      <c r="B338" s="194" t="n">
        <f aca="false">(YEAR(Q338)-YEAR(P338))*12+MONTH(Q338)-MONTH(P338)+1</f>
        <v>1</v>
      </c>
      <c r="C338" s="194" t="n">
        <f aca="false">B338*W338</f>
        <v>0</v>
      </c>
    </row>
    <row r="339" customFormat="false" ht="12.75" hidden="false" customHeight="false" outlineLevel="0" collapsed="false">
      <c r="A339" s="194" t="e">
        <f aca="false">VLOOKUP(G339,DDEGL_USERS,2,FALSE())</f>
        <v>#N/A</v>
      </c>
      <c r="B339" s="194" t="n">
        <f aca="false">(YEAR(Q339)-YEAR(P339))*12+MONTH(Q339)-MONTH(P339)+1</f>
        <v>1</v>
      </c>
      <c r="C339" s="194" t="n">
        <f aca="false">B339*W339</f>
        <v>0</v>
      </c>
    </row>
    <row r="340" customFormat="false" ht="12.75" hidden="false" customHeight="false" outlineLevel="0" collapsed="false">
      <c r="A340" s="194" t="e">
        <f aca="false">VLOOKUP(G340,DDEGL_USERS,2,FALSE())</f>
        <v>#N/A</v>
      </c>
      <c r="B340" s="194" t="n">
        <f aca="false">(YEAR(Q340)-YEAR(P340))*12+MONTH(Q340)-MONTH(P340)+1</f>
        <v>1</v>
      </c>
      <c r="C340" s="194" t="n">
        <f aca="false">B340*W340</f>
        <v>0</v>
      </c>
    </row>
    <row r="341" customFormat="false" ht="12.75" hidden="false" customHeight="false" outlineLevel="0" collapsed="false">
      <c r="A341" s="194" t="e">
        <f aca="false">VLOOKUP(G341,DDEGL_USERS,2,FALSE())</f>
        <v>#N/A</v>
      </c>
      <c r="B341" s="194" t="n">
        <f aca="false">(YEAR(Q341)-YEAR(P341))*12+MONTH(Q341)-MONTH(P341)+1</f>
        <v>1</v>
      </c>
      <c r="C341" s="194" t="n">
        <f aca="false">B341*W341</f>
        <v>0</v>
      </c>
    </row>
    <row r="342" customFormat="false" ht="12.75" hidden="false" customHeight="false" outlineLevel="0" collapsed="false">
      <c r="A342" s="194" t="e">
        <f aca="false">VLOOKUP(G342,DDEGL_USERS,2,FALSE())</f>
        <v>#N/A</v>
      </c>
      <c r="B342" s="194" t="n">
        <f aca="false">(YEAR(Q342)-YEAR(P342))*12+MONTH(Q342)-MONTH(P342)+1</f>
        <v>1</v>
      </c>
      <c r="C342" s="194" t="n">
        <f aca="false">B342*W342</f>
        <v>0</v>
      </c>
    </row>
    <row r="343" customFormat="false" ht="12.75" hidden="false" customHeight="false" outlineLevel="0" collapsed="false">
      <c r="A343" s="194" t="e">
        <f aca="false">VLOOKUP(G343,DDEGL_USERS,2,FALSE())</f>
        <v>#N/A</v>
      </c>
      <c r="B343" s="194" t="n">
        <f aca="false">(YEAR(Q343)-YEAR(P343))*12+MONTH(Q343)-MONTH(P343)+1</f>
        <v>1</v>
      </c>
      <c r="C343" s="194" t="n">
        <f aca="false">B343*W343</f>
        <v>0</v>
      </c>
    </row>
    <row r="344" customFormat="false" ht="12.75" hidden="false" customHeight="false" outlineLevel="0" collapsed="false">
      <c r="A344" s="194" t="e">
        <f aca="false">VLOOKUP(G344,DDEGL_USERS,2,FALSE())</f>
        <v>#N/A</v>
      </c>
      <c r="B344" s="194" t="n">
        <f aca="false">(YEAR(Q344)-YEAR(P344))*12+MONTH(Q344)-MONTH(P344)+1</f>
        <v>1</v>
      </c>
      <c r="C344" s="194" t="n">
        <f aca="false">B344*W344</f>
        <v>0</v>
      </c>
    </row>
    <row r="345" customFormat="false" ht="12.75" hidden="false" customHeight="false" outlineLevel="0" collapsed="false">
      <c r="A345" s="194" t="e">
        <f aca="false">VLOOKUP(G345,DDEGL_USERS,2,FALSE())</f>
        <v>#N/A</v>
      </c>
      <c r="B345" s="194" t="n">
        <f aca="false">(YEAR(Q345)-YEAR(P345))*12+MONTH(Q345)-MONTH(P345)+1</f>
        <v>1</v>
      </c>
      <c r="C345" s="194" t="n">
        <f aca="false">B345*W345</f>
        <v>0</v>
      </c>
    </row>
    <row r="346" customFormat="false" ht="12.75" hidden="false" customHeight="false" outlineLevel="0" collapsed="false">
      <c r="A346" s="194" t="e">
        <f aca="false">VLOOKUP(G346,DDEGL_USERS,2,FALSE())</f>
        <v>#N/A</v>
      </c>
      <c r="B346" s="194" t="n">
        <f aca="false">(YEAR(Q346)-YEAR(P346))*12+MONTH(Q346)-MONTH(P346)+1</f>
        <v>1</v>
      </c>
      <c r="C346" s="194" t="n">
        <f aca="false">B346*W346</f>
        <v>0</v>
      </c>
    </row>
    <row r="347" customFormat="false" ht="12.75" hidden="false" customHeight="false" outlineLevel="0" collapsed="false">
      <c r="A347" s="194" t="e">
        <f aca="false">VLOOKUP(G347,DDEGL_USERS,2,FALSE())</f>
        <v>#N/A</v>
      </c>
      <c r="B347" s="194" t="n">
        <f aca="false">(YEAR(Q347)-YEAR(P347))*12+MONTH(Q347)-MONTH(P347)+1</f>
        <v>1</v>
      </c>
      <c r="C347" s="194" t="n">
        <f aca="false">B347*W347</f>
        <v>0</v>
      </c>
    </row>
    <row r="348" customFormat="false" ht="12.75" hidden="false" customHeight="false" outlineLevel="0" collapsed="false">
      <c r="A348" s="194" t="e">
        <f aca="false">VLOOKUP(G348,DDEGL_USERS,2,FALSE())</f>
        <v>#N/A</v>
      </c>
      <c r="B348" s="194" t="n">
        <f aca="false">(YEAR(Q348)-YEAR(P348))*12+MONTH(Q348)-MONTH(P348)+1</f>
        <v>1</v>
      </c>
      <c r="C348" s="194" t="n">
        <f aca="false">B348*W348</f>
        <v>0</v>
      </c>
    </row>
    <row r="349" customFormat="false" ht="12.75" hidden="false" customHeight="false" outlineLevel="0" collapsed="false">
      <c r="A349" s="194" t="e">
        <f aca="false">VLOOKUP(G349,DDEGL_USERS,2,FALSE())</f>
        <v>#N/A</v>
      </c>
      <c r="B349" s="194" t="n">
        <f aca="false">(YEAR(Q349)-YEAR(P349))*12+MONTH(Q349)-MONTH(P349)+1</f>
        <v>1</v>
      </c>
      <c r="C349" s="194" t="n">
        <f aca="false">B349*W349</f>
        <v>0</v>
      </c>
    </row>
    <row r="350" customFormat="false" ht="12.75" hidden="false" customHeight="false" outlineLevel="0" collapsed="false">
      <c r="A350" s="194" t="e">
        <f aca="false">VLOOKUP(G350,DDEGL_USERS,2,FALSE())</f>
        <v>#N/A</v>
      </c>
      <c r="B350" s="194" t="n">
        <f aca="false">(YEAR(Q350)-YEAR(P350))*12+MONTH(Q350)-MONTH(P350)+1</f>
        <v>1</v>
      </c>
      <c r="C350" s="194" t="n">
        <f aca="false">B350*W350</f>
        <v>0</v>
      </c>
    </row>
    <row r="351" customFormat="false" ht="12.75" hidden="false" customHeight="false" outlineLevel="0" collapsed="false">
      <c r="A351" s="194" t="e">
        <f aca="false">VLOOKUP(G351,DDEGL_USERS,2,FALSE())</f>
        <v>#N/A</v>
      </c>
      <c r="B351" s="194" t="n">
        <f aca="false">(YEAR(Q351)-YEAR(P351))*12+MONTH(Q351)-MONTH(P351)+1</f>
        <v>1</v>
      </c>
      <c r="C351" s="194" t="n">
        <f aca="false">B351*W351</f>
        <v>0</v>
      </c>
    </row>
    <row r="352" customFormat="false" ht="12.75" hidden="false" customHeight="false" outlineLevel="0" collapsed="false">
      <c r="A352" s="194" t="e">
        <f aca="false">VLOOKUP(G352,DDEGL_USERS,2,FALSE())</f>
        <v>#N/A</v>
      </c>
      <c r="B352" s="194" t="n">
        <f aca="false">(YEAR(Q352)-YEAR(P352))*12+MONTH(Q352)-MONTH(P352)+1</f>
        <v>1</v>
      </c>
      <c r="C352" s="194" t="n">
        <f aca="false">B352*W352</f>
        <v>0</v>
      </c>
    </row>
    <row r="353" customFormat="false" ht="12.75" hidden="false" customHeight="false" outlineLevel="0" collapsed="false">
      <c r="A353" s="194" t="e">
        <f aca="false">VLOOKUP(G353,DDEGL_USERS,2,FALSE())</f>
        <v>#N/A</v>
      </c>
      <c r="B353" s="194" t="n">
        <f aca="false">(YEAR(Q353)-YEAR(P353))*12+MONTH(Q353)-MONTH(P353)+1</f>
        <v>1</v>
      </c>
      <c r="C353" s="194" t="n">
        <f aca="false">B353*W353</f>
        <v>0</v>
      </c>
    </row>
    <row r="354" customFormat="false" ht="12.75" hidden="false" customHeight="false" outlineLevel="0" collapsed="false">
      <c r="A354" s="194" t="e">
        <f aca="false">VLOOKUP(G354,DDEGL_USERS,2,FALSE())</f>
        <v>#N/A</v>
      </c>
      <c r="B354" s="194" t="n">
        <f aca="false">(YEAR(Q354)-YEAR(P354))*12+MONTH(Q354)-MONTH(P354)+1</f>
        <v>1</v>
      </c>
      <c r="C354" s="194" t="n">
        <f aca="false">B354*W354</f>
        <v>0</v>
      </c>
    </row>
    <row r="355" customFormat="false" ht="12.75" hidden="false" customHeight="false" outlineLevel="0" collapsed="false">
      <c r="A355" s="194" t="e">
        <f aca="false">VLOOKUP(G355,DDEGL_USERS,2,FALSE())</f>
        <v>#N/A</v>
      </c>
      <c r="B355" s="194" t="n">
        <f aca="false">(YEAR(Q355)-YEAR(P355))*12+MONTH(Q355)-MONTH(P355)+1</f>
        <v>1</v>
      </c>
      <c r="C355" s="194" t="n">
        <f aca="false">B355*W355</f>
        <v>0</v>
      </c>
    </row>
    <row r="356" customFormat="false" ht="12.75" hidden="false" customHeight="false" outlineLevel="0" collapsed="false">
      <c r="A356" s="194" t="e">
        <f aca="false">VLOOKUP(G356,DDEGL_USERS,2,FALSE())</f>
        <v>#N/A</v>
      </c>
      <c r="B356" s="194" t="n">
        <f aca="false">(YEAR(Q356)-YEAR(P356))*12+MONTH(Q356)-MONTH(P356)+1</f>
        <v>1</v>
      </c>
      <c r="C356" s="194" t="n">
        <f aca="false">B356*W356</f>
        <v>0</v>
      </c>
    </row>
    <row r="357" customFormat="false" ht="12.75" hidden="false" customHeight="false" outlineLevel="0" collapsed="false">
      <c r="A357" s="194" t="e">
        <f aca="false">VLOOKUP(G357,DDEGL_USERS,2,FALSE())</f>
        <v>#N/A</v>
      </c>
      <c r="B357" s="194" t="n">
        <f aca="false">(YEAR(Q357)-YEAR(P357))*12+MONTH(Q357)-MONTH(P357)+1</f>
        <v>1</v>
      </c>
      <c r="C357" s="194" t="n">
        <f aca="false">B357*W357</f>
        <v>0</v>
      </c>
    </row>
    <row r="358" customFormat="false" ht="12.75" hidden="false" customHeight="false" outlineLevel="0" collapsed="false">
      <c r="A358" s="194" t="e">
        <f aca="false">VLOOKUP(G358,DDEGL_USERS,2,FALSE())</f>
        <v>#N/A</v>
      </c>
      <c r="B358" s="194" t="n">
        <f aca="false">(YEAR(Q358)-YEAR(P358))*12+MONTH(Q358)-MONTH(P358)+1</f>
        <v>1</v>
      </c>
      <c r="C358" s="194" t="n">
        <f aca="false">B358*W358</f>
        <v>0</v>
      </c>
    </row>
    <row r="359" customFormat="false" ht="12.75" hidden="false" customHeight="false" outlineLevel="0" collapsed="false">
      <c r="A359" s="194" t="e">
        <f aca="false">VLOOKUP(G359,DDEGL_USERS,2,FALSE())</f>
        <v>#N/A</v>
      </c>
      <c r="B359" s="194" t="n">
        <f aca="false">(YEAR(Q359)-YEAR(P359))*12+MONTH(Q359)-MONTH(P359)+1</f>
        <v>1</v>
      </c>
      <c r="C359" s="194" t="n">
        <f aca="false">B359*W359</f>
        <v>0</v>
      </c>
    </row>
    <row r="360" customFormat="false" ht="12.75" hidden="false" customHeight="false" outlineLevel="0" collapsed="false">
      <c r="A360" s="194" t="e">
        <f aca="false">VLOOKUP(G360,DDEGL_USERS,2,FALSE())</f>
        <v>#N/A</v>
      </c>
      <c r="B360" s="194" t="n">
        <f aca="false">(YEAR(Q360)-YEAR(P360))*12+MONTH(Q360)-MONTH(P360)+1</f>
        <v>1</v>
      </c>
      <c r="C360" s="194" t="n">
        <f aca="false">B360*W360</f>
        <v>0</v>
      </c>
    </row>
    <row r="361" customFormat="false" ht="12.75" hidden="false" customHeight="false" outlineLevel="0" collapsed="false">
      <c r="A361" s="194" t="e">
        <f aca="false">VLOOKUP(G361,DDEGL_USERS,2,FALSE())</f>
        <v>#N/A</v>
      </c>
      <c r="B361" s="194" t="n">
        <f aca="false">(YEAR(Q361)-YEAR(P361))*12+MONTH(Q361)-MONTH(P361)+1</f>
        <v>1</v>
      </c>
      <c r="C361" s="194" t="n">
        <f aca="false">B361*W361</f>
        <v>0</v>
      </c>
    </row>
    <row r="362" customFormat="false" ht="12.75" hidden="false" customHeight="false" outlineLevel="0" collapsed="false">
      <c r="A362" s="194" t="e">
        <f aca="false">VLOOKUP(G362,DDEGL_USERS,2,FALSE())</f>
        <v>#N/A</v>
      </c>
      <c r="B362" s="194" t="n">
        <f aca="false">(YEAR(Q362)-YEAR(P362))*12+MONTH(Q362)-MONTH(P362)+1</f>
        <v>1</v>
      </c>
      <c r="C362" s="194" t="n">
        <f aca="false">B362*W362</f>
        <v>0</v>
      </c>
    </row>
    <row r="363" customFormat="false" ht="12.75" hidden="false" customHeight="false" outlineLevel="0" collapsed="false">
      <c r="A363" s="194" t="e">
        <f aca="false">VLOOKUP(G363,DDEGL_USERS,2,FALSE())</f>
        <v>#N/A</v>
      </c>
      <c r="B363" s="194" t="n">
        <f aca="false">(YEAR(Q363)-YEAR(P363))*12+MONTH(Q363)-MONTH(P363)+1</f>
        <v>1</v>
      </c>
      <c r="C363" s="194" t="n">
        <f aca="false">B363*W363</f>
        <v>0</v>
      </c>
    </row>
    <row r="364" customFormat="false" ht="12.75" hidden="false" customHeight="false" outlineLevel="0" collapsed="false">
      <c r="A364" s="194" t="e">
        <f aca="false">VLOOKUP(G364,DDEGL_USERS,2,FALSE())</f>
        <v>#N/A</v>
      </c>
      <c r="B364" s="194" t="n">
        <f aca="false">(YEAR(Q364)-YEAR(P364))*12+MONTH(Q364)-MONTH(P364)+1</f>
        <v>1</v>
      </c>
      <c r="C364" s="194" t="n">
        <f aca="false">B364*W364</f>
        <v>0</v>
      </c>
    </row>
    <row r="365" customFormat="false" ht="12.75" hidden="false" customHeight="false" outlineLevel="0" collapsed="false">
      <c r="A365" s="194" t="e">
        <f aca="false">VLOOKUP(G365,DDEGL_USERS,2,FALSE())</f>
        <v>#N/A</v>
      </c>
      <c r="B365" s="194" t="n">
        <f aca="false">(YEAR(Q365)-YEAR(P365))*12+MONTH(Q365)-MONTH(P365)+1</f>
        <v>1</v>
      </c>
      <c r="C365" s="194" t="n">
        <f aca="false">B365*W365</f>
        <v>0</v>
      </c>
    </row>
    <row r="366" customFormat="false" ht="12.75" hidden="false" customHeight="false" outlineLevel="0" collapsed="false">
      <c r="A366" s="194" t="e">
        <f aca="false">VLOOKUP(G366,DDEGL_USERS,2,FALSE())</f>
        <v>#N/A</v>
      </c>
      <c r="B366" s="194" t="n">
        <f aca="false">(YEAR(Q366)-YEAR(P366))*12+MONTH(Q366)-MONTH(P366)+1</f>
        <v>1</v>
      </c>
      <c r="C366" s="194" t="n">
        <f aca="false">B366*W366</f>
        <v>0</v>
      </c>
    </row>
    <row r="367" customFormat="false" ht="12.75" hidden="false" customHeight="false" outlineLevel="0" collapsed="false">
      <c r="A367" s="194" t="e">
        <f aca="false">VLOOKUP(G367,DDEGL_USERS,2,FALSE())</f>
        <v>#N/A</v>
      </c>
      <c r="B367" s="194" t="n">
        <f aca="false">(YEAR(Q367)-YEAR(P367))*12+MONTH(Q367)-MONTH(P367)+1</f>
        <v>1</v>
      </c>
      <c r="C367" s="194" t="n">
        <f aca="false">B367*W367</f>
        <v>0</v>
      </c>
    </row>
    <row r="368" customFormat="false" ht="12.75" hidden="false" customHeight="false" outlineLevel="0" collapsed="false">
      <c r="A368" s="194" t="e">
        <f aca="false">VLOOKUP(G368,DDEGL_USERS,2,FALSE())</f>
        <v>#N/A</v>
      </c>
      <c r="B368" s="194" t="n">
        <f aca="false">(YEAR(Q368)-YEAR(P368))*12+MONTH(Q368)-MONTH(P368)+1</f>
        <v>1</v>
      </c>
      <c r="C368" s="194" t="n">
        <f aca="false">B368*W368</f>
        <v>0</v>
      </c>
    </row>
    <row r="369" customFormat="false" ht="12.75" hidden="false" customHeight="false" outlineLevel="0" collapsed="false">
      <c r="A369" s="194" t="e">
        <f aca="false">VLOOKUP(G369,DDEGL_USERS,2,FALSE())</f>
        <v>#N/A</v>
      </c>
      <c r="B369" s="194" t="n">
        <f aca="false">(YEAR(Q369)-YEAR(P369))*12+MONTH(Q369)-MONTH(P369)+1</f>
        <v>1</v>
      </c>
      <c r="C369" s="194" t="n">
        <f aca="false">B369*W369</f>
        <v>0</v>
      </c>
    </row>
    <row r="370" customFormat="false" ht="12.75" hidden="false" customHeight="false" outlineLevel="0" collapsed="false">
      <c r="A370" s="194" t="e">
        <f aca="false">VLOOKUP(G370,DDEGL_USERS,2,FALSE())</f>
        <v>#N/A</v>
      </c>
      <c r="B370" s="194" t="n">
        <f aca="false">(YEAR(Q370)-YEAR(P370))*12+MONTH(Q370)-MONTH(P370)+1</f>
        <v>1</v>
      </c>
      <c r="C370" s="194" t="n">
        <f aca="false">B370*W370</f>
        <v>0</v>
      </c>
    </row>
    <row r="371" customFormat="false" ht="12.75" hidden="false" customHeight="false" outlineLevel="0" collapsed="false">
      <c r="A371" s="194" t="e">
        <f aca="false">VLOOKUP(G371,DDEGL_USERS,2,FALSE())</f>
        <v>#N/A</v>
      </c>
      <c r="B371" s="194" t="n">
        <f aca="false">(YEAR(Q371)-YEAR(P371))*12+MONTH(Q371)-MONTH(P371)+1</f>
        <v>1</v>
      </c>
      <c r="C371" s="194" t="n">
        <f aca="false">B371*W371</f>
        <v>0</v>
      </c>
    </row>
    <row r="372" customFormat="false" ht="12.75" hidden="false" customHeight="false" outlineLevel="0" collapsed="false">
      <c r="A372" s="194" t="e">
        <f aca="false">VLOOKUP(G372,DDEGL_USERS,2,FALSE())</f>
        <v>#N/A</v>
      </c>
      <c r="B372" s="194" t="n">
        <f aca="false">(YEAR(Q372)-YEAR(P372))*12+MONTH(Q372)-MONTH(P372)+1</f>
        <v>1</v>
      </c>
      <c r="C372" s="194" t="n">
        <f aca="false">B372*W372</f>
        <v>0</v>
      </c>
    </row>
    <row r="373" customFormat="false" ht="12.75" hidden="false" customHeight="false" outlineLevel="0" collapsed="false">
      <c r="A373" s="194" t="e">
        <f aca="false">VLOOKUP(G373,DDEGL_USERS,2,FALSE())</f>
        <v>#N/A</v>
      </c>
      <c r="B373" s="194" t="n">
        <f aca="false">(YEAR(Q373)-YEAR(P373))*12+MONTH(Q373)-MONTH(P373)+1</f>
        <v>1</v>
      </c>
      <c r="C373" s="194" t="n">
        <f aca="false">B373*W373</f>
        <v>0</v>
      </c>
    </row>
    <row r="374" customFormat="false" ht="12.75" hidden="false" customHeight="false" outlineLevel="0" collapsed="false">
      <c r="A374" s="194" t="e">
        <f aca="false">VLOOKUP(G374,DDEGL_USERS,2,FALSE())</f>
        <v>#N/A</v>
      </c>
      <c r="B374" s="194" t="n">
        <f aca="false">(YEAR(Q374)-YEAR(P374))*12+MONTH(Q374)-MONTH(P374)+1</f>
        <v>1</v>
      </c>
      <c r="C374" s="194" t="n">
        <f aca="false">B374*W374</f>
        <v>0</v>
      </c>
    </row>
    <row r="375" customFormat="false" ht="12.75" hidden="false" customHeight="false" outlineLevel="0" collapsed="false">
      <c r="A375" s="194" t="e">
        <f aca="false">VLOOKUP(G375,DDEGL_USERS,2,FALSE())</f>
        <v>#N/A</v>
      </c>
      <c r="B375" s="194" t="n">
        <f aca="false">(YEAR(Q375)-YEAR(P375))*12+MONTH(Q375)-MONTH(P375)+1</f>
        <v>1</v>
      </c>
      <c r="C375" s="194" t="n">
        <f aca="false">B375*W375</f>
        <v>0</v>
      </c>
    </row>
    <row r="376" customFormat="false" ht="12.75" hidden="false" customHeight="false" outlineLevel="0" collapsed="false">
      <c r="A376" s="194" t="e">
        <f aca="false">VLOOKUP(G376,DDEGL_USERS,2,FALSE())</f>
        <v>#N/A</v>
      </c>
      <c r="B376" s="194" t="n">
        <f aca="false">(YEAR(Q376)-YEAR(P376))*12+MONTH(Q376)-MONTH(P376)+1</f>
        <v>1</v>
      </c>
      <c r="C376" s="194" t="n">
        <f aca="false">B376*W376</f>
        <v>0</v>
      </c>
    </row>
    <row r="377" customFormat="false" ht="12.75" hidden="false" customHeight="false" outlineLevel="0" collapsed="false">
      <c r="A377" s="194" t="e">
        <f aca="false">VLOOKUP(G377,DDEGL_USERS,2,FALSE())</f>
        <v>#N/A</v>
      </c>
      <c r="B377" s="194" t="n">
        <f aca="false">(YEAR(Q377)-YEAR(P377))*12+MONTH(Q377)-MONTH(P377)+1</f>
        <v>1</v>
      </c>
      <c r="C377" s="194" t="n">
        <f aca="false">B377*W377</f>
        <v>0</v>
      </c>
    </row>
    <row r="378" customFormat="false" ht="12.75" hidden="false" customHeight="false" outlineLevel="0" collapsed="false">
      <c r="A378" s="194" t="e">
        <f aca="false">VLOOKUP(G378,DDEGL_USERS,2,FALSE())</f>
        <v>#N/A</v>
      </c>
      <c r="B378" s="194" t="n">
        <f aca="false">(YEAR(Q378)-YEAR(P378))*12+MONTH(Q378)-MONTH(P378)+1</f>
        <v>1</v>
      </c>
      <c r="C378" s="194" t="n">
        <f aca="false">B378*W378</f>
        <v>0</v>
      </c>
    </row>
    <row r="379" customFormat="false" ht="12.75" hidden="false" customHeight="false" outlineLevel="0" collapsed="false">
      <c r="A379" s="194" t="e">
        <f aca="false">VLOOKUP(G379,DDEGL_USERS,2,FALSE())</f>
        <v>#N/A</v>
      </c>
      <c r="B379" s="194" t="n">
        <f aca="false">(YEAR(Q379)-YEAR(P379))*12+MONTH(Q379)-MONTH(P379)+1</f>
        <v>1</v>
      </c>
      <c r="C379" s="194" t="n">
        <f aca="false">B379*W379</f>
        <v>0</v>
      </c>
    </row>
    <row r="380" customFormat="false" ht="12.75" hidden="false" customHeight="false" outlineLevel="0" collapsed="false">
      <c r="A380" s="194" t="e">
        <f aca="false">VLOOKUP(G380,DDEGL_USERS,2,FALSE())</f>
        <v>#N/A</v>
      </c>
      <c r="B380" s="194" t="n">
        <f aca="false">(YEAR(Q380)-YEAR(P380))*12+MONTH(Q380)-MONTH(P380)+1</f>
        <v>1</v>
      </c>
      <c r="C380" s="194" t="n">
        <f aca="false">B380*W380</f>
        <v>0</v>
      </c>
    </row>
    <row r="381" customFormat="false" ht="12.75" hidden="false" customHeight="false" outlineLevel="0" collapsed="false">
      <c r="A381" s="194" t="e">
        <f aca="false">VLOOKUP(G381,DDEGL_USERS,2,FALSE())</f>
        <v>#N/A</v>
      </c>
      <c r="B381" s="194" t="n">
        <f aca="false">(YEAR(Q381)-YEAR(P381))*12+MONTH(Q381)-MONTH(P381)+1</f>
        <v>1</v>
      </c>
      <c r="C381" s="194" t="n">
        <f aca="false">B381*W381</f>
        <v>0</v>
      </c>
    </row>
    <row r="382" customFormat="false" ht="12.75" hidden="false" customHeight="false" outlineLevel="0" collapsed="false">
      <c r="A382" s="194" t="e">
        <f aca="false">VLOOKUP(G382,DDEGL_USERS,2,FALSE())</f>
        <v>#N/A</v>
      </c>
      <c r="B382" s="194" t="n">
        <f aca="false">(YEAR(Q382)-YEAR(P382))*12+MONTH(Q382)-MONTH(P382)+1</f>
        <v>1</v>
      </c>
      <c r="C382" s="194" t="n">
        <f aca="false">B382*W382</f>
        <v>0</v>
      </c>
    </row>
    <row r="383" customFormat="false" ht="12.75" hidden="false" customHeight="false" outlineLevel="0" collapsed="false">
      <c r="A383" s="194" t="e">
        <f aca="false">VLOOKUP(G383,DDEGL_USERS,2,FALSE())</f>
        <v>#N/A</v>
      </c>
      <c r="B383" s="194" t="n">
        <f aca="false">(YEAR(Q383)-YEAR(P383))*12+MONTH(Q383)-MONTH(P383)+1</f>
        <v>1</v>
      </c>
      <c r="C383" s="194" t="n">
        <f aca="false">B383*W383</f>
        <v>0</v>
      </c>
    </row>
    <row r="384" customFormat="false" ht="12.75" hidden="false" customHeight="false" outlineLevel="0" collapsed="false">
      <c r="A384" s="194" t="e">
        <f aca="false">VLOOKUP(G384,DDEGL_USERS,2,FALSE())</f>
        <v>#N/A</v>
      </c>
      <c r="B384" s="194" t="n">
        <f aca="false">(YEAR(Q384)-YEAR(P384))*12+MONTH(Q384)-MONTH(P384)+1</f>
        <v>1</v>
      </c>
      <c r="C384" s="194" t="n">
        <f aca="false">B384*W384</f>
        <v>0</v>
      </c>
    </row>
    <row r="385" customFormat="false" ht="12.75" hidden="false" customHeight="false" outlineLevel="0" collapsed="false">
      <c r="A385" s="194" t="e">
        <f aca="false">VLOOKUP(G385,DDEGL_USERS,2,FALSE())</f>
        <v>#N/A</v>
      </c>
      <c r="B385" s="194" t="n">
        <f aca="false">(YEAR(Q385)-YEAR(P385))*12+MONTH(Q385)-MONTH(P385)+1</f>
        <v>1</v>
      </c>
      <c r="C385" s="194" t="n">
        <f aca="false">B385*W385</f>
        <v>0</v>
      </c>
    </row>
    <row r="386" customFormat="false" ht="12.75" hidden="false" customHeight="false" outlineLevel="0" collapsed="false">
      <c r="A386" s="194" t="e">
        <f aca="false">VLOOKUP(G386,DDEGL_USERS,2,FALSE())</f>
        <v>#N/A</v>
      </c>
      <c r="B386" s="194" t="n">
        <f aca="false">(YEAR(Q386)-YEAR(P386))*12+MONTH(Q386)-MONTH(P386)+1</f>
        <v>1</v>
      </c>
      <c r="C386" s="194" t="n">
        <f aca="false">B386*W386</f>
        <v>0</v>
      </c>
    </row>
    <row r="387" customFormat="false" ht="12.75" hidden="false" customHeight="false" outlineLevel="0" collapsed="false">
      <c r="A387" s="194" t="e">
        <f aca="false">VLOOKUP(G387,DDEGL_USERS,2,FALSE())</f>
        <v>#N/A</v>
      </c>
      <c r="B387" s="194" t="n">
        <f aca="false">(YEAR(Q387)-YEAR(P387))*12+MONTH(Q387)-MONTH(P387)+1</f>
        <v>1</v>
      </c>
      <c r="C387" s="194" t="n">
        <f aca="false">B387*W387</f>
        <v>0</v>
      </c>
    </row>
    <row r="388" customFormat="false" ht="12.75" hidden="false" customHeight="false" outlineLevel="0" collapsed="false">
      <c r="A388" s="194" t="e">
        <f aca="false">VLOOKUP(G388,DDEGL_USERS,2,FALSE())</f>
        <v>#N/A</v>
      </c>
      <c r="B388" s="194" t="n">
        <f aca="false">(YEAR(Q388)-YEAR(P388))*12+MONTH(Q388)-MONTH(P388)+1</f>
        <v>1</v>
      </c>
      <c r="C388" s="194" t="n">
        <f aca="false">B388*W388</f>
        <v>0</v>
      </c>
    </row>
    <row r="389" customFormat="false" ht="12.75" hidden="false" customHeight="false" outlineLevel="0" collapsed="false">
      <c r="A389" s="194" t="e">
        <f aca="false">VLOOKUP(G389,DDEGL_USERS,2,FALSE())</f>
        <v>#N/A</v>
      </c>
      <c r="B389" s="194" t="n">
        <f aca="false">(YEAR(Q389)-YEAR(P389))*12+MONTH(Q389)-MONTH(P389)+1</f>
        <v>1</v>
      </c>
      <c r="C389" s="194" t="n">
        <f aca="false">B389*W389</f>
        <v>0</v>
      </c>
    </row>
    <row r="390" customFormat="false" ht="12.75" hidden="false" customHeight="false" outlineLevel="0" collapsed="false">
      <c r="A390" s="194" t="e">
        <f aca="false">VLOOKUP(G390,DDEGL_USERS,2,FALSE())</f>
        <v>#N/A</v>
      </c>
      <c r="B390" s="194" t="n">
        <f aca="false">(YEAR(Q390)-YEAR(P390))*12+MONTH(Q390)-MONTH(P390)+1</f>
        <v>1</v>
      </c>
      <c r="C390" s="194" t="n">
        <f aca="false">B390*W390</f>
        <v>0</v>
      </c>
    </row>
    <row r="391" customFormat="false" ht="12.75" hidden="false" customHeight="false" outlineLevel="0" collapsed="false">
      <c r="A391" s="194" t="e">
        <f aca="false">VLOOKUP(G391,DDEGL_USERS,2,FALSE())</f>
        <v>#N/A</v>
      </c>
      <c r="B391" s="194" t="n">
        <f aca="false">(YEAR(Q391)-YEAR(P391))*12+MONTH(Q391)-MONTH(P391)+1</f>
        <v>1</v>
      </c>
      <c r="C391" s="194" t="n">
        <f aca="false">B391*W391</f>
        <v>0</v>
      </c>
    </row>
    <row r="392" customFormat="false" ht="12.75" hidden="false" customHeight="false" outlineLevel="0" collapsed="false">
      <c r="A392" s="194" t="e">
        <f aca="false">VLOOKUP(G392,DDEGL_USERS,2,FALSE())</f>
        <v>#N/A</v>
      </c>
      <c r="B392" s="194" t="n">
        <f aca="false">(YEAR(Q392)-YEAR(P392))*12+MONTH(Q392)-MONTH(P392)+1</f>
        <v>1</v>
      </c>
      <c r="C392" s="194" t="n">
        <f aca="false">B392*W392</f>
        <v>0</v>
      </c>
    </row>
    <row r="393" customFormat="false" ht="12.75" hidden="false" customHeight="false" outlineLevel="0" collapsed="false">
      <c r="A393" s="194" t="e">
        <f aca="false">VLOOKUP(G393,DDEGL_USERS,2,FALSE())</f>
        <v>#N/A</v>
      </c>
      <c r="B393" s="194" t="n">
        <f aca="false">(YEAR(Q393)-YEAR(P393))*12+MONTH(Q393)-MONTH(P393)+1</f>
        <v>1</v>
      </c>
      <c r="C393" s="194" t="n">
        <f aca="false">B393*W393</f>
        <v>0</v>
      </c>
    </row>
    <row r="394" customFormat="false" ht="12.75" hidden="false" customHeight="false" outlineLevel="0" collapsed="false">
      <c r="A394" s="194" t="e">
        <f aca="false">VLOOKUP(G394,DDEGL_USERS,2,FALSE())</f>
        <v>#N/A</v>
      </c>
      <c r="B394" s="194" t="n">
        <f aca="false">(YEAR(Q394)-YEAR(P394))*12+MONTH(Q394)-MONTH(P394)+1</f>
        <v>1</v>
      </c>
      <c r="C394" s="194" t="n">
        <f aca="false">B394*W394</f>
        <v>0</v>
      </c>
    </row>
    <row r="395" customFormat="false" ht="12.75" hidden="false" customHeight="false" outlineLevel="0" collapsed="false">
      <c r="A395" s="194" t="e">
        <f aca="false">VLOOKUP(G395,DDEGL_USERS,2,FALSE())</f>
        <v>#N/A</v>
      </c>
      <c r="B395" s="194" t="n">
        <f aca="false">(YEAR(Q395)-YEAR(P395))*12+MONTH(Q395)-MONTH(P395)+1</f>
        <v>1</v>
      </c>
      <c r="C395" s="194" t="n">
        <f aca="false">B395*W395</f>
        <v>0</v>
      </c>
    </row>
    <row r="396" customFormat="false" ht="12.75" hidden="false" customHeight="false" outlineLevel="0" collapsed="false">
      <c r="A396" s="194" t="e">
        <f aca="false">VLOOKUP(G396,DDEGL_USERS,2,FALSE())</f>
        <v>#N/A</v>
      </c>
      <c r="B396" s="194" t="n">
        <f aca="false">(YEAR(Q396)-YEAR(P396))*12+MONTH(Q396)-MONTH(P396)+1</f>
        <v>1</v>
      </c>
      <c r="C396" s="194" t="n">
        <f aca="false">B396*W396</f>
        <v>0</v>
      </c>
    </row>
    <row r="397" customFormat="false" ht="12.75" hidden="false" customHeight="false" outlineLevel="0" collapsed="false">
      <c r="A397" s="194" t="e">
        <f aca="false">VLOOKUP(G397,DDEGL_USERS,2,FALSE())</f>
        <v>#N/A</v>
      </c>
      <c r="B397" s="194" t="n">
        <f aca="false">(YEAR(Q397)-YEAR(P397))*12+MONTH(Q397)-MONTH(P397)+1</f>
        <v>1</v>
      </c>
      <c r="C397" s="194" t="n">
        <f aca="false">B397*W397</f>
        <v>0</v>
      </c>
    </row>
    <row r="398" customFormat="false" ht="12.75" hidden="false" customHeight="false" outlineLevel="0" collapsed="false">
      <c r="A398" s="194" t="e">
        <f aca="false">VLOOKUP(G398,DDEGL_USERS,2,FALSE())</f>
        <v>#N/A</v>
      </c>
      <c r="B398" s="194" t="n">
        <f aca="false">(YEAR(Q398)-YEAR(P398))*12+MONTH(Q398)-MONTH(P398)+1</f>
        <v>1</v>
      </c>
      <c r="C398" s="194" t="n">
        <f aca="false">B398*W398</f>
        <v>0</v>
      </c>
    </row>
    <row r="399" customFormat="false" ht="12.75" hidden="false" customHeight="false" outlineLevel="0" collapsed="false">
      <c r="A399" s="194" t="e">
        <f aca="false">VLOOKUP(G399,DDEGL_USERS,2,FALSE())</f>
        <v>#N/A</v>
      </c>
      <c r="B399" s="194" t="n">
        <f aca="false">(YEAR(Q399)-YEAR(P399))*12+MONTH(Q399)-MONTH(P399)+1</f>
        <v>1</v>
      </c>
      <c r="C399" s="194" t="n">
        <f aca="false">B399*W399</f>
        <v>0</v>
      </c>
    </row>
    <row r="400" customFormat="false" ht="12.75" hidden="false" customHeight="false" outlineLevel="0" collapsed="false">
      <c r="A400" s="194" t="e">
        <f aca="false">VLOOKUP(G400,DDEGL_USERS,2,FALSE())</f>
        <v>#N/A</v>
      </c>
      <c r="B400" s="194" t="n">
        <f aca="false">(YEAR(Q400)-YEAR(P400))*12+MONTH(Q400)-MONTH(P400)+1</f>
        <v>1</v>
      </c>
      <c r="C400" s="194" t="n">
        <f aca="false">B400*W400</f>
        <v>0</v>
      </c>
    </row>
    <row r="401" customFormat="false" ht="12.75" hidden="false" customHeight="false" outlineLevel="0" collapsed="false">
      <c r="A401" s="194" t="e">
        <f aca="false">VLOOKUP(G401,DDEGL_USERS,2,FALSE())</f>
        <v>#N/A</v>
      </c>
      <c r="B401" s="194" t="n">
        <f aca="false">(YEAR(Q401)-YEAR(P401))*12+MONTH(Q401)-MONTH(P401)+1</f>
        <v>1</v>
      </c>
      <c r="C401" s="194" t="n">
        <f aca="false">B401*W401</f>
        <v>0</v>
      </c>
    </row>
    <row r="402" customFormat="false" ht="12.75" hidden="false" customHeight="false" outlineLevel="0" collapsed="false">
      <c r="A402" s="194" t="e">
        <f aca="false">VLOOKUP(G402,DDEGL_USERS,2,FALSE())</f>
        <v>#N/A</v>
      </c>
      <c r="B402" s="194" t="n">
        <f aca="false">(YEAR(Q402)-YEAR(P402))*12+MONTH(Q402)-MONTH(P402)+1</f>
        <v>1</v>
      </c>
      <c r="C402" s="194" t="n">
        <f aca="false">B402*W402</f>
        <v>0</v>
      </c>
    </row>
    <row r="403" customFormat="false" ht="12.75" hidden="false" customHeight="false" outlineLevel="0" collapsed="false">
      <c r="A403" s="194" t="e">
        <f aca="false">VLOOKUP(G403,DDEGL_USERS,2,FALSE())</f>
        <v>#N/A</v>
      </c>
      <c r="B403" s="194" t="n">
        <f aca="false">(YEAR(Q403)-YEAR(P403))*12+MONTH(Q403)-MONTH(P403)+1</f>
        <v>1</v>
      </c>
      <c r="C403" s="194" t="n">
        <f aca="false">B403*W403</f>
        <v>0</v>
      </c>
    </row>
    <row r="404" customFormat="false" ht="12.75" hidden="false" customHeight="false" outlineLevel="0" collapsed="false">
      <c r="A404" s="194" t="e">
        <f aca="false">VLOOKUP(G404,DDEGL_USERS,2,FALSE())</f>
        <v>#N/A</v>
      </c>
      <c r="B404" s="194" t="n">
        <f aca="false">(YEAR(Q404)-YEAR(P404))*12+MONTH(Q404)-MONTH(P404)+1</f>
        <v>1</v>
      </c>
      <c r="C404" s="194" t="n">
        <f aca="false">B404*W404</f>
        <v>0</v>
      </c>
    </row>
    <row r="405" customFormat="false" ht="12.75" hidden="false" customHeight="false" outlineLevel="0" collapsed="false">
      <c r="A405" s="194" t="e">
        <f aca="false">VLOOKUP(G405,DDEGL_USERS,2,FALSE())</f>
        <v>#N/A</v>
      </c>
      <c r="B405" s="194" t="n">
        <f aca="false">(YEAR(Q405)-YEAR(P405))*12+MONTH(Q405)-MONTH(P405)+1</f>
        <v>1</v>
      </c>
      <c r="C405" s="194" t="n">
        <f aca="false">B405*W405</f>
        <v>0</v>
      </c>
    </row>
    <row r="406" customFormat="false" ht="12.75" hidden="false" customHeight="false" outlineLevel="0" collapsed="false">
      <c r="A406" s="194" t="e">
        <f aca="false">VLOOKUP(G406,DDEGL_USERS,2,FALSE())</f>
        <v>#N/A</v>
      </c>
      <c r="B406" s="194" t="n">
        <f aca="false">(YEAR(Q406)-YEAR(P406))*12+MONTH(Q406)-MONTH(P406)+1</f>
        <v>1</v>
      </c>
      <c r="C406" s="194" t="n">
        <f aca="false">B406*W406</f>
        <v>0</v>
      </c>
    </row>
    <row r="407" customFormat="false" ht="12.75" hidden="false" customHeight="false" outlineLevel="0" collapsed="false">
      <c r="A407" s="194" t="e">
        <f aca="false">VLOOKUP(G407,DDEGL_USERS,2,FALSE())</f>
        <v>#N/A</v>
      </c>
      <c r="B407" s="194" t="n">
        <f aca="false">(YEAR(Q407)-YEAR(P407))*12+MONTH(Q407)-MONTH(P407)+1</f>
        <v>1</v>
      </c>
      <c r="C407" s="194" t="n">
        <f aca="false">B407*W407</f>
        <v>0</v>
      </c>
    </row>
    <row r="408" customFormat="false" ht="12.75" hidden="false" customHeight="false" outlineLevel="0" collapsed="false">
      <c r="A408" s="194" t="e">
        <f aca="false">VLOOKUP(G408,DDEGL_USERS,2,FALSE())</f>
        <v>#N/A</v>
      </c>
      <c r="B408" s="194" t="n">
        <f aca="false">(YEAR(Q408)-YEAR(P408))*12+MONTH(Q408)-MONTH(P408)+1</f>
        <v>1</v>
      </c>
      <c r="C408" s="194" t="n">
        <f aca="false">B408*W408</f>
        <v>0</v>
      </c>
    </row>
    <row r="409" customFormat="false" ht="12.75" hidden="false" customHeight="false" outlineLevel="0" collapsed="false">
      <c r="A409" s="194" t="e">
        <f aca="false">VLOOKUP(G409,DDEGL_USERS,2,FALSE())</f>
        <v>#N/A</v>
      </c>
      <c r="B409" s="194" t="n">
        <f aca="false">(YEAR(Q409)-YEAR(P409))*12+MONTH(Q409)-MONTH(P409)+1</f>
        <v>1</v>
      </c>
      <c r="C409" s="194" t="n">
        <f aca="false">B409*W409</f>
        <v>0</v>
      </c>
    </row>
    <row r="410" customFormat="false" ht="12.75" hidden="false" customHeight="false" outlineLevel="0" collapsed="false">
      <c r="A410" s="194" t="e">
        <f aca="false">VLOOKUP(G410,DDEGL_USERS,2,FALSE())</f>
        <v>#N/A</v>
      </c>
      <c r="B410" s="194" t="n">
        <f aca="false">(YEAR(Q410)-YEAR(P410))*12+MONTH(Q410)-MONTH(P410)+1</f>
        <v>1</v>
      </c>
      <c r="C410" s="194" t="n">
        <f aca="false">B410*W410</f>
        <v>0</v>
      </c>
    </row>
    <row r="411" customFormat="false" ht="12.75" hidden="false" customHeight="false" outlineLevel="0" collapsed="false">
      <c r="A411" s="194" t="e">
        <f aca="false">VLOOKUP(G411,DDEGL_USERS,2,FALSE())</f>
        <v>#N/A</v>
      </c>
      <c r="B411" s="194" t="n">
        <f aca="false">(YEAR(Q411)-YEAR(P411))*12+MONTH(Q411)-MONTH(P411)+1</f>
        <v>1</v>
      </c>
      <c r="C411" s="194" t="n">
        <f aca="false">B411*W411</f>
        <v>0</v>
      </c>
    </row>
    <row r="412" customFormat="false" ht="12.75" hidden="false" customHeight="false" outlineLevel="0" collapsed="false">
      <c r="A412" s="194" t="e">
        <f aca="false">VLOOKUP(G412,DDEGL_USERS,2,FALSE())</f>
        <v>#N/A</v>
      </c>
      <c r="B412" s="194" t="n">
        <f aca="false">(YEAR(Q412)-YEAR(P412))*12+MONTH(Q412)-MONTH(P412)+1</f>
        <v>1</v>
      </c>
      <c r="C412" s="194" t="n">
        <f aca="false">B412*W412</f>
        <v>0</v>
      </c>
    </row>
    <row r="413" customFormat="false" ht="12.75" hidden="false" customHeight="false" outlineLevel="0" collapsed="false">
      <c r="A413" s="194" t="e">
        <f aca="false">VLOOKUP(G413,DDEGL_USERS,2,FALSE())</f>
        <v>#N/A</v>
      </c>
      <c r="B413" s="194" t="n">
        <f aca="false">(YEAR(Q413)-YEAR(P413))*12+MONTH(Q413)-MONTH(P413)+1</f>
        <v>1</v>
      </c>
      <c r="C413" s="194" t="n">
        <f aca="false">B413*W413</f>
        <v>0</v>
      </c>
    </row>
    <row r="414" customFormat="false" ht="12.75" hidden="false" customHeight="false" outlineLevel="0" collapsed="false">
      <c r="A414" s="194" t="e">
        <f aca="false">VLOOKUP(G414,DDEGL_USERS,2,FALSE())</f>
        <v>#N/A</v>
      </c>
      <c r="B414" s="194" t="n">
        <f aca="false">(YEAR(Q414)-YEAR(P414))*12+MONTH(Q414)-MONTH(P414)+1</f>
        <v>1</v>
      </c>
      <c r="C414" s="194" t="n">
        <f aca="false">B414*W414</f>
        <v>0</v>
      </c>
    </row>
    <row r="415" customFormat="false" ht="12.75" hidden="false" customHeight="false" outlineLevel="0" collapsed="false">
      <c r="A415" s="194" t="e">
        <f aca="false">VLOOKUP(G415,DDEGL_USERS,2,FALSE())</f>
        <v>#N/A</v>
      </c>
      <c r="B415" s="194" t="n">
        <f aca="false">(YEAR(Q415)-YEAR(P415))*12+MONTH(Q415)-MONTH(P415)+1</f>
        <v>1</v>
      </c>
      <c r="C415" s="194" t="n">
        <f aca="false">B415*W415</f>
        <v>0</v>
      </c>
    </row>
    <row r="416" customFormat="false" ht="12.75" hidden="false" customHeight="false" outlineLevel="0" collapsed="false">
      <c r="A416" s="194" t="e">
        <f aca="false">VLOOKUP(G416,DDEGL_USERS,2,FALSE())</f>
        <v>#N/A</v>
      </c>
      <c r="B416" s="194" t="n">
        <f aca="false">(YEAR(Q416)-YEAR(P416))*12+MONTH(Q416)-MONTH(P416)+1</f>
        <v>1</v>
      </c>
      <c r="C416" s="194" t="n">
        <f aca="false">B416*W416</f>
        <v>0</v>
      </c>
    </row>
    <row r="417" customFormat="false" ht="12.75" hidden="false" customHeight="false" outlineLevel="0" collapsed="false">
      <c r="A417" s="194" t="e">
        <f aca="false">VLOOKUP(G417,DDEGL_USERS,2,FALSE())</f>
        <v>#N/A</v>
      </c>
      <c r="B417" s="194" t="n">
        <f aca="false">(YEAR(Q417)-YEAR(P417))*12+MONTH(Q417)-MONTH(P417)+1</f>
        <v>1</v>
      </c>
      <c r="C417" s="194" t="n">
        <f aca="false">B417*W417</f>
        <v>0</v>
      </c>
    </row>
    <row r="418" customFormat="false" ht="12.75" hidden="false" customHeight="false" outlineLevel="0" collapsed="false">
      <c r="A418" s="194" t="e">
        <f aca="false">VLOOKUP(G418,DDEGL_USERS,2,FALSE())</f>
        <v>#N/A</v>
      </c>
      <c r="B418" s="194" t="n">
        <f aca="false">(YEAR(Q418)-YEAR(P418))*12+MONTH(Q418)-MONTH(P418)+1</f>
        <v>1</v>
      </c>
      <c r="C418" s="194" t="n">
        <f aca="false">B418*W418</f>
        <v>0</v>
      </c>
    </row>
    <row r="419" customFormat="false" ht="12.75" hidden="false" customHeight="false" outlineLevel="0" collapsed="false">
      <c r="A419" s="194" t="e">
        <f aca="false">VLOOKUP(G419,DDEGL_USERS,2,FALSE())</f>
        <v>#N/A</v>
      </c>
      <c r="B419" s="194" t="n">
        <f aca="false">(YEAR(Q419)-YEAR(P419))*12+MONTH(Q419)-MONTH(P419)+1</f>
        <v>1</v>
      </c>
      <c r="C419" s="194" t="n">
        <f aca="false">B419*W419</f>
        <v>0</v>
      </c>
    </row>
    <row r="420" customFormat="false" ht="12.75" hidden="false" customHeight="false" outlineLevel="0" collapsed="false">
      <c r="A420" s="194" t="e">
        <f aca="false">VLOOKUP(G420,DDEGL_USERS,2,FALSE())</f>
        <v>#N/A</v>
      </c>
      <c r="B420" s="194" t="n">
        <f aca="false">(YEAR(Q420)-YEAR(P420))*12+MONTH(Q420)-MONTH(P420)+1</f>
        <v>1</v>
      </c>
      <c r="C420" s="194" t="n">
        <f aca="false">B420*W420</f>
        <v>0</v>
      </c>
    </row>
    <row r="421" customFormat="false" ht="12.75" hidden="false" customHeight="false" outlineLevel="0" collapsed="false">
      <c r="A421" s="194" t="e">
        <f aca="false">VLOOKUP(G421,DDEGL_USERS,2,FALSE())</f>
        <v>#N/A</v>
      </c>
      <c r="B421" s="194" t="n">
        <f aca="false">(YEAR(Q421)-YEAR(P421))*12+MONTH(Q421)-MONTH(P421)+1</f>
        <v>1</v>
      </c>
      <c r="C421" s="194" t="n">
        <f aca="false">B421*W421</f>
        <v>0</v>
      </c>
    </row>
    <row r="422" customFormat="false" ht="12.75" hidden="false" customHeight="false" outlineLevel="0" collapsed="false">
      <c r="A422" s="194" t="e">
        <f aca="false">VLOOKUP(G422,DDEGL_USERS,2,FALSE())</f>
        <v>#N/A</v>
      </c>
      <c r="B422" s="194" t="n">
        <f aca="false">(YEAR(Q422)-YEAR(P422))*12+MONTH(Q422)-MONTH(P422)+1</f>
        <v>1</v>
      </c>
      <c r="C422" s="194" t="n">
        <f aca="false">B422*W422</f>
        <v>0</v>
      </c>
    </row>
    <row r="423" customFormat="false" ht="12.75" hidden="false" customHeight="false" outlineLevel="0" collapsed="false">
      <c r="A423" s="194" t="e">
        <f aca="false">VLOOKUP(G423,DDEGL_USERS,2,FALSE())</f>
        <v>#N/A</v>
      </c>
      <c r="B423" s="194" t="n">
        <f aca="false">(YEAR(Q423)-YEAR(P423))*12+MONTH(Q423)-MONTH(P423)+1</f>
        <v>1</v>
      </c>
      <c r="C423" s="194" t="n">
        <f aca="false">B423*W423</f>
        <v>0</v>
      </c>
    </row>
    <row r="424" customFormat="false" ht="12.75" hidden="false" customHeight="false" outlineLevel="0" collapsed="false">
      <c r="A424" s="194" t="e">
        <f aca="false">VLOOKUP(G424,DDEGL_USERS,2,FALSE())</f>
        <v>#N/A</v>
      </c>
      <c r="B424" s="194" t="n">
        <f aca="false">(YEAR(Q424)-YEAR(P424))*12+MONTH(Q424)-MONTH(P424)+1</f>
        <v>1</v>
      </c>
      <c r="C424" s="194" t="n">
        <f aca="false">B424*W424</f>
        <v>0</v>
      </c>
    </row>
    <row r="425" customFormat="false" ht="12.75" hidden="false" customHeight="false" outlineLevel="0" collapsed="false">
      <c r="A425" s="194" t="e">
        <f aca="false">VLOOKUP(G425,DDEGL_USERS,2,FALSE())</f>
        <v>#N/A</v>
      </c>
      <c r="B425" s="194" t="n">
        <f aca="false">(YEAR(Q425)-YEAR(P425))*12+MONTH(Q425)-MONTH(P425)+1</f>
        <v>1</v>
      </c>
      <c r="C425" s="194" t="n">
        <f aca="false">B425*W425</f>
        <v>0</v>
      </c>
    </row>
    <row r="426" customFormat="false" ht="12.75" hidden="false" customHeight="false" outlineLevel="0" collapsed="false">
      <c r="A426" s="194" t="e">
        <f aca="false">VLOOKUP(G426,DDEGL_USERS,2,FALSE())</f>
        <v>#N/A</v>
      </c>
      <c r="B426" s="194" t="n">
        <f aca="false">(YEAR(Q426)-YEAR(P426))*12+MONTH(Q426)-MONTH(P426)+1</f>
        <v>1</v>
      </c>
      <c r="C426" s="194" t="n">
        <f aca="false">B426*W426</f>
        <v>0</v>
      </c>
    </row>
    <row r="427" customFormat="false" ht="12.75" hidden="false" customHeight="false" outlineLevel="0" collapsed="false">
      <c r="A427" s="194" t="e">
        <f aca="false">VLOOKUP(G427,DDEGL_USERS,2,FALSE())</f>
        <v>#N/A</v>
      </c>
      <c r="B427" s="194" t="n">
        <f aca="false">(YEAR(Q427)-YEAR(P427))*12+MONTH(Q427)-MONTH(P427)+1</f>
        <v>1</v>
      </c>
      <c r="C427" s="194" t="n">
        <f aca="false">B427*W427</f>
        <v>0</v>
      </c>
    </row>
    <row r="428" customFormat="false" ht="12.75" hidden="false" customHeight="false" outlineLevel="0" collapsed="false">
      <c r="A428" s="194" t="e">
        <f aca="false">VLOOKUP(G428,DDEGL_USERS,2,FALSE())</f>
        <v>#N/A</v>
      </c>
      <c r="B428" s="194" t="n">
        <f aca="false">(YEAR(Q428)-YEAR(P428))*12+MONTH(Q428)-MONTH(P428)+1</f>
        <v>1</v>
      </c>
      <c r="C428" s="194" t="n">
        <f aca="false">B428*W428</f>
        <v>0</v>
      </c>
    </row>
    <row r="429" customFormat="false" ht="12.75" hidden="false" customHeight="false" outlineLevel="0" collapsed="false">
      <c r="A429" s="194" t="e">
        <f aca="false">VLOOKUP(G429,DDEGL_USERS,2,FALSE())</f>
        <v>#N/A</v>
      </c>
      <c r="B429" s="194" t="n">
        <f aca="false">(YEAR(Q429)-YEAR(P429))*12+MONTH(Q429)-MONTH(P429)+1</f>
        <v>1</v>
      </c>
      <c r="C429" s="194" t="n">
        <f aca="false">B429*W429</f>
        <v>0</v>
      </c>
    </row>
    <row r="430" customFormat="false" ht="12.75" hidden="false" customHeight="false" outlineLevel="0" collapsed="false">
      <c r="A430" s="194" t="e">
        <f aca="false">VLOOKUP(G430,DDEGL_USERS,2,FALSE())</f>
        <v>#N/A</v>
      </c>
      <c r="B430" s="194" t="n">
        <f aca="false">(YEAR(Q430)-YEAR(P430))*12+MONTH(Q430)-MONTH(P430)+1</f>
        <v>1</v>
      </c>
      <c r="C430" s="194" t="n">
        <f aca="false">B430*W430</f>
        <v>0</v>
      </c>
    </row>
    <row r="431" customFormat="false" ht="12.75" hidden="false" customHeight="false" outlineLevel="0" collapsed="false">
      <c r="A431" s="194" t="e">
        <f aca="false">VLOOKUP(G431,DDEGL_USERS,2,FALSE())</f>
        <v>#N/A</v>
      </c>
      <c r="B431" s="194" t="n">
        <f aca="false">(YEAR(Q431)-YEAR(P431))*12+MONTH(Q431)-MONTH(P431)+1</f>
        <v>1</v>
      </c>
      <c r="C431" s="194" t="n">
        <f aca="false">B431*W431</f>
        <v>0</v>
      </c>
    </row>
    <row r="432" customFormat="false" ht="12.75" hidden="false" customHeight="false" outlineLevel="0" collapsed="false">
      <c r="A432" s="194" t="e">
        <f aca="false">VLOOKUP(G432,DDEGL_USERS,2,FALSE())</f>
        <v>#N/A</v>
      </c>
      <c r="B432" s="194" t="n">
        <f aca="false">(YEAR(Q432)-YEAR(P432))*12+MONTH(Q432)-MONTH(P432)+1</f>
        <v>1</v>
      </c>
      <c r="C432" s="194" t="n">
        <f aca="false">B432*W432</f>
        <v>0</v>
      </c>
    </row>
    <row r="433" customFormat="false" ht="12.75" hidden="false" customHeight="false" outlineLevel="0" collapsed="false">
      <c r="A433" s="194" t="e">
        <f aca="false">VLOOKUP(G433,DDEGL_USERS,2,FALSE())</f>
        <v>#N/A</v>
      </c>
      <c r="B433" s="194" t="n">
        <f aca="false">(YEAR(Q433)-YEAR(P433))*12+MONTH(Q433)-MONTH(P433)+1</f>
        <v>1</v>
      </c>
      <c r="C433" s="194" t="n">
        <f aca="false">B433*W433</f>
        <v>0</v>
      </c>
    </row>
    <row r="434" customFormat="false" ht="12.75" hidden="false" customHeight="false" outlineLevel="0" collapsed="false">
      <c r="A434" s="194" t="e">
        <f aca="false">VLOOKUP(G434,DDEGL_USERS,2,FALSE())</f>
        <v>#N/A</v>
      </c>
      <c r="B434" s="194" t="n">
        <f aca="false">(YEAR(Q434)-YEAR(P434))*12+MONTH(Q434)-MONTH(P434)+1</f>
        <v>1</v>
      </c>
      <c r="C434" s="194" t="n">
        <f aca="false">B434*W434</f>
        <v>0</v>
      </c>
    </row>
    <row r="435" customFormat="false" ht="12.75" hidden="false" customHeight="false" outlineLevel="0" collapsed="false">
      <c r="A435" s="194" t="e">
        <f aca="false">VLOOKUP(G435,DDEGL_USERS,2,FALSE())</f>
        <v>#N/A</v>
      </c>
      <c r="B435" s="194" t="n">
        <f aca="false">(YEAR(Q435)-YEAR(P435))*12+MONTH(Q435)-MONTH(P435)+1</f>
        <v>1</v>
      </c>
      <c r="C435" s="194" t="n">
        <f aca="false">B435*W435</f>
        <v>0</v>
      </c>
    </row>
    <row r="436" customFormat="false" ht="12.75" hidden="false" customHeight="false" outlineLevel="0" collapsed="false">
      <c r="A436" s="194" t="e">
        <f aca="false">VLOOKUP(G436,DDEGL_USERS,2,FALSE())</f>
        <v>#N/A</v>
      </c>
      <c r="B436" s="194" t="n">
        <f aca="false">(YEAR(Q436)-YEAR(P436))*12+MONTH(Q436)-MONTH(P436)+1</f>
        <v>1</v>
      </c>
      <c r="C436" s="194" t="n">
        <f aca="false">B436*W436</f>
        <v>0</v>
      </c>
    </row>
    <row r="437" customFormat="false" ht="12.75" hidden="false" customHeight="false" outlineLevel="0" collapsed="false">
      <c r="A437" s="194" t="e">
        <f aca="false">VLOOKUP(G437,DDEGL_USERS,2,FALSE())</f>
        <v>#N/A</v>
      </c>
      <c r="B437" s="194" t="n">
        <f aca="false">(YEAR(Q437)-YEAR(P437))*12+MONTH(Q437)-MONTH(P437)+1</f>
        <v>1</v>
      </c>
      <c r="C437" s="194" t="n">
        <f aca="false">B437*W437</f>
        <v>0</v>
      </c>
    </row>
    <row r="438" customFormat="false" ht="12.75" hidden="false" customHeight="false" outlineLevel="0" collapsed="false">
      <c r="A438" s="194" t="e">
        <f aca="false">VLOOKUP(G438,DDEGL_USERS,2,FALSE())</f>
        <v>#N/A</v>
      </c>
      <c r="B438" s="194" t="n">
        <f aca="false">(YEAR(Q438)-YEAR(P438))*12+MONTH(Q438)-MONTH(P438)+1</f>
        <v>1</v>
      </c>
      <c r="C438" s="194" t="n">
        <f aca="false">B438*W438</f>
        <v>0</v>
      </c>
    </row>
    <row r="439" customFormat="false" ht="12.75" hidden="false" customHeight="false" outlineLevel="0" collapsed="false">
      <c r="A439" s="194" t="e">
        <f aca="false">VLOOKUP(G439,DDEGL_USERS,2,FALSE())</f>
        <v>#N/A</v>
      </c>
      <c r="B439" s="194" t="n">
        <f aca="false">(YEAR(Q439)-YEAR(P439))*12+MONTH(Q439)-MONTH(P439)+1</f>
        <v>1</v>
      </c>
      <c r="C439" s="194" t="n">
        <f aca="false">B439*W439</f>
        <v>0</v>
      </c>
    </row>
    <row r="440" customFormat="false" ht="12.75" hidden="false" customHeight="false" outlineLevel="0" collapsed="false">
      <c r="A440" s="194" t="e">
        <f aca="false">VLOOKUP(G440,DDEGL_USERS,2,FALSE())</f>
        <v>#N/A</v>
      </c>
      <c r="B440" s="194" t="n">
        <f aca="false">(YEAR(Q440)-YEAR(P440))*12+MONTH(Q440)-MONTH(P440)+1</f>
        <v>1</v>
      </c>
      <c r="C440" s="194" t="n">
        <f aca="false">B440*W440</f>
        <v>0</v>
      </c>
    </row>
    <row r="441" customFormat="false" ht="12.75" hidden="false" customHeight="false" outlineLevel="0" collapsed="false">
      <c r="A441" s="194" t="e">
        <f aca="false">VLOOKUP(G441,DDEGL_USERS,2,FALSE())</f>
        <v>#N/A</v>
      </c>
      <c r="B441" s="194" t="n">
        <f aca="false">(YEAR(Q441)-YEAR(P441))*12+MONTH(Q441)-MONTH(P441)+1</f>
        <v>1</v>
      </c>
      <c r="C441" s="194" t="n">
        <f aca="false">B441*W441</f>
        <v>0</v>
      </c>
    </row>
    <row r="442" customFormat="false" ht="12.75" hidden="false" customHeight="false" outlineLevel="0" collapsed="false">
      <c r="A442" s="194" t="e">
        <f aca="false">VLOOKUP(G442,DDEGL_USERS,2,FALSE())</f>
        <v>#N/A</v>
      </c>
      <c r="B442" s="194" t="n">
        <f aca="false">(YEAR(Q442)-YEAR(P442))*12+MONTH(Q442)-MONTH(P442)+1</f>
        <v>1</v>
      </c>
      <c r="C442" s="194" t="n">
        <f aca="false">B442*W442</f>
        <v>0</v>
      </c>
    </row>
    <row r="443" customFormat="false" ht="12.75" hidden="false" customHeight="false" outlineLevel="0" collapsed="false">
      <c r="A443" s="194" t="e">
        <f aca="false">VLOOKUP(G443,DDEGL_USERS,2,FALSE())</f>
        <v>#N/A</v>
      </c>
      <c r="B443" s="194" t="n">
        <f aca="false">(YEAR(Q443)-YEAR(P443))*12+MONTH(Q443)-MONTH(P443)+1</f>
        <v>1</v>
      </c>
      <c r="C443" s="194" t="n">
        <f aca="false">B443*W443</f>
        <v>0</v>
      </c>
    </row>
    <row r="444" customFormat="false" ht="12.75" hidden="false" customHeight="false" outlineLevel="0" collapsed="false">
      <c r="A444" s="194" t="e">
        <f aca="false">VLOOKUP(G444,DDEGL_USERS,2,FALSE())</f>
        <v>#N/A</v>
      </c>
      <c r="B444" s="194" t="n">
        <f aca="false">(YEAR(Q444)-YEAR(P444))*12+MONTH(Q444)-MONTH(P444)+1</f>
        <v>1</v>
      </c>
      <c r="C444" s="194" t="n">
        <f aca="false">B444*W444</f>
        <v>0</v>
      </c>
    </row>
    <row r="445" customFormat="false" ht="12.75" hidden="false" customHeight="false" outlineLevel="0" collapsed="false">
      <c r="A445" s="194" t="e">
        <f aca="false">VLOOKUP(G445,DDEGL_USERS,2,FALSE())</f>
        <v>#N/A</v>
      </c>
      <c r="B445" s="194" t="n">
        <f aca="false">(YEAR(Q445)-YEAR(P445))*12+MONTH(Q445)-MONTH(P445)+1</f>
        <v>1</v>
      </c>
      <c r="C445" s="194" t="n">
        <f aca="false">B445*W445</f>
        <v>0</v>
      </c>
    </row>
    <row r="446" customFormat="false" ht="12.75" hidden="false" customHeight="false" outlineLevel="0" collapsed="false">
      <c r="A446" s="194" t="e">
        <f aca="false">VLOOKUP(G446,DDEGL_USERS,2,FALSE())</f>
        <v>#N/A</v>
      </c>
      <c r="B446" s="194" t="n">
        <f aca="false">(YEAR(Q446)-YEAR(P446))*12+MONTH(Q446)-MONTH(P446)+1</f>
        <v>1</v>
      </c>
      <c r="C446" s="194" t="n">
        <f aca="false">B446*W446</f>
        <v>0</v>
      </c>
    </row>
    <row r="447" customFormat="false" ht="12.75" hidden="false" customHeight="false" outlineLevel="0" collapsed="false">
      <c r="A447" s="194" t="e">
        <f aca="false">VLOOKUP(G447,DDEGL_USERS,2,FALSE())</f>
        <v>#N/A</v>
      </c>
      <c r="B447" s="194" t="n">
        <f aca="false">(YEAR(Q447)-YEAR(P447))*12+MONTH(Q447)-MONTH(P447)+1</f>
        <v>1</v>
      </c>
      <c r="C447" s="194" t="n">
        <f aca="false">B447*W447</f>
        <v>0</v>
      </c>
    </row>
    <row r="448" customFormat="false" ht="12.75" hidden="false" customHeight="false" outlineLevel="0" collapsed="false">
      <c r="A448" s="194" t="e">
        <f aca="false">VLOOKUP(G448,DDEGL_USERS,2,FALSE())</f>
        <v>#N/A</v>
      </c>
      <c r="B448" s="194" t="n">
        <f aca="false">(YEAR(Q448)-YEAR(P448))*12+MONTH(Q448)-MONTH(P448)+1</f>
        <v>1</v>
      </c>
      <c r="C448" s="194" t="n">
        <f aca="false">B448*W448</f>
        <v>0</v>
      </c>
    </row>
    <row r="449" customFormat="false" ht="12.75" hidden="false" customHeight="false" outlineLevel="0" collapsed="false">
      <c r="A449" s="194" t="e">
        <f aca="false">VLOOKUP(G449,DDEGL_USERS,2,FALSE())</f>
        <v>#N/A</v>
      </c>
      <c r="B449" s="194" t="n">
        <f aca="false">(YEAR(Q449)-YEAR(P449))*12+MONTH(Q449)-MONTH(P449)+1</f>
        <v>1</v>
      </c>
      <c r="C449" s="194" t="n">
        <f aca="false">B449*W449</f>
        <v>0</v>
      </c>
    </row>
    <row r="450" customFormat="false" ht="12.75" hidden="false" customHeight="false" outlineLevel="0" collapsed="false">
      <c r="A450" s="194" t="e">
        <f aca="false">VLOOKUP(G450,DDEGL_USERS,2,FALSE())</f>
        <v>#N/A</v>
      </c>
      <c r="B450" s="194" t="n">
        <f aca="false">(YEAR(Q450)-YEAR(P450))*12+MONTH(Q450)-MONTH(P450)+1</f>
        <v>1</v>
      </c>
      <c r="C450" s="194" t="n">
        <f aca="false">B450*W450</f>
        <v>0</v>
      </c>
    </row>
    <row r="451" customFormat="false" ht="12.75" hidden="false" customHeight="false" outlineLevel="0" collapsed="false">
      <c r="A451" s="194" t="e">
        <f aca="false">VLOOKUP(G451,DDEGL_USERS,2,FALSE())</f>
        <v>#N/A</v>
      </c>
      <c r="B451" s="194" t="n">
        <f aca="false">(YEAR(Q451)-YEAR(P451))*12+MONTH(Q451)-MONTH(P451)+1</f>
        <v>1</v>
      </c>
      <c r="C451" s="194" t="n">
        <f aca="false">B451*W451</f>
        <v>0</v>
      </c>
    </row>
    <row r="452" customFormat="false" ht="12.75" hidden="false" customHeight="false" outlineLevel="0" collapsed="false">
      <c r="A452" s="194" t="e">
        <f aca="false">VLOOKUP(G452,DDEGL_USERS,2,FALSE())</f>
        <v>#N/A</v>
      </c>
      <c r="B452" s="194" t="n">
        <f aca="false">(YEAR(Q452)-YEAR(P452))*12+MONTH(Q452)-MONTH(P452)+1</f>
        <v>1</v>
      </c>
      <c r="C452" s="194" t="n">
        <f aca="false">B452*W452</f>
        <v>0</v>
      </c>
    </row>
    <row r="453" customFormat="false" ht="12.75" hidden="false" customHeight="false" outlineLevel="0" collapsed="false">
      <c r="A453" s="194" t="e">
        <f aca="false">VLOOKUP(G453,DDEGL_USERS,2,FALSE())</f>
        <v>#N/A</v>
      </c>
      <c r="B453" s="194" t="n">
        <f aca="false">(YEAR(Q453)-YEAR(P453))*12+MONTH(Q453)-MONTH(P453)+1</f>
        <v>1</v>
      </c>
      <c r="C453" s="194" t="n">
        <f aca="false">B453*W453</f>
        <v>0</v>
      </c>
    </row>
    <row r="454" customFormat="false" ht="12.75" hidden="false" customHeight="false" outlineLevel="0" collapsed="false">
      <c r="A454" s="194" t="e">
        <f aca="false">VLOOKUP(G454,DDEGL_USERS,2,FALSE())</f>
        <v>#N/A</v>
      </c>
      <c r="B454" s="194" t="n">
        <f aca="false">(YEAR(Q454)-YEAR(P454))*12+MONTH(Q454)-MONTH(P454)+1</f>
        <v>1</v>
      </c>
      <c r="C454" s="194" t="n">
        <f aca="false">B454*W454</f>
        <v>0</v>
      </c>
    </row>
    <row r="455" customFormat="false" ht="12.75" hidden="false" customHeight="false" outlineLevel="0" collapsed="false">
      <c r="A455" s="194" t="e">
        <f aca="false">VLOOKUP(G455,DDEGL_USERS,2,FALSE())</f>
        <v>#N/A</v>
      </c>
      <c r="B455" s="194" t="n">
        <f aca="false">(YEAR(Q455)-YEAR(P455))*12+MONTH(Q455)-MONTH(P455)+1</f>
        <v>1</v>
      </c>
      <c r="C455" s="194" t="n">
        <f aca="false">B455*W455</f>
        <v>0</v>
      </c>
    </row>
    <row r="456" customFormat="false" ht="12.75" hidden="false" customHeight="false" outlineLevel="0" collapsed="false">
      <c r="A456" s="194" t="e">
        <f aca="false">VLOOKUP(G456,DDEGL_USERS,2,FALSE())</f>
        <v>#N/A</v>
      </c>
      <c r="B456" s="194" t="n">
        <f aca="false">(YEAR(Q456)-YEAR(P456))*12+MONTH(Q456)-MONTH(P456)+1</f>
        <v>1</v>
      </c>
      <c r="C456" s="194" t="n">
        <f aca="false">B456*W456</f>
        <v>0</v>
      </c>
    </row>
    <row r="457" customFormat="false" ht="12.75" hidden="false" customHeight="false" outlineLevel="0" collapsed="false">
      <c r="A457" s="194" t="e">
        <f aca="false">VLOOKUP(G457,DDEGL_USERS,2,FALSE())</f>
        <v>#N/A</v>
      </c>
      <c r="B457" s="194" t="n">
        <f aca="false">(YEAR(Q457)-YEAR(P457))*12+MONTH(Q457)-MONTH(P457)+1</f>
        <v>1</v>
      </c>
      <c r="C457" s="194" t="n">
        <f aca="false">B457*W457</f>
        <v>0</v>
      </c>
    </row>
    <row r="458" customFormat="false" ht="12.75" hidden="false" customHeight="false" outlineLevel="0" collapsed="false">
      <c r="A458" s="194" t="e">
        <f aca="false">VLOOKUP(G458,DDEGL_USERS,2,FALSE())</f>
        <v>#N/A</v>
      </c>
      <c r="B458" s="194" t="n">
        <f aca="false">(YEAR(Q458)-YEAR(P458))*12+MONTH(Q458)-MONTH(P458)+1</f>
        <v>1</v>
      </c>
      <c r="C458" s="194" t="n">
        <f aca="false">B458*W458</f>
        <v>0</v>
      </c>
    </row>
    <row r="459" customFormat="false" ht="12.75" hidden="false" customHeight="false" outlineLevel="0" collapsed="false">
      <c r="A459" s="194" t="e">
        <f aca="false">VLOOKUP(G459,DDEGL_USERS,2,FALSE())</f>
        <v>#N/A</v>
      </c>
      <c r="B459" s="194" t="n">
        <f aca="false">(YEAR(Q459)-YEAR(P459))*12+MONTH(Q459)-MONTH(P459)+1</f>
        <v>1</v>
      </c>
      <c r="C459" s="194" t="n">
        <f aca="false">B459*W459</f>
        <v>0</v>
      </c>
    </row>
    <row r="460" customFormat="false" ht="12.75" hidden="false" customHeight="false" outlineLevel="0" collapsed="false">
      <c r="A460" s="194" t="e">
        <f aca="false">VLOOKUP(G460,DDEGL_USERS,2,FALSE())</f>
        <v>#N/A</v>
      </c>
      <c r="B460" s="194" t="n">
        <f aca="false">(YEAR(Q460)-YEAR(P460))*12+MONTH(Q460)-MONTH(P460)+1</f>
        <v>1</v>
      </c>
      <c r="C460" s="194" t="n">
        <f aca="false">B460*W460</f>
        <v>0</v>
      </c>
    </row>
    <row r="461" customFormat="false" ht="12.75" hidden="false" customHeight="false" outlineLevel="0" collapsed="false">
      <c r="A461" s="194" t="e">
        <f aca="false">VLOOKUP(G461,DDEGL_USERS,2,FALSE())</f>
        <v>#N/A</v>
      </c>
      <c r="B461" s="194" t="n">
        <f aca="false">(YEAR(Q461)-YEAR(P461))*12+MONTH(Q461)-MONTH(P461)+1</f>
        <v>1</v>
      </c>
      <c r="C461" s="194" t="n">
        <f aca="false">B461*W461</f>
        <v>0</v>
      </c>
    </row>
    <row r="462" customFormat="false" ht="12.75" hidden="false" customHeight="false" outlineLevel="0" collapsed="false">
      <c r="A462" s="194" t="e">
        <f aca="false">VLOOKUP(G462,DDEGL_USERS,2,FALSE())</f>
        <v>#N/A</v>
      </c>
      <c r="B462" s="194" t="n">
        <f aca="false">(YEAR(Q462)-YEAR(P462))*12+MONTH(Q462)-MONTH(P462)+1</f>
        <v>1</v>
      </c>
      <c r="C462" s="194" t="n">
        <f aca="false">B462*W462</f>
        <v>0</v>
      </c>
    </row>
    <row r="463" customFormat="false" ht="12.75" hidden="false" customHeight="false" outlineLevel="0" collapsed="false">
      <c r="A463" s="194" t="e">
        <f aca="false">VLOOKUP(G463,DDEGL_USERS,2,FALSE())</f>
        <v>#N/A</v>
      </c>
      <c r="B463" s="194" t="n">
        <f aca="false">(YEAR(Q463)-YEAR(P463))*12+MONTH(Q463)-MONTH(P463)+1</f>
        <v>1</v>
      </c>
      <c r="C463" s="194" t="n">
        <f aca="false">B463*W463</f>
        <v>0</v>
      </c>
    </row>
    <row r="464" customFormat="false" ht="12.75" hidden="false" customHeight="false" outlineLevel="0" collapsed="false">
      <c r="A464" s="194" t="e">
        <f aca="false">VLOOKUP(G464,DDEGL_USERS,2,FALSE())</f>
        <v>#N/A</v>
      </c>
      <c r="B464" s="194" t="n">
        <f aca="false">(YEAR(Q464)-YEAR(P464))*12+MONTH(Q464)-MONTH(P464)+1</f>
        <v>1</v>
      </c>
      <c r="C464" s="194" t="n">
        <f aca="false">B464*W464</f>
        <v>0</v>
      </c>
    </row>
    <row r="465" customFormat="false" ht="12.75" hidden="false" customHeight="false" outlineLevel="0" collapsed="false">
      <c r="A465" s="194" t="e">
        <f aca="false">VLOOKUP(G465,DDEGL_USERS,2,FALSE())</f>
        <v>#N/A</v>
      </c>
      <c r="B465" s="194" t="n">
        <f aca="false">(YEAR(Q465)-YEAR(P465))*12+MONTH(Q465)-MONTH(P465)+1</f>
        <v>1</v>
      </c>
      <c r="C465" s="194" t="n">
        <f aca="false">B465*W465</f>
        <v>0</v>
      </c>
    </row>
    <row r="466" customFormat="false" ht="12.75" hidden="false" customHeight="false" outlineLevel="0" collapsed="false">
      <c r="A466" s="194" t="e">
        <f aca="false">VLOOKUP(G466,DDEGL_USERS,2,FALSE())</f>
        <v>#N/A</v>
      </c>
      <c r="B466" s="194" t="n">
        <f aca="false">(YEAR(Q466)-YEAR(P466))*12+MONTH(Q466)-MONTH(P466)+1</f>
        <v>1</v>
      </c>
      <c r="C466" s="194" t="n">
        <f aca="false">B466*W466</f>
        <v>0</v>
      </c>
    </row>
    <row r="467" customFormat="false" ht="12.75" hidden="false" customHeight="false" outlineLevel="0" collapsed="false">
      <c r="A467" s="194" t="e">
        <f aca="false">VLOOKUP(G467,DDEGL_USERS,2,FALSE())</f>
        <v>#N/A</v>
      </c>
      <c r="B467" s="194" t="n">
        <f aca="false">(YEAR(Q467)-YEAR(P467))*12+MONTH(Q467)-MONTH(P467)+1</f>
        <v>1</v>
      </c>
      <c r="C467" s="194" t="n">
        <f aca="false">B467*W467</f>
        <v>0</v>
      </c>
    </row>
    <row r="468" customFormat="false" ht="12.75" hidden="false" customHeight="false" outlineLevel="0" collapsed="false">
      <c r="A468" s="194" t="e">
        <f aca="false">VLOOKUP(G468,DDEGL_USERS,2,FALSE())</f>
        <v>#N/A</v>
      </c>
      <c r="B468" s="194" t="n">
        <f aca="false">(YEAR(Q468)-YEAR(P468))*12+MONTH(Q468)-MONTH(P468)+1</f>
        <v>1</v>
      </c>
      <c r="C468" s="194" t="n">
        <f aca="false">B468*W468</f>
        <v>0</v>
      </c>
    </row>
    <row r="469" customFormat="false" ht="12.75" hidden="false" customHeight="false" outlineLevel="0" collapsed="false">
      <c r="A469" s="194" t="e">
        <f aca="false">VLOOKUP(G469,DDEGL_USERS,2,FALSE())</f>
        <v>#N/A</v>
      </c>
      <c r="B469" s="194" t="n">
        <f aca="false">(YEAR(Q469)-YEAR(P469))*12+MONTH(Q469)-MONTH(P469)+1</f>
        <v>1</v>
      </c>
      <c r="C469" s="194" t="n">
        <f aca="false">B469*W469</f>
        <v>0</v>
      </c>
    </row>
    <row r="470" customFormat="false" ht="12.75" hidden="false" customHeight="false" outlineLevel="0" collapsed="false">
      <c r="A470" s="194" t="e">
        <f aca="false">VLOOKUP(G470,DDEGL_USERS,2,FALSE())</f>
        <v>#N/A</v>
      </c>
      <c r="B470" s="194" t="n">
        <f aca="false">(YEAR(Q470)-YEAR(P470))*12+MONTH(Q470)-MONTH(P470)+1</f>
        <v>1</v>
      </c>
      <c r="C470" s="194" t="n">
        <f aca="false">B470*W470</f>
        <v>0</v>
      </c>
    </row>
    <row r="471" customFormat="false" ht="12.75" hidden="false" customHeight="false" outlineLevel="0" collapsed="false">
      <c r="A471" s="194" t="e">
        <f aca="false">VLOOKUP(G471,DDEGL_USERS,2,FALSE())</f>
        <v>#N/A</v>
      </c>
      <c r="B471" s="194" t="n">
        <f aca="false">(YEAR(Q471)-YEAR(P471))*12+MONTH(Q471)-MONTH(P471)+1</f>
        <v>1</v>
      </c>
      <c r="C471" s="194" t="n">
        <f aca="false">B471*W471</f>
        <v>0</v>
      </c>
    </row>
    <row r="472" customFormat="false" ht="12.75" hidden="false" customHeight="false" outlineLevel="0" collapsed="false">
      <c r="A472" s="194" t="e">
        <f aca="false">VLOOKUP(G472,DDEGL_USERS,2,FALSE())</f>
        <v>#N/A</v>
      </c>
      <c r="B472" s="194" t="n">
        <f aca="false">(YEAR(Q472)-YEAR(P472))*12+MONTH(Q472)-MONTH(P472)+1</f>
        <v>1</v>
      </c>
      <c r="C472" s="194" t="n">
        <f aca="false">B472*W472</f>
        <v>0</v>
      </c>
    </row>
    <row r="473" customFormat="false" ht="12.75" hidden="false" customHeight="false" outlineLevel="0" collapsed="false">
      <c r="A473" s="194" t="e">
        <f aca="false">VLOOKUP(G473,DDEGL_USERS,2,FALSE())</f>
        <v>#N/A</v>
      </c>
      <c r="B473" s="194" t="n">
        <f aca="false">(YEAR(Q473)-YEAR(P473))*12+MONTH(Q473)-MONTH(P473)+1</f>
        <v>1</v>
      </c>
      <c r="C473" s="194" t="n">
        <f aca="false">B473*W473</f>
        <v>0</v>
      </c>
    </row>
    <row r="474" customFormat="false" ht="12.75" hidden="false" customHeight="false" outlineLevel="0" collapsed="false">
      <c r="A474" s="194" t="e">
        <f aca="false">VLOOKUP(G474,DDEGL_USERS,2,FALSE())</f>
        <v>#N/A</v>
      </c>
      <c r="B474" s="194" t="n">
        <f aca="false">(YEAR(Q474)-YEAR(P474))*12+MONTH(Q474)-MONTH(P474)+1</f>
        <v>1</v>
      </c>
      <c r="C474" s="194" t="n">
        <f aca="false">B474*W474</f>
        <v>0</v>
      </c>
    </row>
    <row r="475" customFormat="false" ht="12.75" hidden="false" customHeight="false" outlineLevel="0" collapsed="false">
      <c r="A475" s="194" t="e">
        <f aca="false">VLOOKUP(G475,DDEGL_USERS,2,FALSE())</f>
        <v>#N/A</v>
      </c>
      <c r="B475" s="194" t="n">
        <f aca="false">(YEAR(Q475)-YEAR(P475))*12+MONTH(Q475)-MONTH(P475)+1</f>
        <v>1</v>
      </c>
      <c r="C475" s="194" t="n">
        <f aca="false">B475*W475</f>
        <v>0</v>
      </c>
    </row>
    <row r="476" customFormat="false" ht="12.75" hidden="false" customHeight="false" outlineLevel="0" collapsed="false">
      <c r="A476" s="194" t="e">
        <f aca="false">VLOOKUP(G476,DDEGL_USERS,2,FALSE())</f>
        <v>#N/A</v>
      </c>
      <c r="B476" s="194" t="n">
        <f aca="false">(YEAR(Q476)-YEAR(P476))*12+MONTH(Q476)-MONTH(P476)+1</f>
        <v>1</v>
      </c>
      <c r="C476" s="194" t="n">
        <f aca="false">B476*W476</f>
        <v>0</v>
      </c>
    </row>
    <row r="477" customFormat="false" ht="12.75" hidden="false" customHeight="false" outlineLevel="0" collapsed="false">
      <c r="A477" s="194" t="e">
        <f aca="false">VLOOKUP(G477,DDEGL_USERS,2,FALSE())</f>
        <v>#N/A</v>
      </c>
      <c r="B477" s="194" t="n">
        <f aca="false">(YEAR(Q477)-YEAR(P477))*12+MONTH(Q477)-MONTH(P477)+1</f>
        <v>1</v>
      </c>
      <c r="C477" s="194" t="n">
        <f aca="false">B477*W477</f>
        <v>0</v>
      </c>
    </row>
    <row r="478" customFormat="false" ht="12.75" hidden="false" customHeight="false" outlineLevel="0" collapsed="false">
      <c r="A478" s="194" t="e">
        <f aca="false">VLOOKUP(G478,DDEGL_USERS,2,FALSE())</f>
        <v>#N/A</v>
      </c>
      <c r="B478" s="194" t="n">
        <f aca="false">(YEAR(Q478)-YEAR(P478))*12+MONTH(Q478)-MONTH(P478)+1</f>
        <v>1</v>
      </c>
      <c r="C478" s="194" t="n">
        <f aca="false">B478*W478</f>
        <v>0</v>
      </c>
    </row>
    <row r="479" customFormat="false" ht="12.75" hidden="false" customHeight="false" outlineLevel="0" collapsed="false">
      <c r="A479" s="194" t="e">
        <f aca="false">VLOOKUP(G479,DDEGL_USERS,2,FALSE())</f>
        <v>#N/A</v>
      </c>
      <c r="B479" s="194" t="n">
        <f aca="false">(YEAR(Q479)-YEAR(P479))*12+MONTH(Q479)-MONTH(P479)+1</f>
        <v>1</v>
      </c>
      <c r="C479" s="194" t="n">
        <f aca="false">B479*W479</f>
        <v>0</v>
      </c>
    </row>
    <row r="480" customFormat="false" ht="12.75" hidden="false" customHeight="false" outlineLevel="0" collapsed="false">
      <c r="A480" s="194" t="e">
        <f aca="false">VLOOKUP(G480,DDEGL_USERS,2,FALSE())</f>
        <v>#N/A</v>
      </c>
      <c r="B480" s="194" t="n">
        <f aca="false">(YEAR(Q480)-YEAR(P480))*12+MONTH(Q480)-MONTH(P480)+1</f>
        <v>1</v>
      </c>
      <c r="C480" s="194" t="n">
        <f aca="false">B480*W480</f>
        <v>0</v>
      </c>
    </row>
    <row r="481" customFormat="false" ht="12.75" hidden="false" customHeight="false" outlineLevel="0" collapsed="false">
      <c r="A481" s="194" t="e">
        <f aca="false">VLOOKUP(G481,DDEGL_USERS,2,FALSE())</f>
        <v>#N/A</v>
      </c>
      <c r="B481" s="194" t="n">
        <f aca="false">(YEAR(Q481)-YEAR(P481))*12+MONTH(Q481)-MONTH(P481)+1</f>
        <v>1</v>
      </c>
      <c r="C481" s="194" t="n">
        <f aca="false">B481*W481</f>
        <v>0</v>
      </c>
    </row>
    <row r="482" customFormat="false" ht="12.75" hidden="false" customHeight="false" outlineLevel="0" collapsed="false">
      <c r="A482" s="194" t="e">
        <f aca="false">VLOOKUP(G482,DDEGL_USERS,2,FALSE())</f>
        <v>#N/A</v>
      </c>
      <c r="B482" s="194" t="n">
        <f aca="false">(YEAR(Q482)-YEAR(P482))*12+MONTH(Q482)-MONTH(P482)+1</f>
        <v>1</v>
      </c>
      <c r="C482" s="194" t="n">
        <f aca="false">B482*W482</f>
        <v>0</v>
      </c>
    </row>
    <row r="483" customFormat="false" ht="12.75" hidden="false" customHeight="false" outlineLevel="0" collapsed="false">
      <c r="A483" s="194" t="e">
        <f aca="false">VLOOKUP(G483,DDEGL_USERS,2,FALSE())</f>
        <v>#N/A</v>
      </c>
      <c r="B483" s="194" t="n">
        <f aca="false">(YEAR(Q483)-YEAR(P483))*12+MONTH(Q483)-MONTH(P483)+1</f>
        <v>1</v>
      </c>
      <c r="C483" s="194" t="n">
        <f aca="false">B483*W483</f>
        <v>0</v>
      </c>
    </row>
    <row r="484" customFormat="false" ht="12.75" hidden="false" customHeight="false" outlineLevel="0" collapsed="false">
      <c r="A484" s="194" t="e">
        <f aca="false">VLOOKUP(G484,DDEGL_USERS,2,FALSE())</f>
        <v>#N/A</v>
      </c>
      <c r="B484" s="194" t="n">
        <f aca="false">(YEAR(Q484)-YEAR(P484))*12+MONTH(Q484)-MONTH(P484)+1</f>
        <v>1</v>
      </c>
      <c r="C484" s="194" t="n">
        <f aca="false">B484*W484</f>
        <v>0</v>
      </c>
    </row>
    <row r="485" customFormat="false" ht="12.75" hidden="false" customHeight="false" outlineLevel="0" collapsed="false">
      <c r="A485" s="194" t="e">
        <f aca="false">VLOOKUP(G485,DDEGL_USERS,2,FALSE())</f>
        <v>#N/A</v>
      </c>
      <c r="B485" s="194" t="n">
        <f aca="false">(YEAR(Q485)-YEAR(P485))*12+MONTH(Q485)-MONTH(P485)+1</f>
        <v>1</v>
      </c>
      <c r="C485" s="194" t="n">
        <f aca="false">B485*W485</f>
        <v>0</v>
      </c>
    </row>
    <row r="486" customFormat="false" ht="12.75" hidden="false" customHeight="false" outlineLevel="0" collapsed="false">
      <c r="A486" s="194" t="e">
        <f aca="false">VLOOKUP(G486,DDEGL_USERS,2,FALSE())</f>
        <v>#N/A</v>
      </c>
      <c r="B486" s="194" t="n">
        <f aca="false">(YEAR(Q486)-YEAR(P486))*12+MONTH(Q486)-MONTH(P486)+1</f>
        <v>1</v>
      </c>
      <c r="C486" s="194" t="n">
        <f aca="false">B486*W486</f>
        <v>0</v>
      </c>
    </row>
    <row r="487" customFormat="false" ht="12.75" hidden="false" customHeight="false" outlineLevel="0" collapsed="false">
      <c r="A487" s="194" t="e">
        <f aca="false">VLOOKUP(G487,DDEGL_USERS,2,FALSE())</f>
        <v>#N/A</v>
      </c>
      <c r="B487" s="194" t="n">
        <f aca="false">(YEAR(Q487)-YEAR(P487))*12+MONTH(Q487)-MONTH(P487)+1</f>
        <v>1</v>
      </c>
      <c r="C487" s="194" t="n">
        <f aca="false">B487*W487</f>
        <v>0</v>
      </c>
    </row>
    <row r="488" customFormat="false" ht="12.75" hidden="false" customHeight="false" outlineLevel="0" collapsed="false">
      <c r="A488" s="194" t="e">
        <f aca="false">VLOOKUP(G488,DDEGL_USERS,2,FALSE())</f>
        <v>#N/A</v>
      </c>
      <c r="B488" s="194" t="n">
        <f aca="false">(YEAR(Q488)-YEAR(P488))*12+MONTH(Q488)-MONTH(P488)+1</f>
        <v>1</v>
      </c>
      <c r="C488" s="194" t="n">
        <f aca="false">B488*W488</f>
        <v>0</v>
      </c>
    </row>
    <row r="489" customFormat="false" ht="12.75" hidden="false" customHeight="false" outlineLevel="0" collapsed="false">
      <c r="A489" s="194" t="e">
        <f aca="false">VLOOKUP(G489,DDEGL_USERS,2,FALSE())</f>
        <v>#N/A</v>
      </c>
      <c r="B489" s="194" t="n">
        <f aca="false">(YEAR(Q489)-YEAR(P489))*12+MONTH(Q489)-MONTH(P489)+1</f>
        <v>1</v>
      </c>
      <c r="C489" s="194" t="n">
        <f aca="false">B489*W489</f>
        <v>0</v>
      </c>
    </row>
    <row r="490" customFormat="false" ht="12.75" hidden="false" customHeight="false" outlineLevel="0" collapsed="false">
      <c r="A490" s="194" t="e">
        <f aca="false">VLOOKUP(G490,DDEGL_USERS,2,FALSE())</f>
        <v>#N/A</v>
      </c>
      <c r="B490" s="194" t="n">
        <f aca="false">(YEAR(Q490)-YEAR(P490))*12+MONTH(Q490)-MONTH(P490)+1</f>
        <v>1</v>
      </c>
      <c r="C490" s="194" t="n">
        <f aca="false">B490*W490</f>
        <v>0</v>
      </c>
    </row>
    <row r="491" customFormat="false" ht="12.75" hidden="false" customHeight="false" outlineLevel="0" collapsed="false">
      <c r="A491" s="194" t="e">
        <f aca="false">VLOOKUP(G491,DDEGL_USERS,2,FALSE())</f>
        <v>#N/A</v>
      </c>
      <c r="B491" s="194" t="n">
        <f aca="false">(YEAR(Q491)-YEAR(P491))*12+MONTH(Q491)-MONTH(P491)+1</f>
        <v>1</v>
      </c>
      <c r="C491" s="194" t="n">
        <f aca="false">B491*W491</f>
        <v>0</v>
      </c>
    </row>
    <row r="492" customFormat="false" ht="12.75" hidden="false" customHeight="false" outlineLevel="0" collapsed="false">
      <c r="A492" s="194" t="e">
        <f aca="false">VLOOKUP(G492,DDEGL_USERS,2,FALSE())</f>
        <v>#N/A</v>
      </c>
      <c r="B492" s="194" t="n">
        <f aca="false">(YEAR(Q492)-YEAR(P492))*12+MONTH(Q492)-MONTH(P492)+1</f>
        <v>1</v>
      </c>
      <c r="C492" s="194" t="n">
        <f aca="false">B492*W492</f>
        <v>0</v>
      </c>
    </row>
    <row r="493" customFormat="false" ht="12.75" hidden="false" customHeight="false" outlineLevel="0" collapsed="false">
      <c r="A493" s="194" t="e">
        <f aca="false">VLOOKUP(G493,DDEGL_USERS,2,FALSE())</f>
        <v>#N/A</v>
      </c>
      <c r="B493" s="194" t="n">
        <f aca="false">(YEAR(Q493)-YEAR(P493))*12+MONTH(Q493)-MONTH(P493)+1</f>
        <v>1</v>
      </c>
      <c r="C493" s="194" t="n">
        <f aca="false">B493*W493</f>
        <v>0</v>
      </c>
    </row>
    <row r="494" customFormat="false" ht="12.75" hidden="false" customHeight="false" outlineLevel="0" collapsed="false">
      <c r="A494" s="194" t="e">
        <f aca="false">VLOOKUP(G494,DDEGL_USERS,2,FALSE())</f>
        <v>#N/A</v>
      </c>
      <c r="B494" s="194" t="n">
        <f aca="false">(YEAR(Q494)-YEAR(P494))*12+MONTH(Q494)-MONTH(P494)+1</f>
        <v>1</v>
      </c>
      <c r="C494" s="194" t="n">
        <f aca="false">B494*W494</f>
        <v>0</v>
      </c>
    </row>
    <row r="495" customFormat="false" ht="12.75" hidden="false" customHeight="false" outlineLevel="0" collapsed="false">
      <c r="A495" s="194" t="e">
        <f aca="false">VLOOKUP(G495,DDEGL_USERS,2,FALSE())</f>
        <v>#N/A</v>
      </c>
      <c r="B495" s="194" t="n">
        <f aca="false">(YEAR(Q495)-YEAR(P495))*12+MONTH(Q495)-MONTH(P495)+1</f>
        <v>1</v>
      </c>
      <c r="C495" s="194" t="n">
        <f aca="false">B495*W495</f>
        <v>0</v>
      </c>
    </row>
    <row r="496" customFormat="false" ht="12.75" hidden="false" customHeight="false" outlineLevel="0" collapsed="false">
      <c r="A496" s="194" t="e">
        <f aca="false">VLOOKUP(G496,DDEGL_USERS,2,FALSE())</f>
        <v>#N/A</v>
      </c>
      <c r="B496" s="194" t="n">
        <f aca="false">(YEAR(Q496)-YEAR(P496))*12+MONTH(Q496)-MONTH(P496)+1</f>
        <v>1</v>
      </c>
      <c r="C496" s="194" t="n">
        <f aca="false">B496*W496</f>
        <v>0</v>
      </c>
    </row>
    <row r="497" customFormat="false" ht="12.75" hidden="false" customHeight="false" outlineLevel="0" collapsed="false">
      <c r="A497" s="194" t="e">
        <f aca="false">VLOOKUP(G497,DDEGL_USERS,2,FALSE())</f>
        <v>#N/A</v>
      </c>
      <c r="B497" s="194" t="n">
        <f aca="false">(YEAR(Q497)-YEAR(P497))*12+MONTH(Q497)-MONTH(P497)+1</f>
        <v>1</v>
      </c>
      <c r="C497" s="194" t="n">
        <f aca="false">B497*W497</f>
        <v>0</v>
      </c>
    </row>
    <row r="498" customFormat="false" ht="12.75" hidden="false" customHeight="false" outlineLevel="0" collapsed="false">
      <c r="A498" s="194" t="e">
        <f aca="false">VLOOKUP(G498,DDEGL_USERS,2,FALSE())</f>
        <v>#N/A</v>
      </c>
      <c r="B498" s="194" t="n">
        <f aca="false">(YEAR(Q498)-YEAR(P498))*12+MONTH(Q498)-MONTH(P498)+1</f>
        <v>1</v>
      </c>
      <c r="C498" s="194" t="n">
        <f aca="false">B498*W498</f>
        <v>0</v>
      </c>
    </row>
    <row r="499" customFormat="false" ht="12.75" hidden="false" customHeight="false" outlineLevel="0" collapsed="false">
      <c r="A499" s="194" t="e">
        <f aca="false">VLOOKUP(G499,DDEGL_USERS,2,FALSE())</f>
        <v>#N/A</v>
      </c>
      <c r="B499" s="194" t="n">
        <f aca="false">(YEAR(Q499)-YEAR(P499))*12+MONTH(Q499)-MONTH(P499)+1</f>
        <v>1</v>
      </c>
      <c r="C499" s="194" t="n">
        <f aca="false">B499*W499</f>
        <v>0</v>
      </c>
    </row>
    <row r="500" customFormat="false" ht="12.75" hidden="false" customHeight="false" outlineLevel="0" collapsed="false">
      <c r="A500" s="194" t="e">
        <f aca="false">VLOOKUP(G500,DDEGL_USERS,2,FALSE())</f>
        <v>#N/A</v>
      </c>
      <c r="B500" s="194" t="n">
        <f aca="false">(YEAR(Q500)-YEAR(P500))*12+MONTH(Q500)-MONTH(P500)+1</f>
        <v>1</v>
      </c>
      <c r="C500" s="194" t="n">
        <f aca="false">B500*W500</f>
        <v>0</v>
      </c>
    </row>
    <row r="501" customFormat="false" ht="12.75" hidden="false" customHeight="false" outlineLevel="0" collapsed="false">
      <c r="A501" s="194" t="e">
        <f aca="false">VLOOKUP(G501,DDEGL_USERS,2,FALSE())</f>
        <v>#N/A</v>
      </c>
      <c r="B501" s="194" t="n">
        <f aca="false">(YEAR(Q501)-YEAR(P501))*12+MONTH(Q501)-MONTH(P501)+1</f>
        <v>1</v>
      </c>
      <c r="C501" s="194" t="n">
        <f aca="false">B501*W501</f>
        <v>0</v>
      </c>
    </row>
    <row r="502" customFormat="false" ht="12.75" hidden="false" customHeight="false" outlineLevel="0" collapsed="false">
      <c r="A502" s="194" t="e">
        <f aca="false">VLOOKUP(G502,DDEGL_USERS,2,FALSE())</f>
        <v>#N/A</v>
      </c>
      <c r="B502" s="194" t="n">
        <f aca="false">(YEAR(Q502)-YEAR(P502))*12+MONTH(Q502)-MONTH(P502)+1</f>
        <v>1</v>
      </c>
      <c r="C502" s="194" t="n">
        <f aca="false">B502*W502</f>
        <v>0</v>
      </c>
    </row>
    <row r="503" customFormat="false" ht="12.75" hidden="false" customHeight="false" outlineLevel="0" collapsed="false">
      <c r="A503" s="194" t="e">
        <f aca="false">VLOOKUP(G503,DDEGL_USERS,2,FALSE())</f>
        <v>#N/A</v>
      </c>
      <c r="B503" s="194" t="n">
        <f aca="false">(YEAR(Q503)-YEAR(P503))*12+MONTH(Q503)-MONTH(P503)+1</f>
        <v>1</v>
      </c>
      <c r="C503" s="194" t="n">
        <f aca="false">B503*W503</f>
        <v>0</v>
      </c>
    </row>
    <row r="504" customFormat="false" ht="12.75" hidden="false" customHeight="false" outlineLevel="0" collapsed="false">
      <c r="A504" s="194" t="e">
        <f aca="false">VLOOKUP(G504,DDEGL_USERS,2,FALSE())</f>
        <v>#N/A</v>
      </c>
      <c r="B504" s="194" t="n">
        <f aca="false">(YEAR(Q504)-YEAR(P504))*12+MONTH(Q504)-MONTH(P504)+1</f>
        <v>1</v>
      </c>
      <c r="C504" s="194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49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195" width="12.85"/>
    <col collapsed="false" customWidth="true" hidden="false" outlineLevel="0" max="7" min="7" style="196" width="17.7"/>
    <col collapsed="false" customWidth="true" hidden="false" outlineLevel="0" max="8" min="8" style="197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198" width="13.7"/>
    <col collapsed="false" customWidth="true" hidden="false" outlineLevel="0" max="17" min="17" style="198" width="14.7"/>
    <col collapsed="false" customWidth="true" hidden="false" outlineLevel="0" max="18" min="18" style="199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0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197" width="21.7"/>
    <col collapsed="false" customWidth="true" hidden="false" outlineLevel="0" max="29" min="29" style="197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730</v>
      </c>
      <c r="B1" s="201" t="n">
        <v>4974574</v>
      </c>
      <c r="C1" s="64" t="s">
        <v>731</v>
      </c>
    </row>
    <row r="2" customFormat="false" ht="12.75" hidden="false" customHeight="false" outlineLevel="0" collapsed="false">
      <c r="A2" s="202" t="s">
        <v>732</v>
      </c>
      <c r="B2" s="203" t="n">
        <f aca="false">SUMIF($A$10:$A$10002,A2,$F$10:$F$10002)</f>
        <v>18988668</v>
      </c>
      <c r="G2" s="204" t="s">
        <v>733</v>
      </c>
    </row>
    <row r="3" customFormat="false" ht="18.75" hidden="false" customHeight="false" outlineLevel="0" collapsed="false">
      <c r="A3" s="205" t="s">
        <v>734</v>
      </c>
      <c r="B3" s="206" t="n">
        <f aca="false">SUMIF($A$10:$A$10002,A3,$F$10:$F$10002)</f>
        <v>514879085</v>
      </c>
      <c r="H3" s="207" t="s">
        <v>735</v>
      </c>
    </row>
    <row r="4" customFormat="false" ht="15.75" hidden="false" customHeight="false" outlineLevel="0" collapsed="false">
      <c r="A4" s="208" t="s">
        <v>736</v>
      </c>
      <c r="B4" s="209" t="n">
        <f aca="false">SUMIF($A$10:$A$10002,A4,$F$10:$F$10002)</f>
        <v>973000</v>
      </c>
      <c r="H4" s="210"/>
    </row>
    <row r="5" customFormat="false" ht="15.75" hidden="false" customHeight="false" outlineLevel="0" collapsed="false">
      <c r="A5" s="208" t="s">
        <v>737</v>
      </c>
      <c r="B5" s="209" t="n">
        <f aca="false">SUMIF($A$10:$A$10002,A5,$F$10:$F$10002)</f>
        <v>0</v>
      </c>
      <c r="H5" s="210"/>
    </row>
    <row r="6" customFormat="false" ht="15.75" hidden="false" customHeight="false" outlineLevel="0" collapsed="false">
      <c r="A6" s="208" t="s">
        <v>738</v>
      </c>
      <c r="B6" s="209" t="n">
        <f aca="false">SUMIF($A$10:$A$10002,A6,$F$10:$F$10002)</f>
        <v>9070000</v>
      </c>
      <c r="H6" s="210"/>
    </row>
    <row r="7" customFormat="false" ht="13.5" hidden="false" customHeight="false" outlineLevel="0" collapsed="false">
      <c r="A7" s="205" t="s">
        <v>739</v>
      </c>
      <c r="B7" s="206" t="n">
        <f aca="false">SUMIF($A$10:$A$10002,A7,$F$10:$F$10002)</f>
        <v>1530000</v>
      </c>
    </row>
    <row r="8" customFormat="false" ht="13.5" hidden="false" customHeight="false" outlineLevel="0" collapsed="false">
      <c r="A8" s="211" t="s">
        <v>740</v>
      </c>
      <c r="B8" s="133"/>
      <c r="G8" s="212" t="s">
        <v>741</v>
      </c>
    </row>
    <row r="9" customFormat="false" ht="13.5" hidden="false" customHeight="false" outlineLevel="0" collapsed="false">
      <c r="A9" s="193" t="s">
        <v>742</v>
      </c>
      <c r="B9" s="213" t="s">
        <v>743</v>
      </c>
      <c r="C9" s="213" t="s">
        <v>744</v>
      </c>
      <c r="D9" s="213" t="s">
        <v>745</v>
      </c>
      <c r="E9" s="213" t="s">
        <v>746</v>
      </c>
      <c r="F9" s="192" t="s">
        <v>7</v>
      </c>
      <c r="G9" s="214" t="s">
        <v>747</v>
      </c>
      <c r="H9" s="215" t="s">
        <v>748</v>
      </c>
      <c r="I9" s="216" t="s">
        <v>749</v>
      </c>
      <c r="J9" s="216" t="s">
        <v>750</v>
      </c>
      <c r="K9" s="216" t="s">
        <v>751</v>
      </c>
      <c r="L9" s="216" t="s">
        <v>752</v>
      </c>
      <c r="M9" s="216" t="s">
        <v>753</v>
      </c>
      <c r="N9" s="216" t="s">
        <v>754</v>
      </c>
      <c r="O9" s="216" t="s">
        <v>755</v>
      </c>
      <c r="P9" s="217" t="s">
        <v>756</v>
      </c>
      <c r="Q9" s="217" t="s">
        <v>757</v>
      </c>
      <c r="R9" s="218" t="s">
        <v>758</v>
      </c>
      <c r="S9" s="216" t="s">
        <v>759</v>
      </c>
      <c r="T9" s="216" t="s">
        <v>760</v>
      </c>
      <c r="U9" s="219" t="s">
        <v>586</v>
      </c>
      <c r="V9" s="216" t="s">
        <v>761</v>
      </c>
      <c r="W9" s="216" t="s">
        <v>762</v>
      </c>
      <c r="X9" s="216" t="s">
        <v>763</v>
      </c>
      <c r="Y9" s="216" t="s">
        <v>764</v>
      </c>
      <c r="Z9" s="216" t="s">
        <v>5</v>
      </c>
      <c r="AA9" s="216" t="s">
        <v>578</v>
      </c>
      <c r="AB9" s="215" t="s">
        <v>765</v>
      </c>
      <c r="AC9" s="215" t="s">
        <v>766</v>
      </c>
    </row>
    <row r="10" customFormat="false" ht="12.75" hidden="false" customHeight="false" outlineLevel="0" collapsed="false">
      <c r="A10" s="191" t="str">
        <f aca="false">B10&amp;" "&amp;C10&amp;" "&amp;D10</f>
        <v> Metals Financial</v>
      </c>
      <c r="B10" s="191" t="str">
        <f aca="false">IF((LEFT(N10,2)="US"),"US","")</f>
        <v/>
      </c>
      <c r="C10" s="191" t="str">
        <f aca="false">M10</f>
        <v>Metals</v>
      </c>
      <c r="D10" s="191" t="str">
        <f aca="false">IF(ISNUMBER(FIND("Phy",N10))=TRUE(),"Physical","Financial")</f>
        <v>Financial</v>
      </c>
      <c r="E10" s="191" t="n">
        <f aca="false">IF(VLOOKUP(S10,'DD-Lookup'!$J$6:$L$50,3,FALSE())="Monthly",(YEAR(AC10)-YEAR(AB10))*12+MONTH(AC10)-MONTH(AB10)+1,(AC10-AB10+1))</f>
        <v>1</v>
      </c>
      <c r="F10" s="220" t="n">
        <f aca="false">E10*SUM(P10:Q10)</f>
        <v>20</v>
      </c>
      <c r="G10" s="196" t="n">
        <v>1244335</v>
      </c>
      <c r="H10" s="197" t="n">
        <v>37025.8468402778</v>
      </c>
      <c r="I10" s="0" t="s">
        <v>767</v>
      </c>
      <c r="M10" s="0" t="s">
        <v>768</v>
      </c>
      <c r="N10" s="0" t="s">
        <v>769</v>
      </c>
      <c r="O10" s="0" t="s">
        <v>770</v>
      </c>
      <c r="Q10" s="198" t="n">
        <v>20</v>
      </c>
      <c r="S10" s="0" t="s">
        <v>771</v>
      </c>
      <c r="T10" s="0" t="s">
        <v>772</v>
      </c>
      <c r="U10" s="200" t="n">
        <v>1665</v>
      </c>
      <c r="V10" s="0" t="s">
        <v>773</v>
      </c>
      <c r="W10" s="0" t="s">
        <v>774</v>
      </c>
      <c r="X10" s="0" t="s">
        <v>775</v>
      </c>
      <c r="Y10" s="0" t="s">
        <v>776</v>
      </c>
      <c r="Z10" s="0" t="s">
        <v>777</v>
      </c>
      <c r="AA10" s="0" t="n">
        <v>2128328</v>
      </c>
    </row>
    <row r="11" customFormat="false" ht="12.75" hidden="false" customHeight="false" outlineLevel="0" collapsed="false">
      <c r="A11" s="191" t="str">
        <f aca="false">B11&amp;" "&amp;C11&amp;" "&amp;D11</f>
        <v> Metals Financial</v>
      </c>
      <c r="B11" s="191" t="str">
        <f aca="false">IF((LEFT(N11,2)="US"),"US","")</f>
        <v/>
      </c>
      <c r="C11" s="191" t="str">
        <f aca="false">M11</f>
        <v>Metals</v>
      </c>
      <c r="D11" s="191" t="str">
        <f aca="false">IF(ISNUMBER(FIND("Phy",N11))=TRUE(),"Physical","Financial")</f>
        <v>Financial</v>
      </c>
      <c r="E11" s="191" t="n">
        <f aca="false">IF(VLOOKUP(S11,'DD-Lookup'!$J$6:$L$50,3,FALSE())="Monthly",(YEAR(AC11)-YEAR(AB11))*12+MONTH(AC11)-MONTH(AB11)+1,(AC11-AB11+1))</f>
        <v>1</v>
      </c>
      <c r="F11" s="220" t="n">
        <f aca="false">E11*SUM(P11:Q11)</f>
        <v>20</v>
      </c>
      <c r="G11" s="196" t="n">
        <v>1244336</v>
      </c>
      <c r="H11" s="197" t="n">
        <v>37025.8477662037</v>
      </c>
      <c r="I11" s="0" t="s">
        <v>767</v>
      </c>
      <c r="M11" s="0" t="s">
        <v>768</v>
      </c>
      <c r="N11" s="0" t="s">
        <v>769</v>
      </c>
      <c r="O11" s="0" t="s">
        <v>770</v>
      </c>
      <c r="Q11" s="198" t="n">
        <v>20</v>
      </c>
      <c r="S11" s="0" t="s">
        <v>771</v>
      </c>
      <c r="T11" s="0" t="s">
        <v>772</v>
      </c>
      <c r="U11" s="200" t="n">
        <v>1666.5</v>
      </c>
      <c r="V11" s="0" t="s">
        <v>773</v>
      </c>
      <c r="W11" s="0" t="s">
        <v>774</v>
      </c>
      <c r="X11" s="0" t="s">
        <v>775</v>
      </c>
      <c r="Y11" s="0" t="s">
        <v>776</v>
      </c>
      <c r="Z11" s="0" t="s">
        <v>777</v>
      </c>
      <c r="AA11" s="0" t="n">
        <v>2128326</v>
      </c>
    </row>
    <row r="12" customFormat="false" ht="12.75" hidden="false" customHeight="false" outlineLevel="0" collapsed="false">
      <c r="A12" s="191" t="str">
        <f aca="false">B12&amp;" "&amp;C12&amp;" "&amp;D12</f>
        <v> Power Financial</v>
      </c>
      <c r="B12" s="191" t="str">
        <f aca="false">IF((LEFT(N12,2)="US"),"US","")</f>
        <v/>
      </c>
      <c r="C12" s="191" t="str">
        <f aca="false">M12</f>
        <v>Power</v>
      </c>
      <c r="D12" s="191" t="str">
        <f aca="false">IF(ISNUMBER(FIND("Phy",N12))=TRUE(),"Physical","Financial")</f>
        <v>Financial</v>
      </c>
      <c r="E12" s="191" t="n">
        <f aca="false">IF(VLOOKUP(S12,'DD-Lookup'!$J$6:$L$50,3,FALSE())="Monthly",(YEAR(AC12)-YEAR(AB12))*12+MONTH(AC12)-MONTH(AB12)+1,(AC12-AB12+1))</f>
        <v>93</v>
      </c>
      <c r="F12" s="220" t="n">
        <f aca="false">E12*SUM(P12:Q12)</f>
        <v>930</v>
      </c>
      <c r="G12" s="196" t="n">
        <v>1244337</v>
      </c>
      <c r="H12" s="197" t="n">
        <v>37026.0183449074</v>
      </c>
      <c r="I12" s="0" t="s">
        <v>778</v>
      </c>
      <c r="M12" s="0" t="s">
        <v>72</v>
      </c>
      <c r="N12" s="0" t="s">
        <v>779</v>
      </c>
      <c r="O12" s="0" t="s">
        <v>780</v>
      </c>
      <c r="P12" s="198" t="n">
        <v>10</v>
      </c>
      <c r="S12" s="0" t="s">
        <v>781</v>
      </c>
      <c r="T12" s="0" t="s">
        <v>782</v>
      </c>
      <c r="U12" s="200" t="n">
        <v>217</v>
      </c>
      <c r="V12" s="0" t="s">
        <v>783</v>
      </c>
      <c r="W12" s="0" t="s">
        <v>784</v>
      </c>
      <c r="X12" s="0" t="s">
        <v>785</v>
      </c>
      <c r="Y12" s="0" t="s">
        <v>786</v>
      </c>
      <c r="Z12" s="0" t="s">
        <v>787</v>
      </c>
      <c r="AA12" s="0" t="n">
        <v>1244337</v>
      </c>
      <c r="AB12" s="197" t="n">
        <v>37165</v>
      </c>
      <c r="AC12" s="197" t="n">
        <v>37257</v>
      </c>
    </row>
    <row r="13" customFormat="false" ht="12.75" hidden="false" customHeight="false" outlineLevel="0" collapsed="false">
      <c r="A13" s="191" t="str">
        <f aca="false">B13&amp;" "&amp;C13&amp;" "&amp;D13</f>
        <v> Power Financial</v>
      </c>
      <c r="B13" s="191" t="str">
        <f aca="false">IF((LEFT(N13,2)="US"),"US","")</f>
        <v/>
      </c>
      <c r="C13" s="191" t="str">
        <f aca="false">M13</f>
        <v>Power</v>
      </c>
      <c r="D13" s="191" t="str">
        <f aca="false">IF(ISNUMBER(FIND("Phy",N13))=TRUE(),"Physical","Financial")</f>
        <v>Financial</v>
      </c>
      <c r="E13" s="191" t="n">
        <f aca="false">IF(VLOOKUP(S13,'DD-Lookup'!$J$6:$L$50,3,FALSE())="Monthly",(YEAR(AC13)-YEAR(AB13))*12+MONTH(AC13)-MONTH(AB13)+1,(AC13-AB13+1))</f>
        <v>93</v>
      </c>
      <c r="F13" s="220" t="n">
        <f aca="false">E13*SUM(P13:Q13)</f>
        <v>930</v>
      </c>
      <c r="G13" s="196" t="n">
        <v>1244338</v>
      </c>
      <c r="H13" s="197" t="n">
        <v>37026.029212963</v>
      </c>
      <c r="I13" s="0" t="s">
        <v>778</v>
      </c>
      <c r="M13" s="0" t="s">
        <v>72</v>
      </c>
      <c r="N13" s="0" t="s">
        <v>779</v>
      </c>
      <c r="O13" s="0" t="s">
        <v>780</v>
      </c>
      <c r="P13" s="198" t="n">
        <v>10</v>
      </c>
      <c r="S13" s="0" t="s">
        <v>781</v>
      </c>
      <c r="T13" s="0" t="s">
        <v>782</v>
      </c>
      <c r="U13" s="200" t="n">
        <v>216.5</v>
      </c>
      <c r="V13" s="0" t="s">
        <v>783</v>
      </c>
      <c r="W13" s="0" t="s">
        <v>784</v>
      </c>
      <c r="X13" s="0" t="s">
        <v>785</v>
      </c>
      <c r="Y13" s="0" t="s">
        <v>786</v>
      </c>
      <c r="Z13" s="0" t="s">
        <v>787</v>
      </c>
      <c r="AA13" s="0" t="n">
        <v>1244338</v>
      </c>
      <c r="AB13" s="197" t="n">
        <v>37165</v>
      </c>
      <c r="AC13" s="197" t="n">
        <v>37257</v>
      </c>
    </row>
    <row r="14" customFormat="false" ht="12.75" hidden="false" customHeight="false" outlineLevel="0" collapsed="false">
      <c r="A14" s="191" t="str">
        <f aca="false">B14&amp;" "&amp;C14&amp;" "&amp;D14</f>
        <v> Power Financial</v>
      </c>
      <c r="B14" s="191" t="str">
        <f aca="false">IF((LEFT(N14,2)="US"),"US","")</f>
        <v/>
      </c>
      <c r="C14" s="191" t="str">
        <f aca="false">M14</f>
        <v>Power</v>
      </c>
      <c r="D14" s="191" t="str">
        <f aca="false">IF(ISNUMBER(FIND("Phy",N14))=TRUE(),"Physical","Financial")</f>
        <v>Financial</v>
      </c>
      <c r="E14" s="191" t="n">
        <f aca="false">IF(VLOOKUP(S14,'DD-Lookup'!$J$6:$L$50,3,FALSE())="Monthly",(YEAR(AC14)-YEAR(AB14))*12+MONTH(AC14)-MONTH(AB14)+1,(AC14-AB14+1))</f>
        <v>93</v>
      </c>
      <c r="F14" s="220" t="n">
        <f aca="false">E14*SUM(P14:Q14)</f>
        <v>930</v>
      </c>
      <c r="G14" s="196" t="n">
        <v>1244339</v>
      </c>
      <c r="H14" s="197" t="n">
        <v>37026.0337037037</v>
      </c>
      <c r="I14" s="0" t="s">
        <v>778</v>
      </c>
      <c r="M14" s="0" t="s">
        <v>72</v>
      </c>
      <c r="N14" s="0" t="s">
        <v>779</v>
      </c>
      <c r="O14" s="0" t="s">
        <v>780</v>
      </c>
      <c r="P14" s="198" t="n">
        <v>10</v>
      </c>
      <c r="S14" s="0" t="s">
        <v>781</v>
      </c>
      <c r="T14" s="0" t="s">
        <v>782</v>
      </c>
      <c r="U14" s="200" t="n">
        <v>216</v>
      </c>
      <c r="V14" s="0" t="s">
        <v>783</v>
      </c>
      <c r="W14" s="0" t="s">
        <v>784</v>
      </c>
      <c r="X14" s="0" t="s">
        <v>785</v>
      </c>
      <c r="Y14" s="0" t="s">
        <v>786</v>
      </c>
      <c r="Z14" s="0" t="s">
        <v>787</v>
      </c>
      <c r="AA14" s="0" t="n">
        <v>1244339</v>
      </c>
      <c r="AB14" s="197" t="n">
        <v>37165</v>
      </c>
      <c r="AC14" s="197" t="n">
        <v>37257</v>
      </c>
    </row>
    <row r="15" customFormat="false" ht="12.75" hidden="false" customHeight="false" outlineLevel="0" collapsed="false">
      <c r="A15" s="191" t="str">
        <f aca="false">B15&amp;" "&amp;C15&amp;" "&amp;D15</f>
        <v> Power Financial</v>
      </c>
      <c r="B15" s="191" t="str">
        <f aca="false">IF((LEFT(N15,2)="US"),"US","")</f>
        <v/>
      </c>
      <c r="C15" s="191" t="str">
        <f aca="false">M15</f>
        <v>Power</v>
      </c>
      <c r="D15" s="191" t="str">
        <f aca="false">IF(ISNUMBER(FIND("Phy",N15))=TRUE(),"Physical","Financial")</f>
        <v>Financial</v>
      </c>
      <c r="E15" s="191" t="n">
        <f aca="false">IF(VLOOKUP(S15,'DD-Lookup'!$J$6:$L$50,3,FALSE())="Monthly",(YEAR(AC15)-YEAR(AB15))*12+MONTH(AC15)-MONTH(AB15)+1,(AC15-AB15+1))</f>
        <v>8</v>
      </c>
      <c r="F15" s="220" t="n">
        <f aca="false">E15*SUM(P15:Q15)</f>
        <v>400</v>
      </c>
      <c r="G15" s="196" t="n">
        <v>1244340</v>
      </c>
      <c r="H15" s="197" t="n">
        <v>37026.0396296296</v>
      </c>
      <c r="I15" s="0" t="s">
        <v>788</v>
      </c>
      <c r="M15" s="0" t="s">
        <v>72</v>
      </c>
      <c r="N15" s="0" t="s">
        <v>779</v>
      </c>
      <c r="O15" s="0" t="s">
        <v>789</v>
      </c>
      <c r="P15" s="198" t="n">
        <v>50</v>
      </c>
      <c r="S15" s="0" t="s">
        <v>781</v>
      </c>
      <c r="T15" s="0" t="s">
        <v>782</v>
      </c>
      <c r="U15" s="200" t="n">
        <v>189</v>
      </c>
      <c r="V15" s="0" t="s">
        <v>790</v>
      </c>
      <c r="W15" s="0" t="s">
        <v>791</v>
      </c>
      <c r="X15" s="0" t="s">
        <v>785</v>
      </c>
      <c r="Y15" s="0" t="s">
        <v>786</v>
      </c>
      <c r="Z15" s="0" t="s">
        <v>787</v>
      </c>
      <c r="AA15" s="0" t="n">
        <v>1244340</v>
      </c>
      <c r="AB15" s="197" t="n">
        <v>37032</v>
      </c>
      <c r="AC15" s="197" t="n">
        <v>37039</v>
      </c>
    </row>
    <row r="16" customFormat="false" ht="12.75" hidden="false" customHeight="false" outlineLevel="0" collapsed="false">
      <c r="A16" s="191" t="str">
        <f aca="false">B16&amp;" "&amp;C16&amp;" "&amp;D16</f>
        <v> Power Physical</v>
      </c>
      <c r="B16" s="191" t="str">
        <f aca="false">IF((LEFT(N16,2)="US"),"US","")</f>
        <v/>
      </c>
      <c r="C16" s="191" t="str">
        <f aca="false">M16</f>
        <v>Power</v>
      </c>
      <c r="D16" s="191" t="str">
        <f aca="false">IF(ISNUMBER(FIND("Phy",N16))=TRUE(),"Physical","Financial")</f>
        <v>Physical</v>
      </c>
      <c r="E16" s="191" t="n">
        <f aca="false">IF(VLOOKUP(S16,'DD-Lookup'!$J$6:$L$50,3,FALSE())="Monthly",(YEAR(AC16)-YEAR(AB16))*12+MONTH(AC16)-MONTH(AB16)+1,(AC16-AB16+1))</f>
        <v>1</v>
      </c>
      <c r="F16" s="220" t="n">
        <f aca="false">E16*SUM(P16:Q16)</f>
        <v>25</v>
      </c>
      <c r="G16" s="196" t="n">
        <v>1244341</v>
      </c>
      <c r="H16" s="197" t="n">
        <v>37026.0424537037</v>
      </c>
      <c r="I16" s="0" t="s">
        <v>792</v>
      </c>
      <c r="M16" s="0" t="s">
        <v>72</v>
      </c>
      <c r="N16" s="0" t="s">
        <v>793</v>
      </c>
      <c r="O16" s="0" t="s">
        <v>794</v>
      </c>
      <c r="Q16" s="198" t="n">
        <v>25</v>
      </c>
      <c r="S16" s="0" t="s">
        <v>781</v>
      </c>
      <c r="T16" s="0" t="s">
        <v>795</v>
      </c>
      <c r="U16" s="200" t="n">
        <v>27.5</v>
      </c>
      <c r="V16" s="0" t="s">
        <v>796</v>
      </c>
      <c r="W16" s="0" t="s">
        <v>797</v>
      </c>
      <c r="X16" s="0" t="s">
        <v>798</v>
      </c>
      <c r="Y16" s="0" t="s">
        <v>799</v>
      </c>
      <c r="Z16" s="0" t="s">
        <v>800</v>
      </c>
      <c r="AA16" s="0" t="n">
        <v>101992.1</v>
      </c>
      <c r="AB16" s="197" t="n">
        <v>37027.875</v>
      </c>
      <c r="AC16" s="197" t="n">
        <v>37027.875</v>
      </c>
    </row>
    <row r="17" customFormat="false" ht="12.75" hidden="false" customHeight="false" outlineLevel="0" collapsed="false">
      <c r="A17" s="191" t="str">
        <f aca="false">B17&amp;" "&amp;C17&amp;" "&amp;D17</f>
        <v> Power Physical</v>
      </c>
      <c r="B17" s="191" t="str">
        <f aca="false">IF((LEFT(N17,2)="US"),"US","")</f>
        <v/>
      </c>
      <c r="C17" s="191" t="str">
        <f aca="false">M17</f>
        <v>Power</v>
      </c>
      <c r="D17" s="191" t="str">
        <f aca="false">IF(ISNUMBER(FIND("Phy",N17))=TRUE(),"Physical","Financial")</f>
        <v>Physical</v>
      </c>
      <c r="E17" s="191" t="n">
        <f aca="false">IF(VLOOKUP(S17,'DD-Lookup'!$J$6:$L$50,3,FALSE())="Monthly",(YEAR(AC17)-YEAR(AB17))*12+MONTH(AC17)-MONTH(AB17)+1,(AC17-AB17+1))</f>
        <v>1</v>
      </c>
      <c r="F17" s="220" t="n">
        <f aca="false">E17*SUM(P17:Q17)</f>
        <v>25</v>
      </c>
      <c r="G17" s="196" t="n">
        <v>1244342</v>
      </c>
      <c r="H17" s="197" t="n">
        <v>37026.0428587963</v>
      </c>
      <c r="I17" s="0" t="s">
        <v>801</v>
      </c>
      <c r="M17" s="0" t="s">
        <v>72</v>
      </c>
      <c r="N17" s="0" t="s">
        <v>793</v>
      </c>
      <c r="O17" s="0" t="s">
        <v>802</v>
      </c>
      <c r="Q17" s="198" t="n">
        <v>25</v>
      </c>
      <c r="S17" s="0" t="s">
        <v>781</v>
      </c>
      <c r="T17" s="0" t="s">
        <v>795</v>
      </c>
      <c r="U17" s="200" t="n">
        <v>22.5</v>
      </c>
      <c r="V17" s="0" t="s">
        <v>803</v>
      </c>
      <c r="W17" s="0" t="s">
        <v>797</v>
      </c>
      <c r="X17" s="0" t="s">
        <v>798</v>
      </c>
      <c r="Y17" s="0" t="s">
        <v>799</v>
      </c>
      <c r="Z17" s="0" t="s">
        <v>800</v>
      </c>
      <c r="AA17" s="0" t="n">
        <v>101993.1</v>
      </c>
      <c r="AB17" s="197" t="n">
        <v>37027.875</v>
      </c>
      <c r="AC17" s="197" t="n">
        <v>37027.875</v>
      </c>
    </row>
    <row r="18" customFormat="false" ht="12.75" hidden="false" customHeight="false" outlineLevel="0" collapsed="false">
      <c r="A18" s="191" t="str">
        <f aca="false">B18&amp;" "&amp;C18&amp;" "&amp;D18</f>
        <v> Power Physical</v>
      </c>
      <c r="B18" s="191" t="str">
        <f aca="false">IF((LEFT(N18,2)="US"),"US","")</f>
        <v/>
      </c>
      <c r="C18" s="191" t="str">
        <f aca="false">M18</f>
        <v>Power</v>
      </c>
      <c r="D18" s="191" t="str">
        <f aca="false">IF(ISNUMBER(FIND("Phy",N18))=TRUE(),"Physical","Financial")</f>
        <v>Physical</v>
      </c>
      <c r="E18" s="191" t="n">
        <f aca="false">IF(VLOOKUP(S18,'DD-Lookup'!$J$6:$L$50,3,FALSE())="Monthly",(YEAR(AC18)-YEAR(AB18))*12+MONTH(AC18)-MONTH(AB18)+1,(AC18-AB18+1))</f>
        <v>1</v>
      </c>
      <c r="F18" s="220" t="n">
        <f aca="false">E18*SUM(P18:Q18)</f>
        <v>25</v>
      </c>
      <c r="G18" s="196" t="n">
        <v>1244343</v>
      </c>
      <c r="H18" s="197" t="n">
        <v>37026.0429861111</v>
      </c>
      <c r="I18" s="0" t="s">
        <v>804</v>
      </c>
      <c r="M18" s="0" t="s">
        <v>72</v>
      </c>
      <c r="N18" s="0" t="s">
        <v>793</v>
      </c>
      <c r="O18" s="0" t="s">
        <v>794</v>
      </c>
      <c r="P18" s="198" t="n">
        <v>25</v>
      </c>
      <c r="S18" s="0" t="s">
        <v>781</v>
      </c>
      <c r="T18" s="0" t="s">
        <v>795</v>
      </c>
      <c r="U18" s="200" t="n">
        <v>27.3</v>
      </c>
      <c r="V18" s="0" t="s">
        <v>805</v>
      </c>
      <c r="W18" s="0" t="s">
        <v>797</v>
      </c>
      <c r="X18" s="0" t="s">
        <v>798</v>
      </c>
      <c r="Y18" s="0" t="s">
        <v>799</v>
      </c>
      <c r="Z18" s="0" t="s">
        <v>800</v>
      </c>
      <c r="AA18" s="0" t="n">
        <v>101994.1</v>
      </c>
      <c r="AB18" s="197" t="n">
        <v>37027.875</v>
      </c>
      <c r="AC18" s="197" t="n">
        <v>37027.875</v>
      </c>
    </row>
    <row r="19" customFormat="false" ht="12.75" hidden="false" customHeight="false" outlineLevel="0" collapsed="false">
      <c r="A19" s="191" t="str">
        <f aca="false">B19&amp;" "&amp;C19&amp;" "&amp;D19</f>
        <v> Power Physical</v>
      </c>
      <c r="B19" s="191" t="str">
        <f aca="false">IF((LEFT(N19,2)="US"),"US","")</f>
        <v/>
      </c>
      <c r="C19" s="191" t="str">
        <f aca="false">M19</f>
        <v>Power</v>
      </c>
      <c r="D19" s="191" t="str">
        <f aca="false">IF(ISNUMBER(FIND("Phy",N19))=TRUE(),"Physical","Financial")</f>
        <v>Physical</v>
      </c>
      <c r="E19" s="191" t="n">
        <f aca="false">IF(VLOOKUP(S19,'DD-Lookup'!$J$6:$L$50,3,FALSE())="Monthly",(YEAR(AC19)-YEAR(AB19))*12+MONTH(AC19)-MONTH(AB19)+1,(AC19-AB19+1))</f>
        <v>1</v>
      </c>
      <c r="F19" s="220" t="n">
        <f aca="false">E19*SUM(P19:Q19)</f>
        <v>25</v>
      </c>
      <c r="G19" s="196" t="n">
        <v>1244344</v>
      </c>
      <c r="H19" s="197" t="n">
        <v>37026.0439930556</v>
      </c>
      <c r="I19" s="0" t="s">
        <v>806</v>
      </c>
      <c r="M19" s="0" t="s">
        <v>72</v>
      </c>
      <c r="N19" s="0" t="s">
        <v>793</v>
      </c>
      <c r="O19" s="0" t="s">
        <v>794</v>
      </c>
      <c r="P19" s="198" t="n">
        <v>25</v>
      </c>
      <c r="S19" s="0" t="s">
        <v>781</v>
      </c>
      <c r="T19" s="0" t="s">
        <v>795</v>
      </c>
      <c r="U19" s="200" t="n">
        <v>27</v>
      </c>
      <c r="V19" s="0" t="s">
        <v>807</v>
      </c>
      <c r="W19" s="0" t="s">
        <v>797</v>
      </c>
      <c r="X19" s="0" t="s">
        <v>798</v>
      </c>
      <c r="Y19" s="0" t="s">
        <v>799</v>
      </c>
      <c r="Z19" s="0" t="s">
        <v>800</v>
      </c>
      <c r="AA19" s="0" t="n">
        <v>101995.1</v>
      </c>
      <c r="AB19" s="197" t="n">
        <v>37027.875</v>
      </c>
      <c r="AC19" s="197" t="n">
        <v>37027.875</v>
      </c>
    </row>
    <row r="20" customFormat="false" ht="12.75" hidden="false" customHeight="false" outlineLevel="0" collapsed="false">
      <c r="A20" s="191" t="str">
        <f aca="false">B20&amp;" "&amp;C20&amp;" "&amp;D20</f>
        <v> Power Physical</v>
      </c>
      <c r="B20" s="191" t="str">
        <f aca="false">IF((LEFT(N20,2)="US"),"US","")</f>
        <v/>
      </c>
      <c r="C20" s="191" t="str">
        <f aca="false">M20</f>
        <v>Power</v>
      </c>
      <c r="D20" s="191" t="str">
        <f aca="false">IF(ISNUMBER(FIND("Phy",N20))=TRUE(),"Physical","Financial")</f>
        <v>Physical</v>
      </c>
      <c r="E20" s="191" t="n">
        <f aca="false">IF(VLOOKUP(S20,'DD-Lookup'!$J$6:$L$50,3,FALSE())="Monthly",(YEAR(AC20)-YEAR(AB20))*12+MONTH(AC20)-MONTH(AB20)+1,(AC20-AB20+1))</f>
        <v>1</v>
      </c>
      <c r="F20" s="220" t="n">
        <f aca="false">E20*SUM(P20:Q20)</f>
        <v>25</v>
      </c>
      <c r="G20" s="196" t="n">
        <v>1244345</v>
      </c>
      <c r="H20" s="197" t="n">
        <v>37026.0440046296</v>
      </c>
      <c r="I20" s="0" t="s">
        <v>808</v>
      </c>
      <c r="M20" s="0" t="s">
        <v>72</v>
      </c>
      <c r="N20" s="0" t="s">
        <v>793</v>
      </c>
      <c r="O20" s="0" t="s">
        <v>794</v>
      </c>
      <c r="Q20" s="198" t="n">
        <v>25</v>
      </c>
      <c r="S20" s="0" t="s">
        <v>781</v>
      </c>
      <c r="T20" s="0" t="s">
        <v>795</v>
      </c>
      <c r="U20" s="200" t="n">
        <v>27.5</v>
      </c>
      <c r="V20" s="0" t="s">
        <v>809</v>
      </c>
      <c r="W20" s="0" t="s">
        <v>797</v>
      </c>
      <c r="X20" s="0" t="s">
        <v>798</v>
      </c>
      <c r="Y20" s="0" t="s">
        <v>799</v>
      </c>
      <c r="Z20" s="0" t="s">
        <v>800</v>
      </c>
      <c r="AA20" s="0" t="n">
        <v>101996.1</v>
      </c>
      <c r="AB20" s="197" t="n">
        <v>37027.875</v>
      </c>
      <c r="AC20" s="197" t="n">
        <v>37027.875</v>
      </c>
    </row>
    <row r="21" customFormat="false" ht="12.75" hidden="false" customHeight="false" outlineLevel="0" collapsed="false">
      <c r="A21" s="191" t="str">
        <f aca="false">B21&amp;" "&amp;C21&amp;" "&amp;D21</f>
        <v> Power Physical</v>
      </c>
      <c r="B21" s="191" t="str">
        <f aca="false">IF((LEFT(N21,2)="US"),"US","")</f>
        <v/>
      </c>
      <c r="C21" s="191" t="str">
        <f aca="false">M21</f>
        <v>Power</v>
      </c>
      <c r="D21" s="191" t="str">
        <f aca="false">IF(ISNUMBER(FIND("Phy",N21))=TRUE(),"Physical","Financial")</f>
        <v>Physical</v>
      </c>
      <c r="E21" s="191" t="n">
        <f aca="false">IF(VLOOKUP(S21,'DD-Lookup'!$J$6:$L$50,3,FALSE())="Monthly",(YEAR(AC21)-YEAR(AB21))*12+MONTH(AC21)-MONTH(AB21)+1,(AC21-AB21+1))</f>
        <v>1</v>
      </c>
      <c r="F21" s="220" t="n">
        <f aca="false">E21*SUM(P21:Q21)</f>
        <v>25</v>
      </c>
      <c r="G21" s="196" t="n">
        <v>1244346</v>
      </c>
      <c r="H21" s="197" t="n">
        <v>37026.04625</v>
      </c>
      <c r="I21" s="0" t="s">
        <v>810</v>
      </c>
      <c r="M21" s="0" t="s">
        <v>72</v>
      </c>
      <c r="N21" s="0" t="s">
        <v>793</v>
      </c>
      <c r="O21" s="0" t="s">
        <v>802</v>
      </c>
      <c r="Q21" s="198" t="n">
        <v>25</v>
      </c>
      <c r="S21" s="0" t="s">
        <v>781</v>
      </c>
      <c r="T21" s="0" t="s">
        <v>795</v>
      </c>
      <c r="U21" s="200" t="n">
        <v>22.4</v>
      </c>
      <c r="V21" s="0" t="s">
        <v>811</v>
      </c>
      <c r="W21" s="0" t="s">
        <v>797</v>
      </c>
      <c r="X21" s="0" t="s">
        <v>798</v>
      </c>
      <c r="Y21" s="0" t="s">
        <v>799</v>
      </c>
      <c r="Z21" s="0" t="s">
        <v>800</v>
      </c>
      <c r="AA21" s="0" t="n">
        <v>101997.1</v>
      </c>
      <c r="AB21" s="197" t="n">
        <v>37027.875</v>
      </c>
      <c r="AC21" s="197" t="n">
        <v>37027.875</v>
      </c>
    </row>
    <row r="22" customFormat="false" ht="12.75" hidden="false" customHeight="false" outlineLevel="0" collapsed="false">
      <c r="A22" s="191" t="str">
        <f aca="false">B22&amp;" "&amp;C22&amp;" "&amp;D22</f>
        <v> Power Physical</v>
      </c>
      <c r="B22" s="191" t="str">
        <f aca="false">IF((LEFT(N22,2)="US"),"US","")</f>
        <v/>
      </c>
      <c r="C22" s="191" t="str">
        <f aca="false">M22</f>
        <v>Power</v>
      </c>
      <c r="D22" s="191" t="str">
        <f aca="false">IF(ISNUMBER(FIND("Phy",N22))=TRUE(),"Physical","Financial")</f>
        <v>Physical</v>
      </c>
      <c r="E22" s="191" t="n">
        <f aca="false">IF(VLOOKUP(S22,'DD-Lookup'!$J$6:$L$50,3,FALSE())="Monthly",(YEAR(AC22)-YEAR(AB22))*12+MONTH(AC22)-MONTH(AB22)+1,(AC22-AB22+1))</f>
        <v>1</v>
      </c>
      <c r="F22" s="220" t="n">
        <f aca="false">E22*SUM(P22:Q22)</f>
        <v>25</v>
      </c>
      <c r="G22" s="196" t="n">
        <v>1244347</v>
      </c>
      <c r="H22" s="197" t="n">
        <v>37026.0462962963</v>
      </c>
      <c r="I22" s="0" t="s">
        <v>812</v>
      </c>
      <c r="M22" s="0" t="s">
        <v>72</v>
      </c>
      <c r="N22" s="0" t="s">
        <v>793</v>
      </c>
      <c r="O22" s="0" t="s">
        <v>794</v>
      </c>
      <c r="Q22" s="198" t="n">
        <v>25</v>
      </c>
      <c r="S22" s="0" t="s">
        <v>781</v>
      </c>
      <c r="T22" s="0" t="s">
        <v>795</v>
      </c>
      <c r="U22" s="200" t="n">
        <v>27.5</v>
      </c>
      <c r="V22" s="0" t="s">
        <v>813</v>
      </c>
      <c r="W22" s="0" t="s">
        <v>797</v>
      </c>
      <c r="X22" s="0" t="s">
        <v>798</v>
      </c>
      <c r="Y22" s="0" t="s">
        <v>799</v>
      </c>
      <c r="Z22" s="0" t="s">
        <v>800</v>
      </c>
      <c r="AA22" s="0" t="n">
        <v>101998.1</v>
      </c>
      <c r="AB22" s="197" t="n">
        <v>37027.875</v>
      </c>
      <c r="AC22" s="197" t="n">
        <v>37027.875</v>
      </c>
    </row>
    <row r="23" customFormat="false" ht="12.75" hidden="false" customHeight="false" outlineLevel="0" collapsed="false">
      <c r="A23" s="191" t="str">
        <f aca="false">B23&amp;" "&amp;C23&amp;" "&amp;D23</f>
        <v> Power Physical</v>
      </c>
      <c r="B23" s="191" t="str">
        <f aca="false">IF((LEFT(N23,2)="US"),"US","")</f>
        <v/>
      </c>
      <c r="C23" s="191" t="str">
        <f aca="false">M23</f>
        <v>Power</v>
      </c>
      <c r="D23" s="191" t="str">
        <f aca="false">IF(ISNUMBER(FIND("Phy",N23))=TRUE(),"Physical","Financial")</f>
        <v>Physical</v>
      </c>
      <c r="E23" s="191" t="n">
        <f aca="false">IF(VLOOKUP(S23,'DD-Lookup'!$J$6:$L$50,3,FALSE())="Monthly",(YEAR(AC23)-YEAR(AB23))*12+MONTH(AC23)-MONTH(AB23)+1,(AC23-AB23+1))</f>
        <v>1</v>
      </c>
      <c r="F23" s="220" t="n">
        <f aca="false">E23*SUM(P23:Q23)</f>
        <v>25</v>
      </c>
      <c r="G23" s="196" t="n">
        <v>1244348</v>
      </c>
      <c r="H23" s="197" t="n">
        <v>37026.0465625</v>
      </c>
      <c r="I23" s="0" t="s">
        <v>814</v>
      </c>
      <c r="M23" s="0" t="s">
        <v>72</v>
      </c>
      <c r="N23" s="0" t="s">
        <v>793</v>
      </c>
      <c r="O23" s="0" t="s">
        <v>802</v>
      </c>
      <c r="Q23" s="198" t="n">
        <v>25</v>
      </c>
      <c r="S23" s="0" t="s">
        <v>781</v>
      </c>
      <c r="T23" s="0" t="s">
        <v>795</v>
      </c>
      <c r="U23" s="200" t="n">
        <v>22.5</v>
      </c>
      <c r="V23" s="0" t="s">
        <v>815</v>
      </c>
      <c r="W23" s="0" t="s">
        <v>797</v>
      </c>
      <c r="X23" s="0" t="s">
        <v>798</v>
      </c>
      <c r="Y23" s="0" t="s">
        <v>799</v>
      </c>
      <c r="Z23" s="0" t="s">
        <v>800</v>
      </c>
      <c r="AA23" s="0" t="n">
        <v>101999.1</v>
      </c>
      <c r="AB23" s="197" t="n">
        <v>37027.875</v>
      </c>
      <c r="AC23" s="197" t="n">
        <v>37027.875</v>
      </c>
    </row>
    <row r="24" customFormat="false" ht="12.75" hidden="false" customHeight="false" outlineLevel="0" collapsed="false">
      <c r="A24" s="191" t="str">
        <f aca="false">B24&amp;" "&amp;C24&amp;" "&amp;D24</f>
        <v> Power Physical</v>
      </c>
      <c r="B24" s="191" t="str">
        <f aca="false">IF((LEFT(N24,2)="US"),"US","")</f>
        <v/>
      </c>
      <c r="C24" s="191" t="str">
        <f aca="false">M24</f>
        <v>Power</v>
      </c>
      <c r="D24" s="191" t="str">
        <f aca="false">IF(ISNUMBER(FIND("Phy",N24))=TRUE(),"Physical","Financial")</f>
        <v>Physical</v>
      </c>
      <c r="E24" s="191" t="n">
        <f aca="false">IF(VLOOKUP(S24,'DD-Lookup'!$J$6:$L$50,3,FALSE())="Monthly",(YEAR(AC24)-YEAR(AB24))*12+MONTH(AC24)-MONTH(AB24)+1,(AC24-AB24+1))</f>
        <v>1</v>
      </c>
      <c r="F24" s="220" t="n">
        <f aca="false">E24*SUM(P24:Q24)</f>
        <v>25</v>
      </c>
      <c r="G24" s="196" t="n">
        <v>1244349</v>
      </c>
      <c r="H24" s="197" t="n">
        <v>37026.0472337963</v>
      </c>
      <c r="I24" s="0" t="s">
        <v>816</v>
      </c>
      <c r="M24" s="0" t="s">
        <v>72</v>
      </c>
      <c r="N24" s="0" t="s">
        <v>793</v>
      </c>
      <c r="O24" s="0" t="s">
        <v>794</v>
      </c>
      <c r="Q24" s="198" t="n">
        <v>25</v>
      </c>
      <c r="S24" s="0" t="s">
        <v>781</v>
      </c>
      <c r="T24" s="0" t="s">
        <v>795</v>
      </c>
      <c r="U24" s="200" t="n">
        <v>27.6</v>
      </c>
      <c r="V24" s="0" t="s">
        <v>817</v>
      </c>
      <c r="W24" s="0" t="s">
        <v>797</v>
      </c>
      <c r="X24" s="0" t="s">
        <v>798</v>
      </c>
      <c r="Y24" s="0" t="s">
        <v>799</v>
      </c>
      <c r="Z24" s="0" t="s">
        <v>800</v>
      </c>
      <c r="AA24" s="0" t="n">
        <v>102000.1</v>
      </c>
      <c r="AB24" s="197" t="n">
        <v>37027.875</v>
      </c>
      <c r="AC24" s="197" t="n">
        <v>37027.875</v>
      </c>
    </row>
    <row r="25" customFormat="false" ht="12.75" hidden="false" customHeight="false" outlineLevel="0" collapsed="false">
      <c r="A25" s="191" t="str">
        <f aca="false">B25&amp;" "&amp;C25&amp;" "&amp;D25</f>
        <v> Power Physical</v>
      </c>
      <c r="B25" s="191" t="str">
        <f aca="false">IF((LEFT(N25,2)="US"),"US","")</f>
        <v/>
      </c>
      <c r="C25" s="191" t="str">
        <f aca="false">M25</f>
        <v>Power</v>
      </c>
      <c r="D25" s="191" t="str">
        <f aca="false">IF(ISNUMBER(FIND("Phy",N25))=TRUE(),"Physical","Financial")</f>
        <v>Physical</v>
      </c>
      <c r="E25" s="191" t="n">
        <f aca="false">IF(VLOOKUP(S25,'DD-Lookup'!$J$6:$L$50,3,FALSE())="Monthly",(YEAR(AC25)-YEAR(AB25))*12+MONTH(AC25)-MONTH(AB25)+1,(AC25-AB25+1))</f>
        <v>1</v>
      </c>
      <c r="F25" s="220" t="n">
        <f aca="false">E25*SUM(P25:Q25)</f>
        <v>25</v>
      </c>
      <c r="G25" s="196" t="n">
        <v>1244350</v>
      </c>
      <c r="H25" s="197" t="n">
        <v>37026.047650463</v>
      </c>
      <c r="I25" s="0" t="s">
        <v>818</v>
      </c>
      <c r="M25" s="0" t="s">
        <v>72</v>
      </c>
      <c r="N25" s="0" t="s">
        <v>793</v>
      </c>
      <c r="O25" s="0" t="s">
        <v>794</v>
      </c>
      <c r="Q25" s="198" t="n">
        <v>25</v>
      </c>
      <c r="S25" s="0" t="s">
        <v>781</v>
      </c>
      <c r="T25" s="0" t="s">
        <v>795</v>
      </c>
      <c r="U25" s="200" t="n">
        <v>27.8</v>
      </c>
      <c r="V25" s="0" t="s">
        <v>819</v>
      </c>
      <c r="W25" s="0" t="s">
        <v>797</v>
      </c>
      <c r="X25" s="0" t="s">
        <v>798</v>
      </c>
      <c r="Y25" s="0" t="s">
        <v>799</v>
      </c>
      <c r="Z25" s="0" t="s">
        <v>800</v>
      </c>
      <c r="AA25" s="0" t="n">
        <v>102001.1</v>
      </c>
      <c r="AB25" s="197" t="n">
        <v>37027.875</v>
      </c>
      <c r="AC25" s="197" t="n">
        <v>37027.875</v>
      </c>
    </row>
    <row r="26" customFormat="false" ht="12.75" hidden="false" customHeight="false" outlineLevel="0" collapsed="false">
      <c r="A26" s="191" t="str">
        <f aca="false">B26&amp;" "&amp;C26&amp;" "&amp;D26</f>
        <v> Metals Financial</v>
      </c>
      <c r="B26" s="191" t="str">
        <f aca="false">IF((LEFT(N26,2)="US"),"US","")</f>
        <v/>
      </c>
      <c r="C26" s="191" t="str">
        <f aca="false">M26</f>
        <v>Metals</v>
      </c>
      <c r="D26" s="191" t="str">
        <f aca="false">IF(ISNUMBER(FIND("Phy",N26))=TRUE(),"Physical","Financial")</f>
        <v>Financial</v>
      </c>
      <c r="E26" s="191" t="n">
        <f aca="false">IF(VLOOKUP(S26,'DD-Lookup'!$J$6:$L$50,3,FALSE())="Monthly",(YEAR(AC26)-YEAR(AB26))*12+MONTH(AC26)-MONTH(AB26)+1,(AC26-AB26+1))</f>
        <v>1</v>
      </c>
      <c r="F26" s="220" t="n">
        <f aca="false">E26*SUM(P26:Q26)</f>
        <v>2</v>
      </c>
      <c r="G26" s="196" t="n">
        <v>1244351</v>
      </c>
      <c r="H26" s="197" t="n">
        <v>37026.0476851852</v>
      </c>
      <c r="I26" s="0" t="s">
        <v>767</v>
      </c>
      <c r="M26" s="0" t="s">
        <v>768</v>
      </c>
      <c r="N26" s="0" t="s">
        <v>769</v>
      </c>
      <c r="O26" s="0" t="s">
        <v>770</v>
      </c>
      <c r="P26" s="198" t="n">
        <v>2</v>
      </c>
      <c r="S26" s="0" t="s">
        <v>771</v>
      </c>
      <c r="T26" s="0" t="s">
        <v>772</v>
      </c>
      <c r="U26" s="200" t="n">
        <v>1666</v>
      </c>
      <c r="V26" s="0" t="s">
        <v>773</v>
      </c>
      <c r="W26" s="0" t="s">
        <v>820</v>
      </c>
      <c r="X26" s="0" t="s">
        <v>775</v>
      </c>
      <c r="Y26" s="0" t="s">
        <v>776</v>
      </c>
      <c r="Z26" s="0" t="s">
        <v>777</v>
      </c>
      <c r="AA26" s="0" t="n">
        <v>2128324</v>
      </c>
    </row>
    <row r="27" customFormat="false" ht="12.75" hidden="false" customHeight="false" outlineLevel="0" collapsed="false">
      <c r="A27" s="191" t="str">
        <f aca="false">B27&amp;" "&amp;C27&amp;" "&amp;D27</f>
        <v> Power Physical</v>
      </c>
      <c r="B27" s="191" t="str">
        <f aca="false">IF((LEFT(N27,2)="US"),"US","")</f>
        <v/>
      </c>
      <c r="C27" s="191" t="str">
        <f aca="false">M27</f>
        <v>Power</v>
      </c>
      <c r="D27" s="191" t="str">
        <f aca="false">IF(ISNUMBER(FIND("Phy",N27))=TRUE(),"Physical","Financial")</f>
        <v>Physical</v>
      </c>
      <c r="E27" s="191" t="n">
        <f aca="false">IF(VLOOKUP(S27,'DD-Lookup'!$J$6:$L$50,3,FALSE())="Monthly",(YEAR(AC27)-YEAR(AB27))*12+MONTH(AC27)-MONTH(AB27)+1,(AC27-AB27+1))</f>
        <v>1</v>
      </c>
      <c r="F27" s="220" t="n">
        <f aca="false">E27*SUM(P27:Q27)</f>
        <v>25</v>
      </c>
      <c r="G27" s="196" t="n">
        <v>1244352</v>
      </c>
      <c r="H27" s="197" t="n">
        <v>37026.0478703704</v>
      </c>
      <c r="I27" s="0" t="s">
        <v>792</v>
      </c>
      <c r="M27" s="0" t="s">
        <v>72</v>
      </c>
      <c r="N27" s="0" t="s">
        <v>793</v>
      </c>
      <c r="O27" s="0" t="s">
        <v>802</v>
      </c>
      <c r="Q27" s="198" t="n">
        <v>25</v>
      </c>
      <c r="S27" s="0" t="s">
        <v>781</v>
      </c>
      <c r="T27" s="0" t="s">
        <v>795</v>
      </c>
      <c r="U27" s="200" t="n">
        <v>22.7</v>
      </c>
      <c r="V27" s="0" t="s">
        <v>796</v>
      </c>
      <c r="W27" s="0" t="s">
        <v>797</v>
      </c>
      <c r="X27" s="0" t="s">
        <v>798</v>
      </c>
      <c r="Y27" s="0" t="s">
        <v>799</v>
      </c>
      <c r="Z27" s="0" t="s">
        <v>800</v>
      </c>
      <c r="AA27" s="0" t="n">
        <v>102002.1</v>
      </c>
      <c r="AB27" s="197" t="n">
        <v>37027.875</v>
      </c>
      <c r="AC27" s="197" t="n">
        <v>37027.875</v>
      </c>
    </row>
    <row r="28" customFormat="false" ht="12.75" hidden="false" customHeight="false" outlineLevel="0" collapsed="false">
      <c r="A28" s="191" t="str">
        <f aca="false">B28&amp;" "&amp;C28&amp;" "&amp;D28</f>
        <v> Power Physical</v>
      </c>
      <c r="B28" s="191" t="str">
        <f aca="false">IF((LEFT(N28,2)="US"),"US","")</f>
        <v/>
      </c>
      <c r="C28" s="191" t="str">
        <f aca="false">M28</f>
        <v>Power</v>
      </c>
      <c r="D28" s="191" t="str">
        <f aca="false">IF(ISNUMBER(FIND("Phy",N28))=TRUE(),"Physical","Financial")</f>
        <v>Physical</v>
      </c>
      <c r="E28" s="191" t="n">
        <f aca="false">IF(VLOOKUP(S28,'DD-Lookup'!$J$6:$L$50,3,FALSE())="Monthly",(YEAR(AC28)-YEAR(AB28))*12+MONTH(AC28)-MONTH(AB28)+1,(AC28-AB28+1))</f>
        <v>1</v>
      </c>
      <c r="F28" s="220" t="n">
        <f aca="false">E28*SUM(P28:Q28)</f>
        <v>25</v>
      </c>
      <c r="G28" s="196" t="n">
        <v>1244353</v>
      </c>
      <c r="H28" s="197" t="n">
        <v>37026.0479398148</v>
      </c>
      <c r="I28" s="0" t="s">
        <v>821</v>
      </c>
      <c r="M28" s="0" t="s">
        <v>72</v>
      </c>
      <c r="N28" s="0" t="s">
        <v>822</v>
      </c>
      <c r="O28" s="0" t="s">
        <v>823</v>
      </c>
      <c r="Q28" s="198" t="n">
        <v>25</v>
      </c>
      <c r="S28" s="0" t="s">
        <v>781</v>
      </c>
      <c r="T28" s="0" t="s">
        <v>795</v>
      </c>
      <c r="U28" s="200" t="n">
        <v>27.55</v>
      </c>
      <c r="V28" s="0" t="s">
        <v>824</v>
      </c>
      <c r="W28" s="0" t="s">
        <v>825</v>
      </c>
      <c r="X28" s="0" t="s">
        <v>798</v>
      </c>
      <c r="Y28" s="0" t="s">
        <v>799</v>
      </c>
      <c r="Z28" s="0" t="s">
        <v>800</v>
      </c>
      <c r="AA28" s="0" t="n">
        <v>102003.1</v>
      </c>
      <c r="AB28" s="197" t="n">
        <v>37027.875</v>
      </c>
      <c r="AC28" s="197" t="n">
        <v>37027.875</v>
      </c>
    </row>
    <row r="29" customFormat="false" ht="12.75" hidden="false" customHeight="false" outlineLevel="0" collapsed="false">
      <c r="A29" s="191" t="str">
        <f aca="false">B29&amp;" "&amp;C29&amp;" "&amp;D29</f>
        <v> Power Physical</v>
      </c>
      <c r="B29" s="191" t="str">
        <f aca="false">IF((LEFT(N29,2)="US"),"US","")</f>
        <v/>
      </c>
      <c r="C29" s="191" t="str">
        <f aca="false">M29</f>
        <v>Power</v>
      </c>
      <c r="D29" s="191" t="str">
        <f aca="false">IF(ISNUMBER(FIND("Phy",N29))=TRUE(),"Physical","Financial")</f>
        <v>Physical</v>
      </c>
      <c r="E29" s="191" t="n">
        <f aca="false">IF(VLOOKUP(S29,'DD-Lookup'!$J$6:$L$50,3,FALSE())="Monthly",(YEAR(AC29)-YEAR(AB29))*12+MONTH(AC29)-MONTH(AB29)+1,(AC29-AB29+1))</f>
        <v>1</v>
      </c>
      <c r="F29" s="220" t="n">
        <f aca="false">E29*SUM(P29:Q29)</f>
        <v>25</v>
      </c>
      <c r="G29" s="196" t="n">
        <v>1244354</v>
      </c>
      <c r="H29" s="197" t="n">
        <v>37026.0480902778</v>
      </c>
      <c r="I29" s="0" t="s">
        <v>821</v>
      </c>
      <c r="M29" s="0" t="s">
        <v>72</v>
      </c>
      <c r="N29" s="0" t="s">
        <v>822</v>
      </c>
      <c r="O29" s="0" t="s">
        <v>826</v>
      </c>
      <c r="Q29" s="198" t="n">
        <v>25</v>
      </c>
      <c r="S29" s="0" t="s">
        <v>781</v>
      </c>
      <c r="T29" s="0" t="s">
        <v>795</v>
      </c>
      <c r="U29" s="200" t="n">
        <v>22.6</v>
      </c>
      <c r="V29" s="0" t="s">
        <v>827</v>
      </c>
      <c r="W29" s="0" t="s">
        <v>825</v>
      </c>
      <c r="X29" s="0" t="s">
        <v>798</v>
      </c>
      <c r="Y29" s="0" t="s">
        <v>799</v>
      </c>
      <c r="Z29" s="0" t="s">
        <v>800</v>
      </c>
      <c r="AA29" s="0" t="n">
        <v>102004.1</v>
      </c>
      <c r="AB29" s="197" t="n">
        <v>37027.875</v>
      </c>
      <c r="AC29" s="197" t="n">
        <v>37027.875</v>
      </c>
    </row>
    <row r="30" customFormat="false" ht="12.75" hidden="false" customHeight="false" outlineLevel="0" collapsed="false">
      <c r="A30" s="191" t="str">
        <f aca="false">B30&amp;" "&amp;C30&amp;" "&amp;D30</f>
        <v> Power Physical</v>
      </c>
      <c r="B30" s="191" t="str">
        <f aca="false">IF((LEFT(N30,2)="US"),"US","")</f>
        <v/>
      </c>
      <c r="C30" s="191" t="str">
        <f aca="false">M30</f>
        <v>Power</v>
      </c>
      <c r="D30" s="191" t="str">
        <f aca="false">IF(ISNUMBER(FIND("Phy",N30))=TRUE(),"Physical","Financial")</f>
        <v>Physical</v>
      </c>
      <c r="E30" s="191" t="n">
        <f aca="false">IF(VLOOKUP(S30,'DD-Lookup'!$J$6:$L$50,3,FALSE())="Monthly",(YEAR(AC30)-YEAR(AB30))*12+MONTH(AC30)-MONTH(AB30)+1,(AC30-AB30+1))</f>
        <v>1</v>
      </c>
      <c r="F30" s="220" t="n">
        <f aca="false">E30*SUM(P30:Q30)</f>
        <v>25</v>
      </c>
      <c r="G30" s="196" t="n">
        <v>1244355</v>
      </c>
      <c r="H30" s="197" t="n">
        <v>37026.0481597222</v>
      </c>
      <c r="I30" s="0" t="s">
        <v>810</v>
      </c>
      <c r="M30" s="0" t="s">
        <v>72</v>
      </c>
      <c r="N30" s="0" t="s">
        <v>793</v>
      </c>
      <c r="O30" s="0" t="s">
        <v>794</v>
      </c>
      <c r="Q30" s="198" t="n">
        <v>25</v>
      </c>
      <c r="S30" s="0" t="s">
        <v>781</v>
      </c>
      <c r="T30" s="0" t="s">
        <v>795</v>
      </c>
      <c r="U30" s="200" t="n">
        <v>28.2</v>
      </c>
      <c r="V30" s="0" t="s">
        <v>811</v>
      </c>
      <c r="W30" s="0" t="s">
        <v>797</v>
      </c>
      <c r="X30" s="0" t="s">
        <v>798</v>
      </c>
      <c r="Y30" s="0" t="s">
        <v>799</v>
      </c>
      <c r="Z30" s="0" t="s">
        <v>800</v>
      </c>
      <c r="AA30" s="0" t="n">
        <v>102005.1</v>
      </c>
      <c r="AB30" s="197" t="n">
        <v>37027.875</v>
      </c>
      <c r="AC30" s="197" t="n">
        <v>37027.875</v>
      </c>
    </row>
    <row r="31" customFormat="false" ht="12.75" hidden="false" customHeight="false" outlineLevel="0" collapsed="false">
      <c r="A31" s="191" t="str">
        <f aca="false">B31&amp;" "&amp;C31&amp;" "&amp;D31</f>
        <v> Power Physical</v>
      </c>
      <c r="B31" s="191" t="str">
        <f aca="false">IF((LEFT(N31,2)="US"),"US","")</f>
        <v/>
      </c>
      <c r="C31" s="191" t="str">
        <f aca="false">M31</f>
        <v>Power</v>
      </c>
      <c r="D31" s="191" t="str">
        <f aca="false">IF(ISNUMBER(FIND("Phy",N31))=TRUE(),"Physical","Financial")</f>
        <v>Physical</v>
      </c>
      <c r="E31" s="191" t="n">
        <f aca="false">IF(VLOOKUP(S31,'DD-Lookup'!$J$6:$L$50,3,FALSE())="Monthly",(YEAR(AC31)-YEAR(AB31))*12+MONTH(AC31)-MONTH(AB31)+1,(AC31-AB31+1))</f>
        <v>1</v>
      </c>
      <c r="F31" s="220" t="n">
        <f aca="false">E31*SUM(P31:Q31)</f>
        <v>25</v>
      </c>
      <c r="G31" s="196" t="n">
        <v>1244356</v>
      </c>
      <c r="H31" s="197" t="n">
        <v>37026.0494328704</v>
      </c>
      <c r="I31" s="0" t="s">
        <v>828</v>
      </c>
      <c r="M31" s="0" t="s">
        <v>72</v>
      </c>
      <c r="N31" s="0" t="s">
        <v>793</v>
      </c>
      <c r="O31" s="0" t="s">
        <v>794</v>
      </c>
      <c r="Q31" s="198" t="n">
        <v>25</v>
      </c>
      <c r="S31" s="0" t="s">
        <v>781</v>
      </c>
      <c r="T31" s="0" t="s">
        <v>795</v>
      </c>
      <c r="U31" s="200" t="n">
        <v>28.6</v>
      </c>
      <c r="V31" s="0" t="s">
        <v>829</v>
      </c>
      <c r="W31" s="0" t="s">
        <v>797</v>
      </c>
      <c r="X31" s="0" t="s">
        <v>798</v>
      </c>
      <c r="Y31" s="0" t="s">
        <v>799</v>
      </c>
      <c r="Z31" s="0" t="s">
        <v>800</v>
      </c>
      <c r="AA31" s="0" t="n">
        <v>102006.1</v>
      </c>
      <c r="AB31" s="197" t="n">
        <v>37027.875</v>
      </c>
      <c r="AC31" s="197" t="n">
        <v>37027.875</v>
      </c>
    </row>
    <row r="32" customFormat="false" ht="12.75" hidden="false" customHeight="false" outlineLevel="0" collapsed="false">
      <c r="A32" s="191" t="str">
        <f aca="false">B32&amp;" "&amp;C32&amp;" "&amp;D32</f>
        <v> Power Physical</v>
      </c>
      <c r="B32" s="191" t="str">
        <f aca="false">IF((LEFT(N32,2)="US"),"US","")</f>
        <v/>
      </c>
      <c r="C32" s="191" t="str">
        <f aca="false">M32</f>
        <v>Power</v>
      </c>
      <c r="D32" s="191" t="str">
        <f aca="false">IF(ISNUMBER(FIND("Phy",N32))=TRUE(),"Physical","Financial")</f>
        <v>Physical</v>
      </c>
      <c r="E32" s="191" t="n">
        <f aca="false">IF(VLOOKUP(S32,'DD-Lookup'!$J$6:$L$50,3,FALSE())="Monthly",(YEAR(AC32)-YEAR(AB32))*12+MONTH(AC32)-MONTH(AB32)+1,(AC32-AB32+1))</f>
        <v>1</v>
      </c>
      <c r="F32" s="220" t="n">
        <f aca="false">E32*SUM(P32:Q32)</f>
        <v>25</v>
      </c>
      <c r="G32" s="196" t="n">
        <v>1244357</v>
      </c>
      <c r="H32" s="197" t="n">
        <v>37026.0497800926</v>
      </c>
      <c r="I32" s="0" t="s">
        <v>830</v>
      </c>
      <c r="M32" s="0" t="s">
        <v>72</v>
      </c>
      <c r="N32" s="0" t="s">
        <v>831</v>
      </c>
      <c r="O32" s="0" t="s">
        <v>832</v>
      </c>
      <c r="Q32" s="198" t="n">
        <v>25</v>
      </c>
      <c r="S32" s="0" t="s">
        <v>781</v>
      </c>
      <c r="T32" s="0" t="s">
        <v>795</v>
      </c>
      <c r="U32" s="200" t="n">
        <v>23.45</v>
      </c>
      <c r="V32" s="0" t="s">
        <v>833</v>
      </c>
      <c r="W32" s="0" t="s">
        <v>834</v>
      </c>
      <c r="X32" s="0" t="s">
        <v>798</v>
      </c>
      <c r="Y32" s="0" t="s">
        <v>799</v>
      </c>
      <c r="Z32" s="0" t="s">
        <v>800</v>
      </c>
      <c r="AA32" s="0" t="n">
        <v>102007.1</v>
      </c>
      <c r="AB32" s="197" t="n">
        <v>37027.875</v>
      </c>
      <c r="AC32" s="197" t="n">
        <v>37027.875</v>
      </c>
    </row>
    <row r="33" customFormat="false" ht="12.75" hidden="false" customHeight="false" outlineLevel="0" collapsed="false">
      <c r="A33" s="191" t="str">
        <f aca="false">B33&amp;" "&amp;C33&amp;" "&amp;D33</f>
        <v> Power Physical</v>
      </c>
      <c r="B33" s="191" t="str">
        <f aca="false">IF((LEFT(N33,2)="US"),"US","")</f>
        <v/>
      </c>
      <c r="C33" s="191" t="str">
        <f aca="false">M33</f>
        <v>Power</v>
      </c>
      <c r="D33" s="191" t="str">
        <f aca="false">IF(ISNUMBER(FIND("Phy",N33))=TRUE(),"Physical","Financial")</f>
        <v>Physical</v>
      </c>
      <c r="E33" s="191" t="n">
        <f aca="false">IF(VLOOKUP(S33,'DD-Lookup'!$J$6:$L$50,3,FALSE())="Monthly",(YEAR(AC33)-YEAR(AB33))*12+MONTH(AC33)-MONTH(AB33)+1,(AC33-AB33+1))</f>
        <v>1</v>
      </c>
      <c r="F33" s="220" t="n">
        <f aca="false">E33*SUM(P33:Q33)</f>
        <v>25</v>
      </c>
      <c r="G33" s="196" t="n">
        <v>1244358</v>
      </c>
      <c r="H33" s="197" t="n">
        <v>37026.0500115741</v>
      </c>
      <c r="I33" s="0" t="s">
        <v>801</v>
      </c>
      <c r="M33" s="0" t="s">
        <v>72</v>
      </c>
      <c r="N33" s="0" t="s">
        <v>793</v>
      </c>
      <c r="O33" s="0" t="s">
        <v>802</v>
      </c>
      <c r="Q33" s="198" t="n">
        <v>25</v>
      </c>
      <c r="S33" s="0" t="s">
        <v>781</v>
      </c>
      <c r="T33" s="0" t="s">
        <v>795</v>
      </c>
      <c r="U33" s="200" t="n">
        <v>23.1</v>
      </c>
      <c r="V33" s="0" t="s">
        <v>803</v>
      </c>
      <c r="W33" s="0" t="s">
        <v>797</v>
      </c>
      <c r="X33" s="0" t="s">
        <v>798</v>
      </c>
      <c r="Y33" s="0" t="s">
        <v>799</v>
      </c>
      <c r="Z33" s="0" t="s">
        <v>800</v>
      </c>
      <c r="AA33" s="0" t="n">
        <v>102008.1</v>
      </c>
      <c r="AB33" s="197" t="n">
        <v>37027.875</v>
      </c>
      <c r="AC33" s="197" t="n">
        <v>37027.875</v>
      </c>
    </row>
    <row r="34" customFormat="false" ht="12.75" hidden="false" customHeight="false" outlineLevel="0" collapsed="false">
      <c r="A34" s="191" t="str">
        <f aca="false">B34&amp;" "&amp;C34&amp;" "&amp;D34</f>
        <v> Power Physical</v>
      </c>
      <c r="B34" s="191" t="str">
        <f aca="false">IF((LEFT(N34,2)="US"),"US","")</f>
        <v/>
      </c>
      <c r="C34" s="191" t="str">
        <f aca="false">M34</f>
        <v>Power</v>
      </c>
      <c r="D34" s="191" t="str">
        <f aca="false">IF(ISNUMBER(FIND("Phy",N34))=TRUE(),"Physical","Financial")</f>
        <v>Physical</v>
      </c>
      <c r="E34" s="191" t="n">
        <f aca="false">IF(VLOOKUP(S34,'DD-Lookup'!$J$6:$L$50,3,FALSE())="Monthly",(YEAR(AC34)-YEAR(AB34))*12+MONTH(AC34)-MONTH(AB34)+1,(AC34-AB34+1))</f>
        <v>1</v>
      </c>
      <c r="F34" s="220" t="n">
        <f aca="false">E34*SUM(P34:Q34)</f>
        <v>25</v>
      </c>
      <c r="G34" s="196" t="n">
        <v>1244359</v>
      </c>
      <c r="H34" s="197" t="n">
        <v>37026.050625</v>
      </c>
      <c r="I34" s="0" t="s">
        <v>821</v>
      </c>
      <c r="M34" s="0" t="s">
        <v>72</v>
      </c>
      <c r="N34" s="0" t="s">
        <v>822</v>
      </c>
      <c r="O34" s="0" t="s">
        <v>826</v>
      </c>
      <c r="Q34" s="198" t="n">
        <v>25</v>
      </c>
      <c r="S34" s="0" t="s">
        <v>781</v>
      </c>
      <c r="T34" s="0" t="s">
        <v>795</v>
      </c>
      <c r="U34" s="200" t="n">
        <v>23.25</v>
      </c>
      <c r="V34" s="0" t="s">
        <v>827</v>
      </c>
      <c r="W34" s="0" t="s">
        <v>825</v>
      </c>
      <c r="X34" s="0" t="s">
        <v>798</v>
      </c>
      <c r="Y34" s="0" t="s">
        <v>799</v>
      </c>
      <c r="Z34" s="0" t="s">
        <v>800</v>
      </c>
      <c r="AA34" s="0" t="n">
        <v>102009.1</v>
      </c>
      <c r="AB34" s="197" t="n">
        <v>37027.875</v>
      </c>
      <c r="AC34" s="197" t="n">
        <v>37027.875</v>
      </c>
    </row>
    <row r="35" customFormat="false" ht="12.75" hidden="false" customHeight="false" outlineLevel="0" collapsed="false">
      <c r="A35" s="191" t="str">
        <f aca="false">B35&amp;" "&amp;C35&amp;" "&amp;D35</f>
        <v> Power Physical</v>
      </c>
      <c r="B35" s="191" t="str">
        <f aca="false">IF((LEFT(N35,2)="US"),"US","")</f>
        <v/>
      </c>
      <c r="C35" s="191" t="str">
        <f aca="false">M35</f>
        <v>Power</v>
      </c>
      <c r="D35" s="191" t="str">
        <f aca="false">IF(ISNUMBER(FIND("Phy",N35))=TRUE(),"Physical","Financial")</f>
        <v>Physical</v>
      </c>
      <c r="E35" s="191" t="n">
        <f aca="false">IF(VLOOKUP(S35,'DD-Lookup'!$J$6:$L$50,3,FALSE())="Monthly",(YEAR(AC35)-YEAR(AB35))*12+MONTH(AC35)-MONTH(AB35)+1,(AC35-AB35+1))</f>
        <v>1</v>
      </c>
      <c r="F35" s="220" t="n">
        <f aca="false">E35*SUM(P35:Q35)</f>
        <v>25</v>
      </c>
      <c r="G35" s="196" t="n">
        <v>1244360</v>
      </c>
      <c r="H35" s="197" t="n">
        <v>37026.050775463</v>
      </c>
      <c r="I35" s="0" t="s">
        <v>835</v>
      </c>
      <c r="M35" s="0" t="s">
        <v>72</v>
      </c>
      <c r="N35" s="0" t="s">
        <v>831</v>
      </c>
      <c r="O35" s="0" t="s">
        <v>836</v>
      </c>
      <c r="Q35" s="198" t="n">
        <v>25</v>
      </c>
      <c r="S35" s="0" t="s">
        <v>781</v>
      </c>
      <c r="T35" s="0" t="s">
        <v>795</v>
      </c>
      <c r="U35" s="200" t="n">
        <v>14.1</v>
      </c>
      <c r="V35" s="0" t="s">
        <v>837</v>
      </c>
      <c r="W35" s="0" t="s">
        <v>834</v>
      </c>
      <c r="X35" s="0" t="s">
        <v>798</v>
      </c>
      <c r="Y35" s="0" t="s">
        <v>799</v>
      </c>
      <c r="Z35" s="0" t="s">
        <v>800</v>
      </c>
      <c r="AA35" s="0" t="n">
        <v>102010.1</v>
      </c>
      <c r="AB35" s="197" t="n">
        <v>37027.875</v>
      </c>
      <c r="AC35" s="197" t="n">
        <v>37027.875</v>
      </c>
    </row>
    <row r="36" customFormat="false" ht="12.75" hidden="false" customHeight="false" outlineLevel="0" collapsed="false">
      <c r="A36" s="191" t="str">
        <f aca="false">B36&amp;" "&amp;C36&amp;" "&amp;D36</f>
        <v> Power Physical</v>
      </c>
      <c r="B36" s="191" t="str">
        <f aca="false">IF((LEFT(N36,2)="US"),"US","")</f>
        <v/>
      </c>
      <c r="C36" s="191" t="str">
        <f aca="false">M36</f>
        <v>Power</v>
      </c>
      <c r="D36" s="191" t="str">
        <f aca="false">IF(ISNUMBER(FIND("Phy",N36))=TRUE(),"Physical","Financial")</f>
        <v>Physical</v>
      </c>
      <c r="E36" s="191" t="n">
        <f aca="false">IF(VLOOKUP(S36,'DD-Lookup'!$J$6:$L$50,3,FALSE())="Monthly",(YEAR(AC36)-YEAR(AB36))*12+MONTH(AC36)-MONTH(AB36)+1,(AC36-AB36+1))</f>
        <v>1</v>
      </c>
      <c r="F36" s="220" t="n">
        <f aca="false">E36*SUM(P36:Q36)</f>
        <v>25</v>
      </c>
      <c r="G36" s="196" t="n">
        <v>1244361</v>
      </c>
      <c r="H36" s="197" t="n">
        <v>37026.0508101852</v>
      </c>
      <c r="I36" s="0" t="s">
        <v>821</v>
      </c>
      <c r="M36" s="0" t="s">
        <v>72</v>
      </c>
      <c r="N36" s="0" t="s">
        <v>793</v>
      </c>
      <c r="O36" s="0" t="s">
        <v>794</v>
      </c>
      <c r="Q36" s="198" t="n">
        <v>25</v>
      </c>
      <c r="S36" s="0" t="s">
        <v>781</v>
      </c>
      <c r="T36" s="0" t="s">
        <v>795</v>
      </c>
      <c r="U36" s="200" t="n">
        <v>29</v>
      </c>
      <c r="V36" s="0" t="s">
        <v>824</v>
      </c>
      <c r="W36" s="0" t="s">
        <v>797</v>
      </c>
      <c r="X36" s="0" t="s">
        <v>798</v>
      </c>
      <c r="Y36" s="0" t="s">
        <v>799</v>
      </c>
      <c r="Z36" s="0" t="s">
        <v>800</v>
      </c>
      <c r="AA36" s="0" t="n">
        <v>102011.1</v>
      </c>
      <c r="AB36" s="197" t="n">
        <v>37027.875</v>
      </c>
      <c r="AC36" s="197" t="n">
        <v>37027.875</v>
      </c>
    </row>
    <row r="37" customFormat="false" ht="12.75" hidden="false" customHeight="false" outlineLevel="0" collapsed="false">
      <c r="A37" s="191" t="str">
        <f aca="false">B37&amp;" "&amp;C37&amp;" "&amp;D37</f>
        <v> Power Physical</v>
      </c>
      <c r="B37" s="191" t="str">
        <f aca="false">IF((LEFT(N37,2)="US"),"US","")</f>
        <v/>
      </c>
      <c r="C37" s="191" t="str">
        <f aca="false">M37</f>
        <v>Power</v>
      </c>
      <c r="D37" s="191" t="str">
        <f aca="false">IF(ISNUMBER(FIND("Phy",N37))=TRUE(),"Physical","Financial")</f>
        <v>Physical</v>
      </c>
      <c r="E37" s="191" t="n">
        <f aca="false">IF(VLOOKUP(S37,'DD-Lookup'!$J$6:$L$50,3,FALSE())="Monthly",(YEAR(AC37)-YEAR(AB37))*12+MONTH(AC37)-MONTH(AB37)+1,(AC37-AB37+1))</f>
        <v>1</v>
      </c>
      <c r="F37" s="220" t="n">
        <f aca="false">E37*SUM(P37:Q37)</f>
        <v>25</v>
      </c>
      <c r="G37" s="196" t="n">
        <v>1244362</v>
      </c>
      <c r="H37" s="197" t="n">
        <v>37026.0518518519</v>
      </c>
      <c r="I37" s="0" t="s">
        <v>838</v>
      </c>
      <c r="M37" s="0" t="s">
        <v>72</v>
      </c>
      <c r="N37" s="0" t="s">
        <v>793</v>
      </c>
      <c r="O37" s="0" t="s">
        <v>794</v>
      </c>
      <c r="Q37" s="198" t="n">
        <v>25</v>
      </c>
      <c r="S37" s="0" t="s">
        <v>781</v>
      </c>
      <c r="T37" s="0" t="s">
        <v>795</v>
      </c>
      <c r="U37" s="200" t="n">
        <v>29.5</v>
      </c>
      <c r="V37" s="0" t="s">
        <v>839</v>
      </c>
      <c r="W37" s="0" t="s">
        <v>797</v>
      </c>
      <c r="X37" s="0" t="s">
        <v>798</v>
      </c>
      <c r="Y37" s="0" t="s">
        <v>799</v>
      </c>
      <c r="Z37" s="0" t="s">
        <v>800</v>
      </c>
      <c r="AA37" s="0" t="n">
        <v>102012.1</v>
      </c>
      <c r="AB37" s="197" t="n">
        <v>37027.875</v>
      </c>
      <c r="AC37" s="197" t="n">
        <v>37027.875</v>
      </c>
    </row>
    <row r="38" customFormat="false" ht="12.75" hidden="false" customHeight="false" outlineLevel="0" collapsed="false">
      <c r="A38" s="191" t="str">
        <f aca="false">B38&amp;" "&amp;C38&amp;" "&amp;D38</f>
        <v> Power Physical</v>
      </c>
      <c r="B38" s="191" t="str">
        <f aca="false">IF((LEFT(N38,2)="US"),"US","")</f>
        <v/>
      </c>
      <c r="C38" s="191" t="str">
        <f aca="false">M38</f>
        <v>Power</v>
      </c>
      <c r="D38" s="191" t="str">
        <f aca="false">IF(ISNUMBER(FIND("Phy",N38))=TRUE(),"Physical","Financial")</f>
        <v>Physical</v>
      </c>
      <c r="E38" s="191" t="n">
        <f aca="false">IF(VLOOKUP(S38,'DD-Lookup'!$J$6:$L$50,3,FALSE())="Monthly",(YEAR(AC38)-YEAR(AB38))*12+MONTH(AC38)-MONTH(AB38)+1,(AC38-AB38+1))</f>
        <v>1</v>
      </c>
      <c r="F38" s="220" t="n">
        <f aca="false">E38*SUM(P38:Q38)</f>
        <v>25</v>
      </c>
      <c r="G38" s="196" t="n">
        <v>1244363</v>
      </c>
      <c r="H38" s="197" t="n">
        <v>37026.0518634259</v>
      </c>
      <c r="I38" s="0" t="s">
        <v>806</v>
      </c>
      <c r="M38" s="0" t="s">
        <v>72</v>
      </c>
      <c r="N38" s="0" t="s">
        <v>793</v>
      </c>
      <c r="O38" s="0" t="s">
        <v>794</v>
      </c>
      <c r="P38" s="198" t="n">
        <v>25</v>
      </c>
      <c r="S38" s="0" t="s">
        <v>781</v>
      </c>
      <c r="T38" s="0" t="s">
        <v>795</v>
      </c>
      <c r="U38" s="200" t="n">
        <v>29</v>
      </c>
      <c r="V38" s="0" t="s">
        <v>807</v>
      </c>
      <c r="W38" s="0" t="s">
        <v>797</v>
      </c>
      <c r="X38" s="0" t="s">
        <v>798</v>
      </c>
      <c r="Y38" s="0" t="s">
        <v>799</v>
      </c>
      <c r="Z38" s="0" t="s">
        <v>800</v>
      </c>
      <c r="AA38" s="0" t="n">
        <v>102013.1</v>
      </c>
      <c r="AB38" s="197" t="n">
        <v>37027.875</v>
      </c>
      <c r="AC38" s="197" t="n">
        <v>37027.875</v>
      </c>
    </row>
    <row r="39" customFormat="false" ht="12.75" hidden="false" customHeight="false" outlineLevel="0" collapsed="false">
      <c r="A39" s="191" t="str">
        <f aca="false">B39&amp;" "&amp;C39&amp;" "&amp;D39</f>
        <v> Power Physical</v>
      </c>
      <c r="B39" s="191" t="str">
        <f aca="false">IF((LEFT(N39,2)="US"),"US","")</f>
        <v/>
      </c>
      <c r="C39" s="191" t="str">
        <f aca="false">M39</f>
        <v>Power</v>
      </c>
      <c r="D39" s="191" t="str">
        <f aca="false">IF(ISNUMBER(FIND("Phy",N39))=TRUE(),"Physical","Financial")</f>
        <v>Physical</v>
      </c>
      <c r="E39" s="191" t="n">
        <f aca="false">IF(VLOOKUP(S39,'DD-Lookup'!$J$6:$L$50,3,FALSE())="Monthly",(YEAR(AC39)-YEAR(AB39))*12+MONTH(AC39)-MONTH(AB39)+1,(AC39-AB39+1))</f>
        <v>1</v>
      </c>
      <c r="F39" s="220" t="n">
        <f aca="false">E39*SUM(P39:Q39)</f>
        <v>25</v>
      </c>
      <c r="G39" s="196" t="n">
        <v>1244364</v>
      </c>
      <c r="H39" s="197" t="n">
        <v>37026.0523611111</v>
      </c>
      <c r="I39" s="0" t="s">
        <v>840</v>
      </c>
      <c r="M39" s="0" t="s">
        <v>72</v>
      </c>
      <c r="N39" s="0" t="s">
        <v>793</v>
      </c>
      <c r="O39" s="0" t="s">
        <v>794</v>
      </c>
      <c r="Q39" s="198" t="n">
        <v>25</v>
      </c>
      <c r="S39" s="0" t="s">
        <v>781</v>
      </c>
      <c r="T39" s="0" t="s">
        <v>795</v>
      </c>
      <c r="U39" s="200" t="n">
        <v>29.5</v>
      </c>
      <c r="V39" s="0" t="s">
        <v>841</v>
      </c>
      <c r="W39" s="0" t="s">
        <v>797</v>
      </c>
      <c r="X39" s="0" t="s">
        <v>798</v>
      </c>
      <c r="Y39" s="0" t="s">
        <v>799</v>
      </c>
      <c r="Z39" s="0" t="s">
        <v>800</v>
      </c>
      <c r="AA39" s="0" t="n">
        <v>102014.1</v>
      </c>
      <c r="AB39" s="197" t="n">
        <v>37027.875</v>
      </c>
      <c r="AC39" s="197" t="n">
        <v>37027.875</v>
      </c>
    </row>
    <row r="40" customFormat="false" ht="12.75" hidden="false" customHeight="false" outlineLevel="0" collapsed="false">
      <c r="A40" s="191" t="str">
        <f aca="false">B40&amp;" "&amp;C40&amp;" "&amp;D40</f>
        <v> Power Physical</v>
      </c>
      <c r="B40" s="191" t="str">
        <f aca="false">IF((LEFT(N40,2)="US"),"US","")</f>
        <v/>
      </c>
      <c r="C40" s="191" t="str">
        <f aca="false">M40</f>
        <v>Power</v>
      </c>
      <c r="D40" s="191" t="str">
        <f aca="false">IF(ISNUMBER(FIND("Phy",N40))=TRUE(),"Physical","Financial")</f>
        <v>Physical</v>
      </c>
      <c r="E40" s="191" t="n">
        <f aca="false">IF(VLOOKUP(S40,'DD-Lookup'!$J$6:$L$50,3,FALSE())="Monthly",(YEAR(AC40)-YEAR(AB40))*12+MONTH(AC40)-MONTH(AB40)+1,(AC40-AB40+1))</f>
        <v>1</v>
      </c>
      <c r="F40" s="220" t="n">
        <f aca="false">E40*SUM(P40:Q40)</f>
        <v>25</v>
      </c>
      <c r="G40" s="196" t="n">
        <v>1244365</v>
      </c>
      <c r="H40" s="197" t="n">
        <v>37026.052650463</v>
      </c>
      <c r="I40" s="0" t="s">
        <v>835</v>
      </c>
      <c r="M40" s="0" t="s">
        <v>72</v>
      </c>
      <c r="N40" s="0" t="s">
        <v>831</v>
      </c>
      <c r="O40" s="0" t="s">
        <v>836</v>
      </c>
      <c r="Q40" s="198" t="n">
        <v>25</v>
      </c>
      <c r="S40" s="0" t="s">
        <v>781</v>
      </c>
      <c r="T40" s="0" t="s">
        <v>795</v>
      </c>
      <c r="U40" s="200" t="n">
        <v>14.4</v>
      </c>
      <c r="V40" s="0" t="s">
        <v>837</v>
      </c>
      <c r="W40" s="0" t="s">
        <v>834</v>
      </c>
      <c r="X40" s="0" t="s">
        <v>798</v>
      </c>
      <c r="Y40" s="0" t="s">
        <v>799</v>
      </c>
      <c r="Z40" s="0" t="s">
        <v>800</v>
      </c>
      <c r="AA40" s="0" t="n">
        <v>102015.1</v>
      </c>
      <c r="AB40" s="197" t="n">
        <v>37027.875</v>
      </c>
      <c r="AC40" s="197" t="n">
        <v>37027.875</v>
      </c>
    </row>
    <row r="41" customFormat="false" ht="12.75" hidden="false" customHeight="false" outlineLevel="0" collapsed="false">
      <c r="A41" s="191" t="str">
        <f aca="false">B41&amp;" "&amp;C41&amp;" "&amp;D41</f>
        <v> Power Physical</v>
      </c>
      <c r="B41" s="191" t="str">
        <f aca="false">IF((LEFT(N41,2)="US"),"US","")</f>
        <v/>
      </c>
      <c r="C41" s="191" t="str">
        <f aca="false">M41</f>
        <v>Power</v>
      </c>
      <c r="D41" s="191" t="str">
        <f aca="false">IF(ISNUMBER(FIND("Phy",N41))=TRUE(),"Physical","Financial")</f>
        <v>Physical</v>
      </c>
      <c r="E41" s="191" t="n">
        <f aca="false">IF(VLOOKUP(S41,'DD-Lookup'!$J$6:$L$50,3,FALSE())="Monthly",(YEAR(AC41)-YEAR(AB41))*12+MONTH(AC41)-MONTH(AB41)+1,(AC41-AB41+1))</f>
        <v>1</v>
      </c>
      <c r="F41" s="220" t="n">
        <f aca="false">E41*SUM(P41:Q41)</f>
        <v>25</v>
      </c>
      <c r="G41" s="196" t="n">
        <v>1244366</v>
      </c>
      <c r="H41" s="197" t="n">
        <v>37026.0533333333</v>
      </c>
      <c r="I41" s="0" t="s">
        <v>804</v>
      </c>
      <c r="M41" s="0" t="s">
        <v>72</v>
      </c>
      <c r="N41" s="0" t="s">
        <v>793</v>
      </c>
      <c r="O41" s="0" t="s">
        <v>794</v>
      </c>
      <c r="P41" s="198" t="n">
        <v>25</v>
      </c>
      <c r="S41" s="0" t="s">
        <v>781</v>
      </c>
      <c r="T41" s="0" t="s">
        <v>795</v>
      </c>
      <c r="U41" s="200" t="n">
        <v>29.3</v>
      </c>
      <c r="V41" s="0" t="s">
        <v>805</v>
      </c>
      <c r="W41" s="0" t="s">
        <v>797</v>
      </c>
      <c r="X41" s="0" t="s">
        <v>798</v>
      </c>
      <c r="Y41" s="0" t="s">
        <v>799</v>
      </c>
      <c r="Z41" s="0" t="s">
        <v>800</v>
      </c>
      <c r="AA41" s="0" t="n">
        <v>102016.1</v>
      </c>
      <c r="AB41" s="197" t="n">
        <v>37027.875</v>
      </c>
      <c r="AC41" s="197" t="n">
        <v>37027.875</v>
      </c>
    </row>
    <row r="42" customFormat="false" ht="12.75" hidden="false" customHeight="false" outlineLevel="0" collapsed="false">
      <c r="A42" s="191" t="str">
        <f aca="false">B42&amp;" "&amp;C42&amp;" "&amp;D42</f>
        <v> Power Physical</v>
      </c>
      <c r="B42" s="191" t="str">
        <f aca="false">IF((LEFT(N42,2)="US"),"US","")</f>
        <v/>
      </c>
      <c r="C42" s="191" t="str">
        <f aca="false">M42</f>
        <v>Power</v>
      </c>
      <c r="D42" s="191" t="str">
        <f aca="false">IF(ISNUMBER(FIND("Phy",N42))=TRUE(),"Physical","Financial")</f>
        <v>Physical</v>
      </c>
      <c r="E42" s="191" t="n">
        <f aca="false">IF(VLOOKUP(S42,'DD-Lookup'!$J$6:$L$50,3,FALSE())="Monthly",(YEAR(AC42)-YEAR(AB42))*12+MONTH(AC42)-MONTH(AB42)+1,(AC42-AB42+1))</f>
        <v>1</v>
      </c>
      <c r="F42" s="220" t="n">
        <f aca="false">E42*SUM(P42:Q42)</f>
        <v>25</v>
      </c>
      <c r="G42" s="196" t="n">
        <v>1244367</v>
      </c>
      <c r="H42" s="197" t="n">
        <v>37026.0536689815</v>
      </c>
      <c r="I42" s="0" t="s">
        <v>842</v>
      </c>
      <c r="M42" s="0" t="s">
        <v>72</v>
      </c>
      <c r="N42" s="0" t="s">
        <v>822</v>
      </c>
      <c r="O42" s="0" t="s">
        <v>823</v>
      </c>
      <c r="P42" s="198" t="n">
        <v>25</v>
      </c>
      <c r="S42" s="0" t="s">
        <v>781</v>
      </c>
      <c r="T42" s="0" t="s">
        <v>795</v>
      </c>
      <c r="U42" s="200" t="n">
        <v>28.9</v>
      </c>
      <c r="V42" s="0" t="s">
        <v>843</v>
      </c>
      <c r="W42" s="0" t="s">
        <v>825</v>
      </c>
      <c r="X42" s="0" t="s">
        <v>798</v>
      </c>
      <c r="Y42" s="0" t="s">
        <v>799</v>
      </c>
      <c r="Z42" s="0" t="s">
        <v>800</v>
      </c>
      <c r="AA42" s="0" t="n">
        <v>102017.1</v>
      </c>
      <c r="AB42" s="197" t="n">
        <v>37027.875</v>
      </c>
      <c r="AC42" s="197" t="n">
        <v>37027.875</v>
      </c>
    </row>
    <row r="43" customFormat="false" ht="12.75" hidden="false" customHeight="false" outlineLevel="0" collapsed="false">
      <c r="A43" s="191" t="str">
        <f aca="false">B43&amp;" "&amp;C43&amp;" "&amp;D43</f>
        <v> Power Physical</v>
      </c>
      <c r="B43" s="191" t="str">
        <f aca="false">IF((LEFT(N43,2)="US"),"US","")</f>
        <v/>
      </c>
      <c r="C43" s="191" t="str">
        <f aca="false">M43</f>
        <v>Power</v>
      </c>
      <c r="D43" s="191" t="str">
        <f aca="false">IF(ISNUMBER(FIND("Phy",N43))=TRUE(),"Physical","Financial")</f>
        <v>Physical</v>
      </c>
      <c r="E43" s="191" t="n">
        <f aca="false">IF(VLOOKUP(S43,'DD-Lookup'!$J$6:$L$50,3,FALSE())="Monthly",(YEAR(AC43)-YEAR(AB43))*12+MONTH(AC43)-MONTH(AB43)+1,(AC43-AB43+1))</f>
        <v>1</v>
      </c>
      <c r="F43" s="220" t="n">
        <f aca="false">E43*SUM(P43:Q43)</f>
        <v>25</v>
      </c>
      <c r="G43" s="196" t="n">
        <v>1244368</v>
      </c>
      <c r="H43" s="197" t="n">
        <v>37026.0537037037</v>
      </c>
      <c r="I43" s="0" t="s">
        <v>844</v>
      </c>
      <c r="M43" s="0" t="s">
        <v>72</v>
      </c>
      <c r="N43" s="0" t="s">
        <v>793</v>
      </c>
      <c r="O43" s="0" t="s">
        <v>794</v>
      </c>
      <c r="Q43" s="198" t="n">
        <v>25</v>
      </c>
      <c r="S43" s="0" t="s">
        <v>781</v>
      </c>
      <c r="T43" s="0" t="s">
        <v>795</v>
      </c>
      <c r="U43" s="200" t="n">
        <v>29.5</v>
      </c>
      <c r="V43" s="0" t="s">
        <v>845</v>
      </c>
      <c r="W43" s="0" t="s">
        <v>797</v>
      </c>
      <c r="X43" s="0" t="s">
        <v>798</v>
      </c>
      <c r="Y43" s="0" t="s">
        <v>799</v>
      </c>
      <c r="Z43" s="0" t="s">
        <v>800</v>
      </c>
      <c r="AA43" s="0" t="n">
        <v>102018.1</v>
      </c>
      <c r="AB43" s="197" t="n">
        <v>37027.875</v>
      </c>
      <c r="AC43" s="197" t="n">
        <v>37027.875</v>
      </c>
    </row>
    <row r="44" customFormat="false" ht="12.75" hidden="false" customHeight="false" outlineLevel="0" collapsed="false">
      <c r="A44" s="191" t="str">
        <f aca="false">B44&amp;" "&amp;C44&amp;" "&amp;D44</f>
        <v> Power Physical</v>
      </c>
      <c r="B44" s="191" t="str">
        <f aca="false">IF((LEFT(N44,2)="US"),"US","")</f>
        <v/>
      </c>
      <c r="C44" s="191" t="str">
        <f aca="false">M44</f>
        <v>Power</v>
      </c>
      <c r="D44" s="191" t="str">
        <f aca="false">IF(ISNUMBER(FIND("Phy",N44))=TRUE(),"Physical","Financial")</f>
        <v>Physical</v>
      </c>
      <c r="E44" s="191" t="n">
        <f aca="false">IF(VLOOKUP(S44,'DD-Lookup'!$J$6:$L$50,3,FALSE())="Monthly",(YEAR(AC44)-YEAR(AB44))*12+MONTH(AC44)-MONTH(AB44)+1,(AC44-AB44+1))</f>
        <v>1</v>
      </c>
      <c r="F44" s="220" t="n">
        <f aca="false">E44*SUM(P44:Q44)</f>
        <v>25</v>
      </c>
      <c r="G44" s="196" t="n">
        <v>1244370</v>
      </c>
      <c r="H44" s="197" t="n">
        <v>37026.0544328704</v>
      </c>
      <c r="I44" s="0" t="s">
        <v>810</v>
      </c>
      <c r="M44" s="0" t="s">
        <v>72</v>
      </c>
      <c r="N44" s="0" t="s">
        <v>793</v>
      </c>
      <c r="O44" s="0" t="s">
        <v>794</v>
      </c>
      <c r="P44" s="198" t="n">
        <v>25</v>
      </c>
      <c r="S44" s="0" t="s">
        <v>781</v>
      </c>
      <c r="T44" s="0" t="s">
        <v>795</v>
      </c>
      <c r="U44" s="200" t="n">
        <v>29.3</v>
      </c>
      <c r="V44" s="0" t="s">
        <v>811</v>
      </c>
      <c r="W44" s="0" t="s">
        <v>797</v>
      </c>
      <c r="X44" s="0" t="s">
        <v>798</v>
      </c>
      <c r="Y44" s="0" t="s">
        <v>799</v>
      </c>
      <c r="Z44" s="0" t="s">
        <v>800</v>
      </c>
      <c r="AA44" s="0" t="n">
        <v>102019.1</v>
      </c>
      <c r="AB44" s="197" t="n">
        <v>37027.875</v>
      </c>
      <c r="AC44" s="197" t="n">
        <v>37027.875</v>
      </c>
    </row>
    <row r="45" customFormat="false" ht="12.75" hidden="false" customHeight="false" outlineLevel="0" collapsed="false">
      <c r="A45" s="191" t="str">
        <f aca="false">B45&amp;" "&amp;C45&amp;" "&amp;D45</f>
        <v> Power Physical</v>
      </c>
      <c r="B45" s="191" t="str">
        <f aca="false">IF((LEFT(N45,2)="US"),"US","")</f>
        <v/>
      </c>
      <c r="C45" s="191" t="str">
        <f aca="false">M45</f>
        <v>Power</v>
      </c>
      <c r="D45" s="191" t="str">
        <f aca="false">IF(ISNUMBER(FIND("Phy",N45))=TRUE(),"Physical","Financial")</f>
        <v>Physical</v>
      </c>
      <c r="E45" s="191" t="n">
        <f aca="false">IF(VLOOKUP(S45,'DD-Lookup'!$J$6:$L$50,3,FALSE())="Monthly",(YEAR(AC45)-YEAR(AB45))*12+MONTH(AC45)-MONTH(AB45)+1,(AC45-AB45+1))</f>
        <v>1</v>
      </c>
      <c r="F45" s="220" t="n">
        <f aca="false">E45*SUM(P45:Q45)</f>
        <v>25</v>
      </c>
      <c r="G45" s="196" t="n">
        <v>1244371</v>
      </c>
      <c r="H45" s="197" t="n">
        <v>37026.0546527778</v>
      </c>
      <c r="I45" s="0" t="s">
        <v>840</v>
      </c>
      <c r="M45" s="0" t="s">
        <v>72</v>
      </c>
      <c r="N45" s="0" t="s">
        <v>793</v>
      </c>
      <c r="O45" s="0" t="s">
        <v>794</v>
      </c>
      <c r="Q45" s="198" t="n">
        <v>25</v>
      </c>
      <c r="S45" s="0" t="s">
        <v>781</v>
      </c>
      <c r="T45" s="0" t="s">
        <v>795</v>
      </c>
      <c r="U45" s="200" t="n">
        <v>29.4</v>
      </c>
      <c r="V45" s="0" t="s">
        <v>841</v>
      </c>
      <c r="W45" s="0" t="s">
        <v>797</v>
      </c>
      <c r="X45" s="0" t="s">
        <v>798</v>
      </c>
      <c r="Y45" s="0" t="s">
        <v>799</v>
      </c>
      <c r="Z45" s="0" t="s">
        <v>800</v>
      </c>
      <c r="AA45" s="0" t="n">
        <v>102020.1</v>
      </c>
      <c r="AB45" s="197" t="n">
        <v>37027.875</v>
      </c>
      <c r="AC45" s="197" t="n">
        <v>37027.875</v>
      </c>
    </row>
    <row r="46" customFormat="false" ht="12.75" hidden="false" customHeight="false" outlineLevel="0" collapsed="false">
      <c r="A46" s="191" t="str">
        <f aca="false">B46&amp;" "&amp;C46&amp;" "&amp;D46</f>
        <v> Power Physical</v>
      </c>
      <c r="B46" s="191" t="str">
        <f aca="false">IF((LEFT(N46,2)="US"),"US","")</f>
        <v/>
      </c>
      <c r="C46" s="191" t="str">
        <f aca="false">M46</f>
        <v>Power</v>
      </c>
      <c r="D46" s="191" t="str">
        <f aca="false">IF(ISNUMBER(FIND("Phy",N46))=TRUE(),"Physical","Financial")</f>
        <v>Physical</v>
      </c>
      <c r="E46" s="191" t="n">
        <f aca="false">IF(VLOOKUP(S46,'DD-Lookup'!$J$6:$L$50,3,FALSE())="Monthly",(YEAR(AC46)-YEAR(AB46))*12+MONTH(AC46)-MONTH(AB46)+1,(AC46-AB46+1))</f>
        <v>1</v>
      </c>
      <c r="F46" s="220" t="n">
        <f aca="false">E46*SUM(P46:Q46)</f>
        <v>25</v>
      </c>
      <c r="G46" s="196" t="n">
        <v>1244372</v>
      </c>
      <c r="H46" s="197" t="n">
        <v>37026.055625</v>
      </c>
      <c r="I46" s="0" t="s">
        <v>814</v>
      </c>
      <c r="M46" s="0" t="s">
        <v>72</v>
      </c>
      <c r="N46" s="0" t="s">
        <v>822</v>
      </c>
      <c r="O46" s="0" t="s">
        <v>826</v>
      </c>
      <c r="P46" s="198" t="n">
        <v>25</v>
      </c>
      <c r="S46" s="0" t="s">
        <v>781</v>
      </c>
      <c r="T46" s="0" t="s">
        <v>795</v>
      </c>
      <c r="U46" s="200" t="n">
        <v>23.1</v>
      </c>
      <c r="V46" s="0" t="s">
        <v>815</v>
      </c>
      <c r="W46" s="0" t="s">
        <v>825</v>
      </c>
      <c r="X46" s="0" t="s">
        <v>798</v>
      </c>
      <c r="Y46" s="0" t="s">
        <v>799</v>
      </c>
      <c r="Z46" s="0" t="s">
        <v>800</v>
      </c>
      <c r="AA46" s="0" t="n">
        <v>102021.1</v>
      </c>
      <c r="AB46" s="197" t="n">
        <v>37027.875</v>
      </c>
      <c r="AC46" s="197" t="n">
        <v>37027.875</v>
      </c>
    </row>
    <row r="47" customFormat="false" ht="12.75" hidden="false" customHeight="false" outlineLevel="0" collapsed="false">
      <c r="A47" s="191" t="str">
        <f aca="false">B47&amp;" "&amp;C47&amp;" "&amp;D47</f>
        <v> Power Physical</v>
      </c>
      <c r="B47" s="191" t="str">
        <f aca="false">IF((LEFT(N47,2)="US"),"US","")</f>
        <v/>
      </c>
      <c r="C47" s="191" t="str">
        <f aca="false">M47</f>
        <v>Power</v>
      </c>
      <c r="D47" s="191" t="str">
        <f aca="false">IF(ISNUMBER(FIND("Phy",N47))=TRUE(),"Physical","Financial")</f>
        <v>Physical</v>
      </c>
      <c r="E47" s="191" t="n">
        <f aca="false">IF(VLOOKUP(S47,'DD-Lookup'!$J$6:$L$50,3,FALSE())="Monthly",(YEAR(AC47)-YEAR(AB47))*12+MONTH(AC47)-MONTH(AB47)+1,(AC47-AB47+1))</f>
        <v>1</v>
      </c>
      <c r="F47" s="220" t="n">
        <f aca="false">E47*SUM(P47:Q47)</f>
        <v>25</v>
      </c>
      <c r="G47" s="196" t="n">
        <v>1244373</v>
      </c>
      <c r="H47" s="197" t="n">
        <v>37026.0558796296</v>
      </c>
      <c r="I47" s="0" t="s">
        <v>810</v>
      </c>
      <c r="M47" s="0" t="s">
        <v>72</v>
      </c>
      <c r="N47" s="0" t="s">
        <v>793</v>
      </c>
      <c r="O47" s="0" t="s">
        <v>794</v>
      </c>
      <c r="P47" s="198" t="n">
        <v>25</v>
      </c>
      <c r="S47" s="0" t="s">
        <v>781</v>
      </c>
      <c r="T47" s="0" t="s">
        <v>795</v>
      </c>
      <c r="U47" s="200" t="n">
        <v>29.3</v>
      </c>
      <c r="V47" s="0" t="s">
        <v>811</v>
      </c>
      <c r="W47" s="0" t="s">
        <v>797</v>
      </c>
      <c r="X47" s="0" t="s">
        <v>798</v>
      </c>
      <c r="Y47" s="0" t="s">
        <v>799</v>
      </c>
      <c r="Z47" s="0" t="s">
        <v>800</v>
      </c>
      <c r="AA47" s="0" t="n">
        <v>102022.1</v>
      </c>
      <c r="AB47" s="197" t="n">
        <v>37027.875</v>
      </c>
      <c r="AC47" s="197" t="n">
        <v>37027.875</v>
      </c>
    </row>
    <row r="48" customFormat="false" ht="12.75" hidden="false" customHeight="false" outlineLevel="0" collapsed="false">
      <c r="A48" s="191" t="str">
        <f aca="false">B48&amp;" "&amp;C48&amp;" "&amp;D48</f>
        <v> Power Physical</v>
      </c>
      <c r="B48" s="191" t="str">
        <f aca="false">IF((LEFT(N48,2)="US"),"US","")</f>
        <v/>
      </c>
      <c r="C48" s="191" t="str">
        <f aca="false">M48</f>
        <v>Power</v>
      </c>
      <c r="D48" s="191" t="str">
        <f aca="false">IF(ISNUMBER(FIND("Phy",N48))=TRUE(),"Physical","Financial")</f>
        <v>Physical</v>
      </c>
      <c r="E48" s="191" t="n">
        <f aca="false">IF(VLOOKUP(S48,'DD-Lookup'!$J$6:$L$50,3,FALSE())="Monthly",(YEAR(AC48)-YEAR(AB48))*12+MONTH(AC48)-MONTH(AB48)+1,(AC48-AB48+1))</f>
        <v>1</v>
      </c>
      <c r="F48" s="220" t="n">
        <f aca="false">E48*SUM(P48:Q48)</f>
        <v>25</v>
      </c>
      <c r="G48" s="196" t="n">
        <v>1244374</v>
      </c>
      <c r="H48" s="197" t="n">
        <v>37026.0559490741</v>
      </c>
      <c r="I48" s="0" t="s">
        <v>842</v>
      </c>
      <c r="M48" s="0" t="s">
        <v>72</v>
      </c>
      <c r="N48" s="0" t="s">
        <v>822</v>
      </c>
      <c r="O48" s="0" t="s">
        <v>823</v>
      </c>
      <c r="P48" s="198" t="n">
        <v>25</v>
      </c>
      <c r="S48" s="0" t="s">
        <v>781</v>
      </c>
      <c r="T48" s="0" t="s">
        <v>795</v>
      </c>
      <c r="U48" s="200" t="n">
        <v>28.9</v>
      </c>
      <c r="V48" s="0" t="s">
        <v>843</v>
      </c>
      <c r="W48" s="0" t="s">
        <v>825</v>
      </c>
      <c r="X48" s="0" t="s">
        <v>798</v>
      </c>
      <c r="Y48" s="0" t="s">
        <v>799</v>
      </c>
      <c r="Z48" s="0" t="s">
        <v>800</v>
      </c>
      <c r="AA48" s="0" t="n">
        <v>102023.1</v>
      </c>
      <c r="AB48" s="197" t="n">
        <v>37027.875</v>
      </c>
      <c r="AC48" s="197" t="n">
        <v>37027.875</v>
      </c>
    </row>
    <row r="49" customFormat="false" ht="12.75" hidden="false" customHeight="false" outlineLevel="0" collapsed="false">
      <c r="A49" s="191" t="str">
        <f aca="false">B49&amp;" "&amp;C49&amp;" "&amp;D49</f>
        <v> Power Physical</v>
      </c>
      <c r="B49" s="191" t="str">
        <f aca="false">IF((LEFT(N49,2)="US"),"US","")</f>
        <v/>
      </c>
      <c r="C49" s="191" t="str">
        <f aca="false">M49</f>
        <v>Power</v>
      </c>
      <c r="D49" s="191" t="str">
        <f aca="false">IF(ISNUMBER(FIND("Phy",N49))=TRUE(),"Physical","Financial")</f>
        <v>Physical</v>
      </c>
      <c r="E49" s="191" t="n">
        <f aca="false">IF(VLOOKUP(S49,'DD-Lookup'!$J$6:$L$50,3,FALSE())="Monthly",(YEAR(AC49)-YEAR(AB49))*12+MONTH(AC49)-MONTH(AB49)+1,(AC49-AB49+1))</f>
        <v>1</v>
      </c>
      <c r="F49" s="220" t="n">
        <f aca="false">E49*SUM(P49:Q49)</f>
        <v>25</v>
      </c>
      <c r="G49" s="196" t="n">
        <v>1244375</v>
      </c>
      <c r="H49" s="197" t="n">
        <v>37026.0562037037</v>
      </c>
      <c r="I49" s="0" t="s">
        <v>812</v>
      </c>
      <c r="M49" s="0" t="s">
        <v>72</v>
      </c>
      <c r="N49" s="0" t="s">
        <v>793</v>
      </c>
      <c r="O49" s="0" t="s">
        <v>794</v>
      </c>
      <c r="P49" s="198" t="n">
        <v>25</v>
      </c>
      <c r="S49" s="0" t="s">
        <v>781</v>
      </c>
      <c r="T49" s="0" t="s">
        <v>795</v>
      </c>
      <c r="U49" s="200" t="n">
        <v>29.1</v>
      </c>
      <c r="V49" s="0" t="s">
        <v>813</v>
      </c>
      <c r="W49" s="0" t="s">
        <v>797</v>
      </c>
      <c r="X49" s="0" t="s">
        <v>798</v>
      </c>
      <c r="Y49" s="0" t="s">
        <v>799</v>
      </c>
      <c r="Z49" s="0" t="s">
        <v>800</v>
      </c>
      <c r="AA49" s="0" t="n">
        <v>102024.1</v>
      </c>
      <c r="AB49" s="197" t="n">
        <v>37027.875</v>
      </c>
      <c r="AC49" s="197" t="n">
        <v>37027.875</v>
      </c>
    </row>
    <row r="50" customFormat="false" ht="12.75" hidden="false" customHeight="false" outlineLevel="0" collapsed="false">
      <c r="A50" s="191" t="str">
        <f aca="false">B50&amp;" "&amp;C50&amp;" "&amp;D50</f>
        <v> Power Financial</v>
      </c>
      <c r="B50" s="191" t="str">
        <f aca="false">IF((LEFT(N50,2)="US"),"US","")</f>
        <v/>
      </c>
      <c r="C50" s="191" t="str">
        <f aca="false">M50</f>
        <v>Power</v>
      </c>
      <c r="D50" s="191" t="str">
        <f aca="false">IF(ISNUMBER(FIND("Phy",N50))=TRUE(),"Physical","Financial")</f>
        <v>Financial</v>
      </c>
      <c r="E50" s="191" t="n">
        <f aca="false">IF(VLOOKUP(S50,'DD-Lookup'!$J$6:$L$50,3,FALSE())="Monthly",(YEAR(AC50)-YEAR(AB50))*12+MONTH(AC50)-MONTH(AB50)+1,(AC50-AB50+1))</f>
        <v>29</v>
      </c>
      <c r="F50" s="220" t="n">
        <f aca="false">E50*SUM(P50:Q50)</f>
        <v>725</v>
      </c>
      <c r="G50" s="196" t="n">
        <v>1244376</v>
      </c>
      <c r="H50" s="197" t="n">
        <v>37026.0562384259</v>
      </c>
      <c r="I50" s="0" t="s">
        <v>846</v>
      </c>
      <c r="M50" s="0" t="s">
        <v>72</v>
      </c>
      <c r="N50" s="0" t="s">
        <v>779</v>
      </c>
      <c r="O50" s="0" t="s">
        <v>847</v>
      </c>
      <c r="P50" s="198" t="n">
        <v>25</v>
      </c>
      <c r="S50" s="0" t="s">
        <v>781</v>
      </c>
      <c r="T50" s="0" t="s">
        <v>782</v>
      </c>
      <c r="U50" s="200" t="n">
        <v>209.5</v>
      </c>
      <c r="V50" s="0" t="s">
        <v>848</v>
      </c>
      <c r="W50" s="0" t="s">
        <v>791</v>
      </c>
      <c r="X50" s="0" t="s">
        <v>785</v>
      </c>
      <c r="Y50" s="0" t="s">
        <v>786</v>
      </c>
      <c r="Z50" s="0" t="s">
        <v>787</v>
      </c>
      <c r="AA50" s="0" t="n">
        <v>1244376</v>
      </c>
      <c r="AB50" s="197" t="n">
        <v>37144</v>
      </c>
      <c r="AC50" s="197" t="n">
        <v>37172</v>
      </c>
    </row>
    <row r="51" customFormat="false" ht="12.75" hidden="false" customHeight="false" outlineLevel="0" collapsed="false">
      <c r="A51" s="191" t="str">
        <f aca="false">B51&amp;" "&amp;C51&amp;" "&amp;D51</f>
        <v> Power Physical</v>
      </c>
      <c r="B51" s="191" t="str">
        <f aca="false">IF((LEFT(N51,2)="US"),"US","")</f>
        <v/>
      </c>
      <c r="C51" s="191" t="str">
        <f aca="false">M51</f>
        <v>Power</v>
      </c>
      <c r="D51" s="191" t="str">
        <f aca="false">IF(ISNUMBER(FIND("Phy",N51))=TRUE(),"Physical","Financial")</f>
        <v>Physical</v>
      </c>
      <c r="E51" s="191" t="n">
        <f aca="false">IF(VLOOKUP(S51,'DD-Lookup'!$J$6:$L$50,3,FALSE())="Monthly",(YEAR(AC51)-YEAR(AB51))*12+MONTH(AC51)-MONTH(AB51)+1,(AC51-AB51+1))</f>
        <v>1</v>
      </c>
      <c r="F51" s="220" t="n">
        <f aca="false">E51*SUM(P51:Q51)</f>
        <v>25</v>
      </c>
      <c r="G51" s="196" t="n">
        <v>1244377</v>
      </c>
      <c r="H51" s="197" t="n">
        <v>37026.0566782407</v>
      </c>
      <c r="I51" s="0" t="s">
        <v>849</v>
      </c>
      <c r="M51" s="0" t="s">
        <v>72</v>
      </c>
      <c r="N51" s="0" t="s">
        <v>793</v>
      </c>
      <c r="O51" s="0" t="s">
        <v>794</v>
      </c>
      <c r="P51" s="198" t="n">
        <v>25</v>
      </c>
      <c r="S51" s="0" t="s">
        <v>781</v>
      </c>
      <c r="T51" s="0" t="s">
        <v>795</v>
      </c>
      <c r="U51" s="200" t="n">
        <v>28.9</v>
      </c>
      <c r="V51" s="0" t="s">
        <v>850</v>
      </c>
      <c r="W51" s="0" t="s">
        <v>797</v>
      </c>
      <c r="X51" s="0" t="s">
        <v>798</v>
      </c>
      <c r="Y51" s="0" t="s">
        <v>799</v>
      </c>
      <c r="Z51" s="0" t="s">
        <v>800</v>
      </c>
      <c r="AA51" s="0" t="n">
        <v>102025.1</v>
      </c>
      <c r="AB51" s="197" t="n">
        <v>37027.875</v>
      </c>
      <c r="AC51" s="197" t="n">
        <v>37027.875</v>
      </c>
    </row>
    <row r="52" customFormat="false" ht="12.75" hidden="false" customHeight="false" outlineLevel="0" collapsed="false">
      <c r="A52" s="191" t="str">
        <f aca="false">B52&amp;" "&amp;C52&amp;" "&amp;D52</f>
        <v> Power Physical</v>
      </c>
      <c r="B52" s="191" t="str">
        <f aca="false">IF((LEFT(N52,2)="US"),"US","")</f>
        <v/>
      </c>
      <c r="C52" s="191" t="str">
        <f aca="false">M52</f>
        <v>Power</v>
      </c>
      <c r="D52" s="191" t="str">
        <f aca="false">IF(ISNUMBER(FIND("Phy",N52))=TRUE(),"Physical","Financial")</f>
        <v>Physical</v>
      </c>
      <c r="E52" s="191" t="n">
        <f aca="false">IF(VLOOKUP(S52,'DD-Lookup'!$J$6:$L$50,3,FALSE())="Monthly",(YEAR(AC52)-YEAR(AB52))*12+MONTH(AC52)-MONTH(AB52)+1,(AC52-AB52+1))</f>
        <v>1</v>
      </c>
      <c r="F52" s="220" t="n">
        <f aca="false">E52*SUM(P52:Q52)</f>
        <v>25</v>
      </c>
      <c r="G52" s="196" t="n">
        <v>1244378</v>
      </c>
      <c r="H52" s="197" t="n">
        <v>37026.0567013889</v>
      </c>
      <c r="I52" s="0" t="s">
        <v>851</v>
      </c>
      <c r="M52" s="0" t="s">
        <v>72</v>
      </c>
      <c r="N52" s="0" t="s">
        <v>831</v>
      </c>
      <c r="O52" s="0" t="s">
        <v>832</v>
      </c>
      <c r="P52" s="198" t="n">
        <v>25</v>
      </c>
      <c r="S52" s="0" t="s">
        <v>781</v>
      </c>
      <c r="T52" s="0" t="s">
        <v>795</v>
      </c>
      <c r="U52" s="200" t="n">
        <v>22.95</v>
      </c>
      <c r="V52" s="0" t="s">
        <v>852</v>
      </c>
      <c r="W52" s="0" t="s">
        <v>834</v>
      </c>
      <c r="X52" s="0" t="s">
        <v>798</v>
      </c>
      <c r="Y52" s="0" t="s">
        <v>799</v>
      </c>
      <c r="Z52" s="0" t="s">
        <v>800</v>
      </c>
      <c r="AA52" s="0" t="n">
        <v>102026.1</v>
      </c>
      <c r="AB52" s="197" t="n">
        <v>37027.875</v>
      </c>
      <c r="AC52" s="197" t="n">
        <v>37027.875</v>
      </c>
    </row>
    <row r="53" customFormat="false" ht="12.75" hidden="false" customHeight="false" outlineLevel="0" collapsed="false">
      <c r="A53" s="191" t="str">
        <f aca="false">B53&amp;" "&amp;C53&amp;" "&amp;D53</f>
        <v> Power Physical</v>
      </c>
      <c r="B53" s="191" t="str">
        <f aca="false">IF((LEFT(N53,2)="US"),"US","")</f>
        <v/>
      </c>
      <c r="C53" s="191" t="str">
        <f aca="false">M53</f>
        <v>Power</v>
      </c>
      <c r="D53" s="191" t="str">
        <f aca="false">IF(ISNUMBER(FIND("Phy",N53))=TRUE(),"Physical","Financial")</f>
        <v>Physical</v>
      </c>
      <c r="E53" s="191" t="n">
        <f aca="false">IF(VLOOKUP(S53,'DD-Lookup'!$J$6:$L$50,3,FALSE())="Monthly",(YEAR(AC53)-YEAR(AB53))*12+MONTH(AC53)-MONTH(AB53)+1,(AC53-AB53+1))</f>
        <v>1</v>
      </c>
      <c r="F53" s="220" t="n">
        <f aca="false">E53*SUM(P53:Q53)</f>
        <v>25</v>
      </c>
      <c r="G53" s="196" t="n">
        <v>1244379</v>
      </c>
      <c r="H53" s="197" t="n">
        <v>37026.0569560185</v>
      </c>
      <c r="I53" s="0" t="s">
        <v>818</v>
      </c>
      <c r="M53" s="0" t="s">
        <v>72</v>
      </c>
      <c r="N53" s="0" t="s">
        <v>793</v>
      </c>
      <c r="O53" s="0" t="s">
        <v>794</v>
      </c>
      <c r="Q53" s="198" t="n">
        <v>25</v>
      </c>
      <c r="S53" s="0" t="s">
        <v>781</v>
      </c>
      <c r="T53" s="0" t="s">
        <v>795</v>
      </c>
      <c r="U53" s="200" t="n">
        <v>29</v>
      </c>
      <c r="V53" s="0" t="s">
        <v>853</v>
      </c>
      <c r="W53" s="0" t="s">
        <v>797</v>
      </c>
      <c r="X53" s="0" t="s">
        <v>798</v>
      </c>
      <c r="Y53" s="0" t="s">
        <v>799</v>
      </c>
      <c r="Z53" s="0" t="s">
        <v>800</v>
      </c>
      <c r="AA53" s="0" t="n">
        <v>102027.1</v>
      </c>
      <c r="AB53" s="197" t="n">
        <v>37027.875</v>
      </c>
      <c r="AC53" s="197" t="n">
        <v>37027.875</v>
      </c>
    </row>
    <row r="54" customFormat="false" ht="12.75" hidden="false" customHeight="false" outlineLevel="0" collapsed="false">
      <c r="A54" s="191" t="str">
        <f aca="false">B54&amp;" "&amp;C54&amp;" "&amp;D54</f>
        <v> Power Physical</v>
      </c>
      <c r="B54" s="191" t="str">
        <f aca="false">IF((LEFT(N54,2)="US"),"US","")</f>
        <v/>
      </c>
      <c r="C54" s="191" t="str">
        <f aca="false">M54</f>
        <v>Power</v>
      </c>
      <c r="D54" s="191" t="str">
        <f aca="false">IF(ISNUMBER(FIND("Phy",N54))=TRUE(),"Physical","Financial")</f>
        <v>Physical</v>
      </c>
      <c r="E54" s="191" t="n">
        <f aca="false">IF(VLOOKUP(S54,'DD-Lookup'!$J$6:$L$50,3,FALSE())="Monthly",(YEAR(AC54)-YEAR(AB54))*12+MONTH(AC54)-MONTH(AB54)+1,(AC54-AB54+1))</f>
        <v>1</v>
      </c>
      <c r="F54" s="220" t="n">
        <f aca="false">E54*SUM(P54:Q54)</f>
        <v>25</v>
      </c>
      <c r="G54" s="196" t="n">
        <v>1244380</v>
      </c>
      <c r="H54" s="197" t="n">
        <v>37026.0570023148</v>
      </c>
      <c r="I54" s="0" t="s">
        <v>814</v>
      </c>
      <c r="M54" s="0" t="s">
        <v>72</v>
      </c>
      <c r="N54" s="0" t="s">
        <v>822</v>
      </c>
      <c r="O54" s="0" t="s">
        <v>826</v>
      </c>
      <c r="P54" s="198" t="n">
        <v>25</v>
      </c>
      <c r="S54" s="0" t="s">
        <v>781</v>
      </c>
      <c r="T54" s="0" t="s">
        <v>795</v>
      </c>
      <c r="U54" s="200" t="n">
        <v>23</v>
      </c>
      <c r="V54" s="0" t="s">
        <v>815</v>
      </c>
      <c r="W54" s="0" t="s">
        <v>825</v>
      </c>
      <c r="X54" s="0" t="s">
        <v>798</v>
      </c>
      <c r="Y54" s="0" t="s">
        <v>799</v>
      </c>
      <c r="Z54" s="0" t="s">
        <v>800</v>
      </c>
      <c r="AA54" s="0" t="n">
        <v>102028.1</v>
      </c>
      <c r="AB54" s="197" t="n">
        <v>37027.875</v>
      </c>
      <c r="AC54" s="197" t="n">
        <v>37027.875</v>
      </c>
    </row>
    <row r="55" customFormat="false" ht="12.75" hidden="false" customHeight="false" outlineLevel="0" collapsed="false">
      <c r="A55" s="191" t="str">
        <f aca="false">B55&amp;" "&amp;C55&amp;" "&amp;D55</f>
        <v> Power Physical</v>
      </c>
      <c r="B55" s="191" t="str">
        <f aca="false">IF((LEFT(N55,2)="US"),"US","")</f>
        <v/>
      </c>
      <c r="C55" s="191" t="str">
        <f aca="false">M55</f>
        <v>Power</v>
      </c>
      <c r="D55" s="191" t="str">
        <f aca="false">IF(ISNUMBER(FIND("Phy",N55))=TRUE(),"Physical","Financial")</f>
        <v>Physical</v>
      </c>
      <c r="E55" s="191" t="n">
        <f aca="false">IF(VLOOKUP(S55,'DD-Lookup'!$J$6:$L$50,3,FALSE())="Monthly",(YEAR(AC55)-YEAR(AB55))*12+MONTH(AC55)-MONTH(AB55)+1,(AC55-AB55+1))</f>
        <v>1</v>
      </c>
      <c r="F55" s="220" t="n">
        <f aca="false">E55*SUM(P55:Q55)</f>
        <v>25</v>
      </c>
      <c r="G55" s="196" t="n">
        <v>1244381</v>
      </c>
      <c r="H55" s="197" t="n">
        <v>37026.0572685185</v>
      </c>
      <c r="I55" s="0" t="s">
        <v>844</v>
      </c>
      <c r="M55" s="0" t="s">
        <v>72</v>
      </c>
      <c r="N55" s="0" t="s">
        <v>793</v>
      </c>
      <c r="O55" s="0" t="s">
        <v>794</v>
      </c>
      <c r="Q55" s="198" t="n">
        <v>25</v>
      </c>
      <c r="S55" s="0" t="s">
        <v>781</v>
      </c>
      <c r="T55" s="0" t="s">
        <v>795</v>
      </c>
      <c r="U55" s="200" t="n">
        <v>29.2</v>
      </c>
      <c r="V55" s="0" t="s">
        <v>845</v>
      </c>
      <c r="W55" s="0" t="s">
        <v>797</v>
      </c>
      <c r="X55" s="0" t="s">
        <v>798</v>
      </c>
      <c r="Y55" s="0" t="s">
        <v>799</v>
      </c>
      <c r="Z55" s="0" t="s">
        <v>800</v>
      </c>
      <c r="AA55" s="0" t="n">
        <v>102029.1</v>
      </c>
      <c r="AB55" s="197" t="n">
        <v>37027.875</v>
      </c>
      <c r="AC55" s="197" t="n">
        <v>37027.875</v>
      </c>
    </row>
    <row r="56" customFormat="false" ht="12.75" hidden="false" customHeight="false" outlineLevel="0" collapsed="false">
      <c r="A56" s="191" t="str">
        <f aca="false">B56&amp;" "&amp;C56&amp;" "&amp;D56</f>
        <v> Power Physical</v>
      </c>
      <c r="B56" s="191" t="str">
        <f aca="false">IF((LEFT(N56,2)="US"),"US","")</f>
        <v/>
      </c>
      <c r="C56" s="191" t="str">
        <f aca="false">M56</f>
        <v>Power</v>
      </c>
      <c r="D56" s="191" t="str">
        <f aca="false">IF(ISNUMBER(FIND("Phy",N56))=TRUE(),"Physical","Financial")</f>
        <v>Physical</v>
      </c>
      <c r="E56" s="191" t="n">
        <f aca="false">IF(VLOOKUP(S56,'DD-Lookup'!$J$6:$L$50,3,FALSE())="Monthly",(YEAR(AC56)-YEAR(AB56))*12+MONTH(AC56)-MONTH(AB56)+1,(AC56-AB56+1))</f>
        <v>1</v>
      </c>
      <c r="F56" s="220" t="n">
        <f aca="false">E56*SUM(P56:Q56)</f>
        <v>25</v>
      </c>
      <c r="G56" s="196" t="n">
        <v>1244382</v>
      </c>
      <c r="H56" s="197" t="n">
        <v>37026.057337963</v>
      </c>
      <c r="I56" s="0" t="s">
        <v>854</v>
      </c>
      <c r="M56" s="0" t="s">
        <v>72</v>
      </c>
      <c r="N56" s="0" t="s">
        <v>793</v>
      </c>
      <c r="O56" s="0" t="s">
        <v>802</v>
      </c>
      <c r="Q56" s="198" t="n">
        <v>25</v>
      </c>
      <c r="S56" s="0" t="s">
        <v>781</v>
      </c>
      <c r="T56" s="0" t="s">
        <v>795</v>
      </c>
      <c r="U56" s="200" t="n">
        <v>23</v>
      </c>
      <c r="V56" s="0" t="s">
        <v>855</v>
      </c>
      <c r="W56" s="0" t="s">
        <v>797</v>
      </c>
      <c r="X56" s="0" t="s">
        <v>798</v>
      </c>
      <c r="Y56" s="0" t="s">
        <v>799</v>
      </c>
      <c r="Z56" s="0" t="s">
        <v>800</v>
      </c>
      <c r="AA56" s="0" t="n">
        <v>102030.1</v>
      </c>
      <c r="AB56" s="197" t="n">
        <v>37027.875</v>
      </c>
      <c r="AC56" s="197" t="n">
        <v>37027.875</v>
      </c>
    </row>
    <row r="57" customFormat="false" ht="12.75" hidden="false" customHeight="false" outlineLevel="0" collapsed="false">
      <c r="A57" s="191" t="str">
        <f aca="false">B57&amp;" "&amp;C57&amp;" "&amp;D57</f>
        <v> Power Physical</v>
      </c>
      <c r="B57" s="191" t="str">
        <f aca="false">IF((LEFT(N57,2)="US"),"US","")</f>
        <v/>
      </c>
      <c r="C57" s="191" t="str">
        <f aca="false">M57</f>
        <v>Power</v>
      </c>
      <c r="D57" s="191" t="str">
        <f aca="false">IF(ISNUMBER(FIND("Phy",N57))=TRUE(),"Physical","Financial")</f>
        <v>Physical</v>
      </c>
      <c r="E57" s="191" t="n">
        <f aca="false">IF(VLOOKUP(S57,'DD-Lookup'!$J$6:$L$50,3,FALSE())="Monthly",(YEAR(AC57)-YEAR(AB57))*12+MONTH(AC57)-MONTH(AB57)+1,(AC57-AB57+1))</f>
        <v>1</v>
      </c>
      <c r="F57" s="220" t="n">
        <f aca="false">E57*SUM(P57:Q57)</f>
        <v>25</v>
      </c>
      <c r="G57" s="196" t="n">
        <v>1244383</v>
      </c>
      <c r="H57" s="197" t="n">
        <v>37026.0577199074</v>
      </c>
      <c r="I57" s="0" t="s">
        <v>840</v>
      </c>
      <c r="M57" s="0" t="s">
        <v>72</v>
      </c>
      <c r="N57" s="0" t="s">
        <v>793</v>
      </c>
      <c r="O57" s="0" t="s">
        <v>794</v>
      </c>
      <c r="Q57" s="198" t="n">
        <v>25</v>
      </c>
      <c r="S57" s="0" t="s">
        <v>781</v>
      </c>
      <c r="T57" s="0" t="s">
        <v>795</v>
      </c>
      <c r="U57" s="200" t="n">
        <v>29.4</v>
      </c>
      <c r="V57" s="0" t="s">
        <v>841</v>
      </c>
      <c r="W57" s="0" t="s">
        <v>797</v>
      </c>
      <c r="X57" s="0" t="s">
        <v>798</v>
      </c>
      <c r="Y57" s="0" t="s">
        <v>799</v>
      </c>
      <c r="Z57" s="0" t="s">
        <v>800</v>
      </c>
      <c r="AA57" s="0" t="n">
        <v>102031.1</v>
      </c>
      <c r="AB57" s="197" t="n">
        <v>37027.875</v>
      </c>
      <c r="AC57" s="197" t="n">
        <v>37027.875</v>
      </c>
    </row>
    <row r="58" customFormat="false" ht="12.75" hidden="false" customHeight="false" outlineLevel="0" collapsed="false">
      <c r="A58" s="191" t="str">
        <f aca="false">B58&amp;" "&amp;C58&amp;" "&amp;D58</f>
        <v> Power Physical</v>
      </c>
      <c r="B58" s="191" t="str">
        <f aca="false">IF((LEFT(N58,2)="US"),"US","")</f>
        <v/>
      </c>
      <c r="C58" s="191" t="str">
        <f aca="false">M58</f>
        <v>Power</v>
      </c>
      <c r="D58" s="191" t="str">
        <f aca="false">IF(ISNUMBER(FIND("Phy",N58))=TRUE(),"Physical","Financial")</f>
        <v>Physical</v>
      </c>
      <c r="E58" s="191" t="n">
        <f aca="false">IF(VLOOKUP(S58,'DD-Lookup'!$J$6:$L$50,3,FALSE())="Monthly",(YEAR(AC58)-YEAR(AB58))*12+MONTH(AC58)-MONTH(AB58)+1,(AC58-AB58+1))</f>
        <v>1</v>
      </c>
      <c r="F58" s="220" t="n">
        <f aca="false">E58*SUM(P58:Q58)</f>
        <v>25</v>
      </c>
      <c r="G58" s="196" t="n">
        <v>1244384</v>
      </c>
      <c r="H58" s="197" t="n">
        <v>37026.0578703704</v>
      </c>
      <c r="I58" s="0" t="s">
        <v>821</v>
      </c>
      <c r="M58" s="0" t="s">
        <v>72</v>
      </c>
      <c r="N58" s="0" t="s">
        <v>822</v>
      </c>
      <c r="O58" s="0" t="s">
        <v>823</v>
      </c>
      <c r="Q58" s="198" t="n">
        <v>25</v>
      </c>
      <c r="S58" s="0" t="s">
        <v>781</v>
      </c>
      <c r="T58" s="0" t="s">
        <v>795</v>
      </c>
      <c r="U58" s="200" t="n">
        <v>29.05</v>
      </c>
      <c r="V58" s="0" t="s">
        <v>824</v>
      </c>
      <c r="W58" s="0" t="s">
        <v>825</v>
      </c>
      <c r="X58" s="0" t="s">
        <v>798</v>
      </c>
      <c r="Y58" s="0" t="s">
        <v>799</v>
      </c>
      <c r="Z58" s="0" t="s">
        <v>800</v>
      </c>
      <c r="AA58" s="0" t="n">
        <v>102032.1</v>
      </c>
      <c r="AB58" s="197" t="n">
        <v>37027.875</v>
      </c>
      <c r="AC58" s="197" t="n">
        <v>37027.875</v>
      </c>
    </row>
    <row r="59" customFormat="false" ht="12.75" hidden="false" customHeight="false" outlineLevel="0" collapsed="false">
      <c r="A59" s="191" t="str">
        <f aca="false">B59&amp;" "&amp;C59&amp;" "&amp;D59</f>
        <v> Power Physical</v>
      </c>
      <c r="B59" s="191" t="str">
        <f aca="false">IF((LEFT(N59,2)="US"),"US","")</f>
        <v/>
      </c>
      <c r="C59" s="191" t="str">
        <f aca="false">M59</f>
        <v>Power</v>
      </c>
      <c r="D59" s="191" t="str">
        <f aca="false">IF(ISNUMBER(FIND("Phy",N59))=TRUE(),"Physical","Financial")</f>
        <v>Physical</v>
      </c>
      <c r="E59" s="191" t="n">
        <f aca="false">IF(VLOOKUP(S59,'DD-Lookup'!$J$6:$L$50,3,FALSE())="Monthly",(YEAR(AC59)-YEAR(AB59))*12+MONTH(AC59)-MONTH(AB59)+1,(AC59-AB59+1))</f>
        <v>1</v>
      </c>
      <c r="F59" s="220" t="n">
        <f aca="false">E59*SUM(P59:Q59)</f>
        <v>25</v>
      </c>
      <c r="G59" s="196" t="n">
        <v>1244385</v>
      </c>
      <c r="H59" s="197" t="n">
        <v>37026.0588657407</v>
      </c>
      <c r="I59" s="0" t="s">
        <v>842</v>
      </c>
      <c r="M59" s="0" t="s">
        <v>72</v>
      </c>
      <c r="N59" s="0" t="s">
        <v>822</v>
      </c>
      <c r="O59" s="0" t="s">
        <v>823</v>
      </c>
      <c r="P59" s="198" t="n">
        <v>25</v>
      </c>
      <c r="S59" s="0" t="s">
        <v>781</v>
      </c>
      <c r="T59" s="0" t="s">
        <v>795</v>
      </c>
      <c r="U59" s="200" t="n">
        <v>28.75</v>
      </c>
      <c r="V59" s="0" t="s">
        <v>843</v>
      </c>
      <c r="W59" s="0" t="s">
        <v>825</v>
      </c>
      <c r="X59" s="0" t="s">
        <v>798</v>
      </c>
      <c r="Y59" s="0" t="s">
        <v>799</v>
      </c>
      <c r="Z59" s="0" t="s">
        <v>800</v>
      </c>
      <c r="AA59" s="0" t="n">
        <v>102033.1</v>
      </c>
      <c r="AB59" s="197" t="n">
        <v>37027.875</v>
      </c>
      <c r="AC59" s="197" t="n">
        <v>37027.875</v>
      </c>
    </row>
    <row r="60" customFormat="false" ht="12.75" hidden="false" customHeight="false" outlineLevel="0" collapsed="false">
      <c r="A60" s="191" t="str">
        <f aca="false">B60&amp;" "&amp;C60&amp;" "&amp;D60</f>
        <v> Power Physical</v>
      </c>
      <c r="B60" s="191" t="str">
        <f aca="false">IF((LEFT(N60,2)="US"),"US","")</f>
        <v/>
      </c>
      <c r="C60" s="191" t="str">
        <f aca="false">M60</f>
        <v>Power</v>
      </c>
      <c r="D60" s="191" t="str">
        <f aca="false">IF(ISNUMBER(FIND("Phy",N60))=TRUE(),"Physical","Financial")</f>
        <v>Physical</v>
      </c>
      <c r="E60" s="191" t="n">
        <f aca="false">IF(VLOOKUP(S60,'DD-Lookup'!$J$6:$L$50,3,FALSE())="Monthly",(YEAR(AC60)-YEAR(AB60))*12+MONTH(AC60)-MONTH(AB60)+1,(AC60-AB60+1))</f>
        <v>1</v>
      </c>
      <c r="F60" s="220" t="n">
        <f aca="false">E60*SUM(P60:Q60)</f>
        <v>10</v>
      </c>
      <c r="G60" s="196" t="n">
        <v>1244388</v>
      </c>
      <c r="H60" s="197" t="n">
        <v>37026.0605671296</v>
      </c>
      <c r="I60" s="0" t="s">
        <v>856</v>
      </c>
      <c r="M60" s="0" t="s">
        <v>72</v>
      </c>
      <c r="N60" s="0" t="s">
        <v>831</v>
      </c>
      <c r="O60" s="0" t="s">
        <v>832</v>
      </c>
      <c r="P60" s="198" t="n">
        <v>10</v>
      </c>
      <c r="S60" s="0" t="s">
        <v>781</v>
      </c>
      <c r="T60" s="0" t="s">
        <v>795</v>
      </c>
      <c r="U60" s="200" t="n">
        <v>22.5</v>
      </c>
      <c r="V60" s="0" t="s">
        <v>857</v>
      </c>
      <c r="W60" s="0" t="s">
        <v>834</v>
      </c>
      <c r="X60" s="0" t="s">
        <v>798</v>
      </c>
      <c r="Y60" s="0" t="s">
        <v>799</v>
      </c>
      <c r="Z60" s="0" t="s">
        <v>800</v>
      </c>
      <c r="AA60" s="0" t="n">
        <v>102035.1</v>
      </c>
      <c r="AB60" s="197" t="n">
        <v>37027.875</v>
      </c>
      <c r="AC60" s="197" t="n">
        <v>37027.875</v>
      </c>
    </row>
    <row r="61" customFormat="false" ht="12.75" hidden="false" customHeight="false" outlineLevel="0" collapsed="false">
      <c r="A61" s="191" t="str">
        <f aca="false">B61&amp;" "&amp;C61&amp;" "&amp;D61</f>
        <v> Power Physical</v>
      </c>
      <c r="B61" s="191" t="str">
        <f aca="false">IF((LEFT(N61,2)="US"),"US","")</f>
        <v/>
      </c>
      <c r="C61" s="191" t="str">
        <f aca="false">M61</f>
        <v>Power</v>
      </c>
      <c r="D61" s="191" t="str">
        <f aca="false">IF(ISNUMBER(FIND("Phy",N61))=TRUE(),"Physical","Financial")</f>
        <v>Physical</v>
      </c>
      <c r="E61" s="191" t="n">
        <f aca="false">IF(VLOOKUP(S61,'DD-Lookup'!$J$6:$L$50,3,FALSE())="Monthly",(YEAR(AC61)-YEAR(AB61))*12+MONTH(AC61)-MONTH(AB61)+1,(AC61-AB61+1))</f>
        <v>1</v>
      </c>
      <c r="F61" s="220" t="n">
        <f aca="false">E61*SUM(P61:Q61)</f>
        <v>25</v>
      </c>
      <c r="G61" s="196" t="n">
        <v>1244389</v>
      </c>
      <c r="H61" s="197" t="n">
        <v>37026.0608680556</v>
      </c>
      <c r="I61" s="0" t="s">
        <v>818</v>
      </c>
      <c r="M61" s="0" t="s">
        <v>72</v>
      </c>
      <c r="N61" s="0" t="s">
        <v>793</v>
      </c>
      <c r="O61" s="0" t="s">
        <v>802</v>
      </c>
      <c r="Q61" s="198" t="n">
        <v>25</v>
      </c>
      <c r="S61" s="0" t="s">
        <v>781</v>
      </c>
      <c r="T61" s="0" t="s">
        <v>795</v>
      </c>
      <c r="U61" s="200" t="n">
        <v>22.7</v>
      </c>
      <c r="V61" s="0" t="s">
        <v>853</v>
      </c>
      <c r="W61" s="0" t="s">
        <v>797</v>
      </c>
      <c r="X61" s="0" t="s">
        <v>798</v>
      </c>
      <c r="Y61" s="0" t="s">
        <v>799</v>
      </c>
      <c r="Z61" s="0" t="s">
        <v>800</v>
      </c>
      <c r="AA61" s="0" t="n">
        <v>102038.1</v>
      </c>
      <c r="AB61" s="197" t="n">
        <v>37027.875</v>
      </c>
      <c r="AC61" s="197" t="n">
        <v>37027.875</v>
      </c>
    </row>
    <row r="62" customFormat="false" ht="12.75" hidden="false" customHeight="false" outlineLevel="0" collapsed="false">
      <c r="A62" s="191" t="str">
        <f aca="false">B62&amp;" "&amp;C62&amp;" "&amp;D62</f>
        <v> Power Physical</v>
      </c>
      <c r="B62" s="191" t="str">
        <f aca="false">IF((LEFT(N62,2)="US"),"US","")</f>
        <v/>
      </c>
      <c r="C62" s="191" t="str">
        <f aca="false">M62</f>
        <v>Power</v>
      </c>
      <c r="D62" s="191" t="str">
        <f aca="false">IF(ISNUMBER(FIND("Phy",N62))=TRUE(),"Physical","Financial")</f>
        <v>Physical</v>
      </c>
      <c r="E62" s="191" t="n">
        <f aca="false">IF(VLOOKUP(S62,'DD-Lookup'!$J$6:$L$50,3,FALSE())="Monthly",(YEAR(AC62)-YEAR(AB62))*12+MONTH(AC62)-MONTH(AB62)+1,(AC62-AB62+1))</f>
        <v>1</v>
      </c>
      <c r="F62" s="220" t="n">
        <f aca="false">E62*SUM(P62:Q62)</f>
        <v>25</v>
      </c>
      <c r="G62" s="196" t="n">
        <v>1244390</v>
      </c>
      <c r="H62" s="197" t="n">
        <v>37026.0618287037</v>
      </c>
      <c r="I62" s="0" t="s">
        <v>818</v>
      </c>
      <c r="M62" s="0" t="s">
        <v>72</v>
      </c>
      <c r="N62" s="0" t="s">
        <v>793</v>
      </c>
      <c r="O62" s="0" t="s">
        <v>802</v>
      </c>
      <c r="Q62" s="198" t="n">
        <v>25</v>
      </c>
      <c r="S62" s="0" t="s">
        <v>781</v>
      </c>
      <c r="T62" s="0" t="s">
        <v>795</v>
      </c>
      <c r="U62" s="200" t="n">
        <v>22.75</v>
      </c>
      <c r="V62" s="0" t="s">
        <v>853</v>
      </c>
      <c r="W62" s="0" t="s">
        <v>797</v>
      </c>
      <c r="X62" s="0" t="s">
        <v>798</v>
      </c>
      <c r="Y62" s="0" t="s">
        <v>799</v>
      </c>
      <c r="Z62" s="0" t="s">
        <v>800</v>
      </c>
      <c r="AA62" s="0" t="n">
        <v>102039.1</v>
      </c>
      <c r="AB62" s="197" t="n">
        <v>37027.875</v>
      </c>
      <c r="AC62" s="197" t="n">
        <v>37027.875</v>
      </c>
    </row>
    <row r="63" customFormat="false" ht="12.75" hidden="false" customHeight="false" outlineLevel="0" collapsed="false">
      <c r="A63" s="191" t="str">
        <f aca="false">B63&amp;" "&amp;C63&amp;" "&amp;D63</f>
        <v> Power Physical</v>
      </c>
      <c r="B63" s="191" t="str">
        <f aca="false">IF((LEFT(N63,2)="US"),"US","")</f>
        <v/>
      </c>
      <c r="C63" s="191" t="str">
        <f aca="false">M63</f>
        <v>Power</v>
      </c>
      <c r="D63" s="191" t="str">
        <f aca="false">IF(ISNUMBER(FIND("Phy",N63))=TRUE(),"Physical","Financial")</f>
        <v>Physical</v>
      </c>
      <c r="E63" s="191" t="n">
        <f aca="false">IF(VLOOKUP(S63,'DD-Lookup'!$J$6:$L$50,3,FALSE())="Monthly",(YEAR(AC63)-YEAR(AB63))*12+MONTH(AC63)-MONTH(AB63)+1,(AC63-AB63+1))</f>
        <v>1</v>
      </c>
      <c r="F63" s="220" t="n">
        <f aca="false">E63*SUM(P63:Q63)</f>
        <v>25</v>
      </c>
      <c r="G63" s="196" t="n">
        <v>1244392</v>
      </c>
      <c r="H63" s="197" t="n">
        <v>37026.063287037</v>
      </c>
      <c r="I63" s="0" t="s">
        <v>804</v>
      </c>
      <c r="M63" s="0" t="s">
        <v>72</v>
      </c>
      <c r="N63" s="0" t="s">
        <v>831</v>
      </c>
      <c r="O63" s="0" t="s">
        <v>836</v>
      </c>
      <c r="P63" s="198" t="n">
        <v>25</v>
      </c>
      <c r="S63" s="0" t="s">
        <v>781</v>
      </c>
      <c r="T63" s="0" t="s">
        <v>795</v>
      </c>
      <c r="U63" s="200" t="n">
        <v>14</v>
      </c>
      <c r="V63" s="0" t="s">
        <v>805</v>
      </c>
      <c r="W63" s="0" t="s">
        <v>834</v>
      </c>
      <c r="X63" s="0" t="s">
        <v>798</v>
      </c>
      <c r="Y63" s="0" t="s">
        <v>799</v>
      </c>
      <c r="Z63" s="0" t="s">
        <v>800</v>
      </c>
      <c r="AA63" s="0" t="n">
        <v>102040.1</v>
      </c>
      <c r="AB63" s="197" t="n">
        <v>37027.875</v>
      </c>
      <c r="AC63" s="197" t="n">
        <v>37027.875</v>
      </c>
    </row>
    <row r="64" customFormat="false" ht="12.75" hidden="false" customHeight="false" outlineLevel="0" collapsed="false">
      <c r="A64" s="191" t="str">
        <f aca="false">B64&amp;" "&amp;C64&amp;" "&amp;D64</f>
        <v> Power Physical</v>
      </c>
      <c r="B64" s="191" t="str">
        <f aca="false">IF((LEFT(N64,2)="US"),"US","")</f>
        <v/>
      </c>
      <c r="C64" s="191" t="str">
        <f aca="false">M64</f>
        <v>Power</v>
      </c>
      <c r="D64" s="191" t="str">
        <f aca="false">IF(ISNUMBER(FIND("Phy",N64))=TRUE(),"Physical","Financial")</f>
        <v>Physical</v>
      </c>
      <c r="E64" s="191" t="n">
        <f aca="false">IF(VLOOKUP(S64,'DD-Lookup'!$J$6:$L$50,3,FALSE())="Monthly",(YEAR(AC64)-YEAR(AB64))*12+MONTH(AC64)-MONTH(AB64)+1,(AC64-AB64+1))</f>
        <v>1</v>
      </c>
      <c r="F64" s="220" t="n">
        <f aca="false">E64*SUM(P64:Q64)</f>
        <v>25</v>
      </c>
      <c r="G64" s="196" t="n">
        <v>1244393</v>
      </c>
      <c r="H64" s="197" t="n">
        <v>37026.0634722222</v>
      </c>
      <c r="I64" s="0" t="s">
        <v>858</v>
      </c>
      <c r="M64" s="0" t="s">
        <v>72</v>
      </c>
      <c r="N64" s="0" t="s">
        <v>822</v>
      </c>
      <c r="O64" s="0" t="s">
        <v>859</v>
      </c>
      <c r="Q64" s="198" t="n">
        <v>25</v>
      </c>
      <c r="S64" s="0" t="s">
        <v>781</v>
      </c>
      <c r="T64" s="0" t="s">
        <v>795</v>
      </c>
      <c r="U64" s="200" t="n">
        <v>14.3</v>
      </c>
      <c r="V64" s="0" t="s">
        <v>860</v>
      </c>
      <c r="W64" s="0" t="s">
        <v>825</v>
      </c>
      <c r="X64" s="0" t="s">
        <v>798</v>
      </c>
      <c r="Y64" s="0" t="s">
        <v>799</v>
      </c>
      <c r="Z64" s="0" t="s">
        <v>800</v>
      </c>
      <c r="AA64" s="0" t="n">
        <v>102041.1</v>
      </c>
      <c r="AB64" s="197" t="n">
        <v>37027.875</v>
      </c>
      <c r="AC64" s="197" t="n">
        <v>37027.875</v>
      </c>
    </row>
    <row r="65" customFormat="false" ht="12.75" hidden="false" customHeight="false" outlineLevel="0" collapsed="false">
      <c r="A65" s="191" t="str">
        <f aca="false">B65&amp;" "&amp;C65&amp;" "&amp;D65</f>
        <v> Power Physical</v>
      </c>
      <c r="B65" s="191" t="str">
        <f aca="false">IF((LEFT(N65,2)="US"),"US","")</f>
        <v/>
      </c>
      <c r="C65" s="191" t="str">
        <f aca="false">M65</f>
        <v>Power</v>
      </c>
      <c r="D65" s="191" t="str">
        <f aca="false">IF(ISNUMBER(FIND("Phy",N65))=TRUE(),"Physical","Financial")</f>
        <v>Physical</v>
      </c>
      <c r="E65" s="191" t="n">
        <f aca="false">IF(VLOOKUP(S65,'DD-Lookup'!$J$6:$L$50,3,FALSE())="Monthly",(YEAR(AC65)-YEAR(AB65))*12+MONTH(AC65)-MONTH(AB65)+1,(AC65-AB65+1))</f>
        <v>1</v>
      </c>
      <c r="F65" s="220" t="n">
        <f aca="false">E65*SUM(P65:Q65)</f>
        <v>25</v>
      </c>
      <c r="G65" s="196" t="n">
        <v>1244394</v>
      </c>
      <c r="H65" s="197" t="n">
        <v>37026.0641550926</v>
      </c>
      <c r="I65" s="0" t="s">
        <v>816</v>
      </c>
      <c r="M65" s="0" t="s">
        <v>72</v>
      </c>
      <c r="N65" s="0" t="s">
        <v>793</v>
      </c>
      <c r="O65" s="0" t="s">
        <v>802</v>
      </c>
      <c r="Q65" s="198" t="n">
        <v>25</v>
      </c>
      <c r="S65" s="0" t="s">
        <v>781</v>
      </c>
      <c r="T65" s="0" t="s">
        <v>795</v>
      </c>
      <c r="U65" s="200" t="n">
        <v>22.8</v>
      </c>
      <c r="V65" s="0" t="s">
        <v>817</v>
      </c>
      <c r="W65" s="0" t="s">
        <v>797</v>
      </c>
      <c r="X65" s="0" t="s">
        <v>798</v>
      </c>
      <c r="Y65" s="0" t="s">
        <v>799</v>
      </c>
      <c r="Z65" s="0" t="s">
        <v>800</v>
      </c>
      <c r="AA65" s="0" t="n">
        <v>102042.1</v>
      </c>
      <c r="AB65" s="197" t="n">
        <v>37027.875</v>
      </c>
      <c r="AC65" s="197" t="n">
        <v>37027.875</v>
      </c>
    </row>
    <row r="66" customFormat="false" ht="12.75" hidden="false" customHeight="false" outlineLevel="0" collapsed="false">
      <c r="A66" s="191" t="str">
        <f aca="false">B66&amp;" "&amp;C66&amp;" "&amp;D66</f>
        <v> Power Physical</v>
      </c>
      <c r="B66" s="191" t="str">
        <f aca="false">IF((LEFT(N66,2)="US"),"US","")</f>
        <v/>
      </c>
      <c r="C66" s="191" t="str">
        <f aca="false">M66</f>
        <v>Power</v>
      </c>
      <c r="D66" s="191" t="str">
        <f aca="false">IF(ISNUMBER(FIND("Phy",N66))=TRUE(),"Physical","Financial")</f>
        <v>Physical</v>
      </c>
      <c r="E66" s="191" t="n">
        <f aca="false">IF(VLOOKUP(S66,'DD-Lookup'!$J$6:$L$50,3,FALSE())="Monthly",(YEAR(AC66)-YEAR(AB66))*12+MONTH(AC66)-MONTH(AB66)+1,(AC66-AB66+1))</f>
        <v>1</v>
      </c>
      <c r="F66" s="220" t="n">
        <f aca="false">E66*SUM(P66:Q66)</f>
        <v>25</v>
      </c>
      <c r="G66" s="196" t="n">
        <v>1244395</v>
      </c>
      <c r="H66" s="197" t="n">
        <v>37026.0644675926</v>
      </c>
      <c r="I66" s="0" t="s">
        <v>814</v>
      </c>
      <c r="M66" s="0" t="s">
        <v>72</v>
      </c>
      <c r="N66" s="0" t="s">
        <v>793</v>
      </c>
      <c r="O66" s="0" t="s">
        <v>802</v>
      </c>
      <c r="Q66" s="198" t="n">
        <v>25</v>
      </c>
      <c r="S66" s="0" t="s">
        <v>781</v>
      </c>
      <c r="T66" s="0" t="s">
        <v>795</v>
      </c>
      <c r="U66" s="200" t="n">
        <v>22.9</v>
      </c>
      <c r="V66" s="0" t="s">
        <v>815</v>
      </c>
      <c r="W66" s="0" t="s">
        <v>797</v>
      </c>
      <c r="X66" s="0" t="s">
        <v>798</v>
      </c>
      <c r="Y66" s="0" t="s">
        <v>799</v>
      </c>
      <c r="Z66" s="0" t="s">
        <v>800</v>
      </c>
      <c r="AA66" s="0" t="n">
        <v>102043.1</v>
      </c>
      <c r="AB66" s="197" t="n">
        <v>37027.875</v>
      </c>
      <c r="AC66" s="197" t="n">
        <v>37027.875</v>
      </c>
    </row>
    <row r="67" customFormat="false" ht="12.75" hidden="false" customHeight="false" outlineLevel="0" collapsed="false">
      <c r="A67" s="191" t="str">
        <f aca="false">B67&amp;" "&amp;C67&amp;" "&amp;D67</f>
        <v> Power Physical</v>
      </c>
      <c r="B67" s="191" t="str">
        <f aca="false">IF((LEFT(N67,2)="US"),"US","")</f>
        <v/>
      </c>
      <c r="C67" s="191" t="str">
        <f aca="false">M67</f>
        <v>Power</v>
      </c>
      <c r="D67" s="191" t="str">
        <f aca="false">IF(ISNUMBER(FIND("Phy",N67))=TRUE(),"Physical","Financial")</f>
        <v>Physical</v>
      </c>
      <c r="E67" s="191" t="n">
        <f aca="false">IF(VLOOKUP(S67,'DD-Lookup'!$J$6:$L$50,3,FALSE())="Monthly",(YEAR(AC67)-YEAR(AB67))*12+MONTH(AC67)-MONTH(AB67)+1,(AC67-AB67+1))</f>
        <v>1</v>
      </c>
      <c r="F67" s="220" t="n">
        <f aca="false">E67*SUM(P67:Q67)</f>
        <v>25</v>
      </c>
      <c r="G67" s="196" t="n">
        <v>1244396</v>
      </c>
      <c r="H67" s="197" t="n">
        <v>37026.0646759259</v>
      </c>
      <c r="I67" s="0" t="s">
        <v>838</v>
      </c>
      <c r="M67" s="0" t="s">
        <v>72</v>
      </c>
      <c r="N67" s="0" t="s">
        <v>793</v>
      </c>
      <c r="O67" s="0" t="s">
        <v>794</v>
      </c>
      <c r="Q67" s="198" t="n">
        <v>25</v>
      </c>
      <c r="S67" s="0" t="s">
        <v>781</v>
      </c>
      <c r="T67" s="0" t="s">
        <v>795</v>
      </c>
      <c r="U67" s="200" t="n">
        <v>29.2</v>
      </c>
      <c r="V67" s="0" t="s">
        <v>839</v>
      </c>
      <c r="W67" s="0" t="s">
        <v>797</v>
      </c>
      <c r="X67" s="0" t="s">
        <v>798</v>
      </c>
      <c r="Y67" s="0" t="s">
        <v>799</v>
      </c>
      <c r="Z67" s="0" t="s">
        <v>800</v>
      </c>
      <c r="AA67" s="0" t="n">
        <v>102047.1</v>
      </c>
      <c r="AB67" s="197" t="n">
        <v>37027.875</v>
      </c>
      <c r="AC67" s="197" t="n">
        <v>37027.875</v>
      </c>
    </row>
    <row r="68" customFormat="false" ht="12.75" hidden="false" customHeight="false" outlineLevel="0" collapsed="false">
      <c r="A68" s="191" t="str">
        <f aca="false">B68&amp;" "&amp;C68&amp;" "&amp;D68</f>
        <v> Power Physical</v>
      </c>
      <c r="B68" s="191" t="str">
        <f aca="false">IF((LEFT(N68,2)="US"),"US","")</f>
        <v/>
      </c>
      <c r="C68" s="191" t="str">
        <f aca="false">M68</f>
        <v>Power</v>
      </c>
      <c r="D68" s="191" t="str">
        <f aca="false">IF(ISNUMBER(FIND("Phy",N68))=TRUE(),"Physical","Financial")</f>
        <v>Physical</v>
      </c>
      <c r="E68" s="191" t="n">
        <f aca="false">IF(VLOOKUP(S68,'DD-Lookup'!$J$6:$L$50,3,FALSE())="Monthly",(YEAR(AC68)-YEAR(AB68))*12+MONTH(AC68)-MONTH(AB68)+1,(AC68-AB68+1))</f>
        <v>1</v>
      </c>
      <c r="F68" s="220" t="n">
        <f aca="false">E68*SUM(P68:Q68)</f>
        <v>5</v>
      </c>
      <c r="G68" s="196" t="n">
        <v>1244397</v>
      </c>
      <c r="H68" s="197" t="n">
        <v>37026.0648842593</v>
      </c>
      <c r="I68" s="0" t="s">
        <v>861</v>
      </c>
      <c r="M68" s="0" t="s">
        <v>72</v>
      </c>
      <c r="N68" s="0" t="s">
        <v>793</v>
      </c>
      <c r="O68" s="0" t="s">
        <v>802</v>
      </c>
      <c r="P68" s="198" t="n">
        <v>5</v>
      </c>
      <c r="S68" s="0" t="s">
        <v>781</v>
      </c>
      <c r="T68" s="0" t="s">
        <v>795</v>
      </c>
      <c r="U68" s="200" t="n">
        <v>22.8</v>
      </c>
      <c r="V68" s="0" t="s">
        <v>862</v>
      </c>
      <c r="W68" s="0" t="s">
        <v>797</v>
      </c>
      <c r="X68" s="0" t="s">
        <v>798</v>
      </c>
      <c r="Y68" s="0" t="s">
        <v>799</v>
      </c>
      <c r="Z68" s="0" t="s">
        <v>800</v>
      </c>
      <c r="AA68" s="0" t="n">
        <v>102048.1</v>
      </c>
      <c r="AB68" s="197" t="n">
        <v>37027.875</v>
      </c>
      <c r="AC68" s="197" t="n">
        <v>37027.875</v>
      </c>
    </row>
    <row r="69" customFormat="false" ht="12.75" hidden="false" customHeight="false" outlineLevel="0" collapsed="false">
      <c r="A69" s="191" t="str">
        <f aca="false">B69&amp;" "&amp;C69&amp;" "&amp;D69</f>
        <v> Power Physical</v>
      </c>
      <c r="B69" s="191" t="str">
        <f aca="false">IF((LEFT(N69,2)="US"),"US","")</f>
        <v/>
      </c>
      <c r="C69" s="191" t="str">
        <f aca="false">M69</f>
        <v>Power</v>
      </c>
      <c r="D69" s="191" t="str">
        <f aca="false">IF(ISNUMBER(FIND("Phy",N69))=TRUE(),"Physical","Financial")</f>
        <v>Physical</v>
      </c>
      <c r="E69" s="191" t="n">
        <f aca="false">IF(VLOOKUP(S69,'DD-Lookup'!$J$6:$L$50,3,FALSE())="Monthly",(YEAR(AC69)-YEAR(AB69))*12+MONTH(AC69)-MONTH(AB69)+1,(AC69-AB69+1))</f>
        <v>1</v>
      </c>
      <c r="F69" s="220" t="n">
        <f aca="false">E69*SUM(P69:Q69)</f>
        <v>25</v>
      </c>
      <c r="G69" s="196" t="n">
        <v>1244398</v>
      </c>
      <c r="H69" s="197" t="n">
        <v>37026.0652777778</v>
      </c>
      <c r="I69" s="0" t="s">
        <v>838</v>
      </c>
      <c r="M69" s="0" t="s">
        <v>72</v>
      </c>
      <c r="N69" s="0" t="s">
        <v>793</v>
      </c>
      <c r="O69" s="0" t="s">
        <v>794</v>
      </c>
      <c r="Q69" s="198" t="n">
        <v>25</v>
      </c>
      <c r="S69" s="0" t="s">
        <v>781</v>
      </c>
      <c r="T69" s="0" t="s">
        <v>795</v>
      </c>
      <c r="U69" s="200" t="n">
        <v>29.4</v>
      </c>
      <c r="V69" s="0" t="s">
        <v>839</v>
      </c>
      <c r="W69" s="0" t="s">
        <v>797</v>
      </c>
      <c r="X69" s="0" t="s">
        <v>798</v>
      </c>
      <c r="Y69" s="0" t="s">
        <v>799</v>
      </c>
      <c r="Z69" s="0" t="s">
        <v>800</v>
      </c>
      <c r="AA69" s="0" t="n">
        <v>102049.1</v>
      </c>
      <c r="AB69" s="197" t="n">
        <v>37027.875</v>
      </c>
      <c r="AC69" s="197" t="n">
        <v>37027.875</v>
      </c>
    </row>
    <row r="70" customFormat="false" ht="12.75" hidden="false" customHeight="false" outlineLevel="0" collapsed="false">
      <c r="A70" s="191" t="str">
        <f aca="false">B70&amp;" "&amp;C70&amp;" "&amp;D70</f>
        <v> Power Physical</v>
      </c>
      <c r="B70" s="191" t="str">
        <f aca="false">IF((LEFT(N70,2)="US"),"US","")</f>
        <v/>
      </c>
      <c r="C70" s="191" t="str">
        <f aca="false">M70</f>
        <v>Power</v>
      </c>
      <c r="D70" s="191" t="str">
        <f aca="false">IF(ISNUMBER(FIND("Phy",N70))=TRUE(),"Physical","Financial")</f>
        <v>Physical</v>
      </c>
      <c r="E70" s="191" t="n">
        <f aca="false">IF(VLOOKUP(S70,'DD-Lookup'!$J$6:$L$50,3,FALSE())="Monthly",(YEAR(AC70)-YEAR(AB70))*12+MONTH(AC70)-MONTH(AB70)+1,(AC70-AB70+1))</f>
        <v>1</v>
      </c>
      <c r="F70" s="220" t="n">
        <f aca="false">E70*SUM(P70:Q70)</f>
        <v>25</v>
      </c>
      <c r="G70" s="196" t="n">
        <v>1244399</v>
      </c>
      <c r="H70" s="197" t="n">
        <v>37026.0690740741</v>
      </c>
      <c r="I70" s="0" t="s">
        <v>806</v>
      </c>
      <c r="M70" s="0" t="s">
        <v>72</v>
      </c>
      <c r="N70" s="0" t="s">
        <v>793</v>
      </c>
      <c r="O70" s="0" t="s">
        <v>794</v>
      </c>
      <c r="Q70" s="198" t="n">
        <v>25</v>
      </c>
      <c r="S70" s="0" t="s">
        <v>781</v>
      </c>
      <c r="T70" s="0" t="s">
        <v>795</v>
      </c>
      <c r="U70" s="200" t="n">
        <v>30.25</v>
      </c>
      <c r="V70" s="0" t="s">
        <v>863</v>
      </c>
      <c r="W70" s="0" t="s">
        <v>797</v>
      </c>
      <c r="X70" s="0" t="s">
        <v>798</v>
      </c>
      <c r="Y70" s="0" t="s">
        <v>799</v>
      </c>
      <c r="Z70" s="0" t="s">
        <v>800</v>
      </c>
      <c r="AA70" s="0" t="n">
        <v>102050.1</v>
      </c>
      <c r="AB70" s="197" t="n">
        <v>37027.875</v>
      </c>
      <c r="AC70" s="197" t="n">
        <v>37027.875</v>
      </c>
    </row>
    <row r="71" customFormat="false" ht="12.75" hidden="false" customHeight="false" outlineLevel="0" collapsed="false">
      <c r="A71" s="191" t="str">
        <f aca="false">B71&amp;" "&amp;C71&amp;" "&amp;D71</f>
        <v> Power Physical</v>
      </c>
      <c r="B71" s="191" t="str">
        <f aca="false">IF((LEFT(N71,2)="US"),"US","")</f>
        <v/>
      </c>
      <c r="C71" s="191" t="str">
        <f aca="false">M71</f>
        <v>Power</v>
      </c>
      <c r="D71" s="191" t="str">
        <f aca="false">IF(ISNUMBER(FIND("Phy",N71))=TRUE(),"Physical","Financial")</f>
        <v>Physical</v>
      </c>
      <c r="E71" s="191" t="n">
        <f aca="false">IF(VLOOKUP(S71,'DD-Lookup'!$J$6:$L$50,3,FALSE())="Monthly",(YEAR(AC71)-YEAR(AB71))*12+MONTH(AC71)-MONTH(AB71)+1,(AC71-AB71+1))</f>
        <v>1</v>
      </c>
      <c r="F71" s="220" t="n">
        <f aca="false">E71*SUM(P71:Q71)</f>
        <v>10</v>
      </c>
      <c r="G71" s="196" t="n">
        <v>1244400</v>
      </c>
      <c r="H71" s="197" t="n">
        <v>37026.0702430556</v>
      </c>
      <c r="I71" s="0" t="s">
        <v>864</v>
      </c>
      <c r="M71" s="0" t="s">
        <v>72</v>
      </c>
      <c r="N71" s="0" t="s">
        <v>793</v>
      </c>
      <c r="O71" s="0" t="s">
        <v>794</v>
      </c>
      <c r="P71" s="198" t="n">
        <v>10</v>
      </c>
      <c r="S71" s="0" t="s">
        <v>781</v>
      </c>
      <c r="T71" s="0" t="s">
        <v>795</v>
      </c>
      <c r="U71" s="200" t="n">
        <v>30</v>
      </c>
      <c r="V71" s="0" t="s">
        <v>865</v>
      </c>
      <c r="W71" s="0" t="s">
        <v>797</v>
      </c>
      <c r="X71" s="0" t="s">
        <v>798</v>
      </c>
      <c r="Y71" s="0" t="s">
        <v>799</v>
      </c>
      <c r="Z71" s="0" t="s">
        <v>800</v>
      </c>
      <c r="AA71" s="0" t="n">
        <v>102051.1</v>
      </c>
      <c r="AB71" s="197" t="n">
        <v>37027.875</v>
      </c>
      <c r="AC71" s="197" t="n">
        <v>37027.875</v>
      </c>
    </row>
    <row r="72" customFormat="false" ht="12.75" hidden="false" customHeight="false" outlineLevel="0" collapsed="false">
      <c r="A72" s="191" t="str">
        <f aca="false">B72&amp;" "&amp;C72&amp;" "&amp;D72</f>
        <v> Power Physical</v>
      </c>
      <c r="B72" s="191" t="str">
        <f aca="false">IF((LEFT(N72,2)="US"),"US","")</f>
        <v/>
      </c>
      <c r="C72" s="191" t="str">
        <f aca="false">M72</f>
        <v>Power</v>
      </c>
      <c r="D72" s="191" t="str">
        <f aca="false">IF(ISNUMBER(FIND("Phy",N72))=TRUE(),"Physical","Financial")</f>
        <v>Physical</v>
      </c>
      <c r="E72" s="191" t="n">
        <f aca="false">IF(VLOOKUP(S72,'DD-Lookup'!$J$6:$L$50,3,FALSE())="Monthly",(YEAR(AC72)-YEAR(AB72))*12+MONTH(AC72)-MONTH(AB72)+1,(AC72-AB72+1))</f>
        <v>1</v>
      </c>
      <c r="F72" s="220" t="n">
        <f aca="false">E72*SUM(P72:Q72)</f>
        <v>25</v>
      </c>
      <c r="G72" s="196" t="n">
        <v>1244401</v>
      </c>
      <c r="H72" s="197" t="n">
        <v>37026.0702662037</v>
      </c>
      <c r="I72" s="0" t="s">
        <v>866</v>
      </c>
      <c r="M72" s="0" t="s">
        <v>72</v>
      </c>
      <c r="N72" s="0" t="s">
        <v>831</v>
      </c>
      <c r="O72" s="0" t="s">
        <v>867</v>
      </c>
      <c r="P72" s="198" t="n">
        <v>25</v>
      </c>
      <c r="S72" s="0" t="s">
        <v>781</v>
      </c>
      <c r="T72" s="0" t="s">
        <v>795</v>
      </c>
      <c r="U72" s="200" t="n">
        <v>29.75</v>
      </c>
      <c r="V72" s="0" t="s">
        <v>868</v>
      </c>
      <c r="W72" s="0" t="s">
        <v>834</v>
      </c>
      <c r="X72" s="0" t="s">
        <v>798</v>
      </c>
      <c r="Y72" s="0" t="s">
        <v>799</v>
      </c>
      <c r="Z72" s="0" t="s">
        <v>800</v>
      </c>
      <c r="AA72" s="0" t="n">
        <v>102052.1</v>
      </c>
      <c r="AB72" s="197" t="n">
        <v>37027.875</v>
      </c>
      <c r="AC72" s="197" t="n">
        <v>37027.875</v>
      </c>
    </row>
    <row r="73" customFormat="false" ht="12.75" hidden="false" customHeight="false" outlineLevel="0" collapsed="false">
      <c r="A73" s="191" t="str">
        <f aca="false">B73&amp;" "&amp;C73&amp;" "&amp;D73</f>
        <v> Metals Financial</v>
      </c>
      <c r="B73" s="191" t="str">
        <f aca="false">IF((LEFT(N73,2)="US"),"US","")</f>
        <v/>
      </c>
      <c r="C73" s="191" t="str">
        <f aca="false">M73</f>
        <v>Metals</v>
      </c>
      <c r="D73" s="191" t="str">
        <f aca="false">IF(ISNUMBER(FIND("Phy",N73))=TRUE(),"Physical","Financial")</f>
        <v>Financial</v>
      </c>
      <c r="E73" s="191" t="n">
        <f aca="false">IF(VLOOKUP(S73,'DD-Lookup'!$J$6:$L$50,3,FALSE())="Monthly",(YEAR(AC73)-YEAR(AB73))*12+MONTH(AC73)-MONTH(AB73)+1,(AC73-AB73+1))</f>
        <v>1</v>
      </c>
      <c r="F73" s="220" t="n">
        <f aca="false">E73*SUM(P73:Q73)</f>
        <v>20</v>
      </c>
      <c r="G73" s="196" t="n">
        <v>1244402</v>
      </c>
      <c r="H73" s="197" t="n">
        <v>37026.0711805556</v>
      </c>
      <c r="I73" s="0" t="s">
        <v>869</v>
      </c>
      <c r="M73" s="0" t="s">
        <v>768</v>
      </c>
      <c r="N73" s="0" t="s">
        <v>870</v>
      </c>
      <c r="O73" s="0" t="s">
        <v>871</v>
      </c>
      <c r="Q73" s="198" t="n">
        <v>20</v>
      </c>
      <c r="S73" s="0" t="s">
        <v>771</v>
      </c>
      <c r="T73" s="0" t="s">
        <v>772</v>
      </c>
      <c r="U73" s="200" t="n">
        <v>1516</v>
      </c>
      <c r="V73" s="0" t="s">
        <v>872</v>
      </c>
      <c r="W73" s="0" t="s">
        <v>820</v>
      </c>
      <c r="X73" s="0" t="s">
        <v>775</v>
      </c>
      <c r="Y73" s="0" t="s">
        <v>776</v>
      </c>
      <c r="Z73" s="0" t="s">
        <v>777</v>
      </c>
      <c r="AA73" s="0" t="n">
        <v>2128318</v>
      </c>
    </row>
    <row r="74" customFormat="false" ht="12.75" hidden="false" customHeight="false" outlineLevel="0" collapsed="false">
      <c r="A74" s="191" t="str">
        <f aca="false">B74&amp;" "&amp;C74&amp;" "&amp;D74</f>
        <v> Power Physical</v>
      </c>
      <c r="B74" s="191" t="str">
        <f aca="false">IF((LEFT(N74,2)="US"),"US","")</f>
        <v/>
      </c>
      <c r="C74" s="191" t="str">
        <f aca="false">M74</f>
        <v>Power</v>
      </c>
      <c r="D74" s="191" t="str">
        <f aca="false">IF(ISNUMBER(FIND("Phy",N74))=TRUE(),"Physical","Financial")</f>
        <v>Physical</v>
      </c>
      <c r="E74" s="191" t="n">
        <f aca="false">IF(VLOOKUP(S74,'DD-Lookup'!$J$6:$L$50,3,FALSE())="Monthly",(YEAR(AC74)-YEAR(AB74))*12+MONTH(AC74)-MONTH(AB74)+1,(AC74-AB74+1))</f>
        <v>1</v>
      </c>
      <c r="F74" s="220" t="n">
        <f aca="false">E74*SUM(P74:Q74)</f>
        <v>25</v>
      </c>
      <c r="G74" s="196" t="n">
        <v>1244403</v>
      </c>
      <c r="H74" s="197" t="n">
        <v>37026.0732060185</v>
      </c>
      <c r="I74" s="0" t="s">
        <v>854</v>
      </c>
      <c r="M74" s="0" t="s">
        <v>72</v>
      </c>
      <c r="N74" s="0" t="s">
        <v>793</v>
      </c>
      <c r="O74" s="0" t="s">
        <v>794</v>
      </c>
      <c r="P74" s="198" t="n">
        <v>25</v>
      </c>
      <c r="S74" s="0" t="s">
        <v>781</v>
      </c>
      <c r="T74" s="0" t="s">
        <v>795</v>
      </c>
      <c r="U74" s="200" t="n">
        <v>29.75</v>
      </c>
      <c r="V74" s="0" t="s">
        <v>855</v>
      </c>
      <c r="W74" s="0" t="s">
        <v>797</v>
      </c>
      <c r="X74" s="0" t="s">
        <v>798</v>
      </c>
      <c r="Y74" s="0" t="s">
        <v>799</v>
      </c>
      <c r="Z74" s="0" t="s">
        <v>800</v>
      </c>
      <c r="AA74" s="0" t="n">
        <v>102054.1</v>
      </c>
      <c r="AB74" s="197" t="n">
        <v>37027.875</v>
      </c>
      <c r="AC74" s="197" t="n">
        <v>37027.875</v>
      </c>
    </row>
    <row r="75" customFormat="false" ht="12.75" hidden="false" customHeight="false" outlineLevel="0" collapsed="false">
      <c r="A75" s="191" t="str">
        <f aca="false">B75&amp;" "&amp;C75&amp;" "&amp;D75</f>
        <v> Power Physical</v>
      </c>
      <c r="B75" s="191" t="str">
        <f aca="false">IF((LEFT(N75,2)="US"),"US","")</f>
        <v/>
      </c>
      <c r="C75" s="191" t="str">
        <f aca="false">M75</f>
        <v>Power</v>
      </c>
      <c r="D75" s="191" t="str">
        <f aca="false">IF(ISNUMBER(FIND("Phy",N75))=TRUE(),"Physical","Financial")</f>
        <v>Physical</v>
      </c>
      <c r="E75" s="191" t="n">
        <f aca="false">IF(VLOOKUP(S75,'DD-Lookup'!$J$6:$L$50,3,FALSE())="Monthly",(YEAR(AC75)-YEAR(AB75))*12+MONTH(AC75)-MONTH(AB75)+1,(AC75-AB75+1))</f>
        <v>1</v>
      </c>
      <c r="F75" s="220" t="n">
        <f aca="false">E75*SUM(P75:Q75)</f>
        <v>25</v>
      </c>
      <c r="G75" s="196" t="n">
        <v>1244404</v>
      </c>
      <c r="H75" s="197" t="n">
        <v>37026.0744212963</v>
      </c>
      <c r="I75" s="0" t="s">
        <v>835</v>
      </c>
      <c r="M75" s="0" t="s">
        <v>72</v>
      </c>
      <c r="N75" s="0" t="s">
        <v>831</v>
      </c>
      <c r="O75" s="0" t="s">
        <v>836</v>
      </c>
      <c r="Q75" s="198" t="n">
        <v>25</v>
      </c>
      <c r="S75" s="0" t="s">
        <v>781</v>
      </c>
      <c r="T75" s="0" t="s">
        <v>795</v>
      </c>
      <c r="U75" s="200" t="n">
        <v>14.6</v>
      </c>
      <c r="V75" s="0" t="s">
        <v>837</v>
      </c>
      <c r="W75" s="0" t="s">
        <v>834</v>
      </c>
      <c r="X75" s="0" t="s">
        <v>798</v>
      </c>
      <c r="Y75" s="0" t="s">
        <v>799</v>
      </c>
      <c r="Z75" s="0" t="s">
        <v>800</v>
      </c>
      <c r="AA75" s="0" t="n">
        <v>102055.1</v>
      </c>
      <c r="AB75" s="197" t="n">
        <v>37027.875</v>
      </c>
      <c r="AC75" s="197" t="n">
        <v>37027.875</v>
      </c>
    </row>
    <row r="76" customFormat="false" ht="12.75" hidden="false" customHeight="false" outlineLevel="0" collapsed="false">
      <c r="A76" s="191" t="str">
        <f aca="false">B76&amp;" "&amp;C76&amp;" "&amp;D76</f>
        <v> Power Physical</v>
      </c>
      <c r="B76" s="191" t="str">
        <f aca="false">IF((LEFT(N76,2)="US"),"US","")</f>
        <v/>
      </c>
      <c r="C76" s="191" t="str">
        <f aca="false">M76</f>
        <v>Power</v>
      </c>
      <c r="D76" s="191" t="str">
        <f aca="false">IF(ISNUMBER(FIND("Phy",N76))=TRUE(),"Physical","Financial")</f>
        <v>Physical</v>
      </c>
      <c r="E76" s="191" t="n">
        <f aca="false">IF(VLOOKUP(S76,'DD-Lookup'!$J$6:$L$50,3,FALSE())="Monthly",(YEAR(AC76)-YEAR(AB76))*12+MONTH(AC76)-MONTH(AB76)+1,(AC76-AB76+1))</f>
        <v>1</v>
      </c>
      <c r="F76" s="220" t="n">
        <f aca="false">E76*SUM(P76:Q76)</f>
        <v>20</v>
      </c>
      <c r="G76" s="196" t="n">
        <v>1244405</v>
      </c>
      <c r="H76" s="197" t="n">
        <v>37026.0752083333</v>
      </c>
      <c r="I76" s="0" t="s">
        <v>873</v>
      </c>
      <c r="M76" s="0" t="s">
        <v>72</v>
      </c>
      <c r="N76" s="0" t="s">
        <v>822</v>
      </c>
      <c r="O76" s="0" t="s">
        <v>859</v>
      </c>
      <c r="P76" s="198" t="n">
        <v>20</v>
      </c>
      <c r="S76" s="0" t="s">
        <v>781</v>
      </c>
      <c r="T76" s="0" t="s">
        <v>795</v>
      </c>
      <c r="U76" s="200" t="n">
        <v>14.4</v>
      </c>
      <c r="V76" s="0" t="s">
        <v>874</v>
      </c>
      <c r="W76" s="0" t="s">
        <v>825</v>
      </c>
      <c r="X76" s="0" t="s">
        <v>798</v>
      </c>
      <c r="Y76" s="0" t="s">
        <v>799</v>
      </c>
      <c r="Z76" s="0" t="s">
        <v>800</v>
      </c>
      <c r="AA76" s="0" t="n">
        <v>102056.1</v>
      </c>
      <c r="AB76" s="197" t="n">
        <v>37027.875</v>
      </c>
      <c r="AC76" s="197" t="n">
        <v>37027.875</v>
      </c>
    </row>
    <row r="77" customFormat="false" ht="12.75" hidden="false" customHeight="false" outlineLevel="0" collapsed="false">
      <c r="A77" s="191" t="str">
        <f aca="false">B77&amp;" "&amp;C77&amp;" "&amp;D77</f>
        <v> Power Physical</v>
      </c>
      <c r="B77" s="191" t="str">
        <f aca="false">IF((LEFT(N77,2)="US"),"US","")</f>
        <v/>
      </c>
      <c r="C77" s="191" t="str">
        <f aca="false">M77</f>
        <v>Power</v>
      </c>
      <c r="D77" s="191" t="str">
        <f aca="false">IF(ISNUMBER(FIND("Phy",N77))=TRUE(),"Physical","Financial")</f>
        <v>Physical</v>
      </c>
      <c r="E77" s="191" t="n">
        <f aca="false">IF(VLOOKUP(S77,'DD-Lookup'!$J$6:$L$50,3,FALSE())="Monthly",(YEAR(AC77)-YEAR(AB77))*12+MONTH(AC77)-MONTH(AB77)+1,(AC77-AB77+1))</f>
        <v>1</v>
      </c>
      <c r="F77" s="220" t="n">
        <f aca="false">E77*SUM(P77:Q77)</f>
        <v>25</v>
      </c>
      <c r="G77" s="196" t="n">
        <v>1244406</v>
      </c>
      <c r="H77" s="197" t="n">
        <v>37026.0757175926</v>
      </c>
      <c r="I77" s="0" t="s">
        <v>875</v>
      </c>
      <c r="M77" s="0" t="s">
        <v>72</v>
      </c>
      <c r="N77" s="0" t="s">
        <v>831</v>
      </c>
      <c r="O77" s="0" t="s">
        <v>836</v>
      </c>
      <c r="P77" s="198" t="n">
        <v>25</v>
      </c>
      <c r="S77" s="0" t="s">
        <v>781</v>
      </c>
      <c r="T77" s="0" t="s">
        <v>795</v>
      </c>
      <c r="U77" s="200" t="n">
        <v>14.1</v>
      </c>
      <c r="V77" s="0" t="s">
        <v>876</v>
      </c>
      <c r="W77" s="0" t="s">
        <v>834</v>
      </c>
      <c r="X77" s="0" t="s">
        <v>798</v>
      </c>
      <c r="Y77" s="0" t="s">
        <v>799</v>
      </c>
      <c r="Z77" s="0" t="s">
        <v>800</v>
      </c>
      <c r="AA77" s="0" t="n">
        <v>102057.1</v>
      </c>
      <c r="AB77" s="197" t="n">
        <v>37027.875</v>
      </c>
      <c r="AC77" s="197" t="n">
        <v>37027.875</v>
      </c>
    </row>
    <row r="78" customFormat="false" ht="12.75" hidden="false" customHeight="false" outlineLevel="0" collapsed="false">
      <c r="A78" s="191" t="str">
        <f aca="false">B78&amp;" "&amp;C78&amp;" "&amp;D78</f>
        <v> Metals Financial</v>
      </c>
      <c r="B78" s="191" t="str">
        <f aca="false">IF((LEFT(N78,2)="US"),"US","")</f>
        <v/>
      </c>
      <c r="C78" s="191" t="str">
        <f aca="false">M78</f>
        <v>Metals</v>
      </c>
      <c r="D78" s="191" t="str">
        <f aca="false">IF(ISNUMBER(FIND("Phy",N78))=TRUE(),"Physical","Financial")</f>
        <v>Financial</v>
      </c>
      <c r="E78" s="191" t="n">
        <f aca="false">IF(VLOOKUP(S78,'DD-Lookup'!$J$6:$L$50,3,FALSE())="Monthly",(YEAR(AC78)-YEAR(AB78))*12+MONTH(AC78)-MONTH(AB78)+1,(AC78-AB78+1))</f>
        <v>1</v>
      </c>
      <c r="F78" s="220" t="n">
        <f aca="false">E78*SUM(P78:Q78)</f>
        <v>18</v>
      </c>
      <c r="G78" s="196" t="n">
        <v>1244407</v>
      </c>
      <c r="H78" s="197" t="n">
        <v>37026.0757986111</v>
      </c>
      <c r="I78" s="0" t="s">
        <v>616</v>
      </c>
      <c r="M78" s="0" t="s">
        <v>768</v>
      </c>
      <c r="N78" s="0" t="s">
        <v>769</v>
      </c>
      <c r="O78" s="0" t="s">
        <v>770</v>
      </c>
      <c r="P78" s="198" t="n">
        <v>18</v>
      </c>
      <c r="S78" s="0" t="s">
        <v>771</v>
      </c>
      <c r="T78" s="0" t="s">
        <v>772</v>
      </c>
      <c r="U78" s="200" t="n">
        <v>1666</v>
      </c>
      <c r="V78" s="0" t="s">
        <v>877</v>
      </c>
      <c r="W78" s="0" t="s">
        <v>820</v>
      </c>
      <c r="X78" s="0" t="s">
        <v>775</v>
      </c>
      <c r="Y78" s="0" t="s">
        <v>776</v>
      </c>
      <c r="Z78" s="0" t="s">
        <v>777</v>
      </c>
      <c r="AA78" s="0" t="n">
        <v>2128410</v>
      </c>
    </row>
    <row r="79" customFormat="false" ht="12.75" hidden="false" customHeight="false" outlineLevel="0" collapsed="false">
      <c r="A79" s="191" t="str">
        <f aca="false">B79&amp;" "&amp;C79&amp;" "&amp;D79</f>
        <v> Power Physical</v>
      </c>
      <c r="B79" s="191" t="str">
        <f aca="false">IF((LEFT(N79,2)="US"),"US","")</f>
        <v/>
      </c>
      <c r="C79" s="191" t="str">
        <f aca="false">M79</f>
        <v>Power</v>
      </c>
      <c r="D79" s="191" t="str">
        <f aca="false">IF(ISNUMBER(FIND("Phy",N79))=TRUE(),"Physical","Financial")</f>
        <v>Physical</v>
      </c>
      <c r="E79" s="191" t="n">
        <f aca="false">IF(VLOOKUP(S79,'DD-Lookup'!$J$6:$L$50,3,FALSE())="Monthly",(YEAR(AC79)-YEAR(AB79))*12+MONTH(AC79)-MONTH(AB79)+1,(AC79-AB79+1))</f>
        <v>1</v>
      </c>
      <c r="F79" s="220" t="n">
        <f aca="false">E79*SUM(P79:Q79)</f>
        <v>25</v>
      </c>
      <c r="G79" s="196" t="n">
        <v>1244409</v>
      </c>
      <c r="H79" s="197" t="n">
        <v>37026.0778356481</v>
      </c>
      <c r="I79" s="0" t="s">
        <v>801</v>
      </c>
      <c r="M79" s="0" t="s">
        <v>72</v>
      </c>
      <c r="N79" s="0" t="s">
        <v>793</v>
      </c>
      <c r="O79" s="0" t="s">
        <v>794</v>
      </c>
      <c r="Q79" s="198" t="n">
        <v>25</v>
      </c>
      <c r="S79" s="0" t="s">
        <v>781</v>
      </c>
      <c r="T79" s="0" t="s">
        <v>795</v>
      </c>
      <c r="U79" s="200" t="n">
        <v>30.25</v>
      </c>
      <c r="V79" s="0" t="s">
        <v>803</v>
      </c>
      <c r="W79" s="0" t="s">
        <v>797</v>
      </c>
      <c r="X79" s="0" t="s">
        <v>798</v>
      </c>
      <c r="Y79" s="0" t="s">
        <v>799</v>
      </c>
      <c r="Z79" s="0" t="s">
        <v>800</v>
      </c>
      <c r="AA79" s="0" t="n">
        <v>102058.1</v>
      </c>
      <c r="AB79" s="197" t="n">
        <v>37027.875</v>
      </c>
      <c r="AC79" s="197" t="n">
        <v>37027.875</v>
      </c>
    </row>
    <row r="80" customFormat="false" ht="12.75" hidden="false" customHeight="false" outlineLevel="0" collapsed="false">
      <c r="A80" s="191" t="str">
        <f aca="false">B80&amp;" "&amp;C80&amp;" "&amp;D80</f>
        <v> Metals Financial</v>
      </c>
      <c r="B80" s="191" t="str">
        <f aca="false">IF((LEFT(N80,2)="US"),"US","")</f>
        <v/>
      </c>
      <c r="C80" s="191" t="str">
        <f aca="false">M80</f>
        <v>Metals</v>
      </c>
      <c r="D80" s="191" t="str">
        <f aca="false">IF(ISNUMBER(FIND("Phy",N80))=TRUE(),"Physical","Financial")</f>
        <v>Financial</v>
      </c>
      <c r="E80" s="191" t="n">
        <f aca="false">IF(VLOOKUP(S80,'DD-Lookup'!$J$6:$L$50,3,FALSE())="Monthly",(YEAR(AC80)-YEAR(AB80))*12+MONTH(AC80)-MONTH(AB80)+1,(AC80-AB80+1))</f>
        <v>1</v>
      </c>
      <c r="F80" s="220" t="n">
        <f aca="false">E80*SUM(P80:Q80)</f>
        <v>20</v>
      </c>
      <c r="G80" s="196" t="n">
        <v>1244411</v>
      </c>
      <c r="H80" s="197" t="n">
        <v>37026.0811921296</v>
      </c>
      <c r="I80" s="0" t="s">
        <v>616</v>
      </c>
      <c r="M80" s="0" t="s">
        <v>768</v>
      </c>
      <c r="N80" s="0" t="s">
        <v>870</v>
      </c>
      <c r="O80" s="0" t="s">
        <v>871</v>
      </c>
      <c r="Q80" s="198" t="n">
        <v>20</v>
      </c>
      <c r="S80" s="0" t="s">
        <v>771</v>
      </c>
      <c r="T80" s="0" t="s">
        <v>772</v>
      </c>
      <c r="U80" s="200" t="n">
        <v>1516</v>
      </c>
      <c r="V80" s="0" t="s">
        <v>878</v>
      </c>
      <c r="W80" s="0" t="s">
        <v>820</v>
      </c>
      <c r="X80" s="0" t="s">
        <v>775</v>
      </c>
      <c r="Y80" s="0" t="s">
        <v>776</v>
      </c>
      <c r="Z80" s="0" t="s">
        <v>777</v>
      </c>
      <c r="AA80" s="0" t="n">
        <v>2128406</v>
      </c>
    </row>
    <row r="81" customFormat="false" ht="12.75" hidden="false" customHeight="false" outlineLevel="0" collapsed="false">
      <c r="A81" s="191" t="str">
        <f aca="false">B81&amp;" "&amp;C81&amp;" "&amp;D81</f>
        <v> Power Physical</v>
      </c>
      <c r="B81" s="191" t="str">
        <f aca="false">IF((LEFT(N81,2)="US"),"US","")</f>
        <v/>
      </c>
      <c r="C81" s="191" t="str">
        <f aca="false">M81</f>
        <v>Power</v>
      </c>
      <c r="D81" s="191" t="str">
        <f aca="false">IF(ISNUMBER(FIND("Phy",N81))=TRUE(),"Physical","Financial")</f>
        <v>Physical</v>
      </c>
      <c r="E81" s="191" t="n">
        <f aca="false">IF(VLOOKUP(S81,'DD-Lookup'!$J$6:$L$50,3,FALSE())="Monthly",(YEAR(AC81)-YEAR(AB81))*12+MONTH(AC81)-MONTH(AB81)+1,(AC81-AB81+1))</f>
        <v>1</v>
      </c>
      <c r="F81" s="220" t="n">
        <f aca="false">E81*SUM(P81:Q81)</f>
        <v>20</v>
      </c>
      <c r="G81" s="196" t="n">
        <v>1244412</v>
      </c>
      <c r="H81" s="197" t="n">
        <v>37026.0816319444</v>
      </c>
      <c r="I81" s="0" t="s">
        <v>875</v>
      </c>
      <c r="M81" s="0" t="s">
        <v>72</v>
      </c>
      <c r="N81" s="0" t="s">
        <v>831</v>
      </c>
      <c r="O81" s="0" t="s">
        <v>867</v>
      </c>
      <c r="P81" s="198" t="n">
        <v>20</v>
      </c>
      <c r="S81" s="0" t="s">
        <v>781</v>
      </c>
      <c r="T81" s="0" t="s">
        <v>795</v>
      </c>
      <c r="U81" s="200" t="n">
        <v>28.9</v>
      </c>
      <c r="V81" s="0" t="s">
        <v>876</v>
      </c>
      <c r="W81" s="0" t="s">
        <v>834</v>
      </c>
      <c r="X81" s="0" t="s">
        <v>798</v>
      </c>
      <c r="Y81" s="0" t="s">
        <v>799</v>
      </c>
      <c r="Z81" s="0" t="s">
        <v>800</v>
      </c>
      <c r="AA81" s="0" t="n">
        <v>102064.1</v>
      </c>
      <c r="AB81" s="197" t="n">
        <v>37027.875</v>
      </c>
      <c r="AC81" s="197" t="n">
        <v>37027.875</v>
      </c>
    </row>
    <row r="82" customFormat="false" ht="12.75" hidden="false" customHeight="false" outlineLevel="0" collapsed="false">
      <c r="A82" s="191" t="str">
        <f aca="false">B82&amp;" "&amp;C82&amp;" "&amp;D82</f>
        <v> Metals Financial</v>
      </c>
      <c r="B82" s="191" t="str">
        <f aca="false">IF((LEFT(N82,2)="US"),"US","")</f>
        <v/>
      </c>
      <c r="C82" s="191" t="str">
        <f aca="false">M82</f>
        <v>Metals</v>
      </c>
      <c r="D82" s="191" t="str">
        <f aca="false">IF(ISNUMBER(FIND("Phy",N82))=TRUE(),"Physical","Financial")</f>
        <v>Financial</v>
      </c>
      <c r="E82" s="191" t="n">
        <f aca="false">IF(VLOOKUP(S82,'DD-Lookup'!$J$6:$L$50,3,FALSE())="Monthly",(YEAR(AC82)-YEAR(AB82))*12+MONTH(AC82)-MONTH(AB82)+1,(AC82-AB82+1))</f>
        <v>1</v>
      </c>
      <c r="F82" s="220" t="n">
        <f aca="false">E82*SUM(P82:Q82)</f>
        <v>10</v>
      </c>
      <c r="G82" s="196" t="n">
        <v>1244413</v>
      </c>
      <c r="H82" s="197" t="n">
        <v>37026.0824884259</v>
      </c>
      <c r="I82" s="0" t="s">
        <v>879</v>
      </c>
      <c r="M82" s="0" t="s">
        <v>768</v>
      </c>
      <c r="N82" s="0" t="s">
        <v>880</v>
      </c>
      <c r="O82" s="0" t="s">
        <v>881</v>
      </c>
      <c r="P82" s="198" t="n">
        <v>10</v>
      </c>
      <c r="S82" s="0" t="s">
        <v>882</v>
      </c>
      <c r="T82" s="0" t="s">
        <v>772</v>
      </c>
      <c r="U82" s="200" t="n">
        <v>1263</v>
      </c>
      <c r="V82" s="0" t="s">
        <v>883</v>
      </c>
      <c r="W82" s="0" t="s">
        <v>884</v>
      </c>
      <c r="X82" s="0" t="s">
        <v>775</v>
      </c>
      <c r="Y82" s="0" t="s">
        <v>776</v>
      </c>
      <c r="Z82" s="0" t="s">
        <v>777</v>
      </c>
      <c r="AA82" s="0" t="n">
        <v>2128404</v>
      </c>
    </row>
    <row r="83" customFormat="false" ht="12.75" hidden="false" customHeight="false" outlineLevel="0" collapsed="false">
      <c r="A83" s="191" t="str">
        <f aca="false">B83&amp;" "&amp;C83&amp;" "&amp;D83</f>
        <v> Oil Products Financial</v>
      </c>
      <c r="B83" s="191" t="str">
        <f aca="false">IF((LEFT(N83,2)="US"),"US","")</f>
        <v/>
      </c>
      <c r="C83" s="191" t="str">
        <f aca="false">M83</f>
        <v>Oil Products</v>
      </c>
      <c r="D83" s="191" t="str">
        <f aca="false">IF(ISNUMBER(FIND("Phy",N83))=TRUE(),"Physical","Financial")</f>
        <v>Financial</v>
      </c>
      <c r="E83" s="191" t="n">
        <f aca="false">IF(VLOOKUP(S83,'DD-Lookup'!$J$6:$L$50,3,FALSE())="Monthly",(YEAR(AC83)-YEAR(AB83))*12+MONTH(AC83)-MONTH(AB83)+1,(AC83-AB83+1))</f>
        <v>1</v>
      </c>
      <c r="F83" s="220" t="n">
        <f aca="false">E83*SUM(P83:Q83)</f>
        <v>33000</v>
      </c>
      <c r="G83" s="196" t="n">
        <v>1244414</v>
      </c>
      <c r="H83" s="197" t="n">
        <v>37026.0851388889</v>
      </c>
      <c r="I83" s="0" t="s">
        <v>885</v>
      </c>
      <c r="M83" s="0" t="s">
        <v>886</v>
      </c>
      <c r="N83" s="0" t="s">
        <v>887</v>
      </c>
      <c r="O83" s="0" t="s">
        <v>888</v>
      </c>
      <c r="Q83" s="198" t="n">
        <v>33000</v>
      </c>
      <c r="S83" s="0" t="s">
        <v>889</v>
      </c>
      <c r="T83" s="0" t="s">
        <v>772</v>
      </c>
      <c r="U83" s="200" t="n">
        <v>-2.45</v>
      </c>
      <c r="V83" s="0" t="s">
        <v>890</v>
      </c>
      <c r="W83" s="0" t="s">
        <v>891</v>
      </c>
      <c r="X83" s="0" t="s">
        <v>892</v>
      </c>
      <c r="Y83" s="0" t="s">
        <v>893</v>
      </c>
      <c r="Z83" s="0" t="s">
        <v>894</v>
      </c>
      <c r="AA83" s="0" t="s">
        <v>895</v>
      </c>
      <c r="AB83" s="197" t="n">
        <v>37043.875</v>
      </c>
      <c r="AC83" s="197" t="n">
        <v>37072.875</v>
      </c>
    </row>
    <row r="84" customFormat="false" ht="12.75" hidden="false" customHeight="false" outlineLevel="0" collapsed="false">
      <c r="A84" s="191" t="str">
        <f aca="false">B84&amp;" "&amp;C84&amp;" "&amp;D84</f>
        <v> Metals Financial</v>
      </c>
      <c r="B84" s="191" t="str">
        <f aca="false">IF((LEFT(N84,2)="US"),"US","")</f>
        <v/>
      </c>
      <c r="C84" s="191" t="str">
        <f aca="false">M84</f>
        <v>Metals</v>
      </c>
      <c r="D84" s="191" t="str">
        <f aca="false">IF(ISNUMBER(FIND("Phy",N84))=TRUE(),"Physical","Financial")</f>
        <v>Financial</v>
      </c>
      <c r="E84" s="191" t="n">
        <f aca="false">IF(VLOOKUP(S84,'DD-Lookup'!$J$6:$L$50,3,FALSE())="Monthly",(YEAR(AC84)-YEAR(AB84))*12+MONTH(AC84)-MONTH(AB84)+1,(AC84-AB84+1))</f>
        <v>1</v>
      </c>
      <c r="F84" s="220" t="n">
        <f aca="false">E84*SUM(P84:Q84)</f>
        <v>20</v>
      </c>
      <c r="G84" s="196" t="n">
        <v>1244415</v>
      </c>
      <c r="H84" s="197" t="n">
        <v>37026.0855092593</v>
      </c>
      <c r="I84" s="0" t="s">
        <v>879</v>
      </c>
      <c r="M84" s="0" t="s">
        <v>768</v>
      </c>
      <c r="N84" s="0" t="s">
        <v>870</v>
      </c>
      <c r="O84" s="0" t="s">
        <v>871</v>
      </c>
      <c r="P84" s="198" t="n">
        <v>20</v>
      </c>
      <c r="S84" s="0" t="s">
        <v>771</v>
      </c>
      <c r="T84" s="0" t="s">
        <v>772</v>
      </c>
      <c r="U84" s="200" t="n">
        <v>1515</v>
      </c>
      <c r="V84" s="0" t="s">
        <v>883</v>
      </c>
      <c r="W84" s="0" t="s">
        <v>820</v>
      </c>
      <c r="X84" s="0" t="s">
        <v>775</v>
      </c>
      <c r="Y84" s="0" t="s">
        <v>776</v>
      </c>
      <c r="Z84" s="0" t="s">
        <v>777</v>
      </c>
      <c r="AA84" s="0" t="n">
        <v>2128356</v>
      </c>
    </row>
    <row r="85" customFormat="false" ht="12.75" hidden="false" customHeight="false" outlineLevel="0" collapsed="false">
      <c r="A85" s="191" t="str">
        <f aca="false">B85&amp;" "&amp;C85&amp;" "&amp;D85</f>
        <v> Metals Financial</v>
      </c>
      <c r="B85" s="191" t="str">
        <f aca="false">IF((LEFT(N85,2)="US"),"US","")</f>
        <v/>
      </c>
      <c r="C85" s="191" t="str">
        <f aca="false">M85</f>
        <v>Metals</v>
      </c>
      <c r="D85" s="191" t="str">
        <f aca="false">IF(ISNUMBER(FIND("Phy",N85))=TRUE(),"Physical","Financial")</f>
        <v>Financial</v>
      </c>
      <c r="E85" s="191" t="n">
        <f aca="false">IF(VLOOKUP(S85,'DD-Lookup'!$J$6:$L$50,3,FALSE())="Monthly",(YEAR(AC85)-YEAR(AB85))*12+MONTH(AC85)-MONTH(AB85)+1,(AC85-AB85+1))</f>
        <v>1</v>
      </c>
      <c r="F85" s="220" t="n">
        <f aca="false">E85*SUM(P85:Q85)</f>
        <v>20</v>
      </c>
      <c r="G85" s="196" t="n">
        <v>1244416</v>
      </c>
      <c r="H85" s="197" t="n">
        <v>37026.0856018519</v>
      </c>
      <c r="I85" s="0" t="s">
        <v>896</v>
      </c>
      <c r="M85" s="0" t="s">
        <v>768</v>
      </c>
      <c r="N85" s="0" t="s">
        <v>870</v>
      </c>
      <c r="O85" s="0" t="s">
        <v>871</v>
      </c>
      <c r="Q85" s="198" t="n">
        <v>20</v>
      </c>
      <c r="S85" s="0" t="s">
        <v>771</v>
      </c>
      <c r="T85" s="0" t="s">
        <v>772</v>
      </c>
      <c r="U85" s="200" t="n">
        <v>1516</v>
      </c>
      <c r="V85" s="0" t="s">
        <v>897</v>
      </c>
      <c r="W85" s="0" t="s">
        <v>820</v>
      </c>
      <c r="X85" s="0" t="s">
        <v>775</v>
      </c>
      <c r="Y85" s="0" t="s">
        <v>776</v>
      </c>
      <c r="Z85" s="0" t="s">
        <v>777</v>
      </c>
      <c r="AA85" s="0" t="n">
        <v>2128361</v>
      </c>
    </row>
    <row r="86" customFormat="false" ht="12.75" hidden="false" customHeight="false" outlineLevel="0" collapsed="false">
      <c r="A86" s="191" t="str">
        <f aca="false">B86&amp;" "&amp;C86&amp;" "&amp;D86</f>
        <v> Metals Financial</v>
      </c>
      <c r="B86" s="191" t="str">
        <f aca="false">IF((LEFT(N86,2)="US"),"US","")</f>
        <v/>
      </c>
      <c r="C86" s="191" t="str">
        <f aca="false">M86</f>
        <v>Metals</v>
      </c>
      <c r="D86" s="191" t="str">
        <f aca="false">IF(ISNUMBER(FIND("Phy",N86))=TRUE(),"Physical","Financial")</f>
        <v>Financial</v>
      </c>
      <c r="E86" s="191" t="n">
        <f aca="false">IF(VLOOKUP(S86,'DD-Lookup'!$J$6:$L$50,3,FALSE())="Monthly",(YEAR(AC86)-YEAR(AB86))*12+MONTH(AC86)-MONTH(AB86)+1,(AC86-AB86+1))</f>
        <v>1</v>
      </c>
      <c r="F86" s="220" t="n">
        <f aca="false">E86*SUM(P86:Q86)</f>
        <v>20</v>
      </c>
      <c r="G86" s="196" t="n">
        <v>1244417</v>
      </c>
      <c r="H86" s="197" t="n">
        <v>37026.0860300926</v>
      </c>
      <c r="I86" s="0" t="s">
        <v>898</v>
      </c>
      <c r="M86" s="0" t="s">
        <v>768</v>
      </c>
      <c r="N86" s="0" t="s">
        <v>870</v>
      </c>
      <c r="O86" s="0" t="s">
        <v>871</v>
      </c>
      <c r="P86" s="198" t="n">
        <v>20</v>
      </c>
      <c r="S86" s="0" t="s">
        <v>771</v>
      </c>
      <c r="T86" s="0" t="s">
        <v>772</v>
      </c>
      <c r="U86" s="200" t="n">
        <v>1515</v>
      </c>
      <c r="V86" s="0" t="s">
        <v>899</v>
      </c>
      <c r="W86" s="0" t="s">
        <v>820</v>
      </c>
      <c r="X86" s="0" t="s">
        <v>775</v>
      </c>
      <c r="Y86" s="0" t="s">
        <v>776</v>
      </c>
      <c r="Z86" s="0" t="s">
        <v>777</v>
      </c>
      <c r="AA86" s="0" t="n">
        <v>2128376</v>
      </c>
    </row>
    <row r="87" customFormat="false" ht="12.75" hidden="false" customHeight="false" outlineLevel="0" collapsed="false">
      <c r="A87" s="191" t="str">
        <f aca="false">B87&amp;" "&amp;C87&amp;" "&amp;D87</f>
        <v> Metals Financial</v>
      </c>
      <c r="B87" s="191" t="str">
        <f aca="false">IF((LEFT(N87,2)="US"),"US","")</f>
        <v/>
      </c>
      <c r="C87" s="191" t="str">
        <f aca="false">M87</f>
        <v>Metals</v>
      </c>
      <c r="D87" s="191" t="str">
        <f aca="false">IF(ISNUMBER(FIND("Phy",N87))=TRUE(),"Physical","Financial")</f>
        <v>Financial</v>
      </c>
      <c r="E87" s="191" t="n">
        <f aca="false">IF(VLOOKUP(S87,'DD-Lookup'!$J$6:$L$50,3,FALSE())="Monthly",(YEAR(AC87)-YEAR(AB87))*12+MONTH(AC87)-MONTH(AB87)+1,(AC87-AB87+1))</f>
        <v>1</v>
      </c>
      <c r="F87" s="220" t="n">
        <f aca="false">E87*SUM(P87:Q87)</f>
        <v>20</v>
      </c>
      <c r="G87" s="196" t="n">
        <v>1244418</v>
      </c>
      <c r="H87" s="197" t="n">
        <v>37026.0864351852</v>
      </c>
      <c r="I87" s="0" t="s">
        <v>616</v>
      </c>
      <c r="M87" s="0" t="s">
        <v>768</v>
      </c>
      <c r="N87" s="0" t="s">
        <v>870</v>
      </c>
      <c r="O87" s="0" t="s">
        <v>871</v>
      </c>
      <c r="Q87" s="198" t="n">
        <v>20</v>
      </c>
      <c r="S87" s="0" t="s">
        <v>771</v>
      </c>
      <c r="T87" s="0" t="s">
        <v>772</v>
      </c>
      <c r="U87" s="200" t="n">
        <v>1516</v>
      </c>
      <c r="V87" s="0" t="s">
        <v>878</v>
      </c>
      <c r="W87" s="0" t="s">
        <v>820</v>
      </c>
      <c r="X87" s="0" t="s">
        <v>775</v>
      </c>
      <c r="Y87" s="0" t="s">
        <v>776</v>
      </c>
      <c r="Z87" s="0" t="s">
        <v>777</v>
      </c>
      <c r="AA87" s="0" t="n">
        <v>2128378</v>
      </c>
    </row>
    <row r="88" customFormat="false" ht="12.75" hidden="false" customHeight="false" outlineLevel="0" collapsed="false">
      <c r="A88" s="191" t="str">
        <f aca="false">B88&amp;" "&amp;C88&amp;" "&amp;D88</f>
        <v> Metals Financial</v>
      </c>
      <c r="B88" s="191" t="str">
        <f aca="false">IF((LEFT(N88,2)="US"),"US","")</f>
        <v/>
      </c>
      <c r="C88" s="191" t="str">
        <f aca="false">M88</f>
        <v>Metals</v>
      </c>
      <c r="D88" s="191" t="str">
        <f aca="false">IF(ISNUMBER(FIND("Phy",N88))=TRUE(),"Physical","Financial")</f>
        <v>Financial</v>
      </c>
      <c r="E88" s="191" t="n">
        <f aca="false">IF(VLOOKUP(S88,'DD-Lookup'!$J$6:$L$50,3,FALSE())="Monthly",(YEAR(AC88)-YEAR(AB88))*12+MONTH(AC88)-MONTH(AB88)+1,(AC88-AB88+1))</f>
        <v>1</v>
      </c>
      <c r="F88" s="220" t="n">
        <f aca="false">E88*SUM(P88:Q88)</f>
        <v>20</v>
      </c>
      <c r="G88" s="196" t="n">
        <v>1244419</v>
      </c>
      <c r="H88" s="197" t="n">
        <v>37026.0864930556</v>
      </c>
      <c r="I88" s="0" t="s">
        <v>879</v>
      </c>
      <c r="M88" s="0" t="s">
        <v>768</v>
      </c>
      <c r="N88" s="0" t="s">
        <v>870</v>
      </c>
      <c r="O88" s="0" t="s">
        <v>871</v>
      </c>
      <c r="P88" s="198" t="n">
        <v>20</v>
      </c>
      <c r="S88" s="0" t="s">
        <v>771</v>
      </c>
      <c r="T88" s="0" t="s">
        <v>772</v>
      </c>
      <c r="U88" s="200" t="n">
        <v>1515</v>
      </c>
      <c r="V88" s="0" t="s">
        <v>883</v>
      </c>
      <c r="W88" s="0" t="s">
        <v>820</v>
      </c>
      <c r="X88" s="0" t="s">
        <v>775</v>
      </c>
      <c r="Y88" s="0" t="s">
        <v>776</v>
      </c>
      <c r="Z88" s="0" t="s">
        <v>777</v>
      </c>
      <c r="AA88" s="0" t="n">
        <v>2128380</v>
      </c>
    </row>
    <row r="89" customFormat="false" ht="12.75" hidden="false" customHeight="false" outlineLevel="0" collapsed="false">
      <c r="A89" s="191" t="str">
        <f aca="false">B89&amp;" "&amp;C89&amp;" "&amp;D89</f>
        <v> Power Physical</v>
      </c>
      <c r="B89" s="191" t="str">
        <f aca="false">IF((LEFT(N89,2)="US"),"US","")</f>
        <v/>
      </c>
      <c r="C89" s="191" t="str">
        <f aca="false">M89</f>
        <v>Power</v>
      </c>
      <c r="D89" s="191" t="str">
        <f aca="false">IF(ISNUMBER(FIND("Phy",N89))=TRUE(),"Physical","Financial")</f>
        <v>Physical</v>
      </c>
      <c r="E89" s="191" t="n">
        <f aca="false">IF(VLOOKUP(S89,'DD-Lookup'!$J$6:$L$50,3,FALSE())="Monthly",(YEAR(AC89)-YEAR(AB89))*12+MONTH(AC89)-MONTH(AB89)+1,(AC89-AB89+1))</f>
        <v>92</v>
      </c>
      <c r="F89" s="220" t="n">
        <f aca="false">E89*SUM(P89:Q89)</f>
        <v>2300</v>
      </c>
      <c r="G89" s="196" t="n">
        <v>1244420</v>
      </c>
      <c r="H89" s="197" t="n">
        <v>37026.0866319445</v>
      </c>
      <c r="I89" s="0" t="s">
        <v>854</v>
      </c>
      <c r="M89" s="0" t="s">
        <v>72</v>
      </c>
      <c r="N89" s="0" t="s">
        <v>793</v>
      </c>
      <c r="O89" s="0" t="s">
        <v>900</v>
      </c>
      <c r="Q89" s="198" t="n">
        <v>25</v>
      </c>
      <c r="S89" s="0" t="s">
        <v>781</v>
      </c>
      <c r="T89" s="0" t="s">
        <v>795</v>
      </c>
      <c r="U89" s="200" t="n">
        <v>24.85</v>
      </c>
      <c r="V89" s="0" t="s">
        <v>901</v>
      </c>
      <c r="W89" s="0" t="s">
        <v>902</v>
      </c>
      <c r="X89" s="0" t="s">
        <v>798</v>
      </c>
      <c r="Y89" s="0" t="s">
        <v>799</v>
      </c>
      <c r="Z89" s="0" t="s">
        <v>800</v>
      </c>
      <c r="AA89" s="0" t="n">
        <v>102066.1</v>
      </c>
      <c r="AB89" s="197" t="n">
        <v>37165</v>
      </c>
      <c r="AC89" s="197" t="n">
        <v>37256</v>
      </c>
    </row>
    <row r="90" customFormat="false" ht="12.75" hidden="false" customHeight="false" outlineLevel="0" collapsed="false">
      <c r="A90" s="191" t="str">
        <f aca="false">B90&amp;" "&amp;C90&amp;" "&amp;D90</f>
        <v> Metals Financial</v>
      </c>
      <c r="B90" s="191" t="str">
        <f aca="false">IF((LEFT(N90,2)="US"),"US","")</f>
        <v/>
      </c>
      <c r="C90" s="191" t="str">
        <f aca="false">M90</f>
        <v>Metals</v>
      </c>
      <c r="D90" s="191" t="str">
        <f aca="false">IF(ISNUMBER(FIND("Phy",N90))=TRUE(),"Physical","Financial")</f>
        <v>Financial</v>
      </c>
      <c r="E90" s="191" t="n">
        <f aca="false">IF(VLOOKUP(S90,'DD-Lookup'!$J$6:$L$50,3,FALSE())="Monthly",(YEAR(AC90)-YEAR(AB90))*12+MONTH(AC90)-MONTH(AB90)+1,(AC90-AB90+1))</f>
        <v>1</v>
      </c>
      <c r="F90" s="220" t="n">
        <f aca="false">E90*SUM(P90:Q90)</f>
        <v>9</v>
      </c>
      <c r="G90" s="196" t="n">
        <v>1244421</v>
      </c>
      <c r="H90" s="197" t="n">
        <v>37026.0878356482</v>
      </c>
      <c r="I90" s="0" t="s">
        <v>869</v>
      </c>
      <c r="M90" s="0" t="s">
        <v>768</v>
      </c>
      <c r="N90" s="0" t="s">
        <v>870</v>
      </c>
      <c r="O90" s="0" t="s">
        <v>871</v>
      </c>
      <c r="Q90" s="198" t="n">
        <v>9</v>
      </c>
      <c r="S90" s="0" t="s">
        <v>771</v>
      </c>
      <c r="T90" s="0" t="s">
        <v>772</v>
      </c>
      <c r="U90" s="200" t="n">
        <v>1516</v>
      </c>
      <c r="V90" s="0" t="s">
        <v>872</v>
      </c>
      <c r="W90" s="0" t="s">
        <v>820</v>
      </c>
      <c r="X90" s="0" t="s">
        <v>775</v>
      </c>
      <c r="Y90" s="0" t="s">
        <v>776</v>
      </c>
      <c r="Z90" s="0" t="s">
        <v>777</v>
      </c>
      <c r="AA90" s="0" t="n">
        <v>2128382</v>
      </c>
    </row>
    <row r="91" customFormat="false" ht="12.75" hidden="false" customHeight="false" outlineLevel="0" collapsed="false">
      <c r="A91" s="191" t="str">
        <f aca="false">B91&amp;" "&amp;C91&amp;" "&amp;D91</f>
        <v> Metals Financial</v>
      </c>
      <c r="B91" s="191" t="str">
        <f aca="false">IF((LEFT(N91,2)="US"),"US","")</f>
        <v/>
      </c>
      <c r="C91" s="191" t="str">
        <f aca="false">M91</f>
        <v>Metals</v>
      </c>
      <c r="D91" s="191" t="str">
        <f aca="false">IF(ISNUMBER(FIND("Phy",N91))=TRUE(),"Physical","Financial")</f>
        <v>Financial</v>
      </c>
      <c r="E91" s="191" t="n">
        <f aca="false">IF(VLOOKUP(S91,'DD-Lookup'!$J$6:$L$50,3,FALSE())="Monthly",(YEAR(AC91)-YEAR(AB91))*12+MONTH(AC91)-MONTH(AB91)+1,(AC91-AB91+1))</f>
        <v>1</v>
      </c>
      <c r="F91" s="220" t="n">
        <f aca="false">E91*SUM(P91:Q91)</f>
        <v>11</v>
      </c>
      <c r="G91" s="196" t="n">
        <v>1244422</v>
      </c>
      <c r="H91" s="197" t="n">
        <v>37026.0878935185</v>
      </c>
      <c r="I91" s="0" t="s">
        <v>616</v>
      </c>
      <c r="M91" s="0" t="s">
        <v>768</v>
      </c>
      <c r="N91" s="0" t="s">
        <v>870</v>
      </c>
      <c r="O91" s="0" t="s">
        <v>871</v>
      </c>
      <c r="Q91" s="198" t="n">
        <v>11</v>
      </c>
      <c r="S91" s="0" t="s">
        <v>771</v>
      </c>
      <c r="T91" s="0" t="s">
        <v>772</v>
      </c>
      <c r="U91" s="200" t="n">
        <v>1516</v>
      </c>
      <c r="V91" s="0" t="s">
        <v>878</v>
      </c>
      <c r="W91" s="0" t="s">
        <v>820</v>
      </c>
      <c r="X91" s="0" t="s">
        <v>775</v>
      </c>
      <c r="Y91" s="0" t="s">
        <v>776</v>
      </c>
      <c r="Z91" s="0" t="s">
        <v>777</v>
      </c>
      <c r="AA91" s="0" t="n">
        <v>2128384</v>
      </c>
    </row>
    <row r="92" customFormat="false" ht="12.75" hidden="false" customHeight="false" outlineLevel="0" collapsed="false">
      <c r="A92" s="191" t="str">
        <f aca="false">B92&amp;" "&amp;C92&amp;" "&amp;D92</f>
        <v> Power Physical</v>
      </c>
      <c r="B92" s="191" t="str">
        <f aca="false">IF((LEFT(N92,2)="US"),"US","")</f>
        <v/>
      </c>
      <c r="C92" s="191" t="str">
        <f aca="false">M92</f>
        <v>Power</v>
      </c>
      <c r="D92" s="191" t="str">
        <f aca="false">IF(ISNUMBER(FIND("Phy",N92))=TRUE(),"Physical","Financial")</f>
        <v>Physical</v>
      </c>
      <c r="E92" s="191" t="n">
        <f aca="false">IF(VLOOKUP(S92,'DD-Lookup'!$J$6:$L$50,3,FALSE())="Monthly",(YEAR(AC92)-YEAR(AB92))*12+MONTH(AC92)-MONTH(AB92)+1,(AC92-AB92+1))</f>
        <v>1</v>
      </c>
      <c r="F92" s="220" t="n">
        <f aca="false">E92*SUM(P92:Q92)</f>
        <v>10</v>
      </c>
      <c r="G92" s="196" t="n">
        <v>1244423</v>
      </c>
      <c r="H92" s="197" t="n">
        <v>37026.0882175926</v>
      </c>
      <c r="I92" s="0" t="s">
        <v>858</v>
      </c>
      <c r="M92" s="0" t="s">
        <v>72</v>
      </c>
      <c r="N92" s="0" t="s">
        <v>822</v>
      </c>
      <c r="O92" s="0" t="s">
        <v>859</v>
      </c>
      <c r="Q92" s="198" t="n">
        <v>10</v>
      </c>
      <c r="S92" s="0" t="s">
        <v>781</v>
      </c>
      <c r="T92" s="0" t="s">
        <v>795</v>
      </c>
      <c r="U92" s="200" t="n">
        <v>14.75</v>
      </c>
      <c r="V92" s="0" t="s">
        <v>860</v>
      </c>
      <c r="W92" s="0" t="s">
        <v>825</v>
      </c>
      <c r="X92" s="0" t="s">
        <v>798</v>
      </c>
      <c r="Y92" s="0" t="s">
        <v>799</v>
      </c>
      <c r="Z92" s="0" t="s">
        <v>800</v>
      </c>
      <c r="AA92" s="0" t="n">
        <v>102068.1</v>
      </c>
      <c r="AB92" s="197" t="n">
        <v>37027.875</v>
      </c>
      <c r="AC92" s="197" t="n">
        <v>37027.875</v>
      </c>
    </row>
    <row r="93" customFormat="false" ht="12.75" hidden="false" customHeight="false" outlineLevel="0" collapsed="false">
      <c r="A93" s="191" t="str">
        <f aca="false">B93&amp;" "&amp;C93&amp;" "&amp;D93</f>
        <v> Power Physical</v>
      </c>
      <c r="B93" s="191" t="str">
        <f aca="false">IF((LEFT(N93,2)="US"),"US","")</f>
        <v/>
      </c>
      <c r="C93" s="191" t="str">
        <f aca="false">M93</f>
        <v>Power</v>
      </c>
      <c r="D93" s="191" t="str">
        <f aca="false">IF(ISNUMBER(FIND("Phy",N93))=TRUE(),"Physical","Financial")</f>
        <v>Physical</v>
      </c>
      <c r="E93" s="191" t="n">
        <f aca="false">IF(VLOOKUP(S93,'DD-Lookup'!$J$6:$L$50,3,FALSE())="Monthly",(YEAR(AC93)-YEAR(AB93))*12+MONTH(AC93)-MONTH(AB93)+1,(AC93-AB93+1))</f>
        <v>1</v>
      </c>
      <c r="F93" s="220" t="n">
        <f aca="false">E93*SUM(P93:Q93)</f>
        <v>25</v>
      </c>
      <c r="G93" s="196" t="n">
        <v>1244424</v>
      </c>
      <c r="H93" s="197" t="n">
        <v>37026.0900231482</v>
      </c>
      <c r="I93" s="0" t="s">
        <v>851</v>
      </c>
      <c r="M93" s="0" t="s">
        <v>72</v>
      </c>
      <c r="N93" s="0" t="s">
        <v>831</v>
      </c>
      <c r="O93" s="0" t="s">
        <v>867</v>
      </c>
      <c r="P93" s="198" t="n">
        <v>25</v>
      </c>
      <c r="S93" s="0" t="s">
        <v>781</v>
      </c>
      <c r="T93" s="0" t="s">
        <v>795</v>
      </c>
      <c r="U93" s="200" t="n">
        <v>29.5</v>
      </c>
      <c r="V93" s="0" t="s">
        <v>903</v>
      </c>
      <c r="W93" s="0" t="s">
        <v>834</v>
      </c>
      <c r="X93" s="0" t="s">
        <v>798</v>
      </c>
      <c r="Y93" s="0" t="s">
        <v>799</v>
      </c>
      <c r="Z93" s="0" t="s">
        <v>800</v>
      </c>
      <c r="AA93" s="0" t="n">
        <v>102071.1</v>
      </c>
      <c r="AB93" s="197" t="n">
        <v>37027.875</v>
      </c>
      <c r="AC93" s="197" t="n">
        <v>37027.875</v>
      </c>
    </row>
    <row r="94" customFormat="false" ht="12.75" hidden="false" customHeight="false" outlineLevel="0" collapsed="false">
      <c r="A94" s="191" t="str">
        <f aca="false">B94&amp;" "&amp;C94&amp;" "&amp;D94</f>
        <v> Power Physical</v>
      </c>
      <c r="B94" s="191" t="str">
        <f aca="false">IF((LEFT(N94,2)="US"),"US","")</f>
        <v/>
      </c>
      <c r="C94" s="191" t="str">
        <f aca="false">M94</f>
        <v>Power</v>
      </c>
      <c r="D94" s="191" t="str">
        <f aca="false">IF(ISNUMBER(FIND("Phy",N94))=TRUE(),"Physical","Financial")</f>
        <v>Physical</v>
      </c>
      <c r="E94" s="191" t="n">
        <f aca="false">IF(VLOOKUP(S94,'DD-Lookup'!$J$6:$L$50,3,FALSE())="Monthly",(YEAR(AC94)-YEAR(AB94))*12+MONTH(AC94)-MONTH(AB94)+1,(AC94-AB94+1))</f>
        <v>365</v>
      </c>
      <c r="F94" s="220" t="n">
        <f aca="false">E94*SUM(P94:Q94)</f>
        <v>9125</v>
      </c>
      <c r="G94" s="196" t="n">
        <v>1244425</v>
      </c>
      <c r="H94" s="197" t="n">
        <v>37026.0910648148</v>
      </c>
      <c r="I94" s="0" t="s">
        <v>828</v>
      </c>
      <c r="M94" s="0" t="s">
        <v>72</v>
      </c>
      <c r="N94" s="0" t="s">
        <v>793</v>
      </c>
      <c r="O94" s="0" t="s">
        <v>904</v>
      </c>
      <c r="P94" s="198" t="n">
        <v>25</v>
      </c>
      <c r="S94" s="0" t="s">
        <v>781</v>
      </c>
      <c r="T94" s="0" t="s">
        <v>795</v>
      </c>
      <c r="U94" s="200" t="n">
        <v>22.85</v>
      </c>
      <c r="V94" s="0" t="s">
        <v>829</v>
      </c>
      <c r="W94" s="0" t="s">
        <v>902</v>
      </c>
      <c r="X94" s="0" t="s">
        <v>798</v>
      </c>
      <c r="Y94" s="0" t="s">
        <v>799</v>
      </c>
      <c r="Z94" s="0" t="s">
        <v>800</v>
      </c>
      <c r="AA94" s="0" t="n">
        <v>102072.1</v>
      </c>
      <c r="AB94" s="197" t="n">
        <v>37257</v>
      </c>
      <c r="AC94" s="197" t="n">
        <v>37621</v>
      </c>
    </row>
    <row r="95" customFormat="false" ht="12.75" hidden="false" customHeight="false" outlineLevel="0" collapsed="false">
      <c r="A95" s="191" t="str">
        <f aca="false">B95&amp;" "&amp;C95&amp;" "&amp;D95</f>
        <v> Metals Financial</v>
      </c>
      <c r="B95" s="191" t="str">
        <f aca="false">IF((LEFT(N95,2)="US"),"US","")</f>
        <v/>
      </c>
      <c r="C95" s="191" t="str">
        <f aca="false">M95</f>
        <v>Metals</v>
      </c>
      <c r="D95" s="191" t="str">
        <f aca="false">IF(ISNUMBER(FIND("Phy",N95))=TRUE(),"Physical","Financial")</f>
        <v>Financial</v>
      </c>
      <c r="E95" s="191" t="n">
        <f aca="false">IF(VLOOKUP(S95,'DD-Lookup'!$J$6:$L$50,3,FALSE())="Monthly",(YEAR(AC95)-YEAR(AB95))*12+MONTH(AC95)-MONTH(AB95)+1,(AC95-AB95+1))</f>
        <v>1</v>
      </c>
      <c r="F95" s="220" t="n">
        <f aca="false">E95*SUM(P95:Q95)</f>
        <v>10</v>
      </c>
      <c r="G95" s="196" t="n">
        <v>1244427</v>
      </c>
      <c r="H95" s="197" t="n">
        <v>37026.0916087963</v>
      </c>
      <c r="I95" s="0" t="s">
        <v>905</v>
      </c>
      <c r="M95" s="0" t="s">
        <v>768</v>
      </c>
      <c r="N95" s="0" t="s">
        <v>906</v>
      </c>
      <c r="O95" s="0" t="s">
        <v>907</v>
      </c>
      <c r="P95" s="198" t="n">
        <v>10</v>
      </c>
      <c r="S95" s="0" t="s">
        <v>908</v>
      </c>
      <c r="T95" s="0" t="s">
        <v>772</v>
      </c>
      <c r="U95" s="200" t="n">
        <v>7135</v>
      </c>
      <c r="V95" s="0" t="s">
        <v>909</v>
      </c>
      <c r="W95" s="0" t="s">
        <v>910</v>
      </c>
      <c r="X95" s="0" t="s">
        <v>775</v>
      </c>
      <c r="Y95" s="0" t="s">
        <v>776</v>
      </c>
      <c r="Z95" s="0" t="s">
        <v>777</v>
      </c>
      <c r="AA95" s="0" t="n">
        <v>2128388</v>
      </c>
    </row>
    <row r="96" customFormat="false" ht="12.75" hidden="false" customHeight="false" outlineLevel="0" collapsed="false">
      <c r="A96" s="191" t="str">
        <f aca="false">B96&amp;" "&amp;C96&amp;" "&amp;D96</f>
        <v> Metals Financial</v>
      </c>
      <c r="B96" s="191" t="str">
        <f aca="false">IF((LEFT(N96,2)="US"),"US","")</f>
        <v/>
      </c>
      <c r="C96" s="191" t="str">
        <f aca="false">M96</f>
        <v>Metals</v>
      </c>
      <c r="D96" s="191" t="str">
        <f aca="false">IF(ISNUMBER(FIND("Phy",N96))=TRUE(),"Physical","Financial")</f>
        <v>Financial</v>
      </c>
      <c r="E96" s="191" t="n">
        <f aca="false">IF(VLOOKUP(S96,'DD-Lookup'!$J$6:$L$50,3,FALSE())="Monthly",(YEAR(AC96)-YEAR(AB96))*12+MONTH(AC96)-MONTH(AB96)+1,(AC96-AB96+1))</f>
        <v>1</v>
      </c>
      <c r="F96" s="220" t="n">
        <f aca="false">E96*SUM(P96:Q96)</f>
        <v>10</v>
      </c>
      <c r="G96" s="196" t="n">
        <v>1244428</v>
      </c>
      <c r="H96" s="197" t="n">
        <v>37026.0917824074</v>
      </c>
      <c r="I96" s="0" t="s">
        <v>911</v>
      </c>
      <c r="M96" s="0" t="s">
        <v>768</v>
      </c>
      <c r="N96" s="0" t="s">
        <v>912</v>
      </c>
      <c r="O96" s="0" t="s">
        <v>913</v>
      </c>
      <c r="Q96" s="198" t="n">
        <v>10</v>
      </c>
      <c r="S96" s="0" t="s">
        <v>771</v>
      </c>
      <c r="T96" s="0" t="s">
        <v>772</v>
      </c>
      <c r="U96" s="200" t="n">
        <v>476</v>
      </c>
      <c r="V96" s="0" t="s">
        <v>914</v>
      </c>
      <c r="W96" s="0" t="s">
        <v>884</v>
      </c>
      <c r="X96" s="0" t="s">
        <v>775</v>
      </c>
      <c r="Y96" s="0" t="s">
        <v>776</v>
      </c>
      <c r="Z96" s="0" t="s">
        <v>777</v>
      </c>
      <c r="AA96" s="0" t="n">
        <v>2128390</v>
      </c>
    </row>
    <row r="97" customFormat="false" ht="12.75" hidden="false" customHeight="false" outlineLevel="0" collapsed="false">
      <c r="A97" s="191" t="str">
        <f aca="false">B97&amp;" "&amp;C97&amp;" "&amp;D97</f>
        <v> Metals Financial</v>
      </c>
      <c r="B97" s="191" t="str">
        <f aca="false">IF((LEFT(N97,2)="US"),"US","")</f>
        <v/>
      </c>
      <c r="C97" s="191" t="str">
        <f aca="false">M97</f>
        <v>Metals</v>
      </c>
      <c r="D97" s="191" t="str">
        <f aca="false">IF(ISNUMBER(FIND("Phy",N97))=TRUE(),"Physical","Financial")</f>
        <v>Financial</v>
      </c>
      <c r="E97" s="191" t="n">
        <f aca="false">IF(VLOOKUP(S97,'DD-Lookup'!$J$6:$L$50,3,FALSE())="Monthly",(YEAR(AC97)-YEAR(AB97))*12+MONTH(AC97)-MONTH(AB97)+1,(AC97-AB97+1))</f>
        <v>1</v>
      </c>
      <c r="F97" s="220" t="n">
        <f aca="false">E97*SUM(P97:Q97)</f>
        <v>10</v>
      </c>
      <c r="G97" s="196" t="n">
        <v>1244429</v>
      </c>
      <c r="H97" s="197" t="n">
        <v>37026.0917939815</v>
      </c>
      <c r="I97" s="0" t="s">
        <v>905</v>
      </c>
      <c r="M97" s="0" t="s">
        <v>768</v>
      </c>
      <c r="N97" s="0" t="s">
        <v>906</v>
      </c>
      <c r="O97" s="0" t="s">
        <v>907</v>
      </c>
      <c r="P97" s="198" t="n">
        <v>10</v>
      </c>
      <c r="S97" s="0" t="s">
        <v>908</v>
      </c>
      <c r="T97" s="0" t="s">
        <v>772</v>
      </c>
      <c r="U97" s="200" t="n">
        <v>7115</v>
      </c>
      <c r="V97" s="0" t="s">
        <v>909</v>
      </c>
      <c r="W97" s="0" t="s">
        <v>910</v>
      </c>
      <c r="X97" s="0" t="s">
        <v>775</v>
      </c>
      <c r="Y97" s="0" t="s">
        <v>776</v>
      </c>
      <c r="Z97" s="0" t="s">
        <v>777</v>
      </c>
      <c r="AA97" s="0" t="n">
        <v>2128392</v>
      </c>
    </row>
    <row r="98" customFormat="false" ht="12.75" hidden="false" customHeight="false" outlineLevel="0" collapsed="false">
      <c r="A98" s="191" t="str">
        <f aca="false">B98&amp;" "&amp;C98&amp;" "&amp;D98</f>
        <v> Metals Financial</v>
      </c>
      <c r="B98" s="191" t="str">
        <f aca="false">IF((LEFT(N98,2)="US"),"US","")</f>
        <v/>
      </c>
      <c r="C98" s="191" t="str">
        <f aca="false">M98</f>
        <v>Metals</v>
      </c>
      <c r="D98" s="191" t="str">
        <f aca="false">IF(ISNUMBER(FIND("Phy",N98))=TRUE(),"Physical","Financial")</f>
        <v>Financial</v>
      </c>
      <c r="E98" s="191" t="n">
        <f aca="false">IF(VLOOKUP(S98,'DD-Lookup'!$J$6:$L$50,3,FALSE())="Monthly",(YEAR(AC98)-YEAR(AB98))*12+MONTH(AC98)-MONTH(AB98)+1,(AC98-AB98+1))</f>
        <v>1</v>
      </c>
      <c r="F98" s="220" t="n">
        <f aca="false">E98*SUM(P98:Q98)</f>
        <v>10</v>
      </c>
      <c r="G98" s="196" t="n">
        <v>1244430</v>
      </c>
      <c r="H98" s="197" t="n">
        <v>37026.091875</v>
      </c>
      <c r="I98" s="0" t="s">
        <v>879</v>
      </c>
      <c r="M98" s="0" t="s">
        <v>768</v>
      </c>
      <c r="N98" s="0" t="s">
        <v>906</v>
      </c>
      <c r="O98" s="0" t="s">
        <v>907</v>
      </c>
      <c r="Q98" s="198" t="n">
        <v>10</v>
      </c>
      <c r="S98" s="0" t="s">
        <v>908</v>
      </c>
      <c r="T98" s="0" t="s">
        <v>772</v>
      </c>
      <c r="U98" s="200" t="n">
        <v>7130</v>
      </c>
      <c r="V98" s="0" t="s">
        <v>883</v>
      </c>
      <c r="W98" s="0" t="s">
        <v>910</v>
      </c>
      <c r="X98" s="0" t="s">
        <v>775</v>
      </c>
      <c r="Y98" s="0" t="s">
        <v>776</v>
      </c>
      <c r="Z98" s="0" t="s">
        <v>777</v>
      </c>
      <c r="AA98" s="0" t="n">
        <v>2128394</v>
      </c>
    </row>
    <row r="99" customFormat="false" ht="12.75" hidden="false" customHeight="false" outlineLevel="0" collapsed="false">
      <c r="A99" s="191" t="str">
        <f aca="false">B99&amp;" "&amp;C99&amp;" "&amp;D99</f>
        <v> Metals Financial</v>
      </c>
      <c r="B99" s="191" t="str">
        <f aca="false">IF((LEFT(N99,2)="US"),"US","")</f>
        <v/>
      </c>
      <c r="C99" s="191" t="str">
        <f aca="false">M99</f>
        <v>Metals</v>
      </c>
      <c r="D99" s="191" t="str">
        <f aca="false">IF(ISNUMBER(FIND("Phy",N99))=TRUE(),"Physical","Financial")</f>
        <v>Financial</v>
      </c>
      <c r="E99" s="191" t="n">
        <f aca="false">IF(VLOOKUP(S99,'DD-Lookup'!$J$6:$L$50,3,FALSE())="Monthly",(YEAR(AC99)-YEAR(AB99))*12+MONTH(AC99)-MONTH(AB99)+1,(AC99-AB99+1))</f>
        <v>1</v>
      </c>
      <c r="F99" s="220" t="n">
        <f aca="false">E99*SUM(P99:Q99)</f>
        <v>1</v>
      </c>
      <c r="G99" s="196" t="n">
        <v>1244431</v>
      </c>
      <c r="H99" s="197" t="n">
        <v>37026.0927662037</v>
      </c>
      <c r="I99" s="0" t="s">
        <v>915</v>
      </c>
      <c r="M99" s="0" t="s">
        <v>768</v>
      </c>
      <c r="N99" s="0" t="s">
        <v>906</v>
      </c>
      <c r="O99" s="0" t="s">
        <v>907</v>
      </c>
      <c r="Q99" s="198" t="n">
        <v>1</v>
      </c>
      <c r="S99" s="0" t="s">
        <v>908</v>
      </c>
      <c r="T99" s="0" t="s">
        <v>772</v>
      </c>
      <c r="U99" s="200" t="n">
        <v>7140</v>
      </c>
      <c r="V99" s="0" t="s">
        <v>916</v>
      </c>
      <c r="W99" s="0" t="s">
        <v>910</v>
      </c>
      <c r="X99" s="0" t="s">
        <v>775</v>
      </c>
      <c r="Y99" s="0" t="s">
        <v>776</v>
      </c>
      <c r="Z99" s="0" t="s">
        <v>777</v>
      </c>
      <c r="AA99" s="0" t="n">
        <v>2128396</v>
      </c>
    </row>
    <row r="100" customFormat="false" ht="12.75" hidden="false" customHeight="false" outlineLevel="0" collapsed="false">
      <c r="A100" s="191" t="str">
        <f aca="false">B100&amp;" "&amp;C100&amp;" "&amp;D100</f>
        <v> Metals Financial</v>
      </c>
      <c r="B100" s="191" t="str">
        <f aca="false">IF((LEFT(N100,2)="US"),"US","")</f>
        <v/>
      </c>
      <c r="C100" s="191" t="str">
        <f aca="false">M100</f>
        <v>Metals</v>
      </c>
      <c r="D100" s="191" t="str">
        <f aca="false">IF(ISNUMBER(FIND("Phy",N100))=TRUE(),"Physical","Financial")</f>
        <v>Financial</v>
      </c>
      <c r="E100" s="191" t="n">
        <f aca="false">IF(VLOOKUP(S100,'DD-Lookup'!$J$6:$L$50,3,FALSE())="Monthly",(YEAR(AC100)-YEAR(AB100))*12+MONTH(AC100)-MONTH(AB100)+1,(AC100-AB100+1))</f>
        <v>1</v>
      </c>
      <c r="F100" s="220" t="n">
        <f aca="false">E100*SUM(P100:Q100)</f>
        <v>10</v>
      </c>
      <c r="G100" s="196" t="n">
        <v>1244432</v>
      </c>
      <c r="H100" s="197" t="n">
        <v>37026.0930555556</v>
      </c>
      <c r="I100" s="0" t="s">
        <v>917</v>
      </c>
      <c r="M100" s="0" t="s">
        <v>768</v>
      </c>
      <c r="N100" s="0" t="s">
        <v>912</v>
      </c>
      <c r="O100" s="0" t="s">
        <v>913</v>
      </c>
      <c r="Q100" s="198" t="n">
        <v>10</v>
      </c>
      <c r="S100" s="0" t="s">
        <v>771</v>
      </c>
      <c r="T100" s="0" t="s">
        <v>772</v>
      </c>
      <c r="U100" s="200" t="n">
        <v>476</v>
      </c>
      <c r="V100" s="0" t="s">
        <v>918</v>
      </c>
      <c r="W100" s="0" t="s">
        <v>884</v>
      </c>
      <c r="X100" s="0" t="s">
        <v>775</v>
      </c>
      <c r="Y100" s="0" t="s">
        <v>776</v>
      </c>
      <c r="Z100" s="0" t="s">
        <v>777</v>
      </c>
      <c r="AA100" s="0" t="n">
        <v>2128398</v>
      </c>
    </row>
    <row r="101" customFormat="false" ht="12.75" hidden="false" customHeight="false" outlineLevel="0" collapsed="false">
      <c r="A101" s="191" t="str">
        <f aca="false">B101&amp;" "&amp;C101&amp;" "&amp;D101</f>
        <v> Power Physical</v>
      </c>
      <c r="B101" s="191" t="str">
        <f aca="false">IF((LEFT(N101,2)="US"),"US","")</f>
        <v/>
      </c>
      <c r="C101" s="191" t="str">
        <f aca="false">M101</f>
        <v>Power</v>
      </c>
      <c r="D101" s="191" t="str">
        <f aca="false">IF(ISNUMBER(FIND("Phy",N101))=TRUE(),"Physical","Financial")</f>
        <v>Physical</v>
      </c>
      <c r="E101" s="191" t="n">
        <f aca="false">IF(VLOOKUP(S101,'DD-Lookup'!$J$6:$L$50,3,FALSE())="Monthly",(YEAR(AC101)-YEAR(AB101))*12+MONTH(AC101)-MONTH(AB101)+1,(AC101-AB101+1))</f>
        <v>5</v>
      </c>
      <c r="F101" s="220" t="n">
        <f aca="false">E101*SUM(P101:Q101)</f>
        <v>125</v>
      </c>
      <c r="G101" s="196" t="n">
        <v>1244433</v>
      </c>
      <c r="H101" s="197" t="n">
        <v>37026.0956712963</v>
      </c>
      <c r="I101" s="0" t="s">
        <v>816</v>
      </c>
      <c r="M101" s="0" t="s">
        <v>72</v>
      </c>
      <c r="N101" s="0" t="s">
        <v>793</v>
      </c>
      <c r="O101" s="0" t="s">
        <v>919</v>
      </c>
      <c r="Q101" s="198" t="n">
        <v>25</v>
      </c>
      <c r="S101" s="0" t="s">
        <v>781</v>
      </c>
      <c r="T101" s="0" t="s">
        <v>795</v>
      </c>
      <c r="U101" s="200" t="n">
        <v>26.3</v>
      </c>
      <c r="V101" s="0" t="s">
        <v>817</v>
      </c>
      <c r="W101" s="0" t="s">
        <v>797</v>
      </c>
      <c r="X101" s="0" t="s">
        <v>798</v>
      </c>
      <c r="Y101" s="0" t="s">
        <v>799</v>
      </c>
      <c r="Z101" s="0" t="s">
        <v>800</v>
      </c>
      <c r="AA101" s="0" t="n">
        <v>102075.1</v>
      </c>
      <c r="AB101" s="197" t="n">
        <v>37032.875</v>
      </c>
      <c r="AC101" s="197" t="n">
        <v>37036.875</v>
      </c>
    </row>
    <row r="102" customFormat="false" ht="12.75" hidden="false" customHeight="false" outlineLevel="0" collapsed="false">
      <c r="A102" s="191" t="str">
        <f aca="false">B102&amp;" "&amp;C102&amp;" "&amp;D102</f>
        <v> Oil Products Financial</v>
      </c>
      <c r="B102" s="191" t="str">
        <f aca="false">IF((LEFT(N102,2)="US"),"US","")</f>
        <v/>
      </c>
      <c r="C102" s="191" t="str">
        <f aca="false">M102</f>
        <v>Oil Products</v>
      </c>
      <c r="D102" s="191" t="str">
        <f aca="false">IF(ISNUMBER(FIND("Phy",N102))=TRUE(),"Physical","Financial")</f>
        <v>Financial</v>
      </c>
      <c r="E102" s="191" t="n">
        <f aca="false">IF(VLOOKUP(S102,'DD-Lookup'!$J$6:$L$50,3,FALSE())="Monthly",(YEAR(AC102)-YEAR(AB102))*12+MONTH(AC102)-MONTH(AB102)+1,(AC102-AB102+1))</f>
        <v>1</v>
      </c>
      <c r="F102" s="220" t="n">
        <f aca="false">E102*SUM(P102:Q102)</f>
        <v>33000</v>
      </c>
      <c r="G102" s="196" t="n">
        <v>1244434</v>
      </c>
      <c r="H102" s="197" t="n">
        <v>37026.0963773148</v>
      </c>
      <c r="I102" s="0" t="s">
        <v>643</v>
      </c>
      <c r="M102" s="0" t="s">
        <v>886</v>
      </c>
      <c r="N102" s="0" t="s">
        <v>887</v>
      </c>
      <c r="O102" s="0" t="s">
        <v>888</v>
      </c>
      <c r="Q102" s="198" t="n">
        <v>33000</v>
      </c>
      <c r="S102" s="0" t="s">
        <v>889</v>
      </c>
      <c r="T102" s="0" t="s">
        <v>772</v>
      </c>
      <c r="U102" s="200" t="n">
        <v>-2.4</v>
      </c>
      <c r="V102" s="0" t="s">
        <v>920</v>
      </c>
      <c r="W102" s="0" t="s">
        <v>891</v>
      </c>
      <c r="X102" s="0" t="s">
        <v>892</v>
      </c>
      <c r="Y102" s="0" t="s">
        <v>893</v>
      </c>
      <c r="Z102" s="0" t="s">
        <v>894</v>
      </c>
      <c r="AA102" s="0" t="s">
        <v>921</v>
      </c>
      <c r="AB102" s="197" t="n">
        <v>37043.875</v>
      </c>
      <c r="AC102" s="197" t="n">
        <v>37072.875</v>
      </c>
    </row>
    <row r="103" customFormat="false" ht="12.75" hidden="false" customHeight="false" outlineLevel="0" collapsed="false">
      <c r="A103" s="191" t="str">
        <f aca="false">B103&amp;" "&amp;C103&amp;" "&amp;D103</f>
        <v> Power Physical</v>
      </c>
      <c r="B103" s="191" t="str">
        <f aca="false">IF((LEFT(N103,2)="US"),"US","")</f>
        <v/>
      </c>
      <c r="C103" s="191" t="str">
        <f aca="false">M103</f>
        <v>Power</v>
      </c>
      <c r="D103" s="191" t="str">
        <f aca="false">IF(ISNUMBER(FIND("Phy",N103))=TRUE(),"Physical","Financial")</f>
        <v>Physical</v>
      </c>
      <c r="E103" s="191" t="n">
        <f aca="false">IF(VLOOKUP(S103,'DD-Lookup'!$J$6:$L$50,3,FALSE())="Monthly",(YEAR(AC103)-YEAR(AB103))*12+MONTH(AC103)-MONTH(AB103)+1,(AC103-AB103+1))</f>
        <v>1</v>
      </c>
      <c r="F103" s="220" t="n">
        <f aca="false">E103*SUM(P103:Q103)</f>
        <v>25</v>
      </c>
      <c r="G103" s="196" t="n">
        <v>1244435</v>
      </c>
      <c r="H103" s="197" t="n">
        <v>37026.0966666667</v>
      </c>
      <c r="I103" s="0" t="s">
        <v>875</v>
      </c>
      <c r="M103" s="0" t="s">
        <v>72</v>
      </c>
      <c r="N103" s="0" t="s">
        <v>831</v>
      </c>
      <c r="O103" s="0" t="s">
        <v>836</v>
      </c>
      <c r="P103" s="198" t="n">
        <v>25</v>
      </c>
      <c r="S103" s="0" t="s">
        <v>781</v>
      </c>
      <c r="T103" s="0" t="s">
        <v>795</v>
      </c>
      <c r="U103" s="200" t="n">
        <v>14.1</v>
      </c>
      <c r="V103" s="0" t="s">
        <v>876</v>
      </c>
      <c r="W103" s="0" t="s">
        <v>834</v>
      </c>
      <c r="X103" s="0" t="s">
        <v>798</v>
      </c>
      <c r="Y103" s="0" t="s">
        <v>799</v>
      </c>
      <c r="Z103" s="0" t="s">
        <v>800</v>
      </c>
      <c r="AA103" s="0" t="n">
        <v>102078.1</v>
      </c>
      <c r="AB103" s="197" t="n">
        <v>37027.875</v>
      </c>
      <c r="AC103" s="197" t="n">
        <v>37027.875</v>
      </c>
    </row>
    <row r="104" customFormat="false" ht="12.75" hidden="false" customHeight="false" outlineLevel="0" collapsed="false">
      <c r="A104" s="191" t="str">
        <f aca="false">B104&amp;" "&amp;C104&amp;" "&amp;D104</f>
        <v> Power Physical</v>
      </c>
      <c r="B104" s="191" t="str">
        <f aca="false">IF((LEFT(N104,2)="US"),"US","")</f>
        <v/>
      </c>
      <c r="C104" s="191" t="str">
        <f aca="false">M104</f>
        <v>Power</v>
      </c>
      <c r="D104" s="191" t="str">
        <f aca="false">IF(ISNUMBER(FIND("Phy",N104))=TRUE(),"Physical","Financial")</f>
        <v>Physical</v>
      </c>
      <c r="E104" s="191" t="n">
        <f aca="false">IF(VLOOKUP(S104,'DD-Lookup'!$J$6:$L$50,3,FALSE())="Monthly",(YEAR(AC104)-YEAR(AB104))*12+MONTH(AC104)-MONTH(AB104)+1,(AC104-AB104+1))</f>
        <v>92</v>
      </c>
      <c r="F104" s="220" t="n">
        <f aca="false">E104*SUM(P104:Q104)</f>
        <v>2300</v>
      </c>
      <c r="G104" s="196" t="n">
        <v>1244436</v>
      </c>
      <c r="H104" s="197" t="n">
        <v>37026.0968402778</v>
      </c>
      <c r="I104" s="0" t="s">
        <v>854</v>
      </c>
      <c r="M104" s="0" t="s">
        <v>72</v>
      </c>
      <c r="N104" s="0" t="s">
        <v>793</v>
      </c>
      <c r="O104" s="0" t="s">
        <v>922</v>
      </c>
      <c r="Q104" s="198" t="n">
        <v>25</v>
      </c>
      <c r="S104" s="0" t="s">
        <v>781</v>
      </c>
      <c r="T104" s="0" t="s">
        <v>795</v>
      </c>
      <c r="U104" s="200" t="n">
        <v>26</v>
      </c>
      <c r="V104" s="0" t="s">
        <v>901</v>
      </c>
      <c r="W104" s="0" t="s">
        <v>902</v>
      </c>
      <c r="X104" s="0" t="s">
        <v>798</v>
      </c>
      <c r="Y104" s="0" t="s">
        <v>799</v>
      </c>
      <c r="Z104" s="0" t="s">
        <v>800</v>
      </c>
      <c r="AA104" s="0" t="n">
        <v>102079.1</v>
      </c>
      <c r="AB104" s="197" t="n">
        <v>37073</v>
      </c>
      <c r="AC104" s="197" t="n">
        <v>37164</v>
      </c>
    </row>
    <row r="105" customFormat="false" ht="12.75" hidden="false" customHeight="false" outlineLevel="0" collapsed="false">
      <c r="A105" s="191" t="str">
        <f aca="false">B105&amp;" "&amp;C105&amp;" "&amp;D105</f>
        <v> Power Physical</v>
      </c>
      <c r="B105" s="191" t="str">
        <f aca="false">IF((LEFT(N105,2)="US"),"US","")</f>
        <v/>
      </c>
      <c r="C105" s="191" t="str">
        <f aca="false">M105</f>
        <v>Power</v>
      </c>
      <c r="D105" s="191" t="str">
        <f aca="false">IF(ISNUMBER(FIND("Phy",N105))=TRUE(),"Physical","Financial")</f>
        <v>Physical</v>
      </c>
      <c r="E105" s="191" t="n">
        <f aca="false">IF(VLOOKUP(S105,'DD-Lookup'!$J$6:$L$50,3,FALSE())="Monthly",(YEAR(AC105)-YEAR(AB105))*12+MONTH(AC105)-MONTH(AB105)+1,(AC105-AB105+1))</f>
        <v>1</v>
      </c>
      <c r="F105" s="220" t="n">
        <f aca="false">E105*SUM(P105:Q105)</f>
        <v>25</v>
      </c>
      <c r="G105" s="196" t="n">
        <v>1244437</v>
      </c>
      <c r="H105" s="197" t="n">
        <v>37026.0977893519</v>
      </c>
      <c r="I105" s="0" t="s">
        <v>923</v>
      </c>
      <c r="M105" s="0" t="s">
        <v>72</v>
      </c>
      <c r="N105" s="0" t="s">
        <v>793</v>
      </c>
      <c r="O105" s="0" t="s">
        <v>802</v>
      </c>
      <c r="P105" s="198" t="n">
        <v>25</v>
      </c>
      <c r="S105" s="0" t="s">
        <v>781</v>
      </c>
      <c r="T105" s="0" t="s">
        <v>795</v>
      </c>
      <c r="U105" s="200" t="n">
        <v>23.5</v>
      </c>
      <c r="V105" s="0" t="s">
        <v>924</v>
      </c>
      <c r="W105" s="0" t="s">
        <v>797</v>
      </c>
      <c r="X105" s="0" t="s">
        <v>798</v>
      </c>
      <c r="Y105" s="0" t="s">
        <v>799</v>
      </c>
      <c r="Z105" s="0" t="s">
        <v>800</v>
      </c>
      <c r="AA105" s="0" t="n">
        <v>102087.1</v>
      </c>
      <c r="AB105" s="197" t="n">
        <v>37027.875</v>
      </c>
      <c r="AC105" s="197" t="n">
        <v>37027.875</v>
      </c>
    </row>
    <row r="106" customFormat="false" ht="12.75" hidden="false" customHeight="false" outlineLevel="0" collapsed="false">
      <c r="A106" s="191" t="str">
        <f aca="false">B106&amp;" "&amp;C106&amp;" "&amp;D106</f>
        <v> Power Physical</v>
      </c>
      <c r="B106" s="191" t="str">
        <f aca="false">IF((LEFT(N106,2)="US"),"US","")</f>
        <v/>
      </c>
      <c r="C106" s="191" t="str">
        <f aca="false">M106</f>
        <v>Power</v>
      </c>
      <c r="D106" s="191" t="str">
        <f aca="false">IF(ISNUMBER(FIND("Phy",N106))=TRUE(),"Physical","Financial")</f>
        <v>Physical</v>
      </c>
      <c r="E106" s="191" t="n">
        <f aca="false">IF(VLOOKUP(S106,'DD-Lookup'!$J$6:$L$50,3,FALSE())="Monthly",(YEAR(AC106)-YEAR(AB106))*12+MONTH(AC106)-MONTH(AB106)+1,(AC106-AB106+1))</f>
        <v>1</v>
      </c>
      <c r="F106" s="220" t="n">
        <f aca="false">E106*SUM(P106:Q106)</f>
        <v>25</v>
      </c>
      <c r="G106" s="196" t="n">
        <v>1244438</v>
      </c>
      <c r="H106" s="197" t="n">
        <v>37026.0984027778</v>
      </c>
      <c r="I106" s="0" t="s">
        <v>851</v>
      </c>
      <c r="M106" s="0" t="s">
        <v>72</v>
      </c>
      <c r="N106" s="0" t="s">
        <v>831</v>
      </c>
      <c r="O106" s="0" t="s">
        <v>836</v>
      </c>
      <c r="Q106" s="198" t="n">
        <v>25</v>
      </c>
      <c r="S106" s="0" t="s">
        <v>781</v>
      </c>
      <c r="T106" s="0" t="s">
        <v>795</v>
      </c>
      <c r="U106" s="200" t="n">
        <v>14.7</v>
      </c>
      <c r="V106" s="0" t="s">
        <v>903</v>
      </c>
      <c r="W106" s="0" t="s">
        <v>834</v>
      </c>
      <c r="X106" s="0" t="s">
        <v>798</v>
      </c>
      <c r="Y106" s="0" t="s">
        <v>799</v>
      </c>
      <c r="Z106" s="0" t="s">
        <v>800</v>
      </c>
      <c r="AA106" s="0" t="n">
        <v>102088.1</v>
      </c>
      <c r="AB106" s="197" t="n">
        <v>37027.875</v>
      </c>
      <c r="AC106" s="197" t="n">
        <v>37027.875</v>
      </c>
    </row>
    <row r="107" customFormat="false" ht="12.75" hidden="false" customHeight="false" outlineLevel="0" collapsed="false">
      <c r="A107" s="191" t="str">
        <f aca="false">B107&amp;" "&amp;C107&amp;" "&amp;D107</f>
        <v> Metals Financial</v>
      </c>
      <c r="B107" s="191" t="str">
        <f aca="false">IF((LEFT(N107,2)="US"),"US","")</f>
        <v/>
      </c>
      <c r="C107" s="191" t="str">
        <f aca="false">M107</f>
        <v>Metals</v>
      </c>
      <c r="D107" s="191" t="str">
        <f aca="false">IF(ISNUMBER(FIND("Phy",N107))=TRUE(),"Physical","Financial")</f>
        <v>Financial</v>
      </c>
      <c r="E107" s="191" t="n">
        <f aca="false">IF(VLOOKUP(S107,'DD-Lookup'!$J$6:$L$50,3,FALSE())="Monthly",(YEAR(AC107)-YEAR(AB107))*12+MONTH(AC107)-MONTH(AB107)+1,(AC107-AB107+1))</f>
        <v>1</v>
      </c>
      <c r="F107" s="220" t="n">
        <f aca="false">E107*SUM(P107:Q107)</f>
        <v>20</v>
      </c>
      <c r="G107" s="196" t="n">
        <v>1244439</v>
      </c>
      <c r="H107" s="197" t="n">
        <v>37026.0988657407</v>
      </c>
      <c r="I107" s="0" t="s">
        <v>898</v>
      </c>
      <c r="M107" s="0" t="s">
        <v>768</v>
      </c>
      <c r="N107" s="0" t="s">
        <v>870</v>
      </c>
      <c r="O107" s="0" t="s">
        <v>871</v>
      </c>
      <c r="P107" s="198" t="n">
        <v>20</v>
      </c>
      <c r="S107" s="0" t="s">
        <v>771</v>
      </c>
      <c r="T107" s="0" t="s">
        <v>772</v>
      </c>
      <c r="U107" s="200" t="n">
        <v>1516</v>
      </c>
      <c r="V107" s="0" t="s">
        <v>925</v>
      </c>
      <c r="W107" s="0" t="s">
        <v>820</v>
      </c>
      <c r="X107" s="0" t="s">
        <v>775</v>
      </c>
      <c r="Y107" s="0" t="s">
        <v>776</v>
      </c>
      <c r="Z107" s="0" t="s">
        <v>777</v>
      </c>
      <c r="AA107" s="0" t="n">
        <v>2128400</v>
      </c>
    </row>
    <row r="108" customFormat="false" ht="12.75" hidden="false" customHeight="false" outlineLevel="0" collapsed="false">
      <c r="A108" s="191" t="str">
        <f aca="false">B108&amp;" "&amp;C108&amp;" "&amp;D108</f>
        <v> Metals Financial</v>
      </c>
      <c r="B108" s="191" t="str">
        <f aca="false">IF((LEFT(N108,2)="US"),"US","")</f>
        <v/>
      </c>
      <c r="C108" s="191" t="str">
        <f aca="false">M108</f>
        <v>Metals</v>
      </c>
      <c r="D108" s="191" t="str">
        <f aca="false">IF(ISNUMBER(FIND("Phy",N108))=TRUE(),"Physical","Financial")</f>
        <v>Financial</v>
      </c>
      <c r="E108" s="191" t="n">
        <f aca="false">IF(VLOOKUP(S108,'DD-Lookup'!$J$6:$L$50,3,FALSE())="Monthly",(YEAR(AC108)-YEAR(AB108))*12+MONTH(AC108)-MONTH(AB108)+1,(AC108-AB108+1))</f>
        <v>1</v>
      </c>
      <c r="F108" s="220" t="n">
        <f aca="false">E108*SUM(P108:Q108)</f>
        <v>20</v>
      </c>
      <c r="G108" s="196" t="n">
        <v>1244440</v>
      </c>
      <c r="H108" s="197" t="n">
        <v>37026.0999652778</v>
      </c>
      <c r="I108" s="0" t="s">
        <v>898</v>
      </c>
      <c r="M108" s="0" t="s">
        <v>768</v>
      </c>
      <c r="N108" s="0" t="s">
        <v>870</v>
      </c>
      <c r="O108" s="0" t="s">
        <v>871</v>
      </c>
      <c r="P108" s="198" t="n">
        <v>20</v>
      </c>
      <c r="S108" s="0" t="s">
        <v>771</v>
      </c>
      <c r="T108" s="0" t="s">
        <v>772</v>
      </c>
      <c r="U108" s="200" t="n">
        <v>1515</v>
      </c>
      <c r="V108" s="0" t="s">
        <v>899</v>
      </c>
      <c r="W108" s="0" t="s">
        <v>820</v>
      </c>
      <c r="X108" s="0" t="s">
        <v>775</v>
      </c>
      <c r="Y108" s="0" t="s">
        <v>776</v>
      </c>
      <c r="Z108" s="0" t="s">
        <v>777</v>
      </c>
      <c r="AA108" s="0" t="n">
        <v>2128402</v>
      </c>
    </row>
    <row r="109" customFormat="false" ht="12.75" hidden="false" customHeight="false" outlineLevel="0" collapsed="false">
      <c r="A109" s="191" t="str">
        <f aca="false">B109&amp;" "&amp;C109&amp;" "&amp;D109</f>
        <v> Natural Gas Physical</v>
      </c>
      <c r="B109" s="191" t="str">
        <f aca="false">IF((LEFT(N109,2)="US"),"US","")</f>
        <v/>
      </c>
      <c r="C109" s="191" t="str">
        <f aca="false">M109</f>
        <v>Natural Gas</v>
      </c>
      <c r="D109" s="191" t="str">
        <f aca="false">IF(ISNUMBER(FIND("Phy",N109))=TRUE(),"Physical","Financial")</f>
        <v>Physical</v>
      </c>
      <c r="E109" s="191" t="n">
        <f aca="false">IF(VLOOKUP(S109,'DD-Lookup'!$J$6:$L$50,3,FALSE())="Monthly",(YEAR(AC109)-YEAR(AB109))*12+MONTH(AC109)-MONTH(AB109)+1,(AC109-AB109+1))</f>
        <v>90</v>
      </c>
      <c r="F109" s="220" t="n">
        <f aca="false">E109*SUM(P109:Q109)</f>
        <v>2250000</v>
      </c>
      <c r="G109" s="196" t="n">
        <v>1244441</v>
      </c>
      <c r="H109" s="197" t="n">
        <v>37026.1062615741</v>
      </c>
      <c r="I109" s="0" t="s">
        <v>926</v>
      </c>
      <c r="M109" s="0" t="s">
        <v>927</v>
      </c>
      <c r="N109" s="0" t="s">
        <v>928</v>
      </c>
      <c r="O109" s="0" t="s">
        <v>929</v>
      </c>
      <c r="Q109" s="198" t="n">
        <v>25000</v>
      </c>
      <c r="S109" s="0" t="s">
        <v>930</v>
      </c>
      <c r="T109" s="0" t="s">
        <v>931</v>
      </c>
      <c r="U109" s="200" t="n">
        <v>26.35</v>
      </c>
      <c r="V109" s="0" t="s">
        <v>932</v>
      </c>
      <c r="W109" s="0" t="s">
        <v>933</v>
      </c>
      <c r="X109" s="0" t="s">
        <v>934</v>
      </c>
      <c r="Y109" s="0" t="s">
        <v>935</v>
      </c>
      <c r="Z109" s="0" t="s">
        <v>800</v>
      </c>
      <c r="AA109" s="0" t="n">
        <v>102722</v>
      </c>
      <c r="AB109" s="197" t="n">
        <v>37257</v>
      </c>
      <c r="AC109" s="197" t="n">
        <v>37346</v>
      </c>
    </row>
    <row r="110" customFormat="false" ht="12.75" hidden="false" customHeight="false" outlineLevel="0" collapsed="false">
      <c r="A110" s="191" t="str">
        <f aca="false">B110&amp;" "&amp;C110&amp;" "&amp;D110</f>
        <v> Natural Gas Physical</v>
      </c>
      <c r="B110" s="191" t="str">
        <f aca="false">IF((LEFT(N110,2)="US"),"US","")</f>
        <v/>
      </c>
      <c r="C110" s="191" t="str">
        <f aca="false">M110</f>
        <v>Natural Gas</v>
      </c>
      <c r="D110" s="191" t="str">
        <f aca="false">IF(ISNUMBER(FIND("Phy",N110))=TRUE(),"Physical","Financial")</f>
        <v>Physical</v>
      </c>
      <c r="E110" s="191" t="n">
        <f aca="false">IF(VLOOKUP(S110,'DD-Lookup'!$J$6:$L$50,3,FALSE())="Monthly",(YEAR(AC110)-YEAR(AB110))*12+MONTH(AC110)-MONTH(AB110)+1,(AC110-AB110+1))</f>
        <v>183</v>
      </c>
      <c r="F110" s="220" t="n">
        <f aca="false">E110*SUM(P110:Q110)</f>
        <v>4575000</v>
      </c>
      <c r="G110" s="196" t="n">
        <v>1244442</v>
      </c>
      <c r="H110" s="197" t="n">
        <v>37026.1062847222</v>
      </c>
      <c r="I110" s="0" t="s">
        <v>936</v>
      </c>
      <c r="M110" s="0" t="s">
        <v>927</v>
      </c>
      <c r="N110" s="0" t="s">
        <v>928</v>
      </c>
      <c r="O110" s="0" t="s">
        <v>937</v>
      </c>
      <c r="Q110" s="198" t="n">
        <v>25000</v>
      </c>
      <c r="S110" s="0" t="s">
        <v>930</v>
      </c>
      <c r="T110" s="0" t="s">
        <v>931</v>
      </c>
      <c r="U110" s="200" t="n">
        <v>22.35</v>
      </c>
      <c r="V110" s="0" t="s">
        <v>938</v>
      </c>
      <c r="W110" s="0" t="s">
        <v>933</v>
      </c>
      <c r="X110" s="0" t="s">
        <v>934</v>
      </c>
      <c r="Y110" s="0" t="s">
        <v>935</v>
      </c>
      <c r="Z110" s="0" t="s">
        <v>800</v>
      </c>
      <c r="AA110" s="0" t="n">
        <v>102723</v>
      </c>
      <c r="AB110" s="197" t="n">
        <v>37347</v>
      </c>
      <c r="AC110" s="197" t="n">
        <v>37529</v>
      </c>
    </row>
    <row r="111" customFormat="false" ht="12.75" hidden="false" customHeight="false" outlineLevel="0" collapsed="false">
      <c r="A111" s="191" t="str">
        <f aca="false">B111&amp;" "&amp;C111&amp;" "&amp;D111</f>
        <v> Natural Gas Physical</v>
      </c>
      <c r="B111" s="191" t="str">
        <f aca="false">IF((LEFT(N111,2)="US"),"US","")</f>
        <v/>
      </c>
      <c r="C111" s="191" t="str">
        <f aca="false">M111</f>
        <v>Natural Gas</v>
      </c>
      <c r="D111" s="191" t="str">
        <f aca="false">IF(ISNUMBER(FIND("Phy",N111))=TRUE(),"Physical","Financial")</f>
        <v>Physical</v>
      </c>
      <c r="E111" s="191" t="n">
        <f aca="false">IF(VLOOKUP(S111,'DD-Lookup'!$J$6:$L$50,3,FALSE())="Monthly",(YEAR(AC111)-YEAR(AB111))*12+MONTH(AC111)-MONTH(AB111)+1,(AC111-AB111+1))</f>
        <v>30</v>
      </c>
      <c r="F111" s="220" t="n">
        <f aca="false">E111*SUM(P111:Q111)</f>
        <v>750000</v>
      </c>
      <c r="G111" s="196" t="n">
        <v>1244443</v>
      </c>
      <c r="H111" s="197" t="n">
        <v>37026.1065277778</v>
      </c>
      <c r="I111" s="0" t="s">
        <v>936</v>
      </c>
      <c r="M111" s="0" t="s">
        <v>927</v>
      </c>
      <c r="N111" s="0" t="s">
        <v>928</v>
      </c>
      <c r="O111" s="0" t="s">
        <v>939</v>
      </c>
      <c r="P111" s="198" t="n">
        <v>25000</v>
      </c>
      <c r="S111" s="0" t="s">
        <v>930</v>
      </c>
      <c r="T111" s="0" t="s">
        <v>931</v>
      </c>
      <c r="U111" s="200" t="n">
        <v>21.6</v>
      </c>
      <c r="V111" s="0" t="s">
        <v>938</v>
      </c>
      <c r="W111" s="0" t="s">
        <v>933</v>
      </c>
      <c r="X111" s="0" t="s">
        <v>934</v>
      </c>
      <c r="Y111" s="0" t="s">
        <v>935</v>
      </c>
      <c r="Z111" s="0" t="s">
        <v>800</v>
      </c>
      <c r="AA111" s="0" t="n">
        <v>102724</v>
      </c>
      <c r="AB111" s="197" t="n">
        <v>37043.875</v>
      </c>
      <c r="AC111" s="197" t="n">
        <v>37072.875</v>
      </c>
    </row>
    <row r="112" customFormat="false" ht="12.75" hidden="false" customHeight="false" outlineLevel="0" collapsed="false">
      <c r="A112" s="191" t="str">
        <f aca="false">B112&amp;" "&amp;C112&amp;" "&amp;D112</f>
        <v> Natural Gas Physical</v>
      </c>
      <c r="B112" s="191" t="str">
        <f aca="false">IF((LEFT(N112,2)="US"),"US","")</f>
        <v/>
      </c>
      <c r="C112" s="191" t="str">
        <f aca="false">M112</f>
        <v>Natural Gas</v>
      </c>
      <c r="D112" s="191" t="str">
        <f aca="false">IF(ISNUMBER(FIND("Phy",N112))=TRUE(),"Physical","Financial")</f>
        <v>Physical</v>
      </c>
      <c r="E112" s="191" t="n">
        <f aca="false">IF(VLOOKUP(S112,'DD-Lookup'!$J$6:$L$50,3,FALSE())="Monthly",(YEAR(AC112)-YEAR(AB112))*12+MONTH(AC112)-MONTH(AB112)+1,(AC112-AB112+1))</f>
        <v>90</v>
      </c>
      <c r="F112" s="220" t="n">
        <f aca="false">E112*SUM(P112:Q112)</f>
        <v>2250000</v>
      </c>
      <c r="G112" s="196" t="n">
        <v>1244444</v>
      </c>
      <c r="H112" s="197" t="n">
        <v>37026.1066550926</v>
      </c>
      <c r="I112" s="0" t="s">
        <v>936</v>
      </c>
      <c r="M112" s="0" t="s">
        <v>927</v>
      </c>
      <c r="N112" s="0" t="s">
        <v>928</v>
      </c>
      <c r="O112" s="0" t="s">
        <v>929</v>
      </c>
      <c r="Q112" s="198" t="n">
        <v>25000</v>
      </c>
      <c r="S112" s="0" t="s">
        <v>930</v>
      </c>
      <c r="T112" s="0" t="s">
        <v>931</v>
      </c>
      <c r="U112" s="200" t="n">
        <v>26.4</v>
      </c>
      <c r="V112" s="0" t="s">
        <v>940</v>
      </c>
      <c r="W112" s="0" t="s">
        <v>933</v>
      </c>
      <c r="X112" s="0" t="s">
        <v>934</v>
      </c>
      <c r="Y112" s="0" t="s">
        <v>935</v>
      </c>
      <c r="Z112" s="0" t="s">
        <v>800</v>
      </c>
      <c r="AA112" s="0" t="n">
        <v>102725</v>
      </c>
      <c r="AB112" s="197" t="n">
        <v>37257</v>
      </c>
      <c r="AC112" s="197" t="n">
        <v>37346</v>
      </c>
    </row>
    <row r="113" customFormat="false" ht="12.75" hidden="false" customHeight="false" outlineLevel="0" collapsed="false">
      <c r="A113" s="191" t="str">
        <f aca="false">B113&amp;" "&amp;C113&amp;" "&amp;D113</f>
        <v> Natural Gas Physical</v>
      </c>
      <c r="B113" s="191" t="str">
        <f aca="false">IF((LEFT(N113,2)="US"),"US","")</f>
        <v/>
      </c>
      <c r="C113" s="191" t="str">
        <f aca="false">M113</f>
        <v>Natural Gas</v>
      </c>
      <c r="D113" s="191" t="str">
        <f aca="false">IF(ISNUMBER(FIND("Phy",N113))=TRUE(),"Physical","Financial")</f>
        <v>Physical</v>
      </c>
      <c r="E113" s="191" t="n">
        <f aca="false">IF(VLOOKUP(S113,'DD-Lookup'!$J$6:$L$50,3,FALSE())="Monthly",(YEAR(AC113)-YEAR(AB113))*12+MONTH(AC113)-MONTH(AB113)+1,(AC113-AB113+1))</f>
        <v>92</v>
      </c>
      <c r="F113" s="220" t="n">
        <f aca="false">E113*SUM(P113:Q113)</f>
        <v>2300000</v>
      </c>
      <c r="G113" s="196" t="n">
        <v>1244445</v>
      </c>
      <c r="H113" s="197" t="n">
        <v>37026.1066666667</v>
      </c>
      <c r="I113" s="0" t="s">
        <v>926</v>
      </c>
      <c r="M113" s="0" t="s">
        <v>927</v>
      </c>
      <c r="N113" s="0" t="s">
        <v>928</v>
      </c>
      <c r="O113" s="0" t="s">
        <v>941</v>
      </c>
      <c r="Q113" s="198" t="n">
        <v>25000</v>
      </c>
      <c r="S113" s="0" t="s">
        <v>930</v>
      </c>
      <c r="T113" s="0" t="s">
        <v>931</v>
      </c>
      <c r="U113" s="200" t="n">
        <v>21.6</v>
      </c>
      <c r="V113" s="0" t="s">
        <v>942</v>
      </c>
      <c r="W113" s="0" t="s">
        <v>933</v>
      </c>
      <c r="X113" s="0" t="s">
        <v>934</v>
      </c>
      <c r="Y113" s="0" t="s">
        <v>935</v>
      </c>
      <c r="Z113" s="0" t="s">
        <v>800</v>
      </c>
      <c r="AA113" s="0" t="n">
        <v>102726</v>
      </c>
      <c r="AB113" s="197" t="n">
        <v>37073</v>
      </c>
      <c r="AC113" s="197" t="n">
        <v>37164</v>
      </c>
    </row>
    <row r="114" customFormat="false" ht="12.75" hidden="false" customHeight="false" outlineLevel="0" collapsed="false">
      <c r="A114" s="191" t="str">
        <f aca="false">B114&amp;" "&amp;C114&amp;" "&amp;D114</f>
        <v> Natural Gas Physical</v>
      </c>
      <c r="B114" s="191" t="str">
        <f aca="false">IF((LEFT(N114,2)="US"),"US","")</f>
        <v/>
      </c>
      <c r="C114" s="191" t="str">
        <f aca="false">M114</f>
        <v>Natural Gas</v>
      </c>
      <c r="D114" s="191" t="str">
        <f aca="false">IF(ISNUMBER(FIND("Phy",N114))=TRUE(),"Physical","Financial")</f>
        <v>Physical</v>
      </c>
      <c r="E114" s="191" t="n">
        <f aca="false">IF(VLOOKUP(S114,'DD-Lookup'!$J$6:$L$50,3,FALSE())="Monthly",(YEAR(AC114)-YEAR(AB114))*12+MONTH(AC114)-MONTH(AB114)+1,(AC114-AB114+1))</f>
        <v>92</v>
      </c>
      <c r="F114" s="220" t="n">
        <f aca="false">E114*SUM(P114:Q114)</f>
        <v>2300000</v>
      </c>
      <c r="G114" s="196" t="n">
        <v>1244446</v>
      </c>
      <c r="H114" s="197" t="n">
        <v>37026.106724537</v>
      </c>
      <c r="I114" s="0" t="s">
        <v>926</v>
      </c>
      <c r="M114" s="0" t="s">
        <v>927</v>
      </c>
      <c r="N114" s="0" t="s">
        <v>928</v>
      </c>
      <c r="O114" s="0" t="s">
        <v>941</v>
      </c>
      <c r="Q114" s="198" t="n">
        <v>25000</v>
      </c>
      <c r="S114" s="0" t="s">
        <v>930</v>
      </c>
      <c r="T114" s="0" t="s">
        <v>931</v>
      </c>
      <c r="U114" s="200" t="n">
        <v>21.65</v>
      </c>
      <c r="V114" s="0" t="s">
        <v>942</v>
      </c>
      <c r="W114" s="0" t="s">
        <v>933</v>
      </c>
      <c r="X114" s="0" t="s">
        <v>934</v>
      </c>
      <c r="Y114" s="0" t="s">
        <v>935</v>
      </c>
      <c r="Z114" s="0" t="s">
        <v>800</v>
      </c>
      <c r="AA114" s="0" t="n">
        <v>102727</v>
      </c>
      <c r="AB114" s="197" t="n">
        <v>37073</v>
      </c>
      <c r="AC114" s="197" t="n">
        <v>37164</v>
      </c>
    </row>
    <row r="115" customFormat="false" ht="12.75" hidden="false" customHeight="false" outlineLevel="0" collapsed="false">
      <c r="A115" s="191" t="str">
        <f aca="false">B115&amp;" "&amp;C115&amp;" "&amp;D115</f>
        <v> Natural Gas Physical</v>
      </c>
      <c r="B115" s="191" t="str">
        <f aca="false">IF((LEFT(N115,2)="US"),"US","")</f>
        <v/>
      </c>
      <c r="C115" s="191" t="str">
        <f aca="false">M115</f>
        <v>Natural Gas</v>
      </c>
      <c r="D115" s="191" t="str">
        <f aca="false">IF(ISNUMBER(FIND("Phy",N115))=TRUE(),"Physical","Financial")</f>
        <v>Physical</v>
      </c>
      <c r="E115" s="191" t="n">
        <f aca="false">IF(VLOOKUP(S115,'DD-Lookup'!$J$6:$L$50,3,FALSE())="Monthly",(YEAR(AC115)-YEAR(AB115))*12+MONTH(AC115)-MONTH(AB115)+1,(AC115-AB115+1))</f>
        <v>92</v>
      </c>
      <c r="F115" s="220" t="n">
        <f aca="false">E115*SUM(P115:Q115)</f>
        <v>2300000</v>
      </c>
      <c r="G115" s="196" t="n">
        <v>1244447</v>
      </c>
      <c r="H115" s="197" t="n">
        <v>37026.1067476852</v>
      </c>
      <c r="I115" s="0" t="s">
        <v>643</v>
      </c>
      <c r="M115" s="0" t="s">
        <v>927</v>
      </c>
      <c r="N115" s="0" t="s">
        <v>928</v>
      </c>
      <c r="O115" s="0" t="s">
        <v>943</v>
      </c>
      <c r="Q115" s="198" t="n">
        <v>25000</v>
      </c>
      <c r="S115" s="0" t="s">
        <v>930</v>
      </c>
      <c r="T115" s="0" t="s">
        <v>931</v>
      </c>
      <c r="U115" s="200" t="n">
        <v>22.1</v>
      </c>
      <c r="V115" s="0" t="s">
        <v>944</v>
      </c>
      <c r="W115" s="0" t="s">
        <v>933</v>
      </c>
      <c r="X115" s="0" t="s">
        <v>934</v>
      </c>
      <c r="Y115" s="0" t="s">
        <v>935</v>
      </c>
      <c r="Z115" s="0" t="s">
        <v>800</v>
      </c>
      <c r="AA115" s="0" t="n">
        <v>102728</v>
      </c>
      <c r="AB115" s="197" t="n">
        <v>37895</v>
      </c>
      <c r="AC115" s="197" t="n">
        <v>37986</v>
      </c>
    </row>
    <row r="116" customFormat="false" ht="12.75" hidden="false" customHeight="false" outlineLevel="0" collapsed="false">
      <c r="A116" s="191" t="str">
        <f aca="false">B116&amp;" "&amp;C116&amp;" "&amp;D116</f>
        <v> Natural Gas Physical</v>
      </c>
      <c r="B116" s="191" t="str">
        <f aca="false">IF((LEFT(N116,2)="US"),"US","")</f>
        <v/>
      </c>
      <c r="C116" s="191" t="str">
        <f aca="false">M116</f>
        <v>Natural Gas</v>
      </c>
      <c r="D116" s="191" t="str">
        <f aca="false">IF(ISNUMBER(FIND("Phy",N116))=TRUE(),"Physical","Financial")</f>
        <v>Physical</v>
      </c>
      <c r="E116" s="191" t="n">
        <f aca="false">IF(VLOOKUP(S116,'DD-Lookup'!$J$6:$L$50,3,FALSE())="Monthly",(YEAR(AC116)-YEAR(AB116))*12+MONTH(AC116)-MONTH(AB116)+1,(AC116-AB116+1))</f>
        <v>91</v>
      </c>
      <c r="F116" s="220" t="n">
        <f aca="false">E116*SUM(P116:Q116)</f>
        <v>2275000</v>
      </c>
      <c r="G116" s="196" t="n">
        <v>1244448</v>
      </c>
      <c r="H116" s="197" t="n">
        <v>37026.1069444444</v>
      </c>
      <c r="I116" s="0" t="s">
        <v>643</v>
      </c>
      <c r="M116" s="0" t="s">
        <v>927</v>
      </c>
      <c r="N116" s="0" t="s">
        <v>928</v>
      </c>
      <c r="O116" s="0" t="s">
        <v>945</v>
      </c>
      <c r="Q116" s="198" t="n">
        <v>25000</v>
      </c>
      <c r="S116" s="0" t="s">
        <v>930</v>
      </c>
      <c r="T116" s="0" t="s">
        <v>931</v>
      </c>
      <c r="U116" s="200" t="n">
        <v>23.15</v>
      </c>
      <c r="V116" s="0" t="s">
        <v>944</v>
      </c>
      <c r="W116" s="0" t="s">
        <v>933</v>
      </c>
      <c r="X116" s="0" t="s">
        <v>934</v>
      </c>
      <c r="Y116" s="0" t="s">
        <v>935</v>
      </c>
      <c r="Z116" s="0" t="s">
        <v>800</v>
      </c>
      <c r="AA116" s="0" t="n">
        <v>102729</v>
      </c>
      <c r="AB116" s="197" t="n">
        <v>37987</v>
      </c>
      <c r="AC116" s="197" t="n">
        <v>38077</v>
      </c>
    </row>
    <row r="117" customFormat="false" ht="12.75" hidden="false" customHeight="false" outlineLevel="0" collapsed="false">
      <c r="A117" s="191" t="str">
        <f aca="false">B117&amp;" "&amp;C117&amp;" "&amp;D117</f>
        <v> Natural Gas Physical</v>
      </c>
      <c r="B117" s="191" t="str">
        <f aca="false">IF((LEFT(N117,2)="US"),"US","")</f>
        <v/>
      </c>
      <c r="C117" s="191" t="str">
        <f aca="false">M117</f>
        <v>Natural Gas</v>
      </c>
      <c r="D117" s="191" t="str">
        <f aca="false">IF(ISNUMBER(FIND("Phy",N117))=TRUE(),"Physical","Financial")</f>
        <v>Physical</v>
      </c>
      <c r="E117" s="191" t="n">
        <f aca="false">IF(VLOOKUP(S117,'DD-Lookup'!$J$6:$L$50,3,FALSE())="Monthly",(YEAR(AC117)-YEAR(AB117))*12+MONTH(AC117)-MONTH(AB117)+1,(AC117-AB117+1))</f>
        <v>92</v>
      </c>
      <c r="F117" s="220" t="n">
        <f aca="false">E117*SUM(P117:Q117)</f>
        <v>2300000</v>
      </c>
      <c r="G117" s="196" t="n">
        <v>1244449</v>
      </c>
      <c r="H117" s="197" t="n">
        <v>37026.1070023148</v>
      </c>
      <c r="I117" s="0" t="s">
        <v>926</v>
      </c>
      <c r="M117" s="0" t="s">
        <v>927</v>
      </c>
      <c r="N117" s="0" t="s">
        <v>928</v>
      </c>
      <c r="O117" s="0" t="s">
        <v>946</v>
      </c>
      <c r="Q117" s="198" t="n">
        <v>25000</v>
      </c>
      <c r="S117" s="0" t="s">
        <v>930</v>
      </c>
      <c r="T117" s="0" t="s">
        <v>931</v>
      </c>
      <c r="U117" s="200" t="n">
        <v>24.15</v>
      </c>
      <c r="V117" s="0" t="s">
        <v>942</v>
      </c>
      <c r="W117" s="0" t="s">
        <v>933</v>
      </c>
      <c r="X117" s="0" t="s">
        <v>934</v>
      </c>
      <c r="Y117" s="0" t="s">
        <v>935</v>
      </c>
      <c r="Z117" s="0" t="s">
        <v>800</v>
      </c>
      <c r="AA117" s="0" t="n">
        <v>102730</v>
      </c>
      <c r="AB117" s="197" t="n">
        <v>37530</v>
      </c>
      <c r="AC117" s="197" t="n">
        <v>37621</v>
      </c>
    </row>
    <row r="118" customFormat="false" ht="12.75" hidden="false" customHeight="false" outlineLevel="0" collapsed="false">
      <c r="A118" s="191" t="str">
        <f aca="false">B118&amp;" "&amp;C118&amp;" "&amp;D118</f>
        <v> Natural Gas Physical</v>
      </c>
      <c r="B118" s="191" t="str">
        <f aca="false">IF((LEFT(N118,2)="US"),"US","")</f>
        <v/>
      </c>
      <c r="C118" s="191" t="str">
        <f aca="false">M118</f>
        <v>Natural Gas</v>
      </c>
      <c r="D118" s="191" t="str">
        <f aca="false">IF(ISNUMBER(FIND("Phy",N118))=TRUE(),"Physical","Financial")</f>
        <v>Physical</v>
      </c>
      <c r="E118" s="191" t="n">
        <f aca="false">IF(VLOOKUP(S118,'DD-Lookup'!$J$6:$L$50,3,FALSE())="Monthly",(YEAR(AC118)-YEAR(AB118))*12+MONTH(AC118)-MONTH(AB118)+1,(AC118-AB118+1))</f>
        <v>90</v>
      </c>
      <c r="F118" s="220" t="n">
        <f aca="false">E118*SUM(P118:Q118)</f>
        <v>2250000</v>
      </c>
      <c r="G118" s="196" t="n">
        <v>1244450</v>
      </c>
      <c r="H118" s="197" t="n">
        <v>37026.1070717593</v>
      </c>
      <c r="I118" s="0" t="s">
        <v>926</v>
      </c>
      <c r="M118" s="0" t="s">
        <v>927</v>
      </c>
      <c r="N118" s="0" t="s">
        <v>928</v>
      </c>
      <c r="O118" s="0" t="s">
        <v>947</v>
      </c>
      <c r="Q118" s="198" t="n">
        <v>25000</v>
      </c>
      <c r="S118" s="0" t="s">
        <v>930</v>
      </c>
      <c r="T118" s="0" t="s">
        <v>931</v>
      </c>
      <c r="U118" s="200" t="n">
        <v>25.25</v>
      </c>
      <c r="V118" s="0" t="s">
        <v>942</v>
      </c>
      <c r="W118" s="0" t="s">
        <v>933</v>
      </c>
      <c r="X118" s="0" t="s">
        <v>934</v>
      </c>
      <c r="Y118" s="0" t="s">
        <v>935</v>
      </c>
      <c r="Z118" s="0" t="s">
        <v>800</v>
      </c>
      <c r="AA118" s="0" t="n">
        <v>102731</v>
      </c>
      <c r="AB118" s="197" t="n">
        <v>37622</v>
      </c>
      <c r="AC118" s="197" t="n">
        <v>37711</v>
      </c>
    </row>
    <row r="119" customFormat="false" ht="12.75" hidden="false" customHeight="false" outlineLevel="0" collapsed="false">
      <c r="A119" s="191" t="str">
        <f aca="false">B119&amp;" "&amp;C119&amp;" "&amp;D119</f>
        <v> Metals Financial</v>
      </c>
      <c r="B119" s="191" t="str">
        <f aca="false">IF((LEFT(N119,2)="US"),"US","")</f>
        <v/>
      </c>
      <c r="C119" s="191" t="str">
        <f aca="false">M119</f>
        <v>Metals</v>
      </c>
      <c r="D119" s="191" t="str">
        <f aca="false">IF(ISNUMBER(FIND("Phy",N119))=TRUE(),"Physical","Financial")</f>
        <v>Financial</v>
      </c>
      <c r="E119" s="191" t="n">
        <f aca="false">IF(VLOOKUP(S119,'DD-Lookup'!$J$6:$L$50,3,FALSE())="Monthly",(YEAR(AC119)-YEAR(AB119))*12+MONTH(AC119)-MONTH(AB119)+1,(AC119-AB119+1))</f>
        <v>1</v>
      </c>
      <c r="F119" s="220" t="n">
        <f aca="false">E119*SUM(P119:Q119)</f>
        <v>10</v>
      </c>
      <c r="G119" s="196" t="n">
        <v>1244451</v>
      </c>
      <c r="H119" s="197" t="n">
        <v>37026.1071643519</v>
      </c>
      <c r="I119" s="0" t="s">
        <v>896</v>
      </c>
      <c r="M119" s="0" t="s">
        <v>768</v>
      </c>
      <c r="N119" s="0" t="s">
        <v>948</v>
      </c>
      <c r="O119" s="0" t="s">
        <v>949</v>
      </c>
      <c r="P119" s="198" t="n">
        <v>10</v>
      </c>
      <c r="S119" s="0" t="s">
        <v>950</v>
      </c>
      <c r="T119" s="0" t="s">
        <v>772</v>
      </c>
      <c r="U119" s="200" t="n">
        <v>5035</v>
      </c>
      <c r="V119" s="0" t="s">
        <v>951</v>
      </c>
      <c r="W119" s="0" t="s">
        <v>884</v>
      </c>
      <c r="X119" s="0" t="s">
        <v>775</v>
      </c>
      <c r="Y119" s="0" t="s">
        <v>776</v>
      </c>
      <c r="Z119" s="0" t="s">
        <v>777</v>
      </c>
      <c r="AA119" s="0" t="n">
        <v>2128414</v>
      </c>
    </row>
    <row r="120" customFormat="false" ht="12.75" hidden="false" customHeight="false" outlineLevel="0" collapsed="false">
      <c r="A120" s="191" t="str">
        <f aca="false">B120&amp;" "&amp;C120&amp;" "&amp;D120</f>
        <v> Natural Gas Physical</v>
      </c>
      <c r="B120" s="191" t="str">
        <f aca="false">IF((LEFT(N120,2)="US"),"US","")</f>
        <v/>
      </c>
      <c r="C120" s="191" t="str">
        <f aca="false">M120</f>
        <v>Natural Gas</v>
      </c>
      <c r="D120" s="191" t="str">
        <f aca="false">IF(ISNUMBER(FIND("Phy",N120))=TRUE(),"Physical","Financial")</f>
        <v>Physical</v>
      </c>
      <c r="E120" s="191" t="n">
        <f aca="false">IF(VLOOKUP(S120,'DD-Lookup'!$J$6:$L$50,3,FALSE())="Monthly",(YEAR(AC120)-YEAR(AB120))*12+MONTH(AC120)-MONTH(AB120)+1,(AC120-AB120+1))</f>
        <v>92</v>
      </c>
      <c r="F120" s="220" t="n">
        <f aca="false">E120*SUM(P120:Q120)</f>
        <v>2300000</v>
      </c>
      <c r="G120" s="196" t="n">
        <v>1244452</v>
      </c>
      <c r="H120" s="197" t="n">
        <v>37026.107349537</v>
      </c>
      <c r="I120" s="0" t="s">
        <v>936</v>
      </c>
      <c r="M120" s="0" t="s">
        <v>927</v>
      </c>
      <c r="N120" s="0" t="s">
        <v>928</v>
      </c>
      <c r="O120" s="0" t="s">
        <v>941</v>
      </c>
      <c r="P120" s="198" t="n">
        <v>25000</v>
      </c>
      <c r="S120" s="0" t="s">
        <v>930</v>
      </c>
      <c r="T120" s="0" t="s">
        <v>931</v>
      </c>
      <c r="U120" s="200" t="n">
        <v>21.6</v>
      </c>
      <c r="V120" s="0" t="s">
        <v>938</v>
      </c>
      <c r="W120" s="0" t="s">
        <v>933</v>
      </c>
      <c r="X120" s="0" t="s">
        <v>934</v>
      </c>
      <c r="Y120" s="0" t="s">
        <v>935</v>
      </c>
      <c r="Z120" s="0" t="s">
        <v>800</v>
      </c>
      <c r="AA120" s="0" t="n">
        <v>102732</v>
      </c>
      <c r="AB120" s="197" t="n">
        <v>37073</v>
      </c>
      <c r="AC120" s="197" t="n">
        <v>37164</v>
      </c>
    </row>
    <row r="121" customFormat="false" ht="12.75" hidden="false" customHeight="false" outlineLevel="0" collapsed="false">
      <c r="A121" s="191" t="str">
        <f aca="false">B121&amp;" "&amp;C121&amp;" "&amp;D121</f>
        <v> Natural Gas Physical</v>
      </c>
      <c r="B121" s="191" t="str">
        <f aca="false">IF((LEFT(N121,2)="US"),"US","")</f>
        <v/>
      </c>
      <c r="C121" s="191" t="str">
        <f aca="false">M121</f>
        <v>Natural Gas</v>
      </c>
      <c r="D121" s="191" t="str">
        <f aca="false">IF(ISNUMBER(FIND("Phy",N121))=TRUE(),"Physical","Financial")</f>
        <v>Physical</v>
      </c>
      <c r="E121" s="191" t="n">
        <f aca="false">IF(VLOOKUP(S121,'DD-Lookup'!$J$6:$L$50,3,FALSE())="Monthly",(YEAR(AC121)-YEAR(AB121))*12+MONTH(AC121)-MONTH(AB121)+1,(AC121-AB121+1))</f>
        <v>183</v>
      </c>
      <c r="F121" s="220" t="n">
        <f aca="false">E121*SUM(P121:Q121)</f>
        <v>4575000</v>
      </c>
      <c r="G121" s="196" t="n">
        <v>1244453</v>
      </c>
      <c r="H121" s="197" t="n">
        <v>37026.1074421296</v>
      </c>
      <c r="I121" s="0" t="s">
        <v>936</v>
      </c>
      <c r="M121" s="0" t="s">
        <v>927</v>
      </c>
      <c r="N121" s="0" t="s">
        <v>928</v>
      </c>
      <c r="O121" s="0" t="s">
        <v>937</v>
      </c>
      <c r="Q121" s="198" t="n">
        <v>25000</v>
      </c>
      <c r="S121" s="0" t="s">
        <v>930</v>
      </c>
      <c r="T121" s="0" t="s">
        <v>931</v>
      </c>
      <c r="U121" s="200" t="n">
        <v>22.4</v>
      </c>
      <c r="V121" s="0" t="s">
        <v>940</v>
      </c>
      <c r="W121" s="0" t="s">
        <v>933</v>
      </c>
      <c r="X121" s="0" t="s">
        <v>934</v>
      </c>
      <c r="Y121" s="0" t="s">
        <v>935</v>
      </c>
      <c r="Z121" s="0" t="s">
        <v>800</v>
      </c>
      <c r="AA121" s="0" t="n">
        <v>102733</v>
      </c>
      <c r="AB121" s="197" t="n">
        <v>37347</v>
      </c>
      <c r="AC121" s="197" t="n">
        <v>37529</v>
      </c>
    </row>
    <row r="122" customFormat="false" ht="12.75" hidden="false" customHeight="false" outlineLevel="0" collapsed="false">
      <c r="A122" s="191" t="str">
        <f aca="false">B122&amp;" "&amp;C122&amp;" "&amp;D122</f>
        <v> Natural Gas Physical</v>
      </c>
      <c r="B122" s="191" t="str">
        <f aca="false">IF((LEFT(N122,2)="US"),"US","")</f>
        <v/>
      </c>
      <c r="C122" s="191" t="str">
        <f aca="false">M122</f>
        <v>Natural Gas</v>
      </c>
      <c r="D122" s="191" t="str">
        <f aca="false">IF(ISNUMBER(FIND("Phy",N122))=TRUE(),"Physical","Financial")</f>
        <v>Physical</v>
      </c>
      <c r="E122" s="191" t="n">
        <f aca="false">IF(VLOOKUP(S122,'DD-Lookup'!$J$6:$L$50,3,FALSE())="Monthly",(YEAR(AC122)-YEAR(AB122))*12+MONTH(AC122)-MONTH(AB122)+1,(AC122-AB122+1))</f>
        <v>90</v>
      </c>
      <c r="F122" s="220" t="n">
        <f aca="false">E122*SUM(P122:Q122)</f>
        <v>2250000</v>
      </c>
      <c r="G122" s="196" t="n">
        <v>1244454</v>
      </c>
      <c r="H122" s="197" t="n">
        <v>37026.1077893519</v>
      </c>
      <c r="I122" s="0" t="s">
        <v>936</v>
      </c>
      <c r="M122" s="0" t="s">
        <v>927</v>
      </c>
      <c r="N122" s="0" t="s">
        <v>928</v>
      </c>
      <c r="O122" s="0" t="s">
        <v>947</v>
      </c>
      <c r="P122" s="198" t="n">
        <v>25000</v>
      </c>
      <c r="S122" s="0" t="s">
        <v>930</v>
      </c>
      <c r="T122" s="0" t="s">
        <v>931</v>
      </c>
      <c r="U122" s="200" t="n">
        <v>25.2</v>
      </c>
      <c r="V122" s="0" t="s">
        <v>940</v>
      </c>
      <c r="W122" s="0" t="s">
        <v>933</v>
      </c>
      <c r="X122" s="0" t="s">
        <v>934</v>
      </c>
      <c r="Y122" s="0" t="s">
        <v>935</v>
      </c>
      <c r="Z122" s="0" t="s">
        <v>800</v>
      </c>
      <c r="AA122" s="0" t="n">
        <v>102734</v>
      </c>
      <c r="AB122" s="197" t="n">
        <v>37622</v>
      </c>
      <c r="AC122" s="197" t="n">
        <v>37711</v>
      </c>
    </row>
    <row r="123" customFormat="false" ht="12.75" hidden="false" customHeight="false" outlineLevel="0" collapsed="false">
      <c r="A123" s="191" t="str">
        <f aca="false">B123&amp;" "&amp;C123&amp;" "&amp;D123</f>
        <v> Natural Gas Physical</v>
      </c>
      <c r="B123" s="191" t="str">
        <f aca="false">IF((LEFT(N123,2)="US"),"US","")</f>
        <v/>
      </c>
      <c r="C123" s="191" t="str">
        <f aca="false">M123</f>
        <v>Natural Gas</v>
      </c>
      <c r="D123" s="191" t="str">
        <f aca="false">IF(ISNUMBER(FIND("Phy",N123))=TRUE(),"Physical","Financial")</f>
        <v>Physical</v>
      </c>
      <c r="E123" s="191" t="n">
        <f aca="false">IF(VLOOKUP(S123,'DD-Lookup'!$J$6:$L$50,3,FALSE())="Monthly",(YEAR(AC123)-YEAR(AB123))*12+MONTH(AC123)-MONTH(AB123)+1,(AC123-AB123+1))</f>
        <v>1</v>
      </c>
      <c r="F123" s="220" t="n">
        <f aca="false">E123*SUM(P123:Q123)</f>
        <v>50000</v>
      </c>
      <c r="G123" s="196" t="n">
        <v>1244455</v>
      </c>
      <c r="H123" s="197" t="n">
        <v>37026.1078819444</v>
      </c>
      <c r="I123" s="0" t="s">
        <v>838</v>
      </c>
      <c r="M123" s="0" t="s">
        <v>927</v>
      </c>
      <c r="N123" s="0" t="s">
        <v>928</v>
      </c>
      <c r="O123" s="0" t="s">
        <v>952</v>
      </c>
      <c r="Q123" s="198" t="n">
        <v>50000</v>
      </c>
      <c r="S123" s="0" t="s">
        <v>930</v>
      </c>
      <c r="T123" s="0" t="s">
        <v>931</v>
      </c>
      <c r="U123" s="200" t="n">
        <v>21</v>
      </c>
      <c r="V123" s="0" t="s">
        <v>953</v>
      </c>
      <c r="W123" s="0" t="s">
        <v>954</v>
      </c>
      <c r="X123" s="0" t="s">
        <v>934</v>
      </c>
      <c r="Y123" s="0" t="s">
        <v>935</v>
      </c>
      <c r="Z123" s="0" t="s">
        <v>800</v>
      </c>
      <c r="AA123" s="0" t="n">
        <v>102735</v>
      </c>
      <c r="AB123" s="197" t="n">
        <v>37026.875</v>
      </c>
      <c r="AC123" s="197" t="n">
        <v>37026.875</v>
      </c>
    </row>
    <row r="124" customFormat="false" ht="12.75" hidden="false" customHeight="false" outlineLevel="0" collapsed="false">
      <c r="A124" s="191" t="str">
        <f aca="false">B124&amp;" "&amp;C124&amp;" "&amp;D124</f>
        <v> Natural Gas Physical</v>
      </c>
      <c r="B124" s="191" t="str">
        <f aca="false">IF((LEFT(N124,2)="US"),"US","")</f>
        <v/>
      </c>
      <c r="C124" s="191" t="str">
        <f aca="false">M124</f>
        <v>Natural Gas</v>
      </c>
      <c r="D124" s="191" t="str">
        <f aca="false">IF(ISNUMBER(FIND("Phy",N124))=TRUE(),"Physical","Financial")</f>
        <v>Physical</v>
      </c>
      <c r="E124" s="191" t="n">
        <f aca="false">IF(VLOOKUP(S124,'DD-Lookup'!$J$6:$L$50,3,FALSE())="Monthly",(YEAR(AC124)-YEAR(AB124))*12+MONTH(AC124)-MONTH(AB124)+1,(AC124-AB124+1))</f>
        <v>1</v>
      </c>
      <c r="F124" s="220" t="n">
        <f aca="false">E124*SUM(P124:Q124)</f>
        <v>50000</v>
      </c>
      <c r="G124" s="196" t="n">
        <v>1244456</v>
      </c>
      <c r="H124" s="197" t="n">
        <v>37026.1081134259</v>
      </c>
      <c r="I124" s="0" t="s">
        <v>955</v>
      </c>
      <c r="M124" s="0" t="s">
        <v>927</v>
      </c>
      <c r="N124" s="0" t="s">
        <v>928</v>
      </c>
      <c r="O124" s="0" t="s">
        <v>956</v>
      </c>
      <c r="Q124" s="198" t="n">
        <v>50000</v>
      </c>
      <c r="S124" s="0" t="s">
        <v>930</v>
      </c>
      <c r="T124" s="0" t="s">
        <v>931</v>
      </c>
      <c r="U124" s="200" t="n">
        <v>20.75</v>
      </c>
      <c r="V124" s="0" t="s">
        <v>957</v>
      </c>
      <c r="W124" s="0" t="s">
        <v>954</v>
      </c>
      <c r="X124" s="0" t="s">
        <v>934</v>
      </c>
      <c r="Y124" s="0" t="s">
        <v>935</v>
      </c>
      <c r="Z124" s="0" t="s">
        <v>800</v>
      </c>
      <c r="AA124" s="0" t="n">
        <v>102736</v>
      </c>
      <c r="AB124" s="197" t="n">
        <v>37027.875</v>
      </c>
      <c r="AC124" s="197" t="n">
        <v>37027.875</v>
      </c>
    </row>
    <row r="125" customFormat="false" ht="12.75" hidden="false" customHeight="false" outlineLevel="0" collapsed="false">
      <c r="A125" s="191" t="str">
        <f aca="false">B125&amp;" "&amp;C125&amp;" "&amp;D125</f>
        <v> Natural Gas Physical</v>
      </c>
      <c r="B125" s="191" t="str">
        <f aca="false">IF((LEFT(N125,2)="US"),"US","")</f>
        <v/>
      </c>
      <c r="C125" s="191" t="str">
        <f aca="false">M125</f>
        <v>Natural Gas</v>
      </c>
      <c r="D125" s="191" t="str">
        <f aca="false">IF(ISNUMBER(FIND("Phy",N125))=TRUE(),"Physical","Financial")</f>
        <v>Physical</v>
      </c>
      <c r="E125" s="191" t="n">
        <f aca="false">IF(VLOOKUP(S125,'DD-Lookup'!$J$6:$L$50,3,FALSE())="Monthly",(YEAR(AC125)-YEAR(AB125))*12+MONTH(AC125)-MONTH(AB125)+1,(AC125-AB125+1))</f>
        <v>3</v>
      </c>
      <c r="F125" s="220" t="n">
        <f aca="false">E125*SUM(P125:Q125)</f>
        <v>150000</v>
      </c>
      <c r="G125" s="196" t="n">
        <v>1244457</v>
      </c>
      <c r="H125" s="197" t="n">
        <v>37026.1081597222</v>
      </c>
      <c r="I125" s="0" t="s">
        <v>958</v>
      </c>
      <c r="M125" s="0" t="s">
        <v>927</v>
      </c>
      <c r="N125" s="0" t="s">
        <v>928</v>
      </c>
      <c r="O125" s="0" t="s">
        <v>959</v>
      </c>
      <c r="Q125" s="198" t="n">
        <v>50000</v>
      </c>
      <c r="S125" s="0" t="s">
        <v>930</v>
      </c>
      <c r="T125" s="0" t="s">
        <v>931</v>
      </c>
      <c r="U125" s="200" t="n">
        <v>20.75</v>
      </c>
      <c r="V125" s="0" t="s">
        <v>960</v>
      </c>
      <c r="W125" s="0" t="s">
        <v>954</v>
      </c>
      <c r="X125" s="0" t="s">
        <v>934</v>
      </c>
      <c r="Y125" s="0" t="s">
        <v>935</v>
      </c>
      <c r="Z125" s="0" t="s">
        <v>800</v>
      </c>
      <c r="AA125" s="0" t="n">
        <v>102737</v>
      </c>
      <c r="AB125" s="197" t="n">
        <v>37027.875</v>
      </c>
      <c r="AC125" s="197" t="n">
        <v>37029.875</v>
      </c>
    </row>
    <row r="126" customFormat="false" ht="12.75" hidden="false" customHeight="false" outlineLevel="0" collapsed="false">
      <c r="A126" s="191" t="str">
        <f aca="false">B126&amp;" "&amp;C126&amp;" "&amp;D126</f>
        <v> Metals Financial</v>
      </c>
      <c r="B126" s="191" t="str">
        <f aca="false">IF((LEFT(N126,2)="US"),"US","")</f>
        <v/>
      </c>
      <c r="C126" s="191" t="str">
        <f aca="false">M126</f>
        <v>Metals</v>
      </c>
      <c r="D126" s="191" t="str">
        <f aca="false">IF(ISNUMBER(FIND("Phy",N126))=TRUE(),"Physical","Financial")</f>
        <v>Financial</v>
      </c>
      <c r="E126" s="191" t="n">
        <f aca="false">IF(VLOOKUP(S126,'DD-Lookup'!$J$6:$L$50,3,FALSE())="Monthly",(YEAR(AC126)-YEAR(AB126))*12+MONTH(AC126)-MONTH(AB126)+1,(AC126-AB126+1))</f>
        <v>1</v>
      </c>
      <c r="F126" s="220" t="n">
        <f aca="false">E126*SUM(P126:Q126)</f>
        <v>20</v>
      </c>
      <c r="G126" s="196" t="n">
        <v>1244458</v>
      </c>
      <c r="H126" s="197" t="n">
        <v>37026.1083449074</v>
      </c>
      <c r="I126" s="0" t="s">
        <v>961</v>
      </c>
      <c r="M126" s="0" t="s">
        <v>768</v>
      </c>
      <c r="N126" s="0" t="s">
        <v>870</v>
      </c>
      <c r="O126" s="0" t="s">
        <v>871</v>
      </c>
      <c r="P126" s="198" t="n">
        <v>20</v>
      </c>
      <c r="S126" s="0" t="s">
        <v>771</v>
      </c>
      <c r="T126" s="0" t="s">
        <v>772</v>
      </c>
      <c r="U126" s="200" t="n">
        <v>1514</v>
      </c>
      <c r="V126" s="0" t="s">
        <v>962</v>
      </c>
      <c r="W126" s="0" t="s">
        <v>820</v>
      </c>
      <c r="X126" s="0" t="s">
        <v>775</v>
      </c>
      <c r="Y126" s="0" t="s">
        <v>776</v>
      </c>
      <c r="Z126" s="0" t="s">
        <v>777</v>
      </c>
      <c r="AA126" s="0" t="n">
        <v>2128416</v>
      </c>
    </row>
    <row r="127" customFormat="false" ht="12.75" hidden="false" customHeight="false" outlineLevel="0" collapsed="false">
      <c r="A127" s="191" t="str">
        <f aca="false">B127&amp;" "&amp;C127&amp;" "&amp;D127</f>
        <v> Metals Financial</v>
      </c>
      <c r="B127" s="191" t="str">
        <f aca="false">IF((LEFT(N127,2)="US"),"US","")</f>
        <v/>
      </c>
      <c r="C127" s="191" t="str">
        <f aca="false">M127</f>
        <v>Metals</v>
      </c>
      <c r="D127" s="191" t="str">
        <f aca="false">IF(ISNUMBER(FIND("Phy",N127))=TRUE(),"Physical","Financial")</f>
        <v>Financial</v>
      </c>
      <c r="E127" s="191" t="n">
        <f aca="false">IF(VLOOKUP(S127,'DD-Lookup'!$J$6:$L$50,3,FALSE())="Monthly",(YEAR(AC127)-YEAR(AB127))*12+MONTH(AC127)-MONTH(AB127)+1,(AC127-AB127+1))</f>
        <v>1</v>
      </c>
      <c r="F127" s="220" t="n">
        <f aca="false">E127*SUM(P127:Q127)</f>
        <v>50</v>
      </c>
      <c r="G127" s="196" t="n">
        <v>1244461</v>
      </c>
      <c r="H127" s="197" t="n">
        <v>37026.1087731481</v>
      </c>
      <c r="I127" s="0" t="s">
        <v>963</v>
      </c>
      <c r="M127" s="0" t="s">
        <v>768</v>
      </c>
      <c r="N127" s="0" t="s">
        <v>870</v>
      </c>
      <c r="O127" s="0" t="s">
        <v>871</v>
      </c>
      <c r="Q127" s="198" t="n">
        <v>50</v>
      </c>
      <c r="S127" s="0" t="s">
        <v>771</v>
      </c>
      <c r="T127" s="0" t="s">
        <v>772</v>
      </c>
      <c r="U127" s="200" t="n">
        <v>1516</v>
      </c>
      <c r="V127" s="0" t="s">
        <v>964</v>
      </c>
      <c r="W127" s="0" t="s">
        <v>965</v>
      </c>
      <c r="X127" s="0" t="s">
        <v>775</v>
      </c>
      <c r="Y127" s="0" t="s">
        <v>776</v>
      </c>
      <c r="Z127" s="0" t="s">
        <v>777</v>
      </c>
      <c r="AA127" s="0" t="n">
        <v>2128420</v>
      </c>
    </row>
    <row r="128" customFormat="false" ht="12.75" hidden="false" customHeight="false" outlineLevel="0" collapsed="false">
      <c r="A128" s="191" t="str">
        <f aca="false">B128&amp;" "&amp;C128&amp;" "&amp;D128</f>
        <v> Metals Financial</v>
      </c>
      <c r="B128" s="191" t="str">
        <f aca="false">IF((LEFT(N128,2)="US"),"US","")</f>
        <v/>
      </c>
      <c r="C128" s="191" t="str">
        <f aca="false">M128</f>
        <v>Metals</v>
      </c>
      <c r="D128" s="191" t="str">
        <f aca="false">IF(ISNUMBER(FIND("Phy",N128))=TRUE(),"Physical","Financial")</f>
        <v>Financial</v>
      </c>
      <c r="E128" s="191" t="n">
        <f aca="false">IF(VLOOKUP(S128,'DD-Lookup'!$J$6:$L$50,3,FALSE())="Monthly",(YEAR(AC128)-YEAR(AB128))*12+MONTH(AC128)-MONTH(AB128)+1,(AC128-AB128+1))</f>
        <v>1</v>
      </c>
      <c r="F128" s="220" t="n">
        <f aca="false">E128*SUM(P128:Q128)</f>
        <v>50</v>
      </c>
      <c r="G128" s="196" t="n">
        <v>1244460</v>
      </c>
      <c r="H128" s="197" t="n">
        <v>37026.1087731481</v>
      </c>
      <c r="I128" s="0" t="s">
        <v>963</v>
      </c>
      <c r="M128" s="0" t="s">
        <v>768</v>
      </c>
      <c r="N128" s="0" t="s">
        <v>870</v>
      </c>
      <c r="O128" s="0" t="s">
        <v>966</v>
      </c>
      <c r="P128" s="198" t="n">
        <v>50</v>
      </c>
      <c r="S128" s="0" t="s">
        <v>771</v>
      </c>
      <c r="T128" s="0" t="s">
        <v>772</v>
      </c>
      <c r="U128" s="200" t="n">
        <v>1531</v>
      </c>
      <c r="V128" s="0" t="s">
        <v>964</v>
      </c>
      <c r="W128" s="0" t="s">
        <v>965</v>
      </c>
      <c r="X128" s="0" t="s">
        <v>775</v>
      </c>
      <c r="Y128" s="0" t="s">
        <v>776</v>
      </c>
      <c r="Z128" s="0" t="s">
        <v>777</v>
      </c>
      <c r="AA128" s="0" t="n">
        <v>2128418</v>
      </c>
      <c r="AB128" s="197" t="n">
        <v>37028.875</v>
      </c>
      <c r="AC128" s="197" t="n">
        <v>37028.875</v>
      </c>
    </row>
    <row r="129" customFormat="false" ht="12.75" hidden="false" customHeight="false" outlineLevel="0" collapsed="false">
      <c r="A129" s="191" t="str">
        <f aca="false">B129&amp;" "&amp;C129&amp;" "&amp;D129</f>
        <v> Metals Financial</v>
      </c>
      <c r="B129" s="191" t="str">
        <f aca="false">IF((LEFT(N129,2)="US"),"US","")</f>
        <v/>
      </c>
      <c r="C129" s="191" t="str">
        <f aca="false">M129</f>
        <v>Metals</v>
      </c>
      <c r="D129" s="191" t="str">
        <f aca="false">IF(ISNUMBER(FIND("Phy",N129))=TRUE(),"Physical","Financial")</f>
        <v>Financial</v>
      </c>
      <c r="E129" s="191" t="n">
        <f aca="false">IF(VLOOKUP(S129,'DD-Lookup'!$J$6:$L$50,3,FALSE())="Monthly",(YEAR(AC129)-YEAR(AB129))*12+MONTH(AC129)-MONTH(AB129)+1,(AC129-AB129+1))</f>
        <v>1</v>
      </c>
      <c r="F129" s="220" t="n">
        <f aca="false">E129*SUM(P129:Q129)</f>
        <v>1</v>
      </c>
      <c r="G129" s="196" t="n">
        <v>1244462</v>
      </c>
      <c r="H129" s="197" t="n">
        <v>37026.1088541667</v>
      </c>
      <c r="I129" s="0" t="s">
        <v>967</v>
      </c>
      <c r="M129" s="0" t="s">
        <v>768</v>
      </c>
      <c r="N129" s="0" t="s">
        <v>906</v>
      </c>
      <c r="O129" s="0" t="s">
        <v>907</v>
      </c>
      <c r="P129" s="198" t="n">
        <v>1</v>
      </c>
      <c r="S129" s="0" t="s">
        <v>908</v>
      </c>
      <c r="T129" s="0" t="s">
        <v>772</v>
      </c>
      <c r="U129" s="200" t="n">
        <v>7110</v>
      </c>
      <c r="V129" s="0" t="s">
        <v>968</v>
      </c>
      <c r="W129" s="0" t="s">
        <v>910</v>
      </c>
      <c r="X129" s="0" t="s">
        <v>775</v>
      </c>
      <c r="Y129" s="0" t="s">
        <v>776</v>
      </c>
      <c r="Z129" s="0" t="s">
        <v>777</v>
      </c>
      <c r="AA129" s="0" t="n">
        <v>2128422</v>
      </c>
    </row>
    <row r="130" customFormat="false" ht="12.75" hidden="false" customHeight="false" outlineLevel="0" collapsed="false">
      <c r="A130" s="191" t="str">
        <f aca="false">B130&amp;" "&amp;C130&amp;" "&amp;D130</f>
        <v> Natural Gas Physical</v>
      </c>
      <c r="B130" s="191" t="str">
        <f aca="false">IF((LEFT(N130,2)="US"),"US","")</f>
        <v/>
      </c>
      <c r="C130" s="191" t="str">
        <f aca="false">M130</f>
        <v>Natural Gas</v>
      </c>
      <c r="D130" s="191" t="str">
        <f aca="false">IF(ISNUMBER(FIND("Phy",N130))=TRUE(),"Physical","Financial")</f>
        <v>Physical</v>
      </c>
      <c r="E130" s="191" t="n">
        <f aca="false">IF(VLOOKUP(S130,'DD-Lookup'!$J$6:$L$50,3,FALSE())="Monthly",(YEAR(AC130)-YEAR(AB130))*12+MONTH(AC130)-MONTH(AB130)+1,(AC130-AB130+1))</f>
        <v>92</v>
      </c>
      <c r="F130" s="220" t="n">
        <f aca="false">E130*SUM(P130:Q130)</f>
        <v>2300000</v>
      </c>
      <c r="G130" s="196" t="n">
        <v>1244463</v>
      </c>
      <c r="H130" s="197" t="n">
        <v>37026.1090046296</v>
      </c>
      <c r="I130" s="0" t="s">
        <v>830</v>
      </c>
      <c r="M130" s="0" t="s">
        <v>927</v>
      </c>
      <c r="N130" s="0" t="s">
        <v>928</v>
      </c>
      <c r="O130" s="0" t="s">
        <v>941</v>
      </c>
      <c r="Q130" s="198" t="n">
        <v>25000</v>
      </c>
      <c r="S130" s="0" t="s">
        <v>930</v>
      </c>
      <c r="T130" s="0" t="s">
        <v>931</v>
      </c>
      <c r="U130" s="200" t="n">
        <v>21.65</v>
      </c>
      <c r="V130" s="0" t="s">
        <v>969</v>
      </c>
      <c r="W130" s="0" t="s">
        <v>933</v>
      </c>
      <c r="X130" s="0" t="s">
        <v>934</v>
      </c>
      <c r="Y130" s="0" t="s">
        <v>935</v>
      </c>
      <c r="Z130" s="0" t="s">
        <v>800</v>
      </c>
      <c r="AA130" s="0" t="n">
        <v>102738</v>
      </c>
      <c r="AB130" s="197" t="n">
        <v>37073</v>
      </c>
      <c r="AC130" s="197" t="n">
        <v>37164</v>
      </c>
    </row>
    <row r="131" customFormat="false" ht="12.75" hidden="false" customHeight="false" outlineLevel="0" collapsed="false">
      <c r="A131" s="191" t="str">
        <f aca="false">B131&amp;" "&amp;C131&amp;" "&amp;D131</f>
        <v> Metals Financial</v>
      </c>
      <c r="B131" s="191" t="str">
        <f aca="false">IF((LEFT(N131,2)="US"),"US","")</f>
        <v/>
      </c>
      <c r="C131" s="191" t="str">
        <f aca="false">M131</f>
        <v>Metals</v>
      </c>
      <c r="D131" s="191" t="str">
        <f aca="false">IF(ISNUMBER(FIND("Phy",N131))=TRUE(),"Physical","Financial")</f>
        <v>Financial</v>
      </c>
      <c r="E131" s="191" t="n">
        <f aca="false">IF(VLOOKUP(S131,'DD-Lookup'!$J$6:$L$50,3,FALSE())="Monthly",(YEAR(AC131)-YEAR(AB131))*12+MONTH(AC131)-MONTH(AB131)+1,(AC131-AB131+1))</f>
        <v>1</v>
      </c>
      <c r="F131" s="220" t="n">
        <f aca="false">E131*SUM(P131:Q131)</f>
        <v>20</v>
      </c>
      <c r="G131" s="196" t="n">
        <v>1244464</v>
      </c>
      <c r="H131" s="197" t="n">
        <v>37026.1094907407</v>
      </c>
      <c r="I131" s="0" t="s">
        <v>616</v>
      </c>
      <c r="M131" s="0" t="s">
        <v>768</v>
      </c>
      <c r="N131" s="0" t="s">
        <v>769</v>
      </c>
      <c r="O131" s="0" t="s">
        <v>770</v>
      </c>
      <c r="P131" s="198" t="n">
        <v>20</v>
      </c>
      <c r="S131" s="0" t="s">
        <v>771</v>
      </c>
      <c r="T131" s="0" t="s">
        <v>772</v>
      </c>
      <c r="U131" s="200" t="n">
        <v>1665</v>
      </c>
      <c r="V131" s="0" t="s">
        <v>877</v>
      </c>
      <c r="W131" s="0" t="s">
        <v>820</v>
      </c>
      <c r="X131" s="0" t="s">
        <v>775</v>
      </c>
      <c r="Y131" s="0" t="s">
        <v>776</v>
      </c>
      <c r="Z131" s="0" t="s">
        <v>777</v>
      </c>
      <c r="AA131" s="0" t="n">
        <v>2128426</v>
      </c>
    </row>
    <row r="132" customFormat="false" ht="12.75" hidden="false" customHeight="false" outlineLevel="0" collapsed="false">
      <c r="A132" s="191" t="str">
        <f aca="false">B132&amp;" "&amp;C132&amp;" "&amp;D132</f>
        <v> Power Financial</v>
      </c>
      <c r="B132" s="191" t="str">
        <f aca="false">IF((LEFT(N132,2)="US"),"US","")</f>
        <v/>
      </c>
      <c r="C132" s="191" t="str">
        <f aca="false">M132</f>
        <v>Power</v>
      </c>
      <c r="D132" s="191" t="str">
        <f aca="false">IF(ISNUMBER(FIND("Phy",N132))=TRUE(),"Physical","Financial")</f>
        <v>Financial</v>
      </c>
      <c r="E132" s="191" t="n">
        <f aca="false">IF(VLOOKUP(S132,'DD-Lookup'!$J$6:$L$50,3,FALSE())="Monthly",(YEAR(AC132)-YEAR(AB132))*12+MONTH(AC132)-MONTH(AB132)+1,(AC132-AB132+1))</f>
        <v>121</v>
      </c>
      <c r="F132" s="220" t="n">
        <f aca="false">E132*SUM(P132:Q132)</f>
        <v>605</v>
      </c>
      <c r="G132" s="196" t="n">
        <v>1244465</v>
      </c>
      <c r="H132" s="197" t="n">
        <v>37026.1098726852</v>
      </c>
      <c r="I132" s="0" t="s">
        <v>778</v>
      </c>
      <c r="M132" s="0" t="s">
        <v>72</v>
      </c>
      <c r="N132" s="0" t="s">
        <v>779</v>
      </c>
      <c r="O132" s="0" t="s">
        <v>970</v>
      </c>
      <c r="P132" s="198" t="n">
        <v>5</v>
      </c>
      <c r="S132" s="0" t="s">
        <v>781</v>
      </c>
      <c r="T132" s="0" t="s">
        <v>782</v>
      </c>
      <c r="U132" s="200" t="n">
        <v>189.75</v>
      </c>
      <c r="V132" s="0" t="s">
        <v>783</v>
      </c>
      <c r="W132" s="0" t="s">
        <v>784</v>
      </c>
      <c r="X132" s="0" t="s">
        <v>785</v>
      </c>
      <c r="Y132" s="0" t="s">
        <v>786</v>
      </c>
      <c r="Z132" s="0" t="s">
        <v>787</v>
      </c>
      <c r="AA132" s="0" t="n">
        <v>1244465</v>
      </c>
      <c r="AB132" s="197" t="n">
        <v>37622</v>
      </c>
      <c r="AC132" s="197" t="n">
        <v>37742</v>
      </c>
    </row>
    <row r="133" customFormat="false" ht="12.75" hidden="false" customHeight="false" outlineLevel="0" collapsed="false">
      <c r="A133" s="191" t="str">
        <f aca="false">B133&amp;" "&amp;C133&amp;" "&amp;D133</f>
        <v> Metals Financial</v>
      </c>
      <c r="B133" s="191" t="str">
        <f aca="false">IF((LEFT(N133,2)="US"),"US","")</f>
        <v/>
      </c>
      <c r="C133" s="191" t="str">
        <f aca="false">M133</f>
        <v>Metals</v>
      </c>
      <c r="D133" s="191" t="str">
        <f aca="false">IF(ISNUMBER(FIND("Phy",N133))=TRUE(),"Physical","Financial")</f>
        <v>Financial</v>
      </c>
      <c r="E133" s="191" t="n">
        <f aca="false">IF(VLOOKUP(S133,'DD-Lookup'!$J$6:$L$50,3,FALSE())="Monthly",(YEAR(AC133)-YEAR(AB133))*12+MONTH(AC133)-MONTH(AB133)+1,(AC133-AB133+1))</f>
        <v>1</v>
      </c>
      <c r="F133" s="220" t="n">
        <f aca="false">E133*SUM(P133:Q133)</f>
        <v>3</v>
      </c>
      <c r="G133" s="196" t="n">
        <v>1244466</v>
      </c>
      <c r="H133" s="197" t="n">
        <v>37026.1100925926</v>
      </c>
      <c r="I133" s="0" t="s">
        <v>879</v>
      </c>
      <c r="M133" s="0" t="s">
        <v>768</v>
      </c>
      <c r="N133" s="0" t="s">
        <v>870</v>
      </c>
      <c r="O133" s="0" t="s">
        <v>871</v>
      </c>
      <c r="P133" s="198" t="n">
        <v>3</v>
      </c>
      <c r="S133" s="0" t="s">
        <v>771</v>
      </c>
      <c r="T133" s="0" t="s">
        <v>772</v>
      </c>
      <c r="U133" s="200" t="n">
        <v>1512</v>
      </c>
      <c r="V133" s="0" t="s">
        <v>883</v>
      </c>
      <c r="W133" s="0" t="s">
        <v>820</v>
      </c>
      <c r="X133" s="0" t="s">
        <v>775</v>
      </c>
      <c r="Y133" s="0" t="s">
        <v>776</v>
      </c>
      <c r="Z133" s="0" t="s">
        <v>777</v>
      </c>
      <c r="AA133" s="0" t="n">
        <v>2128428</v>
      </c>
    </row>
    <row r="134" customFormat="false" ht="12.75" hidden="false" customHeight="false" outlineLevel="0" collapsed="false">
      <c r="A134" s="191" t="str">
        <f aca="false">B134&amp;" "&amp;C134&amp;" "&amp;D134</f>
        <v> Metals Financial</v>
      </c>
      <c r="B134" s="191" t="str">
        <f aca="false">IF((LEFT(N134,2)="US"),"US","")</f>
        <v/>
      </c>
      <c r="C134" s="191" t="str">
        <f aca="false">M134</f>
        <v>Metals</v>
      </c>
      <c r="D134" s="191" t="str">
        <f aca="false">IF(ISNUMBER(FIND("Phy",N134))=TRUE(),"Physical","Financial")</f>
        <v>Financial</v>
      </c>
      <c r="E134" s="191" t="n">
        <f aca="false">IF(VLOOKUP(S134,'DD-Lookup'!$J$6:$L$50,3,FALSE())="Monthly",(YEAR(AC134)-YEAR(AB134))*12+MONTH(AC134)-MONTH(AB134)+1,(AC134-AB134+1))</f>
        <v>1</v>
      </c>
      <c r="F134" s="220" t="n">
        <f aca="false">E134*SUM(P134:Q134)</f>
        <v>17</v>
      </c>
      <c r="G134" s="196" t="n">
        <v>1244467</v>
      </c>
      <c r="H134" s="197" t="n">
        <v>37026.1101851852</v>
      </c>
      <c r="I134" s="0" t="s">
        <v>898</v>
      </c>
      <c r="M134" s="0" t="s">
        <v>768</v>
      </c>
      <c r="N134" s="0" t="s">
        <v>870</v>
      </c>
      <c r="O134" s="0" t="s">
        <v>871</v>
      </c>
      <c r="P134" s="198" t="n">
        <v>17</v>
      </c>
      <c r="S134" s="0" t="s">
        <v>771</v>
      </c>
      <c r="T134" s="0" t="s">
        <v>772</v>
      </c>
      <c r="U134" s="200" t="n">
        <v>1512</v>
      </c>
      <c r="V134" s="0" t="s">
        <v>899</v>
      </c>
      <c r="W134" s="0" t="s">
        <v>820</v>
      </c>
      <c r="X134" s="0" t="s">
        <v>775</v>
      </c>
      <c r="Y134" s="0" t="s">
        <v>776</v>
      </c>
      <c r="Z134" s="0" t="s">
        <v>777</v>
      </c>
      <c r="AA134" s="0" t="n">
        <v>2128430</v>
      </c>
    </row>
    <row r="135" customFormat="false" ht="12.75" hidden="false" customHeight="false" outlineLevel="0" collapsed="false">
      <c r="A135" s="191" t="str">
        <f aca="false">B135&amp;" "&amp;C135&amp;" "&amp;D135</f>
        <v> Metals Financial</v>
      </c>
      <c r="B135" s="191" t="str">
        <f aca="false">IF((LEFT(N135,2)="US"),"US","")</f>
        <v/>
      </c>
      <c r="C135" s="191" t="str">
        <f aca="false">M135</f>
        <v>Metals</v>
      </c>
      <c r="D135" s="191" t="str">
        <f aca="false">IF(ISNUMBER(FIND("Phy",N135))=TRUE(),"Physical","Financial")</f>
        <v>Financial</v>
      </c>
      <c r="E135" s="191" t="n">
        <f aca="false">IF(VLOOKUP(S135,'DD-Lookup'!$J$6:$L$50,3,FALSE())="Monthly",(YEAR(AC135)-YEAR(AB135))*12+MONTH(AC135)-MONTH(AB135)+1,(AC135-AB135+1))</f>
        <v>1</v>
      </c>
      <c r="F135" s="220" t="n">
        <f aca="false">E135*SUM(P135:Q135)</f>
        <v>20</v>
      </c>
      <c r="G135" s="196" t="n">
        <v>1244468</v>
      </c>
      <c r="H135" s="197" t="n">
        <v>37026.1105787037</v>
      </c>
      <c r="I135" s="0" t="s">
        <v>971</v>
      </c>
      <c r="M135" s="0" t="s">
        <v>768</v>
      </c>
      <c r="N135" s="0" t="s">
        <v>870</v>
      </c>
      <c r="O135" s="0" t="s">
        <v>871</v>
      </c>
      <c r="P135" s="198" t="n">
        <v>20</v>
      </c>
      <c r="S135" s="0" t="s">
        <v>771</v>
      </c>
      <c r="T135" s="0" t="s">
        <v>772</v>
      </c>
      <c r="U135" s="200" t="n">
        <v>1511</v>
      </c>
      <c r="V135" s="0" t="s">
        <v>972</v>
      </c>
      <c r="W135" s="0" t="s">
        <v>820</v>
      </c>
      <c r="X135" s="0" t="s">
        <v>775</v>
      </c>
      <c r="Y135" s="0" t="s">
        <v>776</v>
      </c>
      <c r="Z135" s="0" t="s">
        <v>777</v>
      </c>
      <c r="AA135" s="0" t="n">
        <v>2128432</v>
      </c>
    </row>
    <row r="136" customFormat="false" ht="12.75" hidden="false" customHeight="false" outlineLevel="0" collapsed="false">
      <c r="A136" s="191" t="str">
        <f aca="false">B136&amp;" "&amp;C136&amp;" "&amp;D136</f>
        <v> Metals Financial</v>
      </c>
      <c r="B136" s="191" t="str">
        <f aca="false">IF((LEFT(N136,2)="US"),"US","")</f>
        <v/>
      </c>
      <c r="C136" s="191" t="str">
        <f aca="false">M136</f>
        <v>Metals</v>
      </c>
      <c r="D136" s="191" t="str">
        <f aca="false">IF(ISNUMBER(FIND("Phy",N136))=TRUE(),"Physical","Financial")</f>
        <v>Financial</v>
      </c>
      <c r="E136" s="191" t="n">
        <f aca="false">IF(VLOOKUP(S136,'DD-Lookup'!$J$6:$L$50,3,FALSE())="Monthly",(YEAR(AC136)-YEAR(AB136))*12+MONTH(AC136)-MONTH(AB136)+1,(AC136-AB136+1))</f>
        <v>1</v>
      </c>
      <c r="F136" s="220" t="n">
        <f aca="false">E136*SUM(P136:Q136)</f>
        <v>20</v>
      </c>
      <c r="G136" s="196" t="n">
        <v>1244470</v>
      </c>
      <c r="H136" s="197" t="n">
        <v>37026.110787037</v>
      </c>
      <c r="I136" s="0" t="s">
        <v>879</v>
      </c>
      <c r="M136" s="0" t="s">
        <v>768</v>
      </c>
      <c r="N136" s="0" t="s">
        <v>769</v>
      </c>
      <c r="O136" s="0" t="s">
        <v>770</v>
      </c>
      <c r="P136" s="198" t="n">
        <v>20</v>
      </c>
      <c r="S136" s="0" t="s">
        <v>771</v>
      </c>
      <c r="T136" s="0" t="s">
        <v>772</v>
      </c>
      <c r="U136" s="200" t="n">
        <v>1662</v>
      </c>
      <c r="V136" s="0" t="s">
        <v>973</v>
      </c>
      <c r="W136" s="0" t="s">
        <v>820</v>
      </c>
      <c r="X136" s="0" t="s">
        <v>775</v>
      </c>
      <c r="Y136" s="0" t="s">
        <v>776</v>
      </c>
      <c r="Z136" s="0" t="s">
        <v>777</v>
      </c>
      <c r="AA136" s="0" t="n">
        <v>2128440</v>
      </c>
    </row>
    <row r="137" customFormat="false" ht="12.75" hidden="false" customHeight="false" outlineLevel="0" collapsed="false">
      <c r="A137" s="191" t="str">
        <f aca="false">B137&amp;" "&amp;C137&amp;" "&amp;D137</f>
        <v> Metals Financial</v>
      </c>
      <c r="B137" s="191" t="str">
        <f aca="false">IF((LEFT(N137,2)="US"),"US","")</f>
        <v/>
      </c>
      <c r="C137" s="191" t="str">
        <f aca="false">M137</f>
        <v>Metals</v>
      </c>
      <c r="D137" s="191" t="str">
        <f aca="false">IF(ISNUMBER(FIND("Phy",N137))=TRUE(),"Physical","Financial")</f>
        <v>Financial</v>
      </c>
      <c r="E137" s="191" t="n">
        <f aca="false">IF(VLOOKUP(S137,'DD-Lookup'!$J$6:$L$50,3,FALSE())="Monthly",(YEAR(AC137)-YEAR(AB137))*12+MONTH(AC137)-MONTH(AB137)+1,(AC137-AB137+1))</f>
        <v>1</v>
      </c>
      <c r="F137" s="220" t="n">
        <f aca="false">E137*SUM(P137:Q137)</f>
        <v>10</v>
      </c>
      <c r="G137" s="196" t="n">
        <v>1244469</v>
      </c>
      <c r="H137" s="197" t="n">
        <v>37026.110787037</v>
      </c>
      <c r="I137" s="0" t="s">
        <v>616</v>
      </c>
      <c r="M137" s="0" t="s">
        <v>768</v>
      </c>
      <c r="N137" s="0" t="s">
        <v>870</v>
      </c>
      <c r="O137" s="0" t="s">
        <v>871</v>
      </c>
      <c r="Q137" s="198" t="n">
        <v>10</v>
      </c>
      <c r="S137" s="0" t="s">
        <v>771</v>
      </c>
      <c r="T137" s="0" t="s">
        <v>772</v>
      </c>
      <c r="U137" s="200" t="n">
        <v>1511</v>
      </c>
      <c r="V137" s="0" t="s">
        <v>878</v>
      </c>
      <c r="W137" s="0" t="s">
        <v>820</v>
      </c>
      <c r="X137" s="0" t="s">
        <v>775</v>
      </c>
      <c r="Y137" s="0" t="s">
        <v>776</v>
      </c>
      <c r="Z137" s="0" t="s">
        <v>777</v>
      </c>
      <c r="AA137" s="0" t="n">
        <v>2128436</v>
      </c>
    </row>
    <row r="138" customFormat="false" ht="12.75" hidden="false" customHeight="false" outlineLevel="0" collapsed="false">
      <c r="A138" s="191" t="str">
        <f aca="false">B138&amp;" "&amp;C138&amp;" "&amp;D138</f>
        <v> Metals Financial</v>
      </c>
      <c r="B138" s="191" t="str">
        <f aca="false">IF((LEFT(N138,2)="US"),"US","")</f>
        <v/>
      </c>
      <c r="C138" s="191" t="str">
        <f aca="false">M138</f>
        <v>Metals</v>
      </c>
      <c r="D138" s="191" t="str">
        <f aca="false">IF(ISNUMBER(FIND("Phy",N138))=TRUE(),"Physical","Financial")</f>
        <v>Financial</v>
      </c>
      <c r="E138" s="191" t="n">
        <f aca="false">IF(VLOOKUP(S138,'DD-Lookup'!$J$6:$L$50,3,FALSE())="Monthly",(YEAR(AC138)-YEAR(AB138))*12+MONTH(AC138)-MONTH(AB138)+1,(AC138-AB138+1))</f>
        <v>1</v>
      </c>
      <c r="F138" s="220" t="n">
        <f aca="false">E138*SUM(P138:Q138)</f>
        <v>10</v>
      </c>
      <c r="G138" s="196" t="n">
        <v>1244471</v>
      </c>
      <c r="H138" s="197" t="n">
        <v>37026.1108217593</v>
      </c>
      <c r="I138" s="0" t="s">
        <v>896</v>
      </c>
      <c r="M138" s="0" t="s">
        <v>768</v>
      </c>
      <c r="N138" s="0" t="s">
        <v>880</v>
      </c>
      <c r="O138" s="0" t="s">
        <v>881</v>
      </c>
      <c r="P138" s="198" t="n">
        <v>10</v>
      </c>
      <c r="S138" s="0" t="s">
        <v>882</v>
      </c>
      <c r="T138" s="0" t="s">
        <v>772</v>
      </c>
      <c r="U138" s="200" t="n">
        <v>1257</v>
      </c>
      <c r="V138" s="0" t="s">
        <v>951</v>
      </c>
      <c r="W138" s="0" t="s">
        <v>884</v>
      </c>
      <c r="X138" s="0" t="s">
        <v>775</v>
      </c>
      <c r="Y138" s="0" t="s">
        <v>776</v>
      </c>
      <c r="Z138" s="0" t="s">
        <v>777</v>
      </c>
      <c r="AA138" s="0" t="n">
        <v>2128442</v>
      </c>
    </row>
    <row r="139" customFormat="false" ht="12.75" hidden="false" customHeight="false" outlineLevel="0" collapsed="false">
      <c r="A139" s="191" t="str">
        <f aca="false">B139&amp;" "&amp;C139&amp;" "&amp;D139</f>
        <v> Metals Financial</v>
      </c>
      <c r="B139" s="191" t="str">
        <f aca="false">IF((LEFT(N139,2)="US"),"US","")</f>
        <v/>
      </c>
      <c r="C139" s="191" t="str">
        <f aca="false">M139</f>
        <v>Metals</v>
      </c>
      <c r="D139" s="191" t="str">
        <f aca="false">IF(ISNUMBER(FIND("Phy",N139))=TRUE(),"Physical","Financial")</f>
        <v>Financial</v>
      </c>
      <c r="E139" s="191" t="n">
        <f aca="false">IF(VLOOKUP(S139,'DD-Lookup'!$J$6:$L$50,3,FALSE())="Monthly",(YEAR(AC139)-YEAR(AB139))*12+MONTH(AC139)-MONTH(AB139)+1,(AC139-AB139+1))</f>
        <v>1</v>
      </c>
      <c r="F139" s="220" t="n">
        <f aca="false">E139*SUM(P139:Q139)</f>
        <v>20</v>
      </c>
      <c r="G139" s="196" t="n">
        <v>1244473</v>
      </c>
      <c r="H139" s="197" t="n">
        <v>37026.1109143519</v>
      </c>
      <c r="I139" s="0" t="s">
        <v>963</v>
      </c>
      <c r="M139" s="0" t="s">
        <v>768</v>
      </c>
      <c r="N139" s="0" t="s">
        <v>870</v>
      </c>
      <c r="O139" s="0" t="s">
        <v>966</v>
      </c>
      <c r="P139" s="198" t="n">
        <v>20</v>
      </c>
      <c r="S139" s="0" t="s">
        <v>771</v>
      </c>
      <c r="T139" s="0" t="s">
        <v>772</v>
      </c>
      <c r="U139" s="200" t="n">
        <v>1528</v>
      </c>
      <c r="V139" s="0" t="s">
        <v>964</v>
      </c>
      <c r="W139" s="0" t="s">
        <v>965</v>
      </c>
      <c r="X139" s="0" t="s">
        <v>775</v>
      </c>
      <c r="Y139" s="0" t="s">
        <v>776</v>
      </c>
      <c r="Z139" s="0" t="s">
        <v>777</v>
      </c>
      <c r="AA139" s="0" t="n">
        <v>2128444</v>
      </c>
      <c r="AB139" s="197" t="n">
        <v>37028.875</v>
      </c>
      <c r="AC139" s="197" t="n">
        <v>37028.875</v>
      </c>
    </row>
    <row r="140" customFormat="false" ht="12.75" hidden="false" customHeight="false" outlineLevel="0" collapsed="false">
      <c r="A140" s="191" t="str">
        <f aca="false">B140&amp;" "&amp;C140&amp;" "&amp;D140</f>
        <v> Metals Financial</v>
      </c>
      <c r="B140" s="191" t="str">
        <f aca="false">IF((LEFT(N140,2)="US"),"US","")</f>
        <v/>
      </c>
      <c r="C140" s="191" t="str">
        <f aca="false">M140</f>
        <v>Metals</v>
      </c>
      <c r="D140" s="191" t="str">
        <f aca="false">IF(ISNUMBER(FIND("Phy",N140))=TRUE(),"Physical","Financial")</f>
        <v>Financial</v>
      </c>
      <c r="E140" s="191" t="n">
        <f aca="false">IF(VLOOKUP(S140,'DD-Lookup'!$J$6:$L$50,3,FALSE())="Monthly",(YEAR(AC140)-YEAR(AB140))*12+MONTH(AC140)-MONTH(AB140)+1,(AC140-AB140+1))</f>
        <v>1</v>
      </c>
      <c r="F140" s="220" t="n">
        <f aca="false">E140*SUM(P140:Q140)</f>
        <v>20</v>
      </c>
      <c r="G140" s="196" t="n">
        <v>1244474</v>
      </c>
      <c r="H140" s="197" t="n">
        <v>37026.1109259259</v>
      </c>
      <c r="I140" s="0" t="s">
        <v>963</v>
      </c>
      <c r="M140" s="0" t="s">
        <v>768</v>
      </c>
      <c r="N140" s="0" t="s">
        <v>870</v>
      </c>
      <c r="O140" s="0" t="s">
        <v>974</v>
      </c>
      <c r="Q140" s="198" t="n">
        <v>20</v>
      </c>
      <c r="S140" s="0" t="s">
        <v>771</v>
      </c>
      <c r="T140" s="0" t="s">
        <v>772</v>
      </c>
      <c r="U140" s="200" t="n">
        <v>1513</v>
      </c>
      <c r="V140" s="0" t="s">
        <v>964</v>
      </c>
      <c r="W140" s="0" t="s">
        <v>965</v>
      </c>
      <c r="X140" s="0" t="s">
        <v>775</v>
      </c>
      <c r="Y140" s="0" t="s">
        <v>776</v>
      </c>
      <c r="Z140" s="0" t="s">
        <v>777</v>
      </c>
      <c r="AA140" s="0" t="n">
        <v>2128446</v>
      </c>
      <c r="AB140" s="197" t="n">
        <v>37062</v>
      </c>
      <c r="AC140" s="197" t="n">
        <v>37062</v>
      </c>
    </row>
    <row r="141" customFormat="false" ht="12.75" hidden="false" customHeight="false" outlineLevel="0" collapsed="false">
      <c r="A141" s="191" t="str">
        <f aca="false">B141&amp;" "&amp;C141&amp;" "&amp;D141</f>
        <v> Metals Financial</v>
      </c>
      <c r="B141" s="191" t="str">
        <f aca="false">IF((LEFT(N141,2)="US"),"US","")</f>
        <v/>
      </c>
      <c r="C141" s="191" t="str">
        <f aca="false">M141</f>
        <v>Metals</v>
      </c>
      <c r="D141" s="191" t="str">
        <f aca="false">IF(ISNUMBER(FIND("Phy",N141))=TRUE(),"Physical","Financial")</f>
        <v>Financial</v>
      </c>
      <c r="E141" s="191" t="n">
        <f aca="false">IF(VLOOKUP(S141,'DD-Lookup'!$J$6:$L$50,3,FALSE())="Monthly",(YEAR(AC141)-YEAR(AB141))*12+MONTH(AC141)-MONTH(AB141)+1,(AC141-AB141+1))</f>
        <v>1</v>
      </c>
      <c r="F141" s="220" t="n">
        <f aca="false">E141*SUM(P141:Q141)</f>
        <v>20</v>
      </c>
      <c r="G141" s="196" t="n">
        <v>1244475</v>
      </c>
      <c r="H141" s="197" t="n">
        <v>37026.1110300926</v>
      </c>
      <c r="I141" s="0" t="s">
        <v>975</v>
      </c>
      <c r="M141" s="0" t="s">
        <v>768</v>
      </c>
      <c r="N141" s="0" t="s">
        <v>870</v>
      </c>
      <c r="O141" s="0" t="s">
        <v>871</v>
      </c>
      <c r="Q141" s="198" t="n">
        <v>20</v>
      </c>
      <c r="S141" s="0" t="s">
        <v>771</v>
      </c>
      <c r="T141" s="0" t="s">
        <v>772</v>
      </c>
      <c r="U141" s="200" t="n">
        <v>1512</v>
      </c>
      <c r="V141" s="0" t="s">
        <v>976</v>
      </c>
      <c r="W141" s="0" t="s">
        <v>820</v>
      </c>
      <c r="X141" s="0" t="s">
        <v>775</v>
      </c>
      <c r="Y141" s="0" t="s">
        <v>776</v>
      </c>
      <c r="Z141" s="0" t="s">
        <v>777</v>
      </c>
      <c r="AA141" s="0" t="n">
        <v>2128448</v>
      </c>
    </row>
    <row r="142" customFormat="false" ht="12.75" hidden="false" customHeight="false" outlineLevel="0" collapsed="false">
      <c r="A142" s="191" t="str">
        <f aca="false">B142&amp;" "&amp;C142&amp;" "&amp;D142</f>
        <v> Metals Financial</v>
      </c>
      <c r="B142" s="191" t="str">
        <f aca="false">IF((LEFT(N142,2)="US"),"US","")</f>
        <v/>
      </c>
      <c r="C142" s="191" t="str">
        <f aca="false">M142</f>
        <v>Metals</v>
      </c>
      <c r="D142" s="191" t="str">
        <f aca="false">IF(ISNUMBER(FIND("Phy",N142))=TRUE(),"Physical","Financial")</f>
        <v>Financial</v>
      </c>
      <c r="E142" s="191" t="n">
        <f aca="false">IF(VLOOKUP(S142,'DD-Lookup'!$J$6:$L$50,3,FALSE())="Monthly",(YEAR(AC142)-YEAR(AB142))*12+MONTH(AC142)-MONTH(AB142)+1,(AC142-AB142+1))</f>
        <v>1</v>
      </c>
      <c r="F142" s="220" t="n">
        <f aca="false">E142*SUM(P142:Q142)</f>
        <v>20</v>
      </c>
      <c r="G142" s="196" t="n">
        <v>1244476</v>
      </c>
      <c r="H142" s="197" t="n">
        <v>37026.1110416667</v>
      </c>
      <c r="I142" s="0" t="s">
        <v>971</v>
      </c>
      <c r="M142" s="0" t="s">
        <v>768</v>
      </c>
      <c r="N142" s="0" t="s">
        <v>912</v>
      </c>
      <c r="O142" s="0" t="s">
        <v>913</v>
      </c>
      <c r="P142" s="198" t="n">
        <v>20</v>
      </c>
      <c r="S142" s="0" t="s">
        <v>771</v>
      </c>
      <c r="T142" s="0" t="s">
        <v>772</v>
      </c>
      <c r="U142" s="200" t="n">
        <v>475</v>
      </c>
      <c r="V142" s="0" t="s">
        <v>977</v>
      </c>
      <c r="W142" s="0" t="s">
        <v>884</v>
      </c>
      <c r="X142" s="0" t="s">
        <v>775</v>
      </c>
      <c r="Y142" s="0" t="s">
        <v>776</v>
      </c>
      <c r="Z142" s="0" t="s">
        <v>777</v>
      </c>
      <c r="AA142" s="0" t="n">
        <v>2128452</v>
      </c>
    </row>
    <row r="143" customFormat="false" ht="12.75" hidden="false" customHeight="false" outlineLevel="0" collapsed="false">
      <c r="A143" s="191" t="str">
        <f aca="false">B143&amp;" "&amp;C143&amp;" "&amp;D143</f>
        <v> Natural Gas Physical</v>
      </c>
      <c r="B143" s="191" t="str">
        <f aca="false">IF((LEFT(N143,2)="US"),"US","")</f>
        <v/>
      </c>
      <c r="C143" s="191" t="str">
        <f aca="false">M143</f>
        <v>Natural Gas</v>
      </c>
      <c r="D143" s="191" t="str">
        <f aca="false">IF(ISNUMBER(FIND("Phy",N143))=TRUE(),"Physical","Financial")</f>
        <v>Physical</v>
      </c>
      <c r="E143" s="191" t="n">
        <f aca="false">IF(VLOOKUP(S143,'DD-Lookup'!$J$6:$L$50,3,FALSE())="Monthly",(YEAR(AC143)-YEAR(AB143))*12+MONTH(AC143)-MONTH(AB143)+1,(AC143-AB143+1))</f>
        <v>92</v>
      </c>
      <c r="F143" s="220" t="n">
        <f aca="false">E143*SUM(P143:Q143)</f>
        <v>2300000</v>
      </c>
      <c r="G143" s="196" t="n">
        <v>1244477</v>
      </c>
      <c r="H143" s="197" t="n">
        <v>37026.1111226852</v>
      </c>
      <c r="I143" s="0" t="s">
        <v>936</v>
      </c>
      <c r="M143" s="0" t="s">
        <v>927</v>
      </c>
      <c r="N143" s="0" t="s">
        <v>928</v>
      </c>
      <c r="O143" s="0" t="s">
        <v>941</v>
      </c>
      <c r="P143" s="198" t="n">
        <v>25000</v>
      </c>
      <c r="S143" s="0" t="s">
        <v>930</v>
      </c>
      <c r="T143" s="0" t="s">
        <v>931</v>
      </c>
      <c r="U143" s="200" t="n">
        <v>21.6</v>
      </c>
      <c r="V143" s="0" t="s">
        <v>940</v>
      </c>
      <c r="W143" s="0" t="s">
        <v>933</v>
      </c>
      <c r="X143" s="0" t="s">
        <v>934</v>
      </c>
      <c r="Y143" s="0" t="s">
        <v>935</v>
      </c>
      <c r="Z143" s="0" t="s">
        <v>800</v>
      </c>
      <c r="AA143" s="0" t="n">
        <v>102746</v>
      </c>
      <c r="AB143" s="197" t="n">
        <v>37073</v>
      </c>
      <c r="AC143" s="197" t="n">
        <v>37164</v>
      </c>
    </row>
    <row r="144" customFormat="false" ht="12.75" hidden="false" customHeight="false" outlineLevel="0" collapsed="false">
      <c r="A144" s="191" t="str">
        <f aca="false">B144&amp;" "&amp;C144&amp;" "&amp;D144</f>
        <v> Metals Financial</v>
      </c>
      <c r="B144" s="191" t="str">
        <f aca="false">IF((LEFT(N144,2)="US"),"US","")</f>
        <v/>
      </c>
      <c r="C144" s="191" t="str">
        <f aca="false">M144</f>
        <v>Metals</v>
      </c>
      <c r="D144" s="191" t="str">
        <f aca="false">IF(ISNUMBER(FIND("Phy",N144))=TRUE(),"Physical","Financial")</f>
        <v>Financial</v>
      </c>
      <c r="E144" s="191" t="n">
        <f aca="false">IF(VLOOKUP(S144,'DD-Lookup'!$J$6:$L$50,3,FALSE())="Monthly",(YEAR(AC144)-YEAR(AB144))*12+MONTH(AC144)-MONTH(AB144)+1,(AC144-AB144+1))</f>
        <v>1</v>
      </c>
      <c r="F144" s="220" t="n">
        <f aca="false">E144*SUM(P144:Q144)</f>
        <v>10</v>
      </c>
      <c r="G144" s="196" t="n">
        <v>1244478</v>
      </c>
      <c r="H144" s="197" t="n">
        <v>37026.1112615741</v>
      </c>
      <c r="I144" s="0" t="s">
        <v>905</v>
      </c>
      <c r="M144" s="0" t="s">
        <v>768</v>
      </c>
      <c r="N144" s="0" t="s">
        <v>769</v>
      </c>
      <c r="O144" s="0" t="s">
        <v>770</v>
      </c>
      <c r="Q144" s="198" t="n">
        <v>10</v>
      </c>
      <c r="S144" s="0" t="s">
        <v>771</v>
      </c>
      <c r="T144" s="0" t="s">
        <v>772</v>
      </c>
      <c r="U144" s="200" t="n">
        <v>1663</v>
      </c>
      <c r="V144" s="0" t="s">
        <v>978</v>
      </c>
      <c r="W144" s="0" t="s">
        <v>820</v>
      </c>
      <c r="X144" s="0" t="s">
        <v>775</v>
      </c>
      <c r="Y144" s="0" t="s">
        <v>776</v>
      </c>
      <c r="Z144" s="0" t="s">
        <v>777</v>
      </c>
      <c r="AA144" s="0" t="n">
        <v>2128454</v>
      </c>
    </row>
    <row r="145" customFormat="false" ht="12.75" hidden="false" customHeight="false" outlineLevel="0" collapsed="false">
      <c r="A145" s="191" t="str">
        <f aca="false">B145&amp;" "&amp;C145&amp;" "&amp;D145</f>
        <v> Metals Financial</v>
      </c>
      <c r="B145" s="191" t="str">
        <f aca="false">IF((LEFT(N145,2)="US"),"US","")</f>
        <v/>
      </c>
      <c r="C145" s="191" t="str">
        <f aca="false">M145</f>
        <v>Metals</v>
      </c>
      <c r="D145" s="191" t="str">
        <f aca="false">IF(ISNUMBER(FIND("Phy",N145))=TRUE(),"Physical","Financial")</f>
        <v>Financial</v>
      </c>
      <c r="E145" s="191" t="n">
        <f aca="false">IF(VLOOKUP(S145,'DD-Lookup'!$J$6:$L$50,3,FALSE())="Monthly",(YEAR(AC145)-YEAR(AB145))*12+MONTH(AC145)-MONTH(AB145)+1,(AC145-AB145+1))</f>
        <v>1</v>
      </c>
      <c r="F145" s="220" t="n">
        <f aca="false">E145*SUM(P145:Q145)</f>
        <v>5</v>
      </c>
      <c r="G145" s="196" t="n">
        <v>1244479</v>
      </c>
      <c r="H145" s="197" t="n">
        <v>37026.1115972222</v>
      </c>
      <c r="I145" s="0" t="s">
        <v>767</v>
      </c>
      <c r="M145" s="0" t="s">
        <v>768</v>
      </c>
      <c r="N145" s="0" t="s">
        <v>769</v>
      </c>
      <c r="O145" s="0" t="s">
        <v>770</v>
      </c>
      <c r="Q145" s="198" t="n">
        <v>5</v>
      </c>
      <c r="S145" s="0" t="s">
        <v>771</v>
      </c>
      <c r="T145" s="0" t="s">
        <v>772</v>
      </c>
      <c r="U145" s="200" t="n">
        <v>1664</v>
      </c>
      <c r="V145" s="0" t="s">
        <v>773</v>
      </c>
      <c r="W145" s="0" t="s">
        <v>820</v>
      </c>
      <c r="X145" s="0" t="s">
        <v>775</v>
      </c>
      <c r="Y145" s="0" t="s">
        <v>776</v>
      </c>
      <c r="Z145" s="0" t="s">
        <v>777</v>
      </c>
      <c r="AA145" s="0" t="n">
        <v>2128456</v>
      </c>
    </row>
    <row r="146" customFormat="false" ht="12.75" hidden="false" customHeight="false" outlineLevel="0" collapsed="false">
      <c r="A146" s="191" t="str">
        <f aca="false">B146&amp;" "&amp;C146&amp;" "&amp;D146</f>
        <v> Natural Gas Physical</v>
      </c>
      <c r="B146" s="191" t="str">
        <f aca="false">IF((LEFT(N146,2)="US"),"US","")</f>
        <v/>
      </c>
      <c r="C146" s="191" t="str">
        <f aca="false">M146</f>
        <v>Natural Gas</v>
      </c>
      <c r="D146" s="191" t="str">
        <f aca="false">IF(ISNUMBER(FIND("Phy",N146))=TRUE(),"Physical","Financial")</f>
        <v>Physical</v>
      </c>
      <c r="E146" s="191" t="n">
        <f aca="false">IF(VLOOKUP(S146,'DD-Lookup'!$J$6:$L$50,3,FALSE())="Monthly",(YEAR(AC146)-YEAR(AB146))*12+MONTH(AC146)-MONTH(AB146)+1,(AC146-AB146+1))</f>
        <v>92</v>
      </c>
      <c r="F146" s="220" t="n">
        <f aca="false">E146*SUM(P146:Q146)</f>
        <v>2300000</v>
      </c>
      <c r="G146" s="196" t="n">
        <v>1244480</v>
      </c>
      <c r="H146" s="197" t="n">
        <v>37026.1116435185</v>
      </c>
      <c r="I146" s="0" t="s">
        <v>936</v>
      </c>
      <c r="M146" s="0" t="s">
        <v>927</v>
      </c>
      <c r="N146" s="0" t="s">
        <v>928</v>
      </c>
      <c r="O146" s="0" t="s">
        <v>941</v>
      </c>
      <c r="P146" s="198" t="n">
        <v>25000</v>
      </c>
      <c r="S146" s="0" t="s">
        <v>930</v>
      </c>
      <c r="T146" s="0" t="s">
        <v>931</v>
      </c>
      <c r="U146" s="200" t="n">
        <v>21.55</v>
      </c>
      <c r="V146" s="0" t="s">
        <v>938</v>
      </c>
      <c r="W146" s="0" t="s">
        <v>933</v>
      </c>
      <c r="X146" s="0" t="s">
        <v>934</v>
      </c>
      <c r="Y146" s="0" t="s">
        <v>935</v>
      </c>
      <c r="Z146" s="0" t="s">
        <v>800</v>
      </c>
      <c r="AA146" s="0" t="n">
        <v>102752</v>
      </c>
      <c r="AB146" s="197" t="n">
        <v>37073</v>
      </c>
      <c r="AC146" s="197" t="n">
        <v>37164</v>
      </c>
    </row>
    <row r="147" customFormat="false" ht="12.75" hidden="false" customHeight="false" outlineLevel="0" collapsed="false">
      <c r="A147" s="191" t="str">
        <f aca="false">B147&amp;" "&amp;C147&amp;" "&amp;D147</f>
        <v> Natural Gas Physical</v>
      </c>
      <c r="B147" s="191" t="str">
        <f aca="false">IF((LEFT(N147,2)="US"),"US","")</f>
        <v/>
      </c>
      <c r="C147" s="191" t="str">
        <f aca="false">M147</f>
        <v>Natural Gas</v>
      </c>
      <c r="D147" s="191" t="str">
        <f aca="false">IF(ISNUMBER(FIND("Phy",N147))=TRUE(),"Physical","Financial")</f>
        <v>Physical</v>
      </c>
      <c r="E147" s="191" t="n">
        <f aca="false">IF(VLOOKUP(S147,'DD-Lookup'!$J$6:$L$50,3,FALSE())="Monthly",(YEAR(AC147)-YEAR(AB147))*12+MONTH(AC147)-MONTH(AB147)+1,(AC147-AB147+1))</f>
        <v>90</v>
      </c>
      <c r="F147" s="220" t="n">
        <f aca="false">E147*SUM(P147:Q147)</f>
        <v>2250000</v>
      </c>
      <c r="G147" s="196" t="n">
        <v>1244481</v>
      </c>
      <c r="H147" s="197" t="n">
        <v>37026.1122337963</v>
      </c>
      <c r="I147" s="0" t="s">
        <v>979</v>
      </c>
      <c r="M147" s="0" t="s">
        <v>927</v>
      </c>
      <c r="N147" s="0" t="s">
        <v>928</v>
      </c>
      <c r="O147" s="0" t="s">
        <v>929</v>
      </c>
      <c r="P147" s="198" t="n">
        <v>25000</v>
      </c>
      <c r="S147" s="0" t="s">
        <v>930</v>
      </c>
      <c r="T147" s="0" t="s">
        <v>931</v>
      </c>
      <c r="U147" s="200" t="n">
        <v>26.35</v>
      </c>
      <c r="V147" s="0" t="s">
        <v>980</v>
      </c>
      <c r="W147" s="0" t="s">
        <v>933</v>
      </c>
      <c r="X147" s="0" t="s">
        <v>934</v>
      </c>
      <c r="Y147" s="0" t="s">
        <v>935</v>
      </c>
      <c r="Z147" s="0" t="s">
        <v>800</v>
      </c>
      <c r="AA147" s="0" t="n">
        <v>102753</v>
      </c>
      <c r="AB147" s="197" t="n">
        <v>37257</v>
      </c>
      <c r="AC147" s="197" t="n">
        <v>37346</v>
      </c>
    </row>
    <row r="148" customFormat="false" ht="12.75" hidden="false" customHeight="false" outlineLevel="0" collapsed="false">
      <c r="A148" s="191" t="str">
        <f aca="false">B148&amp;" "&amp;C148&amp;" "&amp;D148</f>
        <v> Natural Gas Physical</v>
      </c>
      <c r="B148" s="191" t="str">
        <f aca="false">IF((LEFT(N148,2)="US"),"US","")</f>
        <v/>
      </c>
      <c r="C148" s="191" t="str">
        <f aca="false">M148</f>
        <v>Natural Gas</v>
      </c>
      <c r="D148" s="191" t="str">
        <f aca="false">IF(ISNUMBER(FIND("Phy",N148))=TRUE(),"Physical","Financial")</f>
        <v>Physical</v>
      </c>
      <c r="E148" s="191" t="n">
        <f aca="false">IF(VLOOKUP(S148,'DD-Lookup'!$J$6:$L$50,3,FALSE())="Monthly",(YEAR(AC148)-YEAR(AB148))*12+MONTH(AC148)-MONTH(AB148)+1,(AC148-AB148+1))</f>
        <v>92</v>
      </c>
      <c r="F148" s="220" t="n">
        <f aca="false">E148*SUM(P148:Q148)</f>
        <v>2300000</v>
      </c>
      <c r="G148" s="196" t="n">
        <v>1244482</v>
      </c>
      <c r="H148" s="197" t="n">
        <v>37026.1124074074</v>
      </c>
      <c r="I148" s="0" t="s">
        <v>979</v>
      </c>
      <c r="M148" s="0" t="s">
        <v>927</v>
      </c>
      <c r="N148" s="0" t="s">
        <v>928</v>
      </c>
      <c r="O148" s="0" t="s">
        <v>981</v>
      </c>
      <c r="P148" s="198" t="n">
        <v>25000</v>
      </c>
      <c r="S148" s="0" t="s">
        <v>930</v>
      </c>
      <c r="T148" s="0" t="s">
        <v>931</v>
      </c>
      <c r="U148" s="200" t="n">
        <v>24.7</v>
      </c>
      <c r="V148" s="0" t="s">
        <v>980</v>
      </c>
      <c r="W148" s="0" t="s">
        <v>933</v>
      </c>
      <c r="X148" s="0" t="s">
        <v>934</v>
      </c>
      <c r="Y148" s="0" t="s">
        <v>935</v>
      </c>
      <c r="Z148" s="0" t="s">
        <v>800</v>
      </c>
      <c r="AA148" s="0" t="n">
        <v>102754</v>
      </c>
      <c r="AB148" s="197" t="n">
        <v>37165</v>
      </c>
      <c r="AC148" s="197" t="n">
        <v>37256</v>
      </c>
    </row>
    <row r="149" customFormat="false" ht="12.75" hidden="false" customHeight="false" outlineLevel="0" collapsed="false">
      <c r="A149" s="191" t="str">
        <f aca="false">B149&amp;" "&amp;C149&amp;" "&amp;D149</f>
        <v> Metals Financial</v>
      </c>
      <c r="B149" s="191" t="str">
        <f aca="false">IF((LEFT(N149,2)="US"),"US","")</f>
        <v/>
      </c>
      <c r="C149" s="191" t="str">
        <f aca="false">M149</f>
        <v>Metals</v>
      </c>
      <c r="D149" s="191" t="str">
        <f aca="false">IF(ISNUMBER(FIND("Phy",N149))=TRUE(),"Physical","Financial")</f>
        <v>Financial</v>
      </c>
      <c r="E149" s="191" t="n">
        <f aca="false">IF(VLOOKUP(S149,'DD-Lookup'!$J$6:$L$50,3,FALSE())="Monthly",(YEAR(AC149)-YEAR(AB149))*12+MONTH(AC149)-MONTH(AB149)+1,(AC149-AB149+1))</f>
        <v>1</v>
      </c>
      <c r="F149" s="220" t="n">
        <f aca="false">E149*SUM(P149:Q149)</f>
        <v>15</v>
      </c>
      <c r="G149" s="196" t="n">
        <v>1244483</v>
      </c>
      <c r="H149" s="197" t="n">
        <v>37026.1124884259</v>
      </c>
      <c r="I149" s="0" t="s">
        <v>905</v>
      </c>
      <c r="M149" s="0" t="s">
        <v>768</v>
      </c>
      <c r="N149" s="0" t="s">
        <v>769</v>
      </c>
      <c r="O149" s="0" t="s">
        <v>770</v>
      </c>
      <c r="Q149" s="198" t="n">
        <v>15</v>
      </c>
      <c r="S149" s="0" t="s">
        <v>771</v>
      </c>
      <c r="T149" s="0" t="s">
        <v>772</v>
      </c>
      <c r="U149" s="200" t="n">
        <v>1664</v>
      </c>
      <c r="V149" s="0" t="s">
        <v>978</v>
      </c>
      <c r="W149" s="0" t="s">
        <v>820</v>
      </c>
      <c r="X149" s="0" t="s">
        <v>775</v>
      </c>
      <c r="Y149" s="0" t="s">
        <v>776</v>
      </c>
      <c r="Z149" s="0" t="s">
        <v>777</v>
      </c>
      <c r="AA149" s="0" t="n">
        <v>2128458</v>
      </c>
    </row>
    <row r="150" customFormat="false" ht="12.75" hidden="false" customHeight="false" outlineLevel="0" collapsed="false">
      <c r="A150" s="191" t="str">
        <f aca="false">B150&amp;" "&amp;C150&amp;" "&amp;D150</f>
        <v> Metals Financial</v>
      </c>
      <c r="B150" s="191" t="str">
        <f aca="false">IF((LEFT(N150,2)="US"),"US","")</f>
        <v/>
      </c>
      <c r="C150" s="191" t="str">
        <f aca="false">M150</f>
        <v>Metals</v>
      </c>
      <c r="D150" s="191" t="str">
        <f aca="false">IF(ISNUMBER(FIND("Phy",N150))=TRUE(),"Physical","Financial")</f>
        <v>Financial</v>
      </c>
      <c r="E150" s="191" t="n">
        <f aca="false">IF(VLOOKUP(S150,'DD-Lookup'!$J$6:$L$50,3,FALSE())="Monthly",(YEAR(AC150)-YEAR(AB150))*12+MONTH(AC150)-MONTH(AB150)+1,(AC150-AB150+1))</f>
        <v>1</v>
      </c>
      <c r="F150" s="220" t="n">
        <f aca="false">E150*SUM(P150:Q150)</f>
        <v>20</v>
      </c>
      <c r="G150" s="196" t="n">
        <v>1244484</v>
      </c>
      <c r="H150" s="197" t="n">
        <v>37026.1126041667</v>
      </c>
      <c r="I150" s="0" t="s">
        <v>616</v>
      </c>
      <c r="M150" s="0" t="s">
        <v>768</v>
      </c>
      <c r="N150" s="0" t="s">
        <v>870</v>
      </c>
      <c r="O150" s="0" t="s">
        <v>871</v>
      </c>
      <c r="Q150" s="198" t="n">
        <v>20</v>
      </c>
      <c r="S150" s="0" t="s">
        <v>771</v>
      </c>
      <c r="T150" s="0" t="s">
        <v>772</v>
      </c>
      <c r="U150" s="200" t="n">
        <v>1513</v>
      </c>
      <c r="V150" s="0" t="s">
        <v>878</v>
      </c>
      <c r="W150" s="0" t="s">
        <v>820</v>
      </c>
      <c r="X150" s="0" t="s">
        <v>775</v>
      </c>
      <c r="Y150" s="0" t="s">
        <v>776</v>
      </c>
      <c r="Z150" s="0" t="s">
        <v>777</v>
      </c>
      <c r="AA150" s="0" t="n">
        <v>2128460</v>
      </c>
    </row>
    <row r="151" customFormat="false" ht="12.75" hidden="false" customHeight="false" outlineLevel="0" collapsed="false">
      <c r="A151" s="191" t="str">
        <f aca="false">B151&amp;" "&amp;C151&amp;" "&amp;D151</f>
        <v> Metals Financial</v>
      </c>
      <c r="B151" s="191" t="str">
        <f aca="false">IF((LEFT(N151,2)="US"),"US","")</f>
        <v/>
      </c>
      <c r="C151" s="191" t="str">
        <f aca="false">M151</f>
        <v>Metals</v>
      </c>
      <c r="D151" s="191" t="str">
        <f aca="false">IF(ISNUMBER(FIND("Phy",N151))=TRUE(),"Physical","Financial")</f>
        <v>Financial</v>
      </c>
      <c r="E151" s="191" t="n">
        <f aca="false">IF(VLOOKUP(S151,'DD-Lookup'!$J$6:$L$50,3,FALSE())="Monthly",(YEAR(AC151)-YEAR(AB151))*12+MONTH(AC151)-MONTH(AB151)+1,(AC151-AB151+1))</f>
        <v>1</v>
      </c>
      <c r="F151" s="220" t="n">
        <f aca="false">E151*SUM(P151:Q151)</f>
        <v>10</v>
      </c>
      <c r="G151" s="196" t="n">
        <v>1244486</v>
      </c>
      <c r="H151" s="197" t="n">
        <v>37026.1130324074</v>
      </c>
      <c r="I151" s="0" t="s">
        <v>982</v>
      </c>
      <c r="M151" s="0" t="s">
        <v>768</v>
      </c>
      <c r="N151" s="0" t="s">
        <v>880</v>
      </c>
      <c r="O151" s="0" t="s">
        <v>881</v>
      </c>
      <c r="Q151" s="198" t="n">
        <v>10</v>
      </c>
      <c r="S151" s="0" t="s">
        <v>882</v>
      </c>
      <c r="T151" s="0" t="s">
        <v>772</v>
      </c>
      <c r="U151" s="200" t="n">
        <v>1258</v>
      </c>
      <c r="V151" s="0" t="s">
        <v>983</v>
      </c>
      <c r="W151" s="0" t="s">
        <v>884</v>
      </c>
      <c r="X151" s="0" t="s">
        <v>775</v>
      </c>
      <c r="Y151" s="0" t="s">
        <v>776</v>
      </c>
      <c r="Z151" s="0" t="s">
        <v>777</v>
      </c>
      <c r="AA151" s="0" t="n">
        <v>2128464</v>
      </c>
    </row>
    <row r="152" customFormat="false" ht="12.75" hidden="false" customHeight="false" outlineLevel="0" collapsed="false">
      <c r="A152" s="191" t="str">
        <f aca="false">B152&amp;" "&amp;C152&amp;" "&amp;D152</f>
        <v> Power Physical</v>
      </c>
      <c r="B152" s="191" t="str">
        <f aca="false">IF((LEFT(N152,2)="US"),"US","")</f>
        <v/>
      </c>
      <c r="C152" s="191" t="str">
        <f aca="false">M152</f>
        <v>Power</v>
      </c>
      <c r="D152" s="191" t="str">
        <f aca="false">IF(ISNUMBER(FIND("Phy",N152))=TRUE(),"Physical","Financial")</f>
        <v>Physical</v>
      </c>
      <c r="E152" s="191" t="n">
        <f aca="false">IF(VLOOKUP(S152,'DD-Lookup'!$J$6:$L$50,3,FALSE())="Monthly",(YEAR(AC152)-YEAR(AB152))*12+MONTH(AC152)-MONTH(AB152)+1,(AC152-AB152+1))</f>
        <v>30</v>
      </c>
      <c r="F152" s="220" t="n">
        <f aca="false">E152*SUM(P152:Q152)</f>
        <v>750</v>
      </c>
      <c r="G152" s="196" t="n">
        <v>1244487</v>
      </c>
      <c r="H152" s="197" t="n">
        <v>37026.1133217593</v>
      </c>
      <c r="I152" s="0" t="s">
        <v>792</v>
      </c>
      <c r="M152" s="0" t="s">
        <v>72</v>
      </c>
      <c r="N152" s="0" t="s">
        <v>793</v>
      </c>
      <c r="O152" s="0" t="s">
        <v>984</v>
      </c>
      <c r="Q152" s="198" t="n">
        <v>25</v>
      </c>
      <c r="S152" s="0" t="s">
        <v>781</v>
      </c>
      <c r="T152" s="0" t="s">
        <v>795</v>
      </c>
      <c r="U152" s="200" t="n">
        <v>24.9</v>
      </c>
      <c r="V152" s="0" t="s">
        <v>796</v>
      </c>
      <c r="W152" s="0" t="s">
        <v>797</v>
      </c>
      <c r="X152" s="0" t="s">
        <v>798</v>
      </c>
      <c r="Y152" s="0" t="s">
        <v>799</v>
      </c>
      <c r="Z152" s="0" t="s">
        <v>800</v>
      </c>
      <c r="AA152" s="0" t="n">
        <v>102106.1</v>
      </c>
      <c r="AB152" s="197" t="n">
        <v>37043</v>
      </c>
      <c r="AC152" s="197" t="n">
        <v>37072</v>
      </c>
    </row>
    <row r="153" customFormat="false" ht="12.75" hidden="false" customHeight="false" outlineLevel="0" collapsed="false">
      <c r="A153" s="191" t="str">
        <f aca="false">B153&amp;" "&amp;C153&amp;" "&amp;D153</f>
        <v> Metals Financial</v>
      </c>
      <c r="B153" s="191" t="str">
        <f aca="false">IF((LEFT(N153,2)="US"),"US","")</f>
        <v/>
      </c>
      <c r="C153" s="191" t="str">
        <f aca="false">M153</f>
        <v>Metals</v>
      </c>
      <c r="D153" s="191" t="str">
        <f aca="false">IF(ISNUMBER(FIND("Phy",N153))=TRUE(),"Physical","Financial")</f>
        <v>Financial</v>
      </c>
      <c r="E153" s="191" t="n">
        <f aca="false">IF(VLOOKUP(S153,'DD-Lookup'!$J$6:$L$50,3,FALSE())="Monthly",(YEAR(AC153)-YEAR(AB153))*12+MONTH(AC153)-MONTH(AB153)+1,(AC153-AB153+1))</f>
        <v>1</v>
      </c>
      <c r="F153" s="220" t="n">
        <f aca="false">E153*SUM(P153:Q153)</f>
        <v>20</v>
      </c>
      <c r="G153" s="196" t="n">
        <v>1244488</v>
      </c>
      <c r="H153" s="197" t="n">
        <v>37026.1133912037</v>
      </c>
      <c r="I153" s="0" t="s">
        <v>975</v>
      </c>
      <c r="M153" s="0" t="s">
        <v>768</v>
      </c>
      <c r="N153" s="0" t="s">
        <v>870</v>
      </c>
      <c r="O153" s="0" t="s">
        <v>871</v>
      </c>
      <c r="Q153" s="198" t="n">
        <v>20</v>
      </c>
      <c r="S153" s="0" t="s">
        <v>771</v>
      </c>
      <c r="T153" s="0" t="s">
        <v>772</v>
      </c>
      <c r="U153" s="200" t="n">
        <v>1513</v>
      </c>
      <c r="V153" s="0" t="s">
        <v>976</v>
      </c>
      <c r="W153" s="0" t="s">
        <v>820</v>
      </c>
      <c r="X153" s="0" t="s">
        <v>775</v>
      </c>
      <c r="Y153" s="0" t="s">
        <v>776</v>
      </c>
      <c r="Z153" s="0" t="s">
        <v>777</v>
      </c>
      <c r="AA153" s="0" t="n">
        <v>2128466</v>
      </c>
    </row>
    <row r="154" customFormat="false" ht="12.75" hidden="false" customHeight="false" outlineLevel="0" collapsed="false">
      <c r="A154" s="191" t="str">
        <f aca="false">B154&amp;" "&amp;C154&amp;" "&amp;D154</f>
        <v> Natural Gas Physical</v>
      </c>
      <c r="B154" s="191" t="str">
        <f aca="false">IF((LEFT(N154,2)="US"),"US","")</f>
        <v/>
      </c>
      <c r="C154" s="191" t="str">
        <f aca="false">M154</f>
        <v>Natural Gas</v>
      </c>
      <c r="D154" s="191" t="str">
        <f aca="false">IF(ISNUMBER(FIND("Phy",N154))=TRUE(),"Physical","Financial")</f>
        <v>Physical</v>
      </c>
      <c r="E154" s="191" t="n">
        <f aca="false">IF(VLOOKUP(S154,'DD-Lookup'!$J$6:$L$50,3,FALSE())="Monthly",(YEAR(AC154)-YEAR(AB154))*12+MONTH(AC154)-MONTH(AB154)+1,(AC154-AB154+1))</f>
        <v>2</v>
      </c>
      <c r="F154" s="220" t="n">
        <f aca="false">E154*SUM(P154:Q154)</f>
        <v>100000</v>
      </c>
      <c r="G154" s="196" t="n">
        <v>1244489</v>
      </c>
      <c r="H154" s="197" t="n">
        <v>37026.1136689815</v>
      </c>
      <c r="I154" s="0" t="s">
        <v>979</v>
      </c>
      <c r="M154" s="0" t="s">
        <v>927</v>
      </c>
      <c r="N154" s="0" t="s">
        <v>928</v>
      </c>
      <c r="O154" s="0" t="s">
        <v>985</v>
      </c>
      <c r="Q154" s="198" t="n">
        <v>50000</v>
      </c>
      <c r="S154" s="0" t="s">
        <v>930</v>
      </c>
      <c r="T154" s="0" t="s">
        <v>931</v>
      </c>
      <c r="U154" s="200" t="n">
        <v>19.5</v>
      </c>
      <c r="V154" s="0" t="s">
        <v>986</v>
      </c>
      <c r="W154" s="0" t="s">
        <v>954</v>
      </c>
      <c r="X154" s="0" t="s">
        <v>934</v>
      </c>
      <c r="Y154" s="0" t="s">
        <v>935</v>
      </c>
      <c r="Z154" s="0" t="s">
        <v>800</v>
      </c>
      <c r="AA154" s="0" t="n">
        <v>102747</v>
      </c>
      <c r="AB154" s="197" t="n">
        <v>37030.875</v>
      </c>
      <c r="AC154" s="197" t="n">
        <v>37031.875</v>
      </c>
    </row>
    <row r="155" customFormat="false" ht="12.75" hidden="false" customHeight="false" outlineLevel="0" collapsed="false">
      <c r="A155" s="191" t="str">
        <f aca="false">B155&amp;" "&amp;C155&amp;" "&amp;D155</f>
        <v> Natural Gas Physical</v>
      </c>
      <c r="B155" s="191" t="str">
        <f aca="false">IF((LEFT(N155,2)="US"),"US","")</f>
        <v/>
      </c>
      <c r="C155" s="191" t="str">
        <f aca="false">M155</f>
        <v>Natural Gas</v>
      </c>
      <c r="D155" s="191" t="str">
        <f aca="false">IF(ISNUMBER(FIND("Phy",N155))=TRUE(),"Physical","Financial")</f>
        <v>Physical</v>
      </c>
      <c r="E155" s="191" t="n">
        <f aca="false">IF(VLOOKUP(S155,'DD-Lookup'!$J$6:$L$50,3,FALSE())="Monthly",(YEAR(AC155)-YEAR(AB155))*12+MONTH(AC155)-MONTH(AB155)+1,(AC155-AB155+1))</f>
        <v>92</v>
      </c>
      <c r="F155" s="220" t="n">
        <f aca="false">E155*SUM(P155:Q155)</f>
        <v>2300000</v>
      </c>
      <c r="G155" s="196" t="n">
        <v>1244491</v>
      </c>
      <c r="H155" s="197" t="n">
        <v>37026.1138888889</v>
      </c>
      <c r="I155" s="0" t="s">
        <v>926</v>
      </c>
      <c r="M155" s="0" t="s">
        <v>927</v>
      </c>
      <c r="N155" s="0" t="s">
        <v>928</v>
      </c>
      <c r="O155" s="0" t="s">
        <v>941</v>
      </c>
      <c r="P155" s="198" t="n">
        <v>25000</v>
      </c>
      <c r="S155" s="0" t="s">
        <v>930</v>
      </c>
      <c r="T155" s="0" t="s">
        <v>931</v>
      </c>
      <c r="U155" s="200" t="n">
        <v>21.45</v>
      </c>
      <c r="V155" s="0" t="s">
        <v>942</v>
      </c>
      <c r="W155" s="0" t="s">
        <v>933</v>
      </c>
      <c r="X155" s="0" t="s">
        <v>934</v>
      </c>
      <c r="Y155" s="0" t="s">
        <v>935</v>
      </c>
      <c r="Z155" s="0" t="s">
        <v>800</v>
      </c>
      <c r="AA155" s="0" t="n">
        <v>102748</v>
      </c>
      <c r="AB155" s="197" t="n">
        <v>37073</v>
      </c>
      <c r="AC155" s="197" t="n">
        <v>37164</v>
      </c>
    </row>
    <row r="156" customFormat="false" ht="12.75" hidden="false" customHeight="false" outlineLevel="0" collapsed="false">
      <c r="A156" s="191" t="str">
        <f aca="false">B156&amp;" "&amp;C156&amp;" "&amp;D156</f>
        <v> Metals Financial</v>
      </c>
      <c r="B156" s="191" t="str">
        <f aca="false">IF((LEFT(N156,2)="US"),"US","")</f>
        <v/>
      </c>
      <c r="C156" s="191" t="str">
        <f aca="false">M156</f>
        <v>Metals</v>
      </c>
      <c r="D156" s="191" t="str">
        <f aca="false">IF(ISNUMBER(FIND("Phy",N156))=TRUE(),"Physical","Financial")</f>
        <v>Financial</v>
      </c>
      <c r="E156" s="191" t="n">
        <f aca="false">IF(VLOOKUP(S156,'DD-Lookup'!$J$6:$L$50,3,FALSE())="Monthly",(YEAR(AC156)-YEAR(AB156))*12+MONTH(AC156)-MONTH(AB156)+1,(AC156-AB156+1))</f>
        <v>1</v>
      </c>
      <c r="F156" s="220" t="n">
        <f aca="false">E156*SUM(P156:Q156)</f>
        <v>20</v>
      </c>
      <c r="G156" s="196" t="n">
        <v>1244492</v>
      </c>
      <c r="H156" s="197" t="n">
        <v>37026.113900463</v>
      </c>
      <c r="I156" s="0" t="s">
        <v>975</v>
      </c>
      <c r="M156" s="0" t="s">
        <v>768</v>
      </c>
      <c r="N156" s="0" t="s">
        <v>870</v>
      </c>
      <c r="O156" s="0" t="s">
        <v>871</v>
      </c>
      <c r="Q156" s="198" t="n">
        <v>20</v>
      </c>
      <c r="S156" s="0" t="s">
        <v>771</v>
      </c>
      <c r="T156" s="0" t="s">
        <v>772</v>
      </c>
      <c r="U156" s="200" t="n">
        <v>1513</v>
      </c>
      <c r="V156" s="0" t="s">
        <v>976</v>
      </c>
      <c r="W156" s="0" t="s">
        <v>820</v>
      </c>
      <c r="X156" s="0" t="s">
        <v>775</v>
      </c>
      <c r="Y156" s="0" t="s">
        <v>776</v>
      </c>
      <c r="Z156" s="0" t="s">
        <v>777</v>
      </c>
      <c r="AA156" s="0" t="n">
        <v>2128470</v>
      </c>
    </row>
    <row r="157" customFormat="false" ht="12.75" hidden="false" customHeight="false" outlineLevel="0" collapsed="false">
      <c r="A157" s="191" t="str">
        <f aca="false">B157&amp;" "&amp;C157&amp;" "&amp;D157</f>
        <v> Natural Gas Physical</v>
      </c>
      <c r="B157" s="191" t="str">
        <f aca="false">IF((LEFT(N157,2)="US"),"US","")</f>
        <v/>
      </c>
      <c r="C157" s="191" t="str">
        <f aca="false">M157</f>
        <v>Natural Gas</v>
      </c>
      <c r="D157" s="191" t="str">
        <f aca="false">IF(ISNUMBER(FIND("Phy",N157))=TRUE(),"Physical","Financial")</f>
        <v>Physical</v>
      </c>
      <c r="E157" s="191" t="n">
        <f aca="false">IF(VLOOKUP(S157,'DD-Lookup'!$J$6:$L$50,3,FALSE())="Monthly",(YEAR(AC157)-YEAR(AB157))*12+MONTH(AC157)-MONTH(AB157)+1,(AC157-AB157+1))</f>
        <v>90</v>
      </c>
      <c r="F157" s="220" t="n">
        <f aca="false">E157*SUM(P157:Q157)</f>
        <v>2250000</v>
      </c>
      <c r="G157" s="196" t="n">
        <v>1244493</v>
      </c>
      <c r="H157" s="197" t="n">
        <v>37026.1140625</v>
      </c>
      <c r="I157" s="0" t="s">
        <v>987</v>
      </c>
      <c r="M157" s="0" t="s">
        <v>927</v>
      </c>
      <c r="N157" s="0" t="s">
        <v>928</v>
      </c>
      <c r="O157" s="0" t="s">
        <v>929</v>
      </c>
      <c r="P157" s="198" t="n">
        <v>25000</v>
      </c>
      <c r="S157" s="0" t="s">
        <v>930</v>
      </c>
      <c r="T157" s="0" t="s">
        <v>931</v>
      </c>
      <c r="U157" s="200" t="n">
        <v>26.25</v>
      </c>
      <c r="V157" s="0" t="s">
        <v>988</v>
      </c>
      <c r="W157" s="0" t="s">
        <v>933</v>
      </c>
      <c r="X157" s="0" t="s">
        <v>934</v>
      </c>
      <c r="Y157" s="0" t="s">
        <v>935</v>
      </c>
      <c r="Z157" s="0" t="s">
        <v>800</v>
      </c>
      <c r="AA157" s="0" t="n">
        <v>102749</v>
      </c>
      <c r="AB157" s="197" t="n">
        <v>37257</v>
      </c>
      <c r="AC157" s="197" t="n">
        <v>37346</v>
      </c>
    </row>
    <row r="158" customFormat="false" ht="12.75" hidden="false" customHeight="false" outlineLevel="0" collapsed="false">
      <c r="A158" s="191" t="str">
        <f aca="false">B158&amp;" "&amp;C158&amp;" "&amp;D158</f>
        <v> Natural Gas Physical</v>
      </c>
      <c r="B158" s="191" t="str">
        <f aca="false">IF((LEFT(N158,2)="US"),"US","")</f>
        <v/>
      </c>
      <c r="C158" s="191" t="str">
        <f aca="false">M158</f>
        <v>Natural Gas</v>
      </c>
      <c r="D158" s="191" t="str">
        <f aca="false">IF(ISNUMBER(FIND("Phy",N158))=TRUE(),"Physical","Financial")</f>
        <v>Physical</v>
      </c>
      <c r="E158" s="191" t="n">
        <f aca="false">IF(VLOOKUP(S158,'DD-Lookup'!$J$6:$L$50,3,FALSE())="Monthly",(YEAR(AC158)-YEAR(AB158))*12+MONTH(AC158)-MONTH(AB158)+1,(AC158-AB158+1))</f>
        <v>92</v>
      </c>
      <c r="F158" s="220" t="n">
        <f aca="false">E158*SUM(P158:Q158)</f>
        <v>2300000</v>
      </c>
      <c r="G158" s="196" t="n">
        <v>1244494</v>
      </c>
      <c r="H158" s="197" t="n">
        <v>37026.1141087963</v>
      </c>
      <c r="I158" s="0" t="s">
        <v>936</v>
      </c>
      <c r="M158" s="0" t="s">
        <v>927</v>
      </c>
      <c r="N158" s="0" t="s">
        <v>928</v>
      </c>
      <c r="O158" s="0" t="s">
        <v>941</v>
      </c>
      <c r="Q158" s="198" t="n">
        <v>25000</v>
      </c>
      <c r="S158" s="0" t="s">
        <v>930</v>
      </c>
      <c r="T158" s="0" t="s">
        <v>931</v>
      </c>
      <c r="U158" s="200" t="n">
        <v>21.45</v>
      </c>
      <c r="V158" s="0" t="s">
        <v>940</v>
      </c>
      <c r="W158" s="0" t="s">
        <v>933</v>
      </c>
      <c r="X158" s="0" t="s">
        <v>934</v>
      </c>
      <c r="Y158" s="0" t="s">
        <v>935</v>
      </c>
      <c r="Z158" s="0" t="s">
        <v>800</v>
      </c>
      <c r="AA158" s="0" t="n">
        <v>102750</v>
      </c>
      <c r="AB158" s="197" t="n">
        <v>37073</v>
      </c>
      <c r="AC158" s="197" t="n">
        <v>37164</v>
      </c>
    </row>
    <row r="159" customFormat="false" ht="12.75" hidden="false" customHeight="false" outlineLevel="0" collapsed="false">
      <c r="A159" s="191" t="str">
        <f aca="false">B159&amp;" "&amp;C159&amp;" "&amp;D159</f>
        <v> Natural Gas Physical</v>
      </c>
      <c r="B159" s="191" t="str">
        <f aca="false">IF((LEFT(N159,2)="US"),"US","")</f>
        <v/>
      </c>
      <c r="C159" s="191" t="str">
        <f aca="false">M159</f>
        <v>Natural Gas</v>
      </c>
      <c r="D159" s="191" t="str">
        <f aca="false">IF(ISNUMBER(FIND("Phy",N159))=TRUE(),"Physical","Financial")</f>
        <v>Physical</v>
      </c>
      <c r="E159" s="191" t="n">
        <f aca="false">IF(VLOOKUP(S159,'DD-Lookup'!$J$6:$L$50,3,FALSE())="Monthly",(YEAR(AC159)-YEAR(AB159))*12+MONTH(AC159)-MONTH(AB159)+1,(AC159-AB159+1))</f>
        <v>90</v>
      </c>
      <c r="F159" s="220" t="n">
        <f aca="false">E159*SUM(P159:Q159)</f>
        <v>2250000</v>
      </c>
      <c r="G159" s="196" t="n">
        <v>1244495</v>
      </c>
      <c r="H159" s="197" t="n">
        <v>37026.1146990741</v>
      </c>
      <c r="I159" s="0" t="s">
        <v>936</v>
      </c>
      <c r="M159" s="0" t="s">
        <v>927</v>
      </c>
      <c r="N159" s="0" t="s">
        <v>928</v>
      </c>
      <c r="O159" s="0" t="s">
        <v>929</v>
      </c>
      <c r="Q159" s="198" t="n">
        <v>25000</v>
      </c>
      <c r="S159" s="0" t="s">
        <v>930</v>
      </c>
      <c r="T159" s="0" t="s">
        <v>931</v>
      </c>
      <c r="U159" s="200" t="n">
        <v>26.25</v>
      </c>
      <c r="V159" s="0" t="s">
        <v>940</v>
      </c>
      <c r="W159" s="0" t="s">
        <v>933</v>
      </c>
      <c r="X159" s="0" t="s">
        <v>934</v>
      </c>
      <c r="Y159" s="0" t="s">
        <v>935</v>
      </c>
      <c r="Z159" s="0" t="s">
        <v>800</v>
      </c>
      <c r="AA159" s="0" t="n">
        <v>102751</v>
      </c>
      <c r="AB159" s="197" t="n">
        <v>37257</v>
      </c>
      <c r="AC159" s="197" t="n">
        <v>37346</v>
      </c>
    </row>
    <row r="160" customFormat="false" ht="12.75" hidden="false" customHeight="false" outlineLevel="0" collapsed="false">
      <c r="A160" s="191" t="str">
        <f aca="false">B160&amp;" "&amp;C160&amp;" "&amp;D160</f>
        <v> Natural Gas Physical</v>
      </c>
      <c r="B160" s="191" t="str">
        <f aca="false">IF((LEFT(N160,2)="US"),"US","")</f>
        <v/>
      </c>
      <c r="C160" s="191" t="str">
        <f aca="false">M160</f>
        <v>Natural Gas</v>
      </c>
      <c r="D160" s="191" t="str">
        <f aca="false">IF(ISNUMBER(FIND("Phy",N160))=TRUE(),"Physical","Financial")</f>
        <v>Physical</v>
      </c>
      <c r="E160" s="191" t="n">
        <f aca="false">IF(VLOOKUP(S160,'DD-Lookup'!$J$6:$L$50,3,FALSE())="Monthly",(YEAR(AC160)-YEAR(AB160))*12+MONTH(AC160)-MONTH(AB160)+1,(AC160-AB160+1))</f>
        <v>183</v>
      </c>
      <c r="F160" s="220" t="n">
        <f aca="false">E160*SUM(P160:Q160)</f>
        <v>4575000</v>
      </c>
      <c r="G160" s="196" t="n">
        <v>1244497</v>
      </c>
      <c r="H160" s="197" t="n">
        <v>37026.1162268519</v>
      </c>
      <c r="I160" s="0" t="s">
        <v>643</v>
      </c>
      <c r="M160" s="0" t="s">
        <v>927</v>
      </c>
      <c r="N160" s="0" t="s">
        <v>928</v>
      </c>
      <c r="O160" s="0" t="s">
        <v>989</v>
      </c>
      <c r="Q160" s="198" t="n">
        <v>25000</v>
      </c>
      <c r="S160" s="0" t="s">
        <v>930</v>
      </c>
      <c r="T160" s="0" t="s">
        <v>931</v>
      </c>
      <c r="U160" s="200" t="n">
        <v>20.25</v>
      </c>
      <c r="V160" s="0" t="s">
        <v>944</v>
      </c>
      <c r="W160" s="0" t="s">
        <v>933</v>
      </c>
      <c r="X160" s="0" t="s">
        <v>934</v>
      </c>
      <c r="Y160" s="0" t="s">
        <v>935</v>
      </c>
      <c r="Z160" s="0" t="s">
        <v>800</v>
      </c>
      <c r="AA160" s="0" t="n">
        <v>102755</v>
      </c>
      <c r="AB160" s="197" t="n">
        <v>37712</v>
      </c>
      <c r="AC160" s="197" t="n">
        <v>37894</v>
      </c>
    </row>
    <row r="161" customFormat="false" ht="12.75" hidden="false" customHeight="false" outlineLevel="0" collapsed="false">
      <c r="A161" s="191" t="str">
        <f aca="false">B161&amp;" "&amp;C161&amp;" "&amp;D161</f>
        <v> Power Physical</v>
      </c>
      <c r="B161" s="191" t="str">
        <f aca="false">IF((LEFT(N161,2)="US"),"US","")</f>
        <v/>
      </c>
      <c r="C161" s="191" t="str">
        <f aca="false">M161</f>
        <v>Power</v>
      </c>
      <c r="D161" s="191" t="str">
        <f aca="false">IF(ISNUMBER(FIND("Phy",N161))=TRUE(),"Physical","Financial")</f>
        <v>Physical</v>
      </c>
      <c r="E161" s="191" t="n">
        <f aca="false">IF(VLOOKUP(S161,'DD-Lookup'!$J$6:$L$50,3,FALSE())="Monthly",(YEAR(AC161)-YEAR(AB161))*12+MONTH(AC161)-MONTH(AB161)+1,(AC161-AB161+1))</f>
        <v>5</v>
      </c>
      <c r="F161" s="220" t="n">
        <f aca="false">E161*SUM(P161:Q161)</f>
        <v>125</v>
      </c>
      <c r="G161" s="196" t="n">
        <v>1244498</v>
      </c>
      <c r="H161" s="197" t="n">
        <v>37026.1164699074</v>
      </c>
      <c r="I161" s="0" t="s">
        <v>840</v>
      </c>
      <c r="M161" s="0" t="s">
        <v>72</v>
      </c>
      <c r="N161" s="0" t="s">
        <v>793</v>
      </c>
      <c r="O161" s="0" t="s">
        <v>919</v>
      </c>
      <c r="P161" s="198" t="n">
        <v>25</v>
      </c>
      <c r="S161" s="0" t="s">
        <v>781</v>
      </c>
      <c r="T161" s="0" t="s">
        <v>795</v>
      </c>
      <c r="U161" s="200" t="n">
        <v>25.7</v>
      </c>
      <c r="V161" s="0" t="s">
        <v>841</v>
      </c>
      <c r="W161" s="0" t="s">
        <v>797</v>
      </c>
      <c r="X161" s="0" t="s">
        <v>798</v>
      </c>
      <c r="Y161" s="0" t="s">
        <v>799</v>
      </c>
      <c r="Z161" s="0" t="s">
        <v>800</v>
      </c>
      <c r="AA161" s="0" t="n">
        <v>102108.1</v>
      </c>
      <c r="AB161" s="197" t="n">
        <v>37032.875</v>
      </c>
      <c r="AC161" s="197" t="n">
        <v>37036.875</v>
      </c>
    </row>
    <row r="162" customFormat="false" ht="12.75" hidden="false" customHeight="false" outlineLevel="0" collapsed="false">
      <c r="A162" s="191" t="str">
        <f aca="false">B162&amp;" "&amp;C162&amp;" "&amp;D162</f>
        <v> Metals Financial</v>
      </c>
      <c r="B162" s="191" t="str">
        <f aca="false">IF((LEFT(N162,2)="US"),"US","")</f>
        <v/>
      </c>
      <c r="C162" s="191" t="str">
        <f aca="false">M162</f>
        <v>Metals</v>
      </c>
      <c r="D162" s="191" t="str">
        <f aca="false">IF(ISNUMBER(FIND("Phy",N162))=TRUE(),"Physical","Financial")</f>
        <v>Financial</v>
      </c>
      <c r="E162" s="191" t="n">
        <f aca="false">IF(VLOOKUP(S162,'DD-Lookup'!$J$6:$L$50,3,FALSE())="Monthly",(YEAR(AC162)-YEAR(AB162))*12+MONTH(AC162)-MONTH(AB162)+1,(AC162-AB162+1))</f>
        <v>1</v>
      </c>
      <c r="F162" s="220" t="n">
        <f aca="false">E162*SUM(P162:Q162)</f>
        <v>20</v>
      </c>
      <c r="G162" s="196" t="n">
        <v>1244499</v>
      </c>
      <c r="H162" s="197" t="n">
        <v>37026.1167476852</v>
      </c>
      <c r="I162" s="0" t="s">
        <v>982</v>
      </c>
      <c r="M162" s="0" t="s">
        <v>768</v>
      </c>
      <c r="N162" s="0" t="s">
        <v>769</v>
      </c>
      <c r="O162" s="0" t="s">
        <v>770</v>
      </c>
      <c r="Q162" s="198" t="n">
        <v>20</v>
      </c>
      <c r="S162" s="0" t="s">
        <v>771</v>
      </c>
      <c r="T162" s="0" t="s">
        <v>772</v>
      </c>
      <c r="U162" s="200" t="n">
        <v>1664</v>
      </c>
      <c r="V162" s="0" t="s">
        <v>990</v>
      </c>
      <c r="W162" s="0" t="s">
        <v>820</v>
      </c>
      <c r="X162" s="0" t="s">
        <v>775</v>
      </c>
      <c r="Y162" s="0" t="s">
        <v>776</v>
      </c>
      <c r="Z162" s="0" t="s">
        <v>777</v>
      </c>
      <c r="AA162" s="0" t="n">
        <v>2128474</v>
      </c>
    </row>
    <row r="163" customFormat="false" ht="12.75" hidden="false" customHeight="false" outlineLevel="0" collapsed="false">
      <c r="A163" s="191" t="str">
        <f aca="false">B163&amp;" "&amp;C163&amp;" "&amp;D163</f>
        <v> Metals Financial</v>
      </c>
      <c r="B163" s="191" t="str">
        <f aca="false">IF((LEFT(N163,2)="US"),"US","")</f>
        <v/>
      </c>
      <c r="C163" s="191" t="str">
        <f aca="false">M163</f>
        <v>Metals</v>
      </c>
      <c r="D163" s="191" t="str">
        <f aca="false">IF(ISNUMBER(FIND("Phy",N163))=TRUE(),"Physical","Financial")</f>
        <v>Financial</v>
      </c>
      <c r="E163" s="191" t="n">
        <f aca="false">IF(VLOOKUP(S163,'DD-Lookup'!$J$6:$L$50,3,FALSE())="Monthly",(YEAR(AC163)-YEAR(AB163))*12+MONTH(AC163)-MONTH(AB163)+1,(AC163-AB163+1))</f>
        <v>1</v>
      </c>
      <c r="F163" s="220" t="n">
        <f aca="false">E163*SUM(P163:Q163)</f>
        <v>20</v>
      </c>
      <c r="G163" s="196" t="n">
        <v>1244501</v>
      </c>
      <c r="H163" s="197" t="n">
        <v>37026.1169097222</v>
      </c>
      <c r="I163" s="0" t="s">
        <v>975</v>
      </c>
      <c r="M163" s="0" t="s">
        <v>768</v>
      </c>
      <c r="N163" s="0" t="s">
        <v>870</v>
      </c>
      <c r="O163" s="0" t="s">
        <v>871</v>
      </c>
      <c r="Q163" s="198" t="n">
        <v>20</v>
      </c>
      <c r="S163" s="0" t="s">
        <v>771</v>
      </c>
      <c r="T163" s="0" t="s">
        <v>772</v>
      </c>
      <c r="U163" s="200" t="n">
        <v>1513</v>
      </c>
      <c r="V163" s="0" t="s">
        <v>976</v>
      </c>
      <c r="W163" s="0" t="s">
        <v>820</v>
      </c>
      <c r="X163" s="0" t="s">
        <v>775</v>
      </c>
      <c r="Y163" s="0" t="s">
        <v>776</v>
      </c>
      <c r="Z163" s="0" t="s">
        <v>777</v>
      </c>
      <c r="AA163" s="0" t="n">
        <v>2128478</v>
      </c>
    </row>
    <row r="164" customFormat="false" ht="12.75" hidden="false" customHeight="false" outlineLevel="0" collapsed="false">
      <c r="A164" s="191" t="str">
        <f aca="false">B164&amp;" "&amp;C164&amp;" "&amp;D164</f>
        <v> Metals Financial</v>
      </c>
      <c r="B164" s="191" t="str">
        <f aca="false">IF((LEFT(N164,2)="US"),"US","")</f>
        <v/>
      </c>
      <c r="C164" s="191" t="str">
        <f aca="false">M164</f>
        <v>Metals</v>
      </c>
      <c r="D164" s="191" t="str">
        <f aca="false">IF(ISNUMBER(FIND("Phy",N164))=TRUE(),"Physical","Financial")</f>
        <v>Financial</v>
      </c>
      <c r="E164" s="191" t="n">
        <f aca="false">IF(VLOOKUP(S164,'DD-Lookup'!$J$6:$L$50,3,FALSE())="Monthly",(YEAR(AC164)-YEAR(AB164))*12+MONTH(AC164)-MONTH(AB164)+1,(AC164-AB164+1))</f>
        <v>1</v>
      </c>
      <c r="F164" s="220" t="n">
        <f aca="false">E164*SUM(P164:Q164)</f>
        <v>9</v>
      </c>
      <c r="G164" s="196" t="n">
        <v>1244502</v>
      </c>
      <c r="H164" s="197" t="n">
        <v>37026.1201157407</v>
      </c>
      <c r="I164" s="0" t="s">
        <v>879</v>
      </c>
      <c r="M164" s="0" t="s">
        <v>768</v>
      </c>
      <c r="N164" s="0" t="s">
        <v>870</v>
      </c>
      <c r="O164" s="0" t="s">
        <v>871</v>
      </c>
      <c r="P164" s="198" t="n">
        <v>9</v>
      </c>
      <c r="S164" s="0" t="s">
        <v>771</v>
      </c>
      <c r="T164" s="0" t="s">
        <v>772</v>
      </c>
      <c r="U164" s="200" t="n">
        <v>1512</v>
      </c>
      <c r="V164" s="0" t="s">
        <v>883</v>
      </c>
      <c r="W164" s="0" t="s">
        <v>820</v>
      </c>
      <c r="X164" s="0" t="s">
        <v>775</v>
      </c>
      <c r="Y164" s="0" t="s">
        <v>776</v>
      </c>
      <c r="Z164" s="0" t="s">
        <v>777</v>
      </c>
      <c r="AA164" s="0" t="n">
        <v>2128480</v>
      </c>
    </row>
    <row r="165" customFormat="false" ht="12.75" hidden="false" customHeight="false" outlineLevel="0" collapsed="false">
      <c r="A165" s="191" t="str">
        <f aca="false">B165&amp;" "&amp;C165&amp;" "&amp;D165</f>
        <v> Power Physical</v>
      </c>
      <c r="B165" s="191" t="str">
        <f aca="false">IF((LEFT(N165,2)="US"),"US","")</f>
        <v/>
      </c>
      <c r="C165" s="191" t="str">
        <f aca="false">M165</f>
        <v>Power</v>
      </c>
      <c r="D165" s="191" t="str">
        <f aca="false">IF(ISNUMBER(FIND("Phy",N165))=TRUE(),"Physical","Financial")</f>
        <v>Physical</v>
      </c>
      <c r="E165" s="191" t="n">
        <f aca="false">IF(VLOOKUP(S165,'DD-Lookup'!$J$6:$L$50,3,FALSE())="Monthly",(YEAR(AC165)-YEAR(AB165))*12+MONTH(AC165)-MONTH(AB165)+1,(AC165-AB165+1))</f>
        <v>5</v>
      </c>
      <c r="F165" s="220" t="n">
        <f aca="false">E165*SUM(P165:Q165)</f>
        <v>125</v>
      </c>
      <c r="G165" s="196" t="n">
        <v>1244504</v>
      </c>
      <c r="H165" s="197" t="n">
        <v>37026.120775463</v>
      </c>
      <c r="I165" s="0" t="s">
        <v>821</v>
      </c>
      <c r="M165" s="0" t="s">
        <v>72</v>
      </c>
      <c r="N165" s="0" t="s">
        <v>793</v>
      </c>
      <c r="O165" s="0" t="s">
        <v>919</v>
      </c>
      <c r="P165" s="198" t="n">
        <v>25</v>
      </c>
      <c r="S165" s="0" t="s">
        <v>781</v>
      </c>
      <c r="T165" s="0" t="s">
        <v>795</v>
      </c>
      <c r="U165" s="200" t="n">
        <v>25.2</v>
      </c>
      <c r="V165" s="0" t="s">
        <v>827</v>
      </c>
      <c r="W165" s="0" t="s">
        <v>797</v>
      </c>
      <c r="X165" s="0" t="s">
        <v>798</v>
      </c>
      <c r="Y165" s="0" t="s">
        <v>799</v>
      </c>
      <c r="Z165" s="0" t="s">
        <v>800</v>
      </c>
      <c r="AA165" s="0" t="n">
        <v>102114.1</v>
      </c>
      <c r="AB165" s="197" t="n">
        <v>37032.875</v>
      </c>
      <c r="AC165" s="197" t="n">
        <v>37036.875</v>
      </c>
    </row>
    <row r="166" customFormat="false" ht="12.75" hidden="false" customHeight="false" outlineLevel="0" collapsed="false">
      <c r="A166" s="191" t="str">
        <f aca="false">B166&amp;" "&amp;C166&amp;" "&amp;D166</f>
        <v> Metals Financial</v>
      </c>
      <c r="B166" s="191" t="str">
        <f aca="false">IF((LEFT(N166,2)="US"),"US","")</f>
        <v/>
      </c>
      <c r="C166" s="191" t="str">
        <f aca="false">M166</f>
        <v>Metals</v>
      </c>
      <c r="D166" s="191" t="str">
        <f aca="false">IF(ISNUMBER(FIND("Phy",N166))=TRUE(),"Physical","Financial")</f>
        <v>Financial</v>
      </c>
      <c r="E166" s="191" t="n">
        <f aca="false">IF(VLOOKUP(S166,'DD-Lookup'!$J$6:$L$50,3,FALSE())="Monthly",(YEAR(AC166)-YEAR(AB166))*12+MONTH(AC166)-MONTH(AB166)+1,(AC166-AB166+1))</f>
        <v>1</v>
      </c>
      <c r="F166" s="220" t="n">
        <f aca="false">E166*SUM(P166:Q166)</f>
        <v>20</v>
      </c>
      <c r="G166" s="196" t="n">
        <v>1244506</v>
      </c>
      <c r="H166" s="197" t="n">
        <v>37026.1215625</v>
      </c>
      <c r="I166" s="0" t="s">
        <v>991</v>
      </c>
      <c r="M166" s="0" t="s">
        <v>768</v>
      </c>
      <c r="N166" s="0" t="s">
        <v>769</v>
      </c>
      <c r="O166" s="0" t="s">
        <v>770</v>
      </c>
      <c r="Q166" s="198" t="n">
        <v>20</v>
      </c>
      <c r="S166" s="0" t="s">
        <v>771</v>
      </c>
      <c r="T166" s="0" t="s">
        <v>772</v>
      </c>
      <c r="U166" s="200" t="n">
        <v>1664</v>
      </c>
      <c r="V166" s="0" t="s">
        <v>992</v>
      </c>
      <c r="W166" s="0" t="s">
        <v>820</v>
      </c>
      <c r="X166" s="0" t="s">
        <v>775</v>
      </c>
      <c r="Y166" s="0" t="s">
        <v>776</v>
      </c>
      <c r="Z166" s="0" t="s">
        <v>777</v>
      </c>
      <c r="AA166" s="0" t="n">
        <v>2128488</v>
      </c>
    </row>
    <row r="167" customFormat="false" ht="12.75" hidden="false" customHeight="false" outlineLevel="0" collapsed="false">
      <c r="A167" s="191" t="str">
        <f aca="false">B167&amp;" "&amp;C167&amp;" "&amp;D167</f>
        <v> Natural Gas Physical</v>
      </c>
      <c r="B167" s="191" t="str">
        <f aca="false">IF((LEFT(N167,2)="US"),"US","")</f>
        <v/>
      </c>
      <c r="C167" s="191" t="str">
        <f aca="false">M167</f>
        <v>Natural Gas</v>
      </c>
      <c r="D167" s="191" t="str">
        <f aca="false">IF(ISNUMBER(FIND("Phy",N167))=TRUE(),"Physical","Financial")</f>
        <v>Physical</v>
      </c>
      <c r="E167" s="191" t="n">
        <f aca="false">IF(VLOOKUP(S167,'DD-Lookup'!$J$6:$L$50,3,FALSE())="Monthly",(YEAR(AC167)-YEAR(AB167))*12+MONTH(AC167)-MONTH(AB167)+1,(AC167-AB167+1))</f>
        <v>2</v>
      </c>
      <c r="F167" s="220" t="n">
        <f aca="false">E167*SUM(P167:Q167)</f>
        <v>100000</v>
      </c>
      <c r="G167" s="196" t="n">
        <v>1244507</v>
      </c>
      <c r="H167" s="197" t="n">
        <v>37026.1215740741</v>
      </c>
      <c r="I167" s="0" t="s">
        <v>979</v>
      </c>
      <c r="M167" s="0" t="s">
        <v>927</v>
      </c>
      <c r="N167" s="0" t="s">
        <v>928</v>
      </c>
      <c r="O167" s="0" t="s">
        <v>985</v>
      </c>
      <c r="Q167" s="198" t="n">
        <v>50000</v>
      </c>
      <c r="S167" s="0" t="s">
        <v>930</v>
      </c>
      <c r="T167" s="0" t="s">
        <v>931</v>
      </c>
      <c r="U167" s="200" t="n">
        <v>19.95</v>
      </c>
      <c r="V167" s="0" t="s">
        <v>986</v>
      </c>
      <c r="W167" s="0" t="s">
        <v>954</v>
      </c>
      <c r="X167" s="0" t="s">
        <v>934</v>
      </c>
      <c r="Y167" s="0" t="s">
        <v>935</v>
      </c>
      <c r="Z167" s="0" t="s">
        <v>800</v>
      </c>
      <c r="AA167" s="0" t="n">
        <v>102763</v>
      </c>
      <c r="AB167" s="197" t="n">
        <v>37030.875</v>
      </c>
      <c r="AC167" s="197" t="n">
        <v>37031.875</v>
      </c>
    </row>
    <row r="168" customFormat="false" ht="12.75" hidden="false" customHeight="false" outlineLevel="0" collapsed="false">
      <c r="A168" s="191" t="str">
        <f aca="false">B168&amp;" "&amp;C168&amp;" "&amp;D168</f>
        <v> Metals Financial</v>
      </c>
      <c r="B168" s="191" t="str">
        <f aca="false">IF((LEFT(N168,2)="US"),"US","")</f>
        <v/>
      </c>
      <c r="C168" s="191" t="str">
        <f aca="false">M168</f>
        <v>Metals</v>
      </c>
      <c r="D168" s="191" t="str">
        <f aca="false">IF(ISNUMBER(FIND("Phy",N168))=TRUE(),"Physical","Financial")</f>
        <v>Financial</v>
      </c>
      <c r="E168" s="191" t="n">
        <f aca="false">IF(VLOOKUP(S168,'DD-Lookup'!$J$6:$L$50,3,FALSE())="Monthly",(YEAR(AC168)-YEAR(AB168))*12+MONTH(AC168)-MONTH(AB168)+1,(AC168-AB168+1))</f>
        <v>1</v>
      </c>
      <c r="F168" s="220" t="n">
        <f aca="false">E168*SUM(P168:Q168)</f>
        <v>20</v>
      </c>
      <c r="G168" s="196" t="n">
        <v>1244508</v>
      </c>
      <c r="H168" s="197" t="n">
        <v>37026.1223611111</v>
      </c>
      <c r="I168" s="0" t="s">
        <v>905</v>
      </c>
      <c r="M168" s="0" t="s">
        <v>768</v>
      </c>
      <c r="N168" s="0" t="s">
        <v>870</v>
      </c>
      <c r="O168" s="0" t="s">
        <v>871</v>
      </c>
      <c r="Q168" s="198" t="n">
        <v>20</v>
      </c>
      <c r="S168" s="0" t="s">
        <v>771</v>
      </c>
      <c r="T168" s="0" t="s">
        <v>772</v>
      </c>
      <c r="U168" s="200" t="n">
        <v>1513</v>
      </c>
      <c r="V168" s="0" t="s">
        <v>993</v>
      </c>
      <c r="W168" s="0" t="s">
        <v>820</v>
      </c>
      <c r="X168" s="0" t="s">
        <v>775</v>
      </c>
      <c r="Y168" s="0" t="s">
        <v>776</v>
      </c>
      <c r="Z168" s="0" t="s">
        <v>777</v>
      </c>
      <c r="AA168" s="0" t="n">
        <v>2128496</v>
      </c>
    </row>
    <row r="169" customFormat="false" ht="12.75" hidden="false" customHeight="false" outlineLevel="0" collapsed="false">
      <c r="A169" s="191" t="str">
        <f aca="false">B169&amp;" "&amp;C169&amp;" "&amp;D169</f>
        <v> Natural Gas Physical</v>
      </c>
      <c r="B169" s="191" t="str">
        <f aca="false">IF((LEFT(N169,2)="US"),"US","")</f>
        <v/>
      </c>
      <c r="C169" s="191" t="str">
        <f aca="false">M169</f>
        <v>Natural Gas</v>
      </c>
      <c r="D169" s="191" t="str">
        <f aca="false">IF(ISNUMBER(FIND("Phy",N169))=TRUE(),"Physical","Financial")</f>
        <v>Physical</v>
      </c>
      <c r="E169" s="191" t="n">
        <f aca="false">IF(VLOOKUP(S169,'DD-Lookup'!$J$6:$L$50,3,FALSE())="Monthly",(YEAR(AC169)-YEAR(AB169))*12+MONTH(AC169)-MONTH(AB169)+1,(AC169-AB169+1))</f>
        <v>90</v>
      </c>
      <c r="F169" s="220" t="n">
        <f aca="false">E169*SUM(P169:Q169)</f>
        <v>2250000</v>
      </c>
      <c r="G169" s="196" t="n">
        <v>1244509</v>
      </c>
      <c r="H169" s="197" t="n">
        <v>37026.122650463</v>
      </c>
      <c r="I169" s="0" t="s">
        <v>994</v>
      </c>
      <c r="M169" s="0" t="s">
        <v>927</v>
      </c>
      <c r="N169" s="0" t="s">
        <v>928</v>
      </c>
      <c r="O169" s="0" t="s">
        <v>929</v>
      </c>
      <c r="Q169" s="198" t="n">
        <v>25000</v>
      </c>
      <c r="S169" s="0" t="s">
        <v>930</v>
      </c>
      <c r="T169" s="0" t="s">
        <v>931</v>
      </c>
      <c r="U169" s="200" t="n">
        <v>26.3</v>
      </c>
      <c r="V169" s="0" t="s">
        <v>995</v>
      </c>
      <c r="W169" s="0" t="s">
        <v>933</v>
      </c>
      <c r="X169" s="0" t="s">
        <v>934</v>
      </c>
      <c r="Y169" s="0" t="s">
        <v>935</v>
      </c>
      <c r="Z169" s="0" t="s">
        <v>800</v>
      </c>
      <c r="AA169" s="0" t="n">
        <v>102762</v>
      </c>
      <c r="AB169" s="197" t="n">
        <v>37257</v>
      </c>
      <c r="AC169" s="197" t="n">
        <v>37346</v>
      </c>
    </row>
    <row r="170" customFormat="false" ht="12.75" hidden="false" customHeight="false" outlineLevel="0" collapsed="false">
      <c r="A170" s="191" t="str">
        <f aca="false">B170&amp;" "&amp;C170&amp;" "&amp;D170</f>
        <v> Natural Gas Physical</v>
      </c>
      <c r="B170" s="191" t="str">
        <f aca="false">IF((LEFT(N170,2)="US"),"US","")</f>
        <v/>
      </c>
      <c r="C170" s="191" t="str">
        <f aca="false">M170</f>
        <v>Natural Gas</v>
      </c>
      <c r="D170" s="191" t="str">
        <f aca="false">IF(ISNUMBER(FIND("Phy",N170))=TRUE(),"Physical","Financial")</f>
        <v>Physical</v>
      </c>
      <c r="E170" s="191" t="n">
        <f aca="false">IF(VLOOKUP(S170,'DD-Lookup'!$J$6:$L$50,3,FALSE())="Monthly",(YEAR(AC170)-YEAR(AB170))*12+MONTH(AC170)-MONTH(AB170)+1,(AC170-AB170+1))</f>
        <v>183</v>
      </c>
      <c r="F170" s="220" t="n">
        <f aca="false">E170*SUM(P170:Q170)</f>
        <v>4575000</v>
      </c>
      <c r="G170" s="196" t="n">
        <v>1244510</v>
      </c>
      <c r="H170" s="197" t="n">
        <v>37026.122650463</v>
      </c>
      <c r="I170" s="0" t="s">
        <v>936</v>
      </c>
      <c r="M170" s="0" t="s">
        <v>927</v>
      </c>
      <c r="N170" s="0" t="s">
        <v>928</v>
      </c>
      <c r="O170" s="0" t="s">
        <v>937</v>
      </c>
      <c r="Q170" s="198" t="n">
        <v>25000</v>
      </c>
      <c r="S170" s="0" t="s">
        <v>930</v>
      </c>
      <c r="T170" s="0" t="s">
        <v>931</v>
      </c>
      <c r="U170" s="200" t="n">
        <v>22.15</v>
      </c>
      <c r="V170" s="0" t="s">
        <v>940</v>
      </c>
      <c r="W170" s="0" t="s">
        <v>933</v>
      </c>
      <c r="X170" s="0" t="s">
        <v>934</v>
      </c>
      <c r="Y170" s="0" t="s">
        <v>935</v>
      </c>
      <c r="Z170" s="0" t="s">
        <v>800</v>
      </c>
      <c r="AA170" s="0" t="n">
        <v>102761</v>
      </c>
      <c r="AB170" s="197" t="n">
        <v>37347</v>
      </c>
      <c r="AC170" s="197" t="n">
        <v>37529</v>
      </c>
    </row>
    <row r="171" customFormat="false" ht="12.75" hidden="false" customHeight="false" outlineLevel="0" collapsed="false">
      <c r="A171" s="191" t="str">
        <f aca="false">B171&amp;" "&amp;C171&amp;" "&amp;D171</f>
        <v> Natural Gas Physical</v>
      </c>
      <c r="B171" s="191" t="str">
        <f aca="false">IF((LEFT(N171,2)="US"),"US","")</f>
        <v/>
      </c>
      <c r="C171" s="191" t="str">
        <f aca="false">M171</f>
        <v>Natural Gas</v>
      </c>
      <c r="D171" s="191" t="str">
        <f aca="false">IF(ISNUMBER(FIND("Phy",N171))=TRUE(),"Physical","Financial")</f>
        <v>Physical</v>
      </c>
      <c r="E171" s="191" t="n">
        <f aca="false">IF(VLOOKUP(S171,'DD-Lookup'!$J$6:$L$50,3,FALSE())="Monthly",(YEAR(AC171)-YEAR(AB171))*12+MONTH(AC171)-MONTH(AB171)+1,(AC171-AB171+1))</f>
        <v>92</v>
      </c>
      <c r="F171" s="220" t="n">
        <f aca="false">E171*SUM(P171:Q171)</f>
        <v>2300000</v>
      </c>
      <c r="G171" s="196" t="n">
        <v>1244511</v>
      </c>
      <c r="H171" s="197" t="n">
        <v>37026.1227199074</v>
      </c>
      <c r="I171" s="0" t="s">
        <v>994</v>
      </c>
      <c r="M171" s="0" t="s">
        <v>927</v>
      </c>
      <c r="N171" s="0" t="s">
        <v>928</v>
      </c>
      <c r="O171" s="0" t="s">
        <v>941</v>
      </c>
      <c r="Q171" s="198" t="n">
        <v>25000</v>
      </c>
      <c r="S171" s="0" t="s">
        <v>930</v>
      </c>
      <c r="T171" s="0" t="s">
        <v>931</v>
      </c>
      <c r="U171" s="200" t="n">
        <v>21.5</v>
      </c>
      <c r="V171" s="0" t="s">
        <v>995</v>
      </c>
      <c r="W171" s="0" t="s">
        <v>933</v>
      </c>
      <c r="X171" s="0" t="s">
        <v>934</v>
      </c>
      <c r="Y171" s="0" t="s">
        <v>935</v>
      </c>
      <c r="Z171" s="0" t="s">
        <v>800</v>
      </c>
      <c r="AA171" s="0" t="n">
        <v>102766</v>
      </c>
      <c r="AB171" s="197" t="n">
        <v>37073</v>
      </c>
      <c r="AC171" s="197" t="n">
        <v>37164</v>
      </c>
    </row>
    <row r="172" customFormat="false" ht="12.75" hidden="false" customHeight="false" outlineLevel="0" collapsed="false">
      <c r="A172" s="191" t="str">
        <f aca="false">B172&amp;" "&amp;C172&amp;" "&amp;D172</f>
        <v> Metals Financial</v>
      </c>
      <c r="B172" s="191" t="str">
        <f aca="false">IF((LEFT(N172,2)="US"),"US","")</f>
        <v/>
      </c>
      <c r="C172" s="191" t="str">
        <f aca="false">M172</f>
        <v>Metals</v>
      </c>
      <c r="D172" s="191" t="str">
        <f aca="false">IF(ISNUMBER(FIND("Phy",N172))=TRUE(),"Physical","Financial")</f>
        <v>Financial</v>
      </c>
      <c r="E172" s="191" t="n">
        <f aca="false">IF(VLOOKUP(S172,'DD-Lookup'!$J$6:$L$50,3,FALSE())="Monthly",(YEAR(AC172)-YEAR(AB172))*12+MONTH(AC172)-MONTH(AB172)+1,(AC172-AB172+1))</f>
        <v>1</v>
      </c>
      <c r="F172" s="220" t="n">
        <f aca="false">E172*SUM(P172:Q172)</f>
        <v>20</v>
      </c>
      <c r="G172" s="196" t="n">
        <v>1244512</v>
      </c>
      <c r="H172" s="197" t="n">
        <v>37026.1240162037</v>
      </c>
      <c r="I172" s="0" t="s">
        <v>616</v>
      </c>
      <c r="M172" s="0" t="s">
        <v>768</v>
      </c>
      <c r="N172" s="0" t="s">
        <v>870</v>
      </c>
      <c r="O172" s="0" t="s">
        <v>871</v>
      </c>
      <c r="Q172" s="198" t="n">
        <v>20</v>
      </c>
      <c r="S172" s="0" t="s">
        <v>771</v>
      </c>
      <c r="T172" s="0" t="s">
        <v>772</v>
      </c>
      <c r="U172" s="200" t="n">
        <v>1514</v>
      </c>
      <c r="V172" s="0" t="s">
        <v>878</v>
      </c>
      <c r="W172" s="0" t="s">
        <v>820</v>
      </c>
      <c r="X172" s="0" t="s">
        <v>775</v>
      </c>
      <c r="Y172" s="0" t="s">
        <v>776</v>
      </c>
      <c r="Z172" s="0" t="s">
        <v>777</v>
      </c>
      <c r="AA172" s="0" t="n">
        <v>2128510</v>
      </c>
    </row>
    <row r="173" customFormat="false" ht="12.75" hidden="false" customHeight="false" outlineLevel="0" collapsed="false">
      <c r="A173" s="191" t="str">
        <f aca="false">B173&amp;" "&amp;C173&amp;" "&amp;D173</f>
        <v> Metals Financial</v>
      </c>
      <c r="B173" s="191" t="str">
        <f aca="false">IF((LEFT(N173,2)="US"),"US","")</f>
        <v/>
      </c>
      <c r="C173" s="191" t="str">
        <f aca="false">M173</f>
        <v>Metals</v>
      </c>
      <c r="D173" s="191" t="str">
        <f aca="false">IF(ISNUMBER(FIND("Phy",N173))=TRUE(),"Physical","Financial")</f>
        <v>Financial</v>
      </c>
      <c r="E173" s="191" t="n">
        <f aca="false">IF(VLOOKUP(S173,'DD-Lookup'!$J$6:$L$50,3,FALSE())="Monthly",(YEAR(AC173)-YEAR(AB173))*12+MONTH(AC173)-MONTH(AB173)+1,(AC173-AB173+1))</f>
        <v>1</v>
      </c>
      <c r="F173" s="220" t="n">
        <f aca="false">E173*SUM(P173:Q173)</f>
        <v>20</v>
      </c>
      <c r="G173" s="196" t="n">
        <v>1244515</v>
      </c>
      <c r="H173" s="197" t="n">
        <v>37026.125</v>
      </c>
      <c r="I173" s="0" t="s">
        <v>991</v>
      </c>
      <c r="M173" s="0" t="s">
        <v>768</v>
      </c>
      <c r="N173" s="0" t="s">
        <v>769</v>
      </c>
      <c r="O173" s="0" t="s">
        <v>770</v>
      </c>
      <c r="Q173" s="198" t="n">
        <v>20</v>
      </c>
      <c r="S173" s="0" t="s">
        <v>771</v>
      </c>
      <c r="T173" s="0" t="s">
        <v>772</v>
      </c>
      <c r="U173" s="200" t="n">
        <v>1664</v>
      </c>
      <c r="V173" s="0" t="s">
        <v>992</v>
      </c>
      <c r="W173" s="0" t="s">
        <v>820</v>
      </c>
      <c r="X173" s="0" t="s">
        <v>775</v>
      </c>
      <c r="Y173" s="0" t="s">
        <v>776</v>
      </c>
      <c r="Z173" s="0" t="s">
        <v>777</v>
      </c>
      <c r="AA173" s="0" t="n">
        <v>2128518</v>
      </c>
    </row>
    <row r="174" customFormat="false" ht="12.75" hidden="false" customHeight="false" outlineLevel="0" collapsed="false">
      <c r="A174" s="191" t="str">
        <f aca="false">B174&amp;" "&amp;C174&amp;" "&amp;D174</f>
        <v> Metals Financial</v>
      </c>
      <c r="B174" s="191" t="str">
        <f aca="false">IF((LEFT(N174,2)="US"),"US","")</f>
        <v/>
      </c>
      <c r="C174" s="191" t="str">
        <f aca="false">M174</f>
        <v>Metals</v>
      </c>
      <c r="D174" s="191" t="str">
        <f aca="false">IF(ISNUMBER(FIND("Phy",N174))=TRUE(),"Physical","Financial")</f>
        <v>Financial</v>
      </c>
      <c r="E174" s="191" t="n">
        <f aca="false">IF(VLOOKUP(S174,'DD-Lookup'!$J$6:$L$50,3,FALSE())="Monthly",(YEAR(AC174)-YEAR(AB174))*12+MONTH(AC174)-MONTH(AB174)+1,(AC174-AB174+1))</f>
        <v>1</v>
      </c>
      <c r="F174" s="220" t="n">
        <f aca="false">E174*SUM(P174:Q174)</f>
        <v>20</v>
      </c>
      <c r="G174" s="196" t="n">
        <v>1244516</v>
      </c>
      <c r="H174" s="197" t="n">
        <v>37026.1251157407</v>
      </c>
      <c r="I174" s="0" t="s">
        <v>971</v>
      </c>
      <c r="M174" s="0" t="s">
        <v>768</v>
      </c>
      <c r="N174" s="0" t="s">
        <v>870</v>
      </c>
      <c r="O174" s="0" t="s">
        <v>871</v>
      </c>
      <c r="P174" s="198" t="n">
        <v>20</v>
      </c>
      <c r="S174" s="0" t="s">
        <v>771</v>
      </c>
      <c r="T174" s="0" t="s">
        <v>772</v>
      </c>
      <c r="U174" s="200" t="n">
        <v>1512</v>
      </c>
      <c r="V174" s="0" t="s">
        <v>972</v>
      </c>
      <c r="W174" s="0" t="s">
        <v>820</v>
      </c>
      <c r="X174" s="0" t="s">
        <v>775</v>
      </c>
      <c r="Y174" s="0" t="s">
        <v>776</v>
      </c>
      <c r="Z174" s="0" t="s">
        <v>777</v>
      </c>
      <c r="AA174" s="0" t="n">
        <v>2128520</v>
      </c>
    </row>
    <row r="175" customFormat="false" ht="12.75" hidden="false" customHeight="false" outlineLevel="0" collapsed="false">
      <c r="A175" s="191" t="str">
        <f aca="false">B175&amp;" "&amp;C175&amp;" "&amp;D175</f>
        <v> Metals Financial</v>
      </c>
      <c r="B175" s="191" t="str">
        <f aca="false">IF((LEFT(N175,2)="US"),"US","")</f>
        <v/>
      </c>
      <c r="C175" s="191" t="str">
        <f aca="false">M175</f>
        <v>Metals</v>
      </c>
      <c r="D175" s="191" t="str">
        <f aca="false">IF(ISNUMBER(FIND("Phy",N175))=TRUE(),"Physical","Financial")</f>
        <v>Financial</v>
      </c>
      <c r="E175" s="191" t="n">
        <f aca="false">IF(VLOOKUP(S175,'DD-Lookup'!$J$6:$L$50,3,FALSE())="Monthly",(YEAR(AC175)-YEAR(AB175))*12+MONTH(AC175)-MONTH(AB175)+1,(AC175-AB175+1))</f>
        <v>1</v>
      </c>
      <c r="F175" s="220" t="n">
        <f aca="false">E175*SUM(P175:Q175)</f>
        <v>20</v>
      </c>
      <c r="G175" s="196" t="n">
        <v>1244517</v>
      </c>
      <c r="H175" s="197" t="n">
        <v>37026.1251851852</v>
      </c>
      <c r="I175" s="0" t="s">
        <v>896</v>
      </c>
      <c r="M175" s="0" t="s">
        <v>768</v>
      </c>
      <c r="N175" s="0" t="s">
        <v>870</v>
      </c>
      <c r="O175" s="0" t="s">
        <v>871</v>
      </c>
      <c r="P175" s="198" t="n">
        <v>20</v>
      </c>
      <c r="S175" s="0" t="s">
        <v>771</v>
      </c>
      <c r="T175" s="0" t="s">
        <v>772</v>
      </c>
      <c r="U175" s="200" t="n">
        <v>1511</v>
      </c>
      <c r="V175" s="0" t="s">
        <v>996</v>
      </c>
      <c r="W175" s="0" t="s">
        <v>820</v>
      </c>
      <c r="X175" s="0" t="s">
        <v>775</v>
      </c>
      <c r="Y175" s="0" t="s">
        <v>776</v>
      </c>
      <c r="Z175" s="0" t="s">
        <v>777</v>
      </c>
      <c r="AA175" s="0" t="n">
        <v>2128524</v>
      </c>
    </row>
    <row r="176" customFormat="false" ht="12.75" hidden="false" customHeight="false" outlineLevel="0" collapsed="false">
      <c r="A176" s="191" t="str">
        <f aca="false">B176&amp;" "&amp;C176&amp;" "&amp;D176</f>
        <v> Metals Financial</v>
      </c>
      <c r="B176" s="191" t="str">
        <f aca="false">IF((LEFT(N176,2)="US"),"US","")</f>
        <v/>
      </c>
      <c r="C176" s="191" t="str">
        <f aca="false">M176</f>
        <v>Metals</v>
      </c>
      <c r="D176" s="191" t="str">
        <f aca="false">IF(ISNUMBER(FIND("Phy",N176))=TRUE(),"Physical","Financial")</f>
        <v>Financial</v>
      </c>
      <c r="E176" s="191" t="n">
        <f aca="false">IF(VLOOKUP(S176,'DD-Lookup'!$J$6:$L$50,3,FALSE())="Monthly",(YEAR(AC176)-YEAR(AB176))*12+MONTH(AC176)-MONTH(AB176)+1,(AC176-AB176+1))</f>
        <v>1</v>
      </c>
      <c r="F176" s="220" t="n">
        <f aca="false">E176*SUM(P176:Q176)</f>
        <v>20</v>
      </c>
      <c r="G176" s="196" t="n">
        <v>1244520</v>
      </c>
      <c r="H176" s="197" t="n">
        <v>37026.1253009259</v>
      </c>
      <c r="I176" s="0" t="s">
        <v>896</v>
      </c>
      <c r="M176" s="0" t="s">
        <v>768</v>
      </c>
      <c r="N176" s="0" t="s">
        <v>870</v>
      </c>
      <c r="O176" s="0" t="s">
        <v>871</v>
      </c>
      <c r="Q176" s="198" t="n">
        <v>20</v>
      </c>
      <c r="S176" s="0" t="s">
        <v>771</v>
      </c>
      <c r="T176" s="0" t="s">
        <v>772</v>
      </c>
      <c r="U176" s="200" t="n">
        <v>1510</v>
      </c>
      <c r="V176" s="0" t="s">
        <v>897</v>
      </c>
      <c r="W176" s="0" t="s">
        <v>820</v>
      </c>
      <c r="X176" s="0" t="s">
        <v>775</v>
      </c>
      <c r="Y176" s="0" t="s">
        <v>776</v>
      </c>
      <c r="Z176" s="0" t="s">
        <v>777</v>
      </c>
      <c r="AA176" s="0" t="n">
        <v>2128530</v>
      </c>
    </row>
    <row r="177" customFormat="false" ht="12.75" hidden="false" customHeight="false" outlineLevel="0" collapsed="false">
      <c r="A177" s="191" t="str">
        <f aca="false">B177&amp;" "&amp;C177&amp;" "&amp;D177</f>
        <v> Metals Financial</v>
      </c>
      <c r="B177" s="191" t="str">
        <f aca="false">IF((LEFT(N177,2)="US"),"US","")</f>
        <v/>
      </c>
      <c r="C177" s="191" t="str">
        <f aca="false">M177</f>
        <v>Metals</v>
      </c>
      <c r="D177" s="191" t="str">
        <f aca="false">IF(ISNUMBER(FIND("Phy",N177))=TRUE(),"Physical","Financial")</f>
        <v>Financial</v>
      </c>
      <c r="E177" s="191" t="n">
        <f aca="false">IF(VLOOKUP(S177,'DD-Lookup'!$J$6:$L$50,3,FALSE())="Monthly",(YEAR(AC177)-YEAR(AB177))*12+MONTH(AC177)-MONTH(AB177)+1,(AC177-AB177+1))</f>
        <v>1</v>
      </c>
      <c r="F177" s="220" t="n">
        <f aca="false">E177*SUM(P177:Q177)</f>
        <v>20</v>
      </c>
      <c r="G177" s="196" t="n">
        <v>1244521</v>
      </c>
      <c r="H177" s="197" t="n">
        <v>37026.1253819445</v>
      </c>
      <c r="I177" s="0" t="s">
        <v>896</v>
      </c>
      <c r="M177" s="0" t="s">
        <v>768</v>
      </c>
      <c r="N177" s="0" t="s">
        <v>870</v>
      </c>
      <c r="O177" s="0" t="s">
        <v>871</v>
      </c>
      <c r="Q177" s="198" t="n">
        <v>20</v>
      </c>
      <c r="S177" s="0" t="s">
        <v>771</v>
      </c>
      <c r="T177" s="0" t="s">
        <v>772</v>
      </c>
      <c r="U177" s="200" t="n">
        <v>1511</v>
      </c>
      <c r="V177" s="0" t="s">
        <v>897</v>
      </c>
      <c r="W177" s="0" t="s">
        <v>820</v>
      </c>
      <c r="X177" s="0" t="s">
        <v>775</v>
      </c>
      <c r="Y177" s="0" t="s">
        <v>776</v>
      </c>
      <c r="Z177" s="0" t="s">
        <v>777</v>
      </c>
      <c r="AA177" s="0" t="n">
        <v>2128532</v>
      </c>
    </row>
    <row r="178" customFormat="false" ht="12.75" hidden="false" customHeight="false" outlineLevel="0" collapsed="false">
      <c r="A178" s="191" t="str">
        <f aca="false">B178&amp;" "&amp;C178&amp;" "&amp;D178</f>
        <v> Metals Financial</v>
      </c>
      <c r="B178" s="191" t="str">
        <f aca="false">IF((LEFT(N178,2)="US"),"US","")</f>
        <v/>
      </c>
      <c r="C178" s="191" t="str">
        <f aca="false">M178</f>
        <v>Metals</v>
      </c>
      <c r="D178" s="191" t="str">
        <f aca="false">IF(ISNUMBER(FIND("Phy",N178))=TRUE(),"Physical","Financial")</f>
        <v>Financial</v>
      </c>
      <c r="E178" s="191" t="n">
        <f aca="false">IF(VLOOKUP(S178,'DD-Lookup'!$J$6:$L$50,3,FALSE())="Monthly",(YEAR(AC178)-YEAR(AB178))*12+MONTH(AC178)-MONTH(AB178)+1,(AC178-AB178+1))</f>
        <v>1</v>
      </c>
      <c r="F178" s="220" t="n">
        <f aca="false">E178*SUM(P178:Q178)</f>
        <v>20</v>
      </c>
      <c r="G178" s="196" t="n">
        <v>1244522</v>
      </c>
      <c r="H178" s="197" t="n">
        <v>37026.1254976852</v>
      </c>
      <c r="I178" s="0" t="s">
        <v>991</v>
      </c>
      <c r="M178" s="0" t="s">
        <v>768</v>
      </c>
      <c r="N178" s="0" t="s">
        <v>769</v>
      </c>
      <c r="O178" s="0" t="s">
        <v>770</v>
      </c>
      <c r="Q178" s="198" t="n">
        <v>20</v>
      </c>
      <c r="S178" s="0" t="s">
        <v>771</v>
      </c>
      <c r="T178" s="0" t="s">
        <v>772</v>
      </c>
      <c r="U178" s="200" t="n">
        <v>1663</v>
      </c>
      <c r="V178" s="0" t="s">
        <v>992</v>
      </c>
      <c r="W178" s="0" t="s">
        <v>820</v>
      </c>
      <c r="X178" s="0" t="s">
        <v>775</v>
      </c>
      <c r="Y178" s="0" t="s">
        <v>776</v>
      </c>
      <c r="Z178" s="0" t="s">
        <v>777</v>
      </c>
      <c r="AA178" s="0" t="n">
        <v>2128534</v>
      </c>
    </row>
    <row r="179" customFormat="false" ht="12.75" hidden="false" customHeight="false" outlineLevel="0" collapsed="false">
      <c r="A179" s="191" t="str">
        <f aca="false">B179&amp;" "&amp;C179&amp;" "&amp;D179</f>
        <v> Metals Financial</v>
      </c>
      <c r="B179" s="191" t="str">
        <f aca="false">IF((LEFT(N179,2)="US"),"US","")</f>
        <v/>
      </c>
      <c r="C179" s="191" t="str">
        <f aca="false">M179</f>
        <v>Metals</v>
      </c>
      <c r="D179" s="191" t="str">
        <f aca="false">IF(ISNUMBER(FIND("Phy",N179))=TRUE(),"Physical","Financial")</f>
        <v>Financial</v>
      </c>
      <c r="E179" s="191" t="n">
        <f aca="false">IF(VLOOKUP(S179,'DD-Lookup'!$J$6:$L$50,3,FALSE())="Monthly",(YEAR(AC179)-YEAR(AB179))*12+MONTH(AC179)-MONTH(AB179)+1,(AC179-AB179+1))</f>
        <v>1</v>
      </c>
      <c r="F179" s="220" t="n">
        <f aca="false">E179*SUM(P179:Q179)</f>
        <v>20</v>
      </c>
      <c r="G179" s="196" t="n">
        <v>1244524</v>
      </c>
      <c r="H179" s="197" t="n">
        <v>37026.125787037</v>
      </c>
      <c r="I179" s="0" t="s">
        <v>971</v>
      </c>
      <c r="M179" s="0" t="s">
        <v>768</v>
      </c>
      <c r="N179" s="0" t="s">
        <v>997</v>
      </c>
      <c r="O179" s="0" t="s">
        <v>998</v>
      </c>
      <c r="P179" s="198" t="n">
        <v>20</v>
      </c>
      <c r="S179" s="0" t="s">
        <v>771</v>
      </c>
      <c r="T179" s="0" t="s">
        <v>772</v>
      </c>
      <c r="U179" s="200" t="n">
        <v>956.5</v>
      </c>
      <c r="V179" s="0" t="s">
        <v>977</v>
      </c>
      <c r="W179" s="0" t="s">
        <v>910</v>
      </c>
      <c r="X179" s="0" t="s">
        <v>775</v>
      </c>
      <c r="Y179" s="0" t="s">
        <v>776</v>
      </c>
      <c r="Z179" s="0" t="s">
        <v>777</v>
      </c>
      <c r="AA179" s="0" t="n">
        <v>2128536</v>
      </c>
    </row>
    <row r="180" customFormat="false" ht="12.75" hidden="false" customHeight="false" outlineLevel="0" collapsed="false">
      <c r="A180" s="191" t="str">
        <f aca="false">B180&amp;" "&amp;C180&amp;" "&amp;D180</f>
        <v> Natural Gas Physical</v>
      </c>
      <c r="B180" s="191" t="str">
        <f aca="false">IF((LEFT(N180,2)="US"),"US","")</f>
        <v/>
      </c>
      <c r="C180" s="191" t="str">
        <f aca="false">M180</f>
        <v>Natural Gas</v>
      </c>
      <c r="D180" s="191" t="str">
        <f aca="false">IF(ISNUMBER(FIND("Phy",N180))=TRUE(),"Physical","Financial")</f>
        <v>Physical</v>
      </c>
      <c r="E180" s="191" t="n">
        <f aca="false">IF(VLOOKUP(S180,'DD-Lookup'!$J$6:$L$50,3,FALSE())="Monthly",(YEAR(AC180)-YEAR(AB180))*12+MONTH(AC180)-MONTH(AB180)+1,(AC180-AB180+1))</f>
        <v>183</v>
      </c>
      <c r="F180" s="220" t="n">
        <f aca="false">E180*SUM(P180:Q180)</f>
        <v>4575000</v>
      </c>
      <c r="G180" s="196" t="n">
        <v>1244523</v>
      </c>
      <c r="H180" s="197" t="n">
        <v>37026.125787037</v>
      </c>
      <c r="I180" s="0" t="s">
        <v>936</v>
      </c>
      <c r="M180" s="0" t="s">
        <v>927</v>
      </c>
      <c r="N180" s="0" t="s">
        <v>928</v>
      </c>
      <c r="O180" s="0" t="s">
        <v>937</v>
      </c>
      <c r="Q180" s="198" t="n">
        <v>25000</v>
      </c>
      <c r="S180" s="0" t="s">
        <v>930</v>
      </c>
      <c r="T180" s="0" t="s">
        <v>931</v>
      </c>
      <c r="U180" s="200" t="n">
        <v>22.15</v>
      </c>
      <c r="V180" s="0" t="s">
        <v>940</v>
      </c>
      <c r="W180" s="0" t="s">
        <v>933</v>
      </c>
      <c r="X180" s="0" t="s">
        <v>934</v>
      </c>
      <c r="Y180" s="0" t="s">
        <v>935</v>
      </c>
      <c r="Z180" s="0" t="s">
        <v>800</v>
      </c>
      <c r="AA180" s="0" t="n">
        <v>102764</v>
      </c>
      <c r="AB180" s="197" t="n">
        <v>37347</v>
      </c>
      <c r="AC180" s="197" t="n">
        <v>37529</v>
      </c>
    </row>
    <row r="181" customFormat="false" ht="12.75" hidden="false" customHeight="false" outlineLevel="0" collapsed="false">
      <c r="A181" s="191" t="str">
        <f aca="false">B181&amp;" "&amp;C181&amp;" "&amp;D181</f>
        <v> Metals Financial</v>
      </c>
      <c r="B181" s="191" t="str">
        <f aca="false">IF((LEFT(N181,2)="US"),"US","")</f>
        <v/>
      </c>
      <c r="C181" s="191" t="str">
        <f aca="false">M181</f>
        <v>Metals</v>
      </c>
      <c r="D181" s="191" t="str">
        <f aca="false">IF(ISNUMBER(FIND("Phy",N181))=TRUE(),"Physical","Financial")</f>
        <v>Financial</v>
      </c>
      <c r="E181" s="191" t="n">
        <f aca="false">IF(VLOOKUP(S181,'DD-Lookup'!$J$6:$L$50,3,FALSE())="Monthly",(YEAR(AC181)-YEAR(AB181))*12+MONTH(AC181)-MONTH(AB181)+1,(AC181-AB181+1))</f>
        <v>1</v>
      </c>
      <c r="F181" s="220" t="n">
        <f aca="false">E181*SUM(P181:Q181)</f>
        <v>20</v>
      </c>
      <c r="G181" s="196" t="n">
        <v>1244526</v>
      </c>
      <c r="H181" s="197" t="n">
        <v>37026.1261805556</v>
      </c>
      <c r="I181" s="0" t="s">
        <v>999</v>
      </c>
      <c r="M181" s="0" t="s">
        <v>768</v>
      </c>
      <c r="N181" s="0" t="s">
        <v>870</v>
      </c>
      <c r="O181" s="0" t="s">
        <v>871</v>
      </c>
      <c r="Q181" s="198" t="n">
        <v>20</v>
      </c>
      <c r="S181" s="0" t="s">
        <v>771</v>
      </c>
      <c r="T181" s="0" t="s">
        <v>772</v>
      </c>
      <c r="U181" s="200" t="n">
        <v>1511</v>
      </c>
      <c r="V181" s="0" t="s">
        <v>1000</v>
      </c>
      <c r="W181" s="0" t="s">
        <v>820</v>
      </c>
      <c r="X181" s="0" t="s">
        <v>775</v>
      </c>
      <c r="Y181" s="0" t="s">
        <v>776</v>
      </c>
      <c r="Z181" s="0" t="s">
        <v>777</v>
      </c>
      <c r="AA181" s="0" t="n">
        <v>2128540</v>
      </c>
    </row>
    <row r="182" customFormat="false" ht="12.75" hidden="false" customHeight="false" outlineLevel="0" collapsed="false">
      <c r="A182" s="191" t="str">
        <f aca="false">B182&amp;" "&amp;C182&amp;" "&amp;D182</f>
        <v> Metals Financial</v>
      </c>
      <c r="B182" s="191" t="str">
        <f aca="false">IF((LEFT(N182,2)="US"),"US","")</f>
        <v/>
      </c>
      <c r="C182" s="191" t="str">
        <f aca="false">M182</f>
        <v>Metals</v>
      </c>
      <c r="D182" s="191" t="str">
        <f aca="false">IF(ISNUMBER(FIND("Phy",N182))=TRUE(),"Physical","Financial")</f>
        <v>Financial</v>
      </c>
      <c r="E182" s="191" t="n">
        <f aca="false">IF(VLOOKUP(S182,'DD-Lookup'!$J$6:$L$50,3,FALSE())="Monthly",(YEAR(AC182)-YEAR(AB182))*12+MONTH(AC182)-MONTH(AB182)+1,(AC182-AB182+1))</f>
        <v>1</v>
      </c>
      <c r="F182" s="220" t="n">
        <f aca="false">E182*SUM(P182:Q182)</f>
        <v>10</v>
      </c>
      <c r="G182" s="196" t="n">
        <v>1244529</v>
      </c>
      <c r="H182" s="197" t="n">
        <v>37026.1265740741</v>
      </c>
      <c r="I182" s="0" t="s">
        <v>967</v>
      </c>
      <c r="M182" s="0" t="s">
        <v>768</v>
      </c>
      <c r="N182" s="0" t="s">
        <v>870</v>
      </c>
      <c r="O182" s="0" t="s">
        <v>871</v>
      </c>
      <c r="Q182" s="198" t="n">
        <v>10</v>
      </c>
      <c r="S182" s="0" t="s">
        <v>771</v>
      </c>
      <c r="T182" s="0" t="s">
        <v>772</v>
      </c>
      <c r="U182" s="200" t="n">
        <v>1511</v>
      </c>
      <c r="V182" s="0" t="s">
        <v>1001</v>
      </c>
      <c r="W182" s="0" t="s">
        <v>820</v>
      </c>
      <c r="X182" s="0" t="s">
        <v>775</v>
      </c>
      <c r="Y182" s="0" t="s">
        <v>776</v>
      </c>
      <c r="Z182" s="0" t="s">
        <v>777</v>
      </c>
      <c r="AA182" s="0" t="n">
        <v>2128546</v>
      </c>
    </row>
    <row r="183" customFormat="false" ht="12.75" hidden="false" customHeight="false" outlineLevel="0" collapsed="false">
      <c r="A183" s="191" t="str">
        <f aca="false">B183&amp;" "&amp;C183&amp;" "&amp;D183</f>
        <v> Metals Financial</v>
      </c>
      <c r="B183" s="191" t="str">
        <f aca="false">IF((LEFT(N183,2)="US"),"US","")</f>
        <v/>
      </c>
      <c r="C183" s="191" t="str">
        <f aca="false">M183</f>
        <v>Metals</v>
      </c>
      <c r="D183" s="191" t="str">
        <f aca="false">IF(ISNUMBER(FIND("Phy",N183))=TRUE(),"Physical","Financial")</f>
        <v>Financial</v>
      </c>
      <c r="E183" s="191" t="n">
        <f aca="false">IF(VLOOKUP(S183,'DD-Lookup'!$J$6:$L$50,3,FALSE())="Monthly",(YEAR(AC183)-YEAR(AB183))*12+MONTH(AC183)-MONTH(AB183)+1,(AC183-AB183+1))</f>
        <v>1</v>
      </c>
      <c r="F183" s="220" t="n">
        <f aca="false">E183*SUM(P183:Q183)</f>
        <v>20</v>
      </c>
      <c r="G183" s="196" t="n">
        <v>1244530</v>
      </c>
      <c r="H183" s="197" t="n">
        <v>37026.1267476852</v>
      </c>
      <c r="I183" s="0" t="s">
        <v>879</v>
      </c>
      <c r="M183" s="0" t="s">
        <v>768</v>
      </c>
      <c r="N183" s="0" t="s">
        <v>769</v>
      </c>
      <c r="O183" s="0" t="s">
        <v>770</v>
      </c>
      <c r="P183" s="198" t="n">
        <v>20</v>
      </c>
      <c r="S183" s="0" t="s">
        <v>771</v>
      </c>
      <c r="T183" s="0" t="s">
        <v>772</v>
      </c>
      <c r="U183" s="200" t="n">
        <v>1661</v>
      </c>
      <c r="V183" s="0" t="s">
        <v>973</v>
      </c>
      <c r="W183" s="0" t="s">
        <v>820</v>
      </c>
      <c r="X183" s="0" t="s">
        <v>775</v>
      </c>
      <c r="Y183" s="0" t="s">
        <v>776</v>
      </c>
      <c r="Z183" s="0" t="s">
        <v>777</v>
      </c>
      <c r="AA183" s="0" t="n">
        <v>2128550</v>
      </c>
    </row>
    <row r="184" customFormat="false" ht="12.75" hidden="false" customHeight="false" outlineLevel="0" collapsed="false">
      <c r="A184" s="191" t="str">
        <f aca="false">B184&amp;" "&amp;C184&amp;" "&amp;D184</f>
        <v> Metals Financial</v>
      </c>
      <c r="B184" s="191" t="str">
        <f aca="false">IF((LEFT(N184,2)="US"),"US","")</f>
        <v/>
      </c>
      <c r="C184" s="191" t="str">
        <f aca="false">M184</f>
        <v>Metals</v>
      </c>
      <c r="D184" s="191" t="str">
        <f aca="false">IF(ISNUMBER(FIND("Phy",N184))=TRUE(),"Physical","Financial")</f>
        <v>Financial</v>
      </c>
      <c r="E184" s="191" t="n">
        <f aca="false">IF(VLOOKUP(S184,'DD-Lookup'!$J$6:$L$50,3,FALSE())="Monthly",(YEAR(AC184)-YEAR(AB184))*12+MONTH(AC184)-MONTH(AB184)+1,(AC184-AB184+1))</f>
        <v>1</v>
      </c>
      <c r="F184" s="220" t="n">
        <f aca="false">E184*SUM(P184:Q184)</f>
        <v>10</v>
      </c>
      <c r="G184" s="196" t="n">
        <v>1244531</v>
      </c>
      <c r="H184" s="197" t="n">
        <v>37026.1267824074</v>
      </c>
      <c r="I184" s="0" t="s">
        <v>975</v>
      </c>
      <c r="M184" s="0" t="s">
        <v>768</v>
      </c>
      <c r="N184" s="0" t="s">
        <v>870</v>
      </c>
      <c r="O184" s="0" t="s">
        <v>871</v>
      </c>
      <c r="Q184" s="198" t="n">
        <v>10</v>
      </c>
      <c r="S184" s="0" t="s">
        <v>771</v>
      </c>
      <c r="T184" s="0" t="s">
        <v>772</v>
      </c>
      <c r="U184" s="200" t="n">
        <v>1511</v>
      </c>
      <c r="V184" s="0" t="s">
        <v>976</v>
      </c>
      <c r="W184" s="0" t="s">
        <v>820</v>
      </c>
      <c r="X184" s="0" t="s">
        <v>775</v>
      </c>
      <c r="Y184" s="0" t="s">
        <v>776</v>
      </c>
      <c r="Z184" s="0" t="s">
        <v>777</v>
      </c>
      <c r="AA184" s="0" t="n">
        <v>2128556</v>
      </c>
    </row>
    <row r="185" customFormat="false" ht="12.75" hidden="false" customHeight="false" outlineLevel="0" collapsed="false">
      <c r="A185" s="191" t="str">
        <f aca="false">B185&amp;" "&amp;C185&amp;" "&amp;D185</f>
        <v> Metals Financial</v>
      </c>
      <c r="B185" s="191" t="str">
        <f aca="false">IF((LEFT(N185,2)="US"),"US","")</f>
        <v/>
      </c>
      <c r="C185" s="191" t="str">
        <f aca="false">M185</f>
        <v>Metals</v>
      </c>
      <c r="D185" s="191" t="str">
        <f aca="false">IF(ISNUMBER(FIND("Phy",N185))=TRUE(),"Physical","Financial")</f>
        <v>Financial</v>
      </c>
      <c r="E185" s="191" t="n">
        <f aca="false">IF(VLOOKUP(S185,'DD-Lookup'!$J$6:$L$50,3,FALSE())="Monthly",(YEAR(AC185)-YEAR(AB185))*12+MONTH(AC185)-MONTH(AB185)+1,(AC185-AB185+1))</f>
        <v>1</v>
      </c>
      <c r="F185" s="220" t="n">
        <f aca="false">E185*SUM(P185:Q185)</f>
        <v>20</v>
      </c>
      <c r="G185" s="196" t="n">
        <v>1244532</v>
      </c>
      <c r="H185" s="197" t="n">
        <v>37026.1269560185</v>
      </c>
      <c r="I185" s="0" t="s">
        <v>896</v>
      </c>
      <c r="M185" s="0" t="s">
        <v>768</v>
      </c>
      <c r="N185" s="0" t="s">
        <v>769</v>
      </c>
      <c r="O185" s="0" t="s">
        <v>770</v>
      </c>
      <c r="Q185" s="198" t="n">
        <v>20</v>
      </c>
      <c r="S185" s="0" t="s">
        <v>771</v>
      </c>
      <c r="T185" s="0" t="s">
        <v>772</v>
      </c>
      <c r="U185" s="200" t="n">
        <v>1662</v>
      </c>
      <c r="V185" s="0" t="s">
        <v>1002</v>
      </c>
      <c r="W185" s="0" t="s">
        <v>820</v>
      </c>
      <c r="X185" s="0" t="s">
        <v>775</v>
      </c>
      <c r="Y185" s="0" t="s">
        <v>776</v>
      </c>
      <c r="Z185" s="0" t="s">
        <v>777</v>
      </c>
      <c r="AA185" s="0" t="n">
        <v>2128558</v>
      </c>
    </row>
    <row r="186" customFormat="false" ht="12.75" hidden="false" customHeight="false" outlineLevel="0" collapsed="false">
      <c r="A186" s="191" t="str">
        <f aca="false">B186&amp;" "&amp;C186&amp;" "&amp;D186</f>
        <v> Natural Gas Physical</v>
      </c>
      <c r="B186" s="191" t="str">
        <f aca="false">IF((LEFT(N186,2)="US"),"US","")</f>
        <v/>
      </c>
      <c r="C186" s="191" t="str">
        <f aca="false">M186</f>
        <v>Natural Gas</v>
      </c>
      <c r="D186" s="191" t="str">
        <f aca="false">IF(ISNUMBER(FIND("Phy",N186))=TRUE(),"Physical","Financial")</f>
        <v>Physical</v>
      </c>
      <c r="E186" s="191" t="n">
        <f aca="false">IF(VLOOKUP(S186,'DD-Lookup'!$J$6:$L$50,3,FALSE())="Monthly",(YEAR(AC186)-YEAR(AB186))*12+MONTH(AC186)-MONTH(AB186)+1,(AC186-AB186+1))</f>
        <v>90</v>
      </c>
      <c r="F186" s="220" t="n">
        <f aca="false">E186*SUM(P186:Q186)</f>
        <v>2250000</v>
      </c>
      <c r="G186" s="196" t="n">
        <v>1244533</v>
      </c>
      <c r="H186" s="197" t="n">
        <v>37026.1270486111</v>
      </c>
      <c r="I186" s="0" t="s">
        <v>979</v>
      </c>
      <c r="M186" s="0" t="s">
        <v>927</v>
      </c>
      <c r="N186" s="0" t="s">
        <v>928</v>
      </c>
      <c r="O186" s="0" t="s">
        <v>929</v>
      </c>
      <c r="Q186" s="198" t="n">
        <v>25000</v>
      </c>
      <c r="S186" s="0" t="s">
        <v>930</v>
      </c>
      <c r="T186" s="0" t="s">
        <v>931</v>
      </c>
      <c r="U186" s="200" t="n">
        <v>26.35</v>
      </c>
      <c r="V186" s="0" t="s">
        <v>980</v>
      </c>
      <c r="W186" s="0" t="s">
        <v>933</v>
      </c>
      <c r="X186" s="0" t="s">
        <v>934</v>
      </c>
      <c r="Y186" s="0" t="s">
        <v>935</v>
      </c>
      <c r="Z186" s="0" t="s">
        <v>800</v>
      </c>
      <c r="AA186" s="0" t="n">
        <v>102765</v>
      </c>
      <c r="AB186" s="197" t="n">
        <v>37257</v>
      </c>
      <c r="AC186" s="197" t="n">
        <v>37346</v>
      </c>
    </row>
    <row r="187" customFormat="false" ht="12.75" hidden="false" customHeight="false" outlineLevel="0" collapsed="false">
      <c r="A187" s="191" t="str">
        <f aca="false">B187&amp;" "&amp;C187&amp;" "&amp;D187</f>
        <v> Aluminum Physical</v>
      </c>
      <c r="B187" s="191" t="str">
        <f aca="false">IF((LEFT(N187,2)="US"),"US","")</f>
        <v/>
      </c>
      <c r="C187" s="191" t="str">
        <f aca="false">M187</f>
        <v>Aluminum</v>
      </c>
      <c r="D187" s="191" t="str">
        <f aca="false">IF(ISNUMBER(FIND("Phy",N187))=TRUE(),"Physical","Financial")</f>
        <v>Physical</v>
      </c>
      <c r="E187" s="191" t="n">
        <f aca="false">IF(VLOOKUP(S187,'DD-Lookup'!$J$6:$L$50,3,FALSE())="Monthly",(YEAR(AC187)-YEAR(AB187))*12+MONTH(AC187)-MONTH(AB187)+1,(AC187-AB187+1))</f>
        <v>92</v>
      </c>
      <c r="F187" s="220" t="n">
        <f aca="false">E187*SUM(P187:Q187)</f>
        <v>184</v>
      </c>
      <c r="G187" s="196" t="n">
        <v>1244535</v>
      </c>
      <c r="H187" s="197" t="n">
        <v>37026.1274074074</v>
      </c>
      <c r="I187" s="0" t="s">
        <v>1003</v>
      </c>
      <c r="M187" s="0" t="s">
        <v>1004</v>
      </c>
      <c r="N187" s="0" t="s">
        <v>1005</v>
      </c>
      <c r="O187" s="0" t="s">
        <v>1006</v>
      </c>
      <c r="P187" s="198" t="n">
        <v>2</v>
      </c>
      <c r="S187" s="0" t="s">
        <v>1007</v>
      </c>
      <c r="T187" s="0" t="s">
        <v>772</v>
      </c>
      <c r="U187" s="200" t="n">
        <v>51</v>
      </c>
      <c r="V187" s="0" t="s">
        <v>1008</v>
      </c>
      <c r="W187" s="0" t="s">
        <v>1009</v>
      </c>
      <c r="X187" s="0" t="s">
        <v>775</v>
      </c>
      <c r="Y187" s="0" t="s">
        <v>776</v>
      </c>
      <c r="Z187" s="0" t="s">
        <v>1010</v>
      </c>
      <c r="AA187" s="0" t="s">
        <v>1011</v>
      </c>
      <c r="AB187" s="197" t="n">
        <v>37073</v>
      </c>
      <c r="AC187" s="197" t="n">
        <v>37164</v>
      </c>
    </row>
    <row r="188" customFormat="false" ht="12.75" hidden="false" customHeight="false" outlineLevel="0" collapsed="false">
      <c r="A188" s="191" t="str">
        <f aca="false">B188&amp;" "&amp;C188&amp;" "&amp;D188</f>
        <v> Natural Gas Physical</v>
      </c>
      <c r="B188" s="191" t="str">
        <f aca="false">IF((LEFT(N188,2)="US"),"US","")</f>
        <v/>
      </c>
      <c r="C188" s="191" t="str">
        <f aca="false">M188</f>
        <v>Natural Gas</v>
      </c>
      <c r="D188" s="191" t="str">
        <f aca="false">IF(ISNUMBER(FIND("Phy",N188))=TRUE(),"Physical","Financial")</f>
        <v>Physical</v>
      </c>
      <c r="E188" s="191" t="n">
        <f aca="false">IF(VLOOKUP(S188,'DD-Lookup'!$J$6:$L$50,3,FALSE())="Monthly",(YEAR(AC188)-YEAR(AB188))*12+MONTH(AC188)-MONTH(AB188)+1,(AC188-AB188+1))</f>
        <v>1</v>
      </c>
      <c r="F188" s="220" t="n">
        <f aca="false">E188*SUM(P188:Q188)</f>
        <v>50000</v>
      </c>
      <c r="G188" s="196" t="n">
        <v>1244536</v>
      </c>
      <c r="H188" s="197" t="n">
        <v>37026.1278587963</v>
      </c>
      <c r="I188" s="0" t="s">
        <v>1012</v>
      </c>
      <c r="M188" s="0" t="s">
        <v>927</v>
      </c>
      <c r="N188" s="0" t="s">
        <v>928</v>
      </c>
      <c r="O188" s="0" t="s">
        <v>952</v>
      </c>
      <c r="Q188" s="198" t="n">
        <v>50000</v>
      </c>
      <c r="S188" s="0" t="s">
        <v>930</v>
      </c>
      <c r="T188" s="0" t="s">
        <v>931</v>
      </c>
      <c r="U188" s="200" t="n">
        <v>22.5</v>
      </c>
      <c r="V188" s="0" t="s">
        <v>1013</v>
      </c>
      <c r="W188" s="0" t="s">
        <v>954</v>
      </c>
      <c r="X188" s="0" t="s">
        <v>934</v>
      </c>
      <c r="Y188" s="0" t="s">
        <v>935</v>
      </c>
      <c r="Z188" s="0" t="s">
        <v>800</v>
      </c>
      <c r="AA188" s="0" t="n">
        <v>102767</v>
      </c>
      <c r="AB188" s="197" t="n">
        <v>37026.875</v>
      </c>
      <c r="AC188" s="197" t="n">
        <v>37026.875</v>
      </c>
    </row>
    <row r="189" customFormat="false" ht="12.75" hidden="false" customHeight="false" outlineLevel="0" collapsed="false">
      <c r="A189" s="191" t="str">
        <f aca="false">B189&amp;" "&amp;C189&amp;" "&amp;D189</f>
        <v> Metals Financial</v>
      </c>
      <c r="B189" s="191" t="str">
        <f aca="false">IF((LEFT(N189,2)="US"),"US","")</f>
        <v/>
      </c>
      <c r="C189" s="191" t="str">
        <f aca="false">M189</f>
        <v>Metals</v>
      </c>
      <c r="D189" s="191" t="str">
        <f aca="false">IF(ISNUMBER(FIND("Phy",N189))=TRUE(),"Physical","Financial")</f>
        <v>Financial</v>
      </c>
      <c r="E189" s="191" t="n">
        <f aca="false">IF(VLOOKUP(S189,'DD-Lookup'!$J$6:$L$50,3,FALSE())="Monthly",(YEAR(AC189)-YEAR(AB189))*12+MONTH(AC189)-MONTH(AB189)+1,(AC189-AB189+1))</f>
        <v>1</v>
      </c>
      <c r="F189" s="220" t="n">
        <f aca="false">E189*SUM(P189:Q189)</f>
        <v>20</v>
      </c>
      <c r="G189" s="196" t="n">
        <v>1244537</v>
      </c>
      <c r="H189" s="197" t="n">
        <v>37026.1280671296</v>
      </c>
      <c r="I189" s="0" t="s">
        <v>1014</v>
      </c>
      <c r="M189" s="0" t="s">
        <v>768</v>
      </c>
      <c r="N189" s="0" t="s">
        <v>870</v>
      </c>
      <c r="O189" s="0" t="s">
        <v>871</v>
      </c>
      <c r="P189" s="198" t="n">
        <v>20</v>
      </c>
      <c r="S189" s="0" t="s">
        <v>771</v>
      </c>
      <c r="T189" s="0" t="s">
        <v>772</v>
      </c>
      <c r="U189" s="200" t="n">
        <v>1509</v>
      </c>
      <c r="V189" s="0" t="s">
        <v>1015</v>
      </c>
      <c r="W189" s="0" t="s">
        <v>820</v>
      </c>
      <c r="X189" s="0" t="s">
        <v>775</v>
      </c>
      <c r="Y189" s="0" t="s">
        <v>776</v>
      </c>
      <c r="Z189" s="0" t="s">
        <v>777</v>
      </c>
      <c r="AA189" s="0" t="n">
        <v>2128562</v>
      </c>
    </row>
    <row r="190" customFormat="false" ht="12.75" hidden="false" customHeight="false" outlineLevel="0" collapsed="false">
      <c r="A190" s="191" t="str">
        <f aca="false">B190&amp;" "&amp;C190&amp;" "&amp;D190</f>
        <v> Metals Financial</v>
      </c>
      <c r="B190" s="191" t="str">
        <f aca="false">IF((LEFT(N190,2)="US"),"US","")</f>
        <v/>
      </c>
      <c r="C190" s="191" t="str">
        <f aca="false">M190</f>
        <v>Metals</v>
      </c>
      <c r="D190" s="191" t="str">
        <f aca="false">IF(ISNUMBER(FIND("Phy",N190))=TRUE(),"Physical","Financial")</f>
        <v>Financial</v>
      </c>
      <c r="E190" s="191" t="n">
        <f aca="false">IF(VLOOKUP(S190,'DD-Lookup'!$J$6:$L$50,3,FALSE())="Monthly",(YEAR(AC190)-YEAR(AB190))*12+MONTH(AC190)-MONTH(AB190)+1,(AC190-AB190+1))</f>
        <v>1</v>
      </c>
      <c r="F190" s="220" t="n">
        <f aca="false">E190*SUM(P190:Q190)</f>
        <v>5</v>
      </c>
      <c r="G190" s="196" t="n">
        <v>1244538</v>
      </c>
      <c r="H190" s="197" t="n">
        <v>37026.1281828704</v>
      </c>
      <c r="I190" s="0" t="s">
        <v>896</v>
      </c>
      <c r="M190" s="0" t="s">
        <v>768</v>
      </c>
      <c r="N190" s="0" t="s">
        <v>870</v>
      </c>
      <c r="O190" s="0" t="s">
        <v>871</v>
      </c>
      <c r="Q190" s="198" t="n">
        <v>5</v>
      </c>
      <c r="S190" s="0" t="s">
        <v>771</v>
      </c>
      <c r="T190" s="0" t="s">
        <v>772</v>
      </c>
      <c r="U190" s="200" t="n">
        <v>1510</v>
      </c>
      <c r="V190" s="0" t="s">
        <v>996</v>
      </c>
      <c r="W190" s="0" t="s">
        <v>820</v>
      </c>
      <c r="X190" s="0" t="s">
        <v>775</v>
      </c>
      <c r="Y190" s="0" t="s">
        <v>776</v>
      </c>
      <c r="Z190" s="0" t="s">
        <v>777</v>
      </c>
      <c r="AA190" s="0" t="n">
        <v>2128572</v>
      </c>
    </row>
    <row r="191" customFormat="false" ht="12.75" hidden="false" customHeight="false" outlineLevel="0" collapsed="false">
      <c r="A191" s="191" t="str">
        <f aca="false">B191&amp;" "&amp;C191&amp;" "&amp;D191</f>
        <v> Metals Financial</v>
      </c>
      <c r="B191" s="191" t="str">
        <f aca="false">IF((LEFT(N191,2)="US"),"US","")</f>
        <v/>
      </c>
      <c r="C191" s="191" t="str">
        <f aca="false">M191</f>
        <v>Metals</v>
      </c>
      <c r="D191" s="191" t="str">
        <f aca="false">IF(ISNUMBER(FIND("Phy",N191))=TRUE(),"Physical","Financial")</f>
        <v>Financial</v>
      </c>
      <c r="E191" s="191" t="n">
        <f aca="false">IF(VLOOKUP(S191,'DD-Lookup'!$J$6:$L$50,3,FALSE())="Monthly",(YEAR(AC191)-YEAR(AB191))*12+MONTH(AC191)-MONTH(AB191)+1,(AC191-AB191+1))</f>
        <v>1</v>
      </c>
      <c r="F191" s="220" t="n">
        <f aca="false">E191*SUM(P191:Q191)</f>
        <v>15</v>
      </c>
      <c r="G191" s="196" t="n">
        <v>1244539</v>
      </c>
      <c r="H191" s="197" t="n">
        <v>37026.1285416667</v>
      </c>
      <c r="I191" s="0" t="s">
        <v>896</v>
      </c>
      <c r="M191" s="0" t="s">
        <v>768</v>
      </c>
      <c r="N191" s="0" t="s">
        <v>870</v>
      </c>
      <c r="O191" s="0" t="s">
        <v>871</v>
      </c>
      <c r="Q191" s="198" t="n">
        <v>15</v>
      </c>
      <c r="S191" s="0" t="s">
        <v>771</v>
      </c>
      <c r="T191" s="0" t="s">
        <v>772</v>
      </c>
      <c r="U191" s="200" t="n">
        <v>1510</v>
      </c>
      <c r="V191" s="0" t="s">
        <v>1002</v>
      </c>
      <c r="W191" s="0" t="s">
        <v>820</v>
      </c>
      <c r="X191" s="0" t="s">
        <v>775</v>
      </c>
      <c r="Y191" s="0" t="s">
        <v>776</v>
      </c>
      <c r="Z191" s="0" t="s">
        <v>777</v>
      </c>
      <c r="AA191" s="0" t="n">
        <v>2128574</v>
      </c>
    </row>
    <row r="192" customFormat="false" ht="12.75" hidden="false" customHeight="false" outlineLevel="0" collapsed="false">
      <c r="A192" s="191" t="str">
        <f aca="false">B192&amp;" "&amp;C192&amp;" "&amp;D192</f>
        <v> Metals Financial</v>
      </c>
      <c r="B192" s="191" t="str">
        <f aca="false">IF((LEFT(N192,2)="US"),"US","")</f>
        <v/>
      </c>
      <c r="C192" s="191" t="str">
        <f aca="false">M192</f>
        <v>Metals</v>
      </c>
      <c r="D192" s="191" t="str">
        <f aca="false">IF(ISNUMBER(FIND("Phy",N192))=TRUE(),"Physical","Financial")</f>
        <v>Financial</v>
      </c>
      <c r="E192" s="191" t="n">
        <f aca="false">IF(VLOOKUP(S192,'DD-Lookup'!$J$6:$L$50,3,FALSE())="Monthly",(YEAR(AC192)-YEAR(AB192))*12+MONTH(AC192)-MONTH(AB192)+1,(AC192-AB192+1))</f>
        <v>1</v>
      </c>
      <c r="F192" s="220" t="n">
        <f aca="false">E192*SUM(P192:Q192)</f>
        <v>20</v>
      </c>
      <c r="G192" s="196" t="n">
        <v>1244540</v>
      </c>
      <c r="H192" s="197" t="n">
        <v>37026.1287037037</v>
      </c>
      <c r="I192" s="0" t="s">
        <v>991</v>
      </c>
      <c r="M192" s="0" t="s">
        <v>768</v>
      </c>
      <c r="N192" s="0" t="s">
        <v>997</v>
      </c>
      <c r="O192" s="0" t="s">
        <v>998</v>
      </c>
      <c r="Q192" s="198" t="n">
        <v>20</v>
      </c>
      <c r="S192" s="0" t="s">
        <v>771</v>
      </c>
      <c r="T192" s="0" t="s">
        <v>772</v>
      </c>
      <c r="U192" s="200" t="n">
        <v>957</v>
      </c>
      <c r="V192" s="0" t="s">
        <v>992</v>
      </c>
      <c r="W192" s="0" t="s">
        <v>910</v>
      </c>
      <c r="X192" s="0" t="s">
        <v>775</v>
      </c>
      <c r="Y192" s="0" t="s">
        <v>776</v>
      </c>
      <c r="Z192" s="0" t="s">
        <v>777</v>
      </c>
      <c r="AA192" s="0" t="n">
        <v>2128576</v>
      </c>
    </row>
    <row r="193" customFormat="false" ht="12.75" hidden="false" customHeight="false" outlineLevel="0" collapsed="false">
      <c r="A193" s="191" t="str">
        <f aca="false">B193&amp;" "&amp;C193&amp;" "&amp;D193</f>
        <v> Metals Financial</v>
      </c>
      <c r="B193" s="191" t="str">
        <f aca="false">IF((LEFT(N193,2)="US"),"US","")</f>
        <v/>
      </c>
      <c r="C193" s="191" t="str">
        <f aca="false">M193</f>
        <v>Metals</v>
      </c>
      <c r="D193" s="191" t="str">
        <f aca="false">IF(ISNUMBER(FIND("Phy",N193))=TRUE(),"Physical","Financial")</f>
        <v>Financial</v>
      </c>
      <c r="E193" s="191" t="n">
        <f aca="false">IF(VLOOKUP(S193,'DD-Lookup'!$J$6:$L$50,3,FALSE())="Monthly",(YEAR(AC193)-YEAR(AB193))*12+MONTH(AC193)-MONTH(AB193)+1,(AC193-AB193+1))</f>
        <v>1</v>
      </c>
      <c r="F193" s="220" t="n">
        <f aca="false">E193*SUM(P193:Q193)</f>
        <v>17</v>
      </c>
      <c r="G193" s="196" t="n">
        <v>1244542</v>
      </c>
      <c r="H193" s="197" t="n">
        <v>37026.13</v>
      </c>
      <c r="I193" s="0" t="s">
        <v>963</v>
      </c>
      <c r="M193" s="0" t="s">
        <v>768</v>
      </c>
      <c r="N193" s="0" t="s">
        <v>870</v>
      </c>
      <c r="O193" s="0" t="s">
        <v>871</v>
      </c>
      <c r="Q193" s="198" t="n">
        <v>17</v>
      </c>
      <c r="S193" s="0" t="s">
        <v>771</v>
      </c>
      <c r="T193" s="0" t="s">
        <v>772</v>
      </c>
      <c r="U193" s="200" t="n">
        <v>1511</v>
      </c>
      <c r="V193" s="0" t="s">
        <v>964</v>
      </c>
      <c r="W193" s="0" t="s">
        <v>820</v>
      </c>
      <c r="X193" s="0" t="s">
        <v>775</v>
      </c>
      <c r="Y193" s="0" t="s">
        <v>776</v>
      </c>
      <c r="Z193" s="0" t="s">
        <v>777</v>
      </c>
      <c r="AA193" s="0" t="n">
        <v>2128584</v>
      </c>
    </row>
    <row r="194" customFormat="false" ht="12.75" hidden="false" customHeight="false" outlineLevel="0" collapsed="false">
      <c r="A194" s="191" t="str">
        <f aca="false">B194&amp;" "&amp;C194&amp;" "&amp;D194</f>
        <v> Metals Financial</v>
      </c>
      <c r="B194" s="191" t="str">
        <f aca="false">IF((LEFT(N194,2)="US"),"US","")</f>
        <v/>
      </c>
      <c r="C194" s="191" t="str">
        <f aca="false">M194</f>
        <v>Metals</v>
      </c>
      <c r="D194" s="191" t="str">
        <f aca="false">IF(ISNUMBER(FIND("Phy",N194))=TRUE(),"Physical","Financial")</f>
        <v>Financial</v>
      </c>
      <c r="E194" s="191" t="n">
        <f aca="false">IF(VLOOKUP(S194,'DD-Lookup'!$J$6:$L$50,3,FALSE())="Monthly",(YEAR(AC194)-YEAR(AB194))*12+MONTH(AC194)-MONTH(AB194)+1,(AC194-AB194+1))</f>
        <v>1</v>
      </c>
      <c r="F194" s="220" t="n">
        <f aca="false">E194*SUM(P194:Q194)</f>
        <v>20</v>
      </c>
      <c r="G194" s="196" t="n">
        <v>1244543</v>
      </c>
      <c r="H194" s="197" t="n">
        <v>37026.1301736111</v>
      </c>
      <c r="I194" s="0" t="s">
        <v>616</v>
      </c>
      <c r="M194" s="0" t="s">
        <v>768</v>
      </c>
      <c r="N194" s="0" t="s">
        <v>769</v>
      </c>
      <c r="O194" s="0" t="s">
        <v>770</v>
      </c>
      <c r="Q194" s="198" t="n">
        <v>20</v>
      </c>
      <c r="S194" s="0" t="s">
        <v>771</v>
      </c>
      <c r="T194" s="0" t="s">
        <v>772</v>
      </c>
      <c r="U194" s="200" t="n">
        <v>1663</v>
      </c>
      <c r="V194" s="0" t="s">
        <v>877</v>
      </c>
      <c r="W194" s="0" t="s">
        <v>820</v>
      </c>
      <c r="X194" s="0" t="s">
        <v>775</v>
      </c>
      <c r="Y194" s="0" t="s">
        <v>776</v>
      </c>
      <c r="Z194" s="0" t="s">
        <v>777</v>
      </c>
      <c r="AA194" s="0" t="n">
        <v>2128586</v>
      </c>
    </row>
    <row r="195" customFormat="false" ht="12.75" hidden="false" customHeight="false" outlineLevel="0" collapsed="false">
      <c r="A195" s="191" t="str">
        <f aca="false">B195&amp;" "&amp;C195&amp;" "&amp;D195</f>
        <v> Natural Gas Physical</v>
      </c>
      <c r="B195" s="191" t="str">
        <f aca="false">IF((LEFT(N195,2)="US"),"US","")</f>
        <v/>
      </c>
      <c r="C195" s="191" t="str">
        <f aca="false">M195</f>
        <v>Natural Gas</v>
      </c>
      <c r="D195" s="191" t="str">
        <f aca="false">IF(ISNUMBER(FIND("Phy",N195))=TRUE(),"Physical","Financial")</f>
        <v>Physical</v>
      </c>
      <c r="E195" s="191" t="n">
        <f aca="false">IF(VLOOKUP(S195,'DD-Lookup'!$J$6:$L$50,3,FALSE())="Monthly",(YEAR(AC195)-YEAR(AB195))*12+MONTH(AC195)-MONTH(AB195)+1,(AC195-AB195+1))</f>
        <v>92</v>
      </c>
      <c r="F195" s="220" t="n">
        <f aca="false">E195*SUM(P195:Q195)</f>
        <v>2300000</v>
      </c>
      <c r="G195" s="196" t="n">
        <v>1244544</v>
      </c>
      <c r="H195" s="197" t="n">
        <v>37026.1303125</v>
      </c>
      <c r="I195" s="0" t="s">
        <v>955</v>
      </c>
      <c r="M195" s="0" t="s">
        <v>927</v>
      </c>
      <c r="N195" s="0" t="s">
        <v>928</v>
      </c>
      <c r="O195" s="0" t="s">
        <v>981</v>
      </c>
      <c r="Q195" s="198" t="n">
        <v>25000</v>
      </c>
      <c r="S195" s="0" t="s">
        <v>930</v>
      </c>
      <c r="T195" s="0" t="s">
        <v>931</v>
      </c>
      <c r="U195" s="200" t="n">
        <v>24.75</v>
      </c>
      <c r="V195" s="0" t="s">
        <v>957</v>
      </c>
      <c r="W195" s="0" t="s">
        <v>933</v>
      </c>
      <c r="X195" s="0" t="s">
        <v>934</v>
      </c>
      <c r="Y195" s="0" t="s">
        <v>935</v>
      </c>
      <c r="Z195" s="0" t="s">
        <v>800</v>
      </c>
      <c r="AA195" s="0" t="n">
        <v>102770</v>
      </c>
      <c r="AB195" s="197" t="n">
        <v>37165</v>
      </c>
      <c r="AC195" s="197" t="n">
        <v>37256</v>
      </c>
    </row>
    <row r="196" customFormat="false" ht="12.75" hidden="false" customHeight="false" outlineLevel="0" collapsed="false">
      <c r="A196" s="191" t="str">
        <f aca="false">B196&amp;" "&amp;C196&amp;" "&amp;D196</f>
        <v> Natural Gas Physical</v>
      </c>
      <c r="B196" s="191" t="str">
        <f aca="false">IF((LEFT(N196,2)="US"),"US","")</f>
        <v/>
      </c>
      <c r="C196" s="191" t="str">
        <f aca="false">M196</f>
        <v>Natural Gas</v>
      </c>
      <c r="D196" s="191" t="str">
        <f aca="false">IF(ISNUMBER(FIND("Phy",N196))=TRUE(),"Physical","Financial")</f>
        <v>Physical</v>
      </c>
      <c r="E196" s="191" t="n">
        <f aca="false">IF(VLOOKUP(S196,'DD-Lookup'!$J$6:$L$50,3,FALSE())="Monthly",(YEAR(AC196)-YEAR(AB196))*12+MONTH(AC196)-MONTH(AB196)+1,(AC196-AB196+1))</f>
        <v>1</v>
      </c>
      <c r="F196" s="220" t="n">
        <f aca="false">E196*SUM(P196:Q196)</f>
        <v>50000</v>
      </c>
      <c r="G196" s="196" t="n">
        <v>1244545</v>
      </c>
      <c r="H196" s="197" t="n">
        <v>37026.1306365741</v>
      </c>
      <c r="I196" s="0" t="s">
        <v>958</v>
      </c>
      <c r="M196" s="0" t="s">
        <v>927</v>
      </c>
      <c r="N196" s="0" t="s">
        <v>928</v>
      </c>
      <c r="O196" s="0" t="s">
        <v>952</v>
      </c>
      <c r="Q196" s="198" t="n">
        <v>50000</v>
      </c>
      <c r="S196" s="0" t="s">
        <v>930</v>
      </c>
      <c r="T196" s="0" t="s">
        <v>931</v>
      </c>
      <c r="U196" s="200" t="n">
        <v>22.7</v>
      </c>
      <c r="V196" s="0" t="s">
        <v>960</v>
      </c>
      <c r="W196" s="0" t="s">
        <v>954</v>
      </c>
      <c r="X196" s="0" t="s">
        <v>934</v>
      </c>
      <c r="Y196" s="0" t="s">
        <v>935</v>
      </c>
      <c r="Z196" s="0" t="s">
        <v>800</v>
      </c>
      <c r="AA196" s="0" t="n">
        <v>102771</v>
      </c>
      <c r="AB196" s="197" t="n">
        <v>37026.875</v>
      </c>
      <c r="AC196" s="197" t="n">
        <v>37026.875</v>
      </c>
    </row>
    <row r="197" customFormat="false" ht="12.75" hidden="false" customHeight="false" outlineLevel="0" collapsed="false">
      <c r="A197" s="191" t="str">
        <f aca="false">B197&amp;" "&amp;C197&amp;" "&amp;D197</f>
        <v> Metals Financial</v>
      </c>
      <c r="B197" s="191" t="str">
        <f aca="false">IF((LEFT(N197,2)="US"),"US","")</f>
        <v/>
      </c>
      <c r="C197" s="191" t="str">
        <f aca="false">M197</f>
        <v>Metals</v>
      </c>
      <c r="D197" s="191" t="str">
        <f aca="false">IF(ISNUMBER(FIND("Phy",N197))=TRUE(),"Physical","Financial")</f>
        <v>Financial</v>
      </c>
      <c r="E197" s="191" t="n">
        <f aca="false">IF(VLOOKUP(S197,'DD-Lookup'!$J$6:$L$50,3,FALSE())="Monthly",(YEAR(AC197)-YEAR(AB197))*12+MONTH(AC197)-MONTH(AB197)+1,(AC197-AB197+1))</f>
        <v>1</v>
      </c>
      <c r="F197" s="220" t="n">
        <f aca="false">E197*SUM(P197:Q197)</f>
        <v>20</v>
      </c>
      <c r="G197" s="196" t="n">
        <v>1244546</v>
      </c>
      <c r="H197" s="197" t="n">
        <v>37026.130775463</v>
      </c>
      <c r="I197" s="0" t="s">
        <v>991</v>
      </c>
      <c r="M197" s="0" t="s">
        <v>768</v>
      </c>
      <c r="N197" s="0" t="s">
        <v>997</v>
      </c>
      <c r="O197" s="0" t="s">
        <v>998</v>
      </c>
      <c r="Q197" s="198" t="n">
        <v>20</v>
      </c>
      <c r="S197" s="0" t="s">
        <v>771</v>
      </c>
      <c r="T197" s="0" t="s">
        <v>772</v>
      </c>
      <c r="U197" s="200" t="n">
        <v>956.5</v>
      </c>
      <c r="V197" s="0" t="s">
        <v>992</v>
      </c>
      <c r="W197" s="0" t="s">
        <v>910</v>
      </c>
      <c r="X197" s="0" t="s">
        <v>775</v>
      </c>
      <c r="Y197" s="0" t="s">
        <v>776</v>
      </c>
      <c r="Z197" s="0" t="s">
        <v>777</v>
      </c>
      <c r="AA197" s="0" t="n">
        <v>2128596</v>
      </c>
    </row>
    <row r="198" customFormat="false" ht="12.75" hidden="false" customHeight="false" outlineLevel="0" collapsed="false">
      <c r="A198" s="191" t="str">
        <f aca="false">B198&amp;" "&amp;C198&amp;" "&amp;D198</f>
        <v> Natural Gas Physical</v>
      </c>
      <c r="B198" s="191" t="str">
        <f aca="false">IF((LEFT(N198,2)="US"),"US","")</f>
        <v/>
      </c>
      <c r="C198" s="191" t="str">
        <f aca="false">M198</f>
        <v>Natural Gas</v>
      </c>
      <c r="D198" s="191" t="str">
        <f aca="false">IF(ISNUMBER(FIND("Phy",N198))=TRUE(),"Physical","Financial")</f>
        <v>Physical</v>
      </c>
      <c r="E198" s="191" t="n">
        <f aca="false">IF(VLOOKUP(S198,'DD-Lookup'!$J$6:$L$50,3,FALSE())="Monthly",(YEAR(AC198)-YEAR(AB198))*12+MONTH(AC198)-MONTH(AB198)+1,(AC198-AB198+1))</f>
        <v>92</v>
      </c>
      <c r="F198" s="220" t="n">
        <f aca="false">E198*SUM(P198:Q198)</f>
        <v>2300000</v>
      </c>
      <c r="G198" s="196" t="n">
        <v>1244547</v>
      </c>
      <c r="H198" s="197" t="n">
        <v>37026.1309837963</v>
      </c>
      <c r="I198" s="0" t="s">
        <v>616</v>
      </c>
      <c r="M198" s="0" t="s">
        <v>927</v>
      </c>
      <c r="N198" s="0" t="s">
        <v>928</v>
      </c>
      <c r="O198" s="0" t="s">
        <v>941</v>
      </c>
      <c r="Q198" s="198" t="n">
        <v>25000</v>
      </c>
      <c r="S198" s="0" t="s">
        <v>930</v>
      </c>
      <c r="T198" s="0" t="s">
        <v>931</v>
      </c>
      <c r="U198" s="200" t="n">
        <v>21.55</v>
      </c>
      <c r="V198" s="0" t="s">
        <v>1016</v>
      </c>
      <c r="W198" s="0" t="s">
        <v>933</v>
      </c>
      <c r="X198" s="0" t="s">
        <v>934</v>
      </c>
      <c r="Y198" s="0" t="s">
        <v>935</v>
      </c>
      <c r="Z198" s="0" t="s">
        <v>800</v>
      </c>
      <c r="AA198" s="0" t="n">
        <v>102773</v>
      </c>
      <c r="AB198" s="197" t="n">
        <v>37073</v>
      </c>
      <c r="AC198" s="197" t="n">
        <v>37164</v>
      </c>
    </row>
    <row r="199" customFormat="false" ht="12.75" hidden="false" customHeight="false" outlineLevel="0" collapsed="false">
      <c r="A199" s="191" t="str">
        <f aca="false">B199&amp;" "&amp;C199&amp;" "&amp;D199</f>
        <v> Natural Gas Physical</v>
      </c>
      <c r="B199" s="191" t="str">
        <f aca="false">IF((LEFT(N199,2)="US"),"US","")</f>
        <v/>
      </c>
      <c r="C199" s="191" t="str">
        <f aca="false">M199</f>
        <v>Natural Gas</v>
      </c>
      <c r="D199" s="191" t="str">
        <f aca="false">IF(ISNUMBER(FIND("Phy",N199))=TRUE(),"Physical","Financial")</f>
        <v>Physical</v>
      </c>
      <c r="E199" s="191" t="n">
        <f aca="false">IF(VLOOKUP(S199,'DD-Lookup'!$J$6:$L$50,3,FALSE())="Monthly",(YEAR(AC199)-YEAR(AB199))*12+MONTH(AC199)-MONTH(AB199)+1,(AC199-AB199+1))</f>
        <v>15</v>
      </c>
      <c r="F199" s="220" t="n">
        <f aca="false">E199*SUM(P199:Q199)</f>
        <v>750000</v>
      </c>
      <c r="G199" s="196" t="n">
        <v>1244548</v>
      </c>
      <c r="H199" s="197" t="n">
        <v>37026.1316435185</v>
      </c>
      <c r="I199" s="0" t="s">
        <v>1017</v>
      </c>
      <c r="M199" s="0" t="s">
        <v>927</v>
      </c>
      <c r="N199" s="0" t="s">
        <v>928</v>
      </c>
      <c r="O199" s="0" t="s">
        <v>1018</v>
      </c>
      <c r="P199" s="198" t="n">
        <v>50000</v>
      </c>
      <c r="S199" s="0" t="s">
        <v>930</v>
      </c>
      <c r="T199" s="0" t="s">
        <v>931</v>
      </c>
      <c r="U199" s="200" t="n">
        <v>22.1</v>
      </c>
      <c r="V199" s="0" t="s">
        <v>1019</v>
      </c>
      <c r="W199" s="0" t="s">
        <v>954</v>
      </c>
      <c r="X199" s="0" t="s">
        <v>934</v>
      </c>
      <c r="Y199" s="0" t="s">
        <v>935</v>
      </c>
      <c r="Z199" s="0" t="s">
        <v>800</v>
      </c>
      <c r="AA199" s="0" t="n">
        <v>102774</v>
      </c>
      <c r="AB199" s="197" t="n">
        <v>37028.875</v>
      </c>
      <c r="AC199" s="197" t="n">
        <v>37042.875</v>
      </c>
    </row>
    <row r="200" customFormat="false" ht="12.75" hidden="false" customHeight="false" outlineLevel="0" collapsed="false">
      <c r="A200" s="191" t="str">
        <f aca="false">B200&amp;" "&amp;C200&amp;" "&amp;D200</f>
        <v> Metals Financial</v>
      </c>
      <c r="B200" s="191" t="str">
        <f aca="false">IF((LEFT(N200,2)="US"),"US","")</f>
        <v/>
      </c>
      <c r="C200" s="191" t="str">
        <f aca="false">M200</f>
        <v>Metals</v>
      </c>
      <c r="D200" s="191" t="str">
        <f aca="false">IF(ISNUMBER(FIND("Phy",N200))=TRUE(),"Physical","Financial")</f>
        <v>Financial</v>
      </c>
      <c r="E200" s="191" t="n">
        <f aca="false">IF(VLOOKUP(S200,'DD-Lookup'!$J$6:$L$50,3,FALSE())="Monthly",(YEAR(AC200)-YEAR(AB200))*12+MONTH(AC200)-MONTH(AB200)+1,(AC200-AB200+1))</f>
        <v>1</v>
      </c>
      <c r="F200" s="220" t="n">
        <f aca="false">E200*SUM(P200:Q200)</f>
        <v>3</v>
      </c>
      <c r="G200" s="196" t="n">
        <v>1244549</v>
      </c>
      <c r="H200" s="197" t="n">
        <v>37026.1317939815</v>
      </c>
      <c r="I200" s="0" t="s">
        <v>1020</v>
      </c>
      <c r="M200" s="0" t="s">
        <v>768</v>
      </c>
      <c r="N200" s="0" t="s">
        <v>870</v>
      </c>
      <c r="O200" s="0" t="s">
        <v>871</v>
      </c>
      <c r="Q200" s="198" t="n">
        <v>3</v>
      </c>
      <c r="S200" s="0" t="s">
        <v>771</v>
      </c>
      <c r="T200" s="0" t="s">
        <v>772</v>
      </c>
      <c r="U200" s="200" t="n">
        <v>1511</v>
      </c>
      <c r="V200" s="0" t="s">
        <v>1021</v>
      </c>
      <c r="W200" s="0" t="s">
        <v>820</v>
      </c>
      <c r="X200" s="0" t="s">
        <v>775</v>
      </c>
      <c r="Y200" s="0" t="s">
        <v>776</v>
      </c>
      <c r="Z200" s="0" t="s">
        <v>777</v>
      </c>
      <c r="AA200" s="0" t="n">
        <v>2128598</v>
      </c>
    </row>
    <row r="201" customFormat="false" ht="12.75" hidden="false" customHeight="false" outlineLevel="0" collapsed="false">
      <c r="A201" s="191" t="str">
        <f aca="false">B201&amp;" "&amp;C201&amp;" "&amp;D201</f>
        <v> Natural Gas Physical</v>
      </c>
      <c r="B201" s="191" t="str">
        <f aca="false">IF((LEFT(N201,2)="US"),"US","")</f>
        <v/>
      </c>
      <c r="C201" s="191" t="str">
        <f aca="false">M201</f>
        <v>Natural Gas</v>
      </c>
      <c r="D201" s="191" t="str">
        <f aca="false">IF(ISNUMBER(FIND("Phy",N201))=TRUE(),"Physical","Financial")</f>
        <v>Physical</v>
      </c>
      <c r="E201" s="191" t="n">
        <f aca="false">IF(VLOOKUP(S201,'DD-Lookup'!$J$6:$L$50,3,FALSE())="Monthly",(YEAR(AC201)-YEAR(AB201))*12+MONTH(AC201)-MONTH(AB201)+1,(AC201-AB201+1))</f>
        <v>15</v>
      </c>
      <c r="F201" s="220" t="n">
        <f aca="false">E201*SUM(P201:Q201)</f>
        <v>750000</v>
      </c>
      <c r="G201" s="196" t="n">
        <v>1244551</v>
      </c>
      <c r="H201" s="197" t="n">
        <v>37026.1341898148</v>
      </c>
      <c r="I201" s="0" t="s">
        <v>838</v>
      </c>
      <c r="M201" s="0" t="s">
        <v>927</v>
      </c>
      <c r="N201" s="0" t="s">
        <v>928</v>
      </c>
      <c r="O201" s="0" t="s">
        <v>1018</v>
      </c>
      <c r="P201" s="198" t="n">
        <v>50000</v>
      </c>
      <c r="S201" s="0" t="s">
        <v>930</v>
      </c>
      <c r="T201" s="0" t="s">
        <v>931</v>
      </c>
      <c r="U201" s="200" t="n">
        <v>22.1</v>
      </c>
      <c r="V201" s="0" t="s">
        <v>953</v>
      </c>
      <c r="W201" s="0" t="s">
        <v>954</v>
      </c>
      <c r="X201" s="0" t="s">
        <v>934</v>
      </c>
      <c r="Y201" s="0" t="s">
        <v>935</v>
      </c>
      <c r="Z201" s="0" t="s">
        <v>800</v>
      </c>
      <c r="AA201" s="0" t="n">
        <v>102779</v>
      </c>
      <c r="AB201" s="197" t="n">
        <v>37028.875</v>
      </c>
      <c r="AC201" s="197" t="n">
        <v>37042.875</v>
      </c>
    </row>
    <row r="202" customFormat="false" ht="12.75" hidden="false" customHeight="false" outlineLevel="0" collapsed="false">
      <c r="A202" s="191" t="str">
        <f aca="false">B202&amp;" "&amp;C202&amp;" "&amp;D202</f>
        <v> Metals Financial</v>
      </c>
      <c r="B202" s="191" t="str">
        <f aca="false">IF((LEFT(N202,2)="US"),"US","")</f>
        <v/>
      </c>
      <c r="C202" s="191" t="str">
        <f aca="false">M202</f>
        <v>Metals</v>
      </c>
      <c r="D202" s="191" t="str">
        <f aca="false">IF(ISNUMBER(FIND("Phy",N202))=TRUE(),"Physical","Financial")</f>
        <v>Financial</v>
      </c>
      <c r="E202" s="191" t="n">
        <f aca="false">IF(VLOOKUP(S202,'DD-Lookup'!$J$6:$L$50,3,FALSE())="Monthly",(YEAR(AC202)-YEAR(AB202))*12+MONTH(AC202)-MONTH(AB202)+1,(AC202-AB202+1))</f>
        <v>1</v>
      </c>
      <c r="F202" s="220" t="n">
        <f aca="false">E202*SUM(P202:Q202)</f>
        <v>20</v>
      </c>
      <c r="G202" s="196" t="n">
        <v>1244552</v>
      </c>
      <c r="H202" s="197" t="n">
        <v>37026.1343634259</v>
      </c>
      <c r="I202" s="0" t="s">
        <v>896</v>
      </c>
      <c r="M202" s="0" t="s">
        <v>768</v>
      </c>
      <c r="N202" s="0" t="s">
        <v>870</v>
      </c>
      <c r="O202" s="0" t="s">
        <v>871</v>
      </c>
      <c r="Q202" s="198" t="n">
        <v>20</v>
      </c>
      <c r="S202" s="0" t="s">
        <v>771</v>
      </c>
      <c r="T202" s="0" t="s">
        <v>772</v>
      </c>
      <c r="U202" s="200" t="n">
        <v>1511</v>
      </c>
      <c r="V202" s="0" t="s">
        <v>897</v>
      </c>
      <c r="W202" s="0" t="s">
        <v>820</v>
      </c>
      <c r="X202" s="0" t="s">
        <v>775</v>
      </c>
      <c r="Y202" s="0" t="s">
        <v>776</v>
      </c>
      <c r="Z202" s="0" t="s">
        <v>777</v>
      </c>
      <c r="AA202" s="0" t="n">
        <v>2128613</v>
      </c>
    </row>
    <row r="203" customFormat="false" ht="12.75" hidden="false" customHeight="false" outlineLevel="0" collapsed="false">
      <c r="A203" s="191" t="str">
        <f aca="false">B203&amp;" "&amp;C203&amp;" "&amp;D203</f>
        <v> Natural Gas Physical</v>
      </c>
      <c r="B203" s="191" t="str">
        <f aca="false">IF((LEFT(N203,2)="US"),"US","")</f>
        <v/>
      </c>
      <c r="C203" s="191" t="str">
        <f aca="false">M203</f>
        <v>Natural Gas</v>
      </c>
      <c r="D203" s="191" t="str">
        <f aca="false">IF(ISNUMBER(FIND("Phy",N203))=TRUE(),"Physical","Financial")</f>
        <v>Physical</v>
      </c>
      <c r="E203" s="191" t="n">
        <f aca="false">IF(VLOOKUP(S203,'DD-Lookup'!$J$6:$L$50,3,FALSE())="Monthly",(YEAR(AC203)-YEAR(AB203))*12+MONTH(AC203)-MONTH(AB203)+1,(AC203-AB203+1))</f>
        <v>1</v>
      </c>
      <c r="F203" s="220" t="n">
        <f aca="false">E203*SUM(P203:Q203)</f>
        <v>50000</v>
      </c>
      <c r="G203" s="196" t="n">
        <v>1244553</v>
      </c>
      <c r="H203" s="197" t="n">
        <v>37026.1360300926</v>
      </c>
      <c r="I203" s="0" t="s">
        <v>955</v>
      </c>
      <c r="M203" s="0" t="s">
        <v>927</v>
      </c>
      <c r="N203" s="0" t="s">
        <v>928</v>
      </c>
      <c r="O203" s="0" t="s">
        <v>952</v>
      </c>
      <c r="P203" s="198" t="n">
        <v>50000</v>
      </c>
      <c r="S203" s="0" t="s">
        <v>930</v>
      </c>
      <c r="T203" s="0" t="s">
        <v>931</v>
      </c>
      <c r="U203" s="200" t="n">
        <v>22.5</v>
      </c>
      <c r="V203" s="0" t="s">
        <v>957</v>
      </c>
      <c r="W203" s="0" t="s">
        <v>954</v>
      </c>
      <c r="X203" s="0" t="s">
        <v>934</v>
      </c>
      <c r="Y203" s="0" t="s">
        <v>935</v>
      </c>
      <c r="Z203" s="0" t="s">
        <v>800</v>
      </c>
      <c r="AA203" s="0" t="n">
        <v>102782</v>
      </c>
      <c r="AB203" s="197" t="n">
        <v>37026.875</v>
      </c>
      <c r="AC203" s="197" t="n">
        <v>37026.875</v>
      </c>
    </row>
    <row r="204" customFormat="false" ht="12.75" hidden="false" customHeight="false" outlineLevel="0" collapsed="false">
      <c r="A204" s="191" t="str">
        <f aca="false">B204&amp;" "&amp;C204&amp;" "&amp;D204</f>
        <v> Natural Gas Physical</v>
      </c>
      <c r="B204" s="191" t="str">
        <f aca="false">IF((LEFT(N204,2)="US"),"US","")</f>
        <v/>
      </c>
      <c r="C204" s="191" t="str">
        <f aca="false">M204</f>
        <v>Natural Gas</v>
      </c>
      <c r="D204" s="191" t="str">
        <f aca="false">IF(ISNUMBER(FIND("Phy",N204))=TRUE(),"Physical","Financial")</f>
        <v>Physical</v>
      </c>
      <c r="E204" s="191" t="n">
        <f aca="false">IF(VLOOKUP(S204,'DD-Lookup'!$J$6:$L$50,3,FALSE())="Monthly",(YEAR(AC204)-YEAR(AB204))*12+MONTH(AC204)-MONTH(AB204)+1,(AC204-AB204+1))</f>
        <v>2</v>
      </c>
      <c r="F204" s="220" t="n">
        <f aca="false">E204*SUM(P204:Q204)</f>
        <v>100000</v>
      </c>
      <c r="G204" s="196" t="n">
        <v>1244554</v>
      </c>
      <c r="H204" s="197" t="n">
        <v>37026.136875</v>
      </c>
      <c r="I204" s="0" t="s">
        <v>838</v>
      </c>
      <c r="M204" s="0" t="s">
        <v>927</v>
      </c>
      <c r="N204" s="0" t="s">
        <v>928</v>
      </c>
      <c r="O204" s="0" t="s">
        <v>985</v>
      </c>
      <c r="P204" s="198" t="n">
        <v>50000</v>
      </c>
      <c r="S204" s="0" t="s">
        <v>930</v>
      </c>
      <c r="T204" s="0" t="s">
        <v>931</v>
      </c>
      <c r="U204" s="200" t="n">
        <v>20.05</v>
      </c>
      <c r="V204" s="0" t="s">
        <v>953</v>
      </c>
      <c r="W204" s="0" t="s">
        <v>954</v>
      </c>
      <c r="X204" s="0" t="s">
        <v>934</v>
      </c>
      <c r="Y204" s="0" t="s">
        <v>935</v>
      </c>
      <c r="Z204" s="0" t="s">
        <v>800</v>
      </c>
      <c r="AA204" s="0" t="n">
        <v>102783</v>
      </c>
      <c r="AB204" s="197" t="n">
        <v>37030.875</v>
      </c>
      <c r="AC204" s="197" t="n">
        <v>37031.875</v>
      </c>
    </row>
    <row r="205" customFormat="false" ht="12.75" hidden="false" customHeight="false" outlineLevel="0" collapsed="false">
      <c r="A205" s="191" t="str">
        <f aca="false">B205&amp;" "&amp;C205&amp;" "&amp;D205</f>
        <v> Natural Gas Physical</v>
      </c>
      <c r="B205" s="191" t="str">
        <f aca="false">IF((LEFT(N205,2)="US"),"US","")</f>
        <v/>
      </c>
      <c r="C205" s="191" t="str">
        <f aca="false">M205</f>
        <v>Natural Gas</v>
      </c>
      <c r="D205" s="191" t="str">
        <f aca="false">IF(ISNUMBER(FIND("Phy",N205))=TRUE(),"Physical","Financial")</f>
        <v>Physical</v>
      </c>
      <c r="E205" s="191" t="n">
        <f aca="false">IF(VLOOKUP(S205,'DD-Lookup'!$J$6:$L$50,3,FALSE())="Monthly",(YEAR(AC205)-YEAR(AB205))*12+MONTH(AC205)-MONTH(AB205)+1,(AC205-AB205+1))</f>
        <v>1</v>
      </c>
      <c r="F205" s="220" t="n">
        <f aca="false">E205*SUM(P205:Q205)</f>
        <v>50000</v>
      </c>
      <c r="G205" s="196" t="n">
        <v>1244555</v>
      </c>
      <c r="H205" s="197" t="n">
        <v>37026.1368981482</v>
      </c>
      <c r="I205" s="0" t="s">
        <v>987</v>
      </c>
      <c r="M205" s="0" t="s">
        <v>927</v>
      </c>
      <c r="N205" s="0" t="s">
        <v>928</v>
      </c>
      <c r="O205" s="0" t="s">
        <v>952</v>
      </c>
      <c r="P205" s="198" t="n">
        <v>50000</v>
      </c>
      <c r="S205" s="0" t="s">
        <v>930</v>
      </c>
      <c r="T205" s="0" t="s">
        <v>931</v>
      </c>
      <c r="U205" s="200" t="n">
        <v>22.2</v>
      </c>
      <c r="V205" s="0" t="s">
        <v>1022</v>
      </c>
      <c r="W205" s="0" t="s">
        <v>954</v>
      </c>
      <c r="X205" s="0" t="s">
        <v>934</v>
      </c>
      <c r="Y205" s="0" t="s">
        <v>935</v>
      </c>
      <c r="Z205" s="0" t="s">
        <v>800</v>
      </c>
      <c r="AA205" s="0" t="n">
        <v>102784</v>
      </c>
      <c r="AB205" s="197" t="n">
        <v>37026.875</v>
      </c>
      <c r="AC205" s="197" t="n">
        <v>37026.875</v>
      </c>
    </row>
    <row r="206" customFormat="false" ht="12.75" hidden="false" customHeight="false" outlineLevel="0" collapsed="false">
      <c r="A206" s="191" t="str">
        <f aca="false">B206&amp;" "&amp;C206&amp;" "&amp;D206</f>
        <v> Natural Gas Physical</v>
      </c>
      <c r="B206" s="191" t="str">
        <f aca="false">IF((LEFT(N206,2)="US"),"US","")</f>
        <v/>
      </c>
      <c r="C206" s="191" t="str">
        <f aca="false">M206</f>
        <v>Natural Gas</v>
      </c>
      <c r="D206" s="191" t="str">
        <f aca="false">IF(ISNUMBER(FIND("Phy",N206))=TRUE(),"Physical","Financial")</f>
        <v>Physical</v>
      </c>
      <c r="E206" s="191" t="n">
        <f aca="false">IF(VLOOKUP(S206,'DD-Lookup'!$J$6:$L$50,3,FALSE())="Monthly",(YEAR(AC206)-YEAR(AB206))*12+MONTH(AC206)-MONTH(AB206)+1,(AC206-AB206+1))</f>
        <v>15</v>
      </c>
      <c r="F206" s="220" t="n">
        <f aca="false">E206*SUM(P206:Q206)</f>
        <v>750000</v>
      </c>
      <c r="G206" s="196" t="n">
        <v>1244557</v>
      </c>
      <c r="H206" s="197" t="n">
        <v>37026.1371990741</v>
      </c>
      <c r="I206" s="0" t="s">
        <v>958</v>
      </c>
      <c r="M206" s="0" t="s">
        <v>927</v>
      </c>
      <c r="N206" s="0" t="s">
        <v>928</v>
      </c>
      <c r="O206" s="0" t="s">
        <v>1018</v>
      </c>
      <c r="P206" s="198" t="n">
        <v>50000</v>
      </c>
      <c r="S206" s="0" t="s">
        <v>930</v>
      </c>
      <c r="T206" s="0" t="s">
        <v>931</v>
      </c>
      <c r="U206" s="200" t="n">
        <v>22.1</v>
      </c>
      <c r="V206" s="0" t="s">
        <v>960</v>
      </c>
      <c r="W206" s="0" t="s">
        <v>954</v>
      </c>
      <c r="X206" s="0" t="s">
        <v>934</v>
      </c>
      <c r="Y206" s="0" t="s">
        <v>935</v>
      </c>
      <c r="Z206" s="0" t="s">
        <v>800</v>
      </c>
      <c r="AA206" s="0" t="n">
        <v>102786</v>
      </c>
      <c r="AB206" s="197" t="n">
        <v>37028.875</v>
      </c>
      <c r="AC206" s="197" t="n">
        <v>37042.875</v>
      </c>
    </row>
    <row r="207" customFormat="false" ht="12.75" hidden="false" customHeight="false" outlineLevel="0" collapsed="false">
      <c r="A207" s="191" t="str">
        <f aca="false">B207&amp;" "&amp;C207&amp;" "&amp;D207</f>
        <v> Natural Gas Physical</v>
      </c>
      <c r="B207" s="191" t="str">
        <f aca="false">IF((LEFT(N207,2)="US"),"US","")</f>
        <v/>
      </c>
      <c r="C207" s="191" t="str">
        <f aca="false">M207</f>
        <v>Natural Gas</v>
      </c>
      <c r="D207" s="191" t="str">
        <f aca="false">IF(ISNUMBER(FIND("Phy",N207))=TRUE(),"Physical","Financial")</f>
        <v>Physical</v>
      </c>
      <c r="E207" s="191" t="n">
        <f aca="false">IF(VLOOKUP(S207,'DD-Lookup'!$J$6:$L$50,3,FALSE())="Monthly",(YEAR(AC207)-YEAR(AB207))*12+MONTH(AC207)-MONTH(AB207)+1,(AC207-AB207+1))</f>
        <v>3</v>
      </c>
      <c r="F207" s="220" t="n">
        <f aca="false">E207*SUM(P207:Q207)</f>
        <v>150000</v>
      </c>
      <c r="G207" s="196" t="n">
        <v>1244558</v>
      </c>
      <c r="H207" s="197" t="n">
        <v>37026.1372453704</v>
      </c>
      <c r="I207" s="0" t="s">
        <v>958</v>
      </c>
      <c r="M207" s="0" t="s">
        <v>927</v>
      </c>
      <c r="N207" s="0" t="s">
        <v>928</v>
      </c>
      <c r="O207" s="0" t="s">
        <v>959</v>
      </c>
      <c r="P207" s="198" t="n">
        <v>50000</v>
      </c>
      <c r="S207" s="0" t="s">
        <v>930</v>
      </c>
      <c r="T207" s="0" t="s">
        <v>931</v>
      </c>
      <c r="U207" s="200" t="n">
        <v>22</v>
      </c>
      <c r="V207" s="0" t="s">
        <v>960</v>
      </c>
      <c r="W207" s="0" t="s">
        <v>954</v>
      </c>
      <c r="X207" s="0" t="s">
        <v>934</v>
      </c>
      <c r="Y207" s="0" t="s">
        <v>935</v>
      </c>
      <c r="Z207" s="0" t="s">
        <v>800</v>
      </c>
      <c r="AA207" s="0" t="n">
        <v>102787</v>
      </c>
      <c r="AB207" s="197" t="n">
        <v>37027.875</v>
      </c>
      <c r="AC207" s="197" t="n">
        <v>37029.875</v>
      </c>
    </row>
    <row r="208" customFormat="false" ht="12.75" hidden="false" customHeight="false" outlineLevel="0" collapsed="false">
      <c r="A208" s="191" t="str">
        <f aca="false">B208&amp;" "&amp;C208&amp;" "&amp;D208</f>
        <v> Metals Financial</v>
      </c>
      <c r="B208" s="191" t="str">
        <f aca="false">IF((LEFT(N208,2)="US"),"US","")</f>
        <v/>
      </c>
      <c r="C208" s="191" t="str">
        <f aca="false">M208</f>
        <v>Metals</v>
      </c>
      <c r="D208" s="191" t="str">
        <f aca="false">IF(ISNUMBER(FIND("Phy",N208))=TRUE(),"Physical","Financial")</f>
        <v>Financial</v>
      </c>
      <c r="E208" s="191" t="n">
        <f aca="false">IF(VLOOKUP(S208,'DD-Lookup'!$J$6:$L$50,3,FALSE())="Monthly",(YEAR(AC208)-YEAR(AB208))*12+MONTH(AC208)-MONTH(AB208)+1,(AC208-AB208+1))</f>
        <v>1</v>
      </c>
      <c r="F208" s="220" t="n">
        <f aca="false">E208*SUM(P208:Q208)</f>
        <v>20</v>
      </c>
      <c r="G208" s="196" t="n">
        <v>1244559</v>
      </c>
      <c r="H208" s="197" t="n">
        <v>37026.137337963</v>
      </c>
      <c r="I208" s="0" t="s">
        <v>963</v>
      </c>
      <c r="M208" s="0" t="s">
        <v>768</v>
      </c>
      <c r="N208" s="0" t="s">
        <v>870</v>
      </c>
      <c r="O208" s="0" t="s">
        <v>871</v>
      </c>
      <c r="Q208" s="198" t="n">
        <v>20</v>
      </c>
      <c r="S208" s="0" t="s">
        <v>771</v>
      </c>
      <c r="T208" s="0" t="s">
        <v>772</v>
      </c>
      <c r="U208" s="200" t="n">
        <v>1511</v>
      </c>
      <c r="V208" s="0" t="s">
        <v>964</v>
      </c>
      <c r="W208" s="0" t="s">
        <v>820</v>
      </c>
      <c r="X208" s="0" t="s">
        <v>775</v>
      </c>
      <c r="Y208" s="0" t="s">
        <v>776</v>
      </c>
      <c r="Z208" s="0" t="s">
        <v>777</v>
      </c>
      <c r="AA208" s="0" t="n">
        <v>2128633</v>
      </c>
    </row>
    <row r="209" customFormat="false" ht="12.75" hidden="false" customHeight="false" outlineLevel="0" collapsed="false">
      <c r="A209" s="191" t="str">
        <f aca="false">B209&amp;" "&amp;C209&amp;" "&amp;D209</f>
        <v> Metals Financial</v>
      </c>
      <c r="B209" s="191" t="str">
        <f aca="false">IF((LEFT(N209,2)="US"),"US","")</f>
        <v/>
      </c>
      <c r="C209" s="191" t="str">
        <f aca="false">M209</f>
        <v>Metals</v>
      </c>
      <c r="D209" s="191" t="str">
        <f aca="false">IF(ISNUMBER(FIND("Phy",N209))=TRUE(),"Physical","Financial")</f>
        <v>Financial</v>
      </c>
      <c r="E209" s="191" t="n">
        <f aca="false">IF(VLOOKUP(S209,'DD-Lookup'!$J$6:$L$50,3,FALSE())="Monthly",(YEAR(AC209)-YEAR(AB209))*12+MONTH(AC209)-MONTH(AB209)+1,(AC209-AB209+1))</f>
        <v>1</v>
      </c>
      <c r="F209" s="220" t="n">
        <f aca="false">E209*SUM(P209:Q209)</f>
        <v>20</v>
      </c>
      <c r="G209" s="196" t="n">
        <v>1244560</v>
      </c>
      <c r="H209" s="197" t="n">
        <v>37026.1378472222</v>
      </c>
      <c r="I209" s="0" t="s">
        <v>896</v>
      </c>
      <c r="M209" s="0" t="s">
        <v>768</v>
      </c>
      <c r="N209" s="0" t="s">
        <v>870</v>
      </c>
      <c r="O209" s="0" t="s">
        <v>871</v>
      </c>
      <c r="Q209" s="198" t="n">
        <v>20</v>
      </c>
      <c r="S209" s="0" t="s">
        <v>771</v>
      </c>
      <c r="T209" s="0" t="s">
        <v>772</v>
      </c>
      <c r="U209" s="200" t="n">
        <v>1512</v>
      </c>
      <c r="V209" s="0" t="s">
        <v>897</v>
      </c>
      <c r="W209" s="0" t="s">
        <v>820</v>
      </c>
      <c r="X209" s="0" t="s">
        <v>775</v>
      </c>
      <c r="Y209" s="0" t="s">
        <v>776</v>
      </c>
      <c r="Z209" s="0" t="s">
        <v>777</v>
      </c>
      <c r="AA209" s="0" t="n">
        <v>2128635</v>
      </c>
    </row>
    <row r="210" customFormat="false" ht="12.75" hidden="false" customHeight="false" outlineLevel="0" collapsed="false">
      <c r="A210" s="191" t="str">
        <f aca="false">B210&amp;" "&amp;C210&amp;" "&amp;D210</f>
        <v> Metals Financial</v>
      </c>
      <c r="B210" s="191" t="str">
        <f aca="false">IF((LEFT(N210,2)="US"),"US","")</f>
        <v/>
      </c>
      <c r="C210" s="191" t="str">
        <f aca="false">M210</f>
        <v>Metals</v>
      </c>
      <c r="D210" s="191" t="str">
        <f aca="false">IF(ISNUMBER(FIND("Phy",N210))=TRUE(),"Physical","Financial")</f>
        <v>Financial</v>
      </c>
      <c r="E210" s="191" t="n">
        <f aca="false">IF(VLOOKUP(S210,'DD-Lookup'!$J$6:$L$50,3,FALSE())="Monthly",(YEAR(AC210)-YEAR(AB210))*12+MONTH(AC210)-MONTH(AB210)+1,(AC210-AB210+1))</f>
        <v>1</v>
      </c>
      <c r="F210" s="220" t="n">
        <f aca="false">E210*SUM(P210:Q210)</f>
        <v>10</v>
      </c>
      <c r="G210" s="196" t="n">
        <v>1244561</v>
      </c>
      <c r="H210" s="197" t="n">
        <v>37026.1379050926</v>
      </c>
      <c r="I210" s="0" t="s">
        <v>991</v>
      </c>
      <c r="M210" s="0" t="s">
        <v>768</v>
      </c>
      <c r="N210" s="0" t="s">
        <v>769</v>
      </c>
      <c r="O210" s="0" t="s">
        <v>770</v>
      </c>
      <c r="Q210" s="198" t="n">
        <v>10</v>
      </c>
      <c r="S210" s="0" t="s">
        <v>771</v>
      </c>
      <c r="T210" s="0" t="s">
        <v>772</v>
      </c>
      <c r="U210" s="200" t="n">
        <v>1663</v>
      </c>
      <c r="V210" s="0" t="s">
        <v>992</v>
      </c>
      <c r="W210" s="0" t="s">
        <v>820</v>
      </c>
      <c r="X210" s="0" t="s">
        <v>775</v>
      </c>
      <c r="Y210" s="0" t="s">
        <v>776</v>
      </c>
      <c r="Z210" s="0" t="s">
        <v>777</v>
      </c>
      <c r="AA210" s="0" t="n">
        <v>2128637</v>
      </c>
    </row>
    <row r="211" customFormat="false" ht="12.75" hidden="false" customHeight="false" outlineLevel="0" collapsed="false">
      <c r="A211" s="191" t="str">
        <f aca="false">B211&amp;" "&amp;C211&amp;" "&amp;D211</f>
        <v> Natural Gas Physical</v>
      </c>
      <c r="B211" s="191" t="str">
        <f aca="false">IF((LEFT(N211,2)="US"),"US","")</f>
        <v/>
      </c>
      <c r="C211" s="191" t="str">
        <f aca="false">M211</f>
        <v>Natural Gas</v>
      </c>
      <c r="D211" s="191" t="str">
        <f aca="false">IF(ISNUMBER(FIND("Phy",N211))=TRUE(),"Physical","Financial")</f>
        <v>Physical</v>
      </c>
      <c r="E211" s="191" t="n">
        <f aca="false">IF(VLOOKUP(S211,'DD-Lookup'!$J$6:$L$50,3,FALSE())="Monthly",(YEAR(AC211)-YEAR(AB211))*12+MONTH(AC211)-MONTH(AB211)+1,(AC211-AB211+1))</f>
        <v>1</v>
      </c>
      <c r="F211" s="220" t="n">
        <f aca="false">E211*SUM(P211:Q211)</f>
        <v>50000</v>
      </c>
      <c r="G211" s="196" t="n">
        <v>1244564</v>
      </c>
      <c r="H211" s="197" t="n">
        <v>37026.1399421296</v>
      </c>
      <c r="I211" s="0" t="s">
        <v>955</v>
      </c>
      <c r="M211" s="0" t="s">
        <v>927</v>
      </c>
      <c r="N211" s="0" t="s">
        <v>928</v>
      </c>
      <c r="O211" s="0" t="s">
        <v>956</v>
      </c>
      <c r="P211" s="198" t="n">
        <v>50000</v>
      </c>
      <c r="S211" s="0" t="s">
        <v>930</v>
      </c>
      <c r="T211" s="0" t="s">
        <v>931</v>
      </c>
      <c r="U211" s="200" t="n">
        <v>21.75</v>
      </c>
      <c r="V211" s="0" t="s">
        <v>957</v>
      </c>
      <c r="W211" s="0" t="s">
        <v>954</v>
      </c>
      <c r="X211" s="0" t="s">
        <v>934</v>
      </c>
      <c r="Y211" s="0" t="s">
        <v>935</v>
      </c>
      <c r="Z211" s="0" t="s">
        <v>800</v>
      </c>
      <c r="AA211" s="0" t="n">
        <v>102791</v>
      </c>
      <c r="AB211" s="197" t="n">
        <v>37027.875</v>
      </c>
      <c r="AC211" s="197" t="n">
        <v>37027.875</v>
      </c>
    </row>
    <row r="212" customFormat="false" ht="12.75" hidden="false" customHeight="false" outlineLevel="0" collapsed="false">
      <c r="A212" s="191" t="str">
        <f aca="false">B212&amp;" "&amp;C212&amp;" "&amp;D212</f>
        <v> Natural Gas Physical</v>
      </c>
      <c r="B212" s="191" t="str">
        <f aca="false">IF((LEFT(N212,2)="US"),"US","")</f>
        <v/>
      </c>
      <c r="C212" s="191" t="str">
        <f aca="false">M212</f>
        <v>Natural Gas</v>
      </c>
      <c r="D212" s="191" t="str">
        <f aca="false">IF(ISNUMBER(FIND("Phy",N212))=TRUE(),"Physical","Financial")</f>
        <v>Physical</v>
      </c>
      <c r="E212" s="191" t="n">
        <f aca="false">IF(VLOOKUP(S212,'DD-Lookup'!$J$6:$L$50,3,FALSE())="Monthly",(YEAR(AC212)-YEAR(AB212))*12+MONTH(AC212)-MONTH(AB212)+1,(AC212-AB212+1))</f>
        <v>1</v>
      </c>
      <c r="F212" s="220" t="n">
        <f aca="false">E212*SUM(P212:Q212)</f>
        <v>50000</v>
      </c>
      <c r="G212" s="196" t="n">
        <v>1244565</v>
      </c>
      <c r="H212" s="197" t="n">
        <v>37026.1401736111</v>
      </c>
      <c r="I212" s="0" t="s">
        <v>979</v>
      </c>
      <c r="M212" s="0" t="s">
        <v>927</v>
      </c>
      <c r="N212" s="0" t="s">
        <v>928</v>
      </c>
      <c r="O212" s="0" t="s">
        <v>952</v>
      </c>
      <c r="P212" s="198" t="n">
        <v>50000</v>
      </c>
      <c r="S212" s="0" t="s">
        <v>930</v>
      </c>
      <c r="T212" s="0" t="s">
        <v>931</v>
      </c>
      <c r="U212" s="200" t="n">
        <v>22</v>
      </c>
      <c r="V212" s="0" t="s">
        <v>986</v>
      </c>
      <c r="W212" s="0" t="s">
        <v>954</v>
      </c>
      <c r="X212" s="0" t="s">
        <v>934</v>
      </c>
      <c r="Y212" s="0" t="s">
        <v>935</v>
      </c>
      <c r="Z212" s="0" t="s">
        <v>800</v>
      </c>
      <c r="AA212" s="0" t="n">
        <v>102793</v>
      </c>
      <c r="AB212" s="197" t="n">
        <v>37026.875</v>
      </c>
      <c r="AC212" s="197" t="n">
        <v>37026.875</v>
      </c>
    </row>
    <row r="213" customFormat="false" ht="12.75" hidden="false" customHeight="false" outlineLevel="0" collapsed="false">
      <c r="A213" s="191" t="str">
        <f aca="false">B213&amp;" "&amp;C213&amp;" "&amp;D213</f>
        <v> Natural Gas Physical</v>
      </c>
      <c r="B213" s="191" t="str">
        <f aca="false">IF((LEFT(N213,2)="US"),"US","")</f>
        <v/>
      </c>
      <c r="C213" s="191" t="str">
        <f aca="false">M213</f>
        <v>Natural Gas</v>
      </c>
      <c r="D213" s="191" t="str">
        <f aca="false">IF(ISNUMBER(FIND("Phy",N213))=TRUE(),"Physical","Financial")</f>
        <v>Physical</v>
      </c>
      <c r="E213" s="191" t="n">
        <f aca="false">IF(VLOOKUP(S213,'DD-Lookup'!$J$6:$L$50,3,FALSE())="Monthly",(YEAR(AC213)-YEAR(AB213))*12+MONTH(AC213)-MONTH(AB213)+1,(AC213-AB213+1))</f>
        <v>15</v>
      </c>
      <c r="F213" s="220" t="n">
        <f aca="false">E213*SUM(P213:Q213)</f>
        <v>750000</v>
      </c>
      <c r="G213" s="196" t="n">
        <v>1244566</v>
      </c>
      <c r="H213" s="197" t="n">
        <v>37026.1404976852</v>
      </c>
      <c r="I213" s="0" t="s">
        <v>958</v>
      </c>
      <c r="M213" s="0" t="s">
        <v>927</v>
      </c>
      <c r="N213" s="0" t="s">
        <v>928</v>
      </c>
      <c r="O213" s="0" t="s">
        <v>1018</v>
      </c>
      <c r="P213" s="198" t="n">
        <v>50000</v>
      </c>
      <c r="S213" s="0" t="s">
        <v>930</v>
      </c>
      <c r="T213" s="0" t="s">
        <v>931</v>
      </c>
      <c r="U213" s="200" t="n">
        <v>22</v>
      </c>
      <c r="V213" s="0" t="s">
        <v>960</v>
      </c>
      <c r="W213" s="0" t="s">
        <v>954</v>
      </c>
      <c r="X213" s="0" t="s">
        <v>934</v>
      </c>
      <c r="Y213" s="0" t="s">
        <v>935</v>
      </c>
      <c r="Z213" s="0" t="s">
        <v>800</v>
      </c>
      <c r="AA213" s="0" t="n">
        <v>102794</v>
      </c>
      <c r="AB213" s="197" t="n">
        <v>37028.875</v>
      </c>
      <c r="AC213" s="197" t="n">
        <v>37042.875</v>
      </c>
    </row>
    <row r="214" customFormat="false" ht="12.75" hidden="false" customHeight="false" outlineLevel="0" collapsed="false">
      <c r="A214" s="191" t="str">
        <f aca="false">B214&amp;" "&amp;C214&amp;" "&amp;D214</f>
        <v> Natural Gas Physical</v>
      </c>
      <c r="B214" s="191" t="str">
        <f aca="false">IF((LEFT(N214,2)="US"),"US","")</f>
        <v/>
      </c>
      <c r="C214" s="191" t="str">
        <f aca="false">M214</f>
        <v>Natural Gas</v>
      </c>
      <c r="D214" s="191" t="str">
        <f aca="false">IF(ISNUMBER(FIND("Phy",N214))=TRUE(),"Physical","Financial")</f>
        <v>Physical</v>
      </c>
      <c r="E214" s="191" t="n">
        <f aca="false">IF(VLOOKUP(S214,'DD-Lookup'!$J$6:$L$50,3,FALSE())="Monthly",(YEAR(AC214)-YEAR(AB214))*12+MONTH(AC214)-MONTH(AB214)+1,(AC214-AB214+1))</f>
        <v>3</v>
      </c>
      <c r="F214" s="220" t="n">
        <f aca="false">E214*SUM(P214:Q214)</f>
        <v>150000</v>
      </c>
      <c r="G214" s="196" t="n">
        <v>1244567</v>
      </c>
      <c r="H214" s="197" t="n">
        <v>37026.1417939815</v>
      </c>
      <c r="I214" s="0" t="s">
        <v>979</v>
      </c>
      <c r="M214" s="0" t="s">
        <v>927</v>
      </c>
      <c r="N214" s="0" t="s">
        <v>928</v>
      </c>
      <c r="O214" s="0" t="s">
        <v>959</v>
      </c>
      <c r="P214" s="198" t="n">
        <v>50000</v>
      </c>
      <c r="S214" s="0" t="s">
        <v>930</v>
      </c>
      <c r="T214" s="0" t="s">
        <v>931</v>
      </c>
      <c r="U214" s="200" t="n">
        <v>21.75</v>
      </c>
      <c r="V214" s="0" t="s">
        <v>986</v>
      </c>
      <c r="W214" s="0" t="s">
        <v>954</v>
      </c>
      <c r="X214" s="0" t="s">
        <v>934</v>
      </c>
      <c r="Y214" s="0" t="s">
        <v>935</v>
      </c>
      <c r="Z214" s="0" t="s">
        <v>800</v>
      </c>
      <c r="AA214" s="0" t="n">
        <v>102796</v>
      </c>
      <c r="AB214" s="197" t="n">
        <v>37027.875</v>
      </c>
      <c r="AC214" s="197" t="n">
        <v>37029.875</v>
      </c>
    </row>
    <row r="215" customFormat="false" ht="12.75" hidden="false" customHeight="false" outlineLevel="0" collapsed="false">
      <c r="A215" s="191" t="str">
        <f aca="false">B215&amp;" "&amp;C215&amp;" "&amp;D215</f>
        <v> Metals Financial</v>
      </c>
      <c r="B215" s="191" t="str">
        <f aca="false">IF((LEFT(N215,2)="US"),"US","")</f>
        <v/>
      </c>
      <c r="C215" s="191" t="str">
        <f aca="false">M215</f>
        <v>Metals</v>
      </c>
      <c r="D215" s="191" t="str">
        <f aca="false">IF(ISNUMBER(FIND("Phy",N215))=TRUE(),"Physical","Financial")</f>
        <v>Financial</v>
      </c>
      <c r="E215" s="191" t="n">
        <f aca="false">IF(VLOOKUP(S215,'DD-Lookup'!$J$6:$L$50,3,FALSE())="Monthly",(YEAR(AC215)-YEAR(AB215))*12+MONTH(AC215)-MONTH(AB215)+1,(AC215-AB215+1))</f>
        <v>1</v>
      </c>
      <c r="F215" s="220" t="n">
        <f aca="false">E215*SUM(P215:Q215)</f>
        <v>9</v>
      </c>
      <c r="G215" s="196" t="n">
        <v>1244568</v>
      </c>
      <c r="H215" s="197" t="n">
        <v>37026.1419328704</v>
      </c>
      <c r="I215" s="0" t="s">
        <v>1023</v>
      </c>
      <c r="M215" s="0" t="s">
        <v>768</v>
      </c>
      <c r="N215" s="0" t="s">
        <v>906</v>
      </c>
      <c r="O215" s="0" t="s">
        <v>907</v>
      </c>
      <c r="Q215" s="198" t="n">
        <v>9</v>
      </c>
      <c r="S215" s="0" t="s">
        <v>908</v>
      </c>
      <c r="T215" s="0" t="s">
        <v>772</v>
      </c>
      <c r="U215" s="200" t="n">
        <v>7120</v>
      </c>
      <c r="V215" s="0" t="s">
        <v>1024</v>
      </c>
      <c r="W215" s="0" t="s">
        <v>910</v>
      </c>
      <c r="X215" s="0" t="s">
        <v>775</v>
      </c>
      <c r="Y215" s="0" t="s">
        <v>776</v>
      </c>
      <c r="Z215" s="0" t="s">
        <v>777</v>
      </c>
      <c r="AA215" s="0" t="n">
        <v>2128665</v>
      </c>
    </row>
    <row r="216" customFormat="false" ht="12.75" hidden="false" customHeight="false" outlineLevel="0" collapsed="false">
      <c r="A216" s="191" t="str">
        <f aca="false">B216&amp;" "&amp;C216&amp;" "&amp;D216</f>
        <v> Metals Financial</v>
      </c>
      <c r="B216" s="191" t="str">
        <f aca="false">IF((LEFT(N216,2)="US"),"US","")</f>
        <v/>
      </c>
      <c r="C216" s="191" t="str">
        <f aca="false">M216</f>
        <v>Metals</v>
      </c>
      <c r="D216" s="191" t="str">
        <f aca="false">IF(ISNUMBER(FIND("Phy",N216))=TRUE(),"Physical","Financial")</f>
        <v>Financial</v>
      </c>
      <c r="E216" s="191" t="n">
        <f aca="false">IF(VLOOKUP(S216,'DD-Lookup'!$J$6:$L$50,3,FALSE())="Monthly",(YEAR(AC216)-YEAR(AB216))*12+MONTH(AC216)-MONTH(AB216)+1,(AC216-AB216+1))</f>
        <v>1</v>
      </c>
      <c r="F216" s="220" t="n">
        <f aca="false">E216*SUM(P216:Q216)</f>
        <v>7</v>
      </c>
      <c r="G216" s="196" t="n">
        <v>1244569</v>
      </c>
      <c r="H216" s="197" t="n">
        <v>37026.1433101852</v>
      </c>
      <c r="I216" s="0" t="s">
        <v>879</v>
      </c>
      <c r="M216" s="0" t="s">
        <v>768</v>
      </c>
      <c r="N216" s="0" t="s">
        <v>769</v>
      </c>
      <c r="O216" s="0" t="s">
        <v>770</v>
      </c>
      <c r="P216" s="198" t="n">
        <v>7</v>
      </c>
      <c r="S216" s="0" t="s">
        <v>771</v>
      </c>
      <c r="T216" s="0" t="s">
        <v>772</v>
      </c>
      <c r="U216" s="200" t="n">
        <v>1663</v>
      </c>
      <c r="V216" s="0" t="s">
        <v>1025</v>
      </c>
      <c r="W216" s="0" t="s">
        <v>820</v>
      </c>
      <c r="X216" s="0" t="s">
        <v>775</v>
      </c>
      <c r="Y216" s="0" t="s">
        <v>776</v>
      </c>
      <c r="Z216" s="0" t="s">
        <v>777</v>
      </c>
      <c r="AA216" s="0" t="n">
        <v>2128675</v>
      </c>
    </row>
    <row r="217" customFormat="false" ht="12.75" hidden="false" customHeight="false" outlineLevel="0" collapsed="false">
      <c r="A217" s="191" t="str">
        <f aca="false">B217&amp;" "&amp;C217&amp;" "&amp;D217</f>
        <v> Power Physical</v>
      </c>
      <c r="B217" s="191" t="str">
        <f aca="false">IF((LEFT(N217,2)="US"),"US","")</f>
        <v/>
      </c>
      <c r="C217" s="191" t="str">
        <f aca="false">M217</f>
        <v>Power</v>
      </c>
      <c r="D217" s="191" t="str">
        <f aca="false">IF(ISNUMBER(FIND("Phy",N217))=TRUE(),"Physical","Financial")</f>
        <v>Physical</v>
      </c>
      <c r="E217" s="191" t="n">
        <f aca="false">IF(VLOOKUP(S217,'DD-Lookup'!$J$6:$L$50,3,FALSE())="Monthly",(YEAR(AC217)-YEAR(AB217))*12+MONTH(AC217)-MONTH(AB217)+1,(AC217-AB217+1))</f>
        <v>182</v>
      </c>
      <c r="F217" s="220" t="n">
        <f aca="false">E217*SUM(P217:Q217)</f>
        <v>3640</v>
      </c>
      <c r="G217" s="196" t="n">
        <v>1244570</v>
      </c>
      <c r="H217" s="197" t="n">
        <v>37026.1434259259</v>
      </c>
      <c r="I217" s="0" t="s">
        <v>1026</v>
      </c>
      <c r="M217" s="0" t="s">
        <v>72</v>
      </c>
      <c r="N217" s="0" t="s">
        <v>1027</v>
      </c>
      <c r="O217" s="0" t="s">
        <v>1028</v>
      </c>
      <c r="Q217" s="198" t="n">
        <v>20</v>
      </c>
      <c r="S217" s="0" t="s">
        <v>781</v>
      </c>
      <c r="T217" s="0" t="s">
        <v>931</v>
      </c>
      <c r="U217" s="200" t="n">
        <v>21.47</v>
      </c>
      <c r="V217" s="0" t="s">
        <v>1029</v>
      </c>
      <c r="W217" s="0" t="s">
        <v>1030</v>
      </c>
      <c r="X217" s="0" t="s">
        <v>1031</v>
      </c>
      <c r="Y217" s="0" t="s">
        <v>1032</v>
      </c>
      <c r="Z217" s="0" t="s">
        <v>1033</v>
      </c>
      <c r="AA217" s="0" t="n">
        <v>102128.1</v>
      </c>
      <c r="AB217" s="197" t="n">
        <v>37165</v>
      </c>
      <c r="AC217" s="197" t="n">
        <v>37346</v>
      </c>
    </row>
    <row r="218" customFormat="false" ht="12.75" hidden="false" customHeight="false" outlineLevel="0" collapsed="false">
      <c r="A218" s="191" t="str">
        <f aca="false">B218&amp;" "&amp;C218&amp;" "&amp;D218</f>
        <v> Metals Financial</v>
      </c>
      <c r="B218" s="191" t="str">
        <f aca="false">IF((LEFT(N218,2)="US"),"US","")</f>
        <v/>
      </c>
      <c r="C218" s="191" t="str">
        <f aca="false">M218</f>
        <v>Metals</v>
      </c>
      <c r="D218" s="191" t="str">
        <f aca="false">IF(ISNUMBER(FIND("Phy",N218))=TRUE(),"Physical","Financial")</f>
        <v>Financial</v>
      </c>
      <c r="E218" s="191" t="n">
        <f aca="false">IF(VLOOKUP(S218,'DD-Lookup'!$J$6:$L$50,3,FALSE())="Monthly",(YEAR(AC218)-YEAR(AB218))*12+MONTH(AC218)-MONTH(AB218)+1,(AC218-AB218+1))</f>
        <v>1</v>
      </c>
      <c r="F218" s="220" t="n">
        <f aca="false">E218*SUM(P218:Q218)</f>
        <v>10</v>
      </c>
      <c r="G218" s="196" t="n">
        <v>1244571</v>
      </c>
      <c r="H218" s="197" t="n">
        <v>37026.1440972222</v>
      </c>
      <c r="I218" s="0" t="s">
        <v>1034</v>
      </c>
      <c r="M218" s="0" t="s">
        <v>768</v>
      </c>
      <c r="N218" s="0" t="s">
        <v>870</v>
      </c>
      <c r="O218" s="0" t="s">
        <v>871</v>
      </c>
      <c r="P218" s="198" t="n">
        <v>10</v>
      </c>
      <c r="S218" s="0" t="s">
        <v>771</v>
      </c>
      <c r="T218" s="0" t="s">
        <v>772</v>
      </c>
      <c r="U218" s="200" t="n">
        <v>1509</v>
      </c>
      <c r="V218" s="0" t="s">
        <v>1035</v>
      </c>
      <c r="W218" s="0" t="s">
        <v>820</v>
      </c>
      <c r="X218" s="0" t="s">
        <v>775</v>
      </c>
      <c r="Y218" s="0" t="s">
        <v>776</v>
      </c>
      <c r="Z218" s="0" t="s">
        <v>777</v>
      </c>
      <c r="AA218" s="0" t="n">
        <v>2128685</v>
      </c>
    </row>
    <row r="219" customFormat="false" ht="12.75" hidden="false" customHeight="false" outlineLevel="0" collapsed="false">
      <c r="A219" s="191" t="str">
        <f aca="false">B219&amp;" "&amp;C219&amp;" "&amp;D219</f>
        <v> Power Physical</v>
      </c>
      <c r="B219" s="191" t="str">
        <f aca="false">IF((LEFT(N219,2)="US"),"US","")</f>
        <v/>
      </c>
      <c r="C219" s="191" t="str">
        <f aca="false">M219</f>
        <v>Power</v>
      </c>
      <c r="D219" s="191" t="str">
        <f aca="false">IF(ISNUMBER(FIND("Phy",N219))=TRUE(),"Physical","Financial")</f>
        <v>Physical</v>
      </c>
      <c r="E219" s="191" t="n">
        <f aca="false">IF(VLOOKUP(S219,'DD-Lookup'!$J$6:$L$50,3,FALSE())="Monthly",(YEAR(AC219)-YEAR(AB219))*12+MONTH(AC219)-MONTH(AB219)+1,(AC219-AB219+1))</f>
        <v>28</v>
      </c>
      <c r="F219" s="220" t="n">
        <f aca="false">E219*SUM(P219:Q219)</f>
        <v>560</v>
      </c>
      <c r="G219" s="196" t="n">
        <v>1244572</v>
      </c>
      <c r="H219" s="197" t="n">
        <v>37026.144837963</v>
      </c>
      <c r="I219" s="0" t="s">
        <v>994</v>
      </c>
      <c r="M219" s="0" t="s">
        <v>72</v>
      </c>
      <c r="N219" s="0" t="s">
        <v>1027</v>
      </c>
      <c r="O219" s="0" t="s">
        <v>1036</v>
      </c>
      <c r="Q219" s="198" t="n">
        <v>20</v>
      </c>
      <c r="S219" s="0" t="s">
        <v>781</v>
      </c>
      <c r="T219" s="0" t="s">
        <v>931</v>
      </c>
      <c r="U219" s="200" t="n">
        <v>20.35</v>
      </c>
      <c r="V219" s="0" t="s">
        <v>1037</v>
      </c>
      <c r="W219" s="0" t="s">
        <v>1030</v>
      </c>
      <c r="X219" s="0" t="s">
        <v>1031</v>
      </c>
      <c r="Y219" s="0" t="s">
        <v>1032</v>
      </c>
      <c r="Z219" s="0" t="s">
        <v>1033</v>
      </c>
      <c r="AA219" s="0" t="n">
        <v>102132.1</v>
      </c>
      <c r="AB219" s="197" t="n">
        <v>37165</v>
      </c>
      <c r="AC219" s="197" t="n">
        <v>37192</v>
      </c>
    </row>
    <row r="220" customFormat="false" ht="12.75" hidden="false" customHeight="false" outlineLevel="0" collapsed="false">
      <c r="A220" s="191" t="str">
        <f aca="false">B220&amp;" "&amp;C220&amp;" "&amp;D220</f>
        <v> Natural Gas Physical</v>
      </c>
      <c r="B220" s="191" t="str">
        <f aca="false">IF((LEFT(N220,2)="US"),"US","")</f>
        <v/>
      </c>
      <c r="C220" s="191" t="str">
        <f aca="false">M220</f>
        <v>Natural Gas</v>
      </c>
      <c r="D220" s="191" t="str">
        <f aca="false">IF(ISNUMBER(FIND("Phy",N220))=TRUE(),"Physical","Financial")</f>
        <v>Physical</v>
      </c>
      <c r="E220" s="191" t="n">
        <f aca="false">IF(VLOOKUP(S220,'DD-Lookup'!$J$6:$L$50,3,FALSE())="Monthly",(YEAR(AC220)-YEAR(AB220))*12+MONTH(AC220)-MONTH(AB220)+1,(AC220-AB220+1))</f>
        <v>5</v>
      </c>
      <c r="F220" s="220" t="n">
        <f aca="false">E220*SUM(P220:Q220)</f>
        <v>250000</v>
      </c>
      <c r="G220" s="196" t="n">
        <v>1244573</v>
      </c>
      <c r="H220" s="197" t="n">
        <v>37026.1449652778</v>
      </c>
      <c r="I220" s="0" t="s">
        <v>936</v>
      </c>
      <c r="M220" s="0" t="s">
        <v>927</v>
      </c>
      <c r="N220" s="0" t="s">
        <v>1038</v>
      </c>
      <c r="O220" s="0" t="s">
        <v>1039</v>
      </c>
      <c r="P220" s="198" t="n">
        <v>50000</v>
      </c>
      <c r="S220" s="0" t="s">
        <v>930</v>
      </c>
      <c r="T220" s="0" t="s">
        <v>931</v>
      </c>
      <c r="U220" s="200" t="n">
        <v>22.9</v>
      </c>
      <c r="V220" s="0" t="s">
        <v>1040</v>
      </c>
      <c r="W220" s="0" t="s">
        <v>1041</v>
      </c>
      <c r="X220" s="0" t="s">
        <v>1042</v>
      </c>
      <c r="Y220" s="0" t="s">
        <v>935</v>
      </c>
      <c r="Z220" s="0" t="s">
        <v>800</v>
      </c>
      <c r="AA220" s="0" t="n">
        <v>102802</v>
      </c>
      <c r="AB220" s="197" t="n">
        <v>37032.875</v>
      </c>
      <c r="AC220" s="197" t="n">
        <v>37036.875</v>
      </c>
    </row>
    <row r="221" customFormat="false" ht="12.75" hidden="false" customHeight="false" outlineLevel="0" collapsed="false">
      <c r="A221" s="191" t="str">
        <f aca="false">B221&amp;" "&amp;C221&amp;" "&amp;D221</f>
        <v> Metals Financial</v>
      </c>
      <c r="B221" s="191" t="str">
        <f aca="false">IF((LEFT(N221,2)="US"),"US","")</f>
        <v/>
      </c>
      <c r="C221" s="191" t="str">
        <f aca="false">M221</f>
        <v>Metals</v>
      </c>
      <c r="D221" s="191" t="str">
        <f aca="false">IF(ISNUMBER(FIND("Phy",N221))=TRUE(),"Physical","Financial")</f>
        <v>Financial</v>
      </c>
      <c r="E221" s="191" t="n">
        <f aca="false">IF(VLOOKUP(S221,'DD-Lookup'!$J$6:$L$50,3,FALSE())="Monthly",(YEAR(AC221)-YEAR(AB221))*12+MONTH(AC221)-MONTH(AB221)+1,(AC221-AB221+1))</f>
        <v>1</v>
      </c>
      <c r="F221" s="220" t="n">
        <f aca="false">E221*SUM(P221:Q221)</f>
        <v>3</v>
      </c>
      <c r="G221" s="196" t="n">
        <v>1244574</v>
      </c>
      <c r="H221" s="197" t="n">
        <v>37026.1451851852</v>
      </c>
      <c r="I221" s="0" t="s">
        <v>1043</v>
      </c>
      <c r="M221" s="0" t="s">
        <v>768</v>
      </c>
      <c r="N221" s="0" t="s">
        <v>769</v>
      </c>
      <c r="O221" s="0" t="s">
        <v>770</v>
      </c>
      <c r="P221" s="198" t="n">
        <v>3</v>
      </c>
      <c r="S221" s="0" t="s">
        <v>771</v>
      </c>
      <c r="T221" s="0" t="s">
        <v>772</v>
      </c>
      <c r="U221" s="200" t="n">
        <v>1663</v>
      </c>
      <c r="V221" s="0" t="s">
        <v>1044</v>
      </c>
      <c r="W221" s="0" t="s">
        <v>820</v>
      </c>
      <c r="X221" s="0" t="s">
        <v>775</v>
      </c>
      <c r="Y221" s="0" t="s">
        <v>776</v>
      </c>
      <c r="Z221" s="0" t="s">
        <v>777</v>
      </c>
      <c r="AA221" s="0" t="n">
        <v>2128694</v>
      </c>
    </row>
    <row r="222" customFormat="false" ht="12.75" hidden="false" customHeight="false" outlineLevel="0" collapsed="false">
      <c r="A222" s="191" t="str">
        <f aca="false">B222&amp;" "&amp;C222&amp;" "&amp;D222</f>
        <v> Natural Gas Physical</v>
      </c>
      <c r="B222" s="191" t="str">
        <f aca="false">IF((LEFT(N222,2)="US"),"US","")</f>
        <v/>
      </c>
      <c r="C222" s="191" t="str">
        <f aca="false">M222</f>
        <v>Natural Gas</v>
      </c>
      <c r="D222" s="191" t="str">
        <f aca="false">IF(ISNUMBER(FIND("Phy",N222))=TRUE(),"Physical","Financial")</f>
        <v>Physical</v>
      </c>
      <c r="E222" s="191" t="n">
        <f aca="false">IF(VLOOKUP(S222,'DD-Lookup'!$J$6:$L$50,3,FALSE())="Monthly",(YEAR(AC222)-YEAR(AB222))*12+MONTH(AC222)-MONTH(AB222)+1,(AC222-AB222+1))</f>
        <v>1</v>
      </c>
      <c r="F222" s="220" t="n">
        <f aca="false">E222*SUM(P222:Q222)</f>
        <v>50000</v>
      </c>
      <c r="G222" s="196" t="n">
        <v>1244576</v>
      </c>
      <c r="H222" s="197" t="n">
        <v>37026.145787037</v>
      </c>
      <c r="I222" s="0" t="s">
        <v>979</v>
      </c>
      <c r="M222" s="0" t="s">
        <v>927</v>
      </c>
      <c r="N222" s="0" t="s">
        <v>928</v>
      </c>
      <c r="O222" s="0" t="s">
        <v>952</v>
      </c>
      <c r="P222" s="198" t="n">
        <v>50000</v>
      </c>
      <c r="S222" s="0" t="s">
        <v>930</v>
      </c>
      <c r="T222" s="0" t="s">
        <v>931</v>
      </c>
      <c r="U222" s="200" t="n">
        <v>21.5</v>
      </c>
      <c r="V222" s="0" t="s">
        <v>1045</v>
      </c>
      <c r="W222" s="0" t="s">
        <v>954</v>
      </c>
      <c r="X222" s="0" t="s">
        <v>934</v>
      </c>
      <c r="Y222" s="0" t="s">
        <v>935</v>
      </c>
      <c r="Z222" s="0" t="s">
        <v>800</v>
      </c>
      <c r="AA222" s="0" t="n">
        <v>102806</v>
      </c>
      <c r="AB222" s="197" t="n">
        <v>37026.875</v>
      </c>
      <c r="AC222" s="197" t="n">
        <v>37026.875</v>
      </c>
    </row>
    <row r="223" customFormat="false" ht="12.75" hidden="false" customHeight="false" outlineLevel="0" collapsed="false">
      <c r="A223" s="191" t="str">
        <f aca="false">B223&amp;" "&amp;C223&amp;" "&amp;D223</f>
        <v> Natural Gas Physical</v>
      </c>
      <c r="B223" s="191" t="str">
        <f aca="false">IF((LEFT(N223,2)="US"),"US","")</f>
        <v/>
      </c>
      <c r="C223" s="191" t="str">
        <f aca="false">M223</f>
        <v>Natural Gas</v>
      </c>
      <c r="D223" s="191" t="str">
        <f aca="false">IF(ISNUMBER(FIND("Phy",N223))=TRUE(),"Physical","Financial")</f>
        <v>Physical</v>
      </c>
      <c r="E223" s="191" t="n">
        <f aca="false">IF(VLOOKUP(S223,'DD-Lookup'!$J$6:$L$50,3,FALSE())="Monthly",(YEAR(AC223)-YEAR(AB223))*12+MONTH(AC223)-MONTH(AB223)+1,(AC223-AB223+1))</f>
        <v>3</v>
      </c>
      <c r="F223" s="220" t="n">
        <f aca="false">E223*SUM(P223:Q223)</f>
        <v>150000</v>
      </c>
      <c r="G223" s="196" t="n">
        <v>1244575</v>
      </c>
      <c r="H223" s="197" t="n">
        <v>37026.145787037</v>
      </c>
      <c r="I223" s="0" t="s">
        <v>979</v>
      </c>
      <c r="M223" s="0" t="s">
        <v>927</v>
      </c>
      <c r="N223" s="0" t="s">
        <v>928</v>
      </c>
      <c r="O223" s="0" t="s">
        <v>959</v>
      </c>
      <c r="P223" s="198" t="n">
        <v>50000</v>
      </c>
      <c r="S223" s="0" t="s">
        <v>930</v>
      </c>
      <c r="T223" s="0" t="s">
        <v>931</v>
      </c>
      <c r="U223" s="200" t="n">
        <v>21.3</v>
      </c>
      <c r="V223" s="0" t="s">
        <v>986</v>
      </c>
      <c r="W223" s="0" t="s">
        <v>954</v>
      </c>
      <c r="X223" s="0" t="s">
        <v>934</v>
      </c>
      <c r="Y223" s="0" t="s">
        <v>935</v>
      </c>
      <c r="Z223" s="0" t="s">
        <v>800</v>
      </c>
      <c r="AA223" s="0" t="n">
        <v>102805</v>
      </c>
      <c r="AB223" s="197" t="n">
        <v>37027.875</v>
      </c>
      <c r="AC223" s="197" t="n">
        <v>37029.875</v>
      </c>
    </row>
    <row r="224" customFormat="false" ht="12.75" hidden="false" customHeight="false" outlineLevel="0" collapsed="false">
      <c r="A224" s="191" t="str">
        <f aca="false">B224&amp;" "&amp;C224&amp;" "&amp;D224</f>
        <v> Natural Gas Physical</v>
      </c>
      <c r="B224" s="191" t="str">
        <f aca="false">IF((LEFT(N224,2)="US"),"US","")</f>
        <v/>
      </c>
      <c r="C224" s="191" t="str">
        <f aca="false">M224</f>
        <v>Natural Gas</v>
      </c>
      <c r="D224" s="191" t="str">
        <f aca="false">IF(ISNUMBER(FIND("Phy",N224))=TRUE(),"Physical","Financial")</f>
        <v>Physical</v>
      </c>
      <c r="E224" s="191" t="n">
        <f aca="false">IF(VLOOKUP(S224,'DD-Lookup'!$J$6:$L$50,3,FALSE())="Monthly",(YEAR(AC224)-YEAR(AB224))*12+MONTH(AC224)-MONTH(AB224)+1,(AC224-AB224+1))</f>
        <v>92</v>
      </c>
      <c r="F224" s="220" t="n">
        <f aca="false">E224*SUM(P224:Q224)</f>
        <v>2300000</v>
      </c>
      <c r="G224" s="196" t="n">
        <v>1244578</v>
      </c>
      <c r="H224" s="197" t="n">
        <v>37026.1464467593</v>
      </c>
      <c r="I224" s="0" t="s">
        <v>1046</v>
      </c>
      <c r="M224" s="0" t="s">
        <v>927</v>
      </c>
      <c r="N224" s="0" t="s">
        <v>928</v>
      </c>
      <c r="O224" s="0" t="s">
        <v>941</v>
      </c>
      <c r="P224" s="198" t="n">
        <v>25000</v>
      </c>
      <c r="S224" s="0" t="s">
        <v>930</v>
      </c>
      <c r="T224" s="0" t="s">
        <v>931</v>
      </c>
      <c r="U224" s="200" t="n">
        <v>21.5</v>
      </c>
      <c r="V224" s="0" t="s">
        <v>1047</v>
      </c>
      <c r="W224" s="0" t="s">
        <v>933</v>
      </c>
      <c r="X224" s="0" t="s">
        <v>934</v>
      </c>
      <c r="Y224" s="0" t="s">
        <v>935</v>
      </c>
      <c r="Z224" s="0" t="s">
        <v>800</v>
      </c>
      <c r="AA224" s="0" t="n">
        <v>102810</v>
      </c>
      <c r="AB224" s="197" t="n">
        <v>37073</v>
      </c>
      <c r="AC224" s="197" t="n">
        <v>37164</v>
      </c>
    </row>
    <row r="225" customFormat="false" ht="12.75" hidden="false" customHeight="false" outlineLevel="0" collapsed="false">
      <c r="A225" s="191" t="str">
        <f aca="false">B225&amp;" "&amp;C225&amp;" "&amp;D225</f>
        <v> Natural Gas Physical</v>
      </c>
      <c r="B225" s="191" t="str">
        <f aca="false">IF((LEFT(N225,2)="US"),"US","")</f>
        <v/>
      </c>
      <c r="C225" s="191" t="str">
        <f aca="false">M225</f>
        <v>Natural Gas</v>
      </c>
      <c r="D225" s="191" t="str">
        <f aca="false">IF(ISNUMBER(FIND("Phy",N225))=TRUE(),"Physical","Financial")</f>
        <v>Physical</v>
      </c>
      <c r="E225" s="191" t="n">
        <f aca="false">IF(VLOOKUP(S225,'DD-Lookup'!$J$6:$L$50,3,FALSE())="Monthly",(YEAR(AC225)-YEAR(AB225))*12+MONTH(AC225)-MONTH(AB225)+1,(AC225-AB225+1))</f>
        <v>2</v>
      </c>
      <c r="F225" s="220" t="n">
        <f aca="false">E225*SUM(P225:Q225)</f>
        <v>100000</v>
      </c>
      <c r="G225" s="196" t="n">
        <v>1244579</v>
      </c>
      <c r="H225" s="197" t="n">
        <v>37026.1465509259</v>
      </c>
      <c r="I225" s="0" t="s">
        <v>838</v>
      </c>
      <c r="M225" s="0" t="s">
        <v>927</v>
      </c>
      <c r="N225" s="0" t="s">
        <v>928</v>
      </c>
      <c r="O225" s="0" t="s">
        <v>985</v>
      </c>
      <c r="P225" s="198" t="n">
        <v>50000</v>
      </c>
      <c r="S225" s="0" t="s">
        <v>930</v>
      </c>
      <c r="T225" s="0" t="s">
        <v>931</v>
      </c>
      <c r="U225" s="200" t="n">
        <v>19.8</v>
      </c>
      <c r="V225" s="0" t="s">
        <v>953</v>
      </c>
      <c r="W225" s="0" t="s">
        <v>954</v>
      </c>
      <c r="X225" s="0" t="s">
        <v>934</v>
      </c>
      <c r="Y225" s="0" t="s">
        <v>935</v>
      </c>
      <c r="Z225" s="0" t="s">
        <v>800</v>
      </c>
      <c r="AA225" s="0" t="n">
        <v>102811</v>
      </c>
      <c r="AB225" s="197" t="n">
        <v>37030.875</v>
      </c>
      <c r="AC225" s="197" t="n">
        <v>37031.875</v>
      </c>
    </row>
    <row r="226" customFormat="false" ht="12.75" hidden="false" customHeight="false" outlineLevel="0" collapsed="false">
      <c r="A226" s="191" t="str">
        <f aca="false">B226&amp;" "&amp;C226&amp;" "&amp;D226</f>
        <v> Metals Financial</v>
      </c>
      <c r="B226" s="191" t="str">
        <f aca="false">IF((LEFT(N226,2)="US"),"US","")</f>
        <v/>
      </c>
      <c r="C226" s="191" t="str">
        <f aca="false">M226</f>
        <v>Metals</v>
      </c>
      <c r="D226" s="191" t="str">
        <f aca="false">IF(ISNUMBER(FIND("Phy",N226))=TRUE(),"Physical","Financial")</f>
        <v>Financial</v>
      </c>
      <c r="E226" s="191" t="n">
        <f aca="false">IF(VLOOKUP(S226,'DD-Lookup'!$J$6:$L$50,3,FALSE())="Monthly",(YEAR(AC226)-YEAR(AB226))*12+MONTH(AC226)-MONTH(AB226)+1,(AC226-AB226+1))</f>
        <v>1</v>
      </c>
      <c r="F226" s="220" t="n">
        <f aca="false">E226*SUM(P226:Q226)</f>
        <v>10</v>
      </c>
      <c r="G226" s="196" t="n">
        <v>1244580</v>
      </c>
      <c r="H226" s="197" t="n">
        <v>37026.146712963</v>
      </c>
      <c r="I226" s="0" t="s">
        <v>963</v>
      </c>
      <c r="M226" s="0" t="s">
        <v>768</v>
      </c>
      <c r="N226" s="0" t="s">
        <v>870</v>
      </c>
      <c r="O226" s="0" t="s">
        <v>871</v>
      </c>
      <c r="P226" s="198" t="n">
        <v>10</v>
      </c>
      <c r="S226" s="0" t="s">
        <v>771</v>
      </c>
      <c r="T226" s="0" t="s">
        <v>772</v>
      </c>
      <c r="U226" s="200" t="n">
        <v>1509</v>
      </c>
      <c r="V226" s="0" t="s">
        <v>964</v>
      </c>
      <c r="W226" s="0" t="s">
        <v>820</v>
      </c>
      <c r="X226" s="0" t="s">
        <v>775</v>
      </c>
      <c r="Y226" s="0" t="s">
        <v>776</v>
      </c>
      <c r="Z226" s="0" t="s">
        <v>777</v>
      </c>
      <c r="AA226" s="0" t="n">
        <v>2128708</v>
      </c>
    </row>
    <row r="227" customFormat="false" ht="12.75" hidden="false" customHeight="false" outlineLevel="0" collapsed="false">
      <c r="A227" s="191" t="str">
        <f aca="false">B227&amp;" "&amp;C227&amp;" "&amp;D227</f>
        <v> Natural Gas Physical</v>
      </c>
      <c r="B227" s="191" t="str">
        <f aca="false">IF((LEFT(N227,2)="US"),"US","")</f>
        <v/>
      </c>
      <c r="C227" s="191" t="str">
        <f aca="false">M227</f>
        <v>Natural Gas</v>
      </c>
      <c r="D227" s="191" t="str">
        <f aca="false">IF(ISNUMBER(FIND("Phy",N227))=TRUE(),"Physical","Financial")</f>
        <v>Physical</v>
      </c>
      <c r="E227" s="191" t="n">
        <f aca="false">IF(VLOOKUP(S227,'DD-Lookup'!$J$6:$L$50,3,FALSE())="Monthly",(YEAR(AC227)-YEAR(AB227))*12+MONTH(AC227)-MONTH(AB227)+1,(AC227-AB227+1))</f>
        <v>2</v>
      </c>
      <c r="F227" s="220" t="n">
        <f aca="false">E227*SUM(P227:Q227)</f>
        <v>100000</v>
      </c>
      <c r="G227" s="196" t="n">
        <v>1244581</v>
      </c>
      <c r="H227" s="197" t="n">
        <v>37026.1480787037</v>
      </c>
      <c r="I227" s="0" t="s">
        <v>1017</v>
      </c>
      <c r="M227" s="0" t="s">
        <v>927</v>
      </c>
      <c r="N227" s="0" t="s">
        <v>928</v>
      </c>
      <c r="O227" s="0" t="s">
        <v>985</v>
      </c>
      <c r="P227" s="198" t="n">
        <v>50000</v>
      </c>
      <c r="S227" s="0" t="s">
        <v>930</v>
      </c>
      <c r="T227" s="0" t="s">
        <v>931</v>
      </c>
      <c r="U227" s="200" t="n">
        <v>19.65</v>
      </c>
      <c r="V227" s="0" t="s">
        <v>1019</v>
      </c>
      <c r="W227" s="0" t="s">
        <v>954</v>
      </c>
      <c r="X227" s="0" t="s">
        <v>934</v>
      </c>
      <c r="Y227" s="0" t="s">
        <v>935</v>
      </c>
      <c r="Z227" s="0" t="s">
        <v>800</v>
      </c>
      <c r="AA227" s="0" t="n">
        <v>102812</v>
      </c>
      <c r="AB227" s="197" t="n">
        <v>37030.875</v>
      </c>
      <c r="AC227" s="197" t="n">
        <v>37031.875</v>
      </c>
    </row>
    <row r="228" customFormat="false" ht="12.75" hidden="false" customHeight="false" outlineLevel="0" collapsed="false">
      <c r="A228" s="191" t="str">
        <f aca="false">B228&amp;" "&amp;C228&amp;" "&amp;D228</f>
        <v> Natural Gas Physical</v>
      </c>
      <c r="B228" s="191" t="str">
        <f aca="false">IF((LEFT(N228,2)="US"),"US","")</f>
        <v/>
      </c>
      <c r="C228" s="191" t="str">
        <f aca="false">M228</f>
        <v>Natural Gas</v>
      </c>
      <c r="D228" s="191" t="str">
        <f aca="false">IF(ISNUMBER(FIND("Phy",N228))=TRUE(),"Physical","Financial")</f>
        <v>Physical</v>
      </c>
      <c r="E228" s="191" t="n">
        <f aca="false">IF(VLOOKUP(S228,'DD-Lookup'!$J$6:$L$50,3,FALSE())="Monthly",(YEAR(AC228)-YEAR(AB228))*12+MONTH(AC228)-MONTH(AB228)+1,(AC228-AB228+1))</f>
        <v>92</v>
      </c>
      <c r="F228" s="220" t="n">
        <f aca="false">E228*SUM(P228:Q228)</f>
        <v>2300000</v>
      </c>
      <c r="G228" s="196" t="n">
        <v>1244582</v>
      </c>
      <c r="H228" s="197" t="n">
        <v>37026.1482060185</v>
      </c>
      <c r="I228" s="0" t="s">
        <v>1048</v>
      </c>
      <c r="M228" s="0" t="s">
        <v>927</v>
      </c>
      <c r="N228" s="0" t="s">
        <v>928</v>
      </c>
      <c r="O228" s="0" t="s">
        <v>981</v>
      </c>
      <c r="P228" s="198" t="n">
        <v>25000</v>
      </c>
      <c r="S228" s="0" t="s">
        <v>930</v>
      </c>
      <c r="T228" s="0" t="s">
        <v>931</v>
      </c>
      <c r="U228" s="200" t="n">
        <v>24.7</v>
      </c>
      <c r="V228" s="0" t="s">
        <v>1049</v>
      </c>
      <c r="W228" s="0" t="s">
        <v>933</v>
      </c>
      <c r="X228" s="0" t="s">
        <v>934</v>
      </c>
      <c r="Y228" s="0" t="s">
        <v>935</v>
      </c>
      <c r="Z228" s="0" t="s">
        <v>800</v>
      </c>
      <c r="AA228" s="0" t="n">
        <v>102813</v>
      </c>
      <c r="AB228" s="197" t="n">
        <v>37165</v>
      </c>
      <c r="AC228" s="197" t="n">
        <v>37256</v>
      </c>
    </row>
    <row r="229" customFormat="false" ht="12.75" hidden="false" customHeight="false" outlineLevel="0" collapsed="false">
      <c r="A229" s="191" t="str">
        <f aca="false">B229&amp;" "&amp;C229&amp;" "&amp;D229</f>
        <v> Natural Gas Physical</v>
      </c>
      <c r="B229" s="191" t="str">
        <f aca="false">IF((LEFT(N229,2)="US"),"US","")</f>
        <v/>
      </c>
      <c r="C229" s="191" t="str">
        <f aca="false">M229</f>
        <v>Natural Gas</v>
      </c>
      <c r="D229" s="191" t="str">
        <f aca="false">IF(ISNUMBER(FIND("Phy",N229))=TRUE(),"Physical","Financial")</f>
        <v>Physical</v>
      </c>
      <c r="E229" s="191" t="n">
        <f aca="false">IF(VLOOKUP(S229,'DD-Lookup'!$J$6:$L$50,3,FALSE())="Monthly",(YEAR(AC229)-YEAR(AB229))*12+MONTH(AC229)-MONTH(AB229)+1,(AC229-AB229+1))</f>
        <v>2</v>
      </c>
      <c r="F229" s="220" t="n">
        <f aca="false">E229*SUM(P229:Q229)</f>
        <v>100000</v>
      </c>
      <c r="G229" s="196" t="n">
        <v>1244583</v>
      </c>
      <c r="H229" s="197" t="n">
        <v>37026.1490972222</v>
      </c>
      <c r="I229" s="0" t="s">
        <v>1048</v>
      </c>
      <c r="M229" s="0" t="s">
        <v>927</v>
      </c>
      <c r="N229" s="0" t="s">
        <v>928</v>
      </c>
      <c r="O229" s="0" t="s">
        <v>985</v>
      </c>
      <c r="P229" s="198" t="n">
        <v>50000</v>
      </c>
      <c r="S229" s="0" t="s">
        <v>930</v>
      </c>
      <c r="T229" s="0" t="s">
        <v>931</v>
      </c>
      <c r="U229" s="200" t="n">
        <v>19.5</v>
      </c>
      <c r="V229" s="0" t="s">
        <v>1050</v>
      </c>
      <c r="W229" s="0" t="s">
        <v>954</v>
      </c>
      <c r="X229" s="0" t="s">
        <v>934</v>
      </c>
      <c r="Y229" s="0" t="s">
        <v>935</v>
      </c>
      <c r="Z229" s="0" t="s">
        <v>800</v>
      </c>
      <c r="AA229" s="0" t="n">
        <v>102814</v>
      </c>
      <c r="AB229" s="197" t="n">
        <v>37030.875</v>
      </c>
      <c r="AC229" s="197" t="n">
        <v>37031.875</v>
      </c>
    </row>
    <row r="230" customFormat="false" ht="12.75" hidden="false" customHeight="false" outlineLevel="0" collapsed="false">
      <c r="A230" s="191" t="str">
        <f aca="false">B230&amp;" "&amp;C230&amp;" "&amp;D230</f>
        <v> Natural Gas Physical</v>
      </c>
      <c r="B230" s="191" t="str">
        <f aca="false">IF((LEFT(N230,2)="US"),"US","")</f>
        <v/>
      </c>
      <c r="C230" s="191" t="str">
        <f aca="false">M230</f>
        <v>Natural Gas</v>
      </c>
      <c r="D230" s="191" t="str">
        <f aca="false">IF(ISNUMBER(FIND("Phy",N230))=TRUE(),"Physical","Financial")</f>
        <v>Physical</v>
      </c>
      <c r="E230" s="191" t="n">
        <f aca="false">IF(VLOOKUP(S230,'DD-Lookup'!$J$6:$L$50,3,FALSE())="Monthly",(YEAR(AC230)-YEAR(AB230))*12+MONTH(AC230)-MONTH(AB230)+1,(AC230-AB230+1))</f>
        <v>2</v>
      </c>
      <c r="F230" s="220" t="n">
        <f aca="false">E230*SUM(P230:Q230)</f>
        <v>100000</v>
      </c>
      <c r="G230" s="196" t="n">
        <v>1244585</v>
      </c>
      <c r="H230" s="197" t="n">
        <v>37026.150787037</v>
      </c>
      <c r="I230" s="0" t="s">
        <v>1051</v>
      </c>
      <c r="M230" s="0" t="s">
        <v>927</v>
      </c>
      <c r="N230" s="0" t="s">
        <v>928</v>
      </c>
      <c r="O230" s="0" t="s">
        <v>985</v>
      </c>
      <c r="P230" s="198" t="n">
        <v>50000</v>
      </c>
      <c r="S230" s="0" t="s">
        <v>930</v>
      </c>
      <c r="T230" s="0" t="s">
        <v>931</v>
      </c>
      <c r="U230" s="200" t="n">
        <v>19.35</v>
      </c>
      <c r="V230" s="0" t="s">
        <v>1052</v>
      </c>
      <c r="W230" s="0" t="s">
        <v>954</v>
      </c>
      <c r="X230" s="0" t="s">
        <v>934</v>
      </c>
      <c r="Y230" s="0" t="s">
        <v>935</v>
      </c>
      <c r="Z230" s="0" t="s">
        <v>800</v>
      </c>
      <c r="AA230" s="0" t="n">
        <v>102817</v>
      </c>
      <c r="AB230" s="197" t="n">
        <v>37030.875</v>
      </c>
      <c r="AC230" s="197" t="n">
        <v>37031.875</v>
      </c>
    </row>
    <row r="231" customFormat="false" ht="12.75" hidden="false" customHeight="false" outlineLevel="0" collapsed="false">
      <c r="A231" s="191" t="str">
        <f aca="false">B231&amp;" "&amp;C231&amp;" "&amp;D231</f>
        <v> Power Financial</v>
      </c>
      <c r="B231" s="191" t="str">
        <f aca="false">IF((LEFT(N231,2)="US"),"US","")</f>
        <v/>
      </c>
      <c r="C231" s="191" t="str">
        <f aca="false">M231</f>
        <v>Power</v>
      </c>
      <c r="D231" s="191" t="str">
        <f aca="false">IF(ISNUMBER(FIND("Phy",N231))=TRUE(),"Physical","Financial")</f>
        <v>Financial</v>
      </c>
      <c r="E231" s="191" t="n">
        <f aca="false">IF(VLOOKUP(S231,'DD-Lookup'!$J$6:$L$50,3,FALSE())="Monthly",(YEAR(AC231)-YEAR(AB231))*12+MONTH(AC231)-MONTH(AB231)+1,(AC231-AB231+1))</f>
        <v>29</v>
      </c>
      <c r="F231" s="220" t="n">
        <f aca="false">E231*SUM(P231:Q231)</f>
        <v>725</v>
      </c>
      <c r="G231" s="196" t="n">
        <v>1244586</v>
      </c>
      <c r="H231" s="197" t="n">
        <v>37026.1510532407</v>
      </c>
      <c r="I231" s="0" t="s">
        <v>1053</v>
      </c>
      <c r="M231" s="0" t="s">
        <v>72</v>
      </c>
      <c r="N231" s="0" t="s">
        <v>779</v>
      </c>
      <c r="O231" s="0" t="s">
        <v>1054</v>
      </c>
      <c r="P231" s="198" t="n">
        <v>25</v>
      </c>
      <c r="S231" s="0" t="s">
        <v>781</v>
      </c>
      <c r="T231" s="0" t="s">
        <v>782</v>
      </c>
      <c r="U231" s="200" t="n">
        <v>210.5</v>
      </c>
      <c r="V231" s="0" t="s">
        <v>1055</v>
      </c>
      <c r="W231" s="0" t="s">
        <v>791</v>
      </c>
      <c r="X231" s="0" t="s">
        <v>785</v>
      </c>
      <c r="Y231" s="0" t="s">
        <v>786</v>
      </c>
      <c r="Z231" s="0" t="s">
        <v>787</v>
      </c>
      <c r="AA231" s="0" t="n">
        <v>1244586</v>
      </c>
      <c r="AB231" s="197" t="n">
        <v>37172</v>
      </c>
      <c r="AC231" s="197" t="n">
        <v>37200</v>
      </c>
    </row>
    <row r="232" customFormat="false" ht="12.75" hidden="false" customHeight="false" outlineLevel="0" collapsed="false">
      <c r="A232" s="191" t="str">
        <f aca="false">B232&amp;" "&amp;C232&amp;" "&amp;D232</f>
        <v> Metals Financial</v>
      </c>
      <c r="B232" s="191" t="str">
        <f aca="false">IF((LEFT(N232,2)="US"),"US","")</f>
        <v/>
      </c>
      <c r="C232" s="191" t="str">
        <f aca="false">M232</f>
        <v>Metals</v>
      </c>
      <c r="D232" s="191" t="str">
        <f aca="false">IF(ISNUMBER(FIND("Phy",N232))=TRUE(),"Physical","Financial")</f>
        <v>Financial</v>
      </c>
      <c r="E232" s="191" t="n">
        <f aca="false">IF(VLOOKUP(S232,'DD-Lookup'!$J$6:$L$50,3,FALSE())="Monthly",(YEAR(AC232)-YEAR(AB232))*12+MONTH(AC232)-MONTH(AB232)+1,(AC232-AB232+1))</f>
        <v>1</v>
      </c>
      <c r="F232" s="220" t="n">
        <f aca="false">E232*SUM(P232:Q232)</f>
        <v>20</v>
      </c>
      <c r="G232" s="196" t="n">
        <v>1244587</v>
      </c>
      <c r="H232" s="197" t="n">
        <v>37026.1512615741</v>
      </c>
      <c r="I232" s="0" t="s">
        <v>616</v>
      </c>
      <c r="M232" s="0" t="s">
        <v>768</v>
      </c>
      <c r="N232" s="0" t="s">
        <v>769</v>
      </c>
      <c r="O232" s="0" t="s">
        <v>770</v>
      </c>
      <c r="Q232" s="198" t="n">
        <v>20</v>
      </c>
      <c r="S232" s="0" t="s">
        <v>771</v>
      </c>
      <c r="T232" s="0" t="s">
        <v>772</v>
      </c>
      <c r="U232" s="200" t="n">
        <v>1662</v>
      </c>
      <c r="V232" s="0" t="s">
        <v>877</v>
      </c>
      <c r="W232" s="0" t="s">
        <v>820</v>
      </c>
      <c r="X232" s="0" t="s">
        <v>775</v>
      </c>
      <c r="Y232" s="0" t="s">
        <v>776</v>
      </c>
      <c r="Z232" s="0" t="s">
        <v>777</v>
      </c>
      <c r="AA232" s="0" t="n">
        <v>2128734</v>
      </c>
    </row>
    <row r="233" customFormat="false" ht="12.75" hidden="false" customHeight="false" outlineLevel="0" collapsed="false">
      <c r="A233" s="191" t="str">
        <f aca="false">B233&amp;" "&amp;C233&amp;" "&amp;D233</f>
        <v> Power Physical</v>
      </c>
      <c r="B233" s="191" t="str">
        <f aca="false">IF((LEFT(N233,2)="US"),"US","")</f>
        <v/>
      </c>
      <c r="C233" s="191" t="str">
        <f aca="false">M233</f>
        <v>Power</v>
      </c>
      <c r="D233" s="191" t="str">
        <f aca="false">IF(ISNUMBER(FIND("Phy",N233))=TRUE(),"Physical","Financial")</f>
        <v>Physical</v>
      </c>
      <c r="E233" s="191" t="n">
        <f aca="false">IF(VLOOKUP(S233,'DD-Lookup'!$J$6:$L$50,3,FALSE())="Monthly",(YEAR(AC233)-YEAR(AB233))*12+MONTH(AC233)-MONTH(AB233)+1,(AC233-AB233+1))</f>
        <v>5</v>
      </c>
      <c r="F233" s="220" t="n">
        <f aca="false">E233*SUM(P233:Q233)</f>
        <v>125</v>
      </c>
      <c r="G233" s="196" t="n">
        <v>1244589</v>
      </c>
      <c r="H233" s="197" t="n">
        <v>37026.1516782407</v>
      </c>
      <c r="I233" s="0" t="s">
        <v>1017</v>
      </c>
      <c r="M233" s="0" t="s">
        <v>72</v>
      </c>
      <c r="N233" s="0" t="s">
        <v>793</v>
      </c>
      <c r="O233" s="0" t="s">
        <v>919</v>
      </c>
      <c r="Q233" s="198" t="n">
        <v>25</v>
      </c>
      <c r="S233" s="0" t="s">
        <v>781</v>
      </c>
      <c r="T233" s="0" t="s">
        <v>795</v>
      </c>
      <c r="U233" s="200" t="n">
        <v>25.3</v>
      </c>
      <c r="V233" s="0" t="s">
        <v>1056</v>
      </c>
      <c r="W233" s="0" t="s">
        <v>797</v>
      </c>
      <c r="X233" s="0" t="s">
        <v>798</v>
      </c>
      <c r="Y233" s="0" t="s">
        <v>799</v>
      </c>
      <c r="Z233" s="0" t="s">
        <v>800</v>
      </c>
      <c r="AA233" s="0" t="n">
        <v>102143.1</v>
      </c>
      <c r="AB233" s="197" t="n">
        <v>37032.875</v>
      </c>
      <c r="AC233" s="197" t="n">
        <v>37036.875</v>
      </c>
    </row>
    <row r="234" customFormat="false" ht="12.75" hidden="false" customHeight="false" outlineLevel="0" collapsed="false">
      <c r="A234" s="191" t="str">
        <f aca="false">B234&amp;" "&amp;C234&amp;" "&amp;D234</f>
        <v> Metals Financial</v>
      </c>
      <c r="B234" s="191" t="str">
        <f aca="false">IF((LEFT(N234,2)="US"),"US","")</f>
        <v/>
      </c>
      <c r="C234" s="191" t="str">
        <f aca="false">M234</f>
        <v>Metals</v>
      </c>
      <c r="D234" s="191" t="str">
        <f aca="false">IF(ISNUMBER(FIND("Phy",N234))=TRUE(),"Physical","Financial")</f>
        <v>Financial</v>
      </c>
      <c r="E234" s="191" t="n">
        <f aca="false">IF(VLOOKUP(S234,'DD-Lookup'!$J$6:$L$50,3,FALSE())="Monthly",(YEAR(AC234)-YEAR(AB234))*12+MONTH(AC234)-MONTH(AB234)+1,(AC234-AB234+1))</f>
        <v>1</v>
      </c>
      <c r="F234" s="220" t="n">
        <f aca="false">E234*SUM(P234:Q234)</f>
        <v>20</v>
      </c>
      <c r="G234" s="196" t="n">
        <v>1244590</v>
      </c>
      <c r="H234" s="197" t="n">
        <v>37026.1519907407</v>
      </c>
      <c r="I234" s="0" t="s">
        <v>896</v>
      </c>
      <c r="M234" s="0" t="s">
        <v>768</v>
      </c>
      <c r="N234" s="0" t="s">
        <v>870</v>
      </c>
      <c r="O234" s="0" t="s">
        <v>871</v>
      </c>
      <c r="Q234" s="198" t="n">
        <v>20</v>
      </c>
      <c r="S234" s="0" t="s">
        <v>771</v>
      </c>
      <c r="T234" s="0" t="s">
        <v>772</v>
      </c>
      <c r="U234" s="200" t="n">
        <v>1509</v>
      </c>
      <c r="V234" s="0" t="s">
        <v>1057</v>
      </c>
      <c r="W234" s="0" t="s">
        <v>820</v>
      </c>
      <c r="X234" s="0" t="s">
        <v>775</v>
      </c>
      <c r="Y234" s="0" t="s">
        <v>776</v>
      </c>
      <c r="Z234" s="0" t="s">
        <v>777</v>
      </c>
      <c r="AA234" s="0" t="n">
        <v>2128739</v>
      </c>
    </row>
    <row r="235" customFormat="false" ht="12.75" hidden="false" customHeight="false" outlineLevel="0" collapsed="false">
      <c r="A235" s="191" t="str">
        <f aca="false">B235&amp;" "&amp;C235&amp;" "&amp;D235</f>
        <v> Metals Financial</v>
      </c>
      <c r="B235" s="191" t="str">
        <f aca="false">IF((LEFT(N235,2)="US"),"US","")</f>
        <v/>
      </c>
      <c r="C235" s="191" t="str">
        <f aca="false">M235</f>
        <v>Metals</v>
      </c>
      <c r="D235" s="191" t="str">
        <f aca="false">IF(ISNUMBER(FIND("Phy",N235))=TRUE(),"Physical","Financial")</f>
        <v>Financial</v>
      </c>
      <c r="E235" s="191" t="n">
        <f aca="false">IF(VLOOKUP(S235,'DD-Lookup'!$J$6:$L$50,3,FALSE())="Monthly",(YEAR(AC235)-YEAR(AB235))*12+MONTH(AC235)-MONTH(AB235)+1,(AC235-AB235+1))</f>
        <v>1</v>
      </c>
      <c r="F235" s="220" t="n">
        <f aca="false">E235*SUM(P235:Q235)</f>
        <v>20</v>
      </c>
      <c r="G235" s="196" t="n">
        <v>1244591</v>
      </c>
      <c r="H235" s="197" t="n">
        <v>37026.1520601852</v>
      </c>
      <c r="I235" s="0" t="s">
        <v>896</v>
      </c>
      <c r="M235" s="0" t="s">
        <v>768</v>
      </c>
      <c r="N235" s="0" t="s">
        <v>769</v>
      </c>
      <c r="O235" s="0" t="s">
        <v>770</v>
      </c>
      <c r="Q235" s="198" t="n">
        <v>20</v>
      </c>
      <c r="S235" s="0" t="s">
        <v>771</v>
      </c>
      <c r="T235" s="0" t="s">
        <v>772</v>
      </c>
      <c r="U235" s="200" t="n">
        <v>1663</v>
      </c>
      <c r="V235" s="0" t="s">
        <v>1057</v>
      </c>
      <c r="W235" s="0" t="s">
        <v>820</v>
      </c>
      <c r="X235" s="0" t="s">
        <v>775</v>
      </c>
      <c r="Y235" s="0" t="s">
        <v>776</v>
      </c>
      <c r="Z235" s="0" t="s">
        <v>777</v>
      </c>
      <c r="AA235" s="0" t="n">
        <v>2128741</v>
      </c>
    </row>
    <row r="236" customFormat="false" ht="12.75" hidden="false" customHeight="false" outlineLevel="0" collapsed="false">
      <c r="A236" s="191" t="str">
        <f aca="false">B236&amp;" "&amp;C236&amp;" "&amp;D236</f>
        <v> Metals Financial</v>
      </c>
      <c r="B236" s="191" t="str">
        <f aca="false">IF((LEFT(N236,2)="US"),"US","")</f>
        <v/>
      </c>
      <c r="C236" s="191" t="str">
        <f aca="false">M236</f>
        <v>Metals</v>
      </c>
      <c r="D236" s="191" t="str">
        <f aca="false">IF(ISNUMBER(FIND("Phy",N236))=TRUE(),"Physical","Financial")</f>
        <v>Financial</v>
      </c>
      <c r="E236" s="191" t="n">
        <f aca="false">IF(VLOOKUP(S236,'DD-Lookup'!$J$6:$L$50,3,FALSE())="Monthly",(YEAR(AC236)-YEAR(AB236))*12+MONTH(AC236)-MONTH(AB236)+1,(AC236-AB236+1))</f>
        <v>1</v>
      </c>
      <c r="F236" s="220" t="n">
        <f aca="false">E236*SUM(P236:Q236)</f>
        <v>20</v>
      </c>
      <c r="G236" s="196" t="n">
        <v>1244592</v>
      </c>
      <c r="H236" s="197" t="n">
        <v>37026.1522222222</v>
      </c>
      <c r="I236" s="0" t="s">
        <v>869</v>
      </c>
      <c r="M236" s="0" t="s">
        <v>768</v>
      </c>
      <c r="N236" s="0" t="s">
        <v>870</v>
      </c>
      <c r="O236" s="0" t="s">
        <v>871</v>
      </c>
      <c r="P236" s="198" t="n">
        <v>20</v>
      </c>
      <c r="S236" s="0" t="s">
        <v>771</v>
      </c>
      <c r="T236" s="0" t="s">
        <v>772</v>
      </c>
      <c r="U236" s="200" t="n">
        <v>1508</v>
      </c>
      <c r="V236" s="0" t="s">
        <v>872</v>
      </c>
      <c r="W236" s="0" t="s">
        <v>820</v>
      </c>
      <c r="X236" s="0" t="s">
        <v>775</v>
      </c>
      <c r="Y236" s="0" t="s">
        <v>776</v>
      </c>
      <c r="Z236" s="0" t="s">
        <v>777</v>
      </c>
      <c r="AA236" s="0" t="n">
        <v>2128744</v>
      </c>
    </row>
    <row r="237" customFormat="false" ht="12.75" hidden="false" customHeight="false" outlineLevel="0" collapsed="false">
      <c r="A237" s="191" t="str">
        <f aca="false">B237&amp;" "&amp;C237&amp;" "&amp;D237</f>
        <v> Metals Financial</v>
      </c>
      <c r="B237" s="191" t="str">
        <f aca="false">IF((LEFT(N237,2)="US"),"US","")</f>
        <v/>
      </c>
      <c r="C237" s="191" t="str">
        <f aca="false">M237</f>
        <v>Metals</v>
      </c>
      <c r="D237" s="191" t="str">
        <f aca="false">IF(ISNUMBER(FIND("Phy",N237))=TRUE(),"Physical","Financial")</f>
        <v>Financial</v>
      </c>
      <c r="E237" s="191" t="n">
        <f aca="false">IF(VLOOKUP(S237,'DD-Lookup'!$J$6:$L$50,3,FALSE())="Monthly",(YEAR(AC237)-YEAR(AB237))*12+MONTH(AC237)-MONTH(AB237)+1,(AC237-AB237+1))</f>
        <v>1</v>
      </c>
      <c r="F237" s="220" t="n">
        <f aca="false">E237*SUM(P237:Q237)</f>
        <v>20</v>
      </c>
      <c r="G237" s="196" t="n">
        <v>1244593</v>
      </c>
      <c r="H237" s="197" t="n">
        <v>37026.1524421296</v>
      </c>
      <c r="I237" s="0" t="s">
        <v>1058</v>
      </c>
      <c r="M237" s="0" t="s">
        <v>768</v>
      </c>
      <c r="N237" s="0" t="s">
        <v>769</v>
      </c>
      <c r="O237" s="0" t="s">
        <v>770</v>
      </c>
      <c r="P237" s="198" t="n">
        <v>20</v>
      </c>
      <c r="S237" s="0" t="s">
        <v>771</v>
      </c>
      <c r="T237" s="0" t="s">
        <v>772</v>
      </c>
      <c r="U237" s="200" t="n">
        <v>1662</v>
      </c>
      <c r="V237" s="0" t="s">
        <v>1059</v>
      </c>
      <c r="W237" s="0" t="s">
        <v>820</v>
      </c>
      <c r="X237" s="0" t="s">
        <v>775</v>
      </c>
      <c r="Y237" s="0" t="s">
        <v>776</v>
      </c>
      <c r="Z237" s="0" t="s">
        <v>777</v>
      </c>
      <c r="AA237" s="0" t="n">
        <v>2128747</v>
      </c>
    </row>
    <row r="238" customFormat="false" ht="12.75" hidden="false" customHeight="false" outlineLevel="0" collapsed="false">
      <c r="A238" s="191" t="str">
        <f aca="false">B238&amp;" "&amp;C238&amp;" "&amp;D238</f>
        <v> Metals Financial</v>
      </c>
      <c r="B238" s="191" t="str">
        <f aca="false">IF((LEFT(N238,2)="US"),"US","")</f>
        <v/>
      </c>
      <c r="C238" s="191" t="str">
        <f aca="false">M238</f>
        <v>Metals</v>
      </c>
      <c r="D238" s="191" t="str">
        <f aca="false">IF(ISNUMBER(FIND("Phy",N238))=TRUE(),"Physical","Financial")</f>
        <v>Financial</v>
      </c>
      <c r="E238" s="191" t="n">
        <f aca="false">IF(VLOOKUP(S238,'DD-Lookup'!$J$6:$L$50,3,FALSE())="Monthly",(YEAR(AC238)-YEAR(AB238))*12+MONTH(AC238)-MONTH(AB238)+1,(AC238-AB238+1))</f>
        <v>1</v>
      </c>
      <c r="F238" s="220" t="n">
        <f aca="false">E238*SUM(P238:Q238)</f>
        <v>20</v>
      </c>
      <c r="G238" s="196" t="n">
        <v>1244594</v>
      </c>
      <c r="H238" s="197" t="n">
        <v>37026.1529513889</v>
      </c>
      <c r="I238" s="0" t="s">
        <v>896</v>
      </c>
      <c r="M238" s="0" t="s">
        <v>768</v>
      </c>
      <c r="N238" s="0" t="s">
        <v>870</v>
      </c>
      <c r="O238" s="0" t="s">
        <v>871</v>
      </c>
      <c r="Q238" s="198" t="n">
        <v>20</v>
      </c>
      <c r="S238" s="0" t="s">
        <v>771</v>
      </c>
      <c r="T238" s="0" t="s">
        <v>772</v>
      </c>
      <c r="U238" s="200" t="n">
        <v>1508</v>
      </c>
      <c r="V238" s="0" t="s">
        <v>1057</v>
      </c>
      <c r="W238" s="0" t="s">
        <v>820</v>
      </c>
      <c r="X238" s="0" t="s">
        <v>775</v>
      </c>
      <c r="Y238" s="0" t="s">
        <v>776</v>
      </c>
      <c r="Z238" s="0" t="s">
        <v>777</v>
      </c>
      <c r="AA238" s="0" t="n">
        <v>2128751</v>
      </c>
    </row>
    <row r="239" customFormat="false" ht="12.75" hidden="false" customHeight="false" outlineLevel="0" collapsed="false">
      <c r="A239" s="191" t="str">
        <f aca="false">B239&amp;" "&amp;C239&amp;" "&amp;D239</f>
        <v> Metals Financial</v>
      </c>
      <c r="B239" s="191" t="str">
        <f aca="false">IF((LEFT(N239,2)="US"),"US","")</f>
        <v/>
      </c>
      <c r="C239" s="191" t="str">
        <f aca="false">M239</f>
        <v>Metals</v>
      </c>
      <c r="D239" s="191" t="str">
        <f aca="false">IF(ISNUMBER(FIND("Phy",N239))=TRUE(),"Physical","Financial")</f>
        <v>Financial</v>
      </c>
      <c r="E239" s="191" t="n">
        <f aca="false">IF(VLOOKUP(S239,'DD-Lookup'!$J$6:$L$50,3,FALSE())="Monthly",(YEAR(AC239)-YEAR(AB239))*12+MONTH(AC239)-MONTH(AB239)+1,(AC239-AB239+1))</f>
        <v>1</v>
      </c>
      <c r="F239" s="220" t="n">
        <f aca="false">E239*SUM(P239:Q239)</f>
        <v>20</v>
      </c>
      <c r="G239" s="196" t="n">
        <v>1244595</v>
      </c>
      <c r="H239" s="197" t="n">
        <v>37026.1531597222</v>
      </c>
      <c r="I239" s="0" t="s">
        <v>905</v>
      </c>
      <c r="M239" s="0" t="s">
        <v>768</v>
      </c>
      <c r="N239" s="0" t="s">
        <v>870</v>
      </c>
      <c r="O239" s="0" t="s">
        <v>871</v>
      </c>
      <c r="P239" s="198" t="n">
        <v>20</v>
      </c>
      <c r="S239" s="0" t="s">
        <v>771</v>
      </c>
      <c r="T239" s="0" t="s">
        <v>772</v>
      </c>
      <c r="U239" s="200" t="n">
        <v>1507</v>
      </c>
      <c r="V239" s="0" t="s">
        <v>993</v>
      </c>
      <c r="W239" s="0" t="s">
        <v>820</v>
      </c>
      <c r="X239" s="0" t="s">
        <v>775</v>
      </c>
      <c r="Y239" s="0" t="s">
        <v>776</v>
      </c>
      <c r="Z239" s="0" t="s">
        <v>777</v>
      </c>
      <c r="AA239" s="0" t="n">
        <v>2128754</v>
      </c>
    </row>
    <row r="240" customFormat="false" ht="12.75" hidden="false" customHeight="false" outlineLevel="0" collapsed="false">
      <c r="A240" s="191" t="str">
        <f aca="false">B240&amp;" "&amp;C240&amp;" "&amp;D240</f>
        <v> Metals Financial</v>
      </c>
      <c r="B240" s="191" t="str">
        <f aca="false">IF((LEFT(N240,2)="US"),"US","")</f>
        <v/>
      </c>
      <c r="C240" s="191" t="str">
        <f aca="false">M240</f>
        <v>Metals</v>
      </c>
      <c r="D240" s="191" t="str">
        <f aca="false">IF(ISNUMBER(FIND("Phy",N240))=TRUE(),"Physical","Financial")</f>
        <v>Financial</v>
      </c>
      <c r="E240" s="191" t="n">
        <f aca="false">IF(VLOOKUP(S240,'DD-Lookup'!$J$6:$L$50,3,FALSE())="Monthly",(YEAR(AC240)-YEAR(AB240))*12+MONTH(AC240)-MONTH(AB240)+1,(AC240-AB240+1))</f>
        <v>1</v>
      </c>
      <c r="F240" s="220" t="n">
        <f aca="false">E240*SUM(P240:Q240)</f>
        <v>20</v>
      </c>
      <c r="G240" s="196" t="n">
        <v>1244596</v>
      </c>
      <c r="H240" s="197" t="n">
        <v>37026.1532407407</v>
      </c>
      <c r="I240" s="0" t="s">
        <v>616</v>
      </c>
      <c r="M240" s="0" t="s">
        <v>768</v>
      </c>
      <c r="N240" s="0" t="s">
        <v>769</v>
      </c>
      <c r="O240" s="0" t="s">
        <v>770</v>
      </c>
      <c r="Q240" s="198" t="n">
        <v>20</v>
      </c>
      <c r="S240" s="0" t="s">
        <v>771</v>
      </c>
      <c r="T240" s="0" t="s">
        <v>772</v>
      </c>
      <c r="U240" s="200" t="n">
        <v>1662</v>
      </c>
      <c r="V240" s="0" t="s">
        <v>877</v>
      </c>
      <c r="W240" s="0" t="s">
        <v>820</v>
      </c>
      <c r="X240" s="0" t="s">
        <v>775</v>
      </c>
      <c r="Y240" s="0" t="s">
        <v>776</v>
      </c>
      <c r="Z240" s="0" t="s">
        <v>777</v>
      </c>
      <c r="AA240" s="0" t="n">
        <v>2128756</v>
      </c>
    </row>
    <row r="241" customFormat="false" ht="12.75" hidden="false" customHeight="false" outlineLevel="0" collapsed="false">
      <c r="A241" s="191" t="str">
        <f aca="false">B241&amp;" "&amp;C241&amp;" "&amp;D241</f>
        <v> Metals Financial</v>
      </c>
      <c r="B241" s="191" t="str">
        <f aca="false">IF((LEFT(N241,2)="US"),"US","")</f>
        <v/>
      </c>
      <c r="C241" s="191" t="str">
        <f aca="false">M241</f>
        <v>Metals</v>
      </c>
      <c r="D241" s="191" t="str">
        <f aca="false">IF(ISNUMBER(FIND("Phy",N241))=TRUE(),"Physical","Financial")</f>
        <v>Financial</v>
      </c>
      <c r="E241" s="191" t="n">
        <f aca="false">IF(VLOOKUP(S241,'DD-Lookup'!$J$6:$L$50,3,FALSE())="Monthly",(YEAR(AC241)-YEAR(AB241))*12+MONTH(AC241)-MONTH(AB241)+1,(AC241-AB241+1))</f>
        <v>1</v>
      </c>
      <c r="F241" s="220" t="n">
        <f aca="false">E241*SUM(P241:Q241)</f>
        <v>9</v>
      </c>
      <c r="G241" s="196" t="n">
        <v>1244597</v>
      </c>
      <c r="H241" s="197" t="n">
        <v>37026.1535185185</v>
      </c>
      <c r="I241" s="0" t="s">
        <v>1060</v>
      </c>
      <c r="M241" s="0" t="s">
        <v>768</v>
      </c>
      <c r="N241" s="0" t="s">
        <v>906</v>
      </c>
      <c r="O241" s="0" t="s">
        <v>907</v>
      </c>
      <c r="P241" s="198" t="n">
        <v>9</v>
      </c>
      <c r="S241" s="0" t="s">
        <v>908</v>
      </c>
      <c r="T241" s="0" t="s">
        <v>772</v>
      </c>
      <c r="U241" s="200" t="n">
        <v>7110</v>
      </c>
      <c r="V241" s="0" t="s">
        <v>1061</v>
      </c>
      <c r="W241" s="0" t="s">
        <v>910</v>
      </c>
      <c r="X241" s="0" t="s">
        <v>775</v>
      </c>
      <c r="Y241" s="0" t="s">
        <v>776</v>
      </c>
      <c r="Z241" s="0" t="s">
        <v>777</v>
      </c>
      <c r="AA241" s="0" t="n">
        <v>2128758</v>
      </c>
    </row>
    <row r="242" customFormat="false" ht="12.75" hidden="false" customHeight="false" outlineLevel="0" collapsed="false">
      <c r="A242" s="191" t="str">
        <f aca="false">B242&amp;" "&amp;C242&amp;" "&amp;D242</f>
        <v> Natural Gas Physical</v>
      </c>
      <c r="B242" s="191" t="str">
        <f aca="false">IF((LEFT(N242,2)="US"),"US","")</f>
        <v/>
      </c>
      <c r="C242" s="191" t="str">
        <f aca="false">M242</f>
        <v>Natural Gas</v>
      </c>
      <c r="D242" s="191" t="str">
        <f aca="false">IF(ISNUMBER(FIND("Phy",N242))=TRUE(),"Physical","Financial")</f>
        <v>Physical</v>
      </c>
      <c r="E242" s="191" t="n">
        <f aca="false">IF(VLOOKUP(S242,'DD-Lookup'!$J$6:$L$50,3,FALSE())="Monthly",(YEAR(AC242)-YEAR(AB242))*12+MONTH(AC242)-MONTH(AB242)+1,(AC242-AB242+1))</f>
        <v>1</v>
      </c>
      <c r="F242" s="220" t="n">
        <f aca="false">E242*SUM(P242:Q242)</f>
        <v>50000</v>
      </c>
      <c r="G242" s="196" t="n">
        <v>1244598</v>
      </c>
      <c r="H242" s="197" t="n">
        <v>37026.153900463</v>
      </c>
      <c r="I242" s="0" t="s">
        <v>987</v>
      </c>
      <c r="M242" s="0" t="s">
        <v>927</v>
      </c>
      <c r="N242" s="0" t="s">
        <v>928</v>
      </c>
      <c r="O242" s="0" t="s">
        <v>956</v>
      </c>
      <c r="P242" s="198" t="n">
        <v>50000</v>
      </c>
      <c r="S242" s="0" t="s">
        <v>930</v>
      </c>
      <c r="T242" s="0" t="s">
        <v>931</v>
      </c>
      <c r="U242" s="200" t="n">
        <v>21.15</v>
      </c>
      <c r="V242" s="0" t="s">
        <v>1022</v>
      </c>
      <c r="W242" s="0" t="s">
        <v>954</v>
      </c>
      <c r="X242" s="0" t="s">
        <v>934</v>
      </c>
      <c r="Y242" s="0" t="s">
        <v>935</v>
      </c>
      <c r="Z242" s="0" t="s">
        <v>800</v>
      </c>
      <c r="AA242" s="0" t="n">
        <v>102825</v>
      </c>
      <c r="AB242" s="197" t="n">
        <v>37027.875</v>
      </c>
      <c r="AC242" s="197" t="n">
        <v>37027.875</v>
      </c>
    </row>
    <row r="243" customFormat="false" ht="12.75" hidden="false" customHeight="false" outlineLevel="0" collapsed="false">
      <c r="A243" s="191" t="str">
        <f aca="false">B243&amp;" "&amp;C243&amp;" "&amp;D243</f>
        <v> Power Financial</v>
      </c>
      <c r="B243" s="191" t="str">
        <f aca="false">IF((LEFT(N243,2)="US"),"US","")</f>
        <v/>
      </c>
      <c r="C243" s="191" t="str">
        <f aca="false">M243</f>
        <v>Power</v>
      </c>
      <c r="D243" s="191" t="str">
        <f aca="false">IF(ISNUMBER(FIND("Phy",N243))=TRUE(),"Physical","Financial")</f>
        <v>Financial</v>
      </c>
      <c r="E243" s="191" t="n">
        <f aca="false">IF(VLOOKUP(S243,'DD-Lookup'!$J$6:$L$50,3,FALSE())="Monthly",(YEAR(AC243)-YEAR(AB243))*12+MONTH(AC243)-MONTH(AB243)+1,(AC243-AB243+1))</f>
        <v>121</v>
      </c>
      <c r="F243" s="220" t="n">
        <f aca="false">E243*SUM(P243:Q243)</f>
        <v>1210</v>
      </c>
      <c r="G243" s="196" t="n">
        <v>1244599</v>
      </c>
      <c r="H243" s="197" t="n">
        <v>37026.1549189815</v>
      </c>
      <c r="I243" s="0" t="s">
        <v>778</v>
      </c>
      <c r="M243" s="0" t="s">
        <v>72</v>
      </c>
      <c r="N243" s="0" t="s">
        <v>779</v>
      </c>
      <c r="O243" s="0" t="s">
        <v>1062</v>
      </c>
      <c r="Q243" s="198" t="n">
        <v>10</v>
      </c>
      <c r="S243" s="0" t="s">
        <v>781</v>
      </c>
      <c r="T243" s="0" t="s">
        <v>782</v>
      </c>
      <c r="U243" s="200" t="n">
        <v>216.5</v>
      </c>
      <c r="V243" s="0" t="s">
        <v>783</v>
      </c>
      <c r="W243" s="0" t="s">
        <v>784</v>
      </c>
      <c r="X243" s="0" t="s">
        <v>785</v>
      </c>
      <c r="Y243" s="0" t="s">
        <v>786</v>
      </c>
      <c r="Z243" s="0" t="s">
        <v>787</v>
      </c>
      <c r="AA243" s="0" t="n">
        <v>1244599</v>
      </c>
      <c r="AB243" s="197" t="n">
        <v>37257</v>
      </c>
      <c r="AC243" s="197" t="n">
        <v>37377</v>
      </c>
    </row>
    <row r="244" customFormat="false" ht="12.75" hidden="false" customHeight="false" outlineLevel="0" collapsed="false">
      <c r="A244" s="191" t="str">
        <f aca="false">B244&amp;" "&amp;C244&amp;" "&amp;D244</f>
        <v> Metals Financial</v>
      </c>
      <c r="B244" s="191" t="str">
        <f aca="false">IF((LEFT(N244,2)="US"),"US","")</f>
        <v/>
      </c>
      <c r="C244" s="191" t="str">
        <f aca="false">M244</f>
        <v>Metals</v>
      </c>
      <c r="D244" s="191" t="str">
        <f aca="false">IF(ISNUMBER(FIND("Phy",N244))=TRUE(),"Physical","Financial")</f>
        <v>Financial</v>
      </c>
      <c r="E244" s="191" t="n">
        <f aca="false">IF(VLOOKUP(S244,'DD-Lookup'!$J$6:$L$50,3,FALSE())="Monthly",(YEAR(AC244)-YEAR(AB244))*12+MONTH(AC244)-MONTH(AB244)+1,(AC244-AB244+1))</f>
        <v>1</v>
      </c>
      <c r="F244" s="220" t="n">
        <f aca="false">E244*SUM(P244:Q244)</f>
        <v>20</v>
      </c>
      <c r="G244" s="196" t="n">
        <v>1244600</v>
      </c>
      <c r="H244" s="197" t="n">
        <v>37026.1552083333</v>
      </c>
      <c r="I244" s="0" t="s">
        <v>905</v>
      </c>
      <c r="M244" s="0" t="s">
        <v>768</v>
      </c>
      <c r="N244" s="0" t="s">
        <v>870</v>
      </c>
      <c r="O244" s="0" t="s">
        <v>871</v>
      </c>
      <c r="P244" s="198" t="n">
        <v>20</v>
      </c>
      <c r="S244" s="0" t="s">
        <v>771</v>
      </c>
      <c r="T244" s="0" t="s">
        <v>772</v>
      </c>
      <c r="U244" s="200" t="n">
        <v>1506</v>
      </c>
      <c r="V244" s="0" t="s">
        <v>993</v>
      </c>
      <c r="W244" s="0" t="s">
        <v>820</v>
      </c>
      <c r="X244" s="0" t="s">
        <v>775</v>
      </c>
      <c r="Y244" s="0" t="s">
        <v>776</v>
      </c>
      <c r="Z244" s="0" t="s">
        <v>777</v>
      </c>
      <c r="AA244" s="0" t="n">
        <v>2128768</v>
      </c>
    </row>
    <row r="245" customFormat="false" ht="12.75" hidden="false" customHeight="false" outlineLevel="0" collapsed="false">
      <c r="A245" s="191" t="str">
        <f aca="false">B245&amp;" "&amp;C245&amp;" "&amp;D245</f>
        <v> Metals Financial</v>
      </c>
      <c r="B245" s="191" t="str">
        <f aca="false">IF((LEFT(N245,2)="US"),"US","")</f>
        <v/>
      </c>
      <c r="C245" s="191" t="str">
        <f aca="false">M245</f>
        <v>Metals</v>
      </c>
      <c r="D245" s="191" t="str">
        <f aca="false">IF(ISNUMBER(FIND("Phy",N245))=TRUE(),"Physical","Financial")</f>
        <v>Financial</v>
      </c>
      <c r="E245" s="191" t="n">
        <f aca="false">IF(VLOOKUP(S245,'DD-Lookup'!$J$6:$L$50,3,FALSE())="Monthly",(YEAR(AC245)-YEAR(AB245))*12+MONTH(AC245)-MONTH(AB245)+1,(AC245-AB245+1))</f>
        <v>1</v>
      </c>
      <c r="F245" s="220" t="n">
        <f aca="false">E245*SUM(P245:Q245)</f>
        <v>5</v>
      </c>
      <c r="G245" s="196" t="n">
        <v>1244601</v>
      </c>
      <c r="H245" s="197" t="n">
        <v>37026.1560069444</v>
      </c>
      <c r="I245" s="0" t="s">
        <v>896</v>
      </c>
      <c r="M245" s="0" t="s">
        <v>768</v>
      </c>
      <c r="N245" s="0" t="s">
        <v>870</v>
      </c>
      <c r="O245" s="0" t="s">
        <v>871</v>
      </c>
      <c r="Q245" s="198" t="n">
        <v>5</v>
      </c>
      <c r="S245" s="0" t="s">
        <v>771</v>
      </c>
      <c r="T245" s="0" t="s">
        <v>772</v>
      </c>
      <c r="U245" s="200" t="n">
        <v>1507</v>
      </c>
      <c r="V245" s="0" t="s">
        <v>1002</v>
      </c>
      <c r="W245" s="0" t="s">
        <v>820</v>
      </c>
      <c r="X245" s="0" t="s">
        <v>775</v>
      </c>
      <c r="Y245" s="0" t="s">
        <v>776</v>
      </c>
      <c r="Z245" s="0" t="s">
        <v>777</v>
      </c>
      <c r="AA245" s="0" t="n">
        <v>2128770</v>
      </c>
    </row>
    <row r="246" customFormat="false" ht="12.75" hidden="false" customHeight="false" outlineLevel="0" collapsed="false">
      <c r="A246" s="191" t="str">
        <f aca="false">B246&amp;" "&amp;C246&amp;" "&amp;D246</f>
        <v> Metals Financial</v>
      </c>
      <c r="B246" s="191" t="str">
        <f aca="false">IF((LEFT(N246,2)="US"),"US","")</f>
        <v/>
      </c>
      <c r="C246" s="191" t="str">
        <f aca="false">M246</f>
        <v>Metals</v>
      </c>
      <c r="D246" s="191" t="str">
        <f aca="false">IF(ISNUMBER(FIND("Phy",N246))=TRUE(),"Physical","Financial")</f>
        <v>Financial</v>
      </c>
      <c r="E246" s="191" t="n">
        <f aca="false">IF(VLOOKUP(S246,'DD-Lookup'!$J$6:$L$50,3,FALSE())="Monthly",(YEAR(AC246)-YEAR(AB246))*12+MONTH(AC246)-MONTH(AB246)+1,(AC246-AB246+1))</f>
        <v>1</v>
      </c>
      <c r="F246" s="220" t="n">
        <f aca="false">E246*SUM(P246:Q246)</f>
        <v>10</v>
      </c>
      <c r="G246" s="196" t="n">
        <v>1244602</v>
      </c>
      <c r="H246" s="197" t="n">
        <v>37026.15625</v>
      </c>
      <c r="I246" s="0" t="s">
        <v>975</v>
      </c>
      <c r="M246" s="0" t="s">
        <v>768</v>
      </c>
      <c r="N246" s="0" t="s">
        <v>870</v>
      </c>
      <c r="O246" s="0" t="s">
        <v>871</v>
      </c>
      <c r="Q246" s="198" t="n">
        <v>10</v>
      </c>
      <c r="S246" s="0" t="s">
        <v>771</v>
      </c>
      <c r="T246" s="0" t="s">
        <v>772</v>
      </c>
      <c r="U246" s="200" t="n">
        <v>1507</v>
      </c>
      <c r="V246" s="0" t="s">
        <v>976</v>
      </c>
      <c r="W246" s="0" t="s">
        <v>820</v>
      </c>
      <c r="X246" s="0" t="s">
        <v>775</v>
      </c>
      <c r="Y246" s="0" t="s">
        <v>776</v>
      </c>
      <c r="Z246" s="0" t="s">
        <v>777</v>
      </c>
      <c r="AA246" s="0" t="n">
        <v>2128772</v>
      </c>
    </row>
    <row r="247" customFormat="false" ht="12.75" hidden="false" customHeight="false" outlineLevel="0" collapsed="false">
      <c r="A247" s="191" t="str">
        <f aca="false">B247&amp;" "&amp;C247&amp;" "&amp;D247</f>
        <v> Metals Financial</v>
      </c>
      <c r="B247" s="191" t="str">
        <f aca="false">IF((LEFT(N247,2)="US"),"US","")</f>
        <v/>
      </c>
      <c r="C247" s="191" t="str">
        <f aca="false">M247</f>
        <v>Metals</v>
      </c>
      <c r="D247" s="191" t="str">
        <f aca="false">IF(ISNUMBER(FIND("Phy",N247))=TRUE(),"Physical","Financial")</f>
        <v>Financial</v>
      </c>
      <c r="E247" s="191" t="n">
        <f aca="false">IF(VLOOKUP(S247,'DD-Lookup'!$J$6:$L$50,3,FALSE())="Monthly",(YEAR(AC247)-YEAR(AB247))*12+MONTH(AC247)-MONTH(AB247)+1,(AC247-AB247+1))</f>
        <v>1</v>
      </c>
      <c r="F247" s="220" t="n">
        <f aca="false">E247*SUM(P247:Q247)</f>
        <v>5</v>
      </c>
      <c r="G247" s="196" t="n">
        <v>1244603</v>
      </c>
      <c r="H247" s="197" t="n">
        <v>37026.1568055556</v>
      </c>
      <c r="I247" s="0" t="s">
        <v>896</v>
      </c>
      <c r="M247" s="0" t="s">
        <v>768</v>
      </c>
      <c r="N247" s="0" t="s">
        <v>870</v>
      </c>
      <c r="O247" s="0" t="s">
        <v>871</v>
      </c>
      <c r="Q247" s="198" t="n">
        <v>5</v>
      </c>
      <c r="S247" s="0" t="s">
        <v>771</v>
      </c>
      <c r="T247" s="0" t="s">
        <v>772</v>
      </c>
      <c r="U247" s="200" t="n">
        <v>1507</v>
      </c>
      <c r="V247" s="0" t="s">
        <v>897</v>
      </c>
      <c r="W247" s="0" t="s">
        <v>820</v>
      </c>
      <c r="X247" s="0" t="s">
        <v>775</v>
      </c>
      <c r="Y247" s="0" t="s">
        <v>776</v>
      </c>
      <c r="Z247" s="0" t="s">
        <v>777</v>
      </c>
      <c r="AA247" s="0" t="n">
        <v>2128780</v>
      </c>
    </row>
    <row r="248" customFormat="false" ht="12.75" hidden="false" customHeight="false" outlineLevel="0" collapsed="false">
      <c r="A248" s="191" t="str">
        <f aca="false">B248&amp;" "&amp;C248&amp;" "&amp;D248</f>
        <v> LPG Financial</v>
      </c>
      <c r="B248" s="191" t="str">
        <f aca="false">IF((LEFT(N248,2)="US"),"US","")</f>
        <v/>
      </c>
      <c r="C248" s="191" t="str">
        <f aca="false">M248</f>
        <v>LPG</v>
      </c>
      <c r="D248" s="191" t="str">
        <f aca="false">IF(ISNUMBER(FIND("Phy",N248))=TRUE(),"Physical","Financial")</f>
        <v>Financial</v>
      </c>
      <c r="E248" s="191" t="n">
        <f aca="false">IF(VLOOKUP(S248,'DD-Lookup'!$J$6:$L$50,3,FALSE())="Monthly",(YEAR(AC248)-YEAR(AB248))*12+MONTH(AC248)-MONTH(AB248)+1,(AC248-AB248+1))</f>
        <v>30</v>
      </c>
      <c r="F248" s="220" t="n">
        <f aca="false">E248*SUM(P248:Q248)</f>
        <v>60000</v>
      </c>
      <c r="G248" s="196" t="n">
        <v>1244604</v>
      </c>
      <c r="H248" s="197" t="n">
        <v>37026.1572916667</v>
      </c>
      <c r="I248" s="0" t="s">
        <v>1063</v>
      </c>
      <c r="M248" s="0" t="s">
        <v>1064</v>
      </c>
      <c r="N248" s="0" t="s">
        <v>1065</v>
      </c>
      <c r="O248" s="0" t="s">
        <v>1066</v>
      </c>
      <c r="Q248" s="198" t="n">
        <v>2000</v>
      </c>
      <c r="S248" s="0" t="s">
        <v>128</v>
      </c>
      <c r="T248" s="0" t="s">
        <v>772</v>
      </c>
      <c r="U248" s="200" t="n">
        <v>266</v>
      </c>
      <c r="V248" s="0" t="s">
        <v>1067</v>
      </c>
      <c r="W248" s="0" t="s">
        <v>1068</v>
      </c>
      <c r="X248" s="0" t="s">
        <v>1069</v>
      </c>
      <c r="Y248" s="0" t="s">
        <v>893</v>
      </c>
      <c r="Z248" s="0" t="s">
        <v>1033</v>
      </c>
      <c r="AA248" s="0" t="s">
        <v>1070</v>
      </c>
      <c r="AB248" s="197" t="n">
        <v>37043.875</v>
      </c>
      <c r="AC248" s="197" t="n">
        <v>37072.875</v>
      </c>
    </row>
    <row r="249" customFormat="false" ht="12.75" hidden="false" customHeight="false" outlineLevel="0" collapsed="false">
      <c r="A249" s="191" t="str">
        <f aca="false">B249&amp;" "&amp;C249&amp;" "&amp;D249</f>
        <v> Metals Financial</v>
      </c>
      <c r="B249" s="191" t="str">
        <f aca="false">IF((LEFT(N249,2)="US"),"US","")</f>
        <v/>
      </c>
      <c r="C249" s="191" t="str">
        <f aca="false">M249</f>
        <v>Metals</v>
      </c>
      <c r="D249" s="191" t="str">
        <f aca="false">IF(ISNUMBER(FIND("Phy",N249))=TRUE(),"Physical","Financial")</f>
        <v>Financial</v>
      </c>
      <c r="E249" s="191" t="n">
        <f aca="false">IF(VLOOKUP(S249,'DD-Lookup'!$J$6:$L$50,3,FALSE())="Monthly",(YEAR(AC249)-YEAR(AB249))*12+MONTH(AC249)-MONTH(AB249)+1,(AC249-AB249+1))</f>
        <v>1</v>
      </c>
      <c r="F249" s="220" t="n">
        <f aca="false">E249*SUM(P249:Q249)</f>
        <v>10</v>
      </c>
      <c r="G249" s="196" t="n">
        <v>1244605</v>
      </c>
      <c r="H249" s="197" t="n">
        <v>37026.1580208333</v>
      </c>
      <c r="I249" s="0" t="s">
        <v>961</v>
      </c>
      <c r="M249" s="0" t="s">
        <v>768</v>
      </c>
      <c r="N249" s="0" t="s">
        <v>870</v>
      </c>
      <c r="O249" s="0" t="s">
        <v>871</v>
      </c>
      <c r="P249" s="198" t="n">
        <v>10</v>
      </c>
      <c r="S249" s="0" t="s">
        <v>771</v>
      </c>
      <c r="T249" s="0" t="s">
        <v>772</v>
      </c>
      <c r="U249" s="200" t="n">
        <v>1506</v>
      </c>
      <c r="V249" s="0" t="s">
        <v>962</v>
      </c>
      <c r="W249" s="0" t="s">
        <v>820</v>
      </c>
      <c r="X249" s="0" t="s">
        <v>775</v>
      </c>
      <c r="Y249" s="0" t="s">
        <v>776</v>
      </c>
      <c r="Z249" s="0" t="s">
        <v>777</v>
      </c>
      <c r="AA249" s="0" t="n">
        <v>2128782</v>
      </c>
    </row>
    <row r="250" customFormat="false" ht="12.75" hidden="false" customHeight="false" outlineLevel="0" collapsed="false">
      <c r="A250" s="191" t="str">
        <f aca="false">B250&amp;" "&amp;C250&amp;" "&amp;D250</f>
        <v> Metals Financial</v>
      </c>
      <c r="B250" s="191" t="str">
        <f aca="false">IF((LEFT(N250,2)="US"),"US","")</f>
        <v/>
      </c>
      <c r="C250" s="191" t="str">
        <f aca="false">M250</f>
        <v>Metals</v>
      </c>
      <c r="D250" s="191" t="str">
        <f aca="false">IF(ISNUMBER(FIND("Phy",N250))=TRUE(),"Physical","Financial")</f>
        <v>Financial</v>
      </c>
      <c r="E250" s="191" t="n">
        <f aca="false">IF(VLOOKUP(S250,'DD-Lookup'!$J$6:$L$50,3,FALSE())="Monthly",(YEAR(AC250)-YEAR(AB250))*12+MONTH(AC250)-MONTH(AB250)+1,(AC250-AB250+1))</f>
        <v>1</v>
      </c>
      <c r="F250" s="220" t="n">
        <f aca="false">E250*SUM(P250:Q250)</f>
        <v>10</v>
      </c>
      <c r="G250" s="196" t="n">
        <v>1244606</v>
      </c>
      <c r="H250" s="197" t="n">
        <v>37026.1580787037</v>
      </c>
      <c r="I250" s="0" t="s">
        <v>879</v>
      </c>
      <c r="M250" s="0" t="s">
        <v>768</v>
      </c>
      <c r="N250" s="0" t="s">
        <v>870</v>
      </c>
      <c r="O250" s="0" t="s">
        <v>871</v>
      </c>
      <c r="P250" s="198" t="n">
        <v>10</v>
      </c>
      <c r="S250" s="0" t="s">
        <v>771</v>
      </c>
      <c r="T250" s="0" t="s">
        <v>772</v>
      </c>
      <c r="U250" s="200" t="n">
        <v>1506</v>
      </c>
      <c r="V250" s="0" t="s">
        <v>883</v>
      </c>
      <c r="W250" s="0" t="s">
        <v>820</v>
      </c>
      <c r="X250" s="0" t="s">
        <v>775</v>
      </c>
      <c r="Y250" s="0" t="s">
        <v>776</v>
      </c>
      <c r="Z250" s="0" t="s">
        <v>777</v>
      </c>
      <c r="AA250" s="0" t="n">
        <v>2128784</v>
      </c>
    </row>
    <row r="251" customFormat="false" ht="12.75" hidden="false" customHeight="false" outlineLevel="0" collapsed="false">
      <c r="A251" s="191" t="str">
        <f aca="false">B251&amp;" "&amp;C251&amp;" "&amp;D251</f>
        <v> Natural Gas Physical</v>
      </c>
      <c r="B251" s="191" t="str">
        <f aca="false">IF((LEFT(N251,2)="US"),"US","")</f>
        <v/>
      </c>
      <c r="C251" s="191" t="str">
        <f aca="false">M251</f>
        <v>Natural Gas</v>
      </c>
      <c r="D251" s="191" t="str">
        <f aca="false">IF(ISNUMBER(FIND("Phy",N251))=TRUE(),"Physical","Financial")</f>
        <v>Physical</v>
      </c>
      <c r="E251" s="191" t="n">
        <f aca="false">IF(VLOOKUP(S251,'DD-Lookup'!$J$6:$L$50,3,FALSE())="Monthly",(YEAR(AC251)-YEAR(AB251))*12+MONTH(AC251)-MONTH(AB251)+1,(AC251-AB251+1))</f>
        <v>1</v>
      </c>
      <c r="F251" s="220" t="n">
        <f aca="false">E251*SUM(P251:Q251)</f>
        <v>50000</v>
      </c>
      <c r="G251" s="196" t="n">
        <v>1244607</v>
      </c>
      <c r="H251" s="197" t="n">
        <v>37026.1581481482</v>
      </c>
      <c r="I251" s="0" t="s">
        <v>987</v>
      </c>
      <c r="M251" s="0" t="s">
        <v>927</v>
      </c>
      <c r="N251" s="0" t="s">
        <v>928</v>
      </c>
      <c r="O251" s="0" t="s">
        <v>952</v>
      </c>
      <c r="Q251" s="198" t="n">
        <v>50000</v>
      </c>
      <c r="S251" s="0" t="s">
        <v>930</v>
      </c>
      <c r="T251" s="0" t="s">
        <v>931</v>
      </c>
      <c r="U251" s="200" t="n">
        <v>22</v>
      </c>
      <c r="V251" s="0" t="s">
        <v>1022</v>
      </c>
      <c r="W251" s="0" t="s">
        <v>954</v>
      </c>
      <c r="X251" s="0" t="s">
        <v>934</v>
      </c>
      <c r="Y251" s="0" t="s">
        <v>935</v>
      </c>
      <c r="Z251" s="0" t="s">
        <v>800</v>
      </c>
      <c r="AA251" s="0" t="n">
        <v>102828</v>
      </c>
      <c r="AB251" s="197" t="n">
        <v>37026.875</v>
      </c>
      <c r="AC251" s="197" t="n">
        <v>37026.875</v>
      </c>
    </row>
    <row r="252" customFormat="false" ht="12.75" hidden="false" customHeight="false" outlineLevel="0" collapsed="false">
      <c r="A252" s="191" t="str">
        <f aca="false">B252&amp;" "&amp;C252&amp;" "&amp;D252</f>
        <v> Metals Financial</v>
      </c>
      <c r="B252" s="191" t="str">
        <f aca="false">IF((LEFT(N252,2)="US"),"US","")</f>
        <v/>
      </c>
      <c r="C252" s="191" t="str">
        <f aca="false">M252</f>
        <v>Metals</v>
      </c>
      <c r="D252" s="191" t="str">
        <f aca="false">IF(ISNUMBER(FIND("Phy",N252))=TRUE(),"Physical","Financial")</f>
        <v>Financial</v>
      </c>
      <c r="E252" s="191" t="n">
        <f aca="false">IF(VLOOKUP(S252,'DD-Lookup'!$J$6:$L$50,3,FALSE())="Monthly",(YEAR(AC252)-YEAR(AB252))*12+MONTH(AC252)-MONTH(AB252)+1,(AC252-AB252+1))</f>
        <v>1</v>
      </c>
      <c r="F252" s="220" t="n">
        <f aca="false">E252*SUM(P252:Q252)</f>
        <v>20</v>
      </c>
      <c r="G252" s="196" t="n">
        <v>1244609</v>
      </c>
      <c r="H252" s="197" t="n">
        <v>37026.1582638889</v>
      </c>
      <c r="I252" s="0" t="s">
        <v>999</v>
      </c>
      <c r="M252" s="0" t="s">
        <v>768</v>
      </c>
      <c r="N252" s="0" t="s">
        <v>870</v>
      </c>
      <c r="O252" s="0" t="s">
        <v>871</v>
      </c>
      <c r="P252" s="198" t="n">
        <v>20</v>
      </c>
      <c r="S252" s="0" t="s">
        <v>771</v>
      </c>
      <c r="T252" s="0" t="s">
        <v>772</v>
      </c>
      <c r="U252" s="200" t="n">
        <v>1505</v>
      </c>
      <c r="V252" s="0" t="s">
        <v>1000</v>
      </c>
      <c r="W252" s="0" t="s">
        <v>820</v>
      </c>
      <c r="X252" s="0" t="s">
        <v>775</v>
      </c>
      <c r="Y252" s="0" t="s">
        <v>776</v>
      </c>
      <c r="Z252" s="0" t="s">
        <v>777</v>
      </c>
      <c r="AA252" s="0" t="n">
        <v>2128788</v>
      </c>
    </row>
    <row r="253" customFormat="false" ht="12.75" hidden="false" customHeight="false" outlineLevel="0" collapsed="false">
      <c r="A253" s="191" t="str">
        <f aca="false">B253&amp;" "&amp;C253&amp;" "&amp;D253</f>
        <v> Metals Financial</v>
      </c>
      <c r="B253" s="191" t="str">
        <f aca="false">IF((LEFT(N253,2)="US"),"US","")</f>
        <v/>
      </c>
      <c r="C253" s="191" t="str">
        <f aca="false">M253</f>
        <v>Metals</v>
      </c>
      <c r="D253" s="191" t="str">
        <f aca="false">IF(ISNUMBER(FIND("Phy",N253))=TRUE(),"Physical","Financial")</f>
        <v>Financial</v>
      </c>
      <c r="E253" s="191" t="n">
        <f aca="false">IF(VLOOKUP(S253,'DD-Lookup'!$J$6:$L$50,3,FALSE())="Monthly",(YEAR(AC253)-YEAR(AB253))*12+MONTH(AC253)-MONTH(AB253)+1,(AC253-AB253+1))</f>
        <v>1</v>
      </c>
      <c r="F253" s="220" t="n">
        <f aca="false">E253*SUM(P253:Q253)</f>
        <v>20</v>
      </c>
      <c r="G253" s="196" t="n">
        <v>1244610</v>
      </c>
      <c r="H253" s="197" t="n">
        <v>37026.158287037</v>
      </c>
      <c r="I253" s="0" t="s">
        <v>616</v>
      </c>
      <c r="M253" s="0" t="s">
        <v>768</v>
      </c>
      <c r="N253" s="0" t="s">
        <v>769</v>
      </c>
      <c r="O253" s="0" t="s">
        <v>770</v>
      </c>
      <c r="Q253" s="198" t="n">
        <v>20</v>
      </c>
      <c r="S253" s="0" t="s">
        <v>771</v>
      </c>
      <c r="T253" s="0" t="s">
        <v>772</v>
      </c>
      <c r="U253" s="200" t="n">
        <v>1661</v>
      </c>
      <c r="V253" s="0" t="s">
        <v>877</v>
      </c>
      <c r="W253" s="0" t="s">
        <v>820</v>
      </c>
      <c r="X253" s="0" t="s">
        <v>775</v>
      </c>
      <c r="Y253" s="0" t="s">
        <v>776</v>
      </c>
      <c r="Z253" s="0" t="s">
        <v>777</v>
      </c>
      <c r="AA253" s="0" t="n">
        <v>2128792</v>
      </c>
    </row>
    <row r="254" customFormat="false" ht="12.75" hidden="false" customHeight="false" outlineLevel="0" collapsed="false">
      <c r="A254" s="191" t="str">
        <f aca="false">B254&amp;" "&amp;C254&amp;" "&amp;D254</f>
        <v> Natural Gas Physical</v>
      </c>
      <c r="B254" s="191" t="str">
        <f aca="false">IF((LEFT(N254,2)="US"),"US","")</f>
        <v/>
      </c>
      <c r="C254" s="191" t="str">
        <f aca="false">M254</f>
        <v>Natural Gas</v>
      </c>
      <c r="D254" s="191" t="str">
        <f aca="false">IF(ISNUMBER(FIND("Phy",N254))=TRUE(),"Physical","Financial")</f>
        <v>Physical</v>
      </c>
      <c r="E254" s="191" t="n">
        <f aca="false">IF(VLOOKUP(S254,'DD-Lookup'!$J$6:$L$50,3,FALSE())="Monthly",(YEAR(AC254)-YEAR(AB254))*12+MONTH(AC254)-MONTH(AB254)+1,(AC254-AB254+1))</f>
        <v>3</v>
      </c>
      <c r="F254" s="220" t="n">
        <f aca="false">E254*SUM(P254:Q254)</f>
        <v>150000</v>
      </c>
      <c r="G254" s="196" t="n">
        <v>1244612</v>
      </c>
      <c r="H254" s="197" t="n">
        <v>37026.1584027778</v>
      </c>
      <c r="I254" s="0" t="s">
        <v>979</v>
      </c>
      <c r="M254" s="0" t="s">
        <v>927</v>
      </c>
      <c r="N254" s="0" t="s">
        <v>928</v>
      </c>
      <c r="O254" s="0" t="s">
        <v>959</v>
      </c>
      <c r="Q254" s="198" t="n">
        <v>50000</v>
      </c>
      <c r="S254" s="0" t="s">
        <v>930</v>
      </c>
      <c r="T254" s="0" t="s">
        <v>931</v>
      </c>
      <c r="U254" s="200" t="n">
        <v>21.4</v>
      </c>
      <c r="V254" s="0" t="s">
        <v>986</v>
      </c>
      <c r="W254" s="0" t="s">
        <v>954</v>
      </c>
      <c r="X254" s="0" t="s">
        <v>934</v>
      </c>
      <c r="Y254" s="0" t="s">
        <v>935</v>
      </c>
      <c r="Z254" s="0" t="s">
        <v>800</v>
      </c>
      <c r="AA254" s="0" t="n">
        <v>102829</v>
      </c>
      <c r="AB254" s="197" t="n">
        <v>37027.875</v>
      </c>
      <c r="AC254" s="197" t="n">
        <v>37029.875</v>
      </c>
    </row>
    <row r="255" customFormat="false" ht="12.75" hidden="false" customHeight="false" outlineLevel="0" collapsed="false">
      <c r="A255" s="191" t="str">
        <f aca="false">B255&amp;" "&amp;C255&amp;" "&amp;D255</f>
        <v> Metals Financial</v>
      </c>
      <c r="B255" s="191" t="str">
        <f aca="false">IF((LEFT(N255,2)="US"),"US","")</f>
        <v/>
      </c>
      <c r="C255" s="191" t="str">
        <f aca="false">M255</f>
        <v>Metals</v>
      </c>
      <c r="D255" s="191" t="str">
        <f aca="false">IF(ISNUMBER(FIND("Phy",N255))=TRUE(),"Physical","Financial")</f>
        <v>Financial</v>
      </c>
      <c r="E255" s="191" t="n">
        <f aca="false">IF(VLOOKUP(S255,'DD-Lookup'!$J$6:$L$50,3,FALSE())="Monthly",(YEAR(AC255)-YEAR(AB255))*12+MONTH(AC255)-MONTH(AB255)+1,(AC255-AB255+1))</f>
        <v>1</v>
      </c>
      <c r="F255" s="220" t="n">
        <f aca="false">E255*SUM(P255:Q255)</f>
        <v>20</v>
      </c>
      <c r="G255" s="196" t="n">
        <v>1244613</v>
      </c>
      <c r="H255" s="197" t="n">
        <v>37026.1584606482</v>
      </c>
      <c r="I255" s="0" t="s">
        <v>616</v>
      </c>
      <c r="M255" s="0" t="s">
        <v>768</v>
      </c>
      <c r="N255" s="0" t="s">
        <v>769</v>
      </c>
      <c r="O255" s="0" t="s">
        <v>770</v>
      </c>
      <c r="Q255" s="198" t="n">
        <v>20</v>
      </c>
      <c r="S255" s="0" t="s">
        <v>771</v>
      </c>
      <c r="T255" s="0" t="s">
        <v>772</v>
      </c>
      <c r="U255" s="200" t="n">
        <v>1660</v>
      </c>
      <c r="V255" s="0" t="s">
        <v>877</v>
      </c>
      <c r="W255" s="0" t="s">
        <v>820</v>
      </c>
      <c r="X255" s="0" t="s">
        <v>775</v>
      </c>
      <c r="Y255" s="0" t="s">
        <v>776</v>
      </c>
      <c r="Z255" s="0" t="s">
        <v>777</v>
      </c>
      <c r="AA255" s="0" t="n">
        <v>2128796</v>
      </c>
    </row>
    <row r="256" customFormat="false" ht="12.75" hidden="false" customHeight="false" outlineLevel="0" collapsed="false">
      <c r="A256" s="191" t="str">
        <f aca="false">B256&amp;" "&amp;C256&amp;" "&amp;D256</f>
        <v> Metals Financial</v>
      </c>
      <c r="B256" s="191" t="str">
        <f aca="false">IF((LEFT(N256,2)="US"),"US","")</f>
        <v/>
      </c>
      <c r="C256" s="191" t="str">
        <f aca="false">M256</f>
        <v>Metals</v>
      </c>
      <c r="D256" s="191" t="str">
        <f aca="false">IF(ISNUMBER(FIND("Phy",N256))=TRUE(),"Physical","Financial")</f>
        <v>Financial</v>
      </c>
      <c r="E256" s="191" t="n">
        <f aca="false">IF(VLOOKUP(S256,'DD-Lookup'!$J$6:$L$50,3,FALSE())="Monthly",(YEAR(AC256)-YEAR(AB256))*12+MONTH(AC256)-MONTH(AB256)+1,(AC256-AB256+1))</f>
        <v>1</v>
      </c>
      <c r="F256" s="220" t="n">
        <f aca="false">E256*SUM(P256:Q256)</f>
        <v>10</v>
      </c>
      <c r="G256" s="196" t="n">
        <v>1244614</v>
      </c>
      <c r="H256" s="197" t="n">
        <v>37026.15875</v>
      </c>
      <c r="I256" s="0" t="s">
        <v>971</v>
      </c>
      <c r="M256" s="0" t="s">
        <v>768</v>
      </c>
      <c r="N256" s="0" t="s">
        <v>880</v>
      </c>
      <c r="O256" s="0" t="s">
        <v>881</v>
      </c>
      <c r="P256" s="198" t="n">
        <v>10</v>
      </c>
      <c r="S256" s="0" t="s">
        <v>882</v>
      </c>
      <c r="T256" s="0" t="s">
        <v>772</v>
      </c>
      <c r="U256" s="200" t="n">
        <v>1254</v>
      </c>
      <c r="V256" s="0" t="s">
        <v>972</v>
      </c>
      <c r="W256" s="0" t="s">
        <v>884</v>
      </c>
      <c r="X256" s="0" t="s">
        <v>775</v>
      </c>
      <c r="Y256" s="0" t="s">
        <v>776</v>
      </c>
      <c r="Z256" s="0" t="s">
        <v>777</v>
      </c>
      <c r="AA256" s="0" t="n">
        <v>2128798</v>
      </c>
    </row>
    <row r="257" customFormat="false" ht="12.75" hidden="false" customHeight="false" outlineLevel="0" collapsed="false">
      <c r="A257" s="191" t="str">
        <f aca="false">B257&amp;" "&amp;C257&amp;" "&amp;D257</f>
        <v> Metals Financial</v>
      </c>
      <c r="B257" s="191" t="str">
        <f aca="false">IF((LEFT(N257,2)="US"),"US","")</f>
        <v/>
      </c>
      <c r="C257" s="191" t="str">
        <f aca="false">M257</f>
        <v>Metals</v>
      </c>
      <c r="D257" s="191" t="str">
        <f aca="false">IF(ISNUMBER(FIND("Phy",N257))=TRUE(),"Physical","Financial")</f>
        <v>Financial</v>
      </c>
      <c r="E257" s="191" t="n">
        <f aca="false">IF(VLOOKUP(S257,'DD-Lookup'!$J$6:$L$50,3,FALSE())="Monthly",(YEAR(AC257)-YEAR(AB257))*12+MONTH(AC257)-MONTH(AB257)+1,(AC257-AB257+1))</f>
        <v>1</v>
      </c>
      <c r="F257" s="220" t="n">
        <f aca="false">E257*SUM(P257:Q257)</f>
        <v>7</v>
      </c>
      <c r="G257" s="196" t="n">
        <v>1244615</v>
      </c>
      <c r="H257" s="197" t="n">
        <v>37026.1587615741</v>
      </c>
      <c r="I257" s="0" t="s">
        <v>1043</v>
      </c>
      <c r="M257" s="0" t="s">
        <v>768</v>
      </c>
      <c r="N257" s="0" t="s">
        <v>769</v>
      </c>
      <c r="O257" s="0" t="s">
        <v>770</v>
      </c>
      <c r="P257" s="198" t="n">
        <v>7</v>
      </c>
      <c r="S257" s="0" t="s">
        <v>771</v>
      </c>
      <c r="T257" s="0" t="s">
        <v>772</v>
      </c>
      <c r="U257" s="200" t="n">
        <v>1659</v>
      </c>
      <c r="V257" s="0" t="s">
        <v>1044</v>
      </c>
      <c r="W257" s="0" t="s">
        <v>820</v>
      </c>
      <c r="X257" s="0" t="s">
        <v>775</v>
      </c>
      <c r="Y257" s="0" t="s">
        <v>776</v>
      </c>
      <c r="Z257" s="0" t="s">
        <v>777</v>
      </c>
      <c r="AA257" s="0" t="n">
        <v>2128802</v>
      </c>
    </row>
    <row r="258" customFormat="false" ht="12.75" hidden="false" customHeight="false" outlineLevel="0" collapsed="false">
      <c r="A258" s="191" t="str">
        <f aca="false">B258&amp;" "&amp;C258&amp;" "&amp;D258</f>
        <v> Metals Financial</v>
      </c>
      <c r="B258" s="191" t="str">
        <f aca="false">IF((LEFT(N258,2)="US"),"US","")</f>
        <v/>
      </c>
      <c r="C258" s="191" t="str">
        <f aca="false">M258</f>
        <v>Metals</v>
      </c>
      <c r="D258" s="191" t="str">
        <f aca="false">IF(ISNUMBER(FIND("Phy",N258))=TRUE(),"Physical","Financial")</f>
        <v>Financial</v>
      </c>
      <c r="E258" s="191" t="n">
        <f aca="false">IF(VLOOKUP(S258,'DD-Lookup'!$J$6:$L$50,3,FALSE())="Monthly",(YEAR(AC258)-YEAR(AB258))*12+MONTH(AC258)-MONTH(AB258)+1,(AC258-AB258+1))</f>
        <v>1</v>
      </c>
      <c r="F258" s="220" t="n">
        <f aca="false">E258*SUM(P258:Q258)</f>
        <v>20</v>
      </c>
      <c r="G258" s="196" t="n">
        <v>1244616</v>
      </c>
      <c r="H258" s="197" t="n">
        <v>37026.1588425926</v>
      </c>
      <c r="I258" s="0" t="s">
        <v>905</v>
      </c>
      <c r="M258" s="0" t="s">
        <v>768</v>
      </c>
      <c r="N258" s="0" t="s">
        <v>870</v>
      </c>
      <c r="O258" s="0" t="s">
        <v>871</v>
      </c>
      <c r="P258" s="198" t="n">
        <v>20</v>
      </c>
      <c r="S258" s="0" t="s">
        <v>771</v>
      </c>
      <c r="T258" s="0" t="s">
        <v>772</v>
      </c>
      <c r="U258" s="200" t="n">
        <v>1502</v>
      </c>
      <c r="V258" s="0" t="s">
        <v>993</v>
      </c>
      <c r="W258" s="0" t="s">
        <v>820</v>
      </c>
      <c r="X258" s="0" t="s">
        <v>775</v>
      </c>
      <c r="Y258" s="0" t="s">
        <v>776</v>
      </c>
      <c r="Z258" s="0" t="s">
        <v>777</v>
      </c>
      <c r="AA258" s="0" t="n">
        <v>2128804</v>
      </c>
    </row>
    <row r="259" customFormat="false" ht="12.75" hidden="false" customHeight="false" outlineLevel="0" collapsed="false">
      <c r="A259" s="191" t="str">
        <f aca="false">B259&amp;" "&amp;C259&amp;" "&amp;D259</f>
        <v> Metals Financial</v>
      </c>
      <c r="B259" s="191" t="str">
        <f aca="false">IF((LEFT(N259,2)="US"),"US","")</f>
        <v/>
      </c>
      <c r="C259" s="191" t="str">
        <f aca="false">M259</f>
        <v>Metals</v>
      </c>
      <c r="D259" s="191" t="str">
        <f aca="false">IF(ISNUMBER(FIND("Phy",N259))=TRUE(),"Physical","Financial")</f>
        <v>Financial</v>
      </c>
      <c r="E259" s="191" t="n">
        <f aca="false">IF(VLOOKUP(S259,'DD-Lookup'!$J$6:$L$50,3,FALSE())="Monthly",(YEAR(AC259)-YEAR(AB259))*12+MONTH(AC259)-MONTH(AB259)+1,(AC259-AB259+1))</f>
        <v>1</v>
      </c>
      <c r="F259" s="220" t="n">
        <f aca="false">E259*SUM(P259:Q259)</f>
        <v>20</v>
      </c>
      <c r="G259" s="196" t="n">
        <v>1244617</v>
      </c>
      <c r="H259" s="197" t="n">
        <v>37026.1588657407</v>
      </c>
      <c r="I259" s="0" t="s">
        <v>1014</v>
      </c>
      <c r="M259" s="0" t="s">
        <v>768</v>
      </c>
      <c r="N259" s="0" t="s">
        <v>870</v>
      </c>
      <c r="O259" s="0" t="s">
        <v>871</v>
      </c>
      <c r="Q259" s="198" t="n">
        <v>20</v>
      </c>
      <c r="S259" s="0" t="s">
        <v>771</v>
      </c>
      <c r="T259" s="0" t="s">
        <v>772</v>
      </c>
      <c r="U259" s="200" t="n">
        <v>1503</v>
      </c>
      <c r="V259" s="0" t="s">
        <v>1015</v>
      </c>
      <c r="W259" s="0" t="s">
        <v>820</v>
      </c>
      <c r="X259" s="0" t="s">
        <v>775</v>
      </c>
      <c r="Y259" s="0" t="s">
        <v>776</v>
      </c>
      <c r="Z259" s="0" t="s">
        <v>777</v>
      </c>
      <c r="AA259" s="0" t="n">
        <v>2128806</v>
      </c>
    </row>
    <row r="260" customFormat="false" ht="12.75" hidden="false" customHeight="false" outlineLevel="0" collapsed="false">
      <c r="A260" s="191" t="str">
        <f aca="false">B260&amp;" "&amp;C260&amp;" "&amp;D260</f>
        <v> Metals Financial</v>
      </c>
      <c r="B260" s="191" t="str">
        <f aca="false">IF((LEFT(N260,2)="US"),"US","")</f>
        <v/>
      </c>
      <c r="C260" s="191" t="str">
        <f aca="false">M260</f>
        <v>Metals</v>
      </c>
      <c r="D260" s="191" t="str">
        <f aca="false">IF(ISNUMBER(FIND("Phy",N260))=TRUE(),"Physical","Financial")</f>
        <v>Financial</v>
      </c>
      <c r="E260" s="191" t="n">
        <f aca="false">IF(VLOOKUP(S260,'DD-Lookup'!$J$6:$L$50,3,FALSE())="Monthly",(YEAR(AC260)-YEAR(AB260))*12+MONTH(AC260)-MONTH(AB260)+1,(AC260-AB260+1))</f>
        <v>1</v>
      </c>
      <c r="F260" s="220" t="n">
        <f aca="false">E260*SUM(P260:Q260)</f>
        <v>13</v>
      </c>
      <c r="G260" s="196" t="n">
        <v>1244618</v>
      </c>
      <c r="H260" s="197" t="n">
        <v>37026.1590277778</v>
      </c>
      <c r="I260" s="0" t="s">
        <v>898</v>
      </c>
      <c r="M260" s="0" t="s">
        <v>768</v>
      </c>
      <c r="N260" s="0" t="s">
        <v>769</v>
      </c>
      <c r="O260" s="0" t="s">
        <v>770</v>
      </c>
      <c r="P260" s="198" t="n">
        <v>13</v>
      </c>
      <c r="S260" s="0" t="s">
        <v>771</v>
      </c>
      <c r="T260" s="0" t="s">
        <v>772</v>
      </c>
      <c r="U260" s="200" t="n">
        <v>1659</v>
      </c>
      <c r="V260" s="0" t="s">
        <v>1071</v>
      </c>
      <c r="W260" s="0" t="s">
        <v>820</v>
      </c>
      <c r="X260" s="0" t="s">
        <v>775</v>
      </c>
      <c r="Y260" s="0" t="s">
        <v>776</v>
      </c>
      <c r="Z260" s="0" t="s">
        <v>777</v>
      </c>
      <c r="AA260" s="0" t="n">
        <v>2128808</v>
      </c>
    </row>
    <row r="261" customFormat="false" ht="12.75" hidden="false" customHeight="false" outlineLevel="0" collapsed="false">
      <c r="A261" s="191" t="str">
        <f aca="false">B261&amp;" "&amp;C261&amp;" "&amp;D261</f>
        <v> Metals Financial</v>
      </c>
      <c r="B261" s="191" t="str">
        <f aca="false">IF((LEFT(N261,2)="US"),"US","")</f>
        <v/>
      </c>
      <c r="C261" s="191" t="str">
        <f aca="false">M261</f>
        <v>Metals</v>
      </c>
      <c r="D261" s="191" t="str">
        <f aca="false">IF(ISNUMBER(FIND("Phy",N261))=TRUE(),"Physical","Financial")</f>
        <v>Financial</v>
      </c>
      <c r="E261" s="191" t="n">
        <f aca="false">IF(VLOOKUP(S261,'DD-Lookup'!$J$6:$L$50,3,FALSE())="Monthly",(YEAR(AC261)-YEAR(AB261))*12+MONTH(AC261)-MONTH(AB261)+1,(AC261-AB261+1))</f>
        <v>1</v>
      </c>
      <c r="F261" s="220" t="n">
        <f aca="false">E261*SUM(P261:Q261)</f>
        <v>5</v>
      </c>
      <c r="G261" s="196" t="n">
        <v>1244619</v>
      </c>
      <c r="H261" s="197" t="n">
        <v>37026.1590740741</v>
      </c>
      <c r="I261" s="0" t="s">
        <v>1043</v>
      </c>
      <c r="M261" s="0" t="s">
        <v>768</v>
      </c>
      <c r="N261" s="0" t="s">
        <v>870</v>
      </c>
      <c r="O261" s="0" t="s">
        <v>871</v>
      </c>
      <c r="Q261" s="198" t="n">
        <v>5</v>
      </c>
      <c r="S261" s="0" t="s">
        <v>771</v>
      </c>
      <c r="T261" s="0" t="s">
        <v>772</v>
      </c>
      <c r="U261" s="200" t="n">
        <v>1504</v>
      </c>
      <c r="V261" s="0" t="s">
        <v>1044</v>
      </c>
      <c r="W261" s="0" t="s">
        <v>820</v>
      </c>
      <c r="X261" s="0" t="s">
        <v>775</v>
      </c>
      <c r="Y261" s="0" t="s">
        <v>776</v>
      </c>
      <c r="Z261" s="0" t="s">
        <v>777</v>
      </c>
      <c r="AA261" s="0" t="n">
        <v>2128810</v>
      </c>
    </row>
    <row r="262" customFormat="false" ht="12.75" hidden="false" customHeight="false" outlineLevel="0" collapsed="false">
      <c r="A262" s="191" t="str">
        <f aca="false">B262&amp;" "&amp;C262&amp;" "&amp;D262</f>
        <v> Metals Financial</v>
      </c>
      <c r="B262" s="191" t="str">
        <f aca="false">IF((LEFT(N262,2)="US"),"US","")</f>
        <v/>
      </c>
      <c r="C262" s="191" t="str">
        <f aca="false">M262</f>
        <v>Metals</v>
      </c>
      <c r="D262" s="191" t="str">
        <f aca="false">IF(ISNUMBER(FIND("Phy",N262))=TRUE(),"Physical","Financial")</f>
        <v>Financial</v>
      </c>
      <c r="E262" s="191" t="n">
        <f aca="false">IF(VLOOKUP(S262,'DD-Lookup'!$J$6:$L$50,3,FALSE())="Monthly",(YEAR(AC262)-YEAR(AB262))*12+MONTH(AC262)-MONTH(AB262)+1,(AC262-AB262+1))</f>
        <v>1</v>
      </c>
      <c r="F262" s="220" t="n">
        <f aca="false">E262*SUM(P262:Q262)</f>
        <v>20</v>
      </c>
      <c r="G262" s="196" t="n">
        <v>1244620</v>
      </c>
      <c r="H262" s="197" t="n">
        <v>37026.1591435185</v>
      </c>
      <c r="I262" s="0" t="s">
        <v>971</v>
      </c>
      <c r="M262" s="0" t="s">
        <v>768</v>
      </c>
      <c r="N262" s="0" t="s">
        <v>769</v>
      </c>
      <c r="O262" s="0" t="s">
        <v>770</v>
      </c>
      <c r="Q262" s="198" t="n">
        <v>20</v>
      </c>
      <c r="S262" s="0" t="s">
        <v>771</v>
      </c>
      <c r="T262" s="0" t="s">
        <v>772</v>
      </c>
      <c r="U262" s="200" t="n">
        <v>1660</v>
      </c>
      <c r="V262" s="0" t="s">
        <v>1072</v>
      </c>
      <c r="W262" s="0" t="s">
        <v>820</v>
      </c>
      <c r="X262" s="0" t="s">
        <v>775</v>
      </c>
      <c r="Y262" s="0" t="s">
        <v>776</v>
      </c>
      <c r="Z262" s="0" t="s">
        <v>777</v>
      </c>
      <c r="AA262" s="0" t="n">
        <v>2128812</v>
      </c>
    </row>
    <row r="263" customFormat="false" ht="12.75" hidden="false" customHeight="false" outlineLevel="0" collapsed="false">
      <c r="A263" s="191" t="str">
        <f aca="false">B263&amp;" "&amp;C263&amp;" "&amp;D263</f>
        <v> Metals Financial</v>
      </c>
      <c r="B263" s="191" t="str">
        <f aca="false">IF((LEFT(N263,2)="US"),"US","")</f>
        <v/>
      </c>
      <c r="C263" s="191" t="str">
        <f aca="false">M263</f>
        <v>Metals</v>
      </c>
      <c r="D263" s="191" t="str">
        <f aca="false">IF(ISNUMBER(FIND("Phy",N263))=TRUE(),"Physical","Financial")</f>
        <v>Financial</v>
      </c>
      <c r="E263" s="191" t="n">
        <f aca="false">IF(VLOOKUP(S263,'DD-Lookup'!$J$6:$L$50,3,FALSE())="Monthly",(YEAR(AC263)-YEAR(AB263))*12+MONTH(AC263)-MONTH(AB263)+1,(AC263-AB263+1))</f>
        <v>1</v>
      </c>
      <c r="F263" s="220" t="n">
        <f aca="false">E263*SUM(P263:Q263)</f>
        <v>20</v>
      </c>
      <c r="G263" s="196" t="n">
        <v>1244621</v>
      </c>
      <c r="H263" s="197" t="n">
        <v>37026.1593402778</v>
      </c>
      <c r="I263" s="0" t="s">
        <v>898</v>
      </c>
      <c r="M263" s="0" t="s">
        <v>768</v>
      </c>
      <c r="N263" s="0" t="s">
        <v>870</v>
      </c>
      <c r="O263" s="0" t="s">
        <v>871</v>
      </c>
      <c r="P263" s="198" t="n">
        <v>20</v>
      </c>
      <c r="S263" s="0" t="s">
        <v>771</v>
      </c>
      <c r="T263" s="0" t="s">
        <v>772</v>
      </c>
      <c r="U263" s="200" t="n">
        <v>1502</v>
      </c>
      <c r="V263" s="0" t="s">
        <v>925</v>
      </c>
      <c r="W263" s="0" t="s">
        <v>820</v>
      </c>
      <c r="X263" s="0" t="s">
        <v>775</v>
      </c>
      <c r="Y263" s="0" t="s">
        <v>776</v>
      </c>
      <c r="Z263" s="0" t="s">
        <v>777</v>
      </c>
      <c r="AA263" s="0" t="n">
        <v>2128814</v>
      </c>
    </row>
    <row r="264" customFormat="false" ht="12.75" hidden="false" customHeight="false" outlineLevel="0" collapsed="false">
      <c r="A264" s="191" t="str">
        <f aca="false">B264&amp;" "&amp;C264&amp;" "&amp;D264</f>
        <v> Metals Financial</v>
      </c>
      <c r="B264" s="191" t="str">
        <f aca="false">IF((LEFT(N264,2)="US"),"US","")</f>
        <v/>
      </c>
      <c r="C264" s="191" t="str">
        <f aca="false">M264</f>
        <v>Metals</v>
      </c>
      <c r="D264" s="191" t="str">
        <f aca="false">IF(ISNUMBER(FIND("Phy",N264))=TRUE(),"Physical","Financial")</f>
        <v>Financial</v>
      </c>
      <c r="E264" s="191" t="n">
        <f aca="false">IF(VLOOKUP(S264,'DD-Lookup'!$J$6:$L$50,3,FALSE())="Monthly",(YEAR(AC264)-YEAR(AB264))*12+MONTH(AC264)-MONTH(AB264)+1,(AC264-AB264+1))</f>
        <v>1</v>
      </c>
      <c r="F264" s="220" t="n">
        <f aca="false">E264*SUM(P264:Q264)</f>
        <v>10</v>
      </c>
      <c r="G264" s="196" t="n">
        <v>1244622</v>
      </c>
      <c r="H264" s="197" t="n">
        <v>37026.1594097222</v>
      </c>
      <c r="I264" s="0" t="s">
        <v>896</v>
      </c>
      <c r="M264" s="0" t="s">
        <v>768</v>
      </c>
      <c r="N264" s="0" t="s">
        <v>870</v>
      </c>
      <c r="O264" s="0" t="s">
        <v>871</v>
      </c>
      <c r="Q264" s="198" t="n">
        <v>10</v>
      </c>
      <c r="S264" s="0" t="s">
        <v>771</v>
      </c>
      <c r="T264" s="0" t="s">
        <v>772</v>
      </c>
      <c r="U264" s="200" t="n">
        <v>1503</v>
      </c>
      <c r="V264" s="0" t="s">
        <v>1002</v>
      </c>
      <c r="W264" s="0" t="s">
        <v>820</v>
      </c>
      <c r="X264" s="0" t="s">
        <v>775</v>
      </c>
      <c r="Y264" s="0" t="s">
        <v>776</v>
      </c>
      <c r="Z264" s="0" t="s">
        <v>777</v>
      </c>
      <c r="AA264" s="0" t="n">
        <v>2128816</v>
      </c>
    </row>
    <row r="265" customFormat="false" ht="12.75" hidden="false" customHeight="false" outlineLevel="0" collapsed="false">
      <c r="A265" s="191" t="str">
        <f aca="false">B265&amp;" "&amp;C265&amp;" "&amp;D265</f>
        <v> Metals Financial</v>
      </c>
      <c r="B265" s="191" t="str">
        <f aca="false">IF((LEFT(N265,2)="US"),"US","")</f>
        <v/>
      </c>
      <c r="C265" s="191" t="str">
        <f aca="false">M265</f>
        <v>Metals</v>
      </c>
      <c r="D265" s="191" t="str">
        <f aca="false">IF(ISNUMBER(FIND("Phy",N265))=TRUE(),"Physical","Financial")</f>
        <v>Financial</v>
      </c>
      <c r="E265" s="191" t="n">
        <f aca="false">IF(VLOOKUP(S265,'DD-Lookup'!$J$6:$L$50,3,FALSE())="Monthly",(YEAR(AC265)-YEAR(AB265))*12+MONTH(AC265)-MONTH(AB265)+1,(AC265-AB265+1))</f>
        <v>1</v>
      </c>
      <c r="F265" s="220" t="n">
        <f aca="false">E265*SUM(P265:Q265)</f>
        <v>15</v>
      </c>
      <c r="G265" s="196" t="n">
        <v>1244623</v>
      </c>
      <c r="H265" s="197" t="n">
        <v>37026.1598148148</v>
      </c>
      <c r="I265" s="0" t="s">
        <v>1073</v>
      </c>
      <c r="M265" s="0" t="s">
        <v>768</v>
      </c>
      <c r="N265" s="0" t="s">
        <v>870</v>
      </c>
      <c r="O265" s="0" t="s">
        <v>871</v>
      </c>
      <c r="Q265" s="198" t="n">
        <v>15</v>
      </c>
      <c r="S265" s="0" t="s">
        <v>771</v>
      </c>
      <c r="T265" s="0" t="s">
        <v>772</v>
      </c>
      <c r="U265" s="200" t="n">
        <v>1503</v>
      </c>
      <c r="V265" s="0" t="s">
        <v>1074</v>
      </c>
      <c r="W265" s="0" t="s">
        <v>820</v>
      </c>
      <c r="X265" s="0" t="s">
        <v>775</v>
      </c>
      <c r="Y265" s="0" t="s">
        <v>776</v>
      </c>
      <c r="Z265" s="0" t="s">
        <v>777</v>
      </c>
      <c r="AA265" s="0" t="n">
        <v>2128818</v>
      </c>
    </row>
    <row r="266" customFormat="false" ht="12.75" hidden="false" customHeight="false" outlineLevel="0" collapsed="false">
      <c r="A266" s="191" t="str">
        <f aca="false">B266&amp;" "&amp;C266&amp;" "&amp;D266</f>
        <v> Metals Financial</v>
      </c>
      <c r="B266" s="191" t="str">
        <f aca="false">IF((LEFT(N266,2)="US"),"US","")</f>
        <v/>
      </c>
      <c r="C266" s="191" t="str">
        <f aca="false">M266</f>
        <v>Metals</v>
      </c>
      <c r="D266" s="191" t="str">
        <f aca="false">IF(ISNUMBER(FIND("Phy",N266))=TRUE(),"Physical","Financial")</f>
        <v>Financial</v>
      </c>
      <c r="E266" s="191" t="n">
        <f aca="false">IF(VLOOKUP(S266,'DD-Lookup'!$J$6:$L$50,3,FALSE())="Monthly",(YEAR(AC266)-YEAR(AB266))*12+MONTH(AC266)-MONTH(AB266)+1,(AC266-AB266+1))</f>
        <v>1</v>
      </c>
      <c r="F266" s="220" t="n">
        <f aca="false">E266*SUM(P266:Q266)</f>
        <v>10</v>
      </c>
      <c r="G266" s="196" t="n">
        <v>1244624</v>
      </c>
      <c r="H266" s="197" t="n">
        <v>37026.1601388889</v>
      </c>
      <c r="I266" s="0" t="s">
        <v>967</v>
      </c>
      <c r="M266" s="0" t="s">
        <v>768</v>
      </c>
      <c r="N266" s="0" t="s">
        <v>870</v>
      </c>
      <c r="O266" s="0" t="s">
        <v>871</v>
      </c>
      <c r="Q266" s="198" t="n">
        <v>10</v>
      </c>
      <c r="S266" s="0" t="s">
        <v>771</v>
      </c>
      <c r="T266" s="0" t="s">
        <v>772</v>
      </c>
      <c r="U266" s="200" t="n">
        <v>1504</v>
      </c>
      <c r="V266" s="0" t="s">
        <v>1001</v>
      </c>
      <c r="W266" s="0" t="s">
        <v>820</v>
      </c>
      <c r="X266" s="0" t="s">
        <v>775</v>
      </c>
      <c r="Y266" s="0" t="s">
        <v>776</v>
      </c>
      <c r="Z266" s="0" t="s">
        <v>777</v>
      </c>
      <c r="AA266" s="0" t="n">
        <v>2128820</v>
      </c>
    </row>
    <row r="267" customFormat="false" ht="12.75" hidden="false" customHeight="false" outlineLevel="0" collapsed="false">
      <c r="A267" s="191" t="str">
        <f aca="false">B267&amp;" "&amp;C267&amp;" "&amp;D267</f>
        <v> Metals Financial</v>
      </c>
      <c r="B267" s="191" t="str">
        <f aca="false">IF((LEFT(N267,2)="US"),"US","")</f>
        <v/>
      </c>
      <c r="C267" s="191" t="str">
        <f aca="false">M267</f>
        <v>Metals</v>
      </c>
      <c r="D267" s="191" t="str">
        <f aca="false">IF(ISNUMBER(FIND("Phy",N267))=TRUE(),"Physical","Financial")</f>
        <v>Financial</v>
      </c>
      <c r="E267" s="191" t="n">
        <f aca="false">IF(VLOOKUP(S267,'DD-Lookup'!$J$6:$L$50,3,FALSE())="Monthly",(YEAR(AC267)-YEAR(AB267))*12+MONTH(AC267)-MONTH(AB267)+1,(AC267-AB267+1))</f>
        <v>1</v>
      </c>
      <c r="F267" s="220" t="n">
        <f aca="false">E267*SUM(P267:Q267)</f>
        <v>20</v>
      </c>
      <c r="G267" s="196" t="n">
        <v>1244625</v>
      </c>
      <c r="H267" s="197" t="n">
        <v>37026.1601736111</v>
      </c>
      <c r="I267" s="0" t="s">
        <v>616</v>
      </c>
      <c r="M267" s="0" t="s">
        <v>768</v>
      </c>
      <c r="N267" s="0" t="s">
        <v>769</v>
      </c>
      <c r="O267" s="0" t="s">
        <v>770</v>
      </c>
      <c r="Q267" s="198" t="n">
        <v>20</v>
      </c>
      <c r="S267" s="0" t="s">
        <v>771</v>
      </c>
      <c r="T267" s="0" t="s">
        <v>772</v>
      </c>
      <c r="U267" s="200" t="n">
        <v>1661</v>
      </c>
      <c r="V267" s="0" t="s">
        <v>877</v>
      </c>
      <c r="W267" s="0" t="s">
        <v>820</v>
      </c>
      <c r="X267" s="0" t="s">
        <v>775</v>
      </c>
      <c r="Y267" s="0" t="s">
        <v>776</v>
      </c>
      <c r="Z267" s="0" t="s">
        <v>777</v>
      </c>
      <c r="AA267" s="0" t="n">
        <v>2128822</v>
      </c>
    </row>
    <row r="268" customFormat="false" ht="12.75" hidden="false" customHeight="false" outlineLevel="0" collapsed="false">
      <c r="A268" s="191" t="str">
        <f aca="false">B268&amp;" "&amp;C268&amp;" "&amp;D268</f>
        <v> Metals Financial</v>
      </c>
      <c r="B268" s="191" t="str">
        <f aca="false">IF((LEFT(N268,2)="US"),"US","")</f>
        <v/>
      </c>
      <c r="C268" s="191" t="str">
        <f aca="false">M268</f>
        <v>Metals</v>
      </c>
      <c r="D268" s="191" t="str">
        <f aca="false">IF(ISNUMBER(FIND("Phy",N268))=TRUE(),"Physical","Financial")</f>
        <v>Financial</v>
      </c>
      <c r="E268" s="191" t="n">
        <f aca="false">IF(VLOOKUP(S268,'DD-Lookup'!$J$6:$L$50,3,FALSE())="Monthly",(YEAR(AC268)-YEAR(AB268))*12+MONTH(AC268)-MONTH(AB268)+1,(AC268-AB268+1))</f>
        <v>1</v>
      </c>
      <c r="F268" s="220" t="n">
        <f aca="false">E268*SUM(P268:Q268)</f>
        <v>20</v>
      </c>
      <c r="G268" s="196" t="n">
        <v>1244626</v>
      </c>
      <c r="H268" s="197" t="n">
        <v>37026.1605092593</v>
      </c>
      <c r="I268" s="0" t="s">
        <v>905</v>
      </c>
      <c r="M268" s="0" t="s">
        <v>768</v>
      </c>
      <c r="N268" s="0" t="s">
        <v>870</v>
      </c>
      <c r="O268" s="0" t="s">
        <v>871</v>
      </c>
      <c r="P268" s="198" t="n">
        <v>20</v>
      </c>
      <c r="S268" s="0" t="s">
        <v>771</v>
      </c>
      <c r="T268" s="0" t="s">
        <v>772</v>
      </c>
      <c r="U268" s="200" t="n">
        <v>1502</v>
      </c>
      <c r="V268" s="0" t="s">
        <v>993</v>
      </c>
      <c r="W268" s="0" t="s">
        <v>820</v>
      </c>
      <c r="X268" s="0" t="s">
        <v>775</v>
      </c>
      <c r="Y268" s="0" t="s">
        <v>776</v>
      </c>
      <c r="Z268" s="0" t="s">
        <v>777</v>
      </c>
      <c r="AA268" s="0" t="n">
        <v>2128824</v>
      </c>
    </row>
    <row r="269" customFormat="false" ht="12.75" hidden="false" customHeight="false" outlineLevel="0" collapsed="false">
      <c r="A269" s="191" t="str">
        <f aca="false">B269&amp;" "&amp;C269&amp;" "&amp;D269</f>
        <v> Metals Financial</v>
      </c>
      <c r="B269" s="191" t="str">
        <f aca="false">IF((LEFT(N269,2)="US"),"US","")</f>
        <v/>
      </c>
      <c r="C269" s="191" t="str">
        <f aca="false">M269</f>
        <v>Metals</v>
      </c>
      <c r="D269" s="191" t="str">
        <f aca="false">IF(ISNUMBER(FIND("Phy",N269))=TRUE(),"Physical","Financial")</f>
        <v>Financial</v>
      </c>
      <c r="E269" s="191" t="n">
        <f aca="false">IF(VLOOKUP(S269,'DD-Lookup'!$J$6:$L$50,3,FALSE())="Monthly",(YEAR(AC269)-YEAR(AB269))*12+MONTH(AC269)-MONTH(AB269)+1,(AC269-AB269+1))</f>
        <v>1</v>
      </c>
      <c r="F269" s="220" t="n">
        <f aca="false">E269*SUM(P269:Q269)</f>
        <v>5</v>
      </c>
      <c r="G269" s="196" t="n">
        <v>1244627</v>
      </c>
      <c r="H269" s="197" t="n">
        <v>37026.1605208333</v>
      </c>
      <c r="I269" s="0" t="s">
        <v>1073</v>
      </c>
      <c r="M269" s="0" t="s">
        <v>768</v>
      </c>
      <c r="N269" s="0" t="s">
        <v>870</v>
      </c>
      <c r="O269" s="0" t="s">
        <v>871</v>
      </c>
      <c r="Q269" s="198" t="n">
        <v>5</v>
      </c>
      <c r="S269" s="0" t="s">
        <v>771</v>
      </c>
      <c r="T269" s="0" t="s">
        <v>772</v>
      </c>
      <c r="U269" s="200" t="n">
        <v>1503</v>
      </c>
      <c r="V269" s="0" t="s">
        <v>1074</v>
      </c>
      <c r="W269" s="0" t="s">
        <v>820</v>
      </c>
      <c r="X269" s="0" t="s">
        <v>775</v>
      </c>
      <c r="Y269" s="0" t="s">
        <v>776</v>
      </c>
      <c r="Z269" s="0" t="s">
        <v>777</v>
      </c>
      <c r="AA269" s="0" t="n">
        <v>2128826</v>
      </c>
    </row>
    <row r="270" customFormat="false" ht="12.75" hidden="false" customHeight="false" outlineLevel="0" collapsed="false">
      <c r="A270" s="191" t="str">
        <f aca="false">B270&amp;" "&amp;C270&amp;" "&amp;D270</f>
        <v> Metals Financial</v>
      </c>
      <c r="B270" s="191" t="str">
        <f aca="false">IF((LEFT(N270,2)="US"),"US","")</f>
        <v/>
      </c>
      <c r="C270" s="191" t="str">
        <f aca="false">M270</f>
        <v>Metals</v>
      </c>
      <c r="D270" s="191" t="str">
        <f aca="false">IF(ISNUMBER(FIND("Phy",N270))=TRUE(),"Physical","Financial")</f>
        <v>Financial</v>
      </c>
      <c r="E270" s="191" t="n">
        <f aca="false">IF(VLOOKUP(S270,'DD-Lookup'!$J$6:$L$50,3,FALSE())="Monthly",(YEAR(AC270)-YEAR(AB270))*12+MONTH(AC270)-MONTH(AB270)+1,(AC270-AB270+1))</f>
        <v>1</v>
      </c>
      <c r="F270" s="220" t="n">
        <f aca="false">E270*SUM(P270:Q270)</f>
        <v>5</v>
      </c>
      <c r="G270" s="196" t="n">
        <v>1244628</v>
      </c>
      <c r="H270" s="197" t="n">
        <v>37026.1607060185</v>
      </c>
      <c r="I270" s="0" t="s">
        <v>1014</v>
      </c>
      <c r="M270" s="0" t="s">
        <v>768</v>
      </c>
      <c r="N270" s="0" t="s">
        <v>870</v>
      </c>
      <c r="O270" s="0" t="s">
        <v>871</v>
      </c>
      <c r="Q270" s="198" t="n">
        <v>5</v>
      </c>
      <c r="S270" s="0" t="s">
        <v>771</v>
      </c>
      <c r="T270" s="0" t="s">
        <v>772</v>
      </c>
      <c r="U270" s="200" t="n">
        <v>1503</v>
      </c>
      <c r="V270" s="0" t="s">
        <v>1015</v>
      </c>
      <c r="W270" s="0" t="s">
        <v>820</v>
      </c>
      <c r="X270" s="0" t="s">
        <v>775</v>
      </c>
      <c r="Y270" s="0" t="s">
        <v>776</v>
      </c>
      <c r="Z270" s="0" t="s">
        <v>777</v>
      </c>
      <c r="AA270" s="0" t="n">
        <v>2128828</v>
      </c>
    </row>
    <row r="271" customFormat="false" ht="12.75" hidden="false" customHeight="false" outlineLevel="0" collapsed="false">
      <c r="A271" s="191" t="str">
        <f aca="false">B271&amp;" "&amp;C271&amp;" "&amp;D271</f>
        <v> Metals Financial</v>
      </c>
      <c r="B271" s="191" t="str">
        <f aca="false">IF((LEFT(N271,2)="US"),"US","")</f>
        <v/>
      </c>
      <c r="C271" s="191" t="str">
        <f aca="false">M271</f>
        <v>Metals</v>
      </c>
      <c r="D271" s="191" t="str">
        <f aca="false">IF(ISNUMBER(FIND("Phy",N271))=TRUE(),"Physical","Financial")</f>
        <v>Financial</v>
      </c>
      <c r="E271" s="191" t="n">
        <f aca="false">IF(VLOOKUP(S271,'DD-Lookup'!$J$6:$L$50,3,FALSE())="Monthly",(YEAR(AC271)-YEAR(AB271))*12+MONTH(AC271)-MONTH(AB271)+1,(AC271-AB271+1))</f>
        <v>1</v>
      </c>
      <c r="F271" s="220" t="n">
        <f aca="false">E271*SUM(P271:Q271)</f>
        <v>5</v>
      </c>
      <c r="G271" s="196" t="n">
        <v>1244629</v>
      </c>
      <c r="H271" s="197" t="n">
        <v>37026.1609143519</v>
      </c>
      <c r="I271" s="0" t="s">
        <v>1075</v>
      </c>
      <c r="M271" s="0" t="s">
        <v>768</v>
      </c>
      <c r="N271" s="0" t="s">
        <v>870</v>
      </c>
      <c r="O271" s="0" t="s">
        <v>871</v>
      </c>
      <c r="P271" s="198" t="n">
        <v>5</v>
      </c>
      <c r="S271" s="0" t="s">
        <v>771</v>
      </c>
      <c r="T271" s="0" t="s">
        <v>772</v>
      </c>
      <c r="U271" s="200" t="n">
        <v>1502</v>
      </c>
      <c r="V271" s="0" t="s">
        <v>1076</v>
      </c>
      <c r="W271" s="0" t="s">
        <v>820</v>
      </c>
      <c r="X271" s="0" t="s">
        <v>775</v>
      </c>
      <c r="Y271" s="0" t="s">
        <v>776</v>
      </c>
      <c r="Z271" s="0" t="s">
        <v>777</v>
      </c>
      <c r="AA271" s="0" t="n">
        <v>2128832</v>
      </c>
    </row>
    <row r="272" customFormat="false" ht="12.75" hidden="false" customHeight="false" outlineLevel="0" collapsed="false">
      <c r="A272" s="191" t="str">
        <f aca="false">B272&amp;" "&amp;C272&amp;" "&amp;D272</f>
        <v> Metals Financial</v>
      </c>
      <c r="B272" s="191" t="str">
        <f aca="false">IF((LEFT(N272,2)="US"),"US","")</f>
        <v/>
      </c>
      <c r="C272" s="191" t="str">
        <f aca="false">M272</f>
        <v>Metals</v>
      </c>
      <c r="D272" s="191" t="str">
        <f aca="false">IF(ISNUMBER(FIND("Phy",N272))=TRUE(),"Physical","Financial")</f>
        <v>Financial</v>
      </c>
      <c r="E272" s="191" t="n">
        <f aca="false">IF(VLOOKUP(S272,'DD-Lookup'!$J$6:$L$50,3,FALSE())="Monthly",(YEAR(AC272)-YEAR(AB272))*12+MONTH(AC272)-MONTH(AB272)+1,(AC272-AB272+1))</f>
        <v>1</v>
      </c>
      <c r="F272" s="220" t="n">
        <f aca="false">E272*SUM(P272:Q272)</f>
        <v>20</v>
      </c>
      <c r="G272" s="196" t="n">
        <v>1244630</v>
      </c>
      <c r="H272" s="197" t="n">
        <v>37026.161099537</v>
      </c>
      <c r="I272" s="0" t="s">
        <v>1077</v>
      </c>
      <c r="M272" s="0" t="s">
        <v>768</v>
      </c>
      <c r="N272" s="0" t="s">
        <v>870</v>
      </c>
      <c r="O272" s="0" t="s">
        <v>871</v>
      </c>
      <c r="Q272" s="198" t="n">
        <v>20</v>
      </c>
      <c r="S272" s="0" t="s">
        <v>771</v>
      </c>
      <c r="T272" s="0" t="s">
        <v>772</v>
      </c>
      <c r="U272" s="200" t="n">
        <v>1503</v>
      </c>
      <c r="V272" s="0" t="s">
        <v>1078</v>
      </c>
      <c r="W272" s="0" t="s">
        <v>820</v>
      </c>
      <c r="X272" s="0" t="s">
        <v>775</v>
      </c>
      <c r="Y272" s="0" t="s">
        <v>776</v>
      </c>
      <c r="Z272" s="0" t="s">
        <v>777</v>
      </c>
      <c r="AA272" s="0" t="n">
        <v>2128834</v>
      </c>
    </row>
    <row r="273" customFormat="false" ht="12.75" hidden="false" customHeight="false" outlineLevel="0" collapsed="false">
      <c r="A273" s="191" t="str">
        <f aca="false">B273&amp;" "&amp;C273&amp;" "&amp;D273</f>
        <v> Metals Financial</v>
      </c>
      <c r="B273" s="191" t="str">
        <f aca="false">IF((LEFT(N273,2)="US"),"US","")</f>
        <v/>
      </c>
      <c r="C273" s="191" t="str">
        <f aca="false">M273</f>
        <v>Metals</v>
      </c>
      <c r="D273" s="191" t="str">
        <f aca="false">IF(ISNUMBER(FIND("Phy",N273))=TRUE(),"Physical","Financial")</f>
        <v>Financial</v>
      </c>
      <c r="E273" s="191" t="n">
        <f aca="false">IF(VLOOKUP(S273,'DD-Lookup'!$J$6:$L$50,3,FALSE())="Monthly",(YEAR(AC273)-YEAR(AB273))*12+MONTH(AC273)-MONTH(AB273)+1,(AC273-AB273+1))</f>
        <v>1</v>
      </c>
      <c r="F273" s="220" t="n">
        <f aca="false">E273*SUM(P273:Q273)</f>
        <v>10</v>
      </c>
      <c r="G273" s="196" t="n">
        <v>1244631</v>
      </c>
      <c r="H273" s="197" t="n">
        <v>37026.1612731482</v>
      </c>
      <c r="I273" s="0" t="s">
        <v>967</v>
      </c>
      <c r="M273" s="0" t="s">
        <v>768</v>
      </c>
      <c r="N273" s="0" t="s">
        <v>870</v>
      </c>
      <c r="O273" s="0" t="s">
        <v>871</v>
      </c>
      <c r="Q273" s="198" t="n">
        <v>10</v>
      </c>
      <c r="S273" s="0" t="s">
        <v>771</v>
      </c>
      <c r="T273" s="0" t="s">
        <v>772</v>
      </c>
      <c r="U273" s="200" t="n">
        <v>1504</v>
      </c>
      <c r="V273" s="0" t="s">
        <v>968</v>
      </c>
      <c r="W273" s="0" t="s">
        <v>820</v>
      </c>
      <c r="X273" s="0" t="s">
        <v>775</v>
      </c>
      <c r="Y273" s="0" t="s">
        <v>776</v>
      </c>
      <c r="Z273" s="0" t="s">
        <v>777</v>
      </c>
      <c r="AA273" s="0" t="n">
        <v>2128839</v>
      </c>
    </row>
    <row r="274" customFormat="false" ht="12.75" hidden="false" customHeight="false" outlineLevel="0" collapsed="false">
      <c r="A274" s="191" t="str">
        <f aca="false">B274&amp;" "&amp;C274&amp;" "&amp;D274</f>
        <v> Metals Financial</v>
      </c>
      <c r="B274" s="191" t="str">
        <f aca="false">IF((LEFT(N274,2)="US"),"US","")</f>
        <v/>
      </c>
      <c r="C274" s="191" t="str">
        <f aca="false">M274</f>
        <v>Metals</v>
      </c>
      <c r="D274" s="191" t="str">
        <f aca="false">IF(ISNUMBER(FIND("Phy",N274))=TRUE(),"Physical","Financial")</f>
        <v>Financial</v>
      </c>
      <c r="E274" s="191" t="n">
        <f aca="false">IF(VLOOKUP(S274,'DD-Lookup'!$J$6:$L$50,3,FALSE())="Monthly",(YEAR(AC274)-YEAR(AB274))*12+MONTH(AC274)-MONTH(AB274)+1,(AC274-AB274+1))</f>
        <v>1</v>
      </c>
      <c r="F274" s="220" t="n">
        <f aca="false">E274*SUM(P274:Q274)</f>
        <v>10</v>
      </c>
      <c r="G274" s="196" t="n">
        <v>1244632</v>
      </c>
      <c r="H274" s="197" t="n">
        <v>37026.1613425926</v>
      </c>
      <c r="I274" s="0" t="s">
        <v>879</v>
      </c>
      <c r="M274" s="0" t="s">
        <v>768</v>
      </c>
      <c r="N274" s="0" t="s">
        <v>870</v>
      </c>
      <c r="O274" s="0" t="s">
        <v>871</v>
      </c>
      <c r="Q274" s="198" t="n">
        <v>10</v>
      </c>
      <c r="S274" s="0" t="s">
        <v>771</v>
      </c>
      <c r="T274" s="0" t="s">
        <v>772</v>
      </c>
      <c r="U274" s="200" t="n">
        <v>1504</v>
      </c>
      <c r="V274" s="0" t="s">
        <v>1079</v>
      </c>
      <c r="W274" s="0" t="s">
        <v>820</v>
      </c>
      <c r="X274" s="0" t="s">
        <v>775</v>
      </c>
      <c r="Y274" s="0" t="s">
        <v>776</v>
      </c>
      <c r="Z274" s="0" t="s">
        <v>777</v>
      </c>
      <c r="AA274" s="0" t="n">
        <v>2128842</v>
      </c>
    </row>
    <row r="275" customFormat="false" ht="12.75" hidden="false" customHeight="false" outlineLevel="0" collapsed="false">
      <c r="A275" s="191" t="str">
        <f aca="false">B275&amp;" "&amp;C275&amp;" "&amp;D275</f>
        <v> Metals Financial</v>
      </c>
      <c r="B275" s="191" t="str">
        <f aca="false">IF((LEFT(N275,2)="US"),"US","")</f>
        <v/>
      </c>
      <c r="C275" s="191" t="str">
        <f aca="false">M275</f>
        <v>Metals</v>
      </c>
      <c r="D275" s="191" t="str">
        <f aca="false">IF(ISNUMBER(FIND("Phy",N275))=TRUE(),"Physical","Financial")</f>
        <v>Financial</v>
      </c>
      <c r="E275" s="191" t="n">
        <f aca="false">IF(VLOOKUP(S275,'DD-Lookup'!$J$6:$L$50,3,FALSE())="Monthly",(YEAR(AC275)-YEAR(AB275))*12+MONTH(AC275)-MONTH(AB275)+1,(AC275-AB275+1))</f>
        <v>1</v>
      </c>
      <c r="F275" s="220" t="n">
        <f aca="false">E275*SUM(P275:Q275)</f>
        <v>10</v>
      </c>
      <c r="G275" s="196" t="n">
        <v>1244633</v>
      </c>
      <c r="H275" s="197" t="n">
        <v>37026.1614351852</v>
      </c>
      <c r="I275" s="0" t="s">
        <v>982</v>
      </c>
      <c r="M275" s="0" t="s">
        <v>768</v>
      </c>
      <c r="N275" s="0" t="s">
        <v>880</v>
      </c>
      <c r="O275" s="0" t="s">
        <v>881</v>
      </c>
      <c r="Q275" s="198" t="n">
        <v>10</v>
      </c>
      <c r="S275" s="0" t="s">
        <v>882</v>
      </c>
      <c r="T275" s="0" t="s">
        <v>772</v>
      </c>
      <c r="U275" s="200" t="n">
        <v>1258</v>
      </c>
      <c r="V275" s="0" t="s">
        <v>983</v>
      </c>
      <c r="W275" s="0" t="s">
        <v>884</v>
      </c>
      <c r="X275" s="0" t="s">
        <v>775</v>
      </c>
      <c r="Y275" s="0" t="s">
        <v>776</v>
      </c>
      <c r="Z275" s="0" t="s">
        <v>777</v>
      </c>
      <c r="AA275" s="0" t="n">
        <v>2128846</v>
      </c>
    </row>
    <row r="276" customFormat="false" ht="12.75" hidden="false" customHeight="false" outlineLevel="0" collapsed="false">
      <c r="A276" s="191" t="str">
        <f aca="false">B276&amp;" "&amp;C276&amp;" "&amp;D276</f>
        <v> Natural Gas Physical</v>
      </c>
      <c r="B276" s="191" t="str">
        <f aca="false">IF((LEFT(N276,2)="US"),"US","")</f>
        <v/>
      </c>
      <c r="C276" s="191" t="str">
        <f aca="false">M276</f>
        <v>Natural Gas</v>
      </c>
      <c r="D276" s="191" t="str">
        <f aca="false">IF(ISNUMBER(FIND("Phy",N276))=TRUE(),"Physical","Financial")</f>
        <v>Physical</v>
      </c>
      <c r="E276" s="191" t="n">
        <f aca="false">IF(VLOOKUP(S276,'DD-Lookup'!$J$6:$L$50,3,FALSE())="Monthly",(YEAR(AC276)-YEAR(AB276))*12+MONTH(AC276)-MONTH(AB276)+1,(AC276-AB276+1))</f>
        <v>30</v>
      </c>
      <c r="F276" s="220" t="n">
        <f aca="false">E276*SUM(P276:Q276)</f>
        <v>750000</v>
      </c>
      <c r="G276" s="196" t="n">
        <v>1244634</v>
      </c>
      <c r="H276" s="197" t="n">
        <v>37026.161712963</v>
      </c>
      <c r="I276" s="0" t="s">
        <v>1080</v>
      </c>
      <c r="M276" s="0" t="s">
        <v>927</v>
      </c>
      <c r="N276" s="0" t="s">
        <v>928</v>
      </c>
      <c r="O276" s="0" t="s">
        <v>939</v>
      </c>
      <c r="Q276" s="198" t="n">
        <v>25000</v>
      </c>
      <c r="S276" s="0" t="s">
        <v>930</v>
      </c>
      <c r="T276" s="0" t="s">
        <v>931</v>
      </c>
      <c r="U276" s="200" t="n">
        <v>21.55</v>
      </c>
      <c r="V276" s="0" t="s">
        <v>1081</v>
      </c>
      <c r="W276" s="0" t="s">
        <v>933</v>
      </c>
      <c r="X276" s="0" t="s">
        <v>934</v>
      </c>
      <c r="Y276" s="0" t="s">
        <v>935</v>
      </c>
      <c r="Z276" s="0" t="s">
        <v>800</v>
      </c>
      <c r="AA276" s="0" t="n">
        <v>102834</v>
      </c>
      <c r="AB276" s="197" t="n">
        <v>37043.875</v>
      </c>
      <c r="AC276" s="197" t="n">
        <v>37072.875</v>
      </c>
    </row>
    <row r="277" customFormat="false" ht="12.75" hidden="false" customHeight="false" outlineLevel="0" collapsed="false">
      <c r="A277" s="191" t="str">
        <f aca="false">B277&amp;" "&amp;C277&amp;" "&amp;D277</f>
        <v> Metals Financial</v>
      </c>
      <c r="B277" s="191" t="str">
        <f aca="false">IF((LEFT(N277,2)="US"),"US","")</f>
        <v/>
      </c>
      <c r="C277" s="191" t="str">
        <f aca="false">M277</f>
        <v>Metals</v>
      </c>
      <c r="D277" s="191" t="str">
        <f aca="false">IF(ISNUMBER(FIND("Phy",N277))=TRUE(),"Physical","Financial")</f>
        <v>Financial</v>
      </c>
      <c r="E277" s="191" t="n">
        <f aca="false">IF(VLOOKUP(S277,'DD-Lookup'!$J$6:$L$50,3,FALSE())="Monthly",(YEAR(AC277)-YEAR(AB277))*12+MONTH(AC277)-MONTH(AB277)+1,(AC277-AB277+1))</f>
        <v>1</v>
      </c>
      <c r="F277" s="220" t="n">
        <f aca="false">E277*SUM(P277:Q277)</f>
        <v>5</v>
      </c>
      <c r="G277" s="196" t="n">
        <v>1244635</v>
      </c>
      <c r="H277" s="197" t="n">
        <v>37026.1618634259</v>
      </c>
      <c r="I277" s="0" t="s">
        <v>896</v>
      </c>
      <c r="M277" s="0" t="s">
        <v>768</v>
      </c>
      <c r="N277" s="0" t="s">
        <v>769</v>
      </c>
      <c r="O277" s="0" t="s">
        <v>770</v>
      </c>
      <c r="Q277" s="198" t="n">
        <v>5</v>
      </c>
      <c r="S277" s="0" t="s">
        <v>771</v>
      </c>
      <c r="T277" s="0" t="s">
        <v>772</v>
      </c>
      <c r="U277" s="200" t="n">
        <v>1662</v>
      </c>
      <c r="V277" s="0" t="s">
        <v>996</v>
      </c>
      <c r="W277" s="0" t="s">
        <v>820</v>
      </c>
      <c r="X277" s="0" t="s">
        <v>775</v>
      </c>
      <c r="Y277" s="0" t="s">
        <v>776</v>
      </c>
      <c r="Z277" s="0" t="s">
        <v>777</v>
      </c>
      <c r="AA277" s="0" t="n">
        <v>2128851</v>
      </c>
    </row>
    <row r="278" customFormat="false" ht="12.75" hidden="false" customHeight="false" outlineLevel="0" collapsed="false">
      <c r="A278" s="191" t="str">
        <f aca="false">B278&amp;" "&amp;C278&amp;" "&amp;D278</f>
        <v> Metals Financial</v>
      </c>
      <c r="B278" s="191" t="str">
        <f aca="false">IF((LEFT(N278,2)="US"),"US","")</f>
        <v/>
      </c>
      <c r="C278" s="191" t="str">
        <f aca="false">M278</f>
        <v>Metals</v>
      </c>
      <c r="D278" s="191" t="str">
        <f aca="false">IF(ISNUMBER(FIND("Phy",N278))=TRUE(),"Physical","Financial")</f>
        <v>Financial</v>
      </c>
      <c r="E278" s="191" t="n">
        <f aca="false">IF(VLOOKUP(S278,'DD-Lookup'!$J$6:$L$50,3,FALSE())="Monthly",(YEAR(AC278)-YEAR(AB278))*12+MONTH(AC278)-MONTH(AB278)+1,(AC278-AB278+1))</f>
        <v>1</v>
      </c>
      <c r="F278" s="220" t="n">
        <f aca="false">E278*SUM(P278:Q278)</f>
        <v>20</v>
      </c>
      <c r="G278" s="196" t="n">
        <v>1244636</v>
      </c>
      <c r="H278" s="197" t="n">
        <v>37026.162337963</v>
      </c>
      <c r="I278" s="0" t="s">
        <v>616</v>
      </c>
      <c r="M278" s="0" t="s">
        <v>768</v>
      </c>
      <c r="N278" s="0" t="s">
        <v>870</v>
      </c>
      <c r="O278" s="0" t="s">
        <v>871</v>
      </c>
      <c r="Q278" s="198" t="n">
        <v>20</v>
      </c>
      <c r="S278" s="0" t="s">
        <v>771</v>
      </c>
      <c r="T278" s="0" t="s">
        <v>772</v>
      </c>
      <c r="U278" s="200" t="n">
        <v>1505</v>
      </c>
      <c r="V278" s="0" t="s">
        <v>878</v>
      </c>
      <c r="W278" s="0" t="s">
        <v>820</v>
      </c>
      <c r="X278" s="0" t="s">
        <v>775</v>
      </c>
      <c r="Y278" s="0" t="s">
        <v>776</v>
      </c>
      <c r="Z278" s="0" t="s">
        <v>777</v>
      </c>
      <c r="AA278" s="0" t="n">
        <v>2128855</v>
      </c>
    </row>
    <row r="279" customFormat="false" ht="12.75" hidden="false" customHeight="false" outlineLevel="0" collapsed="false">
      <c r="A279" s="191" t="str">
        <f aca="false">B279&amp;" "&amp;C279&amp;" "&amp;D279</f>
        <v> Metals Financial</v>
      </c>
      <c r="B279" s="191" t="str">
        <f aca="false">IF((LEFT(N279,2)="US"),"US","")</f>
        <v/>
      </c>
      <c r="C279" s="191" t="str">
        <f aca="false">M279</f>
        <v>Metals</v>
      </c>
      <c r="D279" s="191" t="str">
        <f aca="false">IF(ISNUMBER(FIND("Phy",N279))=TRUE(),"Physical","Financial")</f>
        <v>Financial</v>
      </c>
      <c r="E279" s="191" t="n">
        <f aca="false">IF(VLOOKUP(S279,'DD-Lookup'!$J$6:$L$50,3,FALSE())="Monthly",(YEAR(AC279)-YEAR(AB279))*12+MONTH(AC279)-MONTH(AB279)+1,(AC279-AB279+1))</f>
        <v>1</v>
      </c>
      <c r="F279" s="220" t="n">
        <f aca="false">E279*SUM(P279:Q279)</f>
        <v>50</v>
      </c>
      <c r="G279" s="196" t="n">
        <v>1244638</v>
      </c>
      <c r="H279" s="197" t="n">
        <v>37026.1631365741</v>
      </c>
      <c r="I279" s="0" t="s">
        <v>879</v>
      </c>
      <c r="M279" s="0" t="s">
        <v>768</v>
      </c>
      <c r="N279" s="0" t="s">
        <v>870</v>
      </c>
      <c r="O279" s="0" t="s">
        <v>974</v>
      </c>
      <c r="P279" s="198" t="n">
        <v>50</v>
      </c>
      <c r="S279" s="0" t="s">
        <v>771</v>
      </c>
      <c r="T279" s="0" t="s">
        <v>772</v>
      </c>
      <c r="U279" s="200" t="n">
        <v>1505</v>
      </c>
      <c r="V279" s="0" t="s">
        <v>883</v>
      </c>
      <c r="W279" s="0" t="s">
        <v>965</v>
      </c>
      <c r="X279" s="0" t="s">
        <v>775</v>
      </c>
      <c r="Y279" s="0" t="s">
        <v>776</v>
      </c>
      <c r="Z279" s="0" t="s">
        <v>777</v>
      </c>
      <c r="AA279" s="0" t="n">
        <v>2128863</v>
      </c>
      <c r="AB279" s="197" t="n">
        <v>37062</v>
      </c>
      <c r="AC279" s="197" t="n">
        <v>37062</v>
      </c>
    </row>
    <row r="280" customFormat="false" ht="12.75" hidden="false" customHeight="false" outlineLevel="0" collapsed="false">
      <c r="A280" s="191" t="str">
        <f aca="false">B280&amp;" "&amp;C280&amp;" "&amp;D280</f>
        <v> Metals Financial</v>
      </c>
      <c r="B280" s="191" t="str">
        <f aca="false">IF((LEFT(N280,2)="US"),"US","")</f>
        <v/>
      </c>
      <c r="C280" s="191" t="str">
        <f aca="false">M280</f>
        <v>Metals</v>
      </c>
      <c r="D280" s="191" t="str">
        <f aca="false">IF(ISNUMBER(FIND("Phy",N280))=TRUE(),"Physical","Financial")</f>
        <v>Financial</v>
      </c>
      <c r="E280" s="191" t="n">
        <f aca="false">IF(VLOOKUP(S280,'DD-Lookup'!$J$6:$L$50,3,FALSE())="Monthly",(YEAR(AC280)-YEAR(AB280))*12+MONTH(AC280)-MONTH(AB280)+1,(AC280-AB280+1))</f>
        <v>1</v>
      </c>
      <c r="F280" s="220" t="n">
        <f aca="false">E280*SUM(P280:Q280)</f>
        <v>50</v>
      </c>
      <c r="G280" s="196" t="n">
        <v>1244639</v>
      </c>
      <c r="H280" s="197" t="n">
        <v>37026.1631365741</v>
      </c>
      <c r="I280" s="0" t="s">
        <v>879</v>
      </c>
      <c r="M280" s="0" t="s">
        <v>768</v>
      </c>
      <c r="N280" s="0" t="s">
        <v>870</v>
      </c>
      <c r="O280" s="0" t="s">
        <v>871</v>
      </c>
      <c r="Q280" s="198" t="n">
        <v>50</v>
      </c>
      <c r="S280" s="0" t="s">
        <v>771</v>
      </c>
      <c r="T280" s="0" t="s">
        <v>772</v>
      </c>
      <c r="U280" s="200" t="n">
        <v>1506</v>
      </c>
      <c r="V280" s="0" t="s">
        <v>883</v>
      </c>
      <c r="W280" s="0" t="s">
        <v>965</v>
      </c>
      <c r="X280" s="0" t="s">
        <v>775</v>
      </c>
      <c r="Y280" s="0" t="s">
        <v>776</v>
      </c>
      <c r="Z280" s="0" t="s">
        <v>777</v>
      </c>
      <c r="AA280" s="0" t="n">
        <v>2128869</v>
      </c>
    </row>
    <row r="281" customFormat="false" ht="12.75" hidden="false" customHeight="false" outlineLevel="0" collapsed="false">
      <c r="A281" s="191" t="str">
        <f aca="false">B281&amp;" "&amp;C281&amp;" "&amp;D281</f>
        <v> Metals Financial</v>
      </c>
      <c r="B281" s="191" t="str">
        <f aca="false">IF((LEFT(N281,2)="US"),"US","")</f>
        <v/>
      </c>
      <c r="C281" s="191" t="str">
        <f aca="false">M281</f>
        <v>Metals</v>
      </c>
      <c r="D281" s="191" t="str">
        <f aca="false">IF(ISNUMBER(FIND("Phy",N281))=TRUE(),"Physical","Financial")</f>
        <v>Financial</v>
      </c>
      <c r="E281" s="191" t="n">
        <f aca="false">IF(VLOOKUP(S281,'DD-Lookup'!$J$6:$L$50,3,FALSE())="Monthly",(YEAR(AC281)-YEAR(AB281))*12+MONTH(AC281)-MONTH(AB281)+1,(AC281-AB281+1))</f>
        <v>1</v>
      </c>
      <c r="F281" s="220" t="n">
        <f aca="false">E281*SUM(P281:Q281)</f>
        <v>20</v>
      </c>
      <c r="G281" s="196" t="n">
        <v>1244640</v>
      </c>
      <c r="H281" s="197" t="n">
        <v>37026.1631712963</v>
      </c>
      <c r="I281" s="0" t="s">
        <v>616</v>
      </c>
      <c r="M281" s="0" t="s">
        <v>768</v>
      </c>
      <c r="N281" s="0" t="s">
        <v>870</v>
      </c>
      <c r="O281" s="0" t="s">
        <v>871</v>
      </c>
      <c r="Q281" s="198" t="n">
        <v>20</v>
      </c>
      <c r="S281" s="0" t="s">
        <v>771</v>
      </c>
      <c r="T281" s="0" t="s">
        <v>772</v>
      </c>
      <c r="U281" s="200" t="n">
        <v>1506</v>
      </c>
      <c r="V281" s="0" t="s">
        <v>878</v>
      </c>
      <c r="W281" s="0" t="s">
        <v>820</v>
      </c>
      <c r="X281" s="0" t="s">
        <v>775</v>
      </c>
      <c r="Y281" s="0" t="s">
        <v>776</v>
      </c>
      <c r="Z281" s="0" t="s">
        <v>777</v>
      </c>
      <c r="AA281" s="0" t="n">
        <v>2128873</v>
      </c>
    </row>
    <row r="282" customFormat="false" ht="12.75" hidden="false" customHeight="false" outlineLevel="0" collapsed="false">
      <c r="A282" s="191" t="str">
        <f aca="false">B282&amp;" "&amp;C282&amp;" "&amp;D282</f>
        <v> Metals Financial</v>
      </c>
      <c r="B282" s="191" t="str">
        <f aca="false">IF((LEFT(N282,2)="US"),"US","")</f>
        <v/>
      </c>
      <c r="C282" s="191" t="str">
        <f aca="false">M282</f>
        <v>Metals</v>
      </c>
      <c r="D282" s="191" t="str">
        <f aca="false">IF(ISNUMBER(FIND("Phy",N282))=TRUE(),"Physical","Financial")</f>
        <v>Financial</v>
      </c>
      <c r="E282" s="191" t="n">
        <f aca="false">IF(VLOOKUP(S282,'DD-Lookup'!$J$6:$L$50,3,FALSE())="Monthly",(YEAR(AC282)-YEAR(AB282))*12+MONTH(AC282)-MONTH(AB282)+1,(AC282-AB282+1))</f>
        <v>1</v>
      </c>
      <c r="F282" s="220" t="n">
        <f aca="false">E282*SUM(P282:Q282)</f>
        <v>15</v>
      </c>
      <c r="G282" s="196" t="n">
        <v>1244641</v>
      </c>
      <c r="H282" s="197" t="n">
        <v>37026.1632291667</v>
      </c>
      <c r="I282" s="0" t="s">
        <v>991</v>
      </c>
      <c r="M282" s="0" t="s">
        <v>768</v>
      </c>
      <c r="N282" s="0" t="s">
        <v>769</v>
      </c>
      <c r="O282" s="0" t="s">
        <v>770</v>
      </c>
      <c r="Q282" s="198" t="n">
        <v>15</v>
      </c>
      <c r="S282" s="0" t="s">
        <v>771</v>
      </c>
      <c r="T282" s="0" t="s">
        <v>772</v>
      </c>
      <c r="U282" s="200" t="n">
        <v>1662</v>
      </c>
      <c r="V282" s="0" t="s">
        <v>1082</v>
      </c>
      <c r="W282" s="0" t="s">
        <v>820</v>
      </c>
      <c r="X282" s="0" t="s">
        <v>775</v>
      </c>
      <c r="Y282" s="0" t="s">
        <v>776</v>
      </c>
      <c r="Z282" s="0" t="s">
        <v>777</v>
      </c>
      <c r="AA282" s="0" t="n">
        <v>2128877</v>
      </c>
    </row>
    <row r="283" customFormat="false" ht="12.75" hidden="false" customHeight="false" outlineLevel="0" collapsed="false">
      <c r="A283" s="191" t="str">
        <f aca="false">B283&amp;" "&amp;C283&amp;" "&amp;D283</f>
        <v> Metals Financial</v>
      </c>
      <c r="B283" s="191" t="str">
        <f aca="false">IF((LEFT(N283,2)="US"),"US","")</f>
        <v/>
      </c>
      <c r="C283" s="191" t="str">
        <f aca="false">M283</f>
        <v>Metals</v>
      </c>
      <c r="D283" s="191" t="str">
        <f aca="false">IF(ISNUMBER(FIND("Phy",N283))=TRUE(),"Physical","Financial")</f>
        <v>Financial</v>
      </c>
      <c r="E283" s="191" t="n">
        <f aca="false">IF(VLOOKUP(S283,'DD-Lookup'!$J$6:$L$50,3,FALSE())="Monthly",(YEAR(AC283)-YEAR(AB283))*12+MONTH(AC283)-MONTH(AB283)+1,(AC283-AB283+1))</f>
        <v>1</v>
      </c>
      <c r="F283" s="220" t="n">
        <f aca="false">E283*SUM(P283:Q283)</f>
        <v>10</v>
      </c>
      <c r="G283" s="196" t="n">
        <v>1244642</v>
      </c>
      <c r="H283" s="197" t="n">
        <v>37026.1641782407</v>
      </c>
      <c r="I283" s="0" t="s">
        <v>905</v>
      </c>
      <c r="M283" s="0" t="s">
        <v>768</v>
      </c>
      <c r="N283" s="0" t="s">
        <v>906</v>
      </c>
      <c r="O283" s="0" t="s">
        <v>907</v>
      </c>
      <c r="Q283" s="198" t="n">
        <v>10</v>
      </c>
      <c r="S283" s="0" t="s">
        <v>908</v>
      </c>
      <c r="T283" s="0" t="s">
        <v>772</v>
      </c>
      <c r="U283" s="200" t="n">
        <v>7115</v>
      </c>
      <c r="V283" s="0" t="s">
        <v>909</v>
      </c>
      <c r="W283" s="0" t="s">
        <v>910</v>
      </c>
      <c r="X283" s="0" t="s">
        <v>775</v>
      </c>
      <c r="Y283" s="0" t="s">
        <v>776</v>
      </c>
      <c r="Z283" s="0" t="s">
        <v>777</v>
      </c>
      <c r="AA283" s="0" t="n">
        <v>2128885</v>
      </c>
    </row>
    <row r="284" customFormat="false" ht="12.75" hidden="false" customHeight="false" outlineLevel="0" collapsed="false">
      <c r="A284" s="191" t="str">
        <f aca="false">B284&amp;" "&amp;C284&amp;" "&amp;D284</f>
        <v> Metals Financial</v>
      </c>
      <c r="B284" s="191" t="str">
        <f aca="false">IF((LEFT(N284,2)="US"),"US","")</f>
        <v/>
      </c>
      <c r="C284" s="191" t="str">
        <f aca="false">M284</f>
        <v>Metals</v>
      </c>
      <c r="D284" s="191" t="str">
        <f aca="false">IF(ISNUMBER(FIND("Phy",N284))=TRUE(),"Physical","Financial")</f>
        <v>Financial</v>
      </c>
      <c r="E284" s="191" t="n">
        <f aca="false">IF(VLOOKUP(S284,'DD-Lookup'!$J$6:$L$50,3,FALSE())="Monthly",(YEAR(AC284)-YEAR(AB284))*12+MONTH(AC284)-MONTH(AB284)+1,(AC284-AB284+1))</f>
        <v>1</v>
      </c>
      <c r="F284" s="220" t="n">
        <f aca="false">E284*SUM(P284:Q284)</f>
        <v>15</v>
      </c>
      <c r="G284" s="196" t="n">
        <v>1244643</v>
      </c>
      <c r="H284" s="197" t="n">
        <v>37026.1646180556</v>
      </c>
      <c r="I284" s="0" t="s">
        <v>896</v>
      </c>
      <c r="M284" s="0" t="s">
        <v>768</v>
      </c>
      <c r="N284" s="0" t="s">
        <v>870</v>
      </c>
      <c r="O284" s="0" t="s">
        <v>871</v>
      </c>
      <c r="P284" s="198" t="n">
        <v>15</v>
      </c>
      <c r="S284" s="0" t="s">
        <v>771</v>
      </c>
      <c r="T284" s="0" t="s">
        <v>772</v>
      </c>
      <c r="U284" s="200" t="n">
        <v>1505</v>
      </c>
      <c r="V284" s="0" t="s">
        <v>897</v>
      </c>
      <c r="W284" s="0" t="s">
        <v>820</v>
      </c>
      <c r="X284" s="0" t="s">
        <v>775</v>
      </c>
      <c r="Y284" s="0" t="s">
        <v>776</v>
      </c>
      <c r="Z284" s="0" t="s">
        <v>777</v>
      </c>
      <c r="AA284" s="0" t="n">
        <v>2128903</v>
      </c>
    </row>
    <row r="285" customFormat="false" ht="12.75" hidden="false" customHeight="false" outlineLevel="0" collapsed="false">
      <c r="A285" s="191" t="str">
        <f aca="false">B285&amp;" "&amp;C285&amp;" "&amp;D285</f>
        <v> Metals Financial</v>
      </c>
      <c r="B285" s="191" t="str">
        <f aca="false">IF((LEFT(N285,2)="US"),"US","")</f>
        <v/>
      </c>
      <c r="C285" s="191" t="str">
        <f aca="false">M285</f>
        <v>Metals</v>
      </c>
      <c r="D285" s="191" t="str">
        <f aca="false">IF(ISNUMBER(FIND("Phy",N285))=TRUE(),"Physical","Financial")</f>
        <v>Financial</v>
      </c>
      <c r="E285" s="191" t="n">
        <f aca="false">IF(VLOOKUP(S285,'DD-Lookup'!$J$6:$L$50,3,FALSE())="Monthly",(YEAR(AC285)-YEAR(AB285))*12+MONTH(AC285)-MONTH(AB285)+1,(AC285-AB285+1))</f>
        <v>1</v>
      </c>
      <c r="F285" s="220" t="n">
        <f aca="false">E285*SUM(P285:Q285)</f>
        <v>4</v>
      </c>
      <c r="G285" s="196" t="n">
        <v>1244644</v>
      </c>
      <c r="H285" s="197" t="n">
        <v>37026.1647685185</v>
      </c>
      <c r="I285" s="0" t="s">
        <v>869</v>
      </c>
      <c r="M285" s="0" t="s">
        <v>768</v>
      </c>
      <c r="N285" s="0" t="s">
        <v>870</v>
      </c>
      <c r="O285" s="0" t="s">
        <v>871</v>
      </c>
      <c r="Q285" s="198" t="n">
        <v>4</v>
      </c>
      <c r="S285" s="0" t="s">
        <v>771</v>
      </c>
      <c r="T285" s="0" t="s">
        <v>772</v>
      </c>
      <c r="U285" s="200" t="n">
        <v>1506</v>
      </c>
      <c r="V285" s="0" t="s">
        <v>872</v>
      </c>
      <c r="W285" s="0" t="s">
        <v>820</v>
      </c>
      <c r="X285" s="0" t="s">
        <v>775</v>
      </c>
      <c r="Y285" s="0" t="s">
        <v>776</v>
      </c>
      <c r="Z285" s="0" t="s">
        <v>777</v>
      </c>
      <c r="AA285" s="0" t="n">
        <v>2128905</v>
      </c>
    </row>
    <row r="286" customFormat="false" ht="12.75" hidden="false" customHeight="false" outlineLevel="0" collapsed="false">
      <c r="A286" s="191" t="str">
        <f aca="false">B286&amp;" "&amp;C286&amp;" "&amp;D286</f>
        <v> Power Physical</v>
      </c>
      <c r="B286" s="191" t="str">
        <f aca="false">IF((LEFT(N286,2)="US"),"US","")</f>
        <v/>
      </c>
      <c r="C286" s="191" t="str">
        <f aca="false">M286</f>
        <v>Power</v>
      </c>
      <c r="D286" s="191" t="str">
        <f aca="false">IF(ISNUMBER(FIND("Phy",N286))=TRUE(),"Physical","Financial")</f>
        <v>Physical</v>
      </c>
      <c r="E286" s="191" t="n">
        <f aca="false">IF(VLOOKUP(S286,'DD-Lookup'!$J$6:$L$50,3,FALSE())="Monthly",(YEAR(AC286)-YEAR(AB286))*12+MONTH(AC286)-MONTH(AB286)+1,(AC286-AB286+1))</f>
        <v>35</v>
      </c>
      <c r="F286" s="220" t="n">
        <f aca="false">E286*SUM(P286:Q286)</f>
        <v>700</v>
      </c>
      <c r="G286" s="196" t="n">
        <v>1244645</v>
      </c>
      <c r="H286" s="197" t="n">
        <v>37026.1650347222</v>
      </c>
      <c r="I286" s="0" t="s">
        <v>979</v>
      </c>
      <c r="M286" s="0" t="s">
        <v>72</v>
      </c>
      <c r="N286" s="0" t="s">
        <v>1027</v>
      </c>
      <c r="O286" s="0" t="s">
        <v>1083</v>
      </c>
      <c r="Q286" s="198" t="n">
        <v>20</v>
      </c>
      <c r="S286" s="0" t="s">
        <v>781</v>
      </c>
      <c r="T286" s="0" t="s">
        <v>931</v>
      </c>
      <c r="U286" s="200" t="n">
        <v>18.55</v>
      </c>
      <c r="V286" s="0" t="s">
        <v>1084</v>
      </c>
      <c r="W286" s="0" t="s">
        <v>1030</v>
      </c>
      <c r="X286" s="0" t="s">
        <v>1031</v>
      </c>
      <c r="Y286" s="0" t="s">
        <v>1032</v>
      </c>
      <c r="Z286" s="0" t="s">
        <v>1033</v>
      </c>
      <c r="AA286" s="0" t="n">
        <v>102150.1</v>
      </c>
      <c r="AB286" s="197" t="n">
        <v>37039</v>
      </c>
      <c r="AC286" s="197" t="n">
        <v>37073</v>
      </c>
    </row>
    <row r="287" customFormat="false" ht="12.75" hidden="false" customHeight="false" outlineLevel="0" collapsed="false">
      <c r="A287" s="191" t="str">
        <f aca="false">B287&amp;" "&amp;C287&amp;" "&amp;D287</f>
        <v> Natural Gas Physical</v>
      </c>
      <c r="B287" s="191" t="str">
        <f aca="false">IF((LEFT(N287,2)="US"),"US","")</f>
        <v/>
      </c>
      <c r="C287" s="191" t="str">
        <f aca="false">M287</f>
        <v>Natural Gas</v>
      </c>
      <c r="D287" s="191" t="str">
        <f aca="false">IF(ISNUMBER(FIND("Phy",N287))=TRUE(),"Physical","Financial")</f>
        <v>Physical</v>
      </c>
      <c r="E287" s="191" t="n">
        <f aca="false">IF(VLOOKUP(S287,'DD-Lookup'!$J$6:$L$50,3,FALSE())="Monthly",(YEAR(AC287)-YEAR(AB287))*12+MONTH(AC287)-MONTH(AB287)+1,(AC287-AB287+1))</f>
        <v>92</v>
      </c>
      <c r="F287" s="220" t="n">
        <f aca="false">E287*SUM(P287:Q287)</f>
        <v>2300000</v>
      </c>
      <c r="G287" s="196" t="n">
        <v>1244646</v>
      </c>
      <c r="H287" s="197" t="n">
        <v>37026.1656481482</v>
      </c>
      <c r="I287" s="0" t="s">
        <v>1017</v>
      </c>
      <c r="M287" s="0" t="s">
        <v>927</v>
      </c>
      <c r="N287" s="0" t="s">
        <v>928</v>
      </c>
      <c r="O287" s="0" t="s">
        <v>941</v>
      </c>
      <c r="Q287" s="198" t="n">
        <v>25000</v>
      </c>
      <c r="S287" s="0" t="s">
        <v>930</v>
      </c>
      <c r="T287" s="0" t="s">
        <v>931</v>
      </c>
      <c r="U287" s="200" t="n">
        <v>21.55</v>
      </c>
      <c r="V287" s="0" t="s">
        <v>1085</v>
      </c>
      <c r="W287" s="0" t="s">
        <v>933</v>
      </c>
      <c r="X287" s="0" t="s">
        <v>934</v>
      </c>
      <c r="Y287" s="0" t="s">
        <v>935</v>
      </c>
      <c r="Z287" s="0" t="s">
        <v>800</v>
      </c>
      <c r="AA287" s="0" t="n">
        <v>102835</v>
      </c>
      <c r="AB287" s="197" t="n">
        <v>37073</v>
      </c>
      <c r="AC287" s="197" t="n">
        <v>37164</v>
      </c>
    </row>
    <row r="288" customFormat="false" ht="12.75" hidden="false" customHeight="false" outlineLevel="0" collapsed="false">
      <c r="A288" s="191" t="str">
        <f aca="false">B288&amp;" "&amp;C288&amp;" "&amp;D288</f>
        <v> Metals Financial</v>
      </c>
      <c r="B288" s="191" t="str">
        <f aca="false">IF((LEFT(N288,2)="US"),"US","")</f>
        <v/>
      </c>
      <c r="C288" s="191" t="str">
        <f aca="false">M288</f>
        <v>Metals</v>
      </c>
      <c r="D288" s="191" t="str">
        <f aca="false">IF(ISNUMBER(FIND("Phy",N288))=TRUE(),"Physical","Financial")</f>
        <v>Financial</v>
      </c>
      <c r="E288" s="191" t="n">
        <f aca="false">IF(VLOOKUP(S288,'DD-Lookup'!$J$6:$L$50,3,FALSE())="Monthly",(YEAR(AC288)-YEAR(AB288))*12+MONTH(AC288)-MONTH(AB288)+1,(AC288-AB288+1))</f>
        <v>1</v>
      </c>
      <c r="F288" s="220" t="n">
        <f aca="false">E288*SUM(P288:Q288)</f>
        <v>16</v>
      </c>
      <c r="G288" s="196" t="n">
        <v>1244647</v>
      </c>
      <c r="H288" s="197" t="n">
        <v>37026.1658217593</v>
      </c>
      <c r="I288" s="0" t="s">
        <v>1086</v>
      </c>
      <c r="M288" s="0" t="s">
        <v>768</v>
      </c>
      <c r="N288" s="0" t="s">
        <v>870</v>
      </c>
      <c r="O288" s="0" t="s">
        <v>871</v>
      </c>
      <c r="Q288" s="198" t="n">
        <v>16</v>
      </c>
      <c r="S288" s="0" t="s">
        <v>771</v>
      </c>
      <c r="T288" s="0" t="s">
        <v>772</v>
      </c>
      <c r="U288" s="200" t="n">
        <v>1506</v>
      </c>
      <c r="V288" s="0" t="s">
        <v>1087</v>
      </c>
      <c r="W288" s="0" t="s">
        <v>820</v>
      </c>
      <c r="X288" s="0" t="s">
        <v>775</v>
      </c>
      <c r="Y288" s="0" t="s">
        <v>776</v>
      </c>
      <c r="Z288" s="0" t="s">
        <v>777</v>
      </c>
      <c r="AA288" s="0" t="n">
        <v>2128913</v>
      </c>
    </row>
    <row r="289" customFormat="false" ht="12.75" hidden="false" customHeight="false" outlineLevel="0" collapsed="false">
      <c r="A289" s="191" t="str">
        <f aca="false">B289&amp;" "&amp;C289&amp;" "&amp;D289</f>
        <v> Natural Gas Physical</v>
      </c>
      <c r="B289" s="191" t="str">
        <f aca="false">IF((LEFT(N289,2)="US"),"US","")</f>
        <v/>
      </c>
      <c r="C289" s="191" t="str">
        <f aca="false">M289</f>
        <v>Natural Gas</v>
      </c>
      <c r="D289" s="191" t="str">
        <f aca="false">IF(ISNUMBER(FIND("Phy",N289))=TRUE(),"Physical","Financial")</f>
        <v>Physical</v>
      </c>
      <c r="E289" s="191" t="n">
        <f aca="false">IF(VLOOKUP(S289,'DD-Lookup'!$J$6:$L$50,3,FALSE())="Monthly",(YEAR(AC289)-YEAR(AB289))*12+MONTH(AC289)-MONTH(AB289)+1,(AC289-AB289+1))</f>
        <v>90</v>
      </c>
      <c r="F289" s="220" t="n">
        <f aca="false">E289*SUM(P289:Q289)</f>
        <v>2250000</v>
      </c>
      <c r="G289" s="196" t="n">
        <v>1244648</v>
      </c>
      <c r="H289" s="197" t="n">
        <v>37026.1676967593</v>
      </c>
      <c r="I289" s="0" t="s">
        <v>1048</v>
      </c>
      <c r="M289" s="0" t="s">
        <v>927</v>
      </c>
      <c r="N289" s="0" t="s">
        <v>928</v>
      </c>
      <c r="O289" s="0" t="s">
        <v>929</v>
      </c>
      <c r="Q289" s="198" t="n">
        <v>25000</v>
      </c>
      <c r="S289" s="0" t="s">
        <v>930</v>
      </c>
      <c r="T289" s="0" t="s">
        <v>931</v>
      </c>
      <c r="U289" s="200" t="n">
        <v>26.4</v>
      </c>
      <c r="V289" s="0" t="s">
        <v>1049</v>
      </c>
      <c r="W289" s="0" t="s">
        <v>933</v>
      </c>
      <c r="X289" s="0" t="s">
        <v>934</v>
      </c>
      <c r="Y289" s="0" t="s">
        <v>935</v>
      </c>
      <c r="Z289" s="0" t="s">
        <v>800</v>
      </c>
      <c r="AA289" s="0" t="n">
        <v>102836</v>
      </c>
      <c r="AB289" s="197" t="n">
        <v>37257</v>
      </c>
      <c r="AC289" s="197" t="n">
        <v>37346</v>
      </c>
    </row>
    <row r="290" customFormat="false" ht="12.75" hidden="false" customHeight="false" outlineLevel="0" collapsed="false">
      <c r="A290" s="191" t="str">
        <f aca="false">B290&amp;" "&amp;C290&amp;" "&amp;D290</f>
        <v> Natural Gas Physical</v>
      </c>
      <c r="B290" s="191" t="str">
        <f aca="false">IF((LEFT(N290,2)="US"),"US","")</f>
        <v/>
      </c>
      <c r="C290" s="191" t="str">
        <f aca="false">M290</f>
        <v>Natural Gas</v>
      </c>
      <c r="D290" s="191" t="str">
        <f aca="false">IF(ISNUMBER(FIND("Phy",N290))=TRUE(),"Physical","Financial")</f>
        <v>Physical</v>
      </c>
      <c r="E290" s="191" t="n">
        <f aca="false">IF(VLOOKUP(S290,'DD-Lookup'!$J$6:$L$50,3,FALSE())="Monthly",(YEAR(AC290)-YEAR(AB290))*12+MONTH(AC290)-MONTH(AB290)+1,(AC290-AB290+1))</f>
        <v>92</v>
      </c>
      <c r="F290" s="220" t="n">
        <f aca="false">E290*SUM(P290:Q290)</f>
        <v>2300000</v>
      </c>
      <c r="G290" s="196" t="n">
        <v>1244649</v>
      </c>
      <c r="H290" s="197" t="n">
        <v>37026.1683564815</v>
      </c>
      <c r="I290" s="0" t="s">
        <v>926</v>
      </c>
      <c r="M290" s="0" t="s">
        <v>927</v>
      </c>
      <c r="N290" s="0" t="s">
        <v>928</v>
      </c>
      <c r="O290" s="0" t="s">
        <v>981</v>
      </c>
      <c r="Q290" s="198" t="n">
        <v>25000</v>
      </c>
      <c r="S290" s="0" t="s">
        <v>930</v>
      </c>
      <c r="T290" s="0" t="s">
        <v>931</v>
      </c>
      <c r="U290" s="200" t="n">
        <v>24.75</v>
      </c>
      <c r="V290" s="0" t="s">
        <v>942</v>
      </c>
      <c r="W290" s="0" t="s">
        <v>933</v>
      </c>
      <c r="X290" s="0" t="s">
        <v>934</v>
      </c>
      <c r="Y290" s="0" t="s">
        <v>935</v>
      </c>
      <c r="Z290" s="0" t="s">
        <v>800</v>
      </c>
      <c r="AA290" s="0" t="n">
        <v>102837</v>
      </c>
      <c r="AB290" s="197" t="n">
        <v>37165</v>
      </c>
      <c r="AC290" s="197" t="n">
        <v>37256</v>
      </c>
    </row>
    <row r="291" customFormat="false" ht="12.75" hidden="false" customHeight="false" outlineLevel="0" collapsed="false">
      <c r="A291" s="191" t="str">
        <f aca="false">B291&amp;" "&amp;C291&amp;" "&amp;D291</f>
        <v> Metals Financial</v>
      </c>
      <c r="B291" s="191" t="str">
        <f aca="false">IF((LEFT(N291,2)="US"),"US","")</f>
        <v/>
      </c>
      <c r="C291" s="191" t="str">
        <f aca="false">M291</f>
        <v>Metals</v>
      </c>
      <c r="D291" s="191" t="str">
        <f aca="false">IF(ISNUMBER(FIND("Phy",N291))=TRUE(),"Physical","Financial")</f>
        <v>Financial</v>
      </c>
      <c r="E291" s="191" t="n">
        <f aca="false">IF(VLOOKUP(S291,'DD-Lookup'!$J$6:$L$50,3,FALSE())="Monthly",(YEAR(AC291)-YEAR(AB291))*12+MONTH(AC291)-MONTH(AB291)+1,(AC291-AB291+1))</f>
        <v>1</v>
      </c>
      <c r="F291" s="220" t="n">
        <f aca="false">E291*SUM(P291:Q291)</f>
        <v>20</v>
      </c>
      <c r="G291" s="196" t="n">
        <v>1244653</v>
      </c>
      <c r="H291" s="197" t="n">
        <v>37026.1684953704</v>
      </c>
      <c r="I291" s="0" t="s">
        <v>1023</v>
      </c>
      <c r="M291" s="0" t="s">
        <v>768</v>
      </c>
      <c r="N291" s="0" t="s">
        <v>870</v>
      </c>
      <c r="O291" s="0" t="s">
        <v>871</v>
      </c>
      <c r="Q291" s="198" t="n">
        <v>20</v>
      </c>
      <c r="S291" s="0" t="s">
        <v>771</v>
      </c>
      <c r="T291" s="0" t="s">
        <v>772</v>
      </c>
      <c r="U291" s="200" t="n">
        <v>1507</v>
      </c>
      <c r="V291" s="0" t="s">
        <v>1024</v>
      </c>
      <c r="W291" s="0" t="s">
        <v>820</v>
      </c>
      <c r="X291" s="0" t="s">
        <v>775</v>
      </c>
      <c r="Y291" s="0" t="s">
        <v>776</v>
      </c>
      <c r="Z291" s="0" t="s">
        <v>777</v>
      </c>
      <c r="AA291" s="0" t="n">
        <v>2128937</v>
      </c>
    </row>
    <row r="292" customFormat="false" ht="12.75" hidden="false" customHeight="false" outlineLevel="0" collapsed="false">
      <c r="A292" s="191" t="str">
        <f aca="false">B292&amp;" "&amp;C292&amp;" "&amp;D292</f>
        <v> Metals Financial</v>
      </c>
      <c r="B292" s="191" t="str">
        <f aca="false">IF((LEFT(N292,2)="US"),"US","")</f>
        <v/>
      </c>
      <c r="C292" s="191" t="str">
        <f aca="false">M292</f>
        <v>Metals</v>
      </c>
      <c r="D292" s="191" t="str">
        <f aca="false">IF(ISNUMBER(FIND("Phy",N292))=TRUE(),"Physical","Financial")</f>
        <v>Financial</v>
      </c>
      <c r="E292" s="191" t="n">
        <f aca="false">IF(VLOOKUP(S292,'DD-Lookup'!$J$6:$L$50,3,FALSE())="Monthly",(YEAR(AC292)-YEAR(AB292))*12+MONTH(AC292)-MONTH(AB292)+1,(AC292-AB292+1))</f>
        <v>1</v>
      </c>
      <c r="F292" s="220" t="n">
        <f aca="false">E292*SUM(P292:Q292)</f>
        <v>50</v>
      </c>
      <c r="G292" s="196" t="n">
        <v>1244651</v>
      </c>
      <c r="H292" s="197" t="n">
        <v>37026.1684953704</v>
      </c>
      <c r="I292" s="0" t="s">
        <v>879</v>
      </c>
      <c r="M292" s="0" t="s">
        <v>768</v>
      </c>
      <c r="N292" s="0" t="s">
        <v>870</v>
      </c>
      <c r="O292" s="0" t="s">
        <v>1088</v>
      </c>
      <c r="P292" s="198" t="n">
        <v>50</v>
      </c>
      <c r="S292" s="0" t="s">
        <v>771</v>
      </c>
      <c r="T292" s="0" t="s">
        <v>772</v>
      </c>
      <c r="U292" s="200" t="n">
        <v>1502.75</v>
      </c>
      <c r="V292" s="0" t="s">
        <v>883</v>
      </c>
      <c r="W292" s="0" t="s">
        <v>965</v>
      </c>
      <c r="X292" s="0" t="s">
        <v>775</v>
      </c>
      <c r="Y292" s="0" t="s">
        <v>776</v>
      </c>
      <c r="Z292" s="0" t="s">
        <v>777</v>
      </c>
      <c r="AA292" s="0" t="n">
        <v>2128933</v>
      </c>
      <c r="AB292" s="197" t="n">
        <v>37090</v>
      </c>
      <c r="AC292" s="197" t="n">
        <v>37090</v>
      </c>
    </row>
    <row r="293" customFormat="false" ht="12.75" hidden="false" customHeight="false" outlineLevel="0" collapsed="false">
      <c r="A293" s="191" t="str">
        <f aca="false">B293&amp;" "&amp;C293&amp;" "&amp;D293</f>
        <v> Metals Financial</v>
      </c>
      <c r="B293" s="191" t="str">
        <f aca="false">IF((LEFT(N293,2)="US"),"US","")</f>
        <v/>
      </c>
      <c r="C293" s="191" t="str">
        <f aca="false">M293</f>
        <v>Metals</v>
      </c>
      <c r="D293" s="191" t="str">
        <f aca="false">IF(ISNUMBER(FIND("Phy",N293))=TRUE(),"Physical","Financial")</f>
        <v>Financial</v>
      </c>
      <c r="E293" s="191" t="n">
        <f aca="false">IF(VLOOKUP(S293,'DD-Lookup'!$J$6:$L$50,3,FALSE())="Monthly",(YEAR(AC293)-YEAR(AB293))*12+MONTH(AC293)-MONTH(AB293)+1,(AC293-AB293+1))</f>
        <v>1</v>
      </c>
      <c r="F293" s="220" t="n">
        <f aca="false">E293*SUM(P293:Q293)</f>
        <v>50</v>
      </c>
      <c r="G293" s="196" t="n">
        <v>1244652</v>
      </c>
      <c r="H293" s="197" t="n">
        <v>37026.1684953704</v>
      </c>
      <c r="I293" s="0" t="s">
        <v>879</v>
      </c>
      <c r="M293" s="0" t="s">
        <v>768</v>
      </c>
      <c r="N293" s="0" t="s">
        <v>870</v>
      </c>
      <c r="O293" s="0" t="s">
        <v>871</v>
      </c>
      <c r="Q293" s="198" t="n">
        <v>50</v>
      </c>
      <c r="S293" s="0" t="s">
        <v>771</v>
      </c>
      <c r="T293" s="0" t="s">
        <v>772</v>
      </c>
      <c r="U293" s="200" t="n">
        <v>1506.25</v>
      </c>
      <c r="V293" s="0" t="s">
        <v>883</v>
      </c>
      <c r="W293" s="0" t="s">
        <v>965</v>
      </c>
      <c r="X293" s="0" t="s">
        <v>775</v>
      </c>
      <c r="Y293" s="0" t="s">
        <v>776</v>
      </c>
      <c r="Z293" s="0" t="s">
        <v>777</v>
      </c>
      <c r="AA293" s="0" t="n">
        <v>2128935</v>
      </c>
    </row>
    <row r="294" customFormat="false" ht="12.75" hidden="false" customHeight="false" outlineLevel="0" collapsed="false">
      <c r="A294" s="191" t="str">
        <f aca="false">B294&amp;" "&amp;C294&amp;" "&amp;D294</f>
        <v> Natural Gas Physical</v>
      </c>
      <c r="B294" s="191" t="str">
        <f aca="false">IF((LEFT(N294,2)="US"),"US","")</f>
        <v/>
      </c>
      <c r="C294" s="191" t="str">
        <f aca="false">M294</f>
        <v>Natural Gas</v>
      </c>
      <c r="D294" s="191" t="str">
        <f aca="false">IF(ISNUMBER(FIND("Phy",N294))=TRUE(),"Physical","Financial")</f>
        <v>Physical</v>
      </c>
      <c r="E294" s="191" t="n">
        <f aca="false">IF(VLOOKUP(S294,'DD-Lookup'!$J$6:$L$50,3,FALSE())="Monthly",(YEAR(AC294)-YEAR(AB294))*12+MONTH(AC294)-MONTH(AB294)+1,(AC294-AB294+1))</f>
        <v>183</v>
      </c>
      <c r="F294" s="220" t="n">
        <f aca="false">E294*SUM(P294:Q294)</f>
        <v>4575000</v>
      </c>
      <c r="G294" s="196" t="n">
        <v>1244654</v>
      </c>
      <c r="H294" s="197" t="n">
        <v>37026.1686111111</v>
      </c>
      <c r="I294" s="0" t="s">
        <v>1017</v>
      </c>
      <c r="M294" s="0" t="s">
        <v>927</v>
      </c>
      <c r="N294" s="0" t="s">
        <v>928</v>
      </c>
      <c r="O294" s="0" t="s">
        <v>937</v>
      </c>
      <c r="Q294" s="198" t="n">
        <v>25000</v>
      </c>
      <c r="S294" s="0" t="s">
        <v>930</v>
      </c>
      <c r="T294" s="0" t="s">
        <v>931</v>
      </c>
      <c r="U294" s="200" t="n">
        <v>22.2</v>
      </c>
      <c r="V294" s="0" t="s">
        <v>1085</v>
      </c>
      <c r="W294" s="0" t="s">
        <v>933</v>
      </c>
      <c r="X294" s="0" t="s">
        <v>934</v>
      </c>
      <c r="Y294" s="0" t="s">
        <v>935</v>
      </c>
      <c r="Z294" s="0" t="s">
        <v>800</v>
      </c>
      <c r="AA294" s="0" t="n">
        <v>102838</v>
      </c>
      <c r="AB294" s="197" t="n">
        <v>37347</v>
      </c>
      <c r="AC294" s="197" t="n">
        <v>37529</v>
      </c>
    </row>
    <row r="295" customFormat="false" ht="12.75" hidden="false" customHeight="false" outlineLevel="0" collapsed="false">
      <c r="A295" s="191" t="str">
        <f aca="false">B295&amp;" "&amp;C295&amp;" "&amp;D295</f>
        <v> Metals Financial</v>
      </c>
      <c r="B295" s="191" t="str">
        <f aca="false">IF((LEFT(N295,2)="US"),"US","")</f>
        <v/>
      </c>
      <c r="C295" s="191" t="str">
        <f aca="false">M295</f>
        <v>Metals</v>
      </c>
      <c r="D295" s="191" t="str">
        <f aca="false">IF(ISNUMBER(FIND("Phy",N295))=TRUE(),"Physical","Financial")</f>
        <v>Financial</v>
      </c>
      <c r="E295" s="191" t="n">
        <f aca="false">IF(VLOOKUP(S295,'DD-Lookup'!$J$6:$L$50,3,FALSE())="Monthly",(YEAR(AC295)-YEAR(AB295))*12+MONTH(AC295)-MONTH(AB295)+1,(AC295-AB295+1))</f>
        <v>1</v>
      </c>
      <c r="F295" s="220" t="n">
        <f aca="false">E295*SUM(P295:Q295)</f>
        <v>50</v>
      </c>
      <c r="G295" s="196" t="n">
        <v>1244656</v>
      </c>
      <c r="H295" s="197" t="n">
        <v>37026.1686689815</v>
      </c>
      <c r="I295" s="0" t="s">
        <v>879</v>
      </c>
      <c r="M295" s="0" t="s">
        <v>768</v>
      </c>
      <c r="N295" s="0" t="s">
        <v>870</v>
      </c>
      <c r="O295" s="0" t="s">
        <v>974</v>
      </c>
      <c r="P295" s="198" t="n">
        <v>50</v>
      </c>
      <c r="S295" s="0" t="s">
        <v>771</v>
      </c>
      <c r="T295" s="0" t="s">
        <v>772</v>
      </c>
      <c r="U295" s="200" t="n">
        <v>1506</v>
      </c>
      <c r="V295" s="0" t="s">
        <v>883</v>
      </c>
      <c r="W295" s="0" t="s">
        <v>965</v>
      </c>
      <c r="X295" s="0" t="s">
        <v>775</v>
      </c>
      <c r="Y295" s="0" t="s">
        <v>776</v>
      </c>
      <c r="Z295" s="0" t="s">
        <v>777</v>
      </c>
      <c r="AA295" s="0" t="n">
        <v>2128939</v>
      </c>
      <c r="AB295" s="197" t="n">
        <v>37062</v>
      </c>
      <c r="AC295" s="197" t="n">
        <v>37062</v>
      </c>
    </row>
    <row r="296" customFormat="false" ht="12.75" hidden="false" customHeight="false" outlineLevel="0" collapsed="false">
      <c r="A296" s="191" t="str">
        <f aca="false">B296&amp;" "&amp;C296&amp;" "&amp;D296</f>
        <v> Metals Financial</v>
      </c>
      <c r="B296" s="191" t="str">
        <f aca="false">IF((LEFT(N296,2)="US"),"US","")</f>
        <v/>
      </c>
      <c r="C296" s="191" t="str">
        <f aca="false">M296</f>
        <v>Metals</v>
      </c>
      <c r="D296" s="191" t="str">
        <f aca="false">IF(ISNUMBER(FIND("Phy",N296))=TRUE(),"Physical","Financial")</f>
        <v>Financial</v>
      </c>
      <c r="E296" s="191" t="n">
        <f aca="false">IF(VLOOKUP(S296,'DD-Lookup'!$J$6:$L$50,3,FALSE())="Monthly",(YEAR(AC296)-YEAR(AB296))*12+MONTH(AC296)-MONTH(AB296)+1,(AC296-AB296+1))</f>
        <v>1</v>
      </c>
      <c r="F296" s="220" t="n">
        <f aca="false">E296*SUM(P296:Q296)</f>
        <v>50</v>
      </c>
      <c r="G296" s="196" t="n">
        <v>1244657</v>
      </c>
      <c r="H296" s="197" t="n">
        <v>37026.1686689815</v>
      </c>
      <c r="I296" s="0" t="s">
        <v>879</v>
      </c>
      <c r="M296" s="0" t="s">
        <v>768</v>
      </c>
      <c r="N296" s="0" t="s">
        <v>870</v>
      </c>
      <c r="O296" s="0" t="s">
        <v>1088</v>
      </c>
      <c r="Q296" s="198" t="n">
        <v>50</v>
      </c>
      <c r="S296" s="0" t="s">
        <v>771</v>
      </c>
      <c r="T296" s="0" t="s">
        <v>772</v>
      </c>
      <c r="U296" s="200" t="n">
        <v>1504</v>
      </c>
      <c r="V296" s="0" t="s">
        <v>883</v>
      </c>
      <c r="W296" s="0" t="s">
        <v>965</v>
      </c>
      <c r="X296" s="0" t="s">
        <v>775</v>
      </c>
      <c r="Y296" s="0" t="s">
        <v>776</v>
      </c>
      <c r="Z296" s="0" t="s">
        <v>777</v>
      </c>
      <c r="AA296" s="0" t="n">
        <v>2128941</v>
      </c>
      <c r="AB296" s="197" t="n">
        <v>37090</v>
      </c>
      <c r="AC296" s="197" t="n">
        <v>37090</v>
      </c>
    </row>
    <row r="297" customFormat="false" ht="12.75" hidden="false" customHeight="false" outlineLevel="0" collapsed="false">
      <c r="A297" s="191" t="str">
        <f aca="false">B297&amp;" "&amp;C297&amp;" "&amp;D297</f>
        <v> Metals Financial</v>
      </c>
      <c r="B297" s="191" t="str">
        <f aca="false">IF((LEFT(N297,2)="US"),"US","")</f>
        <v/>
      </c>
      <c r="C297" s="191" t="str">
        <f aca="false">M297</f>
        <v>Metals</v>
      </c>
      <c r="D297" s="191" t="str">
        <f aca="false">IF(ISNUMBER(FIND("Phy",N297))=TRUE(),"Physical","Financial")</f>
        <v>Financial</v>
      </c>
      <c r="E297" s="191" t="n">
        <f aca="false">IF(VLOOKUP(S297,'DD-Lookup'!$J$6:$L$50,3,FALSE())="Monthly",(YEAR(AC297)-YEAR(AB297))*12+MONTH(AC297)-MONTH(AB297)+1,(AC297-AB297+1))</f>
        <v>1</v>
      </c>
      <c r="F297" s="220" t="n">
        <f aca="false">E297*SUM(P297:Q297)</f>
        <v>20</v>
      </c>
      <c r="G297" s="196" t="n">
        <v>1244659</v>
      </c>
      <c r="H297" s="197" t="n">
        <v>37026.1691087963</v>
      </c>
      <c r="I297" s="0" t="s">
        <v>898</v>
      </c>
      <c r="M297" s="0" t="s">
        <v>768</v>
      </c>
      <c r="N297" s="0" t="s">
        <v>870</v>
      </c>
      <c r="O297" s="0" t="s">
        <v>871</v>
      </c>
      <c r="P297" s="198" t="n">
        <v>20</v>
      </c>
      <c r="S297" s="0" t="s">
        <v>771</v>
      </c>
      <c r="T297" s="0" t="s">
        <v>772</v>
      </c>
      <c r="U297" s="200" t="n">
        <v>1506</v>
      </c>
      <c r="V297" s="0" t="s">
        <v>925</v>
      </c>
      <c r="W297" s="0" t="s">
        <v>820</v>
      </c>
      <c r="X297" s="0" t="s">
        <v>775</v>
      </c>
      <c r="Y297" s="0" t="s">
        <v>776</v>
      </c>
      <c r="Z297" s="0" t="s">
        <v>777</v>
      </c>
      <c r="AA297" s="0" t="n">
        <v>2128943</v>
      </c>
    </row>
    <row r="298" customFormat="false" ht="12.75" hidden="false" customHeight="false" outlineLevel="0" collapsed="false">
      <c r="A298" s="191" t="str">
        <f aca="false">B298&amp;" "&amp;C298&amp;" "&amp;D298</f>
        <v> Metals Financial</v>
      </c>
      <c r="B298" s="191" t="str">
        <f aca="false">IF((LEFT(N298,2)="US"),"US","")</f>
        <v/>
      </c>
      <c r="C298" s="191" t="str">
        <f aca="false">M298</f>
        <v>Metals</v>
      </c>
      <c r="D298" s="191" t="str">
        <f aca="false">IF(ISNUMBER(FIND("Phy",N298))=TRUE(),"Physical","Financial")</f>
        <v>Financial</v>
      </c>
      <c r="E298" s="191" t="n">
        <f aca="false">IF(VLOOKUP(S298,'DD-Lookup'!$J$6:$L$50,3,FALSE())="Monthly",(YEAR(AC298)-YEAR(AB298))*12+MONTH(AC298)-MONTH(AB298)+1,(AC298-AB298+1))</f>
        <v>1</v>
      </c>
      <c r="F298" s="220" t="n">
        <f aca="false">E298*SUM(P298:Q298)</f>
        <v>20</v>
      </c>
      <c r="G298" s="196" t="n">
        <v>1244661</v>
      </c>
      <c r="H298" s="197" t="n">
        <v>37026.169849537</v>
      </c>
      <c r="I298" s="0" t="s">
        <v>896</v>
      </c>
      <c r="M298" s="0" t="s">
        <v>768</v>
      </c>
      <c r="N298" s="0" t="s">
        <v>769</v>
      </c>
      <c r="O298" s="0" t="s">
        <v>770</v>
      </c>
      <c r="Q298" s="198" t="n">
        <v>20</v>
      </c>
      <c r="S298" s="0" t="s">
        <v>771</v>
      </c>
      <c r="T298" s="0" t="s">
        <v>772</v>
      </c>
      <c r="U298" s="200" t="n">
        <v>1663</v>
      </c>
      <c r="V298" s="0" t="s">
        <v>1057</v>
      </c>
      <c r="W298" s="0" t="s">
        <v>820</v>
      </c>
      <c r="X298" s="0" t="s">
        <v>775</v>
      </c>
      <c r="Y298" s="0" t="s">
        <v>776</v>
      </c>
      <c r="Z298" s="0" t="s">
        <v>777</v>
      </c>
      <c r="AA298" s="0" t="n">
        <v>2128947</v>
      </c>
    </row>
    <row r="299" customFormat="false" ht="12.75" hidden="false" customHeight="false" outlineLevel="0" collapsed="false">
      <c r="A299" s="191" t="str">
        <f aca="false">B299&amp;" "&amp;C299&amp;" "&amp;D299</f>
        <v> Metals Financial</v>
      </c>
      <c r="B299" s="191" t="str">
        <f aca="false">IF((LEFT(N299,2)="US"),"US","")</f>
        <v/>
      </c>
      <c r="C299" s="191" t="str">
        <f aca="false">M299</f>
        <v>Metals</v>
      </c>
      <c r="D299" s="191" t="str">
        <f aca="false">IF(ISNUMBER(FIND("Phy",N299))=TRUE(),"Physical","Financial")</f>
        <v>Financial</v>
      </c>
      <c r="E299" s="191" t="n">
        <f aca="false">IF(VLOOKUP(S299,'DD-Lookup'!$J$6:$L$50,3,FALSE())="Monthly",(YEAR(AC299)-YEAR(AB299))*12+MONTH(AC299)-MONTH(AB299)+1,(AC299-AB299+1))</f>
        <v>1</v>
      </c>
      <c r="F299" s="220" t="n">
        <f aca="false">E299*SUM(P299:Q299)</f>
        <v>10</v>
      </c>
      <c r="G299" s="196" t="n">
        <v>1244662</v>
      </c>
      <c r="H299" s="197" t="n">
        <v>37026.1724652778</v>
      </c>
      <c r="I299" s="0" t="s">
        <v>896</v>
      </c>
      <c r="M299" s="0" t="s">
        <v>768</v>
      </c>
      <c r="N299" s="0" t="s">
        <v>870</v>
      </c>
      <c r="O299" s="0" t="s">
        <v>871</v>
      </c>
      <c r="Q299" s="198" t="n">
        <v>10</v>
      </c>
      <c r="S299" s="0" t="s">
        <v>771</v>
      </c>
      <c r="T299" s="0" t="s">
        <v>772</v>
      </c>
      <c r="U299" s="200" t="n">
        <v>1508</v>
      </c>
      <c r="V299" s="0" t="s">
        <v>1002</v>
      </c>
      <c r="W299" s="0" t="s">
        <v>820</v>
      </c>
      <c r="X299" s="0" t="s">
        <v>775</v>
      </c>
      <c r="Y299" s="0" t="s">
        <v>776</v>
      </c>
      <c r="Z299" s="0" t="s">
        <v>777</v>
      </c>
      <c r="AA299" s="0" t="n">
        <v>2128949</v>
      </c>
    </row>
    <row r="300" customFormat="false" ht="12.75" hidden="false" customHeight="false" outlineLevel="0" collapsed="false">
      <c r="A300" s="191" t="str">
        <f aca="false">B300&amp;" "&amp;C300&amp;" "&amp;D300</f>
        <v> Metals Financial</v>
      </c>
      <c r="B300" s="191" t="str">
        <f aca="false">IF((LEFT(N300,2)="US"),"US","")</f>
        <v/>
      </c>
      <c r="C300" s="191" t="str">
        <f aca="false">M300</f>
        <v>Metals</v>
      </c>
      <c r="D300" s="191" t="str">
        <f aca="false">IF(ISNUMBER(FIND("Phy",N300))=TRUE(),"Physical","Financial")</f>
        <v>Financial</v>
      </c>
      <c r="E300" s="191" t="n">
        <f aca="false">IF(VLOOKUP(S300,'DD-Lookup'!$J$6:$L$50,3,FALSE())="Monthly",(YEAR(AC300)-YEAR(AB300))*12+MONTH(AC300)-MONTH(AB300)+1,(AC300-AB300+1))</f>
        <v>1</v>
      </c>
      <c r="F300" s="220" t="n">
        <f aca="false">E300*SUM(P300:Q300)</f>
        <v>8</v>
      </c>
      <c r="G300" s="196" t="n">
        <v>1244663</v>
      </c>
      <c r="H300" s="197" t="n">
        <v>37026.1734606482</v>
      </c>
      <c r="I300" s="0" t="s">
        <v>879</v>
      </c>
      <c r="M300" s="0" t="s">
        <v>768</v>
      </c>
      <c r="N300" s="0" t="s">
        <v>870</v>
      </c>
      <c r="O300" s="0" t="s">
        <v>871</v>
      </c>
      <c r="Q300" s="198" t="n">
        <v>8</v>
      </c>
      <c r="S300" s="0" t="s">
        <v>771</v>
      </c>
      <c r="T300" s="0" t="s">
        <v>772</v>
      </c>
      <c r="U300" s="200" t="n">
        <v>1508</v>
      </c>
      <c r="V300" s="0" t="s">
        <v>1079</v>
      </c>
      <c r="W300" s="0" t="s">
        <v>820</v>
      </c>
      <c r="X300" s="0" t="s">
        <v>775</v>
      </c>
      <c r="Y300" s="0" t="s">
        <v>776</v>
      </c>
      <c r="Z300" s="0" t="s">
        <v>777</v>
      </c>
      <c r="AA300" s="0" t="n">
        <v>2128951</v>
      </c>
    </row>
    <row r="301" customFormat="false" ht="12.75" hidden="false" customHeight="false" outlineLevel="0" collapsed="false">
      <c r="A301" s="191" t="str">
        <f aca="false">B301&amp;" "&amp;C301&amp;" "&amp;D301</f>
        <v> Metals Financial</v>
      </c>
      <c r="B301" s="191" t="str">
        <f aca="false">IF((LEFT(N301,2)="US"),"US","")</f>
        <v/>
      </c>
      <c r="C301" s="191" t="str">
        <f aca="false">M301</f>
        <v>Metals</v>
      </c>
      <c r="D301" s="191" t="str">
        <f aca="false">IF(ISNUMBER(FIND("Phy",N301))=TRUE(),"Physical","Financial")</f>
        <v>Financial</v>
      </c>
      <c r="E301" s="191" t="n">
        <f aca="false">IF(VLOOKUP(S301,'DD-Lookup'!$J$6:$L$50,3,FALSE())="Monthly",(YEAR(AC301)-YEAR(AB301))*12+MONTH(AC301)-MONTH(AB301)+1,(AC301-AB301+1))</f>
        <v>1</v>
      </c>
      <c r="F301" s="220" t="n">
        <f aca="false">E301*SUM(P301:Q301)</f>
        <v>10</v>
      </c>
      <c r="G301" s="196" t="n">
        <v>1244664</v>
      </c>
      <c r="H301" s="197" t="n">
        <v>37026.1736111111</v>
      </c>
      <c r="I301" s="0" t="s">
        <v>905</v>
      </c>
      <c r="M301" s="0" t="s">
        <v>768</v>
      </c>
      <c r="N301" s="0" t="s">
        <v>906</v>
      </c>
      <c r="O301" s="0" t="s">
        <v>907</v>
      </c>
      <c r="Q301" s="198" t="n">
        <v>10</v>
      </c>
      <c r="S301" s="0" t="s">
        <v>908</v>
      </c>
      <c r="T301" s="0" t="s">
        <v>772</v>
      </c>
      <c r="U301" s="200" t="n">
        <v>7130</v>
      </c>
      <c r="V301" s="0" t="s">
        <v>909</v>
      </c>
      <c r="W301" s="0" t="s">
        <v>910</v>
      </c>
      <c r="X301" s="0" t="s">
        <v>775</v>
      </c>
      <c r="Y301" s="0" t="s">
        <v>776</v>
      </c>
      <c r="Z301" s="0" t="s">
        <v>777</v>
      </c>
      <c r="AA301" s="0" t="n">
        <v>2128953</v>
      </c>
    </row>
    <row r="302" customFormat="false" ht="12.75" hidden="false" customHeight="false" outlineLevel="0" collapsed="false">
      <c r="A302" s="191" t="str">
        <f aca="false">B302&amp;" "&amp;C302&amp;" "&amp;D302</f>
        <v> Metals Financial</v>
      </c>
      <c r="B302" s="191" t="str">
        <f aca="false">IF((LEFT(N302,2)="US"),"US","")</f>
        <v/>
      </c>
      <c r="C302" s="191" t="str">
        <f aca="false">M302</f>
        <v>Metals</v>
      </c>
      <c r="D302" s="191" t="str">
        <f aca="false">IF(ISNUMBER(FIND("Phy",N302))=TRUE(),"Physical","Financial")</f>
        <v>Financial</v>
      </c>
      <c r="E302" s="191" t="n">
        <f aca="false">IF(VLOOKUP(S302,'DD-Lookup'!$J$6:$L$50,3,FALSE())="Monthly",(YEAR(AC302)-YEAR(AB302))*12+MONTH(AC302)-MONTH(AB302)+1,(AC302-AB302+1))</f>
        <v>1</v>
      </c>
      <c r="F302" s="220" t="n">
        <f aca="false">E302*SUM(P302:Q302)</f>
        <v>20</v>
      </c>
      <c r="G302" s="196" t="n">
        <v>1244665</v>
      </c>
      <c r="H302" s="197" t="n">
        <v>37026.1739351852</v>
      </c>
      <c r="I302" s="0" t="s">
        <v>896</v>
      </c>
      <c r="M302" s="0" t="s">
        <v>768</v>
      </c>
      <c r="N302" s="0" t="s">
        <v>769</v>
      </c>
      <c r="O302" s="0" t="s">
        <v>770</v>
      </c>
      <c r="Q302" s="198" t="n">
        <v>20</v>
      </c>
      <c r="S302" s="0" t="s">
        <v>771</v>
      </c>
      <c r="T302" s="0" t="s">
        <v>772</v>
      </c>
      <c r="U302" s="200" t="n">
        <v>1664</v>
      </c>
      <c r="V302" s="0" t="s">
        <v>1002</v>
      </c>
      <c r="W302" s="0" t="s">
        <v>820</v>
      </c>
      <c r="X302" s="0" t="s">
        <v>775</v>
      </c>
      <c r="Y302" s="0" t="s">
        <v>776</v>
      </c>
      <c r="Z302" s="0" t="s">
        <v>777</v>
      </c>
      <c r="AA302" s="0" t="n">
        <v>2128955</v>
      </c>
    </row>
    <row r="303" customFormat="false" ht="12.75" hidden="false" customHeight="false" outlineLevel="0" collapsed="false">
      <c r="A303" s="191" t="str">
        <f aca="false">B303&amp;" "&amp;C303&amp;" "&amp;D303</f>
        <v> Metals Financial</v>
      </c>
      <c r="B303" s="191" t="str">
        <f aca="false">IF((LEFT(N303,2)="US"),"US","")</f>
        <v/>
      </c>
      <c r="C303" s="191" t="str">
        <f aca="false">M303</f>
        <v>Metals</v>
      </c>
      <c r="D303" s="191" t="str">
        <f aca="false">IF(ISNUMBER(FIND("Phy",N303))=TRUE(),"Physical","Financial")</f>
        <v>Financial</v>
      </c>
      <c r="E303" s="191" t="n">
        <f aca="false">IF(VLOOKUP(S303,'DD-Lookup'!$J$6:$L$50,3,FALSE())="Monthly",(YEAR(AC303)-YEAR(AB303))*12+MONTH(AC303)-MONTH(AB303)+1,(AC303-AB303+1))</f>
        <v>1</v>
      </c>
      <c r="F303" s="220" t="n">
        <f aca="false">E303*SUM(P303:Q303)</f>
        <v>4</v>
      </c>
      <c r="G303" s="196" t="n">
        <v>1244667</v>
      </c>
      <c r="H303" s="197" t="n">
        <v>37026.1742708333</v>
      </c>
      <c r="I303" s="0" t="s">
        <v>879</v>
      </c>
      <c r="M303" s="0" t="s">
        <v>768</v>
      </c>
      <c r="N303" s="0" t="s">
        <v>906</v>
      </c>
      <c r="O303" s="0" t="s">
        <v>907</v>
      </c>
      <c r="P303" s="198" t="n">
        <v>4</v>
      </c>
      <c r="S303" s="0" t="s">
        <v>908</v>
      </c>
      <c r="T303" s="0" t="s">
        <v>772</v>
      </c>
      <c r="U303" s="200" t="n">
        <v>7120</v>
      </c>
      <c r="V303" s="0" t="s">
        <v>1025</v>
      </c>
      <c r="W303" s="0" t="s">
        <v>910</v>
      </c>
      <c r="X303" s="0" t="s">
        <v>775</v>
      </c>
      <c r="Y303" s="0" t="s">
        <v>776</v>
      </c>
      <c r="Z303" s="0" t="s">
        <v>777</v>
      </c>
      <c r="AA303" s="0" t="n">
        <v>2128957</v>
      </c>
    </row>
    <row r="304" customFormat="false" ht="12.75" hidden="false" customHeight="false" outlineLevel="0" collapsed="false">
      <c r="A304" s="191" t="str">
        <f aca="false">B304&amp;" "&amp;C304&amp;" "&amp;D304</f>
        <v> Metals Financial</v>
      </c>
      <c r="B304" s="191" t="str">
        <f aca="false">IF((LEFT(N304,2)="US"),"US","")</f>
        <v/>
      </c>
      <c r="C304" s="191" t="str">
        <f aca="false">M304</f>
        <v>Metals</v>
      </c>
      <c r="D304" s="191" t="str">
        <f aca="false">IF(ISNUMBER(FIND("Phy",N304))=TRUE(),"Physical","Financial")</f>
        <v>Financial</v>
      </c>
      <c r="E304" s="191" t="n">
        <f aca="false">IF(VLOOKUP(S304,'DD-Lookup'!$J$6:$L$50,3,FALSE())="Monthly",(YEAR(AC304)-YEAR(AB304))*12+MONTH(AC304)-MONTH(AB304)+1,(AC304-AB304+1))</f>
        <v>1</v>
      </c>
      <c r="F304" s="220" t="n">
        <f aca="false">E304*SUM(P304:Q304)</f>
        <v>2</v>
      </c>
      <c r="G304" s="196" t="n">
        <v>1244668</v>
      </c>
      <c r="H304" s="197" t="n">
        <v>37026.1756018519</v>
      </c>
      <c r="I304" s="0" t="s">
        <v>616</v>
      </c>
      <c r="M304" s="0" t="s">
        <v>768</v>
      </c>
      <c r="N304" s="0" t="s">
        <v>870</v>
      </c>
      <c r="O304" s="0" t="s">
        <v>871</v>
      </c>
      <c r="Q304" s="198" t="n">
        <v>2</v>
      </c>
      <c r="S304" s="0" t="s">
        <v>771</v>
      </c>
      <c r="T304" s="0" t="s">
        <v>772</v>
      </c>
      <c r="U304" s="200" t="n">
        <v>1508</v>
      </c>
      <c r="V304" s="0" t="s">
        <v>878</v>
      </c>
      <c r="W304" s="0" t="s">
        <v>820</v>
      </c>
      <c r="X304" s="0" t="s">
        <v>775</v>
      </c>
      <c r="Y304" s="0" t="s">
        <v>776</v>
      </c>
      <c r="Z304" s="0" t="s">
        <v>777</v>
      </c>
      <c r="AA304" s="0" t="n">
        <v>2128961</v>
      </c>
    </row>
    <row r="305" customFormat="false" ht="12.75" hidden="false" customHeight="false" outlineLevel="0" collapsed="false">
      <c r="A305" s="191" t="str">
        <f aca="false">B305&amp;" "&amp;C305&amp;" "&amp;D305</f>
        <v> Metals Financial</v>
      </c>
      <c r="B305" s="191" t="str">
        <f aca="false">IF((LEFT(N305,2)="US"),"US","")</f>
        <v/>
      </c>
      <c r="C305" s="191" t="str">
        <f aca="false">M305</f>
        <v>Metals</v>
      </c>
      <c r="D305" s="191" t="str">
        <f aca="false">IF(ISNUMBER(FIND("Phy",N305))=TRUE(),"Physical","Financial")</f>
        <v>Financial</v>
      </c>
      <c r="E305" s="191" t="n">
        <f aca="false">IF(VLOOKUP(S305,'DD-Lookup'!$J$6:$L$50,3,FALSE())="Monthly",(YEAR(AC305)-YEAR(AB305))*12+MONTH(AC305)-MONTH(AB305)+1,(AC305-AB305+1))</f>
        <v>1</v>
      </c>
      <c r="F305" s="220" t="n">
        <f aca="false">E305*SUM(P305:Q305)</f>
        <v>10</v>
      </c>
      <c r="G305" s="196" t="n">
        <v>1244669</v>
      </c>
      <c r="H305" s="197" t="n">
        <v>37026.1768981482</v>
      </c>
      <c r="I305" s="0" t="s">
        <v>982</v>
      </c>
      <c r="M305" s="0" t="s">
        <v>768</v>
      </c>
      <c r="N305" s="0" t="s">
        <v>880</v>
      </c>
      <c r="O305" s="0" t="s">
        <v>881</v>
      </c>
      <c r="Q305" s="198" t="n">
        <v>10</v>
      </c>
      <c r="S305" s="0" t="s">
        <v>882</v>
      </c>
      <c r="T305" s="0" t="s">
        <v>772</v>
      </c>
      <c r="U305" s="200" t="n">
        <v>1260</v>
      </c>
      <c r="V305" s="0" t="s">
        <v>983</v>
      </c>
      <c r="W305" s="0" t="s">
        <v>884</v>
      </c>
      <c r="X305" s="0" t="s">
        <v>775</v>
      </c>
      <c r="Y305" s="0" t="s">
        <v>776</v>
      </c>
      <c r="Z305" s="0" t="s">
        <v>777</v>
      </c>
      <c r="AA305" s="0" t="n">
        <v>2128964</v>
      </c>
    </row>
    <row r="306" customFormat="false" ht="12.75" hidden="false" customHeight="false" outlineLevel="0" collapsed="false">
      <c r="A306" s="191" t="str">
        <f aca="false">B306&amp;" "&amp;C306&amp;" "&amp;D306</f>
        <v> Metals Financial</v>
      </c>
      <c r="B306" s="191" t="str">
        <f aca="false">IF((LEFT(N306,2)="US"),"US","")</f>
        <v/>
      </c>
      <c r="C306" s="191" t="str">
        <f aca="false">M306</f>
        <v>Metals</v>
      </c>
      <c r="D306" s="191" t="str">
        <f aca="false">IF(ISNUMBER(FIND("Phy",N306))=TRUE(),"Physical","Financial")</f>
        <v>Financial</v>
      </c>
      <c r="E306" s="191" t="n">
        <f aca="false">IF(VLOOKUP(S306,'DD-Lookup'!$J$6:$L$50,3,FALSE())="Monthly",(YEAR(AC306)-YEAR(AB306))*12+MONTH(AC306)-MONTH(AB306)+1,(AC306-AB306+1))</f>
        <v>1</v>
      </c>
      <c r="F306" s="220" t="n">
        <f aca="false">E306*SUM(P306:Q306)</f>
        <v>20</v>
      </c>
      <c r="G306" s="196" t="n">
        <v>1244670</v>
      </c>
      <c r="H306" s="197" t="n">
        <v>37026.1771990741</v>
      </c>
      <c r="I306" s="0" t="s">
        <v>1089</v>
      </c>
      <c r="M306" s="0" t="s">
        <v>768</v>
      </c>
      <c r="N306" s="0" t="s">
        <v>769</v>
      </c>
      <c r="O306" s="0" t="s">
        <v>770</v>
      </c>
      <c r="P306" s="198" t="n">
        <v>20</v>
      </c>
      <c r="S306" s="0" t="s">
        <v>771</v>
      </c>
      <c r="T306" s="0" t="s">
        <v>772</v>
      </c>
      <c r="U306" s="200" t="n">
        <v>1663</v>
      </c>
      <c r="V306" s="0" t="s">
        <v>1090</v>
      </c>
      <c r="W306" s="0" t="s">
        <v>820</v>
      </c>
      <c r="X306" s="0" t="s">
        <v>775</v>
      </c>
      <c r="Y306" s="0" t="s">
        <v>776</v>
      </c>
      <c r="Z306" s="0" t="s">
        <v>777</v>
      </c>
      <c r="AA306" s="0" t="n">
        <v>2128968</v>
      </c>
    </row>
    <row r="307" customFormat="false" ht="12.75" hidden="false" customHeight="false" outlineLevel="0" collapsed="false">
      <c r="A307" s="191" t="str">
        <f aca="false">B307&amp;" "&amp;C307&amp;" "&amp;D307</f>
        <v> Metals Financial</v>
      </c>
      <c r="B307" s="191" t="str">
        <f aca="false">IF((LEFT(N307,2)="US"),"US","")</f>
        <v/>
      </c>
      <c r="C307" s="191" t="str">
        <f aca="false">M307</f>
        <v>Metals</v>
      </c>
      <c r="D307" s="191" t="str">
        <f aca="false">IF(ISNUMBER(FIND("Phy",N307))=TRUE(),"Physical","Financial")</f>
        <v>Financial</v>
      </c>
      <c r="E307" s="191" t="n">
        <f aca="false">IF(VLOOKUP(S307,'DD-Lookup'!$J$6:$L$50,3,FALSE())="Monthly",(YEAR(AC307)-YEAR(AB307))*12+MONTH(AC307)-MONTH(AB307)+1,(AC307-AB307+1))</f>
        <v>1</v>
      </c>
      <c r="F307" s="220" t="n">
        <f aca="false">E307*SUM(P307:Q307)</f>
        <v>11</v>
      </c>
      <c r="G307" s="196" t="n">
        <v>1244671</v>
      </c>
      <c r="H307" s="197" t="n">
        <v>37026.1784375</v>
      </c>
      <c r="I307" s="0" t="s">
        <v>869</v>
      </c>
      <c r="M307" s="0" t="s">
        <v>768</v>
      </c>
      <c r="N307" s="0" t="s">
        <v>870</v>
      </c>
      <c r="O307" s="0" t="s">
        <v>871</v>
      </c>
      <c r="P307" s="198" t="n">
        <v>11</v>
      </c>
      <c r="S307" s="0" t="s">
        <v>771</v>
      </c>
      <c r="T307" s="0" t="s">
        <v>772</v>
      </c>
      <c r="U307" s="200" t="n">
        <v>1507</v>
      </c>
      <c r="V307" s="0" t="s">
        <v>872</v>
      </c>
      <c r="W307" s="0" t="s">
        <v>820</v>
      </c>
      <c r="X307" s="0" t="s">
        <v>775</v>
      </c>
      <c r="Y307" s="0" t="s">
        <v>776</v>
      </c>
      <c r="Z307" s="0" t="s">
        <v>777</v>
      </c>
      <c r="AA307" s="0" t="n">
        <v>2128975</v>
      </c>
    </row>
    <row r="308" customFormat="false" ht="12.75" hidden="false" customHeight="false" outlineLevel="0" collapsed="false">
      <c r="A308" s="191" t="str">
        <f aca="false">B308&amp;" "&amp;C308&amp;" "&amp;D308</f>
        <v> Metals Financial</v>
      </c>
      <c r="B308" s="191" t="str">
        <f aca="false">IF((LEFT(N308,2)="US"),"US","")</f>
        <v/>
      </c>
      <c r="C308" s="191" t="str">
        <f aca="false">M308</f>
        <v>Metals</v>
      </c>
      <c r="D308" s="191" t="str">
        <f aca="false">IF(ISNUMBER(FIND("Phy",N308))=TRUE(),"Physical","Financial")</f>
        <v>Financial</v>
      </c>
      <c r="E308" s="191" t="n">
        <f aca="false">IF(VLOOKUP(S308,'DD-Lookup'!$J$6:$L$50,3,FALSE())="Monthly",(YEAR(AC308)-YEAR(AB308))*12+MONTH(AC308)-MONTH(AB308)+1,(AC308-AB308+1))</f>
        <v>1</v>
      </c>
      <c r="F308" s="220" t="n">
        <f aca="false">E308*SUM(P308:Q308)</f>
        <v>10</v>
      </c>
      <c r="G308" s="196" t="n">
        <v>1244672</v>
      </c>
      <c r="H308" s="197" t="n">
        <v>37026.1785300926</v>
      </c>
      <c r="I308" s="0" t="s">
        <v>911</v>
      </c>
      <c r="M308" s="0" t="s">
        <v>768</v>
      </c>
      <c r="N308" s="0" t="s">
        <v>870</v>
      </c>
      <c r="O308" s="0" t="s">
        <v>871</v>
      </c>
      <c r="Q308" s="198" t="n">
        <v>10</v>
      </c>
      <c r="S308" s="0" t="s">
        <v>771</v>
      </c>
      <c r="T308" s="0" t="s">
        <v>772</v>
      </c>
      <c r="U308" s="200" t="n">
        <v>1509</v>
      </c>
      <c r="V308" s="0" t="s">
        <v>914</v>
      </c>
      <c r="W308" s="0" t="s">
        <v>820</v>
      </c>
      <c r="X308" s="0" t="s">
        <v>775</v>
      </c>
      <c r="Y308" s="0" t="s">
        <v>776</v>
      </c>
      <c r="Z308" s="0" t="s">
        <v>777</v>
      </c>
      <c r="AA308" s="0" t="n">
        <v>2128978</v>
      </c>
    </row>
    <row r="309" customFormat="false" ht="12.75" hidden="false" customHeight="false" outlineLevel="0" collapsed="false">
      <c r="A309" s="191" t="str">
        <f aca="false">B309&amp;" "&amp;C309&amp;" "&amp;D309</f>
        <v> Crude Financial</v>
      </c>
      <c r="B309" s="191" t="str">
        <f aca="false">IF((LEFT(N309,2)="US"),"US","")</f>
        <v/>
      </c>
      <c r="C309" s="191" t="str">
        <f aca="false">M309</f>
        <v>Crude</v>
      </c>
      <c r="D309" s="191" t="str">
        <f aca="false">IF(ISNUMBER(FIND("Phy",N309))=TRUE(),"Physical","Financial")</f>
        <v>Financial</v>
      </c>
      <c r="E309" s="191" t="n">
        <f aca="false">IF(VLOOKUP(S309,'DD-Lookup'!$J$6:$L$50,3,FALSE())="Monthly",(YEAR(AC309)-YEAR(AB309))*12+MONTH(AC309)-MONTH(AB309)+1,(AC309-AB309+1))</f>
        <v>1</v>
      </c>
      <c r="F309" s="220" t="n">
        <f aca="false">E309*SUM(P309:Q309)</f>
        <v>50000</v>
      </c>
      <c r="G309" s="196" t="n">
        <v>1244673</v>
      </c>
      <c r="H309" s="197" t="n">
        <v>37026.1787152778</v>
      </c>
      <c r="I309" s="0" t="s">
        <v>885</v>
      </c>
      <c r="M309" s="0" t="s">
        <v>60</v>
      </c>
      <c r="N309" s="0" t="s">
        <v>1091</v>
      </c>
      <c r="O309" s="0" t="s">
        <v>1092</v>
      </c>
      <c r="Q309" s="198" t="n">
        <v>50000</v>
      </c>
      <c r="S309" s="0" t="s">
        <v>889</v>
      </c>
      <c r="T309" s="0" t="s">
        <v>772</v>
      </c>
      <c r="U309" s="200" t="n">
        <v>24.85</v>
      </c>
      <c r="V309" s="0" t="s">
        <v>1093</v>
      </c>
      <c r="W309" s="0" t="s">
        <v>1094</v>
      </c>
      <c r="X309" s="0" t="s">
        <v>1095</v>
      </c>
      <c r="Y309" s="0" t="s">
        <v>893</v>
      </c>
      <c r="Z309" s="0" t="s">
        <v>894</v>
      </c>
      <c r="AA309" s="0" t="s">
        <v>1096</v>
      </c>
      <c r="AB309" s="197" t="n">
        <v>37073</v>
      </c>
      <c r="AC309" s="197" t="n">
        <v>37103</v>
      </c>
    </row>
    <row r="310" customFormat="false" ht="12.75" hidden="false" customHeight="false" outlineLevel="0" collapsed="false">
      <c r="A310" s="191" t="str">
        <f aca="false">B310&amp;" "&amp;C310&amp;" "&amp;D310</f>
        <v> Metals Financial</v>
      </c>
      <c r="B310" s="191" t="str">
        <f aca="false">IF((LEFT(N310,2)="US"),"US","")</f>
        <v/>
      </c>
      <c r="C310" s="191" t="str">
        <f aca="false">M310</f>
        <v>Metals</v>
      </c>
      <c r="D310" s="191" t="str">
        <f aca="false">IF(ISNUMBER(FIND("Phy",N310))=TRUE(),"Physical","Financial")</f>
        <v>Financial</v>
      </c>
      <c r="E310" s="191" t="n">
        <f aca="false">IF(VLOOKUP(S310,'DD-Lookup'!$J$6:$L$50,3,FALSE())="Monthly",(YEAR(AC310)-YEAR(AB310))*12+MONTH(AC310)-MONTH(AB310)+1,(AC310-AB310+1))</f>
        <v>1</v>
      </c>
      <c r="F310" s="220" t="n">
        <f aca="false">E310*SUM(P310:Q310)</f>
        <v>5</v>
      </c>
      <c r="G310" s="196" t="n">
        <v>1244674</v>
      </c>
      <c r="H310" s="197" t="n">
        <v>37026.1812152778</v>
      </c>
      <c r="I310" s="0" t="s">
        <v>967</v>
      </c>
      <c r="M310" s="0" t="s">
        <v>768</v>
      </c>
      <c r="N310" s="0" t="s">
        <v>870</v>
      </c>
      <c r="O310" s="0" t="s">
        <v>871</v>
      </c>
      <c r="P310" s="198" t="n">
        <v>5</v>
      </c>
      <c r="S310" s="0" t="s">
        <v>771</v>
      </c>
      <c r="T310" s="0" t="s">
        <v>772</v>
      </c>
      <c r="U310" s="200" t="n">
        <v>1507</v>
      </c>
      <c r="V310" s="0" t="s">
        <v>968</v>
      </c>
      <c r="W310" s="0" t="s">
        <v>820</v>
      </c>
      <c r="X310" s="0" t="s">
        <v>775</v>
      </c>
      <c r="Y310" s="0" t="s">
        <v>776</v>
      </c>
      <c r="Z310" s="0" t="s">
        <v>777</v>
      </c>
      <c r="AA310" s="0" t="n">
        <v>2128985</v>
      </c>
    </row>
    <row r="311" customFormat="false" ht="12.75" hidden="false" customHeight="false" outlineLevel="0" collapsed="false">
      <c r="A311" s="191" t="str">
        <f aca="false">B311&amp;" "&amp;C311&amp;" "&amp;D311</f>
        <v> Metals Financial</v>
      </c>
      <c r="B311" s="191" t="str">
        <f aca="false">IF((LEFT(N311,2)="US"),"US","")</f>
        <v/>
      </c>
      <c r="C311" s="191" t="str">
        <f aca="false">M311</f>
        <v>Metals</v>
      </c>
      <c r="D311" s="191" t="str">
        <f aca="false">IF(ISNUMBER(FIND("Phy",N311))=TRUE(),"Physical","Financial")</f>
        <v>Financial</v>
      </c>
      <c r="E311" s="191" t="n">
        <f aca="false">IF(VLOOKUP(S311,'DD-Lookup'!$J$6:$L$50,3,FALSE())="Monthly",(YEAR(AC311)-YEAR(AB311))*12+MONTH(AC311)-MONTH(AB311)+1,(AC311-AB311+1))</f>
        <v>1</v>
      </c>
      <c r="F311" s="220" t="n">
        <f aca="false">E311*SUM(P311:Q311)</f>
        <v>10</v>
      </c>
      <c r="G311" s="196" t="n">
        <v>1244675</v>
      </c>
      <c r="H311" s="197" t="n">
        <v>37026.1814699074</v>
      </c>
      <c r="I311" s="0" t="s">
        <v>911</v>
      </c>
      <c r="M311" s="0" t="s">
        <v>768</v>
      </c>
      <c r="N311" s="0" t="s">
        <v>870</v>
      </c>
      <c r="O311" s="0" t="s">
        <v>871</v>
      </c>
      <c r="Q311" s="198" t="n">
        <v>10</v>
      </c>
      <c r="S311" s="0" t="s">
        <v>771</v>
      </c>
      <c r="T311" s="0" t="s">
        <v>772</v>
      </c>
      <c r="U311" s="200" t="n">
        <v>1509</v>
      </c>
      <c r="V311" s="0" t="s">
        <v>914</v>
      </c>
      <c r="W311" s="0" t="s">
        <v>820</v>
      </c>
      <c r="X311" s="0" t="s">
        <v>775</v>
      </c>
      <c r="Y311" s="0" t="s">
        <v>776</v>
      </c>
      <c r="Z311" s="0" t="s">
        <v>777</v>
      </c>
      <c r="AA311" s="0" t="n">
        <v>2128987</v>
      </c>
    </row>
    <row r="312" customFormat="false" ht="12.75" hidden="false" customHeight="false" outlineLevel="0" collapsed="false">
      <c r="A312" s="191" t="str">
        <f aca="false">B312&amp;" "&amp;C312&amp;" "&amp;D312</f>
        <v> Metals Financial</v>
      </c>
      <c r="B312" s="191" t="str">
        <f aca="false">IF((LEFT(N312,2)="US"),"US","")</f>
        <v/>
      </c>
      <c r="C312" s="191" t="str">
        <f aca="false">M312</f>
        <v>Metals</v>
      </c>
      <c r="D312" s="191" t="str">
        <f aca="false">IF(ISNUMBER(FIND("Phy",N312))=TRUE(),"Physical","Financial")</f>
        <v>Financial</v>
      </c>
      <c r="E312" s="191" t="n">
        <f aca="false">IF(VLOOKUP(S312,'DD-Lookup'!$J$6:$L$50,3,FALSE())="Monthly",(YEAR(AC312)-YEAR(AB312))*12+MONTH(AC312)-MONTH(AB312)+1,(AC312-AB312+1))</f>
        <v>1</v>
      </c>
      <c r="F312" s="220" t="n">
        <f aca="false">E312*SUM(P312:Q312)</f>
        <v>4</v>
      </c>
      <c r="G312" s="196" t="n">
        <v>1244676</v>
      </c>
      <c r="H312" s="197" t="n">
        <v>37026.1824189815</v>
      </c>
      <c r="I312" s="0" t="s">
        <v>1097</v>
      </c>
      <c r="M312" s="0" t="s">
        <v>768</v>
      </c>
      <c r="N312" s="0" t="s">
        <v>870</v>
      </c>
      <c r="O312" s="0" t="s">
        <v>871</v>
      </c>
      <c r="P312" s="198" t="n">
        <v>4</v>
      </c>
      <c r="S312" s="0" t="s">
        <v>771</v>
      </c>
      <c r="T312" s="0" t="s">
        <v>772</v>
      </c>
      <c r="U312" s="200" t="n">
        <v>1508</v>
      </c>
      <c r="V312" s="0" t="s">
        <v>1098</v>
      </c>
      <c r="W312" s="0" t="s">
        <v>820</v>
      </c>
      <c r="X312" s="0" t="s">
        <v>775</v>
      </c>
      <c r="Y312" s="0" t="s">
        <v>776</v>
      </c>
      <c r="Z312" s="0" t="s">
        <v>777</v>
      </c>
      <c r="AA312" s="0" t="n">
        <v>2128993</v>
      </c>
    </row>
    <row r="313" customFormat="false" ht="12.75" hidden="false" customHeight="false" outlineLevel="0" collapsed="false">
      <c r="A313" s="191" t="str">
        <f aca="false">B313&amp;" "&amp;C313&amp;" "&amp;D313</f>
        <v> Metals Financial</v>
      </c>
      <c r="B313" s="191" t="str">
        <f aca="false">IF((LEFT(N313,2)="US"),"US","")</f>
        <v/>
      </c>
      <c r="C313" s="191" t="str">
        <f aca="false">M313</f>
        <v>Metals</v>
      </c>
      <c r="D313" s="191" t="str">
        <f aca="false">IF(ISNUMBER(FIND("Phy",N313))=TRUE(),"Physical","Financial")</f>
        <v>Financial</v>
      </c>
      <c r="E313" s="191" t="n">
        <f aca="false">IF(VLOOKUP(S313,'DD-Lookup'!$J$6:$L$50,3,FALSE())="Monthly",(YEAR(AC313)-YEAR(AB313))*12+MONTH(AC313)-MONTH(AB313)+1,(AC313-AB313+1))</f>
        <v>1</v>
      </c>
      <c r="F313" s="220" t="n">
        <f aca="false">E313*SUM(P313:Q313)</f>
        <v>20</v>
      </c>
      <c r="G313" s="196" t="n">
        <v>1244677</v>
      </c>
      <c r="H313" s="197" t="n">
        <v>37026.1828587963</v>
      </c>
      <c r="I313" s="0" t="s">
        <v>975</v>
      </c>
      <c r="M313" s="0" t="s">
        <v>768</v>
      </c>
      <c r="N313" s="0" t="s">
        <v>870</v>
      </c>
      <c r="O313" s="0" t="s">
        <v>871</v>
      </c>
      <c r="Q313" s="198" t="n">
        <v>20</v>
      </c>
      <c r="S313" s="0" t="s">
        <v>771</v>
      </c>
      <c r="T313" s="0" t="s">
        <v>772</v>
      </c>
      <c r="U313" s="200" t="n">
        <v>1509</v>
      </c>
      <c r="V313" s="0" t="s">
        <v>976</v>
      </c>
      <c r="W313" s="0" t="s">
        <v>820</v>
      </c>
      <c r="X313" s="0" t="s">
        <v>775</v>
      </c>
      <c r="Y313" s="0" t="s">
        <v>776</v>
      </c>
      <c r="Z313" s="0" t="s">
        <v>777</v>
      </c>
      <c r="AA313" s="0" t="n">
        <v>2128996</v>
      </c>
    </row>
    <row r="314" customFormat="false" ht="12.75" hidden="false" customHeight="false" outlineLevel="0" collapsed="false">
      <c r="A314" s="191" t="str">
        <f aca="false">B314&amp;" "&amp;C314&amp;" "&amp;D314</f>
        <v> Metals Financial</v>
      </c>
      <c r="B314" s="191" t="str">
        <f aca="false">IF((LEFT(N314,2)="US"),"US","")</f>
        <v/>
      </c>
      <c r="C314" s="191" t="str">
        <f aca="false">M314</f>
        <v>Metals</v>
      </c>
      <c r="D314" s="191" t="str">
        <f aca="false">IF(ISNUMBER(FIND("Phy",N314))=TRUE(),"Physical","Financial")</f>
        <v>Financial</v>
      </c>
      <c r="E314" s="191" t="n">
        <f aca="false">IF(VLOOKUP(S314,'DD-Lookup'!$J$6:$L$50,3,FALSE())="Monthly",(YEAR(AC314)-YEAR(AB314))*12+MONTH(AC314)-MONTH(AB314)+1,(AC314-AB314+1))</f>
        <v>1</v>
      </c>
      <c r="F314" s="220" t="n">
        <f aca="false">E314*SUM(P314:Q314)</f>
        <v>20</v>
      </c>
      <c r="G314" s="196" t="n">
        <v>1244679</v>
      </c>
      <c r="H314" s="197" t="n">
        <v>37026.183900463</v>
      </c>
      <c r="I314" s="0" t="s">
        <v>896</v>
      </c>
      <c r="M314" s="0" t="s">
        <v>768</v>
      </c>
      <c r="N314" s="0" t="s">
        <v>769</v>
      </c>
      <c r="O314" s="0" t="s">
        <v>770</v>
      </c>
      <c r="Q314" s="198" t="n">
        <v>20</v>
      </c>
      <c r="S314" s="0" t="s">
        <v>771</v>
      </c>
      <c r="T314" s="0" t="s">
        <v>772</v>
      </c>
      <c r="U314" s="200" t="n">
        <v>1664</v>
      </c>
      <c r="V314" s="0" t="s">
        <v>1057</v>
      </c>
      <c r="W314" s="0" t="s">
        <v>820</v>
      </c>
      <c r="X314" s="0" t="s">
        <v>775</v>
      </c>
      <c r="Y314" s="0" t="s">
        <v>776</v>
      </c>
      <c r="Z314" s="0" t="s">
        <v>777</v>
      </c>
      <c r="AA314" s="0" t="n">
        <v>2129002</v>
      </c>
    </row>
    <row r="315" customFormat="false" ht="12.75" hidden="false" customHeight="false" outlineLevel="0" collapsed="false">
      <c r="A315" s="191" t="str">
        <f aca="false">B315&amp;" "&amp;C315&amp;" "&amp;D315</f>
        <v> Metals Financial</v>
      </c>
      <c r="B315" s="191" t="str">
        <f aca="false">IF((LEFT(N315,2)="US"),"US","")</f>
        <v/>
      </c>
      <c r="C315" s="191" t="str">
        <f aca="false">M315</f>
        <v>Metals</v>
      </c>
      <c r="D315" s="191" t="str">
        <f aca="false">IF(ISNUMBER(FIND("Phy",N315))=TRUE(),"Physical","Financial")</f>
        <v>Financial</v>
      </c>
      <c r="E315" s="191" t="n">
        <f aca="false">IF(VLOOKUP(S315,'DD-Lookup'!$J$6:$L$50,3,FALSE())="Monthly",(YEAR(AC315)-YEAR(AB315))*12+MONTH(AC315)-MONTH(AB315)+1,(AC315-AB315+1))</f>
        <v>1</v>
      </c>
      <c r="F315" s="220" t="n">
        <f aca="false">E315*SUM(P315:Q315)</f>
        <v>7</v>
      </c>
      <c r="G315" s="196" t="n">
        <v>1244680</v>
      </c>
      <c r="H315" s="197" t="n">
        <v>37026.1842013889</v>
      </c>
      <c r="I315" s="0" t="s">
        <v>879</v>
      </c>
      <c r="M315" s="0" t="s">
        <v>768</v>
      </c>
      <c r="N315" s="0" t="s">
        <v>870</v>
      </c>
      <c r="O315" s="0" t="s">
        <v>871</v>
      </c>
      <c r="P315" s="198" t="n">
        <v>7</v>
      </c>
      <c r="S315" s="0" t="s">
        <v>771</v>
      </c>
      <c r="T315" s="0" t="s">
        <v>772</v>
      </c>
      <c r="U315" s="200" t="n">
        <v>1508</v>
      </c>
      <c r="V315" s="0" t="s">
        <v>883</v>
      </c>
      <c r="W315" s="0" t="s">
        <v>820</v>
      </c>
      <c r="X315" s="0" t="s">
        <v>775</v>
      </c>
      <c r="Y315" s="0" t="s">
        <v>776</v>
      </c>
      <c r="Z315" s="0" t="s">
        <v>777</v>
      </c>
      <c r="AA315" s="0" t="n">
        <v>2129005</v>
      </c>
    </row>
    <row r="316" customFormat="false" ht="12.75" hidden="false" customHeight="false" outlineLevel="0" collapsed="false">
      <c r="A316" s="191" t="str">
        <f aca="false">B316&amp;" "&amp;C316&amp;" "&amp;D316</f>
        <v> Power Physical</v>
      </c>
      <c r="B316" s="191" t="str">
        <f aca="false">IF((LEFT(N316,2)="US"),"US","")</f>
        <v/>
      </c>
      <c r="C316" s="191" t="str">
        <f aca="false">M316</f>
        <v>Power</v>
      </c>
      <c r="D316" s="191" t="str">
        <f aca="false">IF(ISNUMBER(FIND("Phy",N316))=TRUE(),"Physical","Financial")</f>
        <v>Physical</v>
      </c>
      <c r="E316" s="191" t="n">
        <f aca="false">IF(VLOOKUP(S316,'DD-Lookup'!$J$6:$L$50,3,FALSE())="Monthly",(YEAR(AC316)-YEAR(AB316))*12+MONTH(AC316)-MONTH(AB316)+1,(AC316-AB316+1))</f>
        <v>182</v>
      </c>
      <c r="F316" s="220" t="n">
        <f aca="false">E316*SUM(P316:Q316)</f>
        <v>3640</v>
      </c>
      <c r="G316" s="196" t="n">
        <v>1244681</v>
      </c>
      <c r="H316" s="197" t="n">
        <v>37026.184525463</v>
      </c>
      <c r="I316" s="0" t="s">
        <v>994</v>
      </c>
      <c r="M316" s="0" t="s">
        <v>72</v>
      </c>
      <c r="N316" s="0" t="s">
        <v>1027</v>
      </c>
      <c r="O316" s="0" t="s">
        <v>1028</v>
      </c>
      <c r="P316" s="198" t="n">
        <v>20</v>
      </c>
      <c r="S316" s="0" t="s">
        <v>781</v>
      </c>
      <c r="T316" s="0" t="s">
        <v>931</v>
      </c>
      <c r="U316" s="200" t="n">
        <v>21.47</v>
      </c>
      <c r="V316" s="0" t="s">
        <v>1037</v>
      </c>
      <c r="W316" s="0" t="s">
        <v>1030</v>
      </c>
      <c r="X316" s="0" t="s">
        <v>1031</v>
      </c>
      <c r="Y316" s="0" t="s">
        <v>1032</v>
      </c>
      <c r="Z316" s="0" t="s">
        <v>1033</v>
      </c>
      <c r="AA316" s="0" t="n">
        <v>102190.1</v>
      </c>
      <c r="AB316" s="197" t="n">
        <v>37165</v>
      </c>
      <c r="AC316" s="197" t="n">
        <v>37346</v>
      </c>
    </row>
    <row r="317" customFormat="false" ht="12.75" hidden="false" customHeight="false" outlineLevel="0" collapsed="false">
      <c r="A317" s="191" t="str">
        <f aca="false">B317&amp;" "&amp;C317&amp;" "&amp;D317</f>
        <v> Metals Financial</v>
      </c>
      <c r="B317" s="191" t="str">
        <f aca="false">IF((LEFT(N317,2)="US"),"US","")</f>
        <v/>
      </c>
      <c r="C317" s="191" t="str">
        <f aca="false">M317</f>
        <v>Metals</v>
      </c>
      <c r="D317" s="191" t="str">
        <f aca="false">IF(ISNUMBER(FIND("Phy",N317))=TRUE(),"Physical","Financial")</f>
        <v>Financial</v>
      </c>
      <c r="E317" s="191" t="n">
        <f aca="false">IF(VLOOKUP(S317,'DD-Lookup'!$J$6:$L$50,3,FALSE())="Monthly",(YEAR(AC317)-YEAR(AB317))*12+MONTH(AC317)-MONTH(AB317)+1,(AC317-AB317+1))</f>
        <v>1</v>
      </c>
      <c r="F317" s="220" t="n">
        <f aca="false">E317*SUM(P317:Q317)</f>
        <v>10</v>
      </c>
      <c r="G317" s="196" t="n">
        <v>1244682</v>
      </c>
      <c r="H317" s="197" t="n">
        <v>37026.1852893519</v>
      </c>
      <c r="I317" s="0" t="s">
        <v>971</v>
      </c>
      <c r="M317" s="0" t="s">
        <v>768</v>
      </c>
      <c r="N317" s="0" t="s">
        <v>880</v>
      </c>
      <c r="O317" s="0" t="s">
        <v>881</v>
      </c>
      <c r="P317" s="198" t="n">
        <v>10</v>
      </c>
      <c r="S317" s="0" t="s">
        <v>882</v>
      </c>
      <c r="T317" s="0" t="s">
        <v>772</v>
      </c>
      <c r="U317" s="200" t="n">
        <v>1259</v>
      </c>
      <c r="V317" s="0" t="s">
        <v>972</v>
      </c>
      <c r="W317" s="0" t="s">
        <v>884</v>
      </c>
      <c r="X317" s="0" t="s">
        <v>775</v>
      </c>
      <c r="Y317" s="0" t="s">
        <v>776</v>
      </c>
      <c r="Z317" s="0" t="s">
        <v>777</v>
      </c>
      <c r="AA317" s="0" t="n">
        <v>2129007</v>
      </c>
    </row>
    <row r="318" customFormat="false" ht="12.75" hidden="false" customHeight="false" outlineLevel="0" collapsed="false">
      <c r="A318" s="191" t="str">
        <f aca="false">B318&amp;" "&amp;C318&amp;" "&amp;D318</f>
        <v> Metals Financial</v>
      </c>
      <c r="B318" s="191" t="str">
        <f aca="false">IF((LEFT(N318,2)="US"),"US","")</f>
        <v/>
      </c>
      <c r="C318" s="191" t="str">
        <f aca="false">M318</f>
        <v>Metals</v>
      </c>
      <c r="D318" s="191" t="str">
        <f aca="false">IF(ISNUMBER(FIND("Phy",N318))=TRUE(),"Physical","Financial")</f>
        <v>Financial</v>
      </c>
      <c r="E318" s="191" t="n">
        <f aca="false">IF(VLOOKUP(S318,'DD-Lookup'!$J$6:$L$50,3,FALSE())="Monthly",(YEAR(AC318)-YEAR(AB318))*12+MONTH(AC318)-MONTH(AB318)+1,(AC318-AB318+1))</f>
        <v>1</v>
      </c>
      <c r="F318" s="220" t="n">
        <f aca="false">E318*SUM(P318:Q318)</f>
        <v>10</v>
      </c>
      <c r="G318" s="196" t="n">
        <v>1244683</v>
      </c>
      <c r="H318" s="197" t="n">
        <v>37026.1858912037</v>
      </c>
      <c r="I318" s="0" t="s">
        <v>971</v>
      </c>
      <c r="M318" s="0" t="s">
        <v>768</v>
      </c>
      <c r="N318" s="0" t="s">
        <v>906</v>
      </c>
      <c r="O318" s="0" t="s">
        <v>907</v>
      </c>
      <c r="Q318" s="198" t="n">
        <v>10</v>
      </c>
      <c r="S318" s="0" t="s">
        <v>908</v>
      </c>
      <c r="T318" s="0" t="s">
        <v>772</v>
      </c>
      <c r="U318" s="200" t="n">
        <v>7145</v>
      </c>
      <c r="V318" s="0" t="s">
        <v>977</v>
      </c>
      <c r="W318" s="0" t="s">
        <v>910</v>
      </c>
      <c r="X318" s="0" t="s">
        <v>775</v>
      </c>
      <c r="Y318" s="0" t="s">
        <v>776</v>
      </c>
      <c r="Z318" s="0" t="s">
        <v>777</v>
      </c>
      <c r="AA318" s="0" t="n">
        <v>2129009</v>
      </c>
    </row>
    <row r="319" customFormat="false" ht="12.75" hidden="false" customHeight="false" outlineLevel="0" collapsed="false">
      <c r="A319" s="191" t="str">
        <f aca="false">B319&amp;" "&amp;C319&amp;" "&amp;D319</f>
        <v> Power Physical</v>
      </c>
      <c r="B319" s="191" t="str">
        <f aca="false">IF((LEFT(N319,2)="US"),"US","")</f>
        <v/>
      </c>
      <c r="C319" s="191" t="str">
        <f aca="false">M319</f>
        <v>Power</v>
      </c>
      <c r="D319" s="191" t="str">
        <f aca="false">IF(ISNUMBER(FIND("Phy",N319))=TRUE(),"Physical","Financial")</f>
        <v>Physical</v>
      </c>
      <c r="E319" s="191" t="n">
        <f aca="false">IF(VLOOKUP(S319,'DD-Lookup'!$J$6:$L$50,3,FALSE())="Monthly",(YEAR(AC319)-YEAR(AB319))*12+MONTH(AC319)-MONTH(AB319)+1,(AC319-AB319+1))</f>
        <v>28</v>
      </c>
      <c r="F319" s="220" t="n">
        <f aca="false">E319*SUM(P319:Q319)</f>
        <v>560</v>
      </c>
      <c r="G319" s="196" t="n">
        <v>1244685</v>
      </c>
      <c r="H319" s="197" t="n">
        <v>37026.1859259259</v>
      </c>
      <c r="I319" s="0" t="s">
        <v>1017</v>
      </c>
      <c r="M319" s="0" t="s">
        <v>72</v>
      </c>
      <c r="N319" s="0" t="s">
        <v>1027</v>
      </c>
      <c r="O319" s="0" t="s">
        <v>1099</v>
      </c>
      <c r="Q319" s="198" t="n">
        <v>20</v>
      </c>
      <c r="S319" s="0" t="s">
        <v>781</v>
      </c>
      <c r="T319" s="0" t="s">
        <v>931</v>
      </c>
      <c r="U319" s="200" t="n">
        <v>18.5</v>
      </c>
      <c r="V319" s="0" t="s">
        <v>1100</v>
      </c>
      <c r="W319" s="0" t="s">
        <v>1030</v>
      </c>
      <c r="X319" s="0" t="s">
        <v>1031</v>
      </c>
      <c r="Y319" s="0" t="s">
        <v>1032</v>
      </c>
      <c r="Z319" s="0" t="s">
        <v>1033</v>
      </c>
      <c r="AA319" s="0" t="n">
        <v>102192.1</v>
      </c>
      <c r="AB319" s="197" t="n">
        <v>37074</v>
      </c>
      <c r="AC319" s="197" t="n">
        <v>37101</v>
      </c>
    </row>
    <row r="320" customFormat="false" ht="12.75" hidden="false" customHeight="false" outlineLevel="0" collapsed="false">
      <c r="A320" s="191" t="str">
        <f aca="false">B320&amp;" "&amp;C320&amp;" "&amp;D320</f>
        <v> Power Physical</v>
      </c>
      <c r="B320" s="191" t="str">
        <f aca="false">IF((LEFT(N320,2)="US"),"US","")</f>
        <v/>
      </c>
      <c r="C320" s="191" t="str">
        <f aca="false">M320</f>
        <v>Power</v>
      </c>
      <c r="D320" s="191" t="str">
        <f aca="false">IF(ISNUMBER(FIND("Phy",N320))=TRUE(),"Physical","Financial")</f>
        <v>Physical</v>
      </c>
      <c r="E320" s="191" t="n">
        <f aca="false">IF(VLOOKUP(S320,'DD-Lookup'!$J$6:$L$50,3,FALSE())="Monthly",(YEAR(AC320)-YEAR(AB320))*12+MONTH(AC320)-MONTH(AB320)+1,(AC320-AB320+1))</f>
        <v>30</v>
      </c>
      <c r="F320" s="220" t="n">
        <f aca="false">E320*SUM(P320:Q320)</f>
        <v>750</v>
      </c>
      <c r="G320" s="196" t="n">
        <v>1244684</v>
      </c>
      <c r="H320" s="197" t="n">
        <v>37026.1859259259</v>
      </c>
      <c r="I320" s="0" t="s">
        <v>806</v>
      </c>
      <c r="M320" s="0" t="s">
        <v>72</v>
      </c>
      <c r="N320" s="0" t="s">
        <v>793</v>
      </c>
      <c r="O320" s="0" t="s">
        <v>1101</v>
      </c>
      <c r="Q320" s="198" t="n">
        <v>25</v>
      </c>
      <c r="S320" s="0" t="s">
        <v>781</v>
      </c>
      <c r="T320" s="0" t="s">
        <v>795</v>
      </c>
      <c r="U320" s="200" t="n">
        <v>18.8</v>
      </c>
      <c r="V320" s="0" t="s">
        <v>863</v>
      </c>
      <c r="W320" s="0" t="s">
        <v>797</v>
      </c>
      <c r="X320" s="0" t="s">
        <v>798</v>
      </c>
      <c r="Y320" s="0" t="s">
        <v>799</v>
      </c>
      <c r="Z320" s="0" t="s">
        <v>800</v>
      </c>
      <c r="AA320" s="0" t="n">
        <v>102193.1</v>
      </c>
      <c r="AB320" s="197" t="n">
        <v>37043</v>
      </c>
      <c r="AC320" s="197" t="n">
        <v>37072</v>
      </c>
    </row>
    <row r="321" customFormat="false" ht="12.75" hidden="false" customHeight="false" outlineLevel="0" collapsed="false">
      <c r="A321" s="191" t="str">
        <f aca="false">B321&amp;" "&amp;C321&amp;" "&amp;D321</f>
        <v> Coal Physical</v>
      </c>
      <c r="B321" s="191" t="str">
        <f aca="false">IF((LEFT(N321,2)="US"),"US","")</f>
        <v/>
      </c>
      <c r="C321" s="191" t="str">
        <f aca="false">M321</f>
        <v>Coal</v>
      </c>
      <c r="D321" s="191" t="str">
        <f aca="false">IF(ISNUMBER(FIND("Phy",N321))=TRUE(),"Physical","Financial")</f>
        <v>Physical</v>
      </c>
      <c r="E321" s="191" t="n">
        <f aca="false">IF(VLOOKUP(S321,'DD-Lookup'!$J$6:$L$50,3,FALSE())="Monthly",(YEAR(AC321)-YEAR(AB321))*12+MONTH(AC321)-MONTH(AB321)+1,(AC321-AB321+1))</f>
        <v>92</v>
      </c>
      <c r="F321" s="220" t="n">
        <f aca="false">E321*SUM(P321:Q321)</f>
        <v>276</v>
      </c>
      <c r="G321" s="196" t="n">
        <v>1244686</v>
      </c>
      <c r="H321" s="197" t="n">
        <v>37026.1869212963</v>
      </c>
      <c r="I321" s="0" t="s">
        <v>1102</v>
      </c>
      <c r="M321" s="0" t="s">
        <v>648</v>
      </c>
      <c r="N321" s="0" t="s">
        <v>1103</v>
      </c>
      <c r="O321" s="0" t="s">
        <v>1104</v>
      </c>
      <c r="P321" s="198" t="n">
        <v>3</v>
      </c>
      <c r="S321" s="0" t="s">
        <v>1105</v>
      </c>
      <c r="T321" s="0" t="s">
        <v>772</v>
      </c>
      <c r="U321" s="200" t="n">
        <v>41.2</v>
      </c>
      <c r="V321" s="0" t="s">
        <v>1106</v>
      </c>
      <c r="W321" s="0" t="s">
        <v>1107</v>
      </c>
      <c r="X321" s="0" t="s">
        <v>1108</v>
      </c>
      <c r="Y321" s="0" t="s">
        <v>893</v>
      </c>
      <c r="Z321" s="0" t="s">
        <v>1109</v>
      </c>
      <c r="AA321" s="0" t="s">
        <v>1110</v>
      </c>
      <c r="AB321" s="197" t="n">
        <v>37073</v>
      </c>
      <c r="AC321" s="197" t="n">
        <v>37164</v>
      </c>
    </row>
    <row r="322" customFormat="false" ht="12.75" hidden="false" customHeight="false" outlineLevel="0" collapsed="false">
      <c r="A322" s="191" t="str">
        <f aca="false">B322&amp;" "&amp;C322&amp;" "&amp;D322</f>
        <v> Metals Financial</v>
      </c>
      <c r="B322" s="191" t="str">
        <f aca="false">IF((LEFT(N322,2)="US"),"US","")</f>
        <v/>
      </c>
      <c r="C322" s="191" t="str">
        <f aca="false">M322</f>
        <v>Metals</v>
      </c>
      <c r="D322" s="191" t="str">
        <f aca="false">IF(ISNUMBER(FIND("Phy",N322))=TRUE(),"Physical","Financial")</f>
        <v>Financial</v>
      </c>
      <c r="E322" s="191" t="n">
        <f aca="false">IF(VLOOKUP(S322,'DD-Lookup'!$J$6:$L$50,3,FALSE())="Monthly",(YEAR(AC322)-YEAR(AB322))*12+MONTH(AC322)-MONTH(AB322)+1,(AC322-AB322+1))</f>
        <v>1</v>
      </c>
      <c r="F322" s="220" t="n">
        <f aca="false">E322*SUM(P322:Q322)</f>
        <v>13</v>
      </c>
      <c r="G322" s="196" t="n">
        <v>1244687</v>
      </c>
      <c r="H322" s="197" t="n">
        <v>37026.188125</v>
      </c>
      <c r="I322" s="0" t="s">
        <v>898</v>
      </c>
      <c r="M322" s="0" t="s">
        <v>768</v>
      </c>
      <c r="N322" s="0" t="s">
        <v>870</v>
      </c>
      <c r="O322" s="0" t="s">
        <v>871</v>
      </c>
      <c r="P322" s="198" t="n">
        <v>13</v>
      </c>
      <c r="S322" s="0" t="s">
        <v>771</v>
      </c>
      <c r="T322" s="0" t="s">
        <v>772</v>
      </c>
      <c r="U322" s="200" t="n">
        <v>1508</v>
      </c>
      <c r="V322" s="0" t="s">
        <v>925</v>
      </c>
      <c r="W322" s="0" t="s">
        <v>820</v>
      </c>
      <c r="X322" s="0" t="s">
        <v>775</v>
      </c>
      <c r="Y322" s="0" t="s">
        <v>776</v>
      </c>
      <c r="Z322" s="0" t="s">
        <v>777</v>
      </c>
      <c r="AA322" s="0" t="n">
        <v>2129011</v>
      </c>
    </row>
    <row r="323" customFormat="false" ht="12.75" hidden="false" customHeight="false" outlineLevel="0" collapsed="false">
      <c r="A323" s="191" t="str">
        <f aca="false">B323&amp;" "&amp;C323&amp;" "&amp;D323</f>
        <v> Power Physical</v>
      </c>
      <c r="B323" s="191" t="str">
        <f aca="false">IF((LEFT(N323,2)="US"),"US","")</f>
        <v/>
      </c>
      <c r="C323" s="191" t="str">
        <f aca="false">M323</f>
        <v>Power</v>
      </c>
      <c r="D323" s="191" t="str">
        <f aca="false">IF(ISNUMBER(FIND("Phy",N323))=TRUE(),"Physical","Financial")</f>
        <v>Physical</v>
      </c>
      <c r="E323" s="191" t="n">
        <f aca="false">IF(VLOOKUP(S323,'DD-Lookup'!$J$6:$L$50,3,FALSE())="Monthly",(YEAR(AC323)-YEAR(AB323))*12+MONTH(AC323)-MONTH(AB323)+1,(AC323-AB323+1))</f>
        <v>30</v>
      </c>
      <c r="F323" s="220" t="n">
        <f aca="false">E323*SUM(P323:Q323)</f>
        <v>750</v>
      </c>
      <c r="G323" s="196" t="n">
        <v>1244688</v>
      </c>
      <c r="H323" s="197" t="n">
        <v>37026.189537037</v>
      </c>
      <c r="I323" s="0" t="s">
        <v>838</v>
      </c>
      <c r="M323" s="0" t="s">
        <v>72</v>
      </c>
      <c r="N323" s="0" t="s">
        <v>793</v>
      </c>
      <c r="O323" s="0" t="s">
        <v>1111</v>
      </c>
      <c r="Q323" s="198" t="n">
        <v>25</v>
      </c>
      <c r="S323" s="0" t="s">
        <v>781</v>
      </c>
      <c r="T323" s="0" t="s">
        <v>795</v>
      </c>
      <c r="U323" s="200" t="n">
        <v>28.15</v>
      </c>
      <c r="V323" s="0" t="s">
        <v>1112</v>
      </c>
      <c r="W323" s="0" t="s">
        <v>902</v>
      </c>
      <c r="X323" s="0" t="s">
        <v>798</v>
      </c>
      <c r="Y323" s="0" t="s">
        <v>799</v>
      </c>
      <c r="Z323" s="0" t="s">
        <v>800</v>
      </c>
      <c r="AA323" s="0" t="n">
        <v>102200.1</v>
      </c>
      <c r="AB323" s="197" t="n">
        <v>37135</v>
      </c>
      <c r="AC323" s="197" t="n">
        <v>37164</v>
      </c>
    </row>
    <row r="324" customFormat="false" ht="12.75" hidden="false" customHeight="false" outlineLevel="0" collapsed="false">
      <c r="A324" s="191" t="str">
        <f aca="false">B324&amp;" "&amp;C324&amp;" "&amp;D324</f>
        <v> Metals Financial</v>
      </c>
      <c r="B324" s="191" t="str">
        <f aca="false">IF((LEFT(N324,2)="US"),"US","")</f>
        <v/>
      </c>
      <c r="C324" s="191" t="str">
        <f aca="false">M324</f>
        <v>Metals</v>
      </c>
      <c r="D324" s="191" t="str">
        <f aca="false">IF(ISNUMBER(FIND("Phy",N324))=TRUE(),"Physical","Financial")</f>
        <v>Financial</v>
      </c>
      <c r="E324" s="191" t="n">
        <f aca="false">IF(VLOOKUP(S324,'DD-Lookup'!$J$6:$L$50,3,FALSE())="Monthly",(YEAR(AC324)-YEAR(AB324))*12+MONTH(AC324)-MONTH(AB324)+1,(AC324-AB324+1))</f>
        <v>1</v>
      </c>
      <c r="F324" s="220" t="n">
        <f aca="false">E324*SUM(P324:Q324)</f>
        <v>10</v>
      </c>
      <c r="G324" s="196" t="n">
        <v>1244689</v>
      </c>
      <c r="H324" s="197" t="n">
        <v>37026.1918981482</v>
      </c>
      <c r="I324" s="0" t="s">
        <v>616</v>
      </c>
      <c r="M324" s="0" t="s">
        <v>768</v>
      </c>
      <c r="N324" s="0" t="s">
        <v>906</v>
      </c>
      <c r="O324" s="0" t="s">
        <v>907</v>
      </c>
      <c r="P324" s="198" t="n">
        <v>10</v>
      </c>
      <c r="S324" s="0" t="s">
        <v>908</v>
      </c>
      <c r="T324" s="0" t="s">
        <v>772</v>
      </c>
      <c r="U324" s="200" t="n">
        <v>7140</v>
      </c>
      <c r="V324" s="0" t="s">
        <v>878</v>
      </c>
      <c r="W324" s="0" t="s">
        <v>910</v>
      </c>
      <c r="X324" s="0" t="s">
        <v>775</v>
      </c>
      <c r="Y324" s="0" t="s">
        <v>776</v>
      </c>
      <c r="Z324" s="0" t="s">
        <v>777</v>
      </c>
      <c r="AA324" s="0" t="n">
        <v>2129035</v>
      </c>
    </row>
    <row r="325" customFormat="false" ht="12.75" hidden="false" customHeight="false" outlineLevel="0" collapsed="false">
      <c r="A325" s="191" t="str">
        <f aca="false">B325&amp;" "&amp;C325&amp;" "&amp;D325</f>
        <v> Metals Financial</v>
      </c>
      <c r="B325" s="191" t="str">
        <f aca="false">IF((LEFT(N325,2)="US"),"US","")</f>
        <v/>
      </c>
      <c r="C325" s="191" t="str">
        <f aca="false">M325</f>
        <v>Metals</v>
      </c>
      <c r="D325" s="191" t="str">
        <f aca="false">IF(ISNUMBER(FIND("Phy",N325))=TRUE(),"Physical","Financial")</f>
        <v>Financial</v>
      </c>
      <c r="E325" s="191" t="n">
        <f aca="false">IF(VLOOKUP(S325,'DD-Lookup'!$J$6:$L$50,3,FALSE())="Monthly",(YEAR(AC325)-YEAR(AB325))*12+MONTH(AC325)-MONTH(AB325)+1,(AC325-AB325+1))</f>
        <v>1</v>
      </c>
      <c r="F325" s="220" t="n">
        <f aca="false">E325*SUM(P325:Q325)</f>
        <v>10</v>
      </c>
      <c r="G325" s="196" t="n">
        <v>1244690</v>
      </c>
      <c r="H325" s="197" t="n">
        <v>37026.1920717593</v>
      </c>
      <c r="I325" s="0" t="s">
        <v>879</v>
      </c>
      <c r="M325" s="0" t="s">
        <v>768</v>
      </c>
      <c r="N325" s="0" t="s">
        <v>870</v>
      </c>
      <c r="O325" s="0" t="s">
        <v>871</v>
      </c>
      <c r="P325" s="198" t="n">
        <v>10</v>
      </c>
      <c r="S325" s="0" t="s">
        <v>771</v>
      </c>
      <c r="T325" s="0" t="s">
        <v>772</v>
      </c>
      <c r="U325" s="200" t="n">
        <v>1507</v>
      </c>
      <c r="V325" s="0" t="s">
        <v>883</v>
      </c>
      <c r="W325" s="0" t="s">
        <v>820</v>
      </c>
      <c r="X325" s="0" t="s">
        <v>775</v>
      </c>
      <c r="Y325" s="0" t="s">
        <v>776</v>
      </c>
      <c r="Z325" s="0" t="s">
        <v>777</v>
      </c>
      <c r="AA325" s="0" t="n">
        <v>2129037</v>
      </c>
    </row>
    <row r="326" customFormat="false" ht="12.75" hidden="false" customHeight="false" outlineLevel="0" collapsed="false">
      <c r="A326" s="191" t="str">
        <f aca="false">B326&amp;" "&amp;C326&amp;" "&amp;D326</f>
        <v> Natural Gas Physical</v>
      </c>
      <c r="B326" s="191" t="str">
        <f aca="false">IF((LEFT(N326,2)="US"),"US","")</f>
        <v/>
      </c>
      <c r="C326" s="191" t="str">
        <f aca="false">M326</f>
        <v>Natural Gas</v>
      </c>
      <c r="D326" s="191" t="str">
        <f aca="false">IF(ISNUMBER(FIND("Phy",N326))=TRUE(),"Physical","Financial")</f>
        <v>Physical</v>
      </c>
      <c r="E326" s="191" t="n">
        <f aca="false">IF(VLOOKUP(S326,'DD-Lookup'!$J$6:$L$50,3,FALSE())="Monthly",(YEAR(AC326)-YEAR(AB326))*12+MONTH(AC326)-MONTH(AB326)+1,(AC326-AB326+1))</f>
        <v>1</v>
      </c>
      <c r="F326" s="220" t="n">
        <f aca="false">E326*SUM(P326:Q326)</f>
        <v>50000</v>
      </c>
      <c r="G326" s="196" t="n">
        <v>1244691</v>
      </c>
      <c r="H326" s="197" t="n">
        <v>37026.1933217593</v>
      </c>
      <c r="I326" s="0" t="s">
        <v>1113</v>
      </c>
      <c r="M326" s="0" t="s">
        <v>927</v>
      </c>
      <c r="N326" s="0" t="s">
        <v>928</v>
      </c>
      <c r="O326" s="0" t="s">
        <v>952</v>
      </c>
      <c r="P326" s="198" t="n">
        <v>50000</v>
      </c>
      <c r="S326" s="0" t="s">
        <v>930</v>
      </c>
      <c r="T326" s="0" t="s">
        <v>931</v>
      </c>
      <c r="U326" s="200" t="n">
        <v>22.2</v>
      </c>
      <c r="V326" s="0" t="s">
        <v>1114</v>
      </c>
      <c r="W326" s="0" t="s">
        <v>954</v>
      </c>
      <c r="X326" s="0" t="s">
        <v>934</v>
      </c>
      <c r="Y326" s="0" t="s">
        <v>935</v>
      </c>
      <c r="Z326" s="0" t="s">
        <v>800</v>
      </c>
      <c r="AA326" s="0" t="n">
        <v>102852</v>
      </c>
      <c r="AB326" s="197" t="n">
        <v>37026.875</v>
      </c>
      <c r="AC326" s="197" t="n">
        <v>37026.875</v>
      </c>
    </row>
    <row r="327" customFormat="false" ht="12.75" hidden="false" customHeight="false" outlineLevel="0" collapsed="false">
      <c r="A327" s="191" t="str">
        <f aca="false">B327&amp;" "&amp;C327&amp;" "&amp;D327</f>
        <v> Metals Financial</v>
      </c>
      <c r="B327" s="191" t="str">
        <f aca="false">IF((LEFT(N327,2)="US"),"US","")</f>
        <v/>
      </c>
      <c r="C327" s="191" t="str">
        <f aca="false">M327</f>
        <v>Metals</v>
      </c>
      <c r="D327" s="191" t="str">
        <f aca="false">IF(ISNUMBER(FIND("Phy",N327))=TRUE(),"Physical","Financial")</f>
        <v>Financial</v>
      </c>
      <c r="E327" s="191" t="n">
        <f aca="false">IF(VLOOKUP(S327,'DD-Lookup'!$J$6:$L$50,3,FALSE())="Monthly",(YEAR(AC327)-YEAR(AB327))*12+MONTH(AC327)-MONTH(AB327)+1,(AC327-AB327+1))</f>
        <v>1</v>
      </c>
      <c r="F327" s="220" t="n">
        <f aca="false">E327*SUM(P327:Q327)</f>
        <v>20</v>
      </c>
      <c r="G327" s="196" t="n">
        <v>1244692</v>
      </c>
      <c r="H327" s="197" t="n">
        <v>37026.1937037037</v>
      </c>
      <c r="I327" s="0" t="s">
        <v>896</v>
      </c>
      <c r="M327" s="0" t="s">
        <v>768</v>
      </c>
      <c r="N327" s="0" t="s">
        <v>870</v>
      </c>
      <c r="O327" s="0" t="s">
        <v>871</v>
      </c>
      <c r="Q327" s="198" t="n">
        <v>20</v>
      </c>
      <c r="S327" s="0" t="s">
        <v>771</v>
      </c>
      <c r="T327" s="0" t="s">
        <v>772</v>
      </c>
      <c r="U327" s="200" t="n">
        <v>1509</v>
      </c>
      <c r="V327" s="0" t="s">
        <v>897</v>
      </c>
      <c r="W327" s="0" t="s">
        <v>820</v>
      </c>
      <c r="X327" s="0" t="s">
        <v>775</v>
      </c>
      <c r="Y327" s="0" t="s">
        <v>776</v>
      </c>
      <c r="Z327" s="0" t="s">
        <v>777</v>
      </c>
      <c r="AA327" s="0" t="n">
        <v>2129045</v>
      </c>
    </row>
    <row r="328" customFormat="false" ht="12.75" hidden="false" customHeight="false" outlineLevel="0" collapsed="false">
      <c r="A328" s="191" t="str">
        <f aca="false">B328&amp;" "&amp;C328&amp;" "&amp;D328</f>
        <v> LPG Financial</v>
      </c>
      <c r="B328" s="191" t="str">
        <f aca="false">IF((LEFT(N328,2)="US"),"US","")</f>
        <v/>
      </c>
      <c r="C328" s="191" t="str">
        <f aca="false">M328</f>
        <v>LPG</v>
      </c>
      <c r="D328" s="191" t="str">
        <f aca="false">IF(ISNUMBER(FIND("Phy",N328))=TRUE(),"Physical","Financial")</f>
        <v>Financial</v>
      </c>
      <c r="E328" s="191" t="n">
        <f aca="false">IF(VLOOKUP(S328,'DD-Lookup'!$J$6:$L$50,3,FALSE())="Monthly",(YEAR(AC328)-YEAR(AB328))*12+MONTH(AC328)-MONTH(AB328)+1,(AC328-AB328+1))</f>
        <v>31</v>
      </c>
      <c r="F328" s="220" t="n">
        <f aca="false">E328*SUM(P328:Q328)</f>
        <v>31000</v>
      </c>
      <c r="G328" s="196" t="n">
        <v>1244693</v>
      </c>
      <c r="H328" s="197" t="n">
        <v>37026.1937037037</v>
      </c>
      <c r="I328" s="0" t="s">
        <v>1115</v>
      </c>
      <c r="M328" s="0" t="s">
        <v>1064</v>
      </c>
      <c r="N328" s="0" t="s">
        <v>1065</v>
      </c>
      <c r="O328" s="0" t="s">
        <v>1116</v>
      </c>
      <c r="P328" s="198" t="n">
        <v>1000</v>
      </c>
      <c r="S328" s="0" t="s">
        <v>128</v>
      </c>
      <c r="T328" s="0" t="s">
        <v>772</v>
      </c>
      <c r="U328" s="200" t="n">
        <v>267</v>
      </c>
      <c r="V328" s="0" t="s">
        <v>1117</v>
      </c>
      <c r="W328" s="0" t="s">
        <v>1068</v>
      </c>
      <c r="X328" s="0" t="s">
        <v>1069</v>
      </c>
      <c r="Y328" s="0" t="s">
        <v>893</v>
      </c>
      <c r="Z328" s="0" t="s">
        <v>1033</v>
      </c>
      <c r="AA328" s="0" t="s">
        <v>1118</v>
      </c>
      <c r="AB328" s="197" t="n">
        <v>37073.875</v>
      </c>
      <c r="AC328" s="197" t="n">
        <v>37103.875</v>
      </c>
    </row>
    <row r="329" customFormat="false" ht="12.75" hidden="false" customHeight="false" outlineLevel="0" collapsed="false">
      <c r="A329" s="191" t="str">
        <f aca="false">B329&amp;" "&amp;C329&amp;" "&amp;D329</f>
        <v> Metals Financial</v>
      </c>
      <c r="B329" s="191" t="str">
        <f aca="false">IF((LEFT(N329,2)="US"),"US","")</f>
        <v/>
      </c>
      <c r="C329" s="191" t="str">
        <f aca="false">M329</f>
        <v>Metals</v>
      </c>
      <c r="D329" s="191" t="str">
        <f aca="false">IF(ISNUMBER(FIND("Phy",N329))=TRUE(),"Physical","Financial")</f>
        <v>Financial</v>
      </c>
      <c r="E329" s="191" t="n">
        <f aca="false">IF(VLOOKUP(S329,'DD-Lookup'!$J$6:$L$50,3,FALSE())="Monthly",(YEAR(AC329)-YEAR(AB329))*12+MONTH(AC329)-MONTH(AB329)+1,(AC329-AB329+1))</f>
        <v>1</v>
      </c>
      <c r="F329" s="220" t="n">
        <f aca="false">E329*SUM(P329:Q329)</f>
        <v>10</v>
      </c>
      <c r="G329" s="196" t="n">
        <v>1244695</v>
      </c>
      <c r="H329" s="197" t="n">
        <v>37026.1937037037</v>
      </c>
      <c r="I329" s="0" t="s">
        <v>896</v>
      </c>
      <c r="M329" s="0" t="s">
        <v>768</v>
      </c>
      <c r="N329" s="0" t="s">
        <v>880</v>
      </c>
      <c r="O329" s="0" t="s">
        <v>881</v>
      </c>
      <c r="Q329" s="198" t="n">
        <v>10</v>
      </c>
      <c r="S329" s="0" t="s">
        <v>882</v>
      </c>
      <c r="T329" s="0" t="s">
        <v>772</v>
      </c>
      <c r="U329" s="200" t="n">
        <v>1261</v>
      </c>
      <c r="V329" s="0" t="s">
        <v>951</v>
      </c>
      <c r="W329" s="0" t="s">
        <v>884</v>
      </c>
      <c r="X329" s="0" t="s">
        <v>775</v>
      </c>
      <c r="Y329" s="0" t="s">
        <v>776</v>
      </c>
      <c r="Z329" s="0" t="s">
        <v>777</v>
      </c>
      <c r="AA329" s="0" t="n">
        <v>2129049</v>
      </c>
    </row>
    <row r="330" customFormat="false" ht="12.75" hidden="false" customHeight="false" outlineLevel="0" collapsed="false">
      <c r="A330" s="191" t="str">
        <f aca="false">B330&amp;" "&amp;C330&amp;" "&amp;D330</f>
        <v> Metals Financial</v>
      </c>
      <c r="B330" s="191" t="str">
        <f aca="false">IF((LEFT(N330,2)="US"),"US","")</f>
        <v/>
      </c>
      <c r="C330" s="191" t="str">
        <f aca="false">M330</f>
        <v>Metals</v>
      </c>
      <c r="D330" s="191" t="str">
        <f aca="false">IF(ISNUMBER(FIND("Phy",N330))=TRUE(),"Physical","Financial")</f>
        <v>Financial</v>
      </c>
      <c r="E330" s="191" t="n">
        <f aca="false">IF(VLOOKUP(S330,'DD-Lookup'!$J$6:$L$50,3,FALSE())="Monthly",(YEAR(AC330)-YEAR(AB330))*12+MONTH(AC330)-MONTH(AB330)+1,(AC330-AB330+1))</f>
        <v>1</v>
      </c>
      <c r="F330" s="220" t="n">
        <f aca="false">E330*SUM(P330:Q330)</f>
        <v>2</v>
      </c>
      <c r="G330" s="196" t="n">
        <v>1244696</v>
      </c>
      <c r="H330" s="197" t="n">
        <v>37026.1947106481</v>
      </c>
      <c r="I330" s="0" t="s">
        <v>896</v>
      </c>
      <c r="M330" s="0" t="s">
        <v>768</v>
      </c>
      <c r="N330" s="0" t="s">
        <v>906</v>
      </c>
      <c r="O330" s="0" t="s">
        <v>907</v>
      </c>
      <c r="Q330" s="198" t="n">
        <v>2</v>
      </c>
      <c r="S330" s="0" t="s">
        <v>908</v>
      </c>
      <c r="T330" s="0" t="s">
        <v>772</v>
      </c>
      <c r="U330" s="200" t="n">
        <v>7155</v>
      </c>
      <c r="V330" s="0" t="s">
        <v>996</v>
      </c>
      <c r="W330" s="0" t="s">
        <v>910</v>
      </c>
      <c r="X330" s="0" t="s">
        <v>775</v>
      </c>
      <c r="Y330" s="0" t="s">
        <v>776</v>
      </c>
      <c r="Z330" s="0" t="s">
        <v>777</v>
      </c>
      <c r="AA330" s="0" t="n">
        <v>2129052</v>
      </c>
    </row>
    <row r="331" customFormat="false" ht="12.75" hidden="false" customHeight="false" outlineLevel="0" collapsed="false">
      <c r="A331" s="191" t="str">
        <f aca="false">B331&amp;" "&amp;C331&amp;" "&amp;D331</f>
        <v> Metals Financial</v>
      </c>
      <c r="B331" s="191" t="str">
        <f aca="false">IF((LEFT(N331,2)="US"),"US","")</f>
        <v/>
      </c>
      <c r="C331" s="191" t="str">
        <f aca="false">M331</f>
        <v>Metals</v>
      </c>
      <c r="D331" s="191" t="str">
        <f aca="false">IF(ISNUMBER(FIND("Phy",N331))=TRUE(),"Physical","Financial")</f>
        <v>Financial</v>
      </c>
      <c r="E331" s="191" t="n">
        <f aca="false">IF(VLOOKUP(S331,'DD-Lookup'!$J$6:$L$50,3,FALSE())="Monthly",(YEAR(AC331)-YEAR(AB331))*12+MONTH(AC331)-MONTH(AB331)+1,(AC331-AB331+1))</f>
        <v>1</v>
      </c>
      <c r="F331" s="220" t="n">
        <f aca="false">E331*SUM(P331:Q331)</f>
        <v>8</v>
      </c>
      <c r="G331" s="196" t="n">
        <v>1244697</v>
      </c>
      <c r="H331" s="197" t="n">
        <v>37026.1948148148</v>
      </c>
      <c r="I331" s="0" t="s">
        <v>869</v>
      </c>
      <c r="M331" s="0" t="s">
        <v>768</v>
      </c>
      <c r="N331" s="0" t="s">
        <v>906</v>
      </c>
      <c r="O331" s="0" t="s">
        <v>907</v>
      </c>
      <c r="Q331" s="198" t="n">
        <v>8</v>
      </c>
      <c r="S331" s="0" t="s">
        <v>908</v>
      </c>
      <c r="T331" s="0" t="s">
        <v>772</v>
      </c>
      <c r="U331" s="200" t="n">
        <v>7155</v>
      </c>
      <c r="V331" s="0" t="s">
        <v>872</v>
      </c>
      <c r="W331" s="0" t="s">
        <v>910</v>
      </c>
      <c r="X331" s="0" t="s">
        <v>775</v>
      </c>
      <c r="Y331" s="0" t="s">
        <v>776</v>
      </c>
      <c r="Z331" s="0" t="s">
        <v>777</v>
      </c>
      <c r="AA331" s="0" t="n">
        <v>2129054</v>
      </c>
    </row>
    <row r="332" customFormat="false" ht="12.75" hidden="false" customHeight="false" outlineLevel="0" collapsed="false">
      <c r="A332" s="191" t="str">
        <f aca="false">B332&amp;" "&amp;C332&amp;" "&amp;D332</f>
        <v> Metals Financial</v>
      </c>
      <c r="B332" s="191" t="str">
        <f aca="false">IF((LEFT(N332,2)="US"),"US","")</f>
        <v/>
      </c>
      <c r="C332" s="191" t="str">
        <f aca="false">M332</f>
        <v>Metals</v>
      </c>
      <c r="D332" s="191" t="str">
        <f aca="false">IF(ISNUMBER(FIND("Phy",N332))=TRUE(),"Physical","Financial")</f>
        <v>Financial</v>
      </c>
      <c r="E332" s="191" t="n">
        <f aca="false">IF(VLOOKUP(S332,'DD-Lookup'!$J$6:$L$50,3,FALSE())="Monthly",(YEAR(AC332)-YEAR(AB332))*12+MONTH(AC332)-MONTH(AB332)+1,(AC332-AB332+1))</f>
        <v>1</v>
      </c>
      <c r="F332" s="220" t="n">
        <f aca="false">E332*SUM(P332:Q332)</f>
        <v>20</v>
      </c>
      <c r="G332" s="196" t="n">
        <v>1244699</v>
      </c>
      <c r="H332" s="197" t="n">
        <v>37026.1955671296</v>
      </c>
      <c r="I332" s="0" t="s">
        <v>896</v>
      </c>
      <c r="M332" s="0" t="s">
        <v>768</v>
      </c>
      <c r="N332" s="0" t="s">
        <v>870</v>
      </c>
      <c r="O332" s="0" t="s">
        <v>871</v>
      </c>
      <c r="Q332" s="198" t="n">
        <v>20</v>
      </c>
      <c r="S332" s="0" t="s">
        <v>771</v>
      </c>
      <c r="T332" s="0" t="s">
        <v>772</v>
      </c>
      <c r="U332" s="200" t="n">
        <v>1510</v>
      </c>
      <c r="V332" s="0" t="s">
        <v>897</v>
      </c>
      <c r="W332" s="0" t="s">
        <v>820</v>
      </c>
      <c r="X332" s="0" t="s">
        <v>775</v>
      </c>
      <c r="Y332" s="0" t="s">
        <v>776</v>
      </c>
      <c r="Z332" s="0" t="s">
        <v>777</v>
      </c>
      <c r="AA332" s="0" t="n">
        <v>2129062</v>
      </c>
    </row>
    <row r="333" customFormat="false" ht="12.75" hidden="false" customHeight="false" outlineLevel="0" collapsed="false">
      <c r="A333" s="191" t="str">
        <f aca="false">B333&amp;" "&amp;C333&amp;" "&amp;D333</f>
        <v> Metals Financial</v>
      </c>
      <c r="B333" s="191" t="str">
        <f aca="false">IF((LEFT(N333,2)="US"),"US","")</f>
        <v/>
      </c>
      <c r="C333" s="191" t="str">
        <f aca="false">M333</f>
        <v>Metals</v>
      </c>
      <c r="D333" s="191" t="str">
        <f aca="false">IF(ISNUMBER(FIND("Phy",N333))=TRUE(),"Physical","Financial")</f>
        <v>Financial</v>
      </c>
      <c r="E333" s="191" t="n">
        <f aca="false">IF(VLOOKUP(S333,'DD-Lookup'!$J$6:$L$50,3,FALSE())="Monthly",(YEAR(AC333)-YEAR(AB333))*12+MONTH(AC333)-MONTH(AB333)+1,(AC333-AB333+1))</f>
        <v>1</v>
      </c>
      <c r="F333" s="220" t="n">
        <f aca="false">E333*SUM(P333:Q333)</f>
        <v>10</v>
      </c>
      <c r="G333" s="196" t="n">
        <v>1244700</v>
      </c>
      <c r="H333" s="197" t="n">
        <v>37026.1982407407</v>
      </c>
      <c r="I333" s="0" t="s">
        <v>971</v>
      </c>
      <c r="M333" s="0" t="s">
        <v>768</v>
      </c>
      <c r="N333" s="0" t="s">
        <v>870</v>
      </c>
      <c r="O333" s="0" t="s">
        <v>871</v>
      </c>
      <c r="P333" s="198" t="n">
        <v>10</v>
      </c>
      <c r="S333" s="0" t="s">
        <v>771</v>
      </c>
      <c r="T333" s="0" t="s">
        <v>772</v>
      </c>
      <c r="U333" s="200" t="n">
        <v>1509</v>
      </c>
      <c r="V333" s="0" t="s">
        <v>972</v>
      </c>
      <c r="W333" s="0" t="s">
        <v>820</v>
      </c>
      <c r="X333" s="0" t="s">
        <v>775</v>
      </c>
      <c r="Y333" s="0" t="s">
        <v>776</v>
      </c>
      <c r="Z333" s="0" t="s">
        <v>777</v>
      </c>
      <c r="AA333" s="0" t="n">
        <v>2129064</v>
      </c>
    </row>
    <row r="334" customFormat="false" ht="12.75" hidden="false" customHeight="false" outlineLevel="0" collapsed="false">
      <c r="A334" s="191" t="str">
        <f aca="false">B334&amp;" "&amp;C334&amp;" "&amp;D334</f>
        <v> Metals Financial</v>
      </c>
      <c r="B334" s="191" t="str">
        <f aca="false">IF((LEFT(N334,2)="US"),"US","")</f>
        <v/>
      </c>
      <c r="C334" s="191" t="str">
        <f aca="false">M334</f>
        <v>Metals</v>
      </c>
      <c r="D334" s="191" t="str">
        <f aca="false">IF(ISNUMBER(FIND("Phy",N334))=TRUE(),"Physical","Financial")</f>
        <v>Financial</v>
      </c>
      <c r="E334" s="191" t="n">
        <f aca="false">IF(VLOOKUP(S334,'DD-Lookup'!$J$6:$L$50,3,FALSE())="Monthly",(YEAR(AC334)-YEAR(AB334))*12+MONTH(AC334)-MONTH(AB334)+1,(AC334-AB334+1))</f>
        <v>1</v>
      </c>
      <c r="F334" s="220" t="n">
        <f aca="false">E334*SUM(P334:Q334)</f>
        <v>20</v>
      </c>
      <c r="G334" s="196" t="n">
        <v>1244701</v>
      </c>
      <c r="H334" s="197" t="n">
        <v>37026.1983217593</v>
      </c>
      <c r="I334" s="0" t="s">
        <v>896</v>
      </c>
      <c r="M334" s="0" t="s">
        <v>768</v>
      </c>
      <c r="N334" s="0" t="s">
        <v>870</v>
      </c>
      <c r="O334" s="0" t="s">
        <v>871</v>
      </c>
      <c r="Q334" s="198" t="n">
        <v>20</v>
      </c>
      <c r="S334" s="0" t="s">
        <v>771</v>
      </c>
      <c r="T334" s="0" t="s">
        <v>772</v>
      </c>
      <c r="U334" s="200" t="n">
        <v>1510</v>
      </c>
      <c r="V334" s="0" t="s">
        <v>1002</v>
      </c>
      <c r="W334" s="0" t="s">
        <v>820</v>
      </c>
      <c r="X334" s="0" t="s">
        <v>775</v>
      </c>
      <c r="Y334" s="0" t="s">
        <v>776</v>
      </c>
      <c r="Z334" s="0" t="s">
        <v>777</v>
      </c>
      <c r="AA334" s="0" t="n">
        <v>2129066</v>
      </c>
    </row>
    <row r="335" customFormat="false" ht="12.75" hidden="false" customHeight="false" outlineLevel="0" collapsed="false">
      <c r="A335" s="191" t="str">
        <f aca="false">B335&amp;" "&amp;C335&amp;" "&amp;D335</f>
        <v> Metals Financial</v>
      </c>
      <c r="B335" s="191" t="str">
        <f aca="false">IF((LEFT(N335,2)="US"),"US","")</f>
        <v/>
      </c>
      <c r="C335" s="191" t="str">
        <f aca="false">M335</f>
        <v>Metals</v>
      </c>
      <c r="D335" s="191" t="str">
        <f aca="false">IF(ISNUMBER(FIND("Phy",N335))=TRUE(),"Physical","Financial")</f>
        <v>Financial</v>
      </c>
      <c r="E335" s="191" t="n">
        <f aca="false">IF(VLOOKUP(S335,'DD-Lookup'!$J$6:$L$50,3,FALSE())="Monthly",(YEAR(AC335)-YEAR(AB335))*12+MONTH(AC335)-MONTH(AB335)+1,(AC335-AB335+1))</f>
        <v>1</v>
      </c>
      <c r="F335" s="220" t="n">
        <f aca="false">E335*SUM(P335:Q335)</f>
        <v>20</v>
      </c>
      <c r="G335" s="196" t="n">
        <v>1244702</v>
      </c>
      <c r="H335" s="197" t="n">
        <v>37026.1984259259</v>
      </c>
      <c r="I335" s="0" t="s">
        <v>971</v>
      </c>
      <c r="M335" s="0" t="s">
        <v>768</v>
      </c>
      <c r="N335" s="0" t="s">
        <v>870</v>
      </c>
      <c r="O335" s="0" t="s">
        <v>871</v>
      </c>
      <c r="P335" s="198" t="n">
        <v>20</v>
      </c>
      <c r="S335" s="0" t="s">
        <v>771</v>
      </c>
      <c r="T335" s="0" t="s">
        <v>772</v>
      </c>
      <c r="U335" s="200" t="n">
        <v>1509</v>
      </c>
      <c r="V335" s="0" t="s">
        <v>972</v>
      </c>
      <c r="W335" s="0" t="s">
        <v>820</v>
      </c>
      <c r="X335" s="0" t="s">
        <v>775</v>
      </c>
      <c r="Y335" s="0" t="s">
        <v>776</v>
      </c>
      <c r="Z335" s="0" t="s">
        <v>777</v>
      </c>
      <c r="AA335" s="0" t="n">
        <v>2129068</v>
      </c>
    </row>
    <row r="336" customFormat="false" ht="12.75" hidden="false" customHeight="false" outlineLevel="0" collapsed="false">
      <c r="A336" s="191" t="str">
        <f aca="false">B336&amp;" "&amp;C336&amp;" "&amp;D336</f>
        <v> Metals Financial</v>
      </c>
      <c r="B336" s="191" t="str">
        <f aca="false">IF((LEFT(N336,2)="US"),"US","")</f>
        <v/>
      </c>
      <c r="C336" s="191" t="str">
        <f aca="false">M336</f>
        <v>Metals</v>
      </c>
      <c r="D336" s="191" t="str">
        <f aca="false">IF(ISNUMBER(FIND("Phy",N336))=TRUE(),"Physical","Financial")</f>
        <v>Financial</v>
      </c>
      <c r="E336" s="191" t="n">
        <f aca="false">IF(VLOOKUP(S336,'DD-Lookup'!$J$6:$L$50,3,FALSE())="Monthly",(YEAR(AC336)-YEAR(AB336))*12+MONTH(AC336)-MONTH(AB336)+1,(AC336-AB336+1))</f>
        <v>1</v>
      </c>
      <c r="F336" s="220" t="n">
        <f aca="false">E336*SUM(P336:Q336)</f>
        <v>20</v>
      </c>
      <c r="G336" s="196" t="n">
        <v>1244703</v>
      </c>
      <c r="H336" s="197" t="n">
        <v>37026.1984837963</v>
      </c>
      <c r="I336" s="0" t="s">
        <v>896</v>
      </c>
      <c r="M336" s="0" t="s">
        <v>768</v>
      </c>
      <c r="N336" s="0" t="s">
        <v>870</v>
      </c>
      <c r="O336" s="0" t="s">
        <v>871</v>
      </c>
      <c r="Q336" s="198" t="n">
        <v>20</v>
      </c>
      <c r="S336" s="0" t="s">
        <v>771</v>
      </c>
      <c r="T336" s="0" t="s">
        <v>772</v>
      </c>
      <c r="U336" s="200" t="n">
        <v>1510</v>
      </c>
      <c r="V336" s="0" t="s">
        <v>897</v>
      </c>
      <c r="W336" s="0" t="s">
        <v>820</v>
      </c>
      <c r="X336" s="0" t="s">
        <v>775</v>
      </c>
      <c r="Y336" s="0" t="s">
        <v>776</v>
      </c>
      <c r="Z336" s="0" t="s">
        <v>777</v>
      </c>
      <c r="AA336" s="0" t="n">
        <v>2129070</v>
      </c>
    </row>
    <row r="337" customFormat="false" ht="12.75" hidden="false" customHeight="false" outlineLevel="0" collapsed="false">
      <c r="A337" s="191" t="str">
        <f aca="false">B337&amp;" "&amp;C337&amp;" "&amp;D337</f>
        <v> Metals Financial</v>
      </c>
      <c r="B337" s="191" t="str">
        <f aca="false">IF((LEFT(N337,2)="US"),"US","")</f>
        <v/>
      </c>
      <c r="C337" s="191" t="str">
        <f aca="false">M337</f>
        <v>Metals</v>
      </c>
      <c r="D337" s="191" t="str">
        <f aca="false">IF(ISNUMBER(FIND("Phy",N337))=TRUE(),"Physical","Financial")</f>
        <v>Financial</v>
      </c>
      <c r="E337" s="191" t="n">
        <f aca="false">IF(VLOOKUP(S337,'DD-Lookup'!$J$6:$L$50,3,FALSE())="Monthly",(YEAR(AC337)-YEAR(AB337))*12+MONTH(AC337)-MONTH(AB337)+1,(AC337-AB337+1))</f>
        <v>1</v>
      </c>
      <c r="F337" s="220" t="n">
        <f aca="false">E337*SUM(P337:Q337)</f>
        <v>20</v>
      </c>
      <c r="G337" s="196" t="n">
        <v>1244706</v>
      </c>
      <c r="H337" s="197" t="n">
        <v>37026.1988194444</v>
      </c>
      <c r="I337" s="0" t="s">
        <v>896</v>
      </c>
      <c r="M337" s="0" t="s">
        <v>768</v>
      </c>
      <c r="N337" s="0" t="s">
        <v>870</v>
      </c>
      <c r="O337" s="0" t="s">
        <v>871</v>
      </c>
      <c r="Q337" s="198" t="n">
        <v>20</v>
      </c>
      <c r="S337" s="0" t="s">
        <v>771</v>
      </c>
      <c r="T337" s="0" t="s">
        <v>772</v>
      </c>
      <c r="U337" s="200" t="n">
        <v>1510</v>
      </c>
      <c r="V337" s="0" t="s">
        <v>897</v>
      </c>
      <c r="W337" s="0" t="s">
        <v>820</v>
      </c>
      <c r="X337" s="0" t="s">
        <v>775</v>
      </c>
      <c r="Y337" s="0" t="s">
        <v>776</v>
      </c>
      <c r="Z337" s="0" t="s">
        <v>777</v>
      </c>
      <c r="AA337" s="0" t="n">
        <v>2129074</v>
      </c>
    </row>
    <row r="338" customFormat="false" ht="12.75" hidden="false" customHeight="false" outlineLevel="0" collapsed="false">
      <c r="A338" s="191" t="str">
        <f aca="false">B338&amp;" "&amp;C338&amp;" "&amp;D338</f>
        <v> Metals Financial</v>
      </c>
      <c r="B338" s="191" t="str">
        <f aca="false">IF((LEFT(N338,2)="US"),"US","")</f>
        <v/>
      </c>
      <c r="C338" s="191" t="str">
        <f aca="false">M338</f>
        <v>Metals</v>
      </c>
      <c r="D338" s="191" t="str">
        <f aca="false">IF(ISNUMBER(FIND("Phy",N338))=TRUE(),"Physical","Financial")</f>
        <v>Financial</v>
      </c>
      <c r="E338" s="191" t="n">
        <f aca="false">IF(VLOOKUP(S338,'DD-Lookup'!$J$6:$L$50,3,FALSE())="Monthly",(YEAR(AC338)-YEAR(AB338))*12+MONTH(AC338)-MONTH(AB338)+1,(AC338-AB338+1))</f>
        <v>1</v>
      </c>
      <c r="F338" s="220" t="n">
        <f aca="false">E338*SUM(P338:Q338)</f>
        <v>3</v>
      </c>
      <c r="G338" s="196" t="n">
        <v>1244707</v>
      </c>
      <c r="H338" s="197" t="n">
        <v>37026.1995138889</v>
      </c>
      <c r="I338" s="0" t="s">
        <v>917</v>
      </c>
      <c r="M338" s="0" t="s">
        <v>768</v>
      </c>
      <c r="N338" s="0" t="s">
        <v>870</v>
      </c>
      <c r="O338" s="0" t="s">
        <v>871</v>
      </c>
      <c r="Q338" s="198" t="n">
        <v>3</v>
      </c>
      <c r="S338" s="0" t="s">
        <v>771</v>
      </c>
      <c r="T338" s="0" t="s">
        <v>772</v>
      </c>
      <c r="U338" s="200" t="n">
        <v>1511</v>
      </c>
      <c r="V338" s="0" t="s">
        <v>1119</v>
      </c>
      <c r="W338" s="0" t="s">
        <v>820</v>
      </c>
      <c r="X338" s="0" t="s">
        <v>775</v>
      </c>
      <c r="Y338" s="0" t="s">
        <v>776</v>
      </c>
      <c r="Z338" s="0" t="s">
        <v>777</v>
      </c>
      <c r="AA338" s="0" t="n">
        <v>2129076</v>
      </c>
    </row>
    <row r="339" customFormat="false" ht="12.75" hidden="false" customHeight="false" outlineLevel="0" collapsed="false">
      <c r="A339" s="191" t="str">
        <f aca="false">B339&amp;" "&amp;C339&amp;" "&amp;D339</f>
        <v> Power Physical</v>
      </c>
      <c r="B339" s="191" t="str">
        <f aca="false">IF((LEFT(N339,2)="US"),"US","")</f>
        <v/>
      </c>
      <c r="C339" s="191" t="str">
        <f aca="false">M339</f>
        <v>Power</v>
      </c>
      <c r="D339" s="191" t="str">
        <f aca="false">IF(ISNUMBER(FIND("Phy",N339))=TRUE(),"Physical","Financial")</f>
        <v>Physical</v>
      </c>
      <c r="E339" s="191" t="n">
        <f aca="false">IF(VLOOKUP(S339,'DD-Lookup'!$J$6:$L$50,3,FALSE())="Monthly",(YEAR(AC339)-YEAR(AB339))*12+MONTH(AC339)-MONTH(AB339)+1,(AC339-AB339+1))</f>
        <v>182</v>
      </c>
      <c r="F339" s="220" t="n">
        <f aca="false">E339*SUM(P339:Q339)</f>
        <v>3640</v>
      </c>
      <c r="G339" s="196" t="n">
        <v>1244708</v>
      </c>
      <c r="H339" s="197" t="n">
        <v>37026.1996643519</v>
      </c>
      <c r="I339" s="0" t="s">
        <v>1120</v>
      </c>
      <c r="M339" s="0" t="s">
        <v>72</v>
      </c>
      <c r="N339" s="0" t="s">
        <v>1027</v>
      </c>
      <c r="O339" s="0" t="s">
        <v>1121</v>
      </c>
      <c r="P339" s="198" t="n">
        <v>20</v>
      </c>
      <c r="S339" s="0" t="s">
        <v>781</v>
      </c>
      <c r="T339" s="0" t="s">
        <v>931</v>
      </c>
      <c r="U339" s="200" t="n">
        <v>18.35</v>
      </c>
      <c r="V339" s="0" t="s">
        <v>1122</v>
      </c>
      <c r="W339" s="0" t="s">
        <v>1030</v>
      </c>
      <c r="X339" s="0" t="s">
        <v>1031</v>
      </c>
      <c r="Y339" s="0" t="s">
        <v>1032</v>
      </c>
      <c r="Z339" s="0" t="s">
        <v>1033</v>
      </c>
      <c r="AA339" s="0" t="n">
        <v>102218.1</v>
      </c>
      <c r="AB339" s="197" t="n">
        <v>37347</v>
      </c>
      <c r="AC339" s="197" t="n">
        <v>37528</v>
      </c>
    </row>
    <row r="340" customFormat="false" ht="12.75" hidden="false" customHeight="false" outlineLevel="0" collapsed="false">
      <c r="A340" s="191" t="str">
        <f aca="false">B340&amp;" "&amp;C340&amp;" "&amp;D340</f>
        <v> Power Physical</v>
      </c>
      <c r="B340" s="191" t="str">
        <f aca="false">IF((LEFT(N340,2)="US"),"US","")</f>
        <v/>
      </c>
      <c r="C340" s="191" t="str">
        <f aca="false">M340</f>
        <v>Power</v>
      </c>
      <c r="D340" s="191" t="str">
        <f aca="false">IF(ISNUMBER(FIND("Phy",N340))=TRUE(),"Physical","Financial")</f>
        <v>Physical</v>
      </c>
      <c r="E340" s="191" t="n">
        <f aca="false">IF(VLOOKUP(S340,'DD-Lookup'!$J$6:$L$50,3,FALSE())="Monthly",(YEAR(AC340)-YEAR(AB340))*12+MONTH(AC340)-MONTH(AB340)+1,(AC340-AB340+1))</f>
        <v>92</v>
      </c>
      <c r="F340" s="220" t="n">
        <f aca="false">E340*SUM(P340:Q340)</f>
        <v>2300</v>
      </c>
      <c r="G340" s="196" t="n">
        <v>1244709</v>
      </c>
      <c r="H340" s="197" t="n">
        <v>37026.2010069444</v>
      </c>
      <c r="I340" s="0" t="s">
        <v>814</v>
      </c>
      <c r="M340" s="0" t="s">
        <v>72</v>
      </c>
      <c r="N340" s="0" t="s">
        <v>793</v>
      </c>
      <c r="O340" s="0" t="s">
        <v>1123</v>
      </c>
      <c r="P340" s="198" t="n">
        <v>25</v>
      </c>
      <c r="S340" s="0" t="s">
        <v>781</v>
      </c>
      <c r="T340" s="0" t="s">
        <v>795</v>
      </c>
      <c r="U340" s="200" t="n">
        <v>32.55</v>
      </c>
      <c r="V340" s="0" t="s">
        <v>815</v>
      </c>
      <c r="W340" s="0" t="s">
        <v>902</v>
      </c>
      <c r="X340" s="0" t="s">
        <v>798</v>
      </c>
      <c r="Y340" s="0" t="s">
        <v>799</v>
      </c>
      <c r="Z340" s="0" t="s">
        <v>800</v>
      </c>
      <c r="AA340" s="0" t="n">
        <v>102221.1</v>
      </c>
      <c r="AB340" s="197" t="n">
        <v>37165</v>
      </c>
      <c r="AC340" s="197" t="n">
        <v>37256</v>
      </c>
    </row>
    <row r="341" customFormat="false" ht="12.75" hidden="false" customHeight="false" outlineLevel="0" collapsed="false">
      <c r="A341" s="191" t="str">
        <f aca="false">B341&amp;" "&amp;C341&amp;" "&amp;D341</f>
        <v> Power Financial</v>
      </c>
      <c r="B341" s="191" t="str">
        <f aca="false">IF((LEFT(N341,2)="US"),"US","")</f>
        <v/>
      </c>
      <c r="C341" s="191" t="str">
        <f aca="false">M341</f>
        <v>Power</v>
      </c>
      <c r="D341" s="191" t="str">
        <f aca="false">IF(ISNUMBER(FIND("Phy",N341))=TRUE(),"Physical","Financial")</f>
        <v>Financial</v>
      </c>
      <c r="E341" s="191" t="n">
        <f aca="false">IF(VLOOKUP(S341,'DD-Lookup'!$J$6:$L$50,3,FALSE())="Monthly",(YEAR(AC341)-YEAR(AB341))*12+MONTH(AC341)-MONTH(AB341)+1,(AC341-AB341+1))</f>
        <v>8</v>
      </c>
      <c r="F341" s="220" t="n">
        <f aca="false">E341*SUM(P341:Q341)</f>
        <v>400</v>
      </c>
      <c r="G341" s="196" t="n">
        <v>1244710</v>
      </c>
      <c r="H341" s="197" t="n">
        <v>37026.20125</v>
      </c>
      <c r="I341" s="0" t="s">
        <v>1124</v>
      </c>
      <c r="M341" s="0" t="s">
        <v>72</v>
      </c>
      <c r="N341" s="0" t="s">
        <v>779</v>
      </c>
      <c r="O341" s="0" t="s">
        <v>1125</v>
      </c>
      <c r="P341" s="198" t="n">
        <v>50</v>
      </c>
      <c r="S341" s="0" t="s">
        <v>781</v>
      </c>
      <c r="T341" s="0" t="s">
        <v>782</v>
      </c>
      <c r="U341" s="200" t="n">
        <v>200</v>
      </c>
      <c r="V341" s="0" t="s">
        <v>1126</v>
      </c>
      <c r="W341" s="0" t="s">
        <v>791</v>
      </c>
      <c r="X341" s="0" t="s">
        <v>785</v>
      </c>
      <c r="Y341" s="0" t="s">
        <v>786</v>
      </c>
      <c r="Z341" s="0" t="s">
        <v>787</v>
      </c>
      <c r="AA341" s="0" t="n">
        <v>1244710</v>
      </c>
      <c r="AB341" s="197" t="n">
        <v>37053</v>
      </c>
      <c r="AC341" s="197" t="n">
        <v>37060</v>
      </c>
    </row>
    <row r="342" customFormat="false" ht="12.75" hidden="false" customHeight="false" outlineLevel="0" collapsed="false">
      <c r="A342" s="191" t="str">
        <f aca="false">B342&amp;" "&amp;C342&amp;" "&amp;D342</f>
        <v> Natural Gas Physical</v>
      </c>
      <c r="B342" s="191" t="str">
        <f aca="false">IF((LEFT(N342,2)="US"),"US","")</f>
        <v/>
      </c>
      <c r="C342" s="191" t="str">
        <f aca="false">M342</f>
        <v>Natural Gas</v>
      </c>
      <c r="D342" s="191" t="str">
        <f aca="false">IF(ISNUMBER(FIND("Phy",N342))=TRUE(),"Physical","Financial")</f>
        <v>Physical</v>
      </c>
      <c r="E342" s="191" t="n">
        <f aca="false">IF(VLOOKUP(S342,'DD-Lookup'!$J$6:$L$50,3,FALSE())="Monthly",(YEAR(AC342)-YEAR(AB342))*12+MONTH(AC342)-MONTH(AB342)+1,(AC342-AB342+1))</f>
        <v>92</v>
      </c>
      <c r="F342" s="220" t="n">
        <f aca="false">E342*SUM(P342:Q342)</f>
        <v>2300000</v>
      </c>
      <c r="G342" s="196" t="n">
        <v>1244711</v>
      </c>
      <c r="H342" s="197" t="n">
        <v>37026.2022916667</v>
      </c>
      <c r="I342" s="0" t="s">
        <v>1046</v>
      </c>
      <c r="M342" s="0" t="s">
        <v>927</v>
      </c>
      <c r="N342" s="0" t="s">
        <v>928</v>
      </c>
      <c r="O342" s="0" t="s">
        <v>941</v>
      </c>
      <c r="P342" s="198" t="n">
        <v>25000</v>
      </c>
      <c r="S342" s="0" t="s">
        <v>930</v>
      </c>
      <c r="T342" s="0" t="s">
        <v>931</v>
      </c>
      <c r="U342" s="200" t="n">
        <v>21.5</v>
      </c>
      <c r="V342" s="0" t="s">
        <v>1047</v>
      </c>
      <c r="W342" s="0" t="s">
        <v>933</v>
      </c>
      <c r="X342" s="0" t="s">
        <v>934</v>
      </c>
      <c r="Y342" s="0" t="s">
        <v>935</v>
      </c>
      <c r="Z342" s="0" t="s">
        <v>800</v>
      </c>
      <c r="AA342" s="0" t="n">
        <v>102854</v>
      </c>
      <c r="AB342" s="197" t="n">
        <v>37073</v>
      </c>
      <c r="AC342" s="197" t="n">
        <v>37164</v>
      </c>
    </row>
    <row r="343" customFormat="false" ht="12.75" hidden="false" customHeight="false" outlineLevel="0" collapsed="false">
      <c r="A343" s="191" t="str">
        <f aca="false">B343&amp;" "&amp;C343&amp;" "&amp;D343</f>
        <v> Power Physical</v>
      </c>
      <c r="B343" s="191" t="str">
        <f aca="false">IF((LEFT(N343,2)="US"),"US","")</f>
        <v/>
      </c>
      <c r="C343" s="191" t="str">
        <f aca="false">M343</f>
        <v>Power</v>
      </c>
      <c r="D343" s="191" t="str">
        <f aca="false">IF(ISNUMBER(FIND("Phy",N343))=TRUE(),"Physical","Financial")</f>
        <v>Physical</v>
      </c>
      <c r="E343" s="191" t="n">
        <f aca="false">IF(VLOOKUP(S343,'DD-Lookup'!$J$6:$L$50,3,FALSE())="Monthly",(YEAR(AC343)-YEAR(AB343))*12+MONTH(AC343)-MONTH(AB343)+1,(AC343-AB343+1))</f>
        <v>5</v>
      </c>
      <c r="F343" s="220" t="n">
        <f aca="false">E343*SUM(P343:Q343)</f>
        <v>125</v>
      </c>
      <c r="G343" s="196" t="n">
        <v>1244712</v>
      </c>
      <c r="H343" s="197" t="n">
        <v>37026.2077430556</v>
      </c>
      <c r="I343" s="0" t="s">
        <v>801</v>
      </c>
      <c r="M343" s="0" t="s">
        <v>72</v>
      </c>
      <c r="N343" s="0" t="s">
        <v>822</v>
      </c>
      <c r="O343" s="0" t="s">
        <v>1127</v>
      </c>
      <c r="Q343" s="198" t="n">
        <v>25</v>
      </c>
      <c r="S343" s="0" t="s">
        <v>781</v>
      </c>
      <c r="T343" s="0" t="s">
        <v>795</v>
      </c>
      <c r="U343" s="200" t="n">
        <v>25.1</v>
      </c>
      <c r="V343" s="0" t="s">
        <v>1128</v>
      </c>
      <c r="W343" s="0" t="s">
        <v>825</v>
      </c>
      <c r="X343" s="0" t="s">
        <v>798</v>
      </c>
      <c r="Y343" s="0" t="s">
        <v>799</v>
      </c>
      <c r="Z343" s="0" t="s">
        <v>800</v>
      </c>
      <c r="AA343" s="0" t="n">
        <v>102222.1</v>
      </c>
      <c r="AB343" s="197" t="n">
        <v>37032.875</v>
      </c>
      <c r="AC343" s="197" t="n">
        <v>37036.875</v>
      </c>
    </row>
    <row r="344" customFormat="false" ht="12.75" hidden="false" customHeight="false" outlineLevel="0" collapsed="false">
      <c r="A344" s="191" t="str">
        <f aca="false">B344&amp;" "&amp;C344&amp;" "&amp;D344</f>
        <v> Metals Financial</v>
      </c>
      <c r="B344" s="191" t="str">
        <f aca="false">IF((LEFT(N344,2)="US"),"US","")</f>
        <v/>
      </c>
      <c r="C344" s="191" t="str">
        <f aca="false">M344</f>
        <v>Metals</v>
      </c>
      <c r="D344" s="191" t="str">
        <f aca="false">IF(ISNUMBER(FIND("Phy",N344))=TRUE(),"Physical","Financial")</f>
        <v>Financial</v>
      </c>
      <c r="E344" s="191" t="n">
        <f aca="false">IF(VLOOKUP(S344,'DD-Lookup'!$J$6:$L$50,3,FALSE())="Monthly",(YEAR(AC344)-YEAR(AB344))*12+MONTH(AC344)-MONTH(AB344)+1,(AC344-AB344+1))</f>
        <v>1</v>
      </c>
      <c r="F344" s="220" t="n">
        <f aca="false">E344*SUM(P344:Q344)</f>
        <v>17</v>
      </c>
      <c r="G344" s="196" t="n">
        <v>1244713</v>
      </c>
      <c r="H344" s="197" t="n">
        <v>37026.2091666667</v>
      </c>
      <c r="I344" s="0" t="s">
        <v>616</v>
      </c>
      <c r="M344" s="0" t="s">
        <v>768</v>
      </c>
      <c r="N344" s="0" t="s">
        <v>870</v>
      </c>
      <c r="O344" s="0" t="s">
        <v>871</v>
      </c>
      <c r="Q344" s="198" t="n">
        <v>17</v>
      </c>
      <c r="S344" s="0" t="s">
        <v>771</v>
      </c>
      <c r="T344" s="0" t="s">
        <v>772</v>
      </c>
      <c r="U344" s="200" t="n">
        <v>1511</v>
      </c>
      <c r="V344" s="0" t="s">
        <v>878</v>
      </c>
      <c r="W344" s="0" t="s">
        <v>820</v>
      </c>
      <c r="X344" s="0" t="s">
        <v>775</v>
      </c>
      <c r="Y344" s="0" t="s">
        <v>776</v>
      </c>
      <c r="Z344" s="0" t="s">
        <v>777</v>
      </c>
      <c r="AA344" s="0" t="n">
        <v>2129100</v>
      </c>
    </row>
    <row r="345" customFormat="false" ht="12.75" hidden="false" customHeight="false" outlineLevel="0" collapsed="false">
      <c r="A345" s="191" t="str">
        <f aca="false">B345&amp;" "&amp;C345&amp;" "&amp;D345</f>
        <v> Metals Financial</v>
      </c>
      <c r="B345" s="191" t="str">
        <f aca="false">IF((LEFT(N345,2)="US"),"US","")</f>
        <v/>
      </c>
      <c r="C345" s="191" t="str">
        <f aca="false">M345</f>
        <v>Metals</v>
      </c>
      <c r="D345" s="191" t="str">
        <f aca="false">IF(ISNUMBER(FIND("Phy",N345))=TRUE(),"Physical","Financial")</f>
        <v>Financial</v>
      </c>
      <c r="E345" s="191" t="n">
        <f aca="false">IF(VLOOKUP(S345,'DD-Lookup'!$J$6:$L$50,3,FALSE())="Monthly",(YEAR(AC345)-YEAR(AB345))*12+MONTH(AC345)-MONTH(AB345)+1,(AC345-AB345+1))</f>
        <v>1</v>
      </c>
      <c r="F345" s="220" t="n">
        <f aca="false">E345*SUM(P345:Q345)</f>
        <v>20</v>
      </c>
      <c r="G345" s="196" t="n">
        <v>1244714</v>
      </c>
      <c r="H345" s="197" t="n">
        <v>37026.2092361111</v>
      </c>
      <c r="I345" s="0" t="s">
        <v>1060</v>
      </c>
      <c r="M345" s="0" t="s">
        <v>768</v>
      </c>
      <c r="N345" s="0" t="s">
        <v>769</v>
      </c>
      <c r="O345" s="0" t="s">
        <v>770</v>
      </c>
      <c r="Q345" s="198" t="n">
        <v>20</v>
      </c>
      <c r="S345" s="0" t="s">
        <v>771</v>
      </c>
      <c r="T345" s="0" t="s">
        <v>772</v>
      </c>
      <c r="U345" s="200" t="n">
        <v>1665</v>
      </c>
      <c r="V345" s="0" t="s">
        <v>1061</v>
      </c>
      <c r="W345" s="0" t="s">
        <v>820</v>
      </c>
      <c r="X345" s="0" t="s">
        <v>775</v>
      </c>
      <c r="Y345" s="0" t="s">
        <v>776</v>
      </c>
      <c r="Z345" s="0" t="s">
        <v>777</v>
      </c>
      <c r="AA345" s="0" t="n">
        <v>2129102</v>
      </c>
    </row>
    <row r="346" customFormat="false" ht="12.75" hidden="false" customHeight="false" outlineLevel="0" collapsed="false">
      <c r="A346" s="191" t="str">
        <f aca="false">B346&amp;" "&amp;C346&amp;" "&amp;D346</f>
        <v> Power Physical</v>
      </c>
      <c r="B346" s="191" t="str">
        <f aca="false">IF((LEFT(N346,2)="US"),"US","")</f>
        <v/>
      </c>
      <c r="C346" s="191" t="str">
        <f aca="false">M346</f>
        <v>Power</v>
      </c>
      <c r="D346" s="191" t="str">
        <f aca="false">IF(ISNUMBER(FIND("Phy",N346))=TRUE(),"Physical","Financial")</f>
        <v>Physical</v>
      </c>
      <c r="E346" s="191" t="n">
        <f aca="false">IF(VLOOKUP(S346,'DD-Lookup'!$J$6:$L$50,3,FALSE())="Monthly",(YEAR(AC346)-YEAR(AB346))*12+MONTH(AC346)-MONTH(AB346)+1,(AC346-AB346+1))</f>
        <v>28</v>
      </c>
      <c r="F346" s="220" t="n">
        <f aca="false">E346*SUM(P346:Q346)</f>
        <v>560</v>
      </c>
      <c r="G346" s="196" t="n">
        <v>1244716</v>
      </c>
      <c r="H346" s="197" t="n">
        <v>37026.2095023148</v>
      </c>
      <c r="I346" s="0" t="s">
        <v>1051</v>
      </c>
      <c r="M346" s="0" t="s">
        <v>72</v>
      </c>
      <c r="N346" s="0" t="s">
        <v>1027</v>
      </c>
      <c r="O346" s="0" t="s">
        <v>1129</v>
      </c>
      <c r="Q346" s="198" t="n">
        <v>20</v>
      </c>
      <c r="S346" s="0" t="s">
        <v>781</v>
      </c>
      <c r="T346" s="0" t="s">
        <v>931</v>
      </c>
      <c r="U346" s="200" t="n">
        <v>23.7</v>
      </c>
      <c r="V346" s="0" t="s">
        <v>1130</v>
      </c>
      <c r="W346" s="0" t="s">
        <v>1030</v>
      </c>
      <c r="X346" s="0" t="s">
        <v>1031</v>
      </c>
      <c r="Y346" s="0" t="s">
        <v>1032</v>
      </c>
      <c r="Z346" s="0" t="s">
        <v>1033</v>
      </c>
      <c r="AA346" s="0" t="n">
        <v>102225.1</v>
      </c>
      <c r="AB346" s="197" t="n">
        <v>37256</v>
      </c>
      <c r="AC346" s="197" t="n">
        <v>37283</v>
      </c>
    </row>
    <row r="347" customFormat="false" ht="12.75" hidden="false" customHeight="false" outlineLevel="0" collapsed="false">
      <c r="A347" s="191" t="str">
        <f aca="false">B347&amp;" "&amp;C347&amp;" "&amp;D347</f>
        <v> Metals Financial</v>
      </c>
      <c r="B347" s="191" t="str">
        <f aca="false">IF((LEFT(N347,2)="US"),"US","")</f>
        <v/>
      </c>
      <c r="C347" s="191" t="str">
        <f aca="false">M347</f>
        <v>Metals</v>
      </c>
      <c r="D347" s="191" t="str">
        <f aca="false">IF(ISNUMBER(FIND("Phy",N347))=TRUE(),"Physical","Financial")</f>
        <v>Financial</v>
      </c>
      <c r="E347" s="191" t="n">
        <f aca="false">IF(VLOOKUP(S347,'DD-Lookup'!$J$6:$L$50,3,FALSE())="Monthly",(YEAR(AC347)-YEAR(AB347))*12+MONTH(AC347)-MONTH(AB347)+1,(AC347-AB347+1))</f>
        <v>1</v>
      </c>
      <c r="F347" s="220" t="n">
        <f aca="false">E347*SUM(P347:Q347)</f>
        <v>20</v>
      </c>
      <c r="G347" s="196" t="n">
        <v>1244717</v>
      </c>
      <c r="H347" s="197" t="n">
        <v>37026.2095717593</v>
      </c>
      <c r="I347" s="0" t="s">
        <v>991</v>
      </c>
      <c r="M347" s="0" t="s">
        <v>768</v>
      </c>
      <c r="N347" s="0" t="s">
        <v>769</v>
      </c>
      <c r="O347" s="0" t="s">
        <v>770</v>
      </c>
      <c r="Q347" s="198" t="n">
        <v>20</v>
      </c>
      <c r="S347" s="0" t="s">
        <v>771</v>
      </c>
      <c r="T347" s="0" t="s">
        <v>772</v>
      </c>
      <c r="U347" s="200" t="n">
        <v>1665</v>
      </c>
      <c r="V347" s="0" t="s">
        <v>1082</v>
      </c>
      <c r="W347" s="0" t="s">
        <v>820</v>
      </c>
      <c r="X347" s="0" t="s">
        <v>775</v>
      </c>
      <c r="Y347" s="0" t="s">
        <v>776</v>
      </c>
      <c r="Z347" s="0" t="s">
        <v>777</v>
      </c>
      <c r="AA347" s="0" t="n">
        <v>2129106</v>
      </c>
    </row>
    <row r="348" customFormat="false" ht="12.75" hidden="false" customHeight="false" outlineLevel="0" collapsed="false">
      <c r="A348" s="191" t="str">
        <f aca="false">B348&amp;" "&amp;C348&amp;" "&amp;D348</f>
        <v> Power Physical</v>
      </c>
      <c r="B348" s="191" t="str">
        <f aca="false">IF((LEFT(N348,2)="US"),"US","")</f>
        <v/>
      </c>
      <c r="C348" s="191" t="str">
        <f aca="false">M348</f>
        <v>Power</v>
      </c>
      <c r="D348" s="191" t="str">
        <f aca="false">IF(ISNUMBER(FIND("Phy",N348))=TRUE(),"Physical","Financial")</f>
        <v>Physical</v>
      </c>
      <c r="E348" s="191" t="n">
        <f aca="false">IF(VLOOKUP(S348,'DD-Lookup'!$J$6:$L$50,3,FALSE())="Monthly",(YEAR(AC348)-YEAR(AB348))*12+MONTH(AC348)-MONTH(AB348)+1,(AC348-AB348+1))</f>
        <v>28</v>
      </c>
      <c r="F348" s="220" t="n">
        <f aca="false">E348*SUM(P348:Q348)</f>
        <v>560</v>
      </c>
      <c r="G348" s="196" t="n">
        <v>1244718</v>
      </c>
      <c r="H348" s="197" t="n">
        <v>37026.2095833333</v>
      </c>
      <c r="I348" s="0" t="s">
        <v>1051</v>
      </c>
      <c r="M348" s="0" t="s">
        <v>72</v>
      </c>
      <c r="N348" s="0" t="s">
        <v>1027</v>
      </c>
      <c r="O348" s="0" t="s">
        <v>1131</v>
      </c>
      <c r="Q348" s="198" t="n">
        <v>20</v>
      </c>
      <c r="S348" s="0" t="s">
        <v>781</v>
      </c>
      <c r="T348" s="0" t="s">
        <v>931</v>
      </c>
      <c r="U348" s="200" t="n">
        <v>22.9</v>
      </c>
      <c r="V348" s="0" t="s">
        <v>1130</v>
      </c>
      <c r="W348" s="0" t="s">
        <v>1030</v>
      </c>
      <c r="X348" s="0" t="s">
        <v>1031</v>
      </c>
      <c r="Y348" s="0" t="s">
        <v>1032</v>
      </c>
      <c r="Z348" s="0" t="s">
        <v>1033</v>
      </c>
      <c r="AA348" s="0" t="n">
        <v>102226.1</v>
      </c>
      <c r="AB348" s="197" t="n">
        <v>37284</v>
      </c>
      <c r="AC348" s="197" t="n">
        <v>37311</v>
      </c>
    </row>
    <row r="349" customFormat="false" ht="12.75" hidden="false" customHeight="false" outlineLevel="0" collapsed="false">
      <c r="A349" s="191" t="str">
        <f aca="false">B349&amp;" "&amp;C349&amp;" "&amp;D349</f>
        <v> Power Physical</v>
      </c>
      <c r="B349" s="191" t="str">
        <f aca="false">IF((LEFT(N349,2)="US"),"US","")</f>
        <v/>
      </c>
      <c r="C349" s="191" t="str">
        <f aca="false">M349</f>
        <v>Power</v>
      </c>
      <c r="D349" s="191" t="str">
        <f aca="false">IF(ISNUMBER(FIND("Phy",N349))=TRUE(),"Physical","Financial")</f>
        <v>Physical</v>
      </c>
      <c r="E349" s="191" t="n">
        <f aca="false">IF(VLOOKUP(S349,'DD-Lookup'!$J$6:$L$50,3,FALSE())="Monthly",(YEAR(AC349)-YEAR(AB349))*12+MONTH(AC349)-MONTH(AB349)+1,(AC349-AB349+1))</f>
        <v>35</v>
      </c>
      <c r="F349" s="220" t="n">
        <f aca="false">E349*SUM(P349:Q349)</f>
        <v>700</v>
      </c>
      <c r="G349" s="196" t="n">
        <v>1244719</v>
      </c>
      <c r="H349" s="197" t="n">
        <v>37026.2096296296</v>
      </c>
      <c r="I349" s="0" t="s">
        <v>1051</v>
      </c>
      <c r="M349" s="0" t="s">
        <v>72</v>
      </c>
      <c r="N349" s="0" t="s">
        <v>1027</v>
      </c>
      <c r="O349" s="0" t="s">
        <v>1132</v>
      </c>
      <c r="Q349" s="198" t="n">
        <v>20</v>
      </c>
      <c r="S349" s="0" t="s">
        <v>781</v>
      </c>
      <c r="T349" s="0" t="s">
        <v>931</v>
      </c>
      <c r="U349" s="200" t="n">
        <v>19</v>
      </c>
      <c r="V349" s="0" t="s">
        <v>1130</v>
      </c>
      <c r="W349" s="0" t="s">
        <v>1030</v>
      </c>
      <c r="X349" s="0" t="s">
        <v>1031</v>
      </c>
      <c r="Y349" s="0" t="s">
        <v>1032</v>
      </c>
      <c r="Z349" s="0" t="s">
        <v>1033</v>
      </c>
      <c r="AA349" s="0" t="n">
        <v>102227.1</v>
      </c>
      <c r="AB349" s="197" t="n">
        <v>37312</v>
      </c>
      <c r="AC349" s="197" t="n">
        <v>37346</v>
      </c>
    </row>
    <row r="350" customFormat="false" ht="12.75" hidden="false" customHeight="false" outlineLevel="0" collapsed="false">
      <c r="A350" s="191" t="str">
        <f aca="false">B350&amp;" "&amp;C350&amp;" "&amp;D350</f>
        <v> Metals Financial</v>
      </c>
      <c r="B350" s="191" t="str">
        <f aca="false">IF((LEFT(N350,2)="US"),"US","")</f>
        <v/>
      </c>
      <c r="C350" s="191" t="str">
        <f aca="false">M350</f>
        <v>Metals</v>
      </c>
      <c r="D350" s="191" t="str">
        <f aca="false">IF(ISNUMBER(FIND("Phy",N350))=TRUE(),"Physical","Financial")</f>
        <v>Financial</v>
      </c>
      <c r="E350" s="191" t="n">
        <f aca="false">IF(VLOOKUP(S350,'DD-Lookup'!$J$6:$L$50,3,FALSE())="Monthly",(YEAR(AC350)-YEAR(AB350))*12+MONTH(AC350)-MONTH(AB350)+1,(AC350-AB350+1))</f>
        <v>1</v>
      </c>
      <c r="F350" s="220" t="n">
        <f aca="false">E350*SUM(P350:Q350)</f>
        <v>20</v>
      </c>
      <c r="G350" s="196" t="n">
        <v>1244721</v>
      </c>
      <c r="H350" s="197" t="n">
        <v>37026.2097453704</v>
      </c>
      <c r="I350" s="0" t="s">
        <v>1060</v>
      </c>
      <c r="M350" s="0" t="s">
        <v>768</v>
      </c>
      <c r="N350" s="0" t="s">
        <v>769</v>
      </c>
      <c r="O350" s="0" t="s">
        <v>770</v>
      </c>
      <c r="Q350" s="198" t="n">
        <v>20</v>
      </c>
      <c r="S350" s="0" t="s">
        <v>771</v>
      </c>
      <c r="T350" s="0" t="s">
        <v>772</v>
      </c>
      <c r="U350" s="200" t="n">
        <v>1665</v>
      </c>
      <c r="V350" s="0" t="s">
        <v>1061</v>
      </c>
      <c r="W350" s="0" t="s">
        <v>820</v>
      </c>
      <c r="X350" s="0" t="s">
        <v>775</v>
      </c>
      <c r="Y350" s="0" t="s">
        <v>776</v>
      </c>
      <c r="Z350" s="0" t="s">
        <v>777</v>
      </c>
      <c r="AA350" s="0" t="n">
        <v>2129110</v>
      </c>
    </row>
    <row r="351" customFormat="false" ht="12.75" hidden="false" customHeight="false" outlineLevel="0" collapsed="false">
      <c r="A351" s="191" t="str">
        <f aca="false">B351&amp;" "&amp;C351&amp;" "&amp;D351</f>
        <v> Metals Financial</v>
      </c>
      <c r="B351" s="191" t="str">
        <f aca="false">IF((LEFT(N351,2)="US"),"US","")</f>
        <v/>
      </c>
      <c r="C351" s="191" t="str">
        <f aca="false">M351</f>
        <v>Metals</v>
      </c>
      <c r="D351" s="191" t="str">
        <f aca="false">IF(ISNUMBER(FIND("Phy",N351))=TRUE(),"Physical","Financial")</f>
        <v>Financial</v>
      </c>
      <c r="E351" s="191" t="n">
        <f aca="false">IF(VLOOKUP(S351,'DD-Lookup'!$J$6:$L$50,3,FALSE())="Monthly",(YEAR(AC351)-YEAR(AB351))*12+MONTH(AC351)-MONTH(AB351)+1,(AC351-AB351+1))</f>
        <v>1</v>
      </c>
      <c r="F351" s="220" t="n">
        <f aca="false">E351*SUM(P351:Q351)</f>
        <v>4</v>
      </c>
      <c r="G351" s="196" t="n">
        <v>1244722</v>
      </c>
      <c r="H351" s="197" t="n">
        <v>37026.2136111111</v>
      </c>
      <c r="I351" s="0" t="s">
        <v>1060</v>
      </c>
      <c r="M351" s="0" t="s">
        <v>768</v>
      </c>
      <c r="N351" s="0" t="s">
        <v>769</v>
      </c>
      <c r="O351" s="0" t="s">
        <v>770</v>
      </c>
      <c r="Q351" s="198" t="n">
        <v>4</v>
      </c>
      <c r="S351" s="0" t="s">
        <v>771</v>
      </c>
      <c r="T351" s="0" t="s">
        <v>772</v>
      </c>
      <c r="U351" s="200" t="n">
        <v>1666</v>
      </c>
      <c r="V351" s="0" t="s">
        <v>1061</v>
      </c>
      <c r="W351" s="0" t="s">
        <v>820</v>
      </c>
      <c r="X351" s="0" t="s">
        <v>775</v>
      </c>
      <c r="Y351" s="0" t="s">
        <v>776</v>
      </c>
      <c r="Z351" s="0" t="s">
        <v>777</v>
      </c>
      <c r="AA351" s="0" t="n">
        <v>2129116</v>
      </c>
    </row>
    <row r="352" customFormat="false" ht="12.75" hidden="false" customHeight="false" outlineLevel="0" collapsed="false">
      <c r="A352" s="191" t="str">
        <f aca="false">B352&amp;" "&amp;C352&amp;" "&amp;D352</f>
        <v> Natural Gas Physical</v>
      </c>
      <c r="B352" s="191" t="str">
        <f aca="false">IF((LEFT(N352,2)="US"),"US","")</f>
        <v/>
      </c>
      <c r="C352" s="191" t="str">
        <f aca="false">M352</f>
        <v>Natural Gas</v>
      </c>
      <c r="D352" s="191" t="str">
        <f aca="false">IF(ISNUMBER(FIND("Phy",N352))=TRUE(),"Physical","Financial")</f>
        <v>Physical</v>
      </c>
      <c r="E352" s="191" t="n">
        <f aca="false">IF(VLOOKUP(S352,'DD-Lookup'!$J$6:$L$50,3,FALSE())="Monthly",(YEAR(AC352)-YEAR(AB352))*12+MONTH(AC352)-MONTH(AB352)+1,(AC352-AB352+1))</f>
        <v>92</v>
      </c>
      <c r="F352" s="220" t="n">
        <f aca="false">E352*SUM(P352:Q352)</f>
        <v>2300000</v>
      </c>
      <c r="G352" s="196" t="n">
        <v>1244724</v>
      </c>
      <c r="H352" s="197" t="n">
        <v>37026.2150578704</v>
      </c>
      <c r="I352" s="0" t="s">
        <v>979</v>
      </c>
      <c r="M352" s="0" t="s">
        <v>927</v>
      </c>
      <c r="N352" s="0" t="s">
        <v>928</v>
      </c>
      <c r="O352" s="0" t="s">
        <v>981</v>
      </c>
      <c r="Q352" s="198" t="n">
        <v>25000</v>
      </c>
      <c r="S352" s="0" t="s">
        <v>930</v>
      </c>
      <c r="T352" s="0" t="s">
        <v>931</v>
      </c>
      <c r="U352" s="200" t="n">
        <v>24.75</v>
      </c>
      <c r="V352" s="0" t="s">
        <v>1133</v>
      </c>
      <c r="W352" s="0" t="s">
        <v>933</v>
      </c>
      <c r="X352" s="0" t="s">
        <v>934</v>
      </c>
      <c r="Y352" s="0" t="s">
        <v>935</v>
      </c>
      <c r="Z352" s="0" t="s">
        <v>800</v>
      </c>
      <c r="AA352" s="0" t="n">
        <v>102862</v>
      </c>
      <c r="AB352" s="197" t="n">
        <v>37165</v>
      </c>
      <c r="AC352" s="197" t="n">
        <v>37256</v>
      </c>
    </row>
    <row r="353" customFormat="false" ht="12.75" hidden="false" customHeight="false" outlineLevel="0" collapsed="false">
      <c r="A353" s="191" t="str">
        <f aca="false">B353&amp;" "&amp;C353&amp;" "&amp;D353</f>
        <v> Power Physical</v>
      </c>
      <c r="B353" s="191" t="str">
        <f aca="false">IF((LEFT(N353,2)="US"),"US","")</f>
        <v/>
      </c>
      <c r="C353" s="191" t="str">
        <f aca="false">M353</f>
        <v>Power</v>
      </c>
      <c r="D353" s="191" t="str">
        <f aca="false">IF(ISNUMBER(FIND("Phy",N353))=TRUE(),"Physical","Financial")</f>
        <v>Physical</v>
      </c>
      <c r="E353" s="191" t="n">
        <f aca="false">IF(VLOOKUP(S353,'DD-Lookup'!$J$6:$L$50,3,FALSE())="Monthly",(YEAR(AC353)-YEAR(AB353))*12+MONTH(AC353)-MONTH(AB353)+1,(AC353-AB353+1))</f>
        <v>35</v>
      </c>
      <c r="F353" s="220" t="n">
        <f aca="false">E353*SUM(P353:Q353)</f>
        <v>700</v>
      </c>
      <c r="G353" s="196" t="n">
        <v>1244725</v>
      </c>
      <c r="H353" s="197" t="n">
        <v>37026.215162037</v>
      </c>
      <c r="I353" s="0" t="s">
        <v>1051</v>
      </c>
      <c r="M353" s="0" t="s">
        <v>72</v>
      </c>
      <c r="N353" s="0" t="s">
        <v>1027</v>
      </c>
      <c r="O353" s="0" t="s">
        <v>1132</v>
      </c>
      <c r="Q353" s="198" t="n">
        <v>20</v>
      </c>
      <c r="S353" s="0" t="s">
        <v>781</v>
      </c>
      <c r="T353" s="0" t="s">
        <v>931</v>
      </c>
      <c r="U353" s="200" t="n">
        <v>19.1</v>
      </c>
      <c r="V353" s="0" t="s">
        <v>1130</v>
      </c>
      <c r="W353" s="0" t="s">
        <v>1030</v>
      </c>
      <c r="X353" s="0" t="s">
        <v>1031</v>
      </c>
      <c r="Y353" s="0" t="s">
        <v>1032</v>
      </c>
      <c r="Z353" s="0" t="s">
        <v>1033</v>
      </c>
      <c r="AA353" s="0" t="n">
        <v>102232.1</v>
      </c>
      <c r="AB353" s="197" t="n">
        <v>37312</v>
      </c>
      <c r="AC353" s="197" t="n">
        <v>37346</v>
      </c>
    </row>
    <row r="354" customFormat="false" ht="12.75" hidden="false" customHeight="false" outlineLevel="0" collapsed="false">
      <c r="A354" s="191" t="str">
        <f aca="false">B354&amp;" "&amp;C354&amp;" "&amp;D354</f>
        <v> Power Physical</v>
      </c>
      <c r="B354" s="191" t="str">
        <f aca="false">IF((LEFT(N354,2)="US"),"US","")</f>
        <v/>
      </c>
      <c r="C354" s="191" t="str">
        <f aca="false">M354</f>
        <v>Power</v>
      </c>
      <c r="D354" s="191" t="str">
        <f aca="false">IF(ISNUMBER(FIND("Phy",N354))=TRUE(),"Physical","Financial")</f>
        <v>Physical</v>
      </c>
      <c r="E354" s="191" t="n">
        <f aca="false">IF(VLOOKUP(S354,'DD-Lookup'!$J$6:$L$50,3,FALSE())="Monthly",(YEAR(AC354)-YEAR(AB354))*12+MONTH(AC354)-MONTH(AB354)+1,(AC354-AB354+1))</f>
        <v>5</v>
      </c>
      <c r="F354" s="220" t="n">
        <f aca="false">E354*SUM(P354:Q354)</f>
        <v>125</v>
      </c>
      <c r="G354" s="196" t="n">
        <v>1244727</v>
      </c>
      <c r="H354" s="197" t="n">
        <v>37026.2163541667</v>
      </c>
      <c r="I354" s="0" t="s">
        <v>816</v>
      </c>
      <c r="M354" s="0" t="s">
        <v>72</v>
      </c>
      <c r="N354" s="0" t="s">
        <v>793</v>
      </c>
      <c r="O354" s="0" t="s">
        <v>919</v>
      </c>
      <c r="Q354" s="198" t="n">
        <v>25</v>
      </c>
      <c r="S354" s="0" t="s">
        <v>781</v>
      </c>
      <c r="T354" s="0" t="s">
        <v>795</v>
      </c>
      <c r="U354" s="200" t="n">
        <v>25.5</v>
      </c>
      <c r="V354" s="0" t="s">
        <v>817</v>
      </c>
      <c r="W354" s="0" t="s">
        <v>797</v>
      </c>
      <c r="X354" s="0" t="s">
        <v>798</v>
      </c>
      <c r="Y354" s="0" t="s">
        <v>799</v>
      </c>
      <c r="Z354" s="0" t="s">
        <v>800</v>
      </c>
      <c r="AA354" s="0" t="n">
        <v>102234.1</v>
      </c>
      <c r="AB354" s="197" t="n">
        <v>37032.875</v>
      </c>
      <c r="AC354" s="197" t="n">
        <v>37036.875</v>
      </c>
    </row>
    <row r="355" customFormat="false" ht="12.75" hidden="false" customHeight="false" outlineLevel="0" collapsed="false">
      <c r="A355" s="191" t="str">
        <f aca="false">B355&amp;" "&amp;C355&amp;" "&amp;D355</f>
        <v> Power Physical</v>
      </c>
      <c r="B355" s="191" t="str">
        <f aca="false">IF((LEFT(N355,2)="US"),"US","")</f>
        <v/>
      </c>
      <c r="C355" s="191" t="str">
        <f aca="false">M355</f>
        <v>Power</v>
      </c>
      <c r="D355" s="191" t="str">
        <f aca="false">IF(ISNUMBER(FIND("Phy",N355))=TRUE(),"Physical","Financial")</f>
        <v>Physical</v>
      </c>
      <c r="E355" s="191" t="n">
        <f aca="false">IF(VLOOKUP(S355,'DD-Lookup'!$J$6:$L$50,3,FALSE())="Monthly",(YEAR(AC355)-YEAR(AB355))*12+MONTH(AC355)-MONTH(AB355)+1,(AC355-AB355+1))</f>
        <v>31</v>
      </c>
      <c r="F355" s="220" t="n">
        <f aca="false">E355*SUM(P355:Q355)</f>
        <v>775</v>
      </c>
      <c r="G355" s="196" t="n">
        <v>1244728</v>
      </c>
      <c r="H355" s="197" t="n">
        <v>37026.2166319444</v>
      </c>
      <c r="I355" s="0" t="s">
        <v>816</v>
      </c>
      <c r="M355" s="0" t="s">
        <v>72</v>
      </c>
      <c r="N355" s="0" t="s">
        <v>793</v>
      </c>
      <c r="O355" s="0" t="s">
        <v>1134</v>
      </c>
      <c r="Q355" s="198" t="n">
        <v>25</v>
      </c>
      <c r="S355" s="0" t="s">
        <v>781</v>
      </c>
      <c r="T355" s="0" t="s">
        <v>795</v>
      </c>
      <c r="U355" s="200" t="n">
        <v>25.4</v>
      </c>
      <c r="V355" s="0" t="s">
        <v>1135</v>
      </c>
      <c r="W355" s="0" t="s">
        <v>902</v>
      </c>
      <c r="X355" s="0" t="s">
        <v>798</v>
      </c>
      <c r="Y355" s="0" t="s">
        <v>799</v>
      </c>
      <c r="Z355" s="0" t="s">
        <v>800</v>
      </c>
      <c r="AA355" s="0" t="n">
        <v>102235.1</v>
      </c>
      <c r="AB355" s="197" t="n">
        <v>37073</v>
      </c>
      <c r="AC355" s="197" t="n">
        <v>37103</v>
      </c>
    </row>
    <row r="356" customFormat="false" ht="12.75" hidden="false" customHeight="false" outlineLevel="0" collapsed="false">
      <c r="A356" s="191" t="str">
        <f aca="false">B356&amp;" "&amp;C356&amp;" "&amp;D356</f>
        <v> Natural Gas Physical</v>
      </c>
      <c r="B356" s="191" t="str">
        <f aca="false">IF((LEFT(N356,2)="US"),"US","")</f>
        <v/>
      </c>
      <c r="C356" s="191" t="str">
        <f aca="false">M356</f>
        <v>Natural Gas</v>
      </c>
      <c r="D356" s="191" t="str">
        <f aca="false">IF(ISNUMBER(FIND("Phy",N356))=TRUE(),"Physical","Financial")</f>
        <v>Physical</v>
      </c>
      <c r="E356" s="191" t="n">
        <f aca="false">IF(VLOOKUP(S356,'DD-Lookup'!$J$6:$L$50,3,FALSE())="Monthly",(YEAR(AC356)-YEAR(AB356))*12+MONTH(AC356)-MONTH(AB356)+1,(AC356-AB356+1))</f>
        <v>90</v>
      </c>
      <c r="F356" s="220" t="n">
        <f aca="false">E356*SUM(P356:Q356)</f>
        <v>2250000</v>
      </c>
      <c r="G356" s="196" t="n">
        <v>1244730</v>
      </c>
      <c r="H356" s="197" t="n">
        <v>37026.2221875</v>
      </c>
      <c r="I356" s="0" t="s">
        <v>936</v>
      </c>
      <c r="M356" s="0" t="s">
        <v>927</v>
      </c>
      <c r="N356" s="0" t="s">
        <v>928</v>
      </c>
      <c r="O356" s="0" t="s">
        <v>929</v>
      </c>
      <c r="P356" s="198" t="n">
        <v>25000</v>
      </c>
      <c r="S356" s="0" t="s">
        <v>930</v>
      </c>
      <c r="T356" s="0" t="s">
        <v>931</v>
      </c>
      <c r="U356" s="200" t="n">
        <v>26.3</v>
      </c>
      <c r="V356" s="0" t="s">
        <v>940</v>
      </c>
      <c r="W356" s="0" t="s">
        <v>933</v>
      </c>
      <c r="X356" s="0" t="s">
        <v>934</v>
      </c>
      <c r="Y356" s="0" t="s">
        <v>935</v>
      </c>
      <c r="Z356" s="0" t="s">
        <v>800</v>
      </c>
      <c r="AA356" s="0" t="n">
        <v>102863</v>
      </c>
      <c r="AB356" s="197" t="n">
        <v>37257</v>
      </c>
      <c r="AC356" s="197" t="n">
        <v>37346</v>
      </c>
    </row>
    <row r="357" customFormat="false" ht="12.75" hidden="false" customHeight="false" outlineLevel="0" collapsed="false">
      <c r="A357" s="191" t="str">
        <f aca="false">B357&amp;" "&amp;C357&amp;" "&amp;D357</f>
        <v> Natural Gas Physical</v>
      </c>
      <c r="B357" s="191" t="str">
        <f aca="false">IF((LEFT(N357,2)="US"),"US","")</f>
        <v/>
      </c>
      <c r="C357" s="191" t="str">
        <f aca="false">M357</f>
        <v>Natural Gas</v>
      </c>
      <c r="D357" s="191" t="str">
        <f aca="false">IF(ISNUMBER(FIND("Phy",N357))=TRUE(),"Physical","Financial")</f>
        <v>Physical</v>
      </c>
      <c r="E357" s="191" t="n">
        <f aca="false">IF(VLOOKUP(S357,'DD-Lookup'!$J$6:$L$50,3,FALSE())="Monthly",(YEAR(AC357)-YEAR(AB357))*12+MONTH(AC357)-MONTH(AB357)+1,(AC357-AB357+1))</f>
        <v>90</v>
      </c>
      <c r="F357" s="220" t="n">
        <f aca="false">E357*SUM(P357:Q357)</f>
        <v>2250000</v>
      </c>
      <c r="G357" s="196" t="n">
        <v>1244731</v>
      </c>
      <c r="H357" s="197" t="n">
        <v>37026.2223032407</v>
      </c>
      <c r="I357" s="0" t="s">
        <v>936</v>
      </c>
      <c r="M357" s="0" t="s">
        <v>927</v>
      </c>
      <c r="N357" s="0" t="s">
        <v>1038</v>
      </c>
      <c r="O357" s="0" t="s">
        <v>1136</v>
      </c>
      <c r="P357" s="198" t="n">
        <v>25000</v>
      </c>
      <c r="S357" s="0" t="s">
        <v>930</v>
      </c>
      <c r="T357" s="0" t="s">
        <v>931</v>
      </c>
      <c r="U357" s="200" t="n">
        <v>25.95</v>
      </c>
      <c r="V357" s="0" t="s">
        <v>940</v>
      </c>
      <c r="W357" s="0" t="s">
        <v>1041</v>
      </c>
      <c r="X357" s="0" t="s">
        <v>1042</v>
      </c>
      <c r="Y357" s="0" t="s">
        <v>935</v>
      </c>
      <c r="Z357" s="0" t="s">
        <v>800</v>
      </c>
      <c r="AA357" s="0" t="n">
        <v>102864</v>
      </c>
      <c r="AB357" s="197" t="n">
        <v>37257</v>
      </c>
      <c r="AC357" s="197" t="n">
        <v>37346</v>
      </c>
    </row>
    <row r="358" customFormat="false" ht="12.75" hidden="false" customHeight="false" outlineLevel="0" collapsed="false">
      <c r="A358" s="191" t="str">
        <f aca="false">B358&amp;" "&amp;C358&amp;" "&amp;D358</f>
        <v>US Crude Financial</v>
      </c>
      <c r="B358" s="191" t="str">
        <f aca="false">IF((LEFT(N358,2)="US"),"US","")</f>
        <v>US</v>
      </c>
      <c r="C358" s="191" t="str">
        <f aca="false">M358</f>
        <v>Crude</v>
      </c>
      <c r="D358" s="191" t="str">
        <f aca="false">IF(ISNUMBER(FIND("Phy",N358))=TRUE(),"Physical","Financial")</f>
        <v>Financial</v>
      </c>
      <c r="E358" s="191" t="n">
        <f aca="false">IF(VLOOKUP(S358,'DD-Lookup'!$J$6:$L$50,3,FALSE())="Monthly",(YEAR(AC358)-YEAR(AB358))*12+MONTH(AC358)-MONTH(AB358)+1,(AC358-AB358+1))</f>
        <v>1</v>
      </c>
      <c r="F358" s="220" t="n">
        <f aca="false">E358*SUM(P358:Q358)</f>
        <v>25000</v>
      </c>
      <c r="G358" s="196" t="n">
        <v>1244732</v>
      </c>
      <c r="H358" s="197" t="n">
        <v>37026.2228935185</v>
      </c>
      <c r="I358" s="0" t="s">
        <v>1137</v>
      </c>
      <c r="M358" s="0" t="s">
        <v>60</v>
      </c>
      <c r="N358" s="0" t="s">
        <v>1138</v>
      </c>
      <c r="O358" s="0" t="s">
        <v>1139</v>
      </c>
      <c r="P358" s="198" t="n">
        <v>25000</v>
      </c>
      <c r="S358" s="0" t="s">
        <v>1140</v>
      </c>
      <c r="T358" s="0" t="s">
        <v>772</v>
      </c>
      <c r="U358" s="200" t="n">
        <v>28.7</v>
      </c>
      <c r="V358" s="0" t="s">
        <v>1141</v>
      </c>
      <c r="W358" s="0" t="s">
        <v>1142</v>
      </c>
      <c r="X358" s="0" t="s">
        <v>1143</v>
      </c>
      <c r="Y358" s="0" t="s">
        <v>893</v>
      </c>
      <c r="Z358" s="0" t="s">
        <v>573</v>
      </c>
      <c r="AA358" s="0" t="s">
        <v>1144</v>
      </c>
      <c r="AB358" s="197" t="n">
        <v>37043</v>
      </c>
      <c r="AC358" s="197" t="n">
        <v>37072</v>
      </c>
    </row>
    <row r="359" customFormat="false" ht="12.75" hidden="false" customHeight="false" outlineLevel="0" collapsed="false">
      <c r="A359" s="191" t="str">
        <f aca="false">B359&amp;" "&amp;C359&amp;" "&amp;D359</f>
        <v> Power Financial</v>
      </c>
      <c r="B359" s="191" t="str">
        <f aca="false">IF((LEFT(N359,2)="US"),"US","")</f>
        <v/>
      </c>
      <c r="C359" s="191" t="str">
        <f aca="false">M359</f>
        <v>Power</v>
      </c>
      <c r="D359" s="191" t="str">
        <f aca="false">IF(ISNUMBER(FIND("Phy",N359))=TRUE(),"Physical","Financial")</f>
        <v>Financial</v>
      </c>
      <c r="E359" s="191" t="n">
        <f aca="false">IF(VLOOKUP(S359,'DD-Lookup'!$J$6:$L$50,3,FALSE())="Monthly",(YEAR(AC359)-YEAR(AB359))*12+MONTH(AC359)-MONTH(AB359)+1,(AC359-AB359+1))</f>
        <v>8</v>
      </c>
      <c r="F359" s="220" t="n">
        <f aca="false">E359*SUM(P359:Q359)</f>
        <v>400</v>
      </c>
      <c r="G359" s="196" t="n">
        <v>1244733</v>
      </c>
      <c r="H359" s="197" t="n">
        <v>37026.2265740741</v>
      </c>
      <c r="I359" s="0" t="s">
        <v>1053</v>
      </c>
      <c r="M359" s="0" t="s">
        <v>72</v>
      </c>
      <c r="N359" s="0" t="s">
        <v>779</v>
      </c>
      <c r="O359" s="0" t="s">
        <v>789</v>
      </c>
      <c r="P359" s="198" t="n">
        <v>50</v>
      </c>
      <c r="S359" s="0" t="s">
        <v>781</v>
      </c>
      <c r="T359" s="0" t="s">
        <v>782</v>
      </c>
      <c r="U359" s="200" t="n">
        <v>187</v>
      </c>
      <c r="V359" s="0" t="s">
        <v>1055</v>
      </c>
      <c r="W359" s="0" t="s">
        <v>791</v>
      </c>
      <c r="X359" s="0" t="s">
        <v>785</v>
      </c>
      <c r="Y359" s="0" t="s">
        <v>786</v>
      </c>
      <c r="Z359" s="0" t="s">
        <v>787</v>
      </c>
      <c r="AA359" s="0" t="n">
        <v>1244733</v>
      </c>
      <c r="AB359" s="197" t="n">
        <v>37032</v>
      </c>
      <c r="AC359" s="197" t="n">
        <v>37039</v>
      </c>
    </row>
    <row r="360" customFormat="false" ht="12.75" hidden="false" customHeight="false" outlineLevel="0" collapsed="false">
      <c r="A360" s="191" t="str">
        <f aca="false">B360&amp;" "&amp;C360&amp;" "&amp;D360</f>
        <v> Metals Financial</v>
      </c>
      <c r="B360" s="191" t="str">
        <f aca="false">IF((LEFT(N360,2)="US"),"US","")</f>
        <v/>
      </c>
      <c r="C360" s="191" t="str">
        <f aca="false">M360</f>
        <v>Metals</v>
      </c>
      <c r="D360" s="191" t="str">
        <f aca="false">IF(ISNUMBER(FIND("Phy",N360))=TRUE(),"Physical","Financial")</f>
        <v>Financial</v>
      </c>
      <c r="E360" s="191" t="n">
        <f aca="false">IF(VLOOKUP(S360,'DD-Lookup'!$J$6:$L$50,3,FALSE())="Monthly",(YEAR(AC360)-YEAR(AB360))*12+MONTH(AC360)-MONTH(AB360)+1,(AC360-AB360+1))</f>
        <v>1</v>
      </c>
      <c r="F360" s="220" t="n">
        <f aca="false">E360*SUM(P360:Q360)</f>
        <v>10</v>
      </c>
      <c r="G360" s="196" t="n">
        <v>1244734</v>
      </c>
      <c r="H360" s="197" t="n">
        <v>37026.2297685185</v>
      </c>
      <c r="I360" s="0" t="s">
        <v>991</v>
      </c>
      <c r="M360" s="0" t="s">
        <v>768</v>
      </c>
      <c r="N360" s="0" t="s">
        <v>906</v>
      </c>
      <c r="O360" s="0" t="s">
        <v>907</v>
      </c>
      <c r="Q360" s="198" t="n">
        <v>10</v>
      </c>
      <c r="S360" s="0" t="s">
        <v>908</v>
      </c>
      <c r="T360" s="0" t="s">
        <v>772</v>
      </c>
      <c r="U360" s="200" t="n">
        <v>7180</v>
      </c>
      <c r="V360" s="0" t="s">
        <v>1082</v>
      </c>
      <c r="W360" s="0" t="s">
        <v>910</v>
      </c>
      <c r="X360" s="0" t="s">
        <v>775</v>
      </c>
      <c r="Y360" s="0" t="s">
        <v>776</v>
      </c>
      <c r="Z360" s="0" t="s">
        <v>777</v>
      </c>
      <c r="AA360" s="0" t="n">
        <v>2129146</v>
      </c>
    </row>
    <row r="361" customFormat="false" ht="12.75" hidden="false" customHeight="false" outlineLevel="0" collapsed="false">
      <c r="A361" s="191" t="str">
        <f aca="false">B361&amp;" "&amp;C361&amp;" "&amp;D361</f>
        <v> Metals Financial</v>
      </c>
      <c r="B361" s="191" t="str">
        <f aca="false">IF((LEFT(N361,2)="US"),"US","")</f>
        <v/>
      </c>
      <c r="C361" s="191" t="str">
        <f aca="false">M361</f>
        <v>Metals</v>
      </c>
      <c r="D361" s="191" t="str">
        <f aca="false">IF(ISNUMBER(FIND("Phy",N361))=TRUE(),"Physical","Financial")</f>
        <v>Financial</v>
      </c>
      <c r="E361" s="191" t="n">
        <f aca="false">IF(VLOOKUP(S361,'DD-Lookup'!$J$6:$L$50,3,FALSE())="Monthly",(YEAR(AC361)-YEAR(AB361))*12+MONTH(AC361)-MONTH(AB361)+1,(AC361-AB361+1))</f>
        <v>1</v>
      </c>
      <c r="F361" s="220" t="n">
        <f aca="false">E361*SUM(P361:Q361)</f>
        <v>9</v>
      </c>
      <c r="G361" s="196" t="n">
        <v>1244735</v>
      </c>
      <c r="H361" s="197" t="n">
        <v>37026.2299305556</v>
      </c>
      <c r="I361" s="0" t="s">
        <v>896</v>
      </c>
      <c r="M361" s="0" t="s">
        <v>768</v>
      </c>
      <c r="N361" s="0" t="s">
        <v>880</v>
      </c>
      <c r="O361" s="0" t="s">
        <v>881</v>
      </c>
      <c r="P361" s="198" t="n">
        <v>9</v>
      </c>
      <c r="S361" s="0" t="s">
        <v>882</v>
      </c>
      <c r="T361" s="0" t="s">
        <v>772</v>
      </c>
      <c r="U361" s="200" t="n">
        <v>1258</v>
      </c>
      <c r="V361" s="0" t="s">
        <v>996</v>
      </c>
      <c r="W361" s="0" t="s">
        <v>884</v>
      </c>
      <c r="X361" s="0" t="s">
        <v>775</v>
      </c>
      <c r="Y361" s="0" t="s">
        <v>776</v>
      </c>
      <c r="Z361" s="0" t="s">
        <v>777</v>
      </c>
      <c r="AA361" s="0" t="n">
        <v>2129148</v>
      </c>
    </row>
    <row r="362" customFormat="false" ht="12.75" hidden="false" customHeight="false" outlineLevel="0" collapsed="false">
      <c r="A362" s="191" t="str">
        <f aca="false">B362&amp;" "&amp;C362&amp;" "&amp;D362</f>
        <v> Power Physical</v>
      </c>
      <c r="B362" s="191" t="str">
        <f aca="false">IF((LEFT(N362,2)="US"),"US","")</f>
        <v/>
      </c>
      <c r="C362" s="191" t="str">
        <f aca="false">M362</f>
        <v>Power</v>
      </c>
      <c r="D362" s="191" t="str">
        <f aca="false">IF(ISNUMBER(FIND("Phy",N362))=TRUE(),"Physical","Financial")</f>
        <v>Physical</v>
      </c>
      <c r="E362" s="191" t="n">
        <f aca="false">IF(VLOOKUP(S362,'DD-Lookup'!$J$6:$L$50,3,FALSE())="Monthly",(YEAR(AC362)-YEAR(AB362))*12+MONTH(AC362)-MONTH(AB362)+1,(AC362-AB362+1))</f>
        <v>35</v>
      </c>
      <c r="F362" s="220" t="n">
        <f aca="false">E362*SUM(P362:Q362)</f>
        <v>700</v>
      </c>
      <c r="G362" s="196" t="n">
        <v>1244737</v>
      </c>
      <c r="H362" s="197" t="n">
        <v>37026.2313078704</v>
      </c>
      <c r="I362" s="0" t="s">
        <v>1051</v>
      </c>
      <c r="M362" s="0" t="s">
        <v>72</v>
      </c>
      <c r="N362" s="0" t="s">
        <v>1027</v>
      </c>
      <c r="O362" s="0" t="s">
        <v>1145</v>
      </c>
      <c r="P362" s="198" t="n">
        <v>20</v>
      </c>
      <c r="S362" s="0" t="s">
        <v>781</v>
      </c>
      <c r="T362" s="0" t="s">
        <v>931</v>
      </c>
      <c r="U362" s="200" t="n">
        <v>22.5</v>
      </c>
      <c r="V362" s="0" t="s">
        <v>1130</v>
      </c>
      <c r="W362" s="0" t="s">
        <v>1030</v>
      </c>
      <c r="X362" s="0" t="s">
        <v>1031</v>
      </c>
      <c r="Y362" s="0" t="s">
        <v>1032</v>
      </c>
      <c r="Z362" s="0" t="s">
        <v>1033</v>
      </c>
      <c r="AA362" s="0" t="n">
        <v>102251.1</v>
      </c>
      <c r="AB362" s="197" t="n">
        <v>37221</v>
      </c>
      <c r="AC362" s="197" t="n">
        <v>37255</v>
      </c>
    </row>
    <row r="363" customFormat="false" ht="12.75" hidden="false" customHeight="false" outlineLevel="0" collapsed="false">
      <c r="A363" s="191" t="str">
        <f aca="false">B363&amp;" "&amp;C363&amp;" "&amp;D363</f>
        <v> Power Physical</v>
      </c>
      <c r="B363" s="191" t="str">
        <f aca="false">IF((LEFT(N363,2)="US"),"US","")</f>
        <v/>
      </c>
      <c r="C363" s="191" t="str">
        <f aca="false">M363</f>
        <v>Power</v>
      </c>
      <c r="D363" s="191" t="str">
        <f aca="false">IF(ISNUMBER(FIND("Phy",N363))=TRUE(),"Physical","Financial")</f>
        <v>Physical</v>
      </c>
      <c r="E363" s="191" t="n">
        <f aca="false">IF(VLOOKUP(S363,'DD-Lookup'!$J$6:$L$50,3,FALSE())="Monthly",(YEAR(AC363)-YEAR(AB363))*12+MONTH(AC363)-MONTH(AB363)+1,(AC363-AB363+1))</f>
        <v>35</v>
      </c>
      <c r="F363" s="220" t="n">
        <f aca="false">E363*SUM(P363:Q363)</f>
        <v>700</v>
      </c>
      <c r="G363" s="196" t="n">
        <v>1244738</v>
      </c>
      <c r="H363" s="197" t="n">
        <v>37026.2318402778</v>
      </c>
      <c r="I363" s="0" t="s">
        <v>1051</v>
      </c>
      <c r="M363" s="0" t="s">
        <v>72</v>
      </c>
      <c r="N363" s="0" t="s">
        <v>1027</v>
      </c>
      <c r="O363" s="0" t="s">
        <v>1132</v>
      </c>
      <c r="Q363" s="198" t="n">
        <v>20</v>
      </c>
      <c r="S363" s="0" t="s">
        <v>781</v>
      </c>
      <c r="T363" s="0" t="s">
        <v>931</v>
      </c>
      <c r="U363" s="200" t="n">
        <v>19.2</v>
      </c>
      <c r="V363" s="0" t="s">
        <v>1130</v>
      </c>
      <c r="W363" s="0" t="s">
        <v>1030</v>
      </c>
      <c r="X363" s="0" t="s">
        <v>1031</v>
      </c>
      <c r="Y363" s="0" t="s">
        <v>1032</v>
      </c>
      <c r="Z363" s="0" t="s">
        <v>1033</v>
      </c>
      <c r="AA363" s="0" t="n">
        <v>102252.1</v>
      </c>
      <c r="AB363" s="197" t="n">
        <v>37312</v>
      </c>
      <c r="AC363" s="197" t="n">
        <v>37346</v>
      </c>
    </row>
    <row r="364" customFormat="false" ht="12.75" hidden="false" customHeight="false" outlineLevel="0" collapsed="false">
      <c r="A364" s="191" t="str">
        <f aca="false">B364&amp;" "&amp;C364&amp;" "&amp;D364</f>
        <v> Metals Financial</v>
      </c>
      <c r="B364" s="191" t="str">
        <f aca="false">IF((LEFT(N364,2)="US"),"US","")</f>
        <v/>
      </c>
      <c r="C364" s="191" t="str">
        <f aca="false">M364</f>
        <v>Metals</v>
      </c>
      <c r="D364" s="191" t="str">
        <f aca="false">IF(ISNUMBER(FIND("Phy",N364))=TRUE(),"Physical","Financial")</f>
        <v>Financial</v>
      </c>
      <c r="E364" s="191" t="n">
        <f aca="false">IF(VLOOKUP(S364,'DD-Lookup'!$J$6:$L$50,3,FALSE())="Monthly",(YEAR(AC364)-YEAR(AB364))*12+MONTH(AC364)-MONTH(AB364)+1,(AC364-AB364+1))</f>
        <v>1</v>
      </c>
      <c r="F364" s="220" t="n">
        <f aca="false">E364*SUM(P364:Q364)</f>
        <v>20</v>
      </c>
      <c r="G364" s="196" t="n">
        <v>1244739</v>
      </c>
      <c r="H364" s="197" t="n">
        <v>37026.2325578704</v>
      </c>
      <c r="I364" s="0" t="s">
        <v>991</v>
      </c>
      <c r="M364" s="0" t="s">
        <v>768</v>
      </c>
      <c r="N364" s="0" t="s">
        <v>870</v>
      </c>
      <c r="O364" s="0" t="s">
        <v>871</v>
      </c>
      <c r="Q364" s="198" t="n">
        <v>20</v>
      </c>
      <c r="S364" s="0" t="s">
        <v>771</v>
      </c>
      <c r="T364" s="0" t="s">
        <v>772</v>
      </c>
      <c r="U364" s="200" t="n">
        <v>1511</v>
      </c>
      <c r="V364" s="0" t="s">
        <v>1146</v>
      </c>
      <c r="W364" s="0" t="s">
        <v>820</v>
      </c>
      <c r="X364" s="0" t="s">
        <v>775</v>
      </c>
      <c r="Y364" s="0" t="s">
        <v>776</v>
      </c>
      <c r="Z364" s="0" t="s">
        <v>777</v>
      </c>
      <c r="AA364" s="0" t="n">
        <v>2129150</v>
      </c>
    </row>
    <row r="365" customFormat="false" ht="12.75" hidden="false" customHeight="false" outlineLevel="0" collapsed="false">
      <c r="A365" s="191" t="str">
        <f aca="false">B365&amp;" "&amp;C365&amp;" "&amp;D365</f>
        <v> Power Financial</v>
      </c>
      <c r="B365" s="191" t="str">
        <f aca="false">IF((LEFT(N365,2)="US"),"US","")</f>
        <v/>
      </c>
      <c r="C365" s="191" t="str">
        <f aca="false">M365</f>
        <v>Power</v>
      </c>
      <c r="D365" s="191" t="str">
        <f aca="false">IF(ISNUMBER(FIND("Phy",N365))=TRUE(),"Physical","Financial")</f>
        <v>Financial</v>
      </c>
      <c r="E365" s="191" t="n">
        <f aca="false">IF(VLOOKUP(S365,'DD-Lookup'!$J$6:$L$50,3,FALSE())="Monthly",(YEAR(AC365)-YEAR(AB365))*12+MONTH(AC365)-MONTH(AB365)+1,(AC365-AB365+1))</f>
        <v>8</v>
      </c>
      <c r="F365" s="220" t="n">
        <f aca="false">E365*SUM(P365:Q365)</f>
        <v>400</v>
      </c>
      <c r="G365" s="196" t="n">
        <v>1244740</v>
      </c>
      <c r="H365" s="197" t="n">
        <v>37026.2365393519</v>
      </c>
      <c r="I365" s="0" t="s">
        <v>1147</v>
      </c>
      <c r="M365" s="0" t="s">
        <v>72</v>
      </c>
      <c r="N365" s="0" t="s">
        <v>779</v>
      </c>
      <c r="O365" s="0" t="s">
        <v>1148</v>
      </c>
      <c r="Q365" s="198" t="n">
        <v>50</v>
      </c>
      <c r="S365" s="0" t="s">
        <v>781</v>
      </c>
      <c r="T365" s="0" t="s">
        <v>782</v>
      </c>
      <c r="U365" s="200" t="n">
        <v>197.5</v>
      </c>
      <c r="V365" s="0" t="s">
        <v>1149</v>
      </c>
      <c r="W365" s="0" t="s">
        <v>791</v>
      </c>
      <c r="X365" s="0" t="s">
        <v>785</v>
      </c>
      <c r="Y365" s="0" t="s">
        <v>786</v>
      </c>
      <c r="Z365" s="0" t="s">
        <v>787</v>
      </c>
      <c r="AA365" s="0" t="n">
        <v>1244740</v>
      </c>
      <c r="AB365" s="197" t="n">
        <v>37039</v>
      </c>
      <c r="AC365" s="197" t="n">
        <v>37046</v>
      </c>
    </row>
    <row r="366" customFormat="false" ht="12.75" hidden="false" customHeight="false" outlineLevel="0" collapsed="false">
      <c r="A366" s="191" t="str">
        <f aca="false">B366&amp;" "&amp;C366&amp;" "&amp;D366</f>
        <v> Metals Financial</v>
      </c>
      <c r="B366" s="191" t="str">
        <f aca="false">IF((LEFT(N366,2)="US"),"US","")</f>
        <v/>
      </c>
      <c r="C366" s="191" t="str">
        <f aca="false">M366</f>
        <v>Metals</v>
      </c>
      <c r="D366" s="191" t="str">
        <f aca="false">IF(ISNUMBER(FIND("Phy",N366))=TRUE(),"Physical","Financial")</f>
        <v>Financial</v>
      </c>
      <c r="E366" s="191" t="n">
        <f aca="false">IF(VLOOKUP(S366,'DD-Lookup'!$J$6:$L$50,3,FALSE())="Monthly",(YEAR(AC366)-YEAR(AB366))*12+MONTH(AC366)-MONTH(AB366)+1,(AC366-AB366+1))</f>
        <v>1</v>
      </c>
      <c r="F366" s="220" t="n">
        <f aca="false">E366*SUM(P366:Q366)</f>
        <v>30</v>
      </c>
      <c r="G366" s="196" t="n">
        <v>1244741</v>
      </c>
      <c r="H366" s="197" t="n">
        <v>37026.2395138889</v>
      </c>
      <c r="I366" s="0" t="s">
        <v>1150</v>
      </c>
      <c r="M366" s="0" t="s">
        <v>768</v>
      </c>
      <c r="N366" s="0" t="s">
        <v>769</v>
      </c>
      <c r="O366" s="0" t="s">
        <v>770</v>
      </c>
      <c r="Q366" s="198" t="n">
        <v>30</v>
      </c>
      <c r="S366" s="0" t="s">
        <v>771</v>
      </c>
      <c r="T366" s="0" t="s">
        <v>772</v>
      </c>
      <c r="U366" s="200" t="n">
        <v>1665</v>
      </c>
      <c r="V366" s="0" t="s">
        <v>1151</v>
      </c>
      <c r="W366" s="0" t="s">
        <v>820</v>
      </c>
      <c r="X366" s="0" t="s">
        <v>775</v>
      </c>
      <c r="Y366" s="0" t="s">
        <v>776</v>
      </c>
      <c r="Z366" s="0" t="s">
        <v>777</v>
      </c>
      <c r="AA366" s="0" t="n">
        <v>2129238</v>
      </c>
    </row>
    <row r="367" customFormat="false" ht="12.75" hidden="false" customHeight="false" outlineLevel="0" collapsed="false">
      <c r="A367" s="191" t="str">
        <f aca="false">B367&amp;" "&amp;C367&amp;" "&amp;D367</f>
        <v> Natural Gas Physical</v>
      </c>
      <c r="B367" s="191" t="str">
        <f aca="false">IF((LEFT(N367,2)="US"),"US","")</f>
        <v/>
      </c>
      <c r="C367" s="191" t="str">
        <f aca="false">M367</f>
        <v>Natural Gas</v>
      </c>
      <c r="D367" s="191" t="str">
        <f aca="false">IF(ISNUMBER(FIND("Phy",N367))=TRUE(),"Physical","Financial")</f>
        <v>Physical</v>
      </c>
      <c r="E367" s="191" t="n">
        <f aca="false">IF(VLOOKUP(S367,'DD-Lookup'!$J$6:$L$50,3,FALSE())="Monthly",(YEAR(AC367)-YEAR(AB367))*12+MONTH(AC367)-MONTH(AB367)+1,(AC367-AB367+1))</f>
        <v>92</v>
      </c>
      <c r="F367" s="220" t="n">
        <f aca="false">E367*SUM(P367:Q367)</f>
        <v>2300000</v>
      </c>
      <c r="G367" s="196" t="n">
        <v>1244743</v>
      </c>
      <c r="H367" s="197" t="n">
        <v>37026.2401851852</v>
      </c>
      <c r="I367" s="0" t="s">
        <v>1048</v>
      </c>
      <c r="M367" s="0" t="s">
        <v>927</v>
      </c>
      <c r="N367" s="0" t="s">
        <v>928</v>
      </c>
      <c r="O367" s="0" t="s">
        <v>981</v>
      </c>
      <c r="P367" s="198" t="n">
        <v>25000</v>
      </c>
      <c r="S367" s="0" t="s">
        <v>930</v>
      </c>
      <c r="T367" s="0" t="s">
        <v>931</v>
      </c>
      <c r="U367" s="200" t="n">
        <v>24.7</v>
      </c>
      <c r="V367" s="0" t="s">
        <v>1049</v>
      </c>
      <c r="W367" s="0" t="s">
        <v>933</v>
      </c>
      <c r="X367" s="0" t="s">
        <v>934</v>
      </c>
      <c r="Y367" s="0" t="s">
        <v>935</v>
      </c>
      <c r="Z367" s="0" t="s">
        <v>800</v>
      </c>
      <c r="AA367" s="0" t="n">
        <v>102871</v>
      </c>
      <c r="AB367" s="197" t="n">
        <v>37165</v>
      </c>
      <c r="AC367" s="197" t="n">
        <v>37256</v>
      </c>
    </row>
    <row r="368" customFormat="false" ht="12.75" hidden="false" customHeight="false" outlineLevel="0" collapsed="false">
      <c r="A368" s="191" t="str">
        <f aca="false">B368&amp;" "&amp;C368&amp;" "&amp;D368</f>
        <v> Metals Financial</v>
      </c>
      <c r="B368" s="191" t="str">
        <f aca="false">IF((LEFT(N368,2)="US"),"US","")</f>
        <v/>
      </c>
      <c r="C368" s="191" t="str">
        <f aca="false">M368</f>
        <v>Metals</v>
      </c>
      <c r="D368" s="191" t="str">
        <f aca="false">IF(ISNUMBER(FIND("Phy",N368))=TRUE(),"Physical","Financial")</f>
        <v>Financial</v>
      </c>
      <c r="E368" s="191" t="n">
        <f aca="false">IF(VLOOKUP(S368,'DD-Lookup'!$J$6:$L$50,3,FALSE())="Monthly",(YEAR(AC368)-YEAR(AB368))*12+MONTH(AC368)-MONTH(AB368)+1,(AC368-AB368+1))</f>
        <v>1</v>
      </c>
      <c r="F368" s="220" t="n">
        <f aca="false">E368*SUM(P368:Q368)</f>
        <v>10</v>
      </c>
      <c r="G368" s="196" t="n">
        <v>1244746</v>
      </c>
      <c r="H368" s="197" t="n">
        <v>37026.243287037</v>
      </c>
      <c r="I368" s="0" t="s">
        <v>879</v>
      </c>
      <c r="M368" s="0" t="s">
        <v>768</v>
      </c>
      <c r="N368" s="0" t="s">
        <v>870</v>
      </c>
      <c r="O368" s="0" t="s">
        <v>871</v>
      </c>
      <c r="P368" s="198" t="n">
        <v>10</v>
      </c>
      <c r="S368" s="0" t="s">
        <v>771</v>
      </c>
      <c r="T368" s="0" t="s">
        <v>772</v>
      </c>
      <c r="U368" s="200" t="n">
        <v>1510</v>
      </c>
      <c r="V368" s="0" t="s">
        <v>883</v>
      </c>
      <c r="W368" s="0" t="s">
        <v>820</v>
      </c>
      <c r="X368" s="0" t="s">
        <v>775</v>
      </c>
      <c r="Y368" s="0" t="s">
        <v>776</v>
      </c>
      <c r="Z368" s="0" t="s">
        <v>777</v>
      </c>
      <c r="AA368" s="0" t="n">
        <v>2129252</v>
      </c>
    </row>
    <row r="369" customFormat="false" ht="12.75" hidden="false" customHeight="false" outlineLevel="0" collapsed="false">
      <c r="A369" s="191" t="str">
        <f aca="false">B369&amp;" "&amp;C369&amp;" "&amp;D369</f>
        <v> Metals Financial</v>
      </c>
      <c r="B369" s="191" t="str">
        <f aca="false">IF((LEFT(N369,2)="US"),"US","")</f>
        <v/>
      </c>
      <c r="C369" s="191" t="str">
        <f aca="false">M369</f>
        <v>Metals</v>
      </c>
      <c r="D369" s="191" t="str">
        <f aca="false">IF(ISNUMBER(FIND("Phy",N369))=TRUE(),"Physical","Financial")</f>
        <v>Financial</v>
      </c>
      <c r="E369" s="191" t="n">
        <f aca="false">IF(VLOOKUP(S369,'DD-Lookup'!$J$6:$L$50,3,FALSE())="Monthly",(YEAR(AC369)-YEAR(AB369))*12+MONTH(AC369)-MONTH(AB369)+1,(AC369-AB369+1))</f>
        <v>1</v>
      </c>
      <c r="F369" s="220" t="n">
        <f aca="false">E369*SUM(P369:Q369)</f>
        <v>10</v>
      </c>
      <c r="G369" s="196" t="n">
        <v>1244747</v>
      </c>
      <c r="H369" s="197" t="n">
        <v>37026.2466435185</v>
      </c>
      <c r="I369" s="0" t="s">
        <v>999</v>
      </c>
      <c r="M369" s="0" t="s">
        <v>768</v>
      </c>
      <c r="N369" s="0" t="s">
        <v>870</v>
      </c>
      <c r="O369" s="0" t="s">
        <v>871</v>
      </c>
      <c r="P369" s="198" t="n">
        <v>10</v>
      </c>
      <c r="S369" s="0" t="s">
        <v>771</v>
      </c>
      <c r="T369" s="0" t="s">
        <v>772</v>
      </c>
      <c r="U369" s="200" t="n">
        <v>1510</v>
      </c>
      <c r="V369" s="0" t="s">
        <v>1000</v>
      </c>
      <c r="W369" s="0" t="s">
        <v>820</v>
      </c>
      <c r="X369" s="0" t="s">
        <v>775</v>
      </c>
      <c r="Y369" s="0" t="s">
        <v>776</v>
      </c>
      <c r="Z369" s="0" t="s">
        <v>777</v>
      </c>
      <c r="AA369" s="0" t="n">
        <v>2129264</v>
      </c>
    </row>
    <row r="370" customFormat="false" ht="12.75" hidden="false" customHeight="false" outlineLevel="0" collapsed="false">
      <c r="A370" s="191" t="str">
        <f aca="false">B370&amp;" "&amp;C370&amp;" "&amp;D370</f>
        <v> Metals Financial</v>
      </c>
      <c r="B370" s="191" t="str">
        <f aca="false">IF((LEFT(N370,2)="US"),"US","")</f>
        <v/>
      </c>
      <c r="C370" s="191" t="str">
        <f aca="false">M370</f>
        <v>Metals</v>
      </c>
      <c r="D370" s="191" t="str">
        <f aca="false">IF(ISNUMBER(FIND("Phy",N370))=TRUE(),"Physical","Financial")</f>
        <v>Financial</v>
      </c>
      <c r="E370" s="191" t="n">
        <f aca="false">IF(VLOOKUP(S370,'DD-Lookup'!$J$6:$L$50,3,FALSE())="Monthly",(YEAR(AC370)-YEAR(AB370))*12+MONTH(AC370)-MONTH(AB370)+1,(AC370-AB370+1))</f>
        <v>1</v>
      </c>
      <c r="F370" s="220" t="n">
        <f aca="false">E370*SUM(P370:Q370)</f>
        <v>20</v>
      </c>
      <c r="G370" s="196" t="n">
        <v>1244748</v>
      </c>
      <c r="H370" s="197" t="n">
        <v>37026.2476273148</v>
      </c>
      <c r="I370" s="0" t="s">
        <v>898</v>
      </c>
      <c r="M370" s="0" t="s">
        <v>768</v>
      </c>
      <c r="N370" s="0" t="s">
        <v>769</v>
      </c>
      <c r="O370" s="0" t="s">
        <v>770</v>
      </c>
      <c r="P370" s="198" t="n">
        <v>20</v>
      </c>
      <c r="S370" s="0" t="s">
        <v>771</v>
      </c>
      <c r="T370" s="0" t="s">
        <v>772</v>
      </c>
      <c r="U370" s="200" t="n">
        <v>1664</v>
      </c>
      <c r="V370" s="0" t="s">
        <v>1071</v>
      </c>
      <c r="W370" s="0" t="s">
        <v>820</v>
      </c>
      <c r="X370" s="0" t="s">
        <v>775</v>
      </c>
      <c r="Y370" s="0" t="s">
        <v>776</v>
      </c>
      <c r="Z370" s="0" t="s">
        <v>777</v>
      </c>
      <c r="AA370" s="0" t="n">
        <v>2129266</v>
      </c>
    </row>
    <row r="371" customFormat="false" ht="12.75" hidden="false" customHeight="false" outlineLevel="0" collapsed="false">
      <c r="A371" s="191" t="str">
        <f aca="false">B371&amp;" "&amp;C371&amp;" "&amp;D371</f>
        <v> Metals Financial</v>
      </c>
      <c r="B371" s="191" t="str">
        <f aca="false">IF((LEFT(N371,2)="US"),"US","")</f>
        <v/>
      </c>
      <c r="C371" s="191" t="str">
        <f aca="false">M371</f>
        <v>Metals</v>
      </c>
      <c r="D371" s="191" t="str">
        <f aca="false">IF(ISNUMBER(FIND("Phy",N371))=TRUE(),"Physical","Financial")</f>
        <v>Financial</v>
      </c>
      <c r="E371" s="191" t="n">
        <f aca="false">IF(VLOOKUP(S371,'DD-Lookup'!$J$6:$L$50,3,FALSE())="Monthly",(YEAR(AC371)-YEAR(AB371))*12+MONTH(AC371)-MONTH(AB371)+1,(AC371-AB371+1))</f>
        <v>1</v>
      </c>
      <c r="F371" s="220" t="n">
        <f aca="false">E371*SUM(P371:Q371)</f>
        <v>20</v>
      </c>
      <c r="G371" s="196" t="n">
        <v>1244749</v>
      </c>
      <c r="H371" s="197" t="n">
        <v>37026.2477199074</v>
      </c>
      <c r="I371" s="0" t="s">
        <v>898</v>
      </c>
      <c r="M371" s="0" t="s">
        <v>768</v>
      </c>
      <c r="N371" s="0" t="s">
        <v>769</v>
      </c>
      <c r="O371" s="0" t="s">
        <v>770</v>
      </c>
      <c r="P371" s="198" t="n">
        <v>20</v>
      </c>
      <c r="S371" s="0" t="s">
        <v>771</v>
      </c>
      <c r="T371" s="0" t="s">
        <v>772</v>
      </c>
      <c r="U371" s="200" t="n">
        <v>1663</v>
      </c>
      <c r="V371" s="0" t="s">
        <v>1071</v>
      </c>
      <c r="W371" s="0" t="s">
        <v>820</v>
      </c>
      <c r="X371" s="0" t="s">
        <v>775</v>
      </c>
      <c r="Y371" s="0" t="s">
        <v>776</v>
      </c>
      <c r="Z371" s="0" t="s">
        <v>777</v>
      </c>
      <c r="AA371" s="0" t="n">
        <v>2129268</v>
      </c>
    </row>
    <row r="372" customFormat="false" ht="12.75" hidden="false" customHeight="false" outlineLevel="0" collapsed="false">
      <c r="A372" s="191" t="str">
        <f aca="false">B372&amp;" "&amp;C372&amp;" "&amp;D372</f>
        <v> Metals Financial</v>
      </c>
      <c r="B372" s="191" t="str">
        <f aca="false">IF((LEFT(N372,2)="US"),"US","")</f>
        <v/>
      </c>
      <c r="C372" s="191" t="str">
        <f aca="false">M372</f>
        <v>Metals</v>
      </c>
      <c r="D372" s="191" t="str">
        <f aca="false">IF(ISNUMBER(FIND("Phy",N372))=TRUE(),"Physical","Financial")</f>
        <v>Financial</v>
      </c>
      <c r="E372" s="191" t="n">
        <f aca="false">IF(VLOOKUP(S372,'DD-Lookup'!$J$6:$L$50,3,FALSE())="Monthly",(YEAR(AC372)-YEAR(AB372))*12+MONTH(AC372)-MONTH(AB372)+1,(AC372-AB372+1))</f>
        <v>1</v>
      </c>
      <c r="F372" s="220" t="n">
        <f aca="false">E372*SUM(P372:Q372)</f>
        <v>10</v>
      </c>
      <c r="G372" s="196" t="n">
        <v>1244750</v>
      </c>
      <c r="H372" s="197" t="n">
        <v>37026.2478009259</v>
      </c>
      <c r="I372" s="0" t="s">
        <v>1023</v>
      </c>
      <c r="M372" s="0" t="s">
        <v>768</v>
      </c>
      <c r="N372" s="0" t="s">
        <v>906</v>
      </c>
      <c r="O372" s="0" t="s">
        <v>907</v>
      </c>
      <c r="Q372" s="198" t="n">
        <v>10</v>
      </c>
      <c r="S372" s="0" t="s">
        <v>908</v>
      </c>
      <c r="T372" s="0" t="s">
        <v>772</v>
      </c>
      <c r="U372" s="200" t="n">
        <v>7210</v>
      </c>
      <c r="V372" s="0" t="s">
        <v>1024</v>
      </c>
      <c r="W372" s="0" t="s">
        <v>910</v>
      </c>
      <c r="X372" s="0" t="s">
        <v>775</v>
      </c>
      <c r="Y372" s="0" t="s">
        <v>776</v>
      </c>
      <c r="Z372" s="0" t="s">
        <v>777</v>
      </c>
      <c r="AA372" s="0" t="n">
        <v>2129270</v>
      </c>
    </row>
    <row r="373" customFormat="false" ht="12.75" hidden="false" customHeight="false" outlineLevel="0" collapsed="false">
      <c r="A373" s="191" t="str">
        <f aca="false">B373&amp;" "&amp;C373&amp;" "&amp;D373</f>
        <v> Metals Financial</v>
      </c>
      <c r="B373" s="191" t="str">
        <f aca="false">IF((LEFT(N373,2)="US"),"US","")</f>
        <v/>
      </c>
      <c r="C373" s="191" t="str">
        <f aca="false">M373</f>
        <v>Metals</v>
      </c>
      <c r="D373" s="191" t="str">
        <f aca="false">IF(ISNUMBER(FIND("Phy",N373))=TRUE(),"Physical","Financial")</f>
        <v>Financial</v>
      </c>
      <c r="E373" s="191" t="n">
        <f aca="false">IF(VLOOKUP(S373,'DD-Lookup'!$J$6:$L$50,3,FALSE())="Monthly",(YEAR(AC373)-YEAR(AB373))*12+MONTH(AC373)-MONTH(AB373)+1,(AC373-AB373+1))</f>
        <v>1</v>
      </c>
      <c r="F373" s="220" t="n">
        <f aca="false">E373*SUM(P373:Q373)</f>
        <v>20</v>
      </c>
      <c r="G373" s="196" t="n">
        <v>1244751</v>
      </c>
      <c r="H373" s="197" t="n">
        <v>37026.2478703704</v>
      </c>
      <c r="I373" s="0" t="s">
        <v>898</v>
      </c>
      <c r="M373" s="0" t="s">
        <v>768</v>
      </c>
      <c r="N373" s="0" t="s">
        <v>769</v>
      </c>
      <c r="O373" s="0" t="s">
        <v>770</v>
      </c>
      <c r="P373" s="198" t="n">
        <v>20</v>
      </c>
      <c r="S373" s="0" t="s">
        <v>771</v>
      </c>
      <c r="T373" s="0" t="s">
        <v>772</v>
      </c>
      <c r="U373" s="200" t="n">
        <v>1662</v>
      </c>
      <c r="V373" s="0" t="s">
        <v>1071</v>
      </c>
      <c r="W373" s="0" t="s">
        <v>820</v>
      </c>
      <c r="X373" s="0" t="s">
        <v>775</v>
      </c>
      <c r="Y373" s="0" t="s">
        <v>776</v>
      </c>
      <c r="Z373" s="0" t="s">
        <v>777</v>
      </c>
      <c r="AA373" s="0" t="n">
        <v>2129272</v>
      </c>
    </row>
    <row r="374" customFormat="false" ht="12.75" hidden="false" customHeight="false" outlineLevel="0" collapsed="false">
      <c r="A374" s="191" t="str">
        <f aca="false">B374&amp;" "&amp;C374&amp;" "&amp;D374</f>
        <v> Metals Financial</v>
      </c>
      <c r="B374" s="191" t="str">
        <f aca="false">IF((LEFT(N374,2)="US"),"US","")</f>
        <v/>
      </c>
      <c r="C374" s="191" t="str">
        <f aca="false">M374</f>
        <v>Metals</v>
      </c>
      <c r="D374" s="191" t="str">
        <f aca="false">IF(ISNUMBER(FIND("Phy",N374))=TRUE(),"Physical","Financial")</f>
        <v>Financial</v>
      </c>
      <c r="E374" s="191" t="n">
        <f aca="false">IF(VLOOKUP(S374,'DD-Lookup'!$J$6:$L$50,3,FALSE())="Monthly",(YEAR(AC374)-YEAR(AB374))*12+MONTH(AC374)-MONTH(AB374)+1,(AC374-AB374+1))</f>
        <v>1</v>
      </c>
      <c r="F374" s="220" t="n">
        <f aca="false">E374*SUM(P374:Q374)</f>
        <v>20</v>
      </c>
      <c r="G374" s="196" t="n">
        <v>1244752</v>
      </c>
      <c r="H374" s="197" t="n">
        <v>37026.2481828704</v>
      </c>
      <c r="I374" s="0" t="s">
        <v>616</v>
      </c>
      <c r="M374" s="0" t="s">
        <v>768</v>
      </c>
      <c r="N374" s="0" t="s">
        <v>769</v>
      </c>
      <c r="O374" s="0" t="s">
        <v>770</v>
      </c>
      <c r="Q374" s="198" t="n">
        <v>20</v>
      </c>
      <c r="S374" s="0" t="s">
        <v>771</v>
      </c>
      <c r="T374" s="0" t="s">
        <v>772</v>
      </c>
      <c r="U374" s="200" t="n">
        <v>1663</v>
      </c>
      <c r="V374" s="0" t="s">
        <v>877</v>
      </c>
      <c r="W374" s="0" t="s">
        <v>820</v>
      </c>
      <c r="X374" s="0" t="s">
        <v>775</v>
      </c>
      <c r="Y374" s="0" t="s">
        <v>776</v>
      </c>
      <c r="Z374" s="0" t="s">
        <v>777</v>
      </c>
      <c r="AA374" s="0" t="n">
        <v>2129274</v>
      </c>
    </row>
    <row r="375" customFormat="false" ht="12.75" hidden="false" customHeight="false" outlineLevel="0" collapsed="false">
      <c r="A375" s="191" t="str">
        <f aca="false">B375&amp;" "&amp;C375&amp;" "&amp;D375</f>
        <v> Metals Financial</v>
      </c>
      <c r="B375" s="191" t="str">
        <f aca="false">IF((LEFT(N375,2)="US"),"US","")</f>
        <v/>
      </c>
      <c r="C375" s="191" t="str">
        <f aca="false">M375</f>
        <v>Metals</v>
      </c>
      <c r="D375" s="191" t="str">
        <f aca="false">IF(ISNUMBER(FIND("Phy",N375))=TRUE(),"Physical","Financial")</f>
        <v>Financial</v>
      </c>
      <c r="E375" s="191" t="n">
        <f aca="false">IF(VLOOKUP(S375,'DD-Lookup'!$J$6:$L$50,3,FALSE())="Monthly",(YEAR(AC375)-YEAR(AB375))*12+MONTH(AC375)-MONTH(AB375)+1,(AC375-AB375+1))</f>
        <v>1</v>
      </c>
      <c r="F375" s="220" t="n">
        <f aca="false">E375*SUM(P375:Q375)</f>
        <v>20</v>
      </c>
      <c r="G375" s="196" t="n">
        <v>1244753</v>
      </c>
      <c r="H375" s="197" t="n">
        <v>37026.248287037</v>
      </c>
      <c r="I375" s="0" t="s">
        <v>898</v>
      </c>
      <c r="M375" s="0" t="s">
        <v>768</v>
      </c>
      <c r="N375" s="0" t="s">
        <v>769</v>
      </c>
      <c r="O375" s="0" t="s">
        <v>770</v>
      </c>
      <c r="P375" s="198" t="n">
        <v>20</v>
      </c>
      <c r="S375" s="0" t="s">
        <v>771</v>
      </c>
      <c r="T375" s="0" t="s">
        <v>772</v>
      </c>
      <c r="U375" s="200" t="n">
        <v>1662</v>
      </c>
      <c r="V375" s="0" t="s">
        <v>1071</v>
      </c>
      <c r="W375" s="0" t="s">
        <v>820</v>
      </c>
      <c r="X375" s="0" t="s">
        <v>775</v>
      </c>
      <c r="Y375" s="0" t="s">
        <v>776</v>
      </c>
      <c r="Z375" s="0" t="s">
        <v>777</v>
      </c>
      <c r="AA375" s="0" t="n">
        <v>2129276</v>
      </c>
    </row>
    <row r="376" customFormat="false" ht="12.75" hidden="false" customHeight="false" outlineLevel="0" collapsed="false">
      <c r="A376" s="191" t="str">
        <f aca="false">B376&amp;" "&amp;C376&amp;" "&amp;D376</f>
        <v> Metals Financial</v>
      </c>
      <c r="B376" s="191" t="str">
        <f aca="false">IF((LEFT(N376,2)="US"),"US","")</f>
        <v/>
      </c>
      <c r="C376" s="191" t="str">
        <f aca="false">M376</f>
        <v>Metals</v>
      </c>
      <c r="D376" s="191" t="str">
        <f aca="false">IF(ISNUMBER(FIND("Phy",N376))=TRUE(),"Physical","Financial")</f>
        <v>Financial</v>
      </c>
      <c r="E376" s="191" t="n">
        <f aca="false">IF(VLOOKUP(S376,'DD-Lookup'!$J$6:$L$50,3,FALSE())="Monthly",(YEAR(AC376)-YEAR(AB376))*12+MONTH(AC376)-MONTH(AB376)+1,(AC376-AB376+1))</f>
        <v>1</v>
      </c>
      <c r="F376" s="220" t="n">
        <f aca="false">E376*SUM(P376:Q376)</f>
        <v>5</v>
      </c>
      <c r="G376" s="196" t="n">
        <v>1244754</v>
      </c>
      <c r="H376" s="197" t="n">
        <v>37026.2490393519</v>
      </c>
      <c r="I376" s="0" t="s">
        <v>967</v>
      </c>
      <c r="M376" s="0" t="s">
        <v>768</v>
      </c>
      <c r="N376" s="0" t="s">
        <v>870</v>
      </c>
      <c r="O376" s="0" t="s">
        <v>871</v>
      </c>
      <c r="P376" s="198" t="n">
        <v>5</v>
      </c>
      <c r="S376" s="0" t="s">
        <v>771</v>
      </c>
      <c r="T376" s="0" t="s">
        <v>772</v>
      </c>
      <c r="U376" s="200" t="n">
        <v>1508</v>
      </c>
      <c r="V376" s="0" t="s">
        <v>968</v>
      </c>
      <c r="W376" s="0" t="s">
        <v>820</v>
      </c>
      <c r="X376" s="0" t="s">
        <v>775</v>
      </c>
      <c r="Y376" s="0" t="s">
        <v>776</v>
      </c>
      <c r="Z376" s="0" t="s">
        <v>777</v>
      </c>
      <c r="AA376" s="0" t="n">
        <v>2129278</v>
      </c>
    </row>
    <row r="377" customFormat="false" ht="12.75" hidden="false" customHeight="false" outlineLevel="0" collapsed="false">
      <c r="A377" s="191" t="str">
        <f aca="false">B377&amp;" "&amp;C377&amp;" "&amp;D377</f>
        <v> Metals Financial</v>
      </c>
      <c r="B377" s="191" t="str">
        <f aca="false">IF((LEFT(N377,2)="US"),"US","")</f>
        <v/>
      </c>
      <c r="C377" s="191" t="str">
        <f aca="false">M377</f>
        <v>Metals</v>
      </c>
      <c r="D377" s="191" t="str">
        <f aca="false">IF(ISNUMBER(FIND("Phy",N377))=TRUE(),"Physical","Financial")</f>
        <v>Financial</v>
      </c>
      <c r="E377" s="191" t="n">
        <f aca="false">IF(VLOOKUP(S377,'DD-Lookup'!$J$6:$L$50,3,FALSE())="Monthly",(YEAR(AC377)-YEAR(AB377))*12+MONTH(AC377)-MONTH(AB377)+1,(AC377-AB377+1))</f>
        <v>1</v>
      </c>
      <c r="F377" s="220" t="n">
        <f aca="false">E377*SUM(P377:Q377)</f>
        <v>20</v>
      </c>
      <c r="G377" s="196" t="n">
        <v>1244755</v>
      </c>
      <c r="H377" s="197" t="n">
        <v>37026.2493171296</v>
      </c>
      <c r="I377" s="0" t="s">
        <v>898</v>
      </c>
      <c r="M377" s="0" t="s">
        <v>768</v>
      </c>
      <c r="N377" s="0" t="s">
        <v>769</v>
      </c>
      <c r="O377" s="0" t="s">
        <v>770</v>
      </c>
      <c r="P377" s="198" t="n">
        <v>20</v>
      </c>
      <c r="S377" s="0" t="s">
        <v>771</v>
      </c>
      <c r="T377" s="0" t="s">
        <v>772</v>
      </c>
      <c r="U377" s="200" t="n">
        <v>1661</v>
      </c>
      <c r="V377" s="0" t="s">
        <v>1071</v>
      </c>
      <c r="W377" s="0" t="s">
        <v>820</v>
      </c>
      <c r="X377" s="0" t="s">
        <v>775</v>
      </c>
      <c r="Y377" s="0" t="s">
        <v>776</v>
      </c>
      <c r="Z377" s="0" t="s">
        <v>777</v>
      </c>
      <c r="AA377" s="0" t="n">
        <v>2129280</v>
      </c>
    </row>
    <row r="378" customFormat="false" ht="12.75" hidden="false" customHeight="false" outlineLevel="0" collapsed="false">
      <c r="A378" s="191" t="str">
        <f aca="false">B378&amp;" "&amp;C378&amp;" "&amp;D378</f>
        <v> Metals Financial</v>
      </c>
      <c r="B378" s="191" t="str">
        <f aca="false">IF((LEFT(N378,2)="US"),"US","")</f>
        <v/>
      </c>
      <c r="C378" s="191" t="str">
        <f aca="false">M378</f>
        <v>Metals</v>
      </c>
      <c r="D378" s="191" t="str">
        <f aca="false">IF(ISNUMBER(FIND("Phy",N378))=TRUE(),"Physical","Financial")</f>
        <v>Financial</v>
      </c>
      <c r="E378" s="191" t="n">
        <f aca="false">IF(VLOOKUP(S378,'DD-Lookup'!$J$6:$L$50,3,FALSE())="Monthly",(YEAR(AC378)-YEAR(AB378))*12+MONTH(AC378)-MONTH(AB378)+1,(AC378-AB378+1))</f>
        <v>1</v>
      </c>
      <c r="F378" s="220" t="n">
        <f aca="false">E378*SUM(P378:Q378)</f>
        <v>15</v>
      </c>
      <c r="G378" s="196" t="n">
        <v>1244756</v>
      </c>
      <c r="H378" s="197" t="n">
        <v>37026.2493981481</v>
      </c>
      <c r="I378" s="0" t="s">
        <v>879</v>
      </c>
      <c r="M378" s="0" t="s">
        <v>768</v>
      </c>
      <c r="N378" s="0" t="s">
        <v>870</v>
      </c>
      <c r="O378" s="0" t="s">
        <v>871</v>
      </c>
      <c r="P378" s="198" t="n">
        <v>15</v>
      </c>
      <c r="S378" s="0" t="s">
        <v>771</v>
      </c>
      <c r="T378" s="0" t="s">
        <v>772</v>
      </c>
      <c r="U378" s="200" t="n">
        <v>1508</v>
      </c>
      <c r="V378" s="0" t="s">
        <v>883</v>
      </c>
      <c r="W378" s="0" t="s">
        <v>820</v>
      </c>
      <c r="X378" s="0" t="s">
        <v>775</v>
      </c>
      <c r="Y378" s="0" t="s">
        <v>776</v>
      </c>
      <c r="Z378" s="0" t="s">
        <v>777</v>
      </c>
      <c r="AA378" s="0" t="n">
        <v>2129282</v>
      </c>
    </row>
    <row r="379" customFormat="false" ht="12.75" hidden="false" customHeight="false" outlineLevel="0" collapsed="false">
      <c r="A379" s="191" t="str">
        <f aca="false">B379&amp;" "&amp;C379&amp;" "&amp;D379</f>
        <v> Metals Financial</v>
      </c>
      <c r="B379" s="191" t="str">
        <f aca="false">IF((LEFT(N379,2)="US"),"US","")</f>
        <v/>
      </c>
      <c r="C379" s="191" t="str">
        <f aca="false">M379</f>
        <v>Metals</v>
      </c>
      <c r="D379" s="191" t="str">
        <f aca="false">IF(ISNUMBER(FIND("Phy",N379))=TRUE(),"Physical","Financial")</f>
        <v>Financial</v>
      </c>
      <c r="E379" s="191" t="n">
        <f aca="false">IF(VLOOKUP(S379,'DD-Lookup'!$J$6:$L$50,3,FALSE())="Monthly",(YEAR(AC379)-YEAR(AB379))*12+MONTH(AC379)-MONTH(AB379)+1,(AC379-AB379+1))</f>
        <v>1</v>
      </c>
      <c r="F379" s="220" t="n">
        <f aca="false">E379*SUM(P379:Q379)</f>
        <v>20</v>
      </c>
      <c r="G379" s="196" t="n">
        <v>1244757</v>
      </c>
      <c r="H379" s="197" t="n">
        <v>37026.2494328704</v>
      </c>
      <c r="I379" s="0" t="s">
        <v>1152</v>
      </c>
      <c r="M379" s="0" t="s">
        <v>768</v>
      </c>
      <c r="N379" s="0" t="s">
        <v>997</v>
      </c>
      <c r="O379" s="0" t="s">
        <v>1153</v>
      </c>
      <c r="P379" s="198" t="n">
        <v>20</v>
      </c>
      <c r="S379" s="0" t="s">
        <v>771</v>
      </c>
      <c r="T379" s="0" t="s">
        <v>772</v>
      </c>
      <c r="U379" s="200" t="n">
        <v>942</v>
      </c>
      <c r="V379" s="0" t="s">
        <v>1154</v>
      </c>
      <c r="W379" s="0" t="s">
        <v>910</v>
      </c>
      <c r="X379" s="0" t="s">
        <v>775</v>
      </c>
      <c r="Y379" s="0" t="s">
        <v>776</v>
      </c>
      <c r="Z379" s="0" t="s">
        <v>777</v>
      </c>
      <c r="AA379" s="0" t="n">
        <v>2129284</v>
      </c>
      <c r="AB379" s="197" t="n">
        <v>37062.875</v>
      </c>
      <c r="AC379" s="197" t="n">
        <v>37062.875</v>
      </c>
    </row>
    <row r="380" customFormat="false" ht="12.75" hidden="false" customHeight="false" outlineLevel="0" collapsed="false">
      <c r="A380" s="191" t="str">
        <f aca="false">B380&amp;" "&amp;C380&amp;" "&amp;D380</f>
        <v> Metals Financial</v>
      </c>
      <c r="B380" s="191" t="str">
        <f aca="false">IF((LEFT(N380,2)="US"),"US","")</f>
        <v/>
      </c>
      <c r="C380" s="191" t="str">
        <f aca="false">M380</f>
        <v>Metals</v>
      </c>
      <c r="D380" s="191" t="str">
        <f aca="false">IF(ISNUMBER(FIND("Phy",N380))=TRUE(),"Physical","Financial")</f>
        <v>Financial</v>
      </c>
      <c r="E380" s="191" t="n">
        <f aca="false">IF(VLOOKUP(S380,'DD-Lookup'!$J$6:$L$50,3,FALSE())="Monthly",(YEAR(AC380)-YEAR(AB380))*12+MONTH(AC380)-MONTH(AB380)+1,(AC380-AB380+1))</f>
        <v>1</v>
      </c>
      <c r="F380" s="220" t="n">
        <f aca="false">E380*SUM(P380:Q380)</f>
        <v>20</v>
      </c>
      <c r="G380" s="196" t="n">
        <v>1244758</v>
      </c>
      <c r="H380" s="197" t="n">
        <v>37026.249537037</v>
      </c>
      <c r="I380" s="0" t="s">
        <v>879</v>
      </c>
      <c r="M380" s="0" t="s">
        <v>768</v>
      </c>
      <c r="N380" s="0" t="s">
        <v>870</v>
      </c>
      <c r="O380" s="0" t="s">
        <v>871</v>
      </c>
      <c r="P380" s="198" t="n">
        <v>20</v>
      </c>
      <c r="S380" s="0" t="s">
        <v>771</v>
      </c>
      <c r="T380" s="0" t="s">
        <v>772</v>
      </c>
      <c r="U380" s="200" t="n">
        <v>1507</v>
      </c>
      <c r="V380" s="0" t="s">
        <v>883</v>
      </c>
      <c r="W380" s="0" t="s">
        <v>820</v>
      </c>
      <c r="X380" s="0" t="s">
        <v>775</v>
      </c>
      <c r="Y380" s="0" t="s">
        <v>776</v>
      </c>
      <c r="Z380" s="0" t="s">
        <v>777</v>
      </c>
      <c r="AA380" s="0" t="n">
        <v>2129286</v>
      </c>
    </row>
    <row r="381" customFormat="false" ht="12.75" hidden="false" customHeight="false" outlineLevel="0" collapsed="false">
      <c r="A381" s="191" t="str">
        <f aca="false">B381&amp;" "&amp;C381&amp;" "&amp;D381</f>
        <v> Metals Financial</v>
      </c>
      <c r="B381" s="191" t="str">
        <f aca="false">IF((LEFT(N381,2)="US"),"US","")</f>
        <v/>
      </c>
      <c r="C381" s="191" t="str">
        <f aca="false">M381</f>
        <v>Metals</v>
      </c>
      <c r="D381" s="191" t="str">
        <f aca="false">IF(ISNUMBER(FIND("Phy",N381))=TRUE(),"Physical","Financial")</f>
        <v>Financial</v>
      </c>
      <c r="E381" s="191" t="n">
        <f aca="false">IF(VLOOKUP(S381,'DD-Lookup'!$J$6:$L$50,3,FALSE())="Monthly",(YEAR(AC381)-YEAR(AB381))*12+MONTH(AC381)-MONTH(AB381)+1,(AC381-AB381+1))</f>
        <v>1</v>
      </c>
      <c r="F381" s="220" t="n">
        <f aca="false">E381*SUM(P381:Q381)</f>
        <v>10</v>
      </c>
      <c r="G381" s="196" t="n">
        <v>1244759</v>
      </c>
      <c r="H381" s="197" t="n">
        <v>37026.2496296296</v>
      </c>
      <c r="I381" s="0" t="s">
        <v>896</v>
      </c>
      <c r="M381" s="0" t="s">
        <v>768</v>
      </c>
      <c r="N381" s="0" t="s">
        <v>870</v>
      </c>
      <c r="O381" s="0" t="s">
        <v>871</v>
      </c>
      <c r="Q381" s="198" t="n">
        <v>10</v>
      </c>
      <c r="S381" s="0" t="s">
        <v>771</v>
      </c>
      <c r="T381" s="0" t="s">
        <v>772</v>
      </c>
      <c r="U381" s="200" t="n">
        <v>1507</v>
      </c>
      <c r="V381" s="0" t="s">
        <v>996</v>
      </c>
      <c r="W381" s="0" t="s">
        <v>820</v>
      </c>
      <c r="X381" s="0" t="s">
        <v>775</v>
      </c>
      <c r="Y381" s="0" t="s">
        <v>776</v>
      </c>
      <c r="Z381" s="0" t="s">
        <v>777</v>
      </c>
      <c r="AA381" s="0" t="n">
        <v>2129288</v>
      </c>
    </row>
    <row r="382" customFormat="false" ht="12.75" hidden="false" customHeight="false" outlineLevel="0" collapsed="false">
      <c r="A382" s="191" t="str">
        <f aca="false">B382&amp;" "&amp;C382&amp;" "&amp;D382</f>
        <v> Metals Financial</v>
      </c>
      <c r="B382" s="191" t="str">
        <f aca="false">IF((LEFT(N382,2)="US"),"US","")</f>
        <v/>
      </c>
      <c r="C382" s="191" t="str">
        <f aca="false">M382</f>
        <v>Metals</v>
      </c>
      <c r="D382" s="191" t="str">
        <f aca="false">IF(ISNUMBER(FIND("Phy",N382))=TRUE(),"Physical","Financial")</f>
        <v>Financial</v>
      </c>
      <c r="E382" s="191" t="n">
        <f aca="false">IF(VLOOKUP(S382,'DD-Lookup'!$J$6:$L$50,3,FALSE())="Monthly",(YEAR(AC382)-YEAR(AB382))*12+MONTH(AC382)-MONTH(AB382)+1,(AC382-AB382+1))</f>
        <v>1</v>
      </c>
      <c r="F382" s="220" t="n">
        <f aca="false">E382*SUM(P382:Q382)</f>
        <v>50</v>
      </c>
      <c r="G382" s="196" t="n">
        <v>1244762</v>
      </c>
      <c r="H382" s="197" t="n">
        <v>37026.249837963</v>
      </c>
      <c r="I382" s="0" t="s">
        <v>971</v>
      </c>
      <c r="M382" s="0" t="s">
        <v>768</v>
      </c>
      <c r="N382" s="0" t="s">
        <v>870</v>
      </c>
      <c r="O382" s="0" t="s">
        <v>1088</v>
      </c>
      <c r="Q382" s="198" t="n">
        <v>50</v>
      </c>
      <c r="S382" s="0" t="s">
        <v>771</v>
      </c>
      <c r="T382" s="0" t="s">
        <v>772</v>
      </c>
      <c r="U382" s="200" t="n">
        <v>1506</v>
      </c>
      <c r="V382" s="0" t="s">
        <v>1155</v>
      </c>
      <c r="W382" s="0" t="s">
        <v>965</v>
      </c>
      <c r="X382" s="0" t="s">
        <v>775</v>
      </c>
      <c r="Y382" s="0" t="s">
        <v>776</v>
      </c>
      <c r="Z382" s="0" t="s">
        <v>777</v>
      </c>
      <c r="AA382" s="0" t="n">
        <v>2129292</v>
      </c>
      <c r="AB382" s="197" t="n">
        <v>37090</v>
      </c>
      <c r="AC382" s="197" t="n">
        <v>37090</v>
      </c>
    </row>
    <row r="383" customFormat="false" ht="12.75" hidden="false" customHeight="false" outlineLevel="0" collapsed="false">
      <c r="A383" s="191" t="str">
        <f aca="false">B383&amp;" "&amp;C383&amp;" "&amp;D383</f>
        <v> Metals Financial</v>
      </c>
      <c r="B383" s="191" t="str">
        <f aca="false">IF((LEFT(N383,2)="US"),"US","")</f>
        <v/>
      </c>
      <c r="C383" s="191" t="str">
        <f aca="false">M383</f>
        <v>Metals</v>
      </c>
      <c r="D383" s="191" t="str">
        <f aca="false">IF(ISNUMBER(FIND("Phy",N383))=TRUE(),"Physical","Financial")</f>
        <v>Financial</v>
      </c>
      <c r="E383" s="191" t="n">
        <f aca="false">IF(VLOOKUP(S383,'DD-Lookup'!$J$6:$L$50,3,FALSE())="Monthly",(YEAR(AC383)-YEAR(AB383))*12+MONTH(AC383)-MONTH(AB383)+1,(AC383-AB383+1))</f>
        <v>1</v>
      </c>
      <c r="F383" s="220" t="n">
        <f aca="false">E383*SUM(P383:Q383)</f>
        <v>50</v>
      </c>
      <c r="G383" s="196" t="n">
        <v>1244761</v>
      </c>
      <c r="H383" s="197" t="n">
        <v>37026.249837963</v>
      </c>
      <c r="I383" s="0" t="s">
        <v>971</v>
      </c>
      <c r="M383" s="0" t="s">
        <v>768</v>
      </c>
      <c r="N383" s="0" t="s">
        <v>870</v>
      </c>
      <c r="O383" s="0" t="s">
        <v>974</v>
      </c>
      <c r="P383" s="198" t="n">
        <v>50</v>
      </c>
      <c r="S383" s="0" t="s">
        <v>771</v>
      </c>
      <c r="T383" s="0" t="s">
        <v>772</v>
      </c>
      <c r="U383" s="200" t="n">
        <v>1507</v>
      </c>
      <c r="V383" s="0" t="s">
        <v>1155</v>
      </c>
      <c r="W383" s="0" t="s">
        <v>965</v>
      </c>
      <c r="X383" s="0" t="s">
        <v>775</v>
      </c>
      <c r="Y383" s="0" t="s">
        <v>776</v>
      </c>
      <c r="Z383" s="0" t="s">
        <v>777</v>
      </c>
      <c r="AA383" s="0" t="n">
        <v>2129290</v>
      </c>
      <c r="AB383" s="197" t="n">
        <v>37062</v>
      </c>
      <c r="AC383" s="197" t="n">
        <v>37062</v>
      </c>
    </row>
    <row r="384" customFormat="false" ht="12.75" hidden="false" customHeight="false" outlineLevel="0" collapsed="false">
      <c r="A384" s="191" t="str">
        <f aca="false">B384&amp;" "&amp;C384&amp;" "&amp;D384</f>
        <v> Metals Financial</v>
      </c>
      <c r="B384" s="191" t="str">
        <f aca="false">IF((LEFT(N384,2)="US"),"US","")</f>
        <v/>
      </c>
      <c r="C384" s="191" t="str">
        <f aca="false">M384</f>
        <v>Metals</v>
      </c>
      <c r="D384" s="191" t="str">
        <f aca="false">IF(ISNUMBER(FIND("Phy",N384))=TRUE(),"Physical","Financial")</f>
        <v>Financial</v>
      </c>
      <c r="E384" s="191" t="n">
        <f aca="false">IF(VLOOKUP(S384,'DD-Lookup'!$J$6:$L$50,3,FALSE())="Monthly",(YEAR(AC384)-YEAR(AB384))*12+MONTH(AC384)-MONTH(AB384)+1,(AC384-AB384+1))</f>
        <v>1</v>
      </c>
      <c r="F384" s="220" t="n">
        <f aca="false">E384*SUM(P384:Q384)</f>
        <v>20</v>
      </c>
      <c r="G384" s="196" t="n">
        <v>1244763</v>
      </c>
      <c r="H384" s="197" t="n">
        <v>37026.2498611111</v>
      </c>
      <c r="I384" s="0" t="s">
        <v>879</v>
      </c>
      <c r="M384" s="0" t="s">
        <v>768</v>
      </c>
      <c r="N384" s="0" t="s">
        <v>870</v>
      </c>
      <c r="O384" s="0" t="s">
        <v>871</v>
      </c>
      <c r="P384" s="198" t="n">
        <v>20</v>
      </c>
      <c r="S384" s="0" t="s">
        <v>771</v>
      </c>
      <c r="T384" s="0" t="s">
        <v>772</v>
      </c>
      <c r="U384" s="200" t="n">
        <v>1507</v>
      </c>
      <c r="V384" s="0" t="s">
        <v>883</v>
      </c>
      <c r="W384" s="0" t="s">
        <v>820</v>
      </c>
      <c r="X384" s="0" t="s">
        <v>775</v>
      </c>
      <c r="Y384" s="0" t="s">
        <v>776</v>
      </c>
      <c r="Z384" s="0" t="s">
        <v>777</v>
      </c>
      <c r="AA384" s="0" t="n">
        <v>2129296</v>
      </c>
    </row>
    <row r="385" customFormat="false" ht="12.75" hidden="false" customHeight="false" outlineLevel="0" collapsed="false">
      <c r="A385" s="191" t="str">
        <f aca="false">B385&amp;" "&amp;C385&amp;" "&amp;D385</f>
        <v> Metals Financial</v>
      </c>
      <c r="B385" s="191" t="str">
        <f aca="false">IF((LEFT(N385,2)="US"),"US","")</f>
        <v/>
      </c>
      <c r="C385" s="191" t="str">
        <f aca="false">M385</f>
        <v>Metals</v>
      </c>
      <c r="D385" s="191" t="str">
        <f aca="false">IF(ISNUMBER(FIND("Phy",N385))=TRUE(),"Physical","Financial")</f>
        <v>Financial</v>
      </c>
      <c r="E385" s="191" t="n">
        <f aca="false">IF(VLOOKUP(S385,'DD-Lookup'!$J$6:$L$50,3,FALSE())="Monthly",(YEAR(AC385)-YEAR(AB385))*12+MONTH(AC385)-MONTH(AB385)+1,(AC385-AB385+1))</f>
        <v>1</v>
      </c>
      <c r="F385" s="220" t="n">
        <f aca="false">E385*SUM(P385:Q385)</f>
        <v>20</v>
      </c>
      <c r="G385" s="196" t="n">
        <v>1244764</v>
      </c>
      <c r="H385" s="197" t="n">
        <v>37026.25</v>
      </c>
      <c r="I385" s="0" t="s">
        <v>1014</v>
      </c>
      <c r="M385" s="0" t="s">
        <v>768</v>
      </c>
      <c r="N385" s="0" t="s">
        <v>769</v>
      </c>
      <c r="O385" s="0" t="s">
        <v>770</v>
      </c>
      <c r="Q385" s="198" t="n">
        <v>20</v>
      </c>
      <c r="S385" s="0" t="s">
        <v>771</v>
      </c>
      <c r="T385" s="0" t="s">
        <v>772</v>
      </c>
      <c r="U385" s="200" t="n">
        <v>1662</v>
      </c>
      <c r="V385" s="0" t="s">
        <v>1156</v>
      </c>
      <c r="W385" s="0" t="s">
        <v>820</v>
      </c>
      <c r="X385" s="0" t="s">
        <v>775</v>
      </c>
      <c r="Y385" s="0" t="s">
        <v>776</v>
      </c>
      <c r="Z385" s="0" t="s">
        <v>777</v>
      </c>
      <c r="AA385" s="0" t="n">
        <v>2129302</v>
      </c>
    </row>
    <row r="386" customFormat="false" ht="12.75" hidden="false" customHeight="false" outlineLevel="0" collapsed="false">
      <c r="A386" s="191" t="str">
        <f aca="false">B386&amp;" "&amp;C386&amp;" "&amp;D386</f>
        <v> Metals Financial</v>
      </c>
      <c r="B386" s="191" t="str">
        <f aca="false">IF((LEFT(N386,2)="US"),"US","")</f>
        <v/>
      </c>
      <c r="C386" s="191" t="str">
        <f aca="false">M386</f>
        <v>Metals</v>
      </c>
      <c r="D386" s="191" t="str">
        <f aca="false">IF(ISNUMBER(FIND("Phy",N386))=TRUE(),"Physical","Financial")</f>
        <v>Financial</v>
      </c>
      <c r="E386" s="191" t="n">
        <f aca="false">IF(VLOOKUP(S386,'DD-Lookup'!$J$6:$L$50,3,FALSE())="Monthly",(YEAR(AC386)-YEAR(AB386))*12+MONTH(AC386)-MONTH(AB386)+1,(AC386-AB386+1))</f>
        <v>1</v>
      </c>
      <c r="F386" s="220" t="n">
        <f aca="false">E386*SUM(P386:Q386)</f>
        <v>20</v>
      </c>
      <c r="G386" s="196" t="n">
        <v>1244765</v>
      </c>
      <c r="H386" s="197" t="n">
        <v>37026.2500115741</v>
      </c>
      <c r="I386" s="0" t="s">
        <v>898</v>
      </c>
      <c r="M386" s="0" t="s">
        <v>768</v>
      </c>
      <c r="N386" s="0" t="s">
        <v>870</v>
      </c>
      <c r="O386" s="0" t="s">
        <v>871</v>
      </c>
      <c r="Q386" s="198" t="n">
        <v>20</v>
      </c>
      <c r="S386" s="0" t="s">
        <v>771</v>
      </c>
      <c r="T386" s="0" t="s">
        <v>772</v>
      </c>
      <c r="U386" s="200" t="n">
        <v>1508</v>
      </c>
      <c r="V386" s="0" t="s">
        <v>925</v>
      </c>
      <c r="W386" s="0" t="s">
        <v>820</v>
      </c>
      <c r="X386" s="0" t="s">
        <v>775</v>
      </c>
      <c r="Y386" s="0" t="s">
        <v>776</v>
      </c>
      <c r="Z386" s="0" t="s">
        <v>777</v>
      </c>
      <c r="AA386" s="0" t="n">
        <v>2129300</v>
      </c>
    </row>
    <row r="387" customFormat="false" ht="12.75" hidden="false" customHeight="false" outlineLevel="0" collapsed="false">
      <c r="A387" s="191" t="str">
        <f aca="false">B387&amp;" "&amp;C387&amp;" "&amp;D387</f>
        <v> Metals Financial</v>
      </c>
      <c r="B387" s="191" t="str">
        <f aca="false">IF((LEFT(N387,2)="US"),"US","")</f>
        <v/>
      </c>
      <c r="C387" s="191" t="str">
        <f aca="false">M387</f>
        <v>Metals</v>
      </c>
      <c r="D387" s="191" t="str">
        <f aca="false">IF(ISNUMBER(FIND("Phy",N387))=TRUE(),"Physical","Financial")</f>
        <v>Financial</v>
      </c>
      <c r="E387" s="191" t="n">
        <f aca="false">IF(VLOOKUP(S387,'DD-Lookup'!$J$6:$L$50,3,FALSE())="Monthly",(YEAR(AC387)-YEAR(AB387))*12+MONTH(AC387)-MONTH(AB387)+1,(AC387-AB387+1))</f>
        <v>1</v>
      </c>
      <c r="F387" s="220" t="n">
        <f aca="false">E387*SUM(P387:Q387)</f>
        <v>5</v>
      </c>
      <c r="G387" s="196" t="n">
        <v>1244766</v>
      </c>
      <c r="H387" s="197" t="n">
        <v>37026.2503819445</v>
      </c>
      <c r="I387" s="0" t="s">
        <v>1020</v>
      </c>
      <c r="M387" s="0" t="s">
        <v>768</v>
      </c>
      <c r="N387" s="0" t="s">
        <v>906</v>
      </c>
      <c r="O387" s="0" t="s">
        <v>907</v>
      </c>
      <c r="P387" s="198" t="n">
        <v>5</v>
      </c>
      <c r="S387" s="0" t="s">
        <v>908</v>
      </c>
      <c r="T387" s="0" t="s">
        <v>772</v>
      </c>
      <c r="U387" s="200" t="n">
        <v>7205</v>
      </c>
      <c r="V387" s="0" t="s">
        <v>1157</v>
      </c>
      <c r="W387" s="0" t="s">
        <v>910</v>
      </c>
      <c r="X387" s="0" t="s">
        <v>775</v>
      </c>
      <c r="Y387" s="0" t="s">
        <v>776</v>
      </c>
      <c r="Z387" s="0" t="s">
        <v>777</v>
      </c>
      <c r="AA387" s="0" t="n">
        <v>2129304</v>
      </c>
    </row>
    <row r="388" customFormat="false" ht="12.75" hidden="false" customHeight="false" outlineLevel="0" collapsed="false">
      <c r="A388" s="191" t="str">
        <f aca="false">B388&amp;" "&amp;C388&amp;" "&amp;D388</f>
        <v> Metals Financial</v>
      </c>
      <c r="B388" s="191" t="str">
        <f aca="false">IF((LEFT(N388,2)="US"),"US","")</f>
        <v/>
      </c>
      <c r="C388" s="191" t="str">
        <f aca="false">M388</f>
        <v>Metals</v>
      </c>
      <c r="D388" s="191" t="str">
        <f aca="false">IF(ISNUMBER(FIND("Phy",N388))=TRUE(),"Physical","Financial")</f>
        <v>Financial</v>
      </c>
      <c r="E388" s="191" t="n">
        <f aca="false">IF(VLOOKUP(S388,'DD-Lookup'!$J$6:$L$50,3,FALSE())="Monthly",(YEAR(AC388)-YEAR(AB388))*12+MONTH(AC388)-MONTH(AB388)+1,(AC388-AB388+1))</f>
        <v>1</v>
      </c>
      <c r="F388" s="220" t="n">
        <f aca="false">E388*SUM(P388:Q388)</f>
        <v>20</v>
      </c>
      <c r="G388" s="196" t="n">
        <v>1244767</v>
      </c>
      <c r="H388" s="197" t="n">
        <v>37026.250474537</v>
      </c>
      <c r="I388" s="0" t="s">
        <v>1060</v>
      </c>
      <c r="M388" s="0" t="s">
        <v>768</v>
      </c>
      <c r="N388" s="0" t="s">
        <v>870</v>
      </c>
      <c r="O388" s="0" t="s">
        <v>871</v>
      </c>
      <c r="Q388" s="198" t="n">
        <v>20</v>
      </c>
      <c r="S388" s="0" t="s">
        <v>771</v>
      </c>
      <c r="T388" s="0" t="s">
        <v>772</v>
      </c>
      <c r="U388" s="200" t="n">
        <v>1509</v>
      </c>
      <c r="V388" s="0" t="s">
        <v>1061</v>
      </c>
      <c r="W388" s="0" t="s">
        <v>820</v>
      </c>
      <c r="X388" s="0" t="s">
        <v>775</v>
      </c>
      <c r="Y388" s="0" t="s">
        <v>776</v>
      </c>
      <c r="Z388" s="0" t="s">
        <v>777</v>
      </c>
      <c r="AA388" s="0" t="n">
        <v>2129306</v>
      </c>
    </row>
    <row r="389" customFormat="false" ht="12.75" hidden="false" customHeight="false" outlineLevel="0" collapsed="false">
      <c r="A389" s="191" t="str">
        <f aca="false">B389&amp;" "&amp;C389&amp;" "&amp;D389</f>
        <v> Metals Financial</v>
      </c>
      <c r="B389" s="191" t="str">
        <f aca="false">IF((LEFT(N389,2)="US"),"US","")</f>
        <v/>
      </c>
      <c r="C389" s="191" t="str">
        <f aca="false">M389</f>
        <v>Metals</v>
      </c>
      <c r="D389" s="191" t="str">
        <f aca="false">IF(ISNUMBER(FIND("Phy",N389))=TRUE(),"Physical","Financial")</f>
        <v>Financial</v>
      </c>
      <c r="E389" s="191" t="n">
        <f aca="false">IF(VLOOKUP(S389,'DD-Lookup'!$J$6:$L$50,3,FALSE())="Monthly",(YEAR(AC389)-YEAR(AB389))*12+MONTH(AC389)-MONTH(AB389)+1,(AC389-AB389+1))</f>
        <v>1</v>
      </c>
      <c r="F389" s="220" t="n">
        <f aca="false">E389*SUM(P389:Q389)</f>
        <v>5</v>
      </c>
      <c r="G389" s="196" t="n">
        <v>1244768</v>
      </c>
      <c r="H389" s="197" t="n">
        <v>37026.2504861111</v>
      </c>
      <c r="I389" s="0" t="s">
        <v>917</v>
      </c>
      <c r="M389" s="0" t="s">
        <v>768</v>
      </c>
      <c r="N389" s="0" t="s">
        <v>906</v>
      </c>
      <c r="O389" s="0" t="s">
        <v>907</v>
      </c>
      <c r="P389" s="198" t="n">
        <v>5</v>
      </c>
      <c r="S389" s="0" t="s">
        <v>908</v>
      </c>
      <c r="T389" s="0" t="s">
        <v>772</v>
      </c>
      <c r="U389" s="200" t="n">
        <v>7205</v>
      </c>
      <c r="V389" s="0" t="s">
        <v>1158</v>
      </c>
      <c r="W389" s="0" t="s">
        <v>910</v>
      </c>
      <c r="X389" s="0" t="s">
        <v>775</v>
      </c>
      <c r="Y389" s="0" t="s">
        <v>776</v>
      </c>
      <c r="Z389" s="0" t="s">
        <v>777</v>
      </c>
      <c r="AA389" s="0" t="n">
        <v>2129308</v>
      </c>
    </row>
    <row r="390" customFormat="false" ht="12.75" hidden="false" customHeight="false" outlineLevel="0" collapsed="false">
      <c r="A390" s="191" t="str">
        <f aca="false">B390&amp;" "&amp;C390&amp;" "&amp;D390</f>
        <v> Metals Financial</v>
      </c>
      <c r="B390" s="191" t="str">
        <f aca="false">IF((LEFT(N390,2)="US"),"US","")</f>
        <v/>
      </c>
      <c r="C390" s="191" t="str">
        <f aca="false">M390</f>
        <v>Metals</v>
      </c>
      <c r="D390" s="191" t="str">
        <f aca="false">IF(ISNUMBER(FIND("Phy",N390))=TRUE(),"Physical","Financial")</f>
        <v>Financial</v>
      </c>
      <c r="E390" s="191" t="n">
        <f aca="false">IF(VLOOKUP(S390,'DD-Lookup'!$J$6:$L$50,3,FALSE())="Monthly",(YEAR(AC390)-YEAR(AB390))*12+MONTH(AC390)-MONTH(AB390)+1,(AC390-AB390+1))</f>
        <v>1</v>
      </c>
      <c r="F390" s="220" t="n">
        <f aca="false">E390*SUM(P390:Q390)</f>
        <v>20</v>
      </c>
      <c r="G390" s="196" t="n">
        <v>1244769</v>
      </c>
      <c r="H390" s="197" t="n">
        <v>37026.252337963</v>
      </c>
      <c r="I390" s="0" t="s">
        <v>616</v>
      </c>
      <c r="M390" s="0" t="s">
        <v>768</v>
      </c>
      <c r="N390" s="0" t="s">
        <v>870</v>
      </c>
      <c r="O390" s="0" t="s">
        <v>871</v>
      </c>
      <c r="Q390" s="198" t="n">
        <v>20</v>
      </c>
      <c r="S390" s="0" t="s">
        <v>771</v>
      </c>
      <c r="T390" s="0" t="s">
        <v>772</v>
      </c>
      <c r="U390" s="200" t="n">
        <v>1510</v>
      </c>
      <c r="V390" s="0" t="s">
        <v>878</v>
      </c>
      <c r="W390" s="0" t="s">
        <v>820</v>
      </c>
      <c r="X390" s="0" t="s">
        <v>775</v>
      </c>
      <c r="Y390" s="0" t="s">
        <v>776</v>
      </c>
      <c r="Z390" s="0" t="s">
        <v>777</v>
      </c>
      <c r="AA390" s="0" t="n">
        <v>2129310</v>
      </c>
    </row>
    <row r="391" customFormat="false" ht="12.75" hidden="false" customHeight="false" outlineLevel="0" collapsed="false">
      <c r="A391" s="191" t="str">
        <f aca="false">B391&amp;" "&amp;C391&amp;" "&amp;D391</f>
        <v> Metals Financial</v>
      </c>
      <c r="B391" s="191" t="str">
        <f aca="false">IF((LEFT(N391,2)="US"),"US","")</f>
        <v/>
      </c>
      <c r="C391" s="191" t="str">
        <f aca="false">M391</f>
        <v>Metals</v>
      </c>
      <c r="D391" s="191" t="str">
        <f aca="false">IF(ISNUMBER(FIND("Phy",N391))=TRUE(),"Physical","Financial")</f>
        <v>Financial</v>
      </c>
      <c r="E391" s="191" t="n">
        <f aca="false">IF(VLOOKUP(S391,'DD-Lookup'!$J$6:$L$50,3,FALSE())="Monthly",(YEAR(AC391)-YEAR(AB391))*12+MONTH(AC391)-MONTH(AB391)+1,(AC391-AB391+1))</f>
        <v>1</v>
      </c>
      <c r="F391" s="220" t="n">
        <f aca="false">E391*SUM(P391:Q391)</f>
        <v>20</v>
      </c>
      <c r="G391" s="196" t="n">
        <v>1244770</v>
      </c>
      <c r="H391" s="197" t="n">
        <v>37026.2526157407</v>
      </c>
      <c r="I391" s="0" t="s">
        <v>1152</v>
      </c>
      <c r="M391" s="0" t="s">
        <v>768</v>
      </c>
      <c r="N391" s="0" t="s">
        <v>997</v>
      </c>
      <c r="O391" s="0" t="s">
        <v>998</v>
      </c>
      <c r="Q391" s="198" t="n">
        <v>20</v>
      </c>
      <c r="S391" s="0" t="s">
        <v>771</v>
      </c>
      <c r="T391" s="0" t="s">
        <v>772</v>
      </c>
      <c r="U391" s="200" t="n">
        <v>956.5</v>
      </c>
      <c r="V391" s="0" t="s">
        <v>1154</v>
      </c>
      <c r="W391" s="0" t="s">
        <v>910</v>
      </c>
      <c r="X391" s="0" t="s">
        <v>775</v>
      </c>
      <c r="Y391" s="0" t="s">
        <v>776</v>
      </c>
      <c r="Z391" s="0" t="s">
        <v>777</v>
      </c>
      <c r="AA391" s="0" t="n">
        <v>2129312</v>
      </c>
    </row>
    <row r="392" customFormat="false" ht="12.75" hidden="false" customHeight="false" outlineLevel="0" collapsed="false">
      <c r="A392" s="191" t="str">
        <f aca="false">B392&amp;" "&amp;C392&amp;" "&amp;D392</f>
        <v> Metals Financial</v>
      </c>
      <c r="B392" s="191" t="str">
        <f aca="false">IF((LEFT(N392,2)="US"),"US","")</f>
        <v/>
      </c>
      <c r="C392" s="191" t="str">
        <f aca="false">M392</f>
        <v>Metals</v>
      </c>
      <c r="D392" s="191" t="str">
        <f aca="false">IF(ISNUMBER(FIND("Phy",N392))=TRUE(),"Physical","Financial")</f>
        <v>Financial</v>
      </c>
      <c r="E392" s="191" t="n">
        <f aca="false">IF(VLOOKUP(S392,'DD-Lookup'!$J$6:$L$50,3,FALSE())="Monthly",(YEAR(AC392)-YEAR(AB392))*12+MONTH(AC392)-MONTH(AB392)+1,(AC392-AB392+1))</f>
        <v>1</v>
      </c>
      <c r="F392" s="220" t="n">
        <f aca="false">E392*SUM(P392:Q392)</f>
        <v>5</v>
      </c>
      <c r="G392" s="196" t="n">
        <v>1244771</v>
      </c>
      <c r="H392" s="197" t="n">
        <v>37026.2527083333</v>
      </c>
      <c r="I392" s="0" t="s">
        <v>879</v>
      </c>
      <c r="M392" s="0" t="s">
        <v>768</v>
      </c>
      <c r="N392" s="0" t="s">
        <v>870</v>
      </c>
      <c r="O392" s="0" t="s">
        <v>871</v>
      </c>
      <c r="P392" s="198" t="n">
        <v>5</v>
      </c>
      <c r="S392" s="0" t="s">
        <v>771</v>
      </c>
      <c r="T392" s="0" t="s">
        <v>772</v>
      </c>
      <c r="U392" s="200" t="n">
        <v>1509</v>
      </c>
      <c r="V392" s="0" t="s">
        <v>883</v>
      </c>
      <c r="W392" s="0" t="s">
        <v>820</v>
      </c>
      <c r="X392" s="0" t="s">
        <v>775</v>
      </c>
      <c r="Y392" s="0" t="s">
        <v>776</v>
      </c>
      <c r="Z392" s="0" t="s">
        <v>777</v>
      </c>
      <c r="AA392" s="0" t="n">
        <v>2129314</v>
      </c>
    </row>
    <row r="393" customFormat="false" ht="12.75" hidden="false" customHeight="false" outlineLevel="0" collapsed="false">
      <c r="A393" s="191" t="str">
        <f aca="false">B393&amp;" "&amp;C393&amp;" "&amp;D393</f>
        <v> Metals Financial</v>
      </c>
      <c r="B393" s="191" t="str">
        <f aca="false">IF((LEFT(N393,2)="US"),"US","")</f>
        <v/>
      </c>
      <c r="C393" s="191" t="str">
        <f aca="false">M393</f>
        <v>Metals</v>
      </c>
      <c r="D393" s="191" t="str">
        <f aca="false">IF(ISNUMBER(FIND("Phy",N393))=TRUE(),"Physical","Financial")</f>
        <v>Financial</v>
      </c>
      <c r="E393" s="191" t="n">
        <f aca="false">IF(VLOOKUP(S393,'DD-Lookup'!$J$6:$L$50,3,FALSE())="Monthly",(YEAR(AC393)-YEAR(AB393))*12+MONTH(AC393)-MONTH(AB393)+1,(AC393-AB393+1))</f>
        <v>1</v>
      </c>
      <c r="F393" s="220" t="n">
        <f aca="false">E393*SUM(P393:Q393)</f>
        <v>20</v>
      </c>
      <c r="G393" s="196" t="n">
        <v>1244772</v>
      </c>
      <c r="H393" s="197" t="n">
        <v>37026.253275463</v>
      </c>
      <c r="I393" s="0" t="s">
        <v>975</v>
      </c>
      <c r="M393" s="0" t="s">
        <v>768</v>
      </c>
      <c r="N393" s="0" t="s">
        <v>870</v>
      </c>
      <c r="O393" s="0" t="s">
        <v>871</v>
      </c>
      <c r="Q393" s="198" t="n">
        <v>20</v>
      </c>
      <c r="S393" s="0" t="s">
        <v>771</v>
      </c>
      <c r="T393" s="0" t="s">
        <v>772</v>
      </c>
      <c r="U393" s="200" t="n">
        <v>1511</v>
      </c>
      <c r="V393" s="0" t="s">
        <v>976</v>
      </c>
      <c r="W393" s="0" t="s">
        <v>820</v>
      </c>
      <c r="X393" s="0" t="s">
        <v>775</v>
      </c>
      <c r="Y393" s="0" t="s">
        <v>776</v>
      </c>
      <c r="Z393" s="0" t="s">
        <v>777</v>
      </c>
      <c r="AA393" s="0" t="n">
        <v>2129316</v>
      </c>
    </row>
    <row r="394" customFormat="false" ht="12.75" hidden="false" customHeight="false" outlineLevel="0" collapsed="false">
      <c r="A394" s="191" t="str">
        <f aca="false">B394&amp;" "&amp;C394&amp;" "&amp;D394</f>
        <v> Metals Financial</v>
      </c>
      <c r="B394" s="191" t="str">
        <f aca="false">IF((LEFT(N394,2)="US"),"US","")</f>
        <v/>
      </c>
      <c r="C394" s="191" t="str">
        <f aca="false">M394</f>
        <v>Metals</v>
      </c>
      <c r="D394" s="191" t="str">
        <f aca="false">IF(ISNUMBER(FIND("Phy",N394))=TRUE(),"Physical","Financial")</f>
        <v>Financial</v>
      </c>
      <c r="E394" s="191" t="n">
        <f aca="false">IF(VLOOKUP(S394,'DD-Lookup'!$J$6:$L$50,3,FALSE())="Monthly",(YEAR(AC394)-YEAR(AB394))*12+MONTH(AC394)-MONTH(AB394)+1,(AC394-AB394+1))</f>
        <v>1</v>
      </c>
      <c r="F394" s="220" t="n">
        <f aca="false">E394*SUM(P394:Q394)</f>
        <v>20</v>
      </c>
      <c r="G394" s="196" t="n">
        <v>1244773</v>
      </c>
      <c r="H394" s="197" t="n">
        <v>37026.2543287037</v>
      </c>
      <c r="I394" s="0" t="s">
        <v>616</v>
      </c>
      <c r="M394" s="0" t="s">
        <v>768</v>
      </c>
      <c r="N394" s="0" t="s">
        <v>870</v>
      </c>
      <c r="O394" s="0" t="s">
        <v>871</v>
      </c>
      <c r="Q394" s="198" t="n">
        <v>20</v>
      </c>
      <c r="S394" s="0" t="s">
        <v>771</v>
      </c>
      <c r="T394" s="0" t="s">
        <v>772</v>
      </c>
      <c r="U394" s="200" t="n">
        <v>1512</v>
      </c>
      <c r="V394" s="0" t="s">
        <v>878</v>
      </c>
      <c r="W394" s="0" t="s">
        <v>820</v>
      </c>
      <c r="X394" s="0" t="s">
        <v>775</v>
      </c>
      <c r="Y394" s="0" t="s">
        <v>776</v>
      </c>
      <c r="Z394" s="0" t="s">
        <v>777</v>
      </c>
      <c r="AA394" s="0" t="n">
        <v>2129320</v>
      </c>
    </row>
    <row r="395" customFormat="false" ht="12.75" hidden="false" customHeight="false" outlineLevel="0" collapsed="false">
      <c r="A395" s="191" t="str">
        <f aca="false">B395&amp;" "&amp;C395&amp;" "&amp;D395</f>
        <v> Metals Financial</v>
      </c>
      <c r="B395" s="191" t="str">
        <f aca="false">IF((LEFT(N395,2)="US"),"US","")</f>
        <v/>
      </c>
      <c r="C395" s="191" t="str">
        <f aca="false">M395</f>
        <v>Metals</v>
      </c>
      <c r="D395" s="191" t="str">
        <f aca="false">IF(ISNUMBER(FIND("Phy",N395))=TRUE(),"Physical","Financial")</f>
        <v>Financial</v>
      </c>
      <c r="E395" s="191" t="n">
        <f aca="false">IF(VLOOKUP(S395,'DD-Lookup'!$J$6:$L$50,3,FALSE())="Monthly",(YEAR(AC395)-YEAR(AB395))*12+MONTH(AC395)-MONTH(AB395)+1,(AC395-AB395+1))</f>
        <v>1</v>
      </c>
      <c r="F395" s="220" t="n">
        <f aca="false">E395*SUM(P395:Q395)</f>
        <v>20</v>
      </c>
      <c r="G395" s="196" t="n">
        <v>1244774</v>
      </c>
      <c r="H395" s="197" t="n">
        <v>37026.2545138889</v>
      </c>
      <c r="I395" s="0" t="s">
        <v>616</v>
      </c>
      <c r="M395" s="0" t="s">
        <v>768</v>
      </c>
      <c r="N395" s="0" t="s">
        <v>870</v>
      </c>
      <c r="O395" s="0" t="s">
        <v>871</v>
      </c>
      <c r="Q395" s="198" t="n">
        <v>20</v>
      </c>
      <c r="S395" s="0" t="s">
        <v>771</v>
      </c>
      <c r="T395" s="0" t="s">
        <v>772</v>
      </c>
      <c r="U395" s="200" t="n">
        <v>1513</v>
      </c>
      <c r="V395" s="0" t="s">
        <v>878</v>
      </c>
      <c r="W395" s="0" t="s">
        <v>820</v>
      </c>
      <c r="X395" s="0" t="s">
        <v>775</v>
      </c>
      <c r="Y395" s="0" t="s">
        <v>776</v>
      </c>
      <c r="Z395" s="0" t="s">
        <v>777</v>
      </c>
      <c r="AA395" s="0" t="n">
        <v>2129322</v>
      </c>
    </row>
    <row r="396" customFormat="false" ht="12.75" hidden="false" customHeight="false" outlineLevel="0" collapsed="false">
      <c r="A396" s="191" t="str">
        <f aca="false">B396&amp;" "&amp;C396&amp;" "&amp;D396</f>
        <v> Metals Financial</v>
      </c>
      <c r="B396" s="191" t="str">
        <f aca="false">IF((LEFT(N396,2)="US"),"US","")</f>
        <v/>
      </c>
      <c r="C396" s="191" t="str">
        <f aca="false">M396</f>
        <v>Metals</v>
      </c>
      <c r="D396" s="191" t="str">
        <f aca="false">IF(ISNUMBER(FIND("Phy",N396))=TRUE(),"Physical","Financial")</f>
        <v>Financial</v>
      </c>
      <c r="E396" s="191" t="n">
        <f aca="false">IF(VLOOKUP(S396,'DD-Lookup'!$J$6:$L$50,3,FALSE())="Monthly",(YEAR(AC396)-YEAR(AB396))*12+MONTH(AC396)-MONTH(AB396)+1,(AC396-AB396+1))</f>
        <v>1</v>
      </c>
      <c r="F396" s="220" t="n">
        <f aca="false">E396*SUM(P396:Q396)</f>
        <v>10</v>
      </c>
      <c r="G396" s="196" t="n">
        <v>1244775</v>
      </c>
      <c r="H396" s="197" t="n">
        <v>37026.2546875</v>
      </c>
      <c r="I396" s="0" t="s">
        <v>1159</v>
      </c>
      <c r="M396" s="0" t="s">
        <v>768</v>
      </c>
      <c r="N396" s="0" t="s">
        <v>906</v>
      </c>
      <c r="O396" s="0" t="s">
        <v>907</v>
      </c>
      <c r="Q396" s="198" t="n">
        <v>10</v>
      </c>
      <c r="S396" s="0" t="s">
        <v>908</v>
      </c>
      <c r="T396" s="0" t="s">
        <v>772</v>
      </c>
      <c r="U396" s="200" t="n">
        <v>7220</v>
      </c>
      <c r="V396" s="0" t="s">
        <v>1160</v>
      </c>
      <c r="W396" s="0" t="s">
        <v>910</v>
      </c>
      <c r="X396" s="0" t="s">
        <v>775</v>
      </c>
      <c r="Y396" s="0" t="s">
        <v>776</v>
      </c>
      <c r="Z396" s="0" t="s">
        <v>777</v>
      </c>
      <c r="AA396" s="0" t="n">
        <v>2129325</v>
      </c>
    </row>
    <row r="397" customFormat="false" ht="12.75" hidden="false" customHeight="false" outlineLevel="0" collapsed="false">
      <c r="A397" s="191" t="str">
        <f aca="false">B397&amp;" "&amp;C397&amp;" "&amp;D397</f>
        <v>US Power Financial</v>
      </c>
      <c r="B397" s="191" t="str">
        <f aca="false">IF((LEFT(N397,2)="US"),"US","")</f>
        <v>US</v>
      </c>
      <c r="C397" s="191" t="str">
        <f aca="false">M397</f>
        <v>Power</v>
      </c>
      <c r="D397" s="191" t="str">
        <f aca="false">IF(ISNUMBER(FIND("Phy",N397))=TRUE(),"Physical","Financial")</f>
        <v>Financial</v>
      </c>
      <c r="E397" s="191" t="n">
        <f aca="false">IF(VLOOKUP(S397,'DD-Lookup'!$J$6:$L$50,3,FALSE())="Monthly",(YEAR(AC397)-YEAR(AB397))*12+MONTH(AC397)-MONTH(AB397)+1,(AC397-AB397+1))</f>
        <v>1</v>
      </c>
      <c r="F397" s="220" t="n">
        <f aca="false">E397*SUM(P397:Q397)</f>
        <v>50</v>
      </c>
      <c r="G397" s="196" t="n">
        <v>1244776</v>
      </c>
      <c r="H397" s="197" t="n">
        <v>37026.2549189815</v>
      </c>
      <c r="I397" s="0" t="s">
        <v>1161</v>
      </c>
      <c r="M397" s="0" t="s">
        <v>72</v>
      </c>
      <c r="N397" s="0" t="s">
        <v>1162</v>
      </c>
      <c r="O397" s="0" t="s">
        <v>1163</v>
      </c>
      <c r="P397" s="198" t="n">
        <v>50</v>
      </c>
      <c r="S397" s="0" t="s">
        <v>781</v>
      </c>
      <c r="T397" s="0" t="s">
        <v>772</v>
      </c>
      <c r="U397" s="200" t="n">
        <v>37</v>
      </c>
      <c r="V397" s="0" t="s">
        <v>1164</v>
      </c>
      <c r="W397" s="0" t="s">
        <v>1165</v>
      </c>
      <c r="X397" s="0" t="s">
        <v>1166</v>
      </c>
      <c r="Y397" s="0" t="s">
        <v>1167</v>
      </c>
      <c r="Z397" s="0" t="s">
        <v>573</v>
      </c>
      <c r="AA397" s="0" t="n">
        <v>610682.1</v>
      </c>
      <c r="AB397" s="197" t="n">
        <v>37026.875</v>
      </c>
      <c r="AC397" s="197" t="n">
        <v>37026.875</v>
      </c>
    </row>
    <row r="398" customFormat="false" ht="12.75" hidden="false" customHeight="false" outlineLevel="0" collapsed="false">
      <c r="A398" s="191" t="str">
        <f aca="false">B398&amp;" "&amp;C398&amp;" "&amp;D398</f>
        <v> Metals Financial</v>
      </c>
      <c r="B398" s="191" t="str">
        <f aca="false">IF((LEFT(N398,2)="US"),"US","")</f>
        <v/>
      </c>
      <c r="C398" s="191" t="str">
        <f aca="false">M398</f>
        <v>Metals</v>
      </c>
      <c r="D398" s="191" t="str">
        <f aca="false">IF(ISNUMBER(FIND("Phy",N398))=TRUE(),"Physical","Financial")</f>
        <v>Financial</v>
      </c>
      <c r="E398" s="191" t="n">
        <f aca="false">IF(VLOOKUP(S398,'DD-Lookup'!$J$6:$L$50,3,FALSE())="Monthly",(YEAR(AC398)-YEAR(AB398))*12+MONTH(AC398)-MONTH(AB398)+1,(AC398-AB398+1))</f>
        <v>1</v>
      </c>
      <c r="F398" s="220" t="n">
        <f aca="false">E398*SUM(P398:Q398)</f>
        <v>20</v>
      </c>
      <c r="G398" s="196" t="n">
        <v>1244777</v>
      </c>
      <c r="H398" s="197" t="n">
        <v>37026.2550462963</v>
      </c>
      <c r="I398" s="0" t="s">
        <v>1060</v>
      </c>
      <c r="M398" s="0" t="s">
        <v>768</v>
      </c>
      <c r="N398" s="0" t="s">
        <v>870</v>
      </c>
      <c r="O398" s="0" t="s">
        <v>871</v>
      </c>
      <c r="Q398" s="198" t="n">
        <v>20</v>
      </c>
      <c r="S398" s="0" t="s">
        <v>771</v>
      </c>
      <c r="T398" s="0" t="s">
        <v>772</v>
      </c>
      <c r="U398" s="200" t="n">
        <v>1514</v>
      </c>
      <c r="V398" s="0" t="s">
        <v>1061</v>
      </c>
      <c r="W398" s="0" t="s">
        <v>820</v>
      </c>
      <c r="X398" s="0" t="s">
        <v>775</v>
      </c>
      <c r="Y398" s="0" t="s">
        <v>776</v>
      </c>
      <c r="Z398" s="0" t="s">
        <v>777</v>
      </c>
      <c r="AA398" s="0" t="n">
        <v>2129328</v>
      </c>
    </row>
    <row r="399" customFormat="false" ht="12.75" hidden="false" customHeight="false" outlineLevel="0" collapsed="false">
      <c r="A399" s="191" t="str">
        <f aca="false">B399&amp;" "&amp;C399&amp;" "&amp;D399</f>
        <v> Metals Financial</v>
      </c>
      <c r="B399" s="191" t="str">
        <f aca="false">IF((LEFT(N399,2)="US"),"US","")</f>
        <v/>
      </c>
      <c r="C399" s="191" t="str">
        <f aca="false">M399</f>
        <v>Metals</v>
      </c>
      <c r="D399" s="191" t="str">
        <f aca="false">IF(ISNUMBER(FIND("Phy",N399))=TRUE(),"Physical","Financial")</f>
        <v>Financial</v>
      </c>
      <c r="E399" s="191" t="n">
        <f aca="false">IF(VLOOKUP(S399,'DD-Lookup'!$J$6:$L$50,3,FALSE())="Monthly",(YEAR(AC399)-YEAR(AB399))*12+MONTH(AC399)-MONTH(AB399)+1,(AC399-AB399+1))</f>
        <v>1</v>
      </c>
      <c r="F399" s="220" t="n">
        <f aca="false">E399*SUM(P399:Q399)</f>
        <v>10</v>
      </c>
      <c r="G399" s="196" t="n">
        <v>1244779</v>
      </c>
      <c r="H399" s="197" t="n">
        <v>37026.2555324074</v>
      </c>
      <c r="I399" s="0" t="s">
        <v>1075</v>
      </c>
      <c r="M399" s="0" t="s">
        <v>768</v>
      </c>
      <c r="N399" s="0" t="s">
        <v>912</v>
      </c>
      <c r="O399" s="0" t="s">
        <v>913</v>
      </c>
      <c r="Q399" s="198" t="n">
        <v>10</v>
      </c>
      <c r="S399" s="0" t="s">
        <v>771</v>
      </c>
      <c r="T399" s="0" t="s">
        <v>772</v>
      </c>
      <c r="U399" s="200" t="n">
        <v>474</v>
      </c>
      <c r="V399" s="0" t="s">
        <v>1168</v>
      </c>
      <c r="W399" s="0" t="s">
        <v>884</v>
      </c>
      <c r="X399" s="0" t="s">
        <v>775</v>
      </c>
      <c r="Y399" s="0" t="s">
        <v>776</v>
      </c>
      <c r="Z399" s="0" t="s">
        <v>777</v>
      </c>
      <c r="AA399" s="0" t="n">
        <v>2129338</v>
      </c>
    </row>
    <row r="400" customFormat="false" ht="12.75" hidden="false" customHeight="false" outlineLevel="0" collapsed="false">
      <c r="A400" s="191" t="str">
        <f aca="false">B400&amp;" "&amp;C400&amp;" "&amp;D400</f>
        <v> Metals Financial</v>
      </c>
      <c r="B400" s="191" t="str">
        <f aca="false">IF((LEFT(N400,2)="US"),"US","")</f>
        <v/>
      </c>
      <c r="C400" s="191" t="str">
        <f aca="false">M400</f>
        <v>Metals</v>
      </c>
      <c r="D400" s="191" t="str">
        <f aca="false">IF(ISNUMBER(FIND("Phy",N400))=TRUE(),"Physical","Financial")</f>
        <v>Financial</v>
      </c>
      <c r="E400" s="191" t="n">
        <f aca="false">IF(VLOOKUP(S400,'DD-Lookup'!$J$6:$L$50,3,FALSE())="Monthly",(YEAR(AC400)-YEAR(AB400))*12+MONTH(AC400)-MONTH(AB400)+1,(AC400-AB400+1))</f>
        <v>1</v>
      </c>
      <c r="F400" s="220" t="n">
        <f aca="false">E400*SUM(P400:Q400)</f>
        <v>2</v>
      </c>
      <c r="G400" s="196" t="n">
        <v>1244780</v>
      </c>
      <c r="H400" s="197" t="n">
        <v>37026.2556597222</v>
      </c>
      <c r="I400" s="0" t="s">
        <v>767</v>
      </c>
      <c r="M400" s="0" t="s">
        <v>768</v>
      </c>
      <c r="N400" s="0" t="s">
        <v>870</v>
      </c>
      <c r="O400" s="0" t="s">
        <v>871</v>
      </c>
      <c r="P400" s="198" t="n">
        <v>2</v>
      </c>
      <c r="S400" s="0" t="s">
        <v>771</v>
      </c>
      <c r="T400" s="0" t="s">
        <v>772</v>
      </c>
      <c r="U400" s="200" t="n">
        <v>1512</v>
      </c>
      <c r="V400" s="0" t="s">
        <v>773</v>
      </c>
      <c r="W400" s="0" t="s">
        <v>820</v>
      </c>
      <c r="X400" s="0" t="s">
        <v>775</v>
      </c>
      <c r="Y400" s="0" t="s">
        <v>776</v>
      </c>
      <c r="Z400" s="0" t="s">
        <v>777</v>
      </c>
      <c r="AA400" s="0" t="n">
        <v>2129340</v>
      </c>
    </row>
    <row r="401" customFormat="false" ht="12.75" hidden="false" customHeight="false" outlineLevel="0" collapsed="false">
      <c r="A401" s="191" t="str">
        <f aca="false">B401&amp;" "&amp;C401&amp;" "&amp;D401</f>
        <v> Metals Financial</v>
      </c>
      <c r="B401" s="191" t="str">
        <f aca="false">IF((LEFT(N401,2)="US"),"US","")</f>
        <v/>
      </c>
      <c r="C401" s="191" t="str">
        <f aca="false">M401</f>
        <v>Metals</v>
      </c>
      <c r="D401" s="191" t="str">
        <f aca="false">IF(ISNUMBER(FIND("Phy",N401))=TRUE(),"Physical","Financial")</f>
        <v>Financial</v>
      </c>
      <c r="E401" s="191" t="n">
        <f aca="false">IF(VLOOKUP(S401,'DD-Lookup'!$J$6:$L$50,3,FALSE())="Monthly",(YEAR(AC401)-YEAR(AB401))*12+MONTH(AC401)-MONTH(AB401)+1,(AC401-AB401+1))</f>
        <v>1</v>
      </c>
      <c r="F401" s="220" t="n">
        <f aca="false">E401*SUM(P401:Q401)</f>
        <v>20</v>
      </c>
      <c r="G401" s="196" t="n">
        <v>1244782</v>
      </c>
      <c r="H401" s="197" t="n">
        <v>37026.2558333333</v>
      </c>
      <c r="I401" s="0" t="s">
        <v>879</v>
      </c>
      <c r="M401" s="0" t="s">
        <v>768</v>
      </c>
      <c r="N401" s="0" t="s">
        <v>870</v>
      </c>
      <c r="O401" s="0" t="s">
        <v>871</v>
      </c>
      <c r="Q401" s="198" t="n">
        <v>20</v>
      </c>
      <c r="S401" s="0" t="s">
        <v>771</v>
      </c>
      <c r="T401" s="0" t="s">
        <v>772</v>
      </c>
      <c r="U401" s="200" t="n">
        <v>1513</v>
      </c>
      <c r="V401" s="0" t="s">
        <v>1169</v>
      </c>
      <c r="W401" s="0" t="s">
        <v>820</v>
      </c>
      <c r="X401" s="0" t="s">
        <v>775</v>
      </c>
      <c r="Y401" s="0" t="s">
        <v>776</v>
      </c>
      <c r="Z401" s="0" t="s">
        <v>777</v>
      </c>
      <c r="AA401" s="0" t="n">
        <v>2129344</v>
      </c>
    </row>
    <row r="402" customFormat="false" ht="12.75" hidden="false" customHeight="false" outlineLevel="0" collapsed="false">
      <c r="A402" s="191" t="str">
        <f aca="false">B402&amp;" "&amp;C402&amp;" "&amp;D402</f>
        <v> Metals Financial</v>
      </c>
      <c r="B402" s="191" t="str">
        <f aca="false">IF((LEFT(N402,2)="US"),"US","")</f>
        <v/>
      </c>
      <c r="C402" s="191" t="str">
        <f aca="false">M402</f>
        <v>Metals</v>
      </c>
      <c r="D402" s="191" t="str">
        <f aca="false">IF(ISNUMBER(FIND("Phy",N402))=TRUE(),"Physical","Financial")</f>
        <v>Financial</v>
      </c>
      <c r="E402" s="191" t="n">
        <f aca="false">IF(VLOOKUP(S402,'DD-Lookup'!$J$6:$L$50,3,FALSE())="Monthly",(YEAR(AC402)-YEAR(AB402))*12+MONTH(AC402)-MONTH(AB402)+1,(AC402-AB402+1))</f>
        <v>1</v>
      </c>
      <c r="F402" s="220" t="n">
        <f aca="false">E402*SUM(P402:Q402)</f>
        <v>12</v>
      </c>
      <c r="G402" s="196" t="n">
        <v>1244784</v>
      </c>
      <c r="H402" s="197" t="n">
        <v>37026.2563310185</v>
      </c>
      <c r="I402" s="0" t="s">
        <v>869</v>
      </c>
      <c r="M402" s="0" t="s">
        <v>768</v>
      </c>
      <c r="N402" s="0" t="s">
        <v>870</v>
      </c>
      <c r="O402" s="0" t="s">
        <v>871</v>
      </c>
      <c r="P402" s="198" t="n">
        <v>12</v>
      </c>
      <c r="S402" s="0" t="s">
        <v>771</v>
      </c>
      <c r="T402" s="0" t="s">
        <v>772</v>
      </c>
      <c r="U402" s="200" t="n">
        <v>1512</v>
      </c>
      <c r="V402" s="0" t="s">
        <v>872</v>
      </c>
      <c r="W402" s="0" t="s">
        <v>820</v>
      </c>
      <c r="X402" s="0" t="s">
        <v>775</v>
      </c>
      <c r="Y402" s="0" t="s">
        <v>776</v>
      </c>
      <c r="Z402" s="0" t="s">
        <v>777</v>
      </c>
      <c r="AA402" s="0" t="n">
        <v>2129348</v>
      </c>
    </row>
    <row r="403" customFormat="false" ht="12.75" hidden="false" customHeight="false" outlineLevel="0" collapsed="false">
      <c r="A403" s="191" t="str">
        <f aca="false">B403&amp;" "&amp;C403&amp;" "&amp;D403</f>
        <v> Metals Financial</v>
      </c>
      <c r="B403" s="191" t="str">
        <f aca="false">IF((LEFT(N403,2)="US"),"US","")</f>
        <v/>
      </c>
      <c r="C403" s="191" t="str">
        <f aca="false">M403</f>
        <v>Metals</v>
      </c>
      <c r="D403" s="191" t="str">
        <f aca="false">IF(ISNUMBER(FIND("Phy",N403))=TRUE(),"Physical","Financial")</f>
        <v>Financial</v>
      </c>
      <c r="E403" s="191" t="n">
        <f aca="false">IF(VLOOKUP(S403,'DD-Lookup'!$J$6:$L$50,3,FALSE())="Monthly",(YEAR(AC403)-YEAR(AB403))*12+MONTH(AC403)-MONTH(AB403)+1,(AC403-AB403+1))</f>
        <v>1</v>
      </c>
      <c r="F403" s="220" t="n">
        <f aca="false">E403*SUM(P403:Q403)</f>
        <v>10</v>
      </c>
      <c r="G403" s="196" t="n">
        <v>1244785</v>
      </c>
      <c r="H403" s="197" t="n">
        <v>37026.2570833333</v>
      </c>
      <c r="I403" s="0" t="s">
        <v>1058</v>
      </c>
      <c r="M403" s="0" t="s">
        <v>768</v>
      </c>
      <c r="N403" s="0" t="s">
        <v>906</v>
      </c>
      <c r="O403" s="0" t="s">
        <v>907</v>
      </c>
      <c r="Q403" s="198" t="n">
        <v>10</v>
      </c>
      <c r="S403" s="0" t="s">
        <v>908</v>
      </c>
      <c r="T403" s="0" t="s">
        <v>772</v>
      </c>
      <c r="U403" s="200" t="n">
        <v>7240</v>
      </c>
      <c r="V403" s="0" t="s">
        <v>1170</v>
      </c>
      <c r="W403" s="0" t="s">
        <v>910</v>
      </c>
      <c r="X403" s="0" t="s">
        <v>775</v>
      </c>
      <c r="Y403" s="0" t="s">
        <v>776</v>
      </c>
      <c r="Z403" s="0" t="s">
        <v>777</v>
      </c>
      <c r="AA403" s="0" t="n">
        <v>2129350</v>
      </c>
    </row>
    <row r="404" customFormat="false" ht="12.75" hidden="false" customHeight="false" outlineLevel="0" collapsed="false">
      <c r="A404" s="191" t="str">
        <f aca="false">B404&amp;" "&amp;C404&amp;" "&amp;D404</f>
        <v> Metals Financial</v>
      </c>
      <c r="B404" s="191" t="str">
        <f aca="false">IF((LEFT(N404,2)="US"),"US","")</f>
        <v/>
      </c>
      <c r="C404" s="191" t="str">
        <f aca="false">M404</f>
        <v>Metals</v>
      </c>
      <c r="D404" s="191" t="str">
        <f aca="false">IF(ISNUMBER(FIND("Phy",N404))=TRUE(),"Physical","Financial")</f>
        <v>Financial</v>
      </c>
      <c r="E404" s="191" t="n">
        <f aca="false">IF(VLOOKUP(S404,'DD-Lookup'!$J$6:$L$50,3,FALSE())="Monthly",(YEAR(AC404)-YEAR(AB404))*12+MONTH(AC404)-MONTH(AB404)+1,(AC404-AB404+1))</f>
        <v>1</v>
      </c>
      <c r="F404" s="220" t="n">
        <f aca="false">E404*SUM(P404:Q404)</f>
        <v>20</v>
      </c>
      <c r="G404" s="196" t="n">
        <v>1244786</v>
      </c>
      <c r="H404" s="197" t="n">
        <v>37026.2572800926</v>
      </c>
      <c r="I404" s="0" t="s">
        <v>616</v>
      </c>
      <c r="M404" s="0" t="s">
        <v>768</v>
      </c>
      <c r="N404" s="0" t="s">
        <v>870</v>
      </c>
      <c r="O404" s="0" t="s">
        <v>871</v>
      </c>
      <c r="Q404" s="198" t="n">
        <v>20</v>
      </c>
      <c r="S404" s="0" t="s">
        <v>771</v>
      </c>
      <c r="T404" s="0" t="s">
        <v>772</v>
      </c>
      <c r="U404" s="200" t="n">
        <v>1513</v>
      </c>
      <c r="V404" s="0" t="s">
        <v>878</v>
      </c>
      <c r="W404" s="0" t="s">
        <v>820</v>
      </c>
      <c r="X404" s="0" t="s">
        <v>775</v>
      </c>
      <c r="Y404" s="0" t="s">
        <v>776</v>
      </c>
      <c r="Z404" s="0" t="s">
        <v>777</v>
      </c>
      <c r="AA404" s="0" t="n">
        <v>2129352</v>
      </c>
    </row>
    <row r="405" customFormat="false" ht="12.75" hidden="false" customHeight="false" outlineLevel="0" collapsed="false">
      <c r="A405" s="191" t="str">
        <f aca="false">B405&amp;" "&amp;C405&amp;" "&amp;D405</f>
        <v> Oil Products Financial</v>
      </c>
      <c r="B405" s="191" t="str">
        <f aca="false">IF((LEFT(N405,2)="US"),"US","")</f>
        <v/>
      </c>
      <c r="C405" s="191" t="str">
        <f aca="false">M405</f>
        <v>Oil Products</v>
      </c>
      <c r="D405" s="191" t="str">
        <f aca="false">IF(ISNUMBER(FIND("Phy",N405))=TRUE(),"Physical","Financial")</f>
        <v>Financial</v>
      </c>
      <c r="E405" s="191" t="n">
        <f aca="false">IF(VLOOKUP(S405,'DD-Lookup'!$J$6:$L$50,3,FALSE())="Monthly",(YEAR(AC405)-YEAR(AB405))*12+MONTH(AC405)-MONTH(AB405)+1,(AC405-AB405+1))</f>
        <v>30</v>
      </c>
      <c r="F405" s="220" t="n">
        <f aca="false">E405*SUM(P405:Q405)</f>
        <v>150000</v>
      </c>
      <c r="G405" s="196" t="n">
        <v>1244787</v>
      </c>
      <c r="H405" s="197" t="n">
        <v>37026.2574537037</v>
      </c>
      <c r="I405" s="0" t="s">
        <v>1171</v>
      </c>
      <c r="M405" s="0" t="s">
        <v>886</v>
      </c>
      <c r="N405" s="0" t="s">
        <v>1172</v>
      </c>
      <c r="O405" s="0" t="s">
        <v>1173</v>
      </c>
      <c r="P405" s="198" t="n">
        <v>5000</v>
      </c>
      <c r="S405" s="0" t="s">
        <v>1174</v>
      </c>
      <c r="T405" s="0" t="s">
        <v>772</v>
      </c>
      <c r="U405" s="200" t="n">
        <v>228</v>
      </c>
      <c r="V405" s="0" t="s">
        <v>1175</v>
      </c>
      <c r="W405" s="0" t="s">
        <v>1176</v>
      </c>
      <c r="X405" s="0" t="s">
        <v>1177</v>
      </c>
      <c r="Y405" s="0" t="s">
        <v>893</v>
      </c>
      <c r="Z405" s="0" t="s">
        <v>1033</v>
      </c>
      <c r="AA405" s="0" t="s">
        <v>1178</v>
      </c>
      <c r="AB405" s="197" t="n">
        <v>37043</v>
      </c>
      <c r="AC405" s="197" t="n">
        <v>37072</v>
      </c>
    </row>
    <row r="406" customFormat="false" ht="12.75" hidden="false" customHeight="false" outlineLevel="0" collapsed="false">
      <c r="A406" s="191" t="str">
        <f aca="false">B406&amp;" "&amp;C406&amp;" "&amp;D406</f>
        <v> Metals Financial</v>
      </c>
      <c r="B406" s="191" t="str">
        <f aca="false">IF((LEFT(N406,2)="US"),"US","")</f>
        <v/>
      </c>
      <c r="C406" s="191" t="str">
        <f aca="false">M406</f>
        <v>Metals</v>
      </c>
      <c r="D406" s="191" t="str">
        <f aca="false">IF(ISNUMBER(FIND("Phy",N406))=TRUE(),"Physical","Financial")</f>
        <v>Financial</v>
      </c>
      <c r="E406" s="191" t="n">
        <f aca="false">IF(VLOOKUP(S406,'DD-Lookup'!$J$6:$L$50,3,FALSE())="Monthly",(YEAR(AC406)-YEAR(AB406))*12+MONTH(AC406)-MONTH(AB406)+1,(AC406-AB406+1))</f>
        <v>1</v>
      </c>
      <c r="F406" s="220" t="n">
        <f aca="false">E406*SUM(P406:Q406)</f>
        <v>20</v>
      </c>
      <c r="G406" s="196" t="n">
        <v>1244788</v>
      </c>
      <c r="H406" s="197" t="n">
        <v>37026.2589814815</v>
      </c>
      <c r="I406" s="0" t="s">
        <v>1058</v>
      </c>
      <c r="M406" s="0" t="s">
        <v>768</v>
      </c>
      <c r="N406" s="0" t="s">
        <v>870</v>
      </c>
      <c r="O406" s="0" t="s">
        <v>871</v>
      </c>
      <c r="P406" s="198" t="n">
        <v>20</v>
      </c>
      <c r="S406" s="0" t="s">
        <v>771</v>
      </c>
      <c r="T406" s="0" t="s">
        <v>772</v>
      </c>
      <c r="U406" s="200" t="n">
        <v>1512</v>
      </c>
      <c r="V406" s="0" t="s">
        <v>1170</v>
      </c>
      <c r="W406" s="0" t="s">
        <v>820</v>
      </c>
      <c r="X406" s="0" t="s">
        <v>775</v>
      </c>
      <c r="Y406" s="0" t="s">
        <v>776</v>
      </c>
      <c r="Z406" s="0" t="s">
        <v>777</v>
      </c>
      <c r="AA406" s="0" t="n">
        <v>2129354</v>
      </c>
    </row>
    <row r="407" customFormat="false" ht="12.75" hidden="false" customHeight="false" outlineLevel="0" collapsed="false">
      <c r="A407" s="191" t="str">
        <f aca="false">B407&amp;" "&amp;C407&amp;" "&amp;D407</f>
        <v> Metals Financial</v>
      </c>
      <c r="B407" s="191" t="str">
        <f aca="false">IF((LEFT(N407,2)="US"),"US","")</f>
        <v/>
      </c>
      <c r="C407" s="191" t="str">
        <f aca="false">M407</f>
        <v>Metals</v>
      </c>
      <c r="D407" s="191" t="str">
        <f aca="false">IF(ISNUMBER(FIND("Phy",N407))=TRUE(),"Physical","Financial")</f>
        <v>Financial</v>
      </c>
      <c r="E407" s="191" t="n">
        <f aca="false">IF(VLOOKUP(S407,'DD-Lookup'!$J$6:$L$50,3,FALSE())="Monthly",(YEAR(AC407)-YEAR(AB407))*12+MONTH(AC407)-MONTH(AB407)+1,(AC407-AB407+1))</f>
        <v>1</v>
      </c>
      <c r="F407" s="220" t="n">
        <f aca="false">E407*SUM(P407:Q407)</f>
        <v>20</v>
      </c>
      <c r="G407" s="196" t="n">
        <v>1244789</v>
      </c>
      <c r="H407" s="197" t="n">
        <v>37026.2590393519</v>
      </c>
      <c r="I407" s="0" t="s">
        <v>616</v>
      </c>
      <c r="M407" s="0" t="s">
        <v>768</v>
      </c>
      <c r="N407" s="0" t="s">
        <v>870</v>
      </c>
      <c r="O407" s="0" t="s">
        <v>871</v>
      </c>
      <c r="Q407" s="198" t="n">
        <v>20</v>
      </c>
      <c r="S407" s="0" t="s">
        <v>771</v>
      </c>
      <c r="T407" s="0" t="s">
        <v>772</v>
      </c>
      <c r="U407" s="200" t="n">
        <v>1513</v>
      </c>
      <c r="V407" s="0" t="s">
        <v>878</v>
      </c>
      <c r="W407" s="0" t="s">
        <v>820</v>
      </c>
      <c r="X407" s="0" t="s">
        <v>775</v>
      </c>
      <c r="Y407" s="0" t="s">
        <v>776</v>
      </c>
      <c r="Z407" s="0" t="s">
        <v>777</v>
      </c>
      <c r="AA407" s="0" t="n">
        <v>2129356</v>
      </c>
    </row>
    <row r="408" customFormat="false" ht="12.75" hidden="false" customHeight="false" outlineLevel="0" collapsed="false">
      <c r="A408" s="191" t="str">
        <f aca="false">B408&amp;" "&amp;C408&amp;" "&amp;D408</f>
        <v> Metals Financial</v>
      </c>
      <c r="B408" s="191" t="str">
        <f aca="false">IF((LEFT(N408,2)="US"),"US","")</f>
        <v/>
      </c>
      <c r="C408" s="191" t="str">
        <f aca="false">M408</f>
        <v>Metals</v>
      </c>
      <c r="D408" s="191" t="str">
        <f aca="false">IF(ISNUMBER(FIND("Phy",N408))=TRUE(),"Physical","Financial")</f>
        <v>Financial</v>
      </c>
      <c r="E408" s="191" t="n">
        <f aca="false">IF(VLOOKUP(S408,'DD-Lookup'!$J$6:$L$50,3,FALSE())="Monthly",(YEAR(AC408)-YEAR(AB408))*12+MONTH(AC408)-MONTH(AB408)+1,(AC408-AB408+1))</f>
        <v>1</v>
      </c>
      <c r="F408" s="220" t="n">
        <f aca="false">E408*SUM(P408:Q408)</f>
        <v>10</v>
      </c>
      <c r="G408" s="196" t="n">
        <v>1244790</v>
      </c>
      <c r="H408" s="197" t="n">
        <v>37026.2601736111</v>
      </c>
      <c r="I408" s="0" t="s">
        <v>982</v>
      </c>
      <c r="M408" s="0" t="s">
        <v>768</v>
      </c>
      <c r="N408" s="0" t="s">
        <v>906</v>
      </c>
      <c r="O408" s="0" t="s">
        <v>907</v>
      </c>
      <c r="P408" s="198" t="n">
        <v>10</v>
      </c>
      <c r="S408" s="0" t="s">
        <v>908</v>
      </c>
      <c r="T408" s="0" t="s">
        <v>772</v>
      </c>
      <c r="U408" s="200" t="n">
        <v>7230</v>
      </c>
      <c r="V408" s="0" t="s">
        <v>1179</v>
      </c>
      <c r="W408" s="0" t="s">
        <v>910</v>
      </c>
      <c r="X408" s="0" t="s">
        <v>775</v>
      </c>
      <c r="Y408" s="0" t="s">
        <v>776</v>
      </c>
      <c r="Z408" s="0" t="s">
        <v>777</v>
      </c>
      <c r="AA408" s="0" t="n">
        <v>2129358</v>
      </c>
    </row>
    <row r="409" customFormat="false" ht="12.75" hidden="false" customHeight="false" outlineLevel="0" collapsed="false">
      <c r="A409" s="191" t="str">
        <f aca="false">B409&amp;" "&amp;C409&amp;" "&amp;D409</f>
        <v>US Power Financial</v>
      </c>
      <c r="B409" s="191" t="str">
        <f aca="false">IF((LEFT(N409,2)="US"),"US","")</f>
        <v>US</v>
      </c>
      <c r="C409" s="191" t="str">
        <f aca="false">M409</f>
        <v>Power</v>
      </c>
      <c r="D409" s="191" t="str">
        <f aca="false">IF(ISNUMBER(FIND("Phy",N409))=TRUE(),"Physical","Financial")</f>
        <v>Financial</v>
      </c>
      <c r="E409" s="191" t="n">
        <f aca="false">IF(VLOOKUP(S409,'DD-Lookup'!$J$6:$L$50,3,FALSE())="Monthly",(YEAR(AC409)-YEAR(AB409))*12+MONTH(AC409)-MONTH(AB409)+1,(AC409-AB409+1))</f>
        <v>1</v>
      </c>
      <c r="F409" s="220" t="n">
        <f aca="false">E409*SUM(P409:Q409)</f>
        <v>50</v>
      </c>
      <c r="G409" s="196" t="n">
        <v>1244791</v>
      </c>
      <c r="H409" s="197" t="n">
        <v>37026.2611226852</v>
      </c>
      <c r="I409" s="0" t="s">
        <v>1180</v>
      </c>
      <c r="M409" s="0" t="s">
        <v>72</v>
      </c>
      <c r="N409" s="0" t="s">
        <v>1162</v>
      </c>
      <c r="O409" s="0" t="s">
        <v>1181</v>
      </c>
      <c r="Q409" s="198" t="n">
        <v>50</v>
      </c>
      <c r="S409" s="0" t="s">
        <v>781</v>
      </c>
      <c r="T409" s="0" t="s">
        <v>772</v>
      </c>
      <c r="U409" s="200" t="n">
        <v>57</v>
      </c>
      <c r="V409" s="0" t="s">
        <v>1182</v>
      </c>
      <c r="W409" s="0" t="s">
        <v>1165</v>
      </c>
      <c r="X409" s="0" t="s">
        <v>1166</v>
      </c>
      <c r="Y409" s="0" t="s">
        <v>1167</v>
      </c>
      <c r="Z409" s="0" t="s">
        <v>573</v>
      </c>
      <c r="AA409" s="0" t="n">
        <v>610683.1</v>
      </c>
      <c r="AB409" s="197" t="n">
        <v>37026.875</v>
      </c>
      <c r="AC409" s="197" t="n">
        <v>37026.875</v>
      </c>
    </row>
    <row r="410" customFormat="false" ht="12.75" hidden="false" customHeight="false" outlineLevel="0" collapsed="false">
      <c r="A410" s="191" t="str">
        <f aca="false">B410&amp;" "&amp;C410&amp;" "&amp;D410</f>
        <v> Metals Financial</v>
      </c>
      <c r="B410" s="191" t="str">
        <f aca="false">IF((LEFT(N410,2)="US"),"US","")</f>
        <v/>
      </c>
      <c r="C410" s="191" t="str">
        <f aca="false">M410</f>
        <v>Metals</v>
      </c>
      <c r="D410" s="191" t="str">
        <f aca="false">IF(ISNUMBER(FIND("Phy",N410))=TRUE(),"Physical","Financial")</f>
        <v>Financial</v>
      </c>
      <c r="E410" s="191" t="n">
        <f aca="false">IF(VLOOKUP(S410,'DD-Lookup'!$J$6:$L$50,3,FALSE())="Monthly",(YEAR(AC410)-YEAR(AB410))*12+MONTH(AC410)-MONTH(AB410)+1,(AC410-AB410+1))</f>
        <v>1</v>
      </c>
      <c r="F410" s="220" t="n">
        <f aca="false">E410*SUM(P410:Q410)</f>
        <v>3</v>
      </c>
      <c r="G410" s="196" t="n">
        <v>1244794</v>
      </c>
      <c r="H410" s="197" t="n">
        <v>37026.2613425926</v>
      </c>
      <c r="I410" s="0" t="s">
        <v>896</v>
      </c>
      <c r="M410" s="0" t="s">
        <v>768</v>
      </c>
      <c r="N410" s="0" t="s">
        <v>870</v>
      </c>
      <c r="O410" s="0" t="s">
        <v>974</v>
      </c>
      <c r="P410" s="198" t="n">
        <v>3</v>
      </c>
      <c r="S410" s="0" t="s">
        <v>771</v>
      </c>
      <c r="T410" s="0" t="s">
        <v>772</v>
      </c>
      <c r="U410" s="200" t="n">
        <v>1511.5</v>
      </c>
      <c r="V410" s="0" t="s">
        <v>996</v>
      </c>
      <c r="W410" s="0" t="s">
        <v>965</v>
      </c>
      <c r="X410" s="0" t="s">
        <v>775</v>
      </c>
      <c r="Y410" s="0" t="s">
        <v>776</v>
      </c>
      <c r="Z410" s="0" t="s">
        <v>777</v>
      </c>
      <c r="AA410" s="0" t="n">
        <v>2129362</v>
      </c>
      <c r="AB410" s="197" t="n">
        <v>37062</v>
      </c>
      <c r="AC410" s="197" t="n">
        <v>37062</v>
      </c>
    </row>
    <row r="411" customFormat="false" ht="12.75" hidden="false" customHeight="false" outlineLevel="0" collapsed="false">
      <c r="A411" s="191" t="str">
        <f aca="false">B411&amp;" "&amp;C411&amp;" "&amp;D411</f>
        <v> Metals Financial</v>
      </c>
      <c r="B411" s="191" t="str">
        <f aca="false">IF((LEFT(N411,2)="US"),"US","")</f>
        <v/>
      </c>
      <c r="C411" s="191" t="str">
        <f aca="false">M411</f>
        <v>Metals</v>
      </c>
      <c r="D411" s="191" t="str">
        <f aca="false">IF(ISNUMBER(FIND("Phy",N411))=TRUE(),"Physical","Financial")</f>
        <v>Financial</v>
      </c>
      <c r="E411" s="191" t="n">
        <f aca="false">IF(VLOOKUP(S411,'DD-Lookup'!$J$6:$L$50,3,FALSE())="Monthly",(YEAR(AC411)-YEAR(AB411))*12+MONTH(AC411)-MONTH(AB411)+1,(AC411-AB411+1))</f>
        <v>1</v>
      </c>
      <c r="F411" s="220" t="n">
        <f aca="false">E411*SUM(P411:Q411)</f>
        <v>3</v>
      </c>
      <c r="G411" s="196" t="n">
        <v>1244793</v>
      </c>
      <c r="H411" s="197" t="n">
        <v>37026.2613425926</v>
      </c>
      <c r="I411" s="0" t="s">
        <v>896</v>
      </c>
      <c r="M411" s="0" t="s">
        <v>768</v>
      </c>
      <c r="N411" s="0" t="s">
        <v>870</v>
      </c>
      <c r="O411" s="0" t="s">
        <v>966</v>
      </c>
      <c r="Q411" s="198" t="n">
        <v>3</v>
      </c>
      <c r="S411" s="0" t="s">
        <v>771</v>
      </c>
      <c r="T411" s="0" t="s">
        <v>772</v>
      </c>
      <c r="U411" s="200" t="n">
        <v>1526.5</v>
      </c>
      <c r="V411" s="0" t="s">
        <v>996</v>
      </c>
      <c r="W411" s="0" t="s">
        <v>965</v>
      </c>
      <c r="X411" s="0" t="s">
        <v>775</v>
      </c>
      <c r="Y411" s="0" t="s">
        <v>776</v>
      </c>
      <c r="Z411" s="0" t="s">
        <v>777</v>
      </c>
      <c r="AA411" s="0" t="n">
        <v>2129360</v>
      </c>
      <c r="AB411" s="197" t="n">
        <v>37028.875</v>
      </c>
      <c r="AC411" s="197" t="n">
        <v>37028.875</v>
      </c>
    </row>
    <row r="412" customFormat="false" ht="12.75" hidden="false" customHeight="false" outlineLevel="0" collapsed="false">
      <c r="A412" s="191" t="str">
        <f aca="false">B412&amp;" "&amp;C412&amp;" "&amp;D412</f>
        <v> Metals Financial</v>
      </c>
      <c r="B412" s="191" t="str">
        <f aca="false">IF((LEFT(N412,2)="US"),"US","")</f>
        <v/>
      </c>
      <c r="C412" s="191" t="str">
        <f aca="false">M412</f>
        <v>Metals</v>
      </c>
      <c r="D412" s="191" t="str">
        <f aca="false">IF(ISNUMBER(FIND("Phy",N412))=TRUE(),"Physical","Financial")</f>
        <v>Financial</v>
      </c>
      <c r="E412" s="191" t="n">
        <f aca="false">IF(VLOOKUP(S412,'DD-Lookup'!$J$6:$L$50,3,FALSE())="Monthly",(YEAR(AC412)-YEAR(AB412))*12+MONTH(AC412)-MONTH(AB412)+1,(AC412-AB412+1))</f>
        <v>1</v>
      </c>
      <c r="F412" s="220" t="n">
        <f aca="false">E412*SUM(P412:Q412)</f>
        <v>50</v>
      </c>
      <c r="G412" s="196" t="n">
        <v>1244797</v>
      </c>
      <c r="H412" s="197" t="n">
        <v>37026.2618055556</v>
      </c>
      <c r="I412" s="0" t="s">
        <v>1020</v>
      </c>
      <c r="M412" s="0" t="s">
        <v>768</v>
      </c>
      <c r="N412" s="0" t="s">
        <v>870</v>
      </c>
      <c r="O412" s="0" t="s">
        <v>871</v>
      </c>
      <c r="P412" s="198" t="n">
        <v>50</v>
      </c>
      <c r="S412" s="0" t="s">
        <v>771</v>
      </c>
      <c r="T412" s="0" t="s">
        <v>772</v>
      </c>
      <c r="U412" s="200" t="n">
        <v>1511.5</v>
      </c>
      <c r="V412" s="0" t="s">
        <v>1183</v>
      </c>
      <c r="W412" s="0" t="s">
        <v>965</v>
      </c>
      <c r="X412" s="0" t="s">
        <v>775</v>
      </c>
      <c r="Y412" s="0" t="s">
        <v>776</v>
      </c>
      <c r="Z412" s="0" t="s">
        <v>777</v>
      </c>
      <c r="AA412" s="0" t="n">
        <v>2129366</v>
      </c>
    </row>
    <row r="413" customFormat="false" ht="12.75" hidden="false" customHeight="false" outlineLevel="0" collapsed="false">
      <c r="A413" s="191" t="str">
        <f aca="false">B413&amp;" "&amp;C413&amp;" "&amp;D413</f>
        <v> Metals Financial</v>
      </c>
      <c r="B413" s="191" t="str">
        <f aca="false">IF((LEFT(N413,2)="US"),"US","")</f>
        <v/>
      </c>
      <c r="C413" s="191" t="str">
        <f aca="false">M413</f>
        <v>Metals</v>
      </c>
      <c r="D413" s="191" t="str">
        <f aca="false">IF(ISNUMBER(FIND("Phy",N413))=TRUE(),"Physical","Financial")</f>
        <v>Financial</v>
      </c>
      <c r="E413" s="191" t="n">
        <f aca="false">IF(VLOOKUP(S413,'DD-Lookup'!$J$6:$L$50,3,FALSE())="Monthly",(YEAR(AC413)-YEAR(AB413))*12+MONTH(AC413)-MONTH(AB413)+1,(AC413-AB413+1))</f>
        <v>1</v>
      </c>
      <c r="F413" s="220" t="n">
        <f aca="false">E413*SUM(P413:Q413)</f>
        <v>50</v>
      </c>
      <c r="G413" s="196" t="n">
        <v>1244796</v>
      </c>
      <c r="H413" s="197" t="n">
        <v>37026.2618055556</v>
      </c>
      <c r="I413" s="0" t="s">
        <v>1020</v>
      </c>
      <c r="M413" s="0" t="s">
        <v>768</v>
      </c>
      <c r="N413" s="0" t="s">
        <v>870</v>
      </c>
      <c r="O413" s="0" t="s">
        <v>966</v>
      </c>
      <c r="Q413" s="198" t="n">
        <v>50</v>
      </c>
      <c r="S413" s="0" t="s">
        <v>771</v>
      </c>
      <c r="T413" s="0" t="s">
        <v>772</v>
      </c>
      <c r="U413" s="200" t="n">
        <v>1526.5</v>
      </c>
      <c r="V413" s="0" t="s">
        <v>1183</v>
      </c>
      <c r="W413" s="0" t="s">
        <v>965</v>
      </c>
      <c r="X413" s="0" t="s">
        <v>775</v>
      </c>
      <c r="Y413" s="0" t="s">
        <v>776</v>
      </c>
      <c r="Z413" s="0" t="s">
        <v>777</v>
      </c>
      <c r="AA413" s="0" t="n">
        <v>2129364</v>
      </c>
      <c r="AB413" s="197" t="n">
        <v>37028.875</v>
      </c>
      <c r="AC413" s="197" t="n">
        <v>37028.875</v>
      </c>
    </row>
    <row r="414" customFormat="false" ht="12.75" hidden="false" customHeight="false" outlineLevel="0" collapsed="false">
      <c r="A414" s="191" t="str">
        <f aca="false">B414&amp;" "&amp;C414&amp;" "&amp;D414</f>
        <v> Metals Financial</v>
      </c>
      <c r="B414" s="191" t="str">
        <f aca="false">IF((LEFT(N414,2)="US"),"US","")</f>
        <v/>
      </c>
      <c r="C414" s="191" t="str">
        <f aca="false">M414</f>
        <v>Metals</v>
      </c>
      <c r="D414" s="191" t="str">
        <f aca="false">IF(ISNUMBER(FIND("Phy",N414))=TRUE(),"Physical","Financial")</f>
        <v>Financial</v>
      </c>
      <c r="E414" s="191" t="n">
        <f aca="false">IF(VLOOKUP(S414,'DD-Lookup'!$J$6:$L$50,3,FALSE())="Monthly",(YEAR(AC414)-YEAR(AB414))*12+MONTH(AC414)-MONTH(AB414)+1,(AC414-AB414+1))</f>
        <v>1</v>
      </c>
      <c r="F414" s="220" t="n">
        <f aca="false">E414*SUM(P414:Q414)</f>
        <v>5</v>
      </c>
      <c r="G414" s="196" t="n">
        <v>1244798</v>
      </c>
      <c r="H414" s="197" t="n">
        <v>37026.2622106482</v>
      </c>
      <c r="I414" s="0" t="s">
        <v>967</v>
      </c>
      <c r="M414" s="0" t="s">
        <v>768</v>
      </c>
      <c r="N414" s="0" t="s">
        <v>870</v>
      </c>
      <c r="O414" s="0" t="s">
        <v>871</v>
      </c>
      <c r="Q414" s="198" t="n">
        <v>5</v>
      </c>
      <c r="S414" s="0" t="s">
        <v>771</v>
      </c>
      <c r="T414" s="0" t="s">
        <v>772</v>
      </c>
      <c r="U414" s="200" t="n">
        <v>1514</v>
      </c>
      <c r="V414" s="0" t="s">
        <v>968</v>
      </c>
      <c r="W414" s="0" t="s">
        <v>820</v>
      </c>
      <c r="X414" s="0" t="s">
        <v>775</v>
      </c>
      <c r="Y414" s="0" t="s">
        <v>776</v>
      </c>
      <c r="Z414" s="0" t="s">
        <v>777</v>
      </c>
      <c r="AA414" s="0" t="n">
        <v>2129368</v>
      </c>
    </row>
    <row r="415" customFormat="false" ht="12.75" hidden="false" customHeight="false" outlineLevel="0" collapsed="false">
      <c r="A415" s="191" t="str">
        <f aca="false">B415&amp;" "&amp;C415&amp;" "&amp;D415</f>
        <v> Metals Financial</v>
      </c>
      <c r="B415" s="191" t="str">
        <f aca="false">IF((LEFT(N415,2)="US"),"US","")</f>
        <v/>
      </c>
      <c r="C415" s="191" t="str">
        <f aca="false">M415</f>
        <v>Metals</v>
      </c>
      <c r="D415" s="191" t="str">
        <f aca="false">IF(ISNUMBER(FIND("Phy",N415))=TRUE(),"Physical","Financial")</f>
        <v>Financial</v>
      </c>
      <c r="E415" s="191" t="n">
        <f aca="false">IF(VLOOKUP(S415,'DD-Lookup'!$J$6:$L$50,3,FALSE())="Monthly",(YEAR(AC415)-YEAR(AB415))*12+MONTH(AC415)-MONTH(AB415)+1,(AC415-AB415+1))</f>
        <v>1</v>
      </c>
      <c r="F415" s="220" t="n">
        <f aca="false">E415*SUM(P415:Q415)</f>
        <v>10</v>
      </c>
      <c r="G415" s="196" t="n">
        <v>1244799</v>
      </c>
      <c r="H415" s="197" t="n">
        <v>37026.2628009259</v>
      </c>
      <c r="I415" s="0" t="s">
        <v>999</v>
      </c>
      <c r="M415" s="0" t="s">
        <v>768</v>
      </c>
      <c r="N415" s="0" t="s">
        <v>906</v>
      </c>
      <c r="O415" s="0" t="s">
        <v>907</v>
      </c>
      <c r="P415" s="198" t="n">
        <v>10</v>
      </c>
      <c r="S415" s="0" t="s">
        <v>908</v>
      </c>
      <c r="T415" s="0" t="s">
        <v>772</v>
      </c>
      <c r="U415" s="200" t="n">
        <v>7225</v>
      </c>
      <c r="V415" s="0" t="s">
        <v>1184</v>
      </c>
      <c r="W415" s="0" t="s">
        <v>910</v>
      </c>
      <c r="X415" s="0" t="s">
        <v>775</v>
      </c>
      <c r="Y415" s="0" t="s">
        <v>776</v>
      </c>
      <c r="Z415" s="0" t="s">
        <v>777</v>
      </c>
      <c r="AA415" s="0" t="n">
        <v>2129372</v>
      </c>
    </row>
    <row r="416" customFormat="false" ht="12.75" hidden="false" customHeight="false" outlineLevel="0" collapsed="false">
      <c r="A416" s="191" t="str">
        <f aca="false">B416&amp;" "&amp;C416&amp;" "&amp;D416</f>
        <v> Metals Financial</v>
      </c>
      <c r="B416" s="191" t="str">
        <f aca="false">IF((LEFT(N416,2)="US"),"US","")</f>
        <v/>
      </c>
      <c r="C416" s="191" t="str">
        <f aca="false">M416</f>
        <v>Metals</v>
      </c>
      <c r="D416" s="191" t="str">
        <f aca="false">IF(ISNUMBER(FIND("Phy",N416))=TRUE(),"Physical","Financial")</f>
        <v>Financial</v>
      </c>
      <c r="E416" s="191" t="n">
        <f aca="false">IF(VLOOKUP(S416,'DD-Lookup'!$J$6:$L$50,3,FALSE())="Monthly",(YEAR(AC416)-YEAR(AB416))*12+MONTH(AC416)-MONTH(AB416)+1,(AC416-AB416+1))</f>
        <v>1</v>
      </c>
      <c r="F416" s="220" t="n">
        <f aca="false">E416*SUM(P416:Q416)</f>
        <v>4</v>
      </c>
      <c r="G416" s="196" t="n">
        <v>1244800</v>
      </c>
      <c r="H416" s="197" t="n">
        <v>37026.2628240741</v>
      </c>
      <c r="I416" s="0" t="s">
        <v>1034</v>
      </c>
      <c r="M416" s="0" t="s">
        <v>768</v>
      </c>
      <c r="N416" s="0" t="s">
        <v>870</v>
      </c>
      <c r="O416" s="0" t="s">
        <v>871</v>
      </c>
      <c r="Q416" s="198" t="n">
        <v>4</v>
      </c>
      <c r="S416" s="0" t="s">
        <v>771</v>
      </c>
      <c r="T416" s="0" t="s">
        <v>772</v>
      </c>
      <c r="U416" s="200" t="n">
        <v>1514</v>
      </c>
      <c r="V416" s="0" t="s">
        <v>1035</v>
      </c>
      <c r="W416" s="0" t="s">
        <v>820</v>
      </c>
      <c r="X416" s="0" t="s">
        <v>775</v>
      </c>
      <c r="Y416" s="0" t="s">
        <v>776</v>
      </c>
      <c r="Z416" s="0" t="s">
        <v>777</v>
      </c>
      <c r="AA416" s="0" t="n">
        <v>2129376</v>
      </c>
    </row>
    <row r="417" customFormat="false" ht="12.75" hidden="false" customHeight="false" outlineLevel="0" collapsed="false">
      <c r="A417" s="191" t="str">
        <f aca="false">B417&amp;" "&amp;C417&amp;" "&amp;D417</f>
        <v> Metals Financial</v>
      </c>
      <c r="B417" s="191" t="str">
        <f aca="false">IF((LEFT(N417,2)="US"),"US","")</f>
        <v/>
      </c>
      <c r="C417" s="191" t="str">
        <f aca="false">M417</f>
        <v>Metals</v>
      </c>
      <c r="D417" s="191" t="str">
        <f aca="false">IF(ISNUMBER(FIND("Phy",N417))=TRUE(),"Physical","Financial")</f>
        <v>Financial</v>
      </c>
      <c r="E417" s="191" t="n">
        <f aca="false">IF(VLOOKUP(S417,'DD-Lookup'!$J$6:$L$50,3,FALSE())="Monthly",(YEAR(AC417)-YEAR(AB417))*12+MONTH(AC417)-MONTH(AB417)+1,(AC417-AB417+1))</f>
        <v>1</v>
      </c>
      <c r="F417" s="220" t="n">
        <f aca="false">E417*SUM(P417:Q417)</f>
        <v>47</v>
      </c>
      <c r="G417" s="196" t="n">
        <v>1244802</v>
      </c>
      <c r="H417" s="197" t="n">
        <v>37026.2628935185</v>
      </c>
      <c r="I417" s="0" t="s">
        <v>1077</v>
      </c>
      <c r="M417" s="0" t="s">
        <v>768</v>
      </c>
      <c r="N417" s="0" t="s">
        <v>870</v>
      </c>
      <c r="O417" s="0" t="s">
        <v>966</v>
      </c>
      <c r="Q417" s="198" t="n">
        <v>47</v>
      </c>
      <c r="S417" s="0" t="s">
        <v>771</v>
      </c>
      <c r="T417" s="0" t="s">
        <v>772</v>
      </c>
      <c r="U417" s="200" t="n">
        <v>1526.5</v>
      </c>
      <c r="V417" s="0" t="s">
        <v>1078</v>
      </c>
      <c r="W417" s="0" t="s">
        <v>965</v>
      </c>
      <c r="X417" s="0" t="s">
        <v>775</v>
      </c>
      <c r="Y417" s="0" t="s">
        <v>776</v>
      </c>
      <c r="Z417" s="0" t="s">
        <v>777</v>
      </c>
      <c r="AA417" s="0" t="n">
        <v>2129378</v>
      </c>
      <c r="AB417" s="197" t="n">
        <v>37028.875</v>
      </c>
      <c r="AC417" s="197" t="n">
        <v>37028.875</v>
      </c>
    </row>
    <row r="418" customFormat="false" ht="12.75" hidden="false" customHeight="false" outlineLevel="0" collapsed="false">
      <c r="A418" s="191" t="str">
        <f aca="false">B418&amp;" "&amp;C418&amp;" "&amp;D418</f>
        <v> Metals Financial</v>
      </c>
      <c r="B418" s="191" t="str">
        <f aca="false">IF((LEFT(N418,2)="US"),"US","")</f>
        <v/>
      </c>
      <c r="C418" s="191" t="str">
        <f aca="false">M418</f>
        <v>Metals</v>
      </c>
      <c r="D418" s="191" t="str">
        <f aca="false">IF(ISNUMBER(FIND("Phy",N418))=TRUE(),"Physical","Financial")</f>
        <v>Financial</v>
      </c>
      <c r="E418" s="191" t="n">
        <f aca="false">IF(VLOOKUP(S418,'DD-Lookup'!$J$6:$L$50,3,FALSE())="Monthly",(YEAR(AC418)-YEAR(AB418))*12+MONTH(AC418)-MONTH(AB418)+1,(AC418-AB418+1))</f>
        <v>1</v>
      </c>
      <c r="F418" s="220" t="n">
        <f aca="false">E418*SUM(P418:Q418)</f>
        <v>47</v>
      </c>
      <c r="G418" s="196" t="n">
        <v>1244803</v>
      </c>
      <c r="H418" s="197" t="n">
        <v>37026.2628935185</v>
      </c>
      <c r="I418" s="0" t="s">
        <v>1077</v>
      </c>
      <c r="M418" s="0" t="s">
        <v>768</v>
      </c>
      <c r="N418" s="0" t="s">
        <v>870</v>
      </c>
      <c r="O418" s="0" t="s">
        <v>974</v>
      </c>
      <c r="P418" s="198" t="n">
        <v>47</v>
      </c>
      <c r="S418" s="0" t="s">
        <v>771</v>
      </c>
      <c r="T418" s="0" t="s">
        <v>772</v>
      </c>
      <c r="U418" s="200" t="n">
        <v>1511.5</v>
      </c>
      <c r="V418" s="0" t="s">
        <v>1078</v>
      </c>
      <c r="W418" s="0" t="s">
        <v>965</v>
      </c>
      <c r="X418" s="0" t="s">
        <v>775</v>
      </c>
      <c r="Y418" s="0" t="s">
        <v>776</v>
      </c>
      <c r="Z418" s="0" t="s">
        <v>777</v>
      </c>
      <c r="AA418" s="0" t="n">
        <v>2129380</v>
      </c>
      <c r="AB418" s="197" t="n">
        <v>37062</v>
      </c>
      <c r="AC418" s="197" t="n">
        <v>37062</v>
      </c>
    </row>
    <row r="419" customFormat="false" ht="12.75" hidden="false" customHeight="false" outlineLevel="0" collapsed="false">
      <c r="A419" s="191" t="str">
        <f aca="false">B419&amp;" "&amp;C419&amp;" "&amp;D419</f>
        <v> Metals Financial</v>
      </c>
      <c r="B419" s="191" t="str">
        <f aca="false">IF((LEFT(N419,2)="US"),"US","")</f>
        <v/>
      </c>
      <c r="C419" s="191" t="str">
        <f aca="false">M419</f>
        <v>Metals</v>
      </c>
      <c r="D419" s="191" t="str">
        <f aca="false">IF(ISNUMBER(FIND("Phy",N419))=TRUE(),"Physical","Financial")</f>
        <v>Financial</v>
      </c>
      <c r="E419" s="191" t="n">
        <f aca="false">IF(VLOOKUP(S419,'DD-Lookup'!$J$6:$L$50,3,FALSE())="Monthly",(YEAR(AC419)-YEAR(AB419))*12+MONTH(AC419)-MONTH(AB419)+1,(AC419-AB419+1))</f>
        <v>1</v>
      </c>
      <c r="F419" s="220" t="n">
        <f aca="false">E419*SUM(P419:Q419)</f>
        <v>50</v>
      </c>
      <c r="G419" s="196" t="n">
        <v>1244805</v>
      </c>
      <c r="H419" s="197" t="n">
        <v>37026.2634837963</v>
      </c>
      <c r="I419" s="0" t="s">
        <v>1077</v>
      </c>
      <c r="M419" s="0" t="s">
        <v>768</v>
      </c>
      <c r="N419" s="0" t="s">
        <v>870</v>
      </c>
      <c r="O419" s="0" t="s">
        <v>966</v>
      </c>
      <c r="Q419" s="198" t="n">
        <v>50</v>
      </c>
      <c r="S419" s="0" t="s">
        <v>771</v>
      </c>
      <c r="T419" s="0" t="s">
        <v>772</v>
      </c>
      <c r="U419" s="200" t="n">
        <v>1526.5</v>
      </c>
      <c r="V419" s="0" t="s">
        <v>1078</v>
      </c>
      <c r="W419" s="0" t="s">
        <v>965</v>
      </c>
      <c r="X419" s="0" t="s">
        <v>775</v>
      </c>
      <c r="Y419" s="0" t="s">
        <v>776</v>
      </c>
      <c r="Z419" s="0" t="s">
        <v>777</v>
      </c>
      <c r="AA419" s="0" t="n">
        <v>2129382</v>
      </c>
      <c r="AB419" s="197" t="n">
        <v>37028.875</v>
      </c>
      <c r="AC419" s="197" t="n">
        <v>37028.875</v>
      </c>
    </row>
    <row r="420" customFormat="false" ht="12.75" hidden="false" customHeight="false" outlineLevel="0" collapsed="false">
      <c r="A420" s="191" t="str">
        <f aca="false">B420&amp;" "&amp;C420&amp;" "&amp;D420</f>
        <v> Metals Financial</v>
      </c>
      <c r="B420" s="191" t="str">
        <f aca="false">IF((LEFT(N420,2)="US"),"US","")</f>
        <v/>
      </c>
      <c r="C420" s="191" t="str">
        <f aca="false">M420</f>
        <v>Metals</v>
      </c>
      <c r="D420" s="191" t="str">
        <f aca="false">IF(ISNUMBER(FIND("Phy",N420))=TRUE(),"Physical","Financial")</f>
        <v>Financial</v>
      </c>
      <c r="E420" s="191" t="n">
        <f aca="false">IF(VLOOKUP(S420,'DD-Lookup'!$J$6:$L$50,3,FALSE())="Monthly",(YEAR(AC420)-YEAR(AB420))*12+MONTH(AC420)-MONTH(AB420)+1,(AC420-AB420+1))</f>
        <v>1</v>
      </c>
      <c r="F420" s="220" t="n">
        <f aca="false">E420*SUM(P420:Q420)</f>
        <v>50</v>
      </c>
      <c r="G420" s="196" t="n">
        <v>1244806</v>
      </c>
      <c r="H420" s="197" t="n">
        <v>37026.2634953704</v>
      </c>
      <c r="I420" s="0" t="s">
        <v>1077</v>
      </c>
      <c r="M420" s="0" t="s">
        <v>768</v>
      </c>
      <c r="N420" s="0" t="s">
        <v>870</v>
      </c>
      <c r="O420" s="0" t="s">
        <v>871</v>
      </c>
      <c r="P420" s="198" t="n">
        <v>50</v>
      </c>
      <c r="S420" s="0" t="s">
        <v>771</v>
      </c>
      <c r="T420" s="0" t="s">
        <v>772</v>
      </c>
      <c r="U420" s="200" t="n">
        <v>1509.5</v>
      </c>
      <c r="V420" s="0" t="s">
        <v>1078</v>
      </c>
      <c r="W420" s="0" t="s">
        <v>965</v>
      </c>
      <c r="X420" s="0" t="s">
        <v>775</v>
      </c>
      <c r="Y420" s="0" t="s">
        <v>776</v>
      </c>
      <c r="Z420" s="0" t="s">
        <v>777</v>
      </c>
      <c r="AA420" s="0" t="n">
        <v>2129384</v>
      </c>
    </row>
    <row r="421" customFormat="false" ht="12.75" hidden="false" customHeight="false" outlineLevel="0" collapsed="false">
      <c r="A421" s="191" t="str">
        <f aca="false">B421&amp;" "&amp;C421&amp;" "&amp;D421</f>
        <v> Metals Financial</v>
      </c>
      <c r="B421" s="191" t="str">
        <f aca="false">IF((LEFT(N421,2)="US"),"US","")</f>
        <v/>
      </c>
      <c r="C421" s="191" t="str">
        <f aca="false">M421</f>
        <v>Metals</v>
      </c>
      <c r="D421" s="191" t="str">
        <f aca="false">IF(ISNUMBER(FIND("Phy",N421))=TRUE(),"Physical","Financial")</f>
        <v>Financial</v>
      </c>
      <c r="E421" s="191" t="n">
        <f aca="false">IF(VLOOKUP(S421,'DD-Lookup'!$J$6:$L$50,3,FALSE())="Monthly",(YEAR(AC421)-YEAR(AB421))*12+MONTH(AC421)-MONTH(AB421)+1,(AC421-AB421+1))</f>
        <v>1</v>
      </c>
      <c r="F421" s="220" t="n">
        <f aca="false">E421*SUM(P421:Q421)</f>
        <v>10</v>
      </c>
      <c r="G421" s="196" t="n">
        <v>1244807</v>
      </c>
      <c r="H421" s="197" t="n">
        <v>37026.2635300926</v>
      </c>
      <c r="I421" s="0" t="s">
        <v>967</v>
      </c>
      <c r="M421" s="0" t="s">
        <v>768</v>
      </c>
      <c r="N421" s="0" t="s">
        <v>769</v>
      </c>
      <c r="O421" s="0" t="s">
        <v>770</v>
      </c>
      <c r="Q421" s="198" t="n">
        <v>10</v>
      </c>
      <c r="S421" s="0" t="s">
        <v>771</v>
      </c>
      <c r="T421" s="0" t="s">
        <v>772</v>
      </c>
      <c r="U421" s="200" t="n">
        <v>1667</v>
      </c>
      <c r="V421" s="0" t="s">
        <v>968</v>
      </c>
      <c r="W421" s="0" t="s">
        <v>820</v>
      </c>
      <c r="X421" s="0" t="s">
        <v>775</v>
      </c>
      <c r="Y421" s="0" t="s">
        <v>776</v>
      </c>
      <c r="Z421" s="0" t="s">
        <v>777</v>
      </c>
      <c r="AA421" s="0" t="n">
        <v>2129386</v>
      </c>
    </row>
    <row r="422" customFormat="false" ht="12.75" hidden="false" customHeight="false" outlineLevel="0" collapsed="false">
      <c r="A422" s="191" t="str">
        <f aca="false">B422&amp;" "&amp;C422&amp;" "&amp;D422</f>
        <v> Metals Financial</v>
      </c>
      <c r="B422" s="191" t="str">
        <f aca="false">IF((LEFT(N422,2)="US"),"US","")</f>
        <v/>
      </c>
      <c r="C422" s="191" t="str">
        <f aca="false">M422</f>
        <v>Metals</v>
      </c>
      <c r="D422" s="191" t="str">
        <f aca="false">IF(ISNUMBER(FIND("Phy",N422))=TRUE(),"Physical","Financial")</f>
        <v>Financial</v>
      </c>
      <c r="E422" s="191" t="n">
        <f aca="false">IF(VLOOKUP(S422,'DD-Lookup'!$J$6:$L$50,3,FALSE())="Monthly",(YEAR(AC422)-YEAR(AB422))*12+MONTH(AC422)-MONTH(AB422)+1,(AC422-AB422+1))</f>
        <v>1</v>
      </c>
      <c r="F422" s="220" t="n">
        <f aca="false">E422*SUM(P422:Q422)</f>
        <v>10</v>
      </c>
      <c r="G422" s="196" t="n">
        <v>1244808</v>
      </c>
      <c r="H422" s="197" t="n">
        <v>37026.2647337963</v>
      </c>
      <c r="I422" s="0" t="s">
        <v>616</v>
      </c>
      <c r="M422" s="0" t="s">
        <v>768</v>
      </c>
      <c r="N422" s="0" t="s">
        <v>769</v>
      </c>
      <c r="O422" s="0" t="s">
        <v>770</v>
      </c>
      <c r="Q422" s="198" t="n">
        <v>10</v>
      </c>
      <c r="S422" s="0" t="s">
        <v>771</v>
      </c>
      <c r="T422" s="0" t="s">
        <v>772</v>
      </c>
      <c r="U422" s="200" t="n">
        <v>1667</v>
      </c>
      <c r="V422" s="0" t="s">
        <v>877</v>
      </c>
      <c r="W422" s="0" t="s">
        <v>820</v>
      </c>
      <c r="X422" s="0" t="s">
        <v>775</v>
      </c>
      <c r="Y422" s="0" t="s">
        <v>776</v>
      </c>
      <c r="Z422" s="0" t="s">
        <v>777</v>
      </c>
      <c r="AA422" s="0" t="n">
        <v>2129390</v>
      </c>
    </row>
    <row r="423" customFormat="false" ht="12.75" hidden="false" customHeight="false" outlineLevel="0" collapsed="false">
      <c r="A423" s="191" t="str">
        <f aca="false">B423&amp;" "&amp;C423&amp;" "&amp;D423</f>
        <v> Metals Financial</v>
      </c>
      <c r="B423" s="191" t="str">
        <f aca="false">IF((LEFT(N423,2)="US"),"US","")</f>
        <v/>
      </c>
      <c r="C423" s="191" t="str">
        <f aca="false">M423</f>
        <v>Metals</v>
      </c>
      <c r="D423" s="191" t="str">
        <f aca="false">IF(ISNUMBER(FIND("Phy",N423))=TRUE(),"Physical","Financial")</f>
        <v>Financial</v>
      </c>
      <c r="E423" s="191" t="n">
        <f aca="false">IF(VLOOKUP(S423,'DD-Lookup'!$J$6:$L$50,3,FALSE())="Monthly",(YEAR(AC423)-YEAR(AB423))*12+MONTH(AC423)-MONTH(AB423)+1,(AC423-AB423+1))</f>
        <v>1</v>
      </c>
      <c r="F423" s="220" t="n">
        <f aca="false">E423*SUM(P423:Q423)</f>
        <v>10</v>
      </c>
      <c r="G423" s="196" t="n">
        <v>1244809</v>
      </c>
      <c r="H423" s="197" t="n">
        <v>37026.2648263889</v>
      </c>
      <c r="I423" s="0" t="s">
        <v>1060</v>
      </c>
      <c r="M423" s="0" t="s">
        <v>768</v>
      </c>
      <c r="N423" s="0" t="s">
        <v>870</v>
      </c>
      <c r="O423" s="0" t="s">
        <v>871</v>
      </c>
      <c r="Q423" s="198" t="n">
        <v>10</v>
      </c>
      <c r="S423" s="0" t="s">
        <v>771</v>
      </c>
      <c r="T423" s="0" t="s">
        <v>772</v>
      </c>
      <c r="U423" s="200" t="n">
        <v>1514</v>
      </c>
      <c r="V423" s="0" t="s">
        <v>1061</v>
      </c>
      <c r="W423" s="0" t="s">
        <v>820</v>
      </c>
      <c r="X423" s="0" t="s">
        <v>775</v>
      </c>
      <c r="Y423" s="0" t="s">
        <v>776</v>
      </c>
      <c r="Z423" s="0" t="s">
        <v>777</v>
      </c>
      <c r="AA423" s="0" t="n">
        <v>2129392</v>
      </c>
    </row>
    <row r="424" customFormat="false" ht="12.75" hidden="false" customHeight="false" outlineLevel="0" collapsed="false">
      <c r="A424" s="191" t="str">
        <f aca="false">B424&amp;" "&amp;C424&amp;" "&amp;D424</f>
        <v> Metals Financial</v>
      </c>
      <c r="B424" s="191" t="str">
        <f aca="false">IF((LEFT(N424,2)="US"),"US","")</f>
        <v/>
      </c>
      <c r="C424" s="191" t="str">
        <f aca="false">M424</f>
        <v>Metals</v>
      </c>
      <c r="D424" s="191" t="str">
        <f aca="false">IF(ISNUMBER(FIND("Phy",N424))=TRUE(),"Physical","Financial")</f>
        <v>Financial</v>
      </c>
      <c r="E424" s="191" t="n">
        <f aca="false">IF(VLOOKUP(S424,'DD-Lookup'!$J$6:$L$50,3,FALSE())="Monthly",(YEAR(AC424)-YEAR(AB424))*12+MONTH(AC424)-MONTH(AB424)+1,(AC424-AB424+1))</f>
        <v>1</v>
      </c>
      <c r="F424" s="220" t="n">
        <f aca="false">E424*SUM(P424:Q424)</f>
        <v>1</v>
      </c>
      <c r="G424" s="196" t="n">
        <v>1244810</v>
      </c>
      <c r="H424" s="197" t="n">
        <v>37026.266875</v>
      </c>
      <c r="I424" s="0" t="s">
        <v>991</v>
      </c>
      <c r="M424" s="0" t="s">
        <v>768</v>
      </c>
      <c r="N424" s="0" t="s">
        <v>870</v>
      </c>
      <c r="O424" s="0" t="s">
        <v>871</v>
      </c>
      <c r="Q424" s="198" t="n">
        <v>1</v>
      </c>
      <c r="S424" s="0" t="s">
        <v>771</v>
      </c>
      <c r="T424" s="0" t="s">
        <v>772</v>
      </c>
      <c r="U424" s="200" t="n">
        <v>1514</v>
      </c>
      <c r="V424" s="0" t="s">
        <v>1082</v>
      </c>
      <c r="W424" s="0" t="s">
        <v>820</v>
      </c>
      <c r="X424" s="0" t="s">
        <v>775</v>
      </c>
      <c r="Y424" s="0" t="s">
        <v>776</v>
      </c>
      <c r="Z424" s="0" t="s">
        <v>777</v>
      </c>
      <c r="AA424" s="0" t="n">
        <v>2129396</v>
      </c>
    </row>
    <row r="425" customFormat="false" ht="12.75" hidden="false" customHeight="false" outlineLevel="0" collapsed="false">
      <c r="A425" s="191" t="str">
        <f aca="false">B425&amp;" "&amp;C425&amp;" "&amp;D425</f>
        <v> Metals Financial</v>
      </c>
      <c r="B425" s="191" t="str">
        <f aca="false">IF((LEFT(N425,2)="US"),"US","")</f>
        <v/>
      </c>
      <c r="C425" s="191" t="str">
        <f aca="false">M425</f>
        <v>Metals</v>
      </c>
      <c r="D425" s="191" t="str">
        <f aca="false">IF(ISNUMBER(FIND("Phy",N425))=TRUE(),"Physical","Financial")</f>
        <v>Financial</v>
      </c>
      <c r="E425" s="191" t="n">
        <f aca="false">IF(VLOOKUP(S425,'DD-Lookup'!$J$6:$L$50,3,FALSE())="Monthly",(YEAR(AC425)-YEAR(AB425))*12+MONTH(AC425)-MONTH(AB425)+1,(AC425-AB425+1))</f>
        <v>1</v>
      </c>
      <c r="F425" s="220" t="n">
        <f aca="false">E425*SUM(P425:Q425)</f>
        <v>10</v>
      </c>
      <c r="G425" s="196" t="n">
        <v>1244812</v>
      </c>
      <c r="H425" s="197" t="n">
        <v>37026.2672222222</v>
      </c>
      <c r="I425" s="0" t="s">
        <v>991</v>
      </c>
      <c r="M425" s="0" t="s">
        <v>768</v>
      </c>
      <c r="N425" s="0" t="s">
        <v>870</v>
      </c>
      <c r="O425" s="0" t="s">
        <v>871</v>
      </c>
      <c r="Q425" s="198" t="n">
        <v>10</v>
      </c>
      <c r="S425" s="0" t="s">
        <v>771</v>
      </c>
      <c r="T425" s="0" t="s">
        <v>772</v>
      </c>
      <c r="U425" s="200" t="n">
        <v>1514</v>
      </c>
      <c r="V425" s="0" t="s">
        <v>1082</v>
      </c>
      <c r="W425" s="0" t="s">
        <v>820</v>
      </c>
      <c r="X425" s="0" t="s">
        <v>775</v>
      </c>
      <c r="Y425" s="0" t="s">
        <v>776</v>
      </c>
      <c r="Z425" s="0" t="s">
        <v>777</v>
      </c>
      <c r="AA425" s="0" t="n">
        <v>2129398</v>
      </c>
    </row>
    <row r="426" customFormat="false" ht="12.75" hidden="false" customHeight="false" outlineLevel="0" collapsed="false">
      <c r="A426" s="191" t="str">
        <f aca="false">B426&amp;" "&amp;C426&amp;" "&amp;D426</f>
        <v> Metals Financial</v>
      </c>
      <c r="B426" s="191" t="str">
        <f aca="false">IF((LEFT(N426,2)="US"),"US","")</f>
        <v/>
      </c>
      <c r="C426" s="191" t="str">
        <f aca="false">M426</f>
        <v>Metals</v>
      </c>
      <c r="D426" s="191" t="str">
        <f aca="false">IF(ISNUMBER(FIND("Phy",N426))=TRUE(),"Physical","Financial")</f>
        <v>Financial</v>
      </c>
      <c r="E426" s="191" t="n">
        <f aca="false">IF(VLOOKUP(S426,'DD-Lookup'!$J$6:$L$50,3,FALSE())="Monthly",(YEAR(AC426)-YEAR(AB426))*12+MONTH(AC426)-MONTH(AB426)+1,(AC426-AB426+1))</f>
        <v>1</v>
      </c>
      <c r="F426" s="220" t="n">
        <f aca="false">E426*SUM(P426:Q426)</f>
        <v>20</v>
      </c>
      <c r="G426" s="196" t="n">
        <v>1244813</v>
      </c>
      <c r="H426" s="197" t="n">
        <v>37026.2676273148</v>
      </c>
      <c r="I426" s="0" t="s">
        <v>896</v>
      </c>
      <c r="M426" s="0" t="s">
        <v>768</v>
      </c>
      <c r="N426" s="0" t="s">
        <v>870</v>
      </c>
      <c r="O426" s="0" t="s">
        <v>871</v>
      </c>
      <c r="P426" s="198" t="n">
        <v>20</v>
      </c>
      <c r="S426" s="0" t="s">
        <v>771</v>
      </c>
      <c r="T426" s="0" t="s">
        <v>772</v>
      </c>
      <c r="U426" s="200" t="n">
        <v>1513</v>
      </c>
      <c r="V426" s="0" t="s">
        <v>1185</v>
      </c>
      <c r="W426" s="0" t="s">
        <v>820</v>
      </c>
      <c r="X426" s="0" t="s">
        <v>775</v>
      </c>
      <c r="Y426" s="0" t="s">
        <v>776</v>
      </c>
      <c r="Z426" s="0" t="s">
        <v>777</v>
      </c>
      <c r="AA426" s="0" t="n">
        <v>2129400</v>
      </c>
    </row>
    <row r="427" customFormat="false" ht="12.75" hidden="false" customHeight="false" outlineLevel="0" collapsed="false">
      <c r="A427" s="191" t="str">
        <f aca="false">B427&amp;" "&amp;C427&amp;" "&amp;D427</f>
        <v> Metals Financial</v>
      </c>
      <c r="B427" s="191" t="str">
        <f aca="false">IF((LEFT(N427,2)="US"),"US","")</f>
        <v/>
      </c>
      <c r="C427" s="191" t="str">
        <f aca="false">M427</f>
        <v>Metals</v>
      </c>
      <c r="D427" s="191" t="str">
        <f aca="false">IF(ISNUMBER(FIND("Phy",N427))=TRUE(),"Physical","Financial")</f>
        <v>Financial</v>
      </c>
      <c r="E427" s="191" t="n">
        <f aca="false">IF(VLOOKUP(S427,'DD-Lookup'!$J$6:$L$50,3,FALSE())="Monthly",(YEAR(AC427)-YEAR(AB427))*12+MONTH(AC427)-MONTH(AB427)+1,(AC427-AB427+1))</f>
        <v>1</v>
      </c>
      <c r="F427" s="220" t="n">
        <f aca="false">E427*SUM(P427:Q427)</f>
        <v>20</v>
      </c>
      <c r="G427" s="196" t="n">
        <v>1244814</v>
      </c>
      <c r="H427" s="197" t="n">
        <v>37026.2681018519</v>
      </c>
      <c r="I427" s="0" t="s">
        <v>1075</v>
      </c>
      <c r="M427" s="0" t="s">
        <v>768</v>
      </c>
      <c r="N427" s="0" t="s">
        <v>997</v>
      </c>
      <c r="O427" s="0" t="s">
        <v>998</v>
      </c>
      <c r="P427" s="198" t="n">
        <v>20</v>
      </c>
      <c r="S427" s="0" t="s">
        <v>771</v>
      </c>
      <c r="T427" s="0" t="s">
        <v>772</v>
      </c>
      <c r="U427" s="200" t="n">
        <v>953</v>
      </c>
      <c r="V427" s="0" t="s">
        <v>1186</v>
      </c>
      <c r="W427" s="0" t="s">
        <v>910</v>
      </c>
      <c r="X427" s="0" t="s">
        <v>775</v>
      </c>
      <c r="Y427" s="0" t="s">
        <v>776</v>
      </c>
      <c r="Z427" s="0" t="s">
        <v>777</v>
      </c>
      <c r="AA427" s="0" t="n">
        <v>2129402</v>
      </c>
    </row>
    <row r="428" customFormat="false" ht="12.75" hidden="false" customHeight="false" outlineLevel="0" collapsed="false">
      <c r="A428" s="191" t="str">
        <f aca="false">B428&amp;" "&amp;C428&amp;" "&amp;D428</f>
        <v> Metals Financial</v>
      </c>
      <c r="B428" s="191" t="str">
        <f aca="false">IF((LEFT(N428,2)="US"),"US","")</f>
        <v/>
      </c>
      <c r="C428" s="191" t="str">
        <f aca="false">M428</f>
        <v>Metals</v>
      </c>
      <c r="D428" s="191" t="str">
        <f aca="false">IF(ISNUMBER(FIND("Phy",N428))=TRUE(),"Physical","Financial")</f>
        <v>Financial</v>
      </c>
      <c r="E428" s="191" t="n">
        <f aca="false">IF(VLOOKUP(S428,'DD-Lookup'!$J$6:$L$50,3,FALSE())="Monthly",(YEAR(AC428)-YEAR(AB428))*12+MONTH(AC428)-MONTH(AB428)+1,(AC428-AB428+1))</f>
        <v>1</v>
      </c>
      <c r="F428" s="220" t="n">
        <f aca="false">E428*SUM(P428:Q428)</f>
        <v>20</v>
      </c>
      <c r="G428" s="196" t="n">
        <v>1244815</v>
      </c>
      <c r="H428" s="197" t="n">
        <v>37026.2683449074</v>
      </c>
      <c r="I428" s="0" t="s">
        <v>1060</v>
      </c>
      <c r="M428" s="0" t="s">
        <v>768</v>
      </c>
      <c r="N428" s="0" t="s">
        <v>997</v>
      </c>
      <c r="O428" s="0" t="s">
        <v>998</v>
      </c>
      <c r="Q428" s="198" t="n">
        <v>20</v>
      </c>
      <c r="S428" s="0" t="s">
        <v>771</v>
      </c>
      <c r="T428" s="0" t="s">
        <v>772</v>
      </c>
      <c r="U428" s="200" t="n">
        <v>954</v>
      </c>
      <c r="V428" s="0" t="s">
        <v>1061</v>
      </c>
      <c r="W428" s="0" t="s">
        <v>910</v>
      </c>
      <c r="X428" s="0" t="s">
        <v>775</v>
      </c>
      <c r="Y428" s="0" t="s">
        <v>776</v>
      </c>
      <c r="Z428" s="0" t="s">
        <v>777</v>
      </c>
      <c r="AA428" s="0" t="n">
        <v>2129404</v>
      </c>
    </row>
    <row r="429" customFormat="false" ht="12.75" hidden="false" customHeight="false" outlineLevel="0" collapsed="false">
      <c r="A429" s="191" t="str">
        <f aca="false">B429&amp;" "&amp;C429&amp;" "&amp;D429</f>
        <v>US Power Financial</v>
      </c>
      <c r="B429" s="191" t="str">
        <f aca="false">IF((LEFT(N429,2)="US"),"US","")</f>
        <v>US</v>
      </c>
      <c r="C429" s="191" t="str">
        <f aca="false">M429</f>
        <v>Power</v>
      </c>
      <c r="D429" s="191" t="str">
        <f aca="false">IF(ISNUMBER(FIND("Phy",N429))=TRUE(),"Physical","Financial")</f>
        <v>Financial</v>
      </c>
      <c r="E429" s="191" t="n">
        <f aca="false">IF(VLOOKUP(S429,'DD-Lookup'!$J$6:$L$50,3,FALSE())="Monthly",(YEAR(AC429)-YEAR(AB429))*12+MONTH(AC429)-MONTH(AB429)+1,(AC429-AB429+1))</f>
        <v>1</v>
      </c>
      <c r="F429" s="220" t="n">
        <f aca="false">E429*SUM(P429:Q429)</f>
        <v>50</v>
      </c>
      <c r="G429" s="196" t="n">
        <v>1244816</v>
      </c>
      <c r="H429" s="197" t="n">
        <v>37026.2685532407</v>
      </c>
      <c r="I429" s="0" t="s">
        <v>1187</v>
      </c>
      <c r="M429" s="0" t="s">
        <v>72</v>
      </c>
      <c r="N429" s="0" t="s">
        <v>1162</v>
      </c>
      <c r="O429" s="0" t="s">
        <v>1163</v>
      </c>
      <c r="P429" s="198" t="n">
        <v>50</v>
      </c>
      <c r="S429" s="0" t="s">
        <v>781</v>
      </c>
      <c r="T429" s="0" t="s">
        <v>772</v>
      </c>
      <c r="U429" s="200" t="n">
        <v>36</v>
      </c>
      <c r="V429" s="0" t="s">
        <v>1188</v>
      </c>
      <c r="W429" s="0" t="s">
        <v>1165</v>
      </c>
      <c r="X429" s="0" t="s">
        <v>1166</v>
      </c>
      <c r="Y429" s="0" t="s">
        <v>1167</v>
      </c>
      <c r="Z429" s="0" t="s">
        <v>573</v>
      </c>
      <c r="AA429" s="0" t="n">
        <v>610684.1</v>
      </c>
      <c r="AB429" s="197" t="n">
        <v>37026.875</v>
      </c>
      <c r="AC429" s="197" t="n">
        <v>37026.875</v>
      </c>
    </row>
    <row r="430" customFormat="false" ht="12.75" hidden="false" customHeight="false" outlineLevel="0" collapsed="false">
      <c r="A430" s="191" t="str">
        <f aca="false">B430&amp;" "&amp;C430&amp;" "&amp;D430</f>
        <v>US Crude Financial</v>
      </c>
      <c r="B430" s="191" t="str">
        <f aca="false">IF((LEFT(N430,2)="US"),"US","")</f>
        <v>US</v>
      </c>
      <c r="C430" s="191" t="str">
        <f aca="false">M430</f>
        <v>Crude</v>
      </c>
      <c r="D430" s="191" t="str">
        <f aca="false">IF(ISNUMBER(FIND("Phy",N430))=TRUE(),"Physical","Financial")</f>
        <v>Financial</v>
      </c>
      <c r="E430" s="191" t="n">
        <f aca="false">IF(VLOOKUP(S430,'DD-Lookup'!$J$6:$L$50,3,FALSE())="Monthly",(YEAR(AC430)-YEAR(AB430))*12+MONTH(AC430)-MONTH(AB430)+1,(AC430-AB430+1))</f>
        <v>1</v>
      </c>
      <c r="F430" s="220" t="n">
        <f aca="false">E430*SUM(P430:Q430)</f>
        <v>25000</v>
      </c>
      <c r="G430" s="196" t="n">
        <v>1244817</v>
      </c>
      <c r="H430" s="197" t="n">
        <v>37026.2687037037</v>
      </c>
      <c r="I430" s="0" t="s">
        <v>1137</v>
      </c>
      <c r="M430" s="0" t="s">
        <v>60</v>
      </c>
      <c r="N430" s="0" t="s">
        <v>1138</v>
      </c>
      <c r="O430" s="0" t="s">
        <v>1139</v>
      </c>
      <c r="Q430" s="198" t="n">
        <v>25000</v>
      </c>
      <c r="S430" s="0" t="s">
        <v>1140</v>
      </c>
      <c r="T430" s="0" t="s">
        <v>772</v>
      </c>
      <c r="U430" s="200" t="n">
        <v>28.72</v>
      </c>
      <c r="V430" s="0" t="s">
        <v>1141</v>
      </c>
      <c r="W430" s="0" t="s">
        <v>1142</v>
      </c>
      <c r="X430" s="0" t="s">
        <v>1143</v>
      </c>
      <c r="Y430" s="0" t="s">
        <v>893</v>
      </c>
      <c r="Z430" s="0" t="s">
        <v>573</v>
      </c>
      <c r="AA430" s="0" t="s">
        <v>1189</v>
      </c>
      <c r="AB430" s="197" t="n">
        <v>37043</v>
      </c>
      <c r="AC430" s="197" t="n">
        <v>37072</v>
      </c>
    </row>
    <row r="431" customFormat="false" ht="12.75" hidden="false" customHeight="false" outlineLevel="0" collapsed="false">
      <c r="A431" s="191" t="str">
        <f aca="false">B431&amp;" "&amp;C431&amp;" "&amp;D431</f>
        <v>US Power Physical</v>
      </c>
      <c r="B431" s="191" t="str">
        <f aca="false">IF((LEFT(N431,2)="US"),"US","")</f>
        <v>US</v>
      </c>
      <c r="C431" s="191" t="str">
        <f aca="false">M431</f>
        <v>Power</v>
      </c>
      <c r="D431" s="191" t="str">
        <f aca="false">IF(ISNUMBER(FIND("Phy",N431))=TRUE(),"Physical","Financial")</f>
        <v>Physical</v>
      </c>
      <c r="E431" s="191" t="n">
        <f aca="false">IF(VLOOKUP(S431,'DD-Lookup'!$J$6:$L$50,3,FALSE())="Monthly",(YEAR(AC431)-YEAR(AB431))*12+MONTH(AC431)-MONTH(AB431)+1,(AC431-AB431+1))</f>
        <v>1</v>
      </c>
      <c r="F431" s="220" t="n">
        <f aca="false">E431*SUM(P431:Q431)</f>
        <v>50</v>
      </c>
      <c r="G431" s="196" t="n">
        <v>1244818</v>
      </c>
      <c r="H431" s="197" t="n">
        <v>37026.2696180556</v>
      </c>
      <c r="I431" s="0" t="s">
        <v>637</v>
      </c>
      <c r="M431" s="0" t="s">
        <v>72</v>
      </c>
      <c r="N431" s="0" t="s">
        <v>1190</v>
      </c>
      <c r="O431" s="0" t="s">
        <v>1191</v>
      </c>
      <c r="Q431" s="198" t="n">
        <v>50</v>
      </c>
      <c r="S431" s="0" t="s">
        <v>781</v>
      </c>
      <c r="T431" s="0" t="s">
        <v>772</v>
      </c>
      <c r="U431" s="200" t="n">
        <v>38</v>
      </c>
      <c r="V431" s="0" t="s">
        <v>1192</v>
      </c>
      <c r="W431" s="0" t="s">
        <v>1193</v>
      </c>
      <c r="X431" s="0" t="s">
        <v>1194</v>
      </c>
      <c r="Y431" s="0" t="s">
        <v>1167</v>
      </c>
      <c r="Z431" s="0" t="s">
        <v>628</v>
      </c>
      <c r="AA431" s="0" t="n">
        <v>610685.1</v>
      </c>
      <c r="AB431" s="197" t="n">
        <v>37027.875</v>
      </c>
      <c r="AC431" s="197" t="n">
        <v>37027.875</v>
      </c>
    </row>
    <row r="432" customFormat="false" ht="12.75" hidden="false" customHeight="false" outlineLevel="0" collapsed="false">
      <c r="A432" s="191" t="str">
        <f aca="false">B432&amp;" "&amp;C432&amp;" "&amp;D432</f>
        <v>US Power Physical</v>
      </c>
      <c r="B432" s="191" t="str">
        <f aca="false">IF((LEFT(N432,2)="US"),"US","")</f>
        <v>US</v>
      </c>
      <c r="C432" s="191" t="str">
        <f aca="false">M432</f>
        <v>Power</v>
      </c>
      <c r="D432" s="191" t="str">
        <f aca="false">IF(ISNUMBER(FIND("Phy",N432))=TRUE(),"Physical","Financial")</f>
        <v>Physical</v>
      </c>
      <c r="E432" s="191" t="n">
        <f aca="false">IF(VLOOKUP(S432,'DD-Lookup'!$J$6:$L$50,3,FALSE())="Monthly",(YEAR(AC432)-YEAR(AB432))*12+MONTH(AC432)-MONTH(AB432)+1,(AC432-AB432+1))</f>
        <v>1</v>
      </c>
      <c r="F432" s="220" t="n">
        <f aca="false">E432*SUM(P432:Q432)</f>
        <v>50</v>
      </c>
      <c r="G432" s="196" t="n">
        <v>1244819</v>
      </c>
      <c r="H432" s="197" t="n">
        <v>37026.2697916667</v>
      </c>
      <c r="I432" s="0" t="s">
        <v>1195</v>
      </c>
      <c r="M432" s="0" t="s">
        <v>72</v>
      </c>
      <c r="N432" s="0" t="s">
        <v>1190</v>
      </c>
      <c r="O432" s="0" t="s">
        <v>1191</v>
      </c>
      <c r="Q432" s="198" t="n">
        <v>50</v>
      </c>
      <c r="S432" s="0" t="s">
        <v>781</v>
      </c>
      <c r="T432" s="0" t="s">
        <v>772</v>
      </c>
      <c r="U432" s="200" t="n">
        <v>38.5</v>
      </c>
      <c r="V432" s="0" t="s">
        <v>1196</v>
      </c>
      <c r="W432" s="0" t="s">
        <v>1193</v>
      </c>
      <c r="X432" s="0" t="s">
        <v>1194</v>
      </c>
      <c r="Y432" s="0" t="s">
        <v>1167</v>
      </c>
      <c r="Z432" s="0" t="s">
        <v>628</v>
      </c>
      <c r="AA432" s="0" t="n">
        <v>610687.1</v>
      </c>
      <c r="AB432" s="197" t="n">
        <v>37027.875</v>
      </c>
      <c r="AC432" s="197" t="n">
        <v>37027.875</v>
      </c>
    </row>
    <row r="433" customFormat="false" ht="12.75" hidden="false" customHeight="false" outlineLevel="0" collapsed="false">
      <c r="A433" s="191" t="str">
        <f aca="false">B433&amp;" "&amp;C433&amp;" "&amp;D433</f>
        <v> Power Physical</v>
      </c>
      <c r="B433" s="191" t="str">
        <f aca="false">IF((LEFT(N433,2)="US"),"US","")</f>
        <v/>
      </c>
      <c r="C433" s="191" t="str">
        <f aca="false">M433</f>
        <v>Power</v>
      </c>
      <c r="D433" s="191" t="str">
        <f aca="false">IF(ISNUMBER(FIND("Phy",N433))=TRUE(),"Physical","Financial")</f>
        <v>Physical</v>
      </c>
      <c r="E433" s="191" t="n">
        <f aca="false">IF(VLOOKUP(S433,'DD-Lookup'!$J$6:$L$50,3,FALSE())="Monthly",(YEAR(AC433)-YEAR(AB433))*12+MONTH(AC433)-MONTH(AB433)+1,(AC433-AB433+1))</f>
        <v>2</v>
      </c>
      <c r="F433" s="220" t="n">
        <f aca="false">E433*SUM(P433:Q433)</f>
        <v>50</v>
      </c>
      <c r="G433" s="196" t="n">
        <v>1244820</v>
      </c>
      <c r="H433" s="197" t="n">
        <v>37026.2702662037</v>
      </c>
      <c r="I433" s="0" t="s">
        <v>1012</v>
      </c>
      <c r="M433" s="0" t="s">
        <v>72</v>
      </c>
      <c r="N433" s="0" t="s">
        <v>793</v>
      </c>
      <c r="O433" s="0" t="s">
        <v>1197</v>
      </c>
      <c r="Q433" s="198" t="n">
        <v>25</v>
      </c>
      <c r="S433" s="0" t="s">
        <v>781</v>
      </c>
      <c r="T433" s="0" t="s">
        <v>795</v>
      </c>
      <c r="U433" s="200" t="n">
        <v>15.45</v>
      </c>
      <c r="V433" s="0" t="s">
        <v>1198</v>
      </c>
      <c r="W433" s="0" t="s">
        <v>797</v>
      </c>
      <c r="X433" s="0" t="s">
        <v>798</v>
      </c>
      <c r="Y433" s="0" t="s">
        <v>799</v>
      </c>
      <c r="Z433" s="0" t="s">
        <v>800</v>
      </c>
      <c r="AA433" s="0" t="n">
        <v>102312.1</v>
      </c>
      <c r="AB433" s="197" t="n">
        <v>37030.875</v>
      </c>
      <c r="AC433" s="197" t="n">
        <v>37031.875</v>
      </c>
    </row>
    <row r="434" customFormat="false" ht="12.75" hidden="false" customHeight="false" outlineLevel="0" collapsed="false">
      <c r="A434" s="191" t="str">
        <f aca="false">B434&amp;" "&amp;C434&amp;" "&amp;D434</f>
        <v>US Power Physical</v>
      </c>
      <c r="B434" s="191" t="str">
        <f aca="false">IF((LEFT(N434,2)="US"),"US","")</f>
        <v>US</v>
      </c>
      <c r="C434" s="191" t="str">
        <f aca="false">M434</f>
        <v>Power</v>
      </c>
      <c r="D434" s="191" t="str">
        <f aca="false">IF(ISNUMBER(FIND("Phy",N434))=TRUE(),"Physical","Financial")</f>
        <v>Physical</v>
      </c>
      <c r="E434" s="191" t="n">
        <f aca="false">IF(VLOOKUP(S434,'DD-Lookup'!$J$6:$L$50,3,FALSE())="Monthly",(YEAR(AC434)-YEAR(AB434))*12+MONTH(AC434)-MONTH(AB434)+1,(AC434-AB434+1))</f>
        <v>1</v>
      </c>
      <c r="F434" s="220" t="n">
        <f aca="false">E434*SUM(P434:Q434)</f>
        <v>50</v>
      </c>
      <c r="G434" s="196" t="n">
        <v>1244823</v>
      </c>
      <c r="H434" s="197" t="n">
        <v>37026.2705324074</v>
      </c>
      <c r="I434" s="0" t="s">
        <v>1199</v>
      </c>
      <c r="M434" s="0" t="s">
        <v>72</v>
      </c>
      <c r="N434" s="0" t="s">
        <v>1190</v>
      </c>
      <c r="O434" s="0" t="s">
        <v>1200</v>
      </c>
      <c r="Q434" s="198" t="n">
        <v>50</v>
      </c>
      <c r="S434" s="0" t="s">
        <v>781</v>
      </c>
      <c r="T434" s="0" t="s">
        <v>772</v>
      </c>
      <c r="U434" s="200" t="n">
        <v>39</v>
      </c>
      <c r="V434" s="0" t="s">
        <v>1201</v>
      </c>
      <c r="W434" s="0" t="s">
        <v>1202</v>
      </c>
      <c r="X434" s="0" t="s">
        <v>1203</v>
      </c>
      <c r="Y434" s="0" t="s">
        <v>1167</v>
      </c>
      <c r="Z434" s="0" t="s">
        <v>628</v>
      </c>
      <c r="AA434" s="0" t="n">
        <v>610691.1</v>
      </c>
      <c r="AB434" s="197" t="n">
        <v>37027.875</v>
      </c>
      <c r="AC434" s="197" t="n">
        <v>37027.875</v>
      </c>
    </row>
    <row r="435" customFormat="false" ht="12.75" hidden="false" customHeight="false" outlineLevel="0" collapsed="false">
      <c r="A435" s="191" t="str">
        <f aca="false">B435&amp;" "&amp;C435&amp;" "&amp;D435</f>
        <v>US Power Physical</v>
      </c>
      <c r="B435" s="191" t="str">
        <f aca="false">IF((LEFT(N435,2)="US"),"US","")</f>
        <v>US</v>
      </c>
      <c r="C435" s="191" t="str">
        <f aca="false">M435</f>
        <v>Power</v>
      </c>
      <c r="D435" s="191" t="str">
        <f aca="false">IF(ISNUMBER(FIND("Phy",N435))=TRUE(),"Physical","Financial")</f>
        <v>Physical</v>
      </c>
      <c r="E435" s="191" t="n">
        <f aca="false">IF(VLOOKUP(S435,'DD-Lookup'!$J$6:$L$50,3,FALSE())="Monthly",(YEAR(AC435)-YEAR(AB435))*12+MONTH(AC435)-MONTH(AB435)+1,(AC435-AB435+1))</f>
        <v>1</v>
      </c>
      <c r="F435" s="220" t="n">
        <f aca="false">E435*SUM(P435:Q435)</f>
        <v>50</v>
      </c>
      <c r="G435" s="196" t="n">
        <v>1244824</v>
      </c>
      <c r="H435" s="197" t="n">
        <v>37026.2705439815</v>
      </c>
      <c r="I435" s="0" t="s">
        <v>1204</v>
      </c>
      <c r="M435" s="0" t="s">
        <v>72</v>
      </c>
      <c r="N435" s="0" t="s">
        <v>1190</v>
      </c>
      <c r="O435" s="0" t="s">
        <v>1205</v>
      </c>
      <c r="P435" s="198" t="n">
        <v>50</v>
      </c>
      <c r="S435" s="0" t="s">
        <v>781</v>
      </c>
      <c r="T435" s="0" t="s">
        <v>772</v>
      </c>
      <c r="U435" s="200" t="n">
        <v>53</v>
      </c>
      <c r="V435" s="0" t="s">
        <v>1206</v>
      </c>
      <c r="W435" s="0" t="s">
        <v>1207</v>
      </c>
      <c r="X435" s="0" t="s">
        <v>1208</v>
      </c>
      <c r="Y435" s="0" t="s">
        <v>1167</v>
      </c>
      <c r="Z435" s="0" t="s">
        <v>628</v>
      </c>
      <c r="AA435" s="0" t="n">
        <v>610692.1</v>
      </c>
      <c r="AB435" s="197" t="n">
        <v>37027.875</v>
      </c>
      <c r="AC435" s="197" t="n">
        <v>37027.875</v>
      </c>
    </row>
    <row r="436" customFormat="false" ht="12.75" hidden="false" customHeight="false" outlineLevel="0" collapsed="false">
      <c r="A436" s="191" t="str">
        <f aca="false">B436&amp;" "&amp;C436&amp;" "&amp;D436</f>
        <v>US Power Physical</v>
      </c>
      <c r="B436" s="191" t="str">
        <f aca="false">IF((LEFT(N436,2)="US"),"US","")</f>
        <v>US</v>
      </c>
      <c r="C436" s="191" t="str">
        <f aca="false">M436</f>
        <v>Power</v>
      </c>
      <c r="D436" s="191" t="str">
        <f aca="false">IF(ISNUMBER(FIND("Phy",N436))=TRUE(),"Physical","Financial")</f>
        <v>Physical</v>
      </c>
      <c r="E436" s="191" t="n">
        <f aca="false">IF(VLOOKUP(S436,'DD-Lookup'!$J$6:$L$50,3,FALSE())="Monthly",(YEAR(AC436)-YEAR(AB436))*12+MONTH(AC436)-MONTH(AB436)+1,(AC436-AB436+1))</f>
        <v>1</v>
      </c>
      <c r="F436" s="220" t="n">
        <f aca="false">E436*SUM(P436:Q436)</f>
        <v>50</v>
      </c>
      <c r="G436" s="196" t="n">
        <v>1244825</v>
      </c>
      <c r="H436" s="197" t="n">
        <v>37026.2705902778</v>
      </c>
      <c r="I436" s="0" t="s">
        <v>637</v>
      </c>
      <c r="M436" s="0" t="s">
        <v>72</v>
      </c>
      <c r="N436" s="0" t="s">
        <v>1190</v>
      </c>
      <c r="O436" s="0" t="s">
        <v>1191</v>
      </c>
      <c r="Q436" s="198" t="n">
        <v>50</v>
      </c>
      <c r="S436" s="0" t="s">
        <v>781</v>
      </c>
      <c r="T436" s="0" t="s">
        <v>772</v>
      </c>
      <c r="U436" s="200" t="n">
        <v>39</v>
      </c>
      <c r="V436" s="0" t="s">
        <v>1192</v>
      </c>
      <c r="W436" s="0" t="s">
        <v>1193</v>
      </c>
      <c r="X436" s="0" t="s">
        <v>1194</v>
      </c>
      <c r="Y436" s="0" t="s">
        <v>1167</v>
      </c>
      <c r="Z436" s="0" t="s">
        <v>628</v>
      </c>
      <c r="AA436" s="0" t="n">
        <v>610693.1</v>
      </c>
      <c r="AB436" s="197" t="n">
        <v>37027.875</v>
      </c>
      <c r="AC436" s="197" t="n">
        <v>37027.875</v>
      </c>
    </row>
    <row r="437" customFormat="false" ht="12.75" hidden="false" customHeight="false" outlineLevel="0" collapsed="false">
      <c r="A437" s="191" t="str">
        <f aca="false">B437&amp;" "&amp;C437&amp;" "&amp;D437</f>
        <v>US Power Physical</v>
      </c>
      <c r="B437" s="191" t="str">
        <f aca="false">IF((LEFT(N437,2)="US"),"US","")</f>
        <v>US</v>
      </c>
      <c r="C437" s="191" t="str">
        <f aca="false">M437</f>
        <v>Power</v>
      </c>
      <c r="D437" s="191" t="str">
        <f aca="false">IF(ISNUMBER(FIND("Phy",N437))=TRUE(),"Physical","Financial")</f>
        <v>Physical</v>
      </c>
      <c r="E437" s="191" t="n">
        <f aca="false">IF(VLOOKUP(S437,'DD-Lookup'!$J$6:$L$50,3,FALSE())="Monthly",(YEAR(AC437)-YEAR(AB437))*12+MONTH(AC437)-MONTH(AB437)+1,(AC437-AB437+1))</f>
        <v>1</v>
      </c>
      <c r="F437" s="220" t="n">
        <f aca="false">E437*SUM(P437:Q437)</f>
        <v>50</v>
      </c>
      <c r="G437" s="196" t="n">
        <v>1244826</v>
      </c>
      <c r="H437" s="197" t="n">
        <v>37026.2707523148</v>
      </c>
      <c r="I437" s="0" t="s">
        <v>1209</v>
      </c>
      <c r="M437" s="0" t="s">
        <v>72</v>
      </c>
      <c r="N437" s="0" t="s">
        <v>1190</v>
      </c>
      <c r="O437" s="0" t="s">
        <v>1200</v>
      </c>
      <c r="Q437" s="198" t="n">
        <v>50</v>
      </c>
      <c r="S437" s="0" t="s">
        <v>781</v>
      </c>
      <c r="T437" s="0" t="s">
        <v>772</v>
      </c>
      <c r="U437" s="200" t="n">
        <v>39.5</v>
      </c>
      <c r="V437" s="0" t="s">
        <v>1210</v>
      </c>
      <c r="W437" s="0" t="s">
        <v>1202</v>
      </c>
      <c r="X437" s="0" t="s">
        <v>1203</v>
      </c>
      <c r="Y437" s="0" t="s">
        <v>1167</v>
      </c>
      <c r="Z437" s="0" t="s">
        <v>628</v>
      </c>
      <c r="AA437" s="0" t="n">
        <v>610694.1</v>
      </c>
      <c r="AB437" s="197" t="n">
        <v>37027.875</v>
      </c>
      <c r="AC437" s="197" t="n">
        <v>37027.875</v>
      </c>
    </row>
    <row r="438" customFormat="false" ht="12.75" hidden="false" customHeight="false" outlineLevel="0" collapsed="false">
      <c r="A438" s="191" t="str">
        <f aca="false">B438&amp;" "&amp;C438&amp;" "&amp;D438</f>
        <v>US Power Physical</v>
      </c>
      <c r="B438" s="191" t="str">
        <f aca="false">IF((LEFT(N438,2)="US"),"US","")</f>
        <v>US</v>
      </c>
      <c r="C438" s="191" t="str">
        <f aca="false">M438</f>
        <v>Power</v>
      </c>
      <c r="D438" s="191" t="str">
        <f aca="false">IF(ISNUMBER(FIND("Phy",N438))=TRUE(),"Physical","Financial")</f>
        <v>Physical</v>
      </c>
      <c r="E438" s="191" t="n">
        <f aca="false">IF(VLOOKUP(S438,'DD-Lookup'!$J$6:$L$50,3,FALSE())="Monthly",(YEAR(AC438)-YEAR(AB438))*12+MONTH(AC438)-MONTH(AB438)+1,(AC438-AB438+1))</f>
        <v>1</v>
      </c>
      <c r="F438" s="220" t="n">
        <f aca="false">E438*SUM(P438:Q438)</f>
        <v>50</v>
      </c>
      <c r="G438" s="196" t="n">
        <v>1244827</v>
      </c>
      <c r="H438" s="197" t="n">
        <v>37026.2707638889</v>
      </c>
      <c r="I438" s="0" t="s">
        <v>637</v>
      </c>
      <c r="M438" s="0" t="s">
        <v>72</v>
      </c>
      <c r="N438" s="0" t="s">
        <v>1190</v>
      </c>
      <c r="O438" s="0" t="s">
        <v>1211</v>
      </c>
      <c r="Q438" s="198" t="n">
        <v>50</v>
      </c>
      <c r="S438" s="0" t="s">
        <v>781</v>
      </c>
      <c r="T438" s="0" t="s">
        <v>772</v>
      </c>
      <c r="U438" s="200" t="n">
        <v>42.5</v>
      </c>
      <c r="V438" s="0" t="s">
        <v>1212</v>
      </c>
      <c r="W438" s="0" t="s">
        <v>1213</v>
      </c>
      <c r="X438" s="0" t="s">
        <v>1214</v>
      </c>
      <c r="Y438" s="0" t="s">
        <v>1167</v>
      </c>
      <c r="Z438" s="0" t="s">
        <v>628</v>
      </c>
      <c r="AA438" s="0" t="n">
        <v>610695.1</v>
      </c>
      <c r="AB438" s="197" t="n">
        <v>37027.875</v>
      </c>
      <c r="AC438" s="197" t="n">
        <v>37027.875</v>
      </c>
    </row>
    <row r="439" customFormat="false" ht="12.75" hidden="false" customHeight="false" outlineLevel="0" collapsed="false">
      <c r="A439" s="191" t="str">
        <f aca="false">B439&amp;" "&amp;C439&amp;" "&amp;D439</f>
        <v>US Power Physical</v>
      </c>
      <c r="B439" s="191" t="str">
        <f aca="false">IF((LEFT(N439,2)="US"),"US","")</f>
        <v>US</v>
      </c>
      <c r="C439" s="191" t="str">
        <f aca="false">M439</f>
        <v>Power</v>
      </c>
      <c r="D439" s="191" t="str">
        <f aca="false">IF(ISNUMBER(FIND("Phy",N439))=TRUE(),"Physical","Financial")</f>
        <v>Physical</v>
      </c>
      <c r="E439" s="191" t="n">
        <f aca="false">IF(VLOOKUP(S439,'DD-Lookup'!$J$6:$L$50,3,FALSE())="Monthly",(YEAR(AC439)-YEAR(AB439))*12+MONTH(AC439)-MONTH(AB439)+1,(AC439-AB439+1))</f>
        <v>1</v>
      </c>
      <c r="F439" s="220" t="n">
        <f aca="false">E439*SUM(P439:Q439)</f>
        <v>50</v>
      </c>
      <c r="G439" s="196" t="n">
        <v>1244828</v>
      </c>
      <c r="H439" s="197" t="n">
        <v>37026.2708333333</v>
      </c>
      <c r="I439" s="0" t="s">
        <v>1215</v>
      </c>
      <c r="M439" s="0" t="s">
        <v>72</v>
      </c>
      <c r="N439" s="0" t="s">
        <v>1190</v>
      </c>
      <c r="O439" s="0" t="s">
        <v>1191</v>
      </c>
      <c r="Q439" s="198" t="n">
        <v>50</v>
      </c>
      <c r="S439" s="0" t="s">
        <v>781</v>
      </c>
      <c r="T439" s="0" t="s">
        <v>772</v>
      </c>
      <c r="U439" s="200" t="n">
        <v>39.5</v>
      </c>
      <c r="V439" s="0" t="s">
        <v>1216</v>
      </c>
      <c r="W439" s="0" t="s">
        <v>1193</v>
      </c>
      <c r="X439" s="0" t="s">
        <v>1194</v>
      </c>
      <c r="Y439" s="0" t="s">
        <v>1167</v>
      </c>
      <c r="Z439" s="0" t="s">
        <v>628</v>
      </c>
      <c r="AA439" s="0" t="n">
        <v>610696.1</v>
      </c>
      <c r="AB439" s="197" t="n">
        <v>37027.875</v>
      </c>
      <c r="AC439" s="197" t="n">
        <v>37027.875</v>
      </c>
    </row>
    <row r="440" customFormat="false" ht="12.75" hidden="false" customHeight="false" outlineLevel="0" collapsed="false">
      <c r="A440" s="191" t="str">
        <f aca="false">B440&amp;" "&amp;C440&amp;" "&amp;D440</f>
        <v>US Power Physical</v>
      </c>
      <c r="B440" s="191" t="str">
        <f aca="false">IF((LEFT(N440,2)="US"),"US","")</f>
        <v>US</v>
      </c>
      <c r="C440" s="191" t="str">
        <f aca="false">M440</f>
        <v>Power</v>
      </c>
      <c r="D440" s="191" t="str">
        <f aca="false">IF(ISNUMBER(FIND("Phy",N440))=TRUE(),"Physical","Financial")</f>
        <v>Physical</v>
      </c>
      <c r="E440" s="191" t="n">
        <f aca="false">IF(VLOOKUP(S440,'DD-Lookup'!$J$6:$L$50,3,FALSE())="Monthly",(YEAR(AC440)-YEAR(AB440))*12+MONTH(AC440)-MONTH(AB440)+1,(AC440-AB440+1))</f>
        <v>5</v>
      </c>
      <c r="F440" s="220" t="n">
        <f aca="false">E440*SUM(P440:Q440)</f>
        <v>250</v>
      </c>
      <c r="G440" s="196" t="n">
        <v>1244829</v>
      </c>
      <c r="H440" s="197" t="n">
        <v>37026.2708449074</v>
      </c>
      <c r="I440" s="0" t="s">
        <v>1187</v>
      </c>
      <c r="M440" s="0" t="s">
        <v>72</v>
      </c>
      <c r="N440" s="0" t="s">
        <v>1190</v>
      </c>
      <c r="O440" s="0" t="s">
        <v>1217</v>
      </c>
      <c r="Q440" s="198" t="n">
        <v>50</v>
      </c>
      <c r="S440" s="0" t="s">
        <v>781</v>
      </c>
      <c r="T440" s="0" t="s">
        <v>772</v>
      </c>
      <c r="U440" s="200" t="n">
        <v>54.5</v>
      </c>
      <c r="V440" s="0" t="s">
        <v>1218</v>
      </c>
      <c r="W440" s="0" t="s">
        <v>1207</v>
      </c>
      <c r="X440" s="0" t="s">
        <v>1208</v>
      </c>
      <c r="Y440" s="0" t="s">
        <v>1167</v>
      </c>
      <c r="Z440" s="0" t="s">
        <v>628</v>
      </c>
      <c r="AA440" s="0" t="n">
        <v>610697.1</v>
      </c>
      <c r="AB440" s="197" t="n">
        <v>37032.875</v>
      </c>
      <c r="AC440" s="197" t="n">
        <v>37036.875</v>
      </c>
    </row>
    <row r="441" customFormat="false" ht="12.75" hidden="false" customHeight="false" outlineLevel="0" collapsed="false">
      <c r="A441" s="191" t="str">
        <f aca="false">B441&amp;" "&amp;C441&amp;" "&amp;D441</f>
        <v>US Power Physical</v>
      </c>
      <c r="B441" s="191" t="str">
        <f aca="false">IF((LEFT(N441,2)="US"),"US","")</f>
        <v>US</v>
      </c>
      <c r="C441" s="191" t="str">
        <f aca="false">M441</f>
        <v>Power</v>
      </c>
      <c r="D441" s="191" t="str">
        <f aca="false">IF(ISNUMBER(FIND("Phy",N441))=TRUE(),"Physical","Financial")</f>
        <v>Physical</v>
      </c>
      <c r="E441" s="191" t="n">
        <f aca="false">IF(VLOOKUP(S441,'DD-Lookup'!$J$6:$L$50,3,FALSE())="Monthly",(YEAR(AC441)-YEAR(AB441))*12+MONTH(AC441)-MONTH(AB441)+1,(AC441-AB441+1))</f>
        <v>1</v>
      </c>
      <c r="F441" s="220" t="n">
        <f aca="false">E441*SUM(P441:Q441)</f>
        <v>50</v>
      </c>
      <c r="G441" s="196" t="n">
        <v>1244831</v>
      </c>
      <c r="H441" s="197" t="n">
        <v>37026.2710763889</v>
      </c>
      <c r="I441" s="0" t="s">
        <v>1219</v>
      </c>
      <c r="M441" s="0" t="s">
        <v>72</v>
      </c>
      <c r="N441" s="0" t="s">
        <v>1190</v>
      </c>
      <c r="O441" s="0" t="s">
        <v>1220</v>
      </c>
      <c r="P441" s="198" t="n">
        <v>50</v>
      </c>
      <c r="S441" s="0" t="s">
        <v>781</v>
      </c>
      <c r="T441" s="0" t="s">
        <v>772</v>
      </c>
      <c r="U441" s="200" t="n">
        <v>12.75</v>
      </c>
      <c r="V441" s="0" t="s">
        <v>1221</v>
      </c>
      <c r="W441" s="0" t="s">
        <v>1222</v>
      </c>
      <c r="X441" s="0" t="s">
        <v>1223</v>
      </c>
      <c r="Y441" s="0" t="s">
        <v>1167</v>
      </c>
      <c r="Z441" s="0" t="s">
        <v>628</v>
      </c>
      <c r="AA441" s="0" t="n">
        <v>610699.1</v>
      </c>
      <c r="AB441" s="197" t="n">
        <v>37027.875</v>
      </c>
      <c r="AC441" s="197" t="n">
        <v>37027.875</v>
      </c>
    </row>
    <row r="442" customFormat="false" ht="12.75" hidden="false" customHeight="false" outlineLevel="0" collapsed="false">
      <c r="A442" s="191" t="str">
        <f aca="false">B442&amp;" "&amp;C442&amp;" "&amp;D442</f>
        <v> Metals Financial</v>
      </c>
      <c r="B442" s="191" t="str">
        <f aca="false">IF((LEFT(N442,2)="US"),"US","")</f>
        <v/>
      </c>
      <c r="C442" s="191" t="str">
        <f aca="false">M442</f>
        <v>Metals</v>
      </c>
      <c r="D442" s="191" t="str">
        <f aca="false">IF(ISNUMBER(FIND("Phy",N442))=TRUE(),"Physical","Financial")</f>
        <v>Financial</v>
      </c>
      <c r="E442" s="191" t="n">
        <f aca="false">IF(VLOOKUP(S442,'DD-Lookup'!$J$6:$L$50,3,FALSE())="Monthly",(YEAR(AC442)-YEAR(AB442))*12+MONTH(AC442)-MONTH(AB442)+1,(AC442-AB442+1))</f>
        <v>1</v>
      </c>
      <c r="F442" s="220" t="n">
        <f aca="false">E442*SUM(P442:Q442)</f>
        <v>20</v>
      </c>
      <c r="G442" s="196" t="n">
        <v>1244832</v>
      </c>
      <c r="H442" s="197" t="n">
        <v>37026.271087963</v>
      </c>
      <c r="I442" s="0" t="s">
        <v>963</v>
      </c>
      <c r="M442" s="0" t="s">
        <v>768</v>
      </c>
      <c r="N442" s="0" t="s">
        <v>997</v>
      </c>
      <c r="O442" s="0" t="s">
        <v>998</v>
      </c>
      <c r="P442" s="198" t="n">
        <v>20</v>
      </c>
      <c r="S442" s="0" t="s">
        <v>771</v>
      </c>
      <c r="T442" s="0" t="s">
        <v>772</v>
      </c>
      <c r="U442" s="200" t="n">
        <v>954</v>
      </c>
      <c r="V442" s="0" t="s">
        <v>1224</v>
      </c>
      <c r="W442" s="0" t="s">
        <v>910</v>
      </c>
      <c r="X442" s="0" t="s">
        <v>775</v>
      </c>
      <c r="Y442" s="0" t="s">
        <v>776</v>
      </c>
      <c r="Z442" s="0" t="s">
        <v>777</v>
      </c>
      <c r="AA442" s="0" t="n">
        <v>2129410</v>
      </c>
    </row>
    <row r="443" customFormat="false" ht="12.75" hidden="false" customHeight="false" outlineLevel="0" collapsed="false">
      <c r="A443" s="191" t="str">
        <f aca="false">B443&amp;" "&amp;C443&amp;" "&amp;D443</f>
        <v>US Power Physical</v>
      </c>
      <c r="B443" s="191" t="str">
        <f aca="false">IF((LEFT(N443,2)="US"),"US","")</f>
        <v>US</v>
      </c>
      <c r="C443" s="191" t="str">
        <f aca="false">M443</f>
        <v>Power</v>
      </c>
      <c r="D443" s="191" t="str">
        <f aca="false">IF(ISNUMBER(FIND("Phy",N443))=TRUE(),"Physical","Financial")</f>
        <v>Physical</v>
      </c>
      <c r="E443" s="191" t="n">
        <f aca="false">IF(VLOOKUP(S443,'DD-Lookup'!$J$6:$L$50,3,FALSE())="Monthly",(YEAR(AC443)-YEAR(AB443))*12+MONTH(AC443)-MONTH(AB443)+1,(AC443-AB443+1))</f>
        <v>1</v>
      </c>
      <c r="F443" s="220" t="n">
        <f aca="false">E443*SUM(P443:Q443)</f>
        <v>50</v>
      </c>
      <c r="G443" s="196" t="n">
        <v>1244833</v>
      </c>
      <c r="H443" s="197" t="n">
        <v>37026.2713078704</v>
      </c>
      <c r="I443" s="0" t="s">
        <v>1225</v>
      </c>
      <c r="M443" s="0" t="s">
        <v>72</v>
      </c>
      <c r="N443" s="0" t="s">
        <v>1190</v>
      </c>
      <c r="O443" s="0" t="s">
        <v>1200</v>
      </c>
      <c r="Q443" s="198" t="n">
        <v>50</v>
      </c>
      <c r="S443" s="0" t="s">
        <v>781</v>
      </c>
      <c r="T443" s="0" t="s">
        <v>772</v>
      </c>
      <c r="U443" s="200" t="n">
        <v>40</v>
      </c>
      <c r="V443" s="0" t="s">
        <v>1226</v>
      </c>
      <c r="W443" s="0" t="s">
        <v>1202</v>
      </c>
      <c r="X443" s="0" t="s">
        <v>1203</v>
      </c>
      <c r="Y443" s="0" t="s">
        <v>1167</v>
      </c>
      <c r="Z443" s="0" t="s">
        <v>628</v>
      </c>
      <c r="AA443" s="0" t="n">
        <v>610700.1</v>
      </c>
      <c r="AB443" s="197" t="n">
        <v>37027.875</v>
      </c>
      <c r="AC443" s="197" t="n">
        <v>37027.875</v>
      </c>
    </row>
    <row r="444" customFormat="false" ht="12.75" hidden="false" customHeight="false" outlineLevel="0" collapsed="false">
      <c r="A444" s="191" t="str">
        <f aca="false">B444&amp;" "&amp;C444&amp;" "&amp;D444</f>
        <v>US Power Physical</v>
      </c>
      <c r="B444" s="191" t="str">
        <f aca="false">IF((LEFT(N444,2)="US"),"US","")</f>
        <v>US</v>
      </c>
      <c r="C444" s="191" t="str">
        <f aca="false">M444</f>
        <v>Power</v>
      </c>
      <c r="D444" s="191" t="str">
        <f aca="false">IF(ISNUMBER(FIND("Phy",N444))=TRUE(),"Physical","Financial")</f>
        <v>Physical</v>
      </c>
      <c r="E444" s="191" t="n">
        <f aca="false">IF(VLOOKUP(S444,'DD-Lookup'!$J$6:$L$50,3,FALSE())="Monthly",(YEAR(AC444)-YEAR(AB444))*12+MONTH(AC444)-MONTH(AB444)+1,(AC444-AB444+1))</f>
        <v>1</v>
      </c>
      <c r="F444" s="220" t="n">
        <f aca="false">E444*SUM(P444:Q444)</f>
        <v>50</v>
      </c>
      <c r="G444" s="196" t="n">
        <v>1244834</v>
      </c>
      <c r="H444" s="197" t="n">
        <v>37026.2715162037</v>
      </c>
      <c r="I444" s="0" t="s">
        <v>1204</v>
      </c>
      <c r="M444" s="0" t="s">
        <v>72</v>
      </c>
      <c r="N444" s="0" t="s">
        <v>1190</v>
      </c>
      <c r="O444" s="0" t="s">
        <v>1200</v>
      </c>
      <c r="Q444" s="198" t="n">
        <v>50</v>
      </c>
      <c r="S444" s="0" t="s">
        <v>781</v>
      </c>
      <c r="T444" s="0" t="s">
        <v>772</v>
      </c>
      <c r="U444" s="200" t="n">
        <v>40.5</v>
      </c>
      <c r="V444" s="0" t="s">
        <v>1227</v>
      </c>
      <c r="W444" s="0" t="s">
        <v>1202</v>
      </c>
      <c r="X444" s="0" t="s">
        <v>1203</v>
      </c>
      <c r="Y444" s="0" t="s">
        <v>1167</v>
      </c>
      <c r="Z444" s="0" t="s">
        <v>628</v>
      </c>
      <c r="AA444" s="0" t="n">
        <v>610701.1</v>
      </c>
      <c r="AB444" s="197" t="n">
        <v>37027.875</v>
      </c>
      <c r="AC444" s="197" t="n">
        <v>37027.875</v>
      </c>
    </row>
    <row r="445" customFormat="false" ht="12.75" hidden="false" customHeight="false" outlineLevel="0" collapsed="false">
      <c r="A445" s="191" t="str">
        <f aca="false">B445&amp;" "&amp;C445&amp;" "&amp;D445</f>
        <v>US Power Physical</v>
      </c>
      <c r="B445" s="191" t="str">
        <f aca="false">IF((LEFT(N445,2)="US"),"US","")</f>
        <v>US</v>
      </c>
      <c r="C445" s="191" t="str">
        <f aca="false">M445</f>
        <v>Power</v>
      </c>
      <c r="D445" s="191" t="str">
        <f aca="false">IF(ISNUMBER(FIND("Phy",N445))=TRUE(),"Physical","Financial")</f>
        <v>Physical</v>
      </c>
      <c r="E445" s="191" t="n">
        <f aca="false">IF(VLOOKUP(S445,'DD-Lookup'!$J$6:$L$50,3,FALSE())="Monthly",(YEAR(AC445)-YEAR(AB445))*12+MONTH(AC445)-MONTH(AB445)+1,(AC445-AB445+1))</f>
        <v>1</v>
      </c>
      <c r="F445" s="220" t="n">
        <f aca="false">E445*SUM(P445:Q445)</f>
        <v>50</v>
      </c>
      <c r="G445" s="196" t="n">
        <v>1244835</v>
      </c>
      <c r="H445" s="197" t="n">
        <v>37026.2719328704</v>
      </c>
      <c r="I445" s="0" t="s">
        <v>1228</v>
      </c>
      <c r="M445" s="0" t="s">
        <v>72</v>
      </c>
      <c r="N445" s="0" t="s">
        <v>1190</v>
      </c>
      <c r="O445" s="0" t="s">
        <v>1200</v>
      </c>
      <c r="Q445" s="198" t="n">
        <v>50</v>
      </c>
      <c r="S445" s="0" t="s">
        <v>781</v>
      </c>
      <c r="T445" s="0" t="s">
        <v>772</v>
      </c>
      <c r="U445" s="200" t="n">
        <v>41</v>
      </c>
      <c r="V445" s="0" t="s">
        <v>1229</v>
      </c>
      <c r="W445" s="0" t="s">
        <v>1202</v>
      </c>
      <c r="X445" s="0" t="s">
        <v>1203</v>
      </c>
      <c r="Y445" s="0" t="s">
        <v>1167</v>
      </c>
      <c r="Z445" s="0" t="s">
        <v>628</v>
      </c>
      <c r="AA445" s="0" t="n">
        <v>610702.1</v>
      </c>
      <c r="AB445" s="197" t="n">
        <v>37027.875</v>
      </c>
      <c r="AC445" s="197" t="n">
        <v>37027.875</v>
      </c>
    </row>
    <row r="446" customFormat="false" ht="12.75" hidden="false" customHeight="false" outlineLevel="0" collapsed="false">
      <c r="A446" s="191" t="str">
        <f aca="false">B446&amp;" "&amp;C446&amp;" "&amp;D446</f>
        <v>US Power Physical</v>
      </c>
      <c r="B446" s="191" t="str">
        <f aca="false">IF((LEFT(N446,2)="US"),"US","")</f>
        <v>US</v>
      </c>
      <c r="C446" s="191" t="str">
        <f aca="false">M446</f>
        <v>Power</v>
      </c>
      <c r="D446" s="191" t="str">
        <f aca="false">IF(ISNUMBER(FIND("Phy",N446))=TRUE(),"Physical","Financial")</f>
        <v>Physical</v>
      </c>
      <c r="E446" s="191" t="n">
        <f aca="false">IF(VLOOKUP(S446,'DD-Lookup'!$J$6:$L$50,3,FALSE())="Monthly",(YEAR(AC446)-YEAR(AB446))*12+MONTH(AC446)-MONTH(AB446)+1,(AC446-AB446+1))</f>
        <v>1</v>
      </c>
      <c r="F446" s="220" t="n">
        <f aca="false">E446*SUM(P446:Q446)</f>
        <v>50</v>
      </c>
      <c r="G446" s="196" t="n">
        <v>1244836</v>
      </c>
      <c r="H446" s="197" t="n">
        <v>37026.272037037</v>
      </c>
      <c r="I446" s="0" t="s">
        <v>633</v>
      </c>
      <c r="M446" s="0" t="s">
        <v>72</v>
      </c>
      <c r="N446" s="0" t="s">
        <v>1190</v>
      </c>
      <c r="O446" s="0" t="s">
        <v>1230</v>
      </c>
      <c r="Q446" s="198" t="n">
        <v>50</v>
      </c>
      <c r="S446" s="0" t="s">
        <v>781</v>
      </c>
      <c r="T446" s="0" t="s">
        <v>772</v>
      </c>
      <c r="U446" s="200" t="n">
        <v>36.5</v>
      </c>
      <c r="V446" s="0" t="s">
        <v>1231</v>
      </c>
      <c r="W446" s="0" t="s">
        <v>1232</v>
      </c>
      <c r="X446" s="0" t="s">
        <v>1233</v>
      </c>
      <c r="Y446" s="0" t="s">
        <v>1167</v>
      </c>
      <c r="Z446" s="0" t="s">
        <v>628</v>
      </c>
      <c r="AA446" s="0" t="n">
        <v>610703.1</v>
      </c>
      <c r="AB446" s="197" t="n">
        <v>37027.875</v>
      </c>
      <c r="AC446" s="197" t="n">
        <v>37027.875</v>
      </c>
    </row>
    <row r="447" customFormat="false" ht="12.75" hidden="false" customHeight="false" outlineLevel="0" collapsed="false">
      <c r="A447" s="191" t="str">
        <f aca="false">B447&amp;" "&amp;C447&amp;" "&amp;D447</f>
        <v>US Power Physical</v>
      </c>
      <c r="B447" s="191" t="str">
        <f aca="false">IF((LEFT(N447,2)="US"),"US","")</f>
        <v>US</v>
      </c>
      <c r="C447" s="191" t="str">
        <f aca="false">M447</f>
        <v>Power</v>
      </c>
      <c r="D447" s="191" t="str">
        <f aca="false">IF(ISNUMBER(FIND("Phy",N447))=TRUE(),"Physical","Financial")</f>
        <v>Physical</v>
      </c>
      <c r="E447" s="191" t="n">
        <f aca="false">IF(VLOOKUP(S447,'DD-Lookup'!$J$6:$L$50,3,FALSE())="Monthly",(YEAR(AC447)-YEAR(AB447))*12+MONTH(AC447)-MONTH(AB447)+1,(AC447-AB447+1))</f>
        <v>1</v>
      </c>
      <c r="F447" s="220" t="n">
        <f aca="false">E447*SUM(P447:Q447)</f>
        <v>50</v>
      </c>
      <c r="G447" s="196" t="n">
        <v>1244837</v>
      </c>
      <c r="H447" s="197" t="n">
        <v>37026.2721412037</v>
      </c>
      <c r="I447" s="0" t="s">
        <v>633</v>
      </c>
      <c r="M447" s="0" t="s">
        <v>72</v>
      </c>
      <c r="N447" s="0" t="s">
        <v>1190</v>
      </c>
      <c r="O447" s="0" t="s">
        <v>1230</v>
      </c>
      <c r="Q447" s="198" t="n">
        <v>50</v>
      </c>
      <c r="S447" s="0" t="s">
        <v>781</v>
      </c>
      <c r="T447" s="0" t="s">
        <v>772</v>
      </c>
      <c r="U447" s="200" t="n">
        <v>37</v>
      </c>
      <c r="V447" s="0" t="s">
        <v>1231</v>
      </c>
      <c r="W447" s="0" t="s">
        <v>1232</v>
      </c>
      <c r="X447" s="0" t="s">
        <v>1233</v>
      </c>
      <c r="Y447" s="0" t="s">
        <v>1167</v>
      </c>
      <c r="Z447" s="0" t="s">
        <v>628</v>
      </c>
      <c r="AA447" s="0" t="n">
        <v>610704.1</v>
      </c>
      <c r="AB447" s="197" t="n">
        <v>37027.875</v>
      </c>
      <c r="AC447" s="197" t="n">
        <v>37027.875</v>
      </c>
    </row>
    <row r="448" customFormat="false" ht="12.75" hidden="false" customHeight="false" outlineLevel="0" collapsed="false">
      <c r="A448" s="191" t="str">
        <f aca="false">B448&amp;" "&amp;C448&amp;" "&amp;D448</f>
        <v>US Power Physical</v>
      </c>
      <c r="B448" s="191" t="str">
        <f aca="false">IF((LEFT(N448,2)="US"),"US","")</f>
        <v>US</v>
      </c>
      <c r="C448" s="191" t="str">
        <f aca="false">M448</f>
        <v>Power</v>
      </c>
      <c r="D448" s="191" t="str">
        <f aca="false">IF(ISNUMBER(FIND("Phy",N448))=TRUE(),"Physical","Financial")</f>
        <v>Physical</v>
      </c>
      <c r="E448" s="191" t="n">
        <f aca="false">IF(VLOOKUP(S448,'DD-Lookup'!$J$6:$L$50,3,FALSE())="Monthly",(YEAR(AC448)-YEAR(AB448))*12+MONTH(AC448)-MONTH(AB448)+1,(AC448-AB448+1))</f>
        <v>1</v>
      </c>
      <c r="F448" s="220" t="n">
        <f aca="false">E448*SUM(P448:Q448)</f>
        <v>50</v>
      </c>
      <c r="G448" s="196" t="n">
        <v>1244838</v>
      </c>
      <c r="H448" s="197" t="n">
        <v>37026.2722337963</v>
      </c>
      <c r="I448" s="0" t="s">
        <v>1199</v>
      </c>
      <c r="M448" s="0" t="s">
        <v>72</v>
      </c>
      <c r="N448" s="0" t="s">
        <v>1190</v>
      </c>
      <c r="O448" s="0" t="s">
        <v>1230</v>
      </c>
      <c r="Q448" s="198" t="n">
        <v>50</v>
      </c>
      <c r="S448" s="0" t="s">
        <v>781</v>
      </c>
      <c r="T448" s="0" t="s">
        <v>772</v>
      </c>
      <c r="U448" s="200" t="n">
        <v>37.75</v>
      </c>
      <c r="V448" s="0" t="s">
        <v>1234</v>
      </c>
      <c r="W448" s="0" t="s">
        <v>1232</v>
      </c>
      <c r="X448" s="0" t="s">
        <v>1233</v>
      </c>
      <c r="Y448" s="0" t="s">
        <v>1167</v>
      </c>
      <c r="Z448" s="0" t="s">
        <v>628</v>
      </c>
      <c r="AA448" s="0" t="n">
        <v>610705.1</v>
      </c>
      <c r="AB448" s="197" t="n">
        <v>37027.875</v>
      </c>
      <c r="AC448" s="197" t="n">
        <v>37027.875</v>
      </c>
    </row>
    <row r="449" customFormat="false" ht="12.75" hidden="false" customHeight="false" outlineLevel="0" collapsed="false">
      <c r="A449" s="191" t="str">
        <f aca="false">B449&amp;" "&amp;C449&amp;" "&amp;D449</f>
        <v>US Power Physical</v>
      </c>
      <c r="B449" s="191" t="str">
        <f aca="false">IF((LEFT(N449,2)="US"),"US","")</f>
        <v>US</v>
      </c>
      <c r="C449" s="191" t="str">
        <f aca="false">M449</f>
        <v>Power</v>
      </c>
      <c r="D449" s="191" t="str">
        <f aca="false">IF(ISNUMBER(FIND("Phy",N449))=TRUE(),"Physical","Financial")</f>
        <v>Physical</v>
      </c>
      <c r="E449" s="191" t="n">
        <f aca="false">IF(VLOOKUP(S449,'DD-Lookup'!$J$6:$L$50,3,FALSE())="Monthly",(YEAR(AC449)-YEAR(AB449))*12+MONTH(AC449)-MONTH(AB449)+1,(AC449-AB449+1))</f>
        <v>92</v>
      </c>
      <c r="F449" s="220" t="n">
        <f aca="false">E449*SUM(P449:Q449)</f>
        <v>4600</v>
      </c>
      <c r="G449" s="196" t="n">
        <v>1244842</v>
      </c>
      <c r="H449" s="197" t="n">
        <v>37026.2727199074</v>
      </c>
      <c r="I449" s="0" t="s">
        <v>1228</v>
      </c>
      <c r="M449" s="0" t="s">
        <v>72</v>
      </c>
      <c r="N449" s="0" t="s">
        <v>1190</v>
      </c>
      <c r="O449" s="0" t="s">
        <v>1235</v>
      </c>
      <c r="Q449" s="198" t="n">
        <v>50</v>
      </c>
      <c r="S449" s="0" t="s">
        <v>781</v>
      </c>
      <c r="T449" s="0" t="s">
        <v>772</v>
      </c>
      <c r="U449" s="200" t="n">
        <v>38.25</v>
      </c>
      <c r="V449" s="0" t="s">
        <v>1236</v>
      </c>
      <c r="W449" s="0" t="s">
        <v>1237</v>
      </c>
      <c r="X449" s="0" t="s">
        <v>1238</v>
      </c>
      <c r="Y449" s="0" t="s">
        <v>1167</v>
      </c>
      <c r="Z449" s="0" t="s">
        <v>628</v>
      </c>
      <c r="AA449" s="0" t="n">
        <v>610709.1</v>
      </c>
      <c r="AB449" s="197" t="n">
        <v>37165.7159722222</v>
      </c>
      <c r="AC449" s="197" t="n">
        <v>37256.7159722222</v>
      </c>
    </row>
    <row r="450" customFormat="false" ht="12.75" hidden="false" customHeight="false" outlineLevel="0" collapsed="false">
      <c r="A450" s="191" t="str">
        <f aca="false">B450&amp;" "&amp;C450&amp;" "&amp;D450</f>
        <v>US Power Physical</v>
      </c>
      <c r="B450" s="191" t="str">
        <f aca="false">IF((LEFT(N450,2)="US"),"US","")</f>
        <v>US</v>
      </c>
      <c r="C450" s="191" t="str">
        <f aca="false">M450</f>
        <v>Power</v>
      </c>
      <c r="D450" s="191" t="str">
        <f aca="false">IF(ISNUMBER(FIND("Phy",N450))=TRUE(),"Physical","Financial")</f>
        <v>Physical</v>
      </c>
      <c r="E450" s="191" t="n">
        <f aca="false">IF(VLOOKUP(S450,'DD-Lookup'!$J$6:$L$50,3,FALSE())="Monthly",(YEAR(AC450)-YEAR(AB450))*12+MONTH(AC450)-MONTH(AB450)+1,(AC450-AB450+1))</f>
        <v>30</v>
      </c>
      <c r="F450" s="220" t="n">
        <f aca="false">E450*SUM(P450:Q450)</f>
        <v>1500</v>
      </c>
      <c r="G450" s="196" t="n">
        <v>1244841</v>
      </c>
      <c r="H450" s="197" t="n">
        <v>37026.2727199074</v>
      </c>
      <c r="I450" s="0" t="s">
        <v>1239</v>
      </c>
      <c r="M450" s="0" t="s">
        <v>72</v>
      </c>
      <c r="N450" s="0" t="s">
        <v>1190</v>
      </c>
      <c r="O450" s="0" t="s">
        <v>1240</v>
      </c>
      <c r="P450" s="198" t="n">
        <v>50</v>
      </c>
      <c r="S450" s="0" t="s">
        <v>781</v>
      </c>
      <c r="T450" s="0" t="s">
        <v>772</v>
      </c>
      <c r="U450" s="200" t="n">
        <v>65.75</v>
      </c>
      <c r="V450" s="0" t="s">
        <v>1241</v>
      </c>
      <c r="W450" s="0" t="s">
        <v>1207</v>
      </c>
      <c r="X450" s="0" t="s">
        <v>1242</v>
      </c>
      <c r="Y450" s="0" t="s">
        <v>1167</v>
      </c>
      <c r="Z450" s="0" t="s">
        <v>628</v>
      </c>
      <c r="AA450" s="0" t="n">
        <v>610708.1</v>
      </c>
      <c r="AB450" s="197" t="n">
        <v>37043.7159722222</v>
      </c>
      <c r="AC450" s="197" t="n">
        <v>37072.7159722222</v>
      </c>
    </row>
    <row r="451" customFormat="false" ht="12.75" hidden="false" customHeight="false" outlineLevel="0" collapsed="false">
      <c r="A451" s="191" t="str">
        <f aca="false">B451&amp;" "&amp;C451&amp;" "&amp;D451</f>
        <v>US Power Physical</v>
      </c>
      <c r="B451" s="191" t="str">
        <f aca="false">IF((LEFT(N451,2)="US"),"US","")</f>
        <v>US</v>
      </c>
      <c r="C451" s="191" t="str">
        <f aca="false">M451</f>
        <v>Power</v>
      </c>
      <c r="D451" s="191" t="str">
        <f aca="false">IF(ISNUMBER(FIND("Phy",N451))=TRUE(),"Physical","Financial")</f>
        <v>Physical</v>
      </c>
      <c r="E451" s="191" t="n">
        <f aca="false">IF(VLOOKUP(S451,'DD-Lookup'!$J$6:$L$50,3,FALSE())="Monthly",(YEAR(AC451)-YEAR(AB451))*12+MONTH(AC451)-MONTH(AB451)+1,(AC451-AB451+1))</f>
        <v>1</v>
      </c>
      <c r="F451" s="220" t="n">
        <f aca="false">E451*SUM(P451:Q451)</f>
        <v>50</v>
      </c>
      <c r="G451" s="196" t="n">
        <v>1244844</v>
      </c>
      <c r="H451" s="197" t="n">
        <v>37026.2727430556</v>
      </c>
      <c r="I451" s="0" t="s">
        <v>1219</v>
      </c>
      <c r="M451" s="0" t="s">
        <v>72</v>
      </c>
      <c r="N451" s="0" t="s">
        <v>1190</v>
      </c>
      <c r="O451" s="0" t="s">
        <v>1230</v>
      </c>
      <c r="P451" s="198" t="n">
        <v>50</v>
      </c>
      <c r="S451" s="0" t="s">
        <v>781</v>
      </c>
      <c r="T451" s="0" t="s">
        <v>772</v>
      </c>
      <c r="U451" s="200" t="n">
        <v>40</v>
      </c>
      <c r="V451" s="0" t="s">
        <v>1243</v>
      </c>
      <c r="W451" s="0" t="s">
        <v>1232</v>
      </c>
      <c r="X451" s="0" t="s">
        <v>1233</v>
      </c>
      <c r="Y451" s="0" t="s">
        <v>1167</v>
      </c>
      <c r="Z451" s="0" t="s">
        <v>628</v>
      </c>
      <c r="AA451" s="0" t="n">
        <v>610711.1</v>
      </c>
      <c r="AB451" s="197" t="n">
        <v>37027.875</v>
      </c>
      <c r="AC451" s="197" t="n">
        <v>37027.875</v>
      </c>
    </row>
    <row r="452" customFormat="false" ht="12.75" hidden="false" customHeight="false" outlineLevel="0" collapsed="false">
      <c r="A452" s="191" t="str">
        <f aca="false">B452&amp;" "&amp;C452&amp;" "&amp;D452</f>
        <v>US Power Physical</v>
      </c>
      <c r="B452" s="191" t="str">
        <f aca="false">IF((LEFT(N452,2)="US"),"US","")</f>
        <v>US</v>
      </c>
      <c r="C452" s="191" t="str">
        <f aca="false">M452</f>
        <v>Power</v>
      </c>
      <c r="D452" s="191" t="str">
        <f aca="false">IF(ISNUMBER(FIND("Phy",N452))=TRUE(),"Physical","Financial")</f>
        <v>Physical</v>
      </c>
      <c r="E452" s="191" t="n">
        <f aca="false">IF(VLOOKUP(S452,'DD-Lookup'!$J$6:$L$50,3,FALSE())="Monthly",(YEAR(AC452)-YEAR(AB452))*12+MONTH(AC452)-MONTH(AB452)+1,(AC452-AB452+1))</f>
        <v>59</v>
      </c>
      <c r="F452" s="220" t="n">
        <f aca="false">E452*SUM(P452:Q452)</f>
        <v>2950</v>
      </c>
      <c r="G452" s="196" t="n">
        <v>1244845</v>
      </c>
      <c r="H452" s="197" t="n">
        <v>37026.2727777778</v>
      </c>
      <c r="I452" s="0" t="s">
        <v>1228</v>
      </c>
      <c r="M452" s="0" t="s">
        <v>72</v>
      </c>
      <c r="N452" s="0" t="s">
        <v>1190</v>
      </c>
      <c r="O452" s="0" t="s">
        <v>1244</v>
      </c>
      <c r="Q452" s="198" t="n">
        <v>50</v>
      </c>
      <c r="S452" s="0" t="s">
        <v>781</v>
      </c>
      <c r="T452" s="0" t="s">
        <v>772</v>
      </c>
      <c r="U452" s="200" t="n">
        <v>42.5</v>
      </c>
      <c r="V452" s="0" t="s">
        <v>1236</v>
      </c>
      <c r="W452" s="0" t="s">
        <v>1237</v>
      </c>
      <c r="X452" s="0" t="s">
        <v>1238</v>
      </c>
      <c r="Y452" s="0" t="s">
        <v>1167</v>
      </c>
      <c r="Z452" s="0" t="s">
        <v>628</v>
      </c>
      <c r="AA452" s="0" t="n">
        <v>610712.1</v>
      </c>
      <c r="AB452" s="197" t="n">
        <v>37257.7159722222</v>
      </c>
      <c r="AC452" s="197" t="n">
        <v>37315.7159722222</v>
      </c>
    </row>
    <row r="453" customFormat="false" ht="12.75" hidden="false" customHeight="false" outlineLevel="0" collapsed="false">
      <c r="A453" s="191" t="str">
        <f aca="false">B453&amp;" "&amp;C453&amp;" "&amp;D453</f>
        <v>US Power Physical</v>
      </c>
      <c r="B453" s="191" t="str">
        <f aca="false">IF((LEFT(N453,2)="US"),"US","")</f>
        <v>US</v>
      </c>
      <c r="C453" s="191" t="str">
        <f aca="false">M453</f>
        <v>Power</v>
      </c>
      <c r="D453" s="191" t="str">
        <f aca="false">IF(ISNUMBER(FIND("Phy",N453))=TRUE(),"Physical","Financial")</f>
        <v>Physical</v>
      </c>
      <c r="E453" s="191" t="n">
        <f aca="false">IF(VLOOKUP(S453,'DD-Lookup'!$J$6:$L$50,3,FALSE())="Monthly",(YEAR(AC453)-YEAR(AB453))*12+MONTH(AC453)-MONTH(AB453)+1,(AC453-AB453+1))</f>
        <v>1</v>
      </c>
      <c r="F453" s="220" t="n">
        <f aca="false">E453*SUM(P453:Q453)</f>
        <v>50</v>
      </c>
      <c r="G453" s="196" t="n">
        <v>1244846</v>
      </c>
      <c r="H453" s="197" t="n">
        <v>37026.2728009259</v>
      </c>
      <c r="I453" s="0" t="s">
        <v>1195</v>
      </c>
      <c r="M453" s="0" t="s">
        <v>72</v>
      </c>
      <c r="N453" s="0" t="s">
        <v>1190</v>
      </c>
      <c r="O453" s="0" t="s">
        <v>1191</v>
      </c>
      <c r="Q453" s="198" t="n">
        <v>50</v>
      </c>
      <c r="S453" s="0" t="s">
        <v>781</v>
      </c>
      <c r="T453" s="0" t="s">
        <v>772</v>
      </c>
      <c r="U453" s="200" t="n">
        <v>42</v>
      </c>
      <c r="V453" s="0" t="s">
        <v>1196</v>
      </c>
      <c r="W453" s="0" t="s">
        <v>1193</v>
      </c>
      <c r="X453" s="0" t="s">
        <v>1194</v>
      </c>
      <c r="Y453" s="0" t="s">
        <v>1167</v>
      </c>
      <c r="Z453" s="0" t="s">
        <v>628</v>
      </c>
      <c r="AA453" s="0" t="n">
        <v>610713.1</v>
      </c>
      <c r="AB453" s="197" t="n">
        <v>37027.875</v>
      </c>
      <c r="AC453" s="197" t="n">
        <v>37027.875</v>
      </c>
    </row>
    <row r="454" customFormat="false" ht="12.75" hidden="false" customHeight="false" outlineLevel="0" collapsed="false">
      <c r="A454" s="191" t="str">
        <f aca="false">B454&amp;" "&amp;C454&amp;" "&amp;D454</f>
        <v>US Power Physical</v>
      </c>
      <c r="B454" s="191" t="str">
        <f aca="false">IF((LEFT(N454,2)="US"),"US","")</f>
        <v>US</v>
      </c>
      <c r="C454" s="191" t="str">
        <f aca="false">M454</f>
        <v>Power</v>
      </c>
      <c r="D454" s="191" t="str">
        <f aca="false">IF(ISNUMBER(FIND("Phy",N454))=TRUE(),"Physical","Financial")</f>
        <v>Physical</v>
      </c>
      <c r="E454" s="191" t="n">
        <f aca="false">IF(VLOOKUP(S454,'DD-Lookup'!$J$6:$L$50,3,FALSE())="Monthly",(YEAR(AC454)-YEAR(AB454))*12+MONTH(AC454)-MONTH(AB454)+1,(AC454-AB454+1))</f>
        <v>1</v>
      </c>
      <c r="F454" s="220" t="n">
        <f aca="false">E454*SUM(P454:Q454)</f>
        <v>50</v>
      </c>
      <c r="G454" s="196" t="n">
        <v>1244847</v>
      </c>
      <c r="H454" s="197" t="n">
        <v>37026.2728472222</v>
      </c>
      <c r="I454" s="0" t="s">
        <v>633</v>
      </c>
      <c r="M454" s="0" t="s">
        <v>72</v>
      </c>
      <c r="N454" s="0" t="s">
        <v>1190</v>
      </c>
      <c r="O454" s="0" t="s">
        <v>1230</v>
      </c>
      <c r="P454" s="198" t="n">
        <v>50</v>
      </c>
      <c r="S454" s="0" t="s">
        <v>781</v>
      </c>
      <c r="T454" s="0" t="s">
        <v>772</v>
      </c>
      <c r="U454" s="200" t="n">
        <v>40.25</v>
      </c>
      <c r="V454" s="0" t="s">
        <v>1231</v>
      </c>
      <c r="W454" s="0" t="s">
        <v>1232</v>
      </c>
      <c r="X454" s="0" t="s">
        <v>1233</v>
      </c>
      <c r="Y454" s="0" t="s">
        <v>1167</v>
      </c>
      <c r="Z454" s="0" t="s">
        <v>628</v>
      </c>
      <c r="AA454" s="0" t="n">
        <v>610714.1</v>
      </c>
      <c r="AB454" s="197" t="n">
        <v>37027.875</v>
      </c>
      <c r="AC454" s="197" t="n">
        <v>37027.875</v>
      </c>
    </row>
    <row r="455" customFormat="false" ht="12.75" hidden="false" customHeight="false" outlineLevel="0" collapsed="false">
      <c r="A455" s="191" t="str">
        <f aca="false">B455&amp;" "&amp;C455&amp;" "&amp;D455</f>
        <v>US Power Physical</v>
      </c>
      <c r="B455" s="191" t="str">
        <f aca="false">IF((LEFT(N455,2)="US"),"US","")</f>
        <v>US</v>
      </c>
      <c r="C455" s="191" t="str">
        <f aca="false">M455</f>
        <v>Power</v>
      </c>
      <c r="D455" s="191" t="str">
        <f aca="false">IF(ISNUMBER(FIND("Phy",N455))=TRUE(),"Physical","Financial")</f>
        <v>Physical</v>
      </c>
      <c r="E455" s="191" t="n">
        <f aca="false">IF(VLOOKUP(S455,'DD-Lookup'!$J$6:$L$50,3,FALSE())="Monthly",(YEAR(AC455)-YEAR(AB455))*12+MONTH(AC455)-MONTH(AB455)+1,(AC455-AB455+1))</f>
        <v>1</v>
      </c>
      <c r="F455" s="220" t="n">
        <f aca="false">E455*SUM(P455:Q455)</f>
        <v>50</v>
      </c>
      <c r="G455" s="196" t="n">
        <v>1244848</v>
      </c>
      <c r="H455" s="197" t="n">
        <v>37026.2728819444</v>
      </c>
      <c r="I455" s="0" t="s">
        <v>1245</v>
      </c>
      <c r="M455" s="0" t="s">
        <v>72</v>
      </c>
      <c r="N455" s="0" t="s">
        <v>1190</v>
      </c>
      <c r="O455" s="0" t="s">
        <v>1230</v>
      </c>
      <c r="P455" s="198" t="n">
        <v>50</v>
      </c>
      <c r="S455" s="0" t="s">
        <v>781</v>
      </c>
      <c r="T455" s="0" t="s">
        <v>772</v>
      </c>
      <c r="U455" s="200" t="n">
        <v>40</v>
      </c>
      <c r="V455" s="0" t="s">
        <v>1246</v>
      </c>
      <c r="W455" s="0" t="s">
        <v>1232</v>
      </c>
      <c r="X455" s="0" t="s">
        <v>1233</v>
      </c>
      <c r="Y455" s="0" t="s">
        <v>1167</v>
      </c>
      <c r="Z455" s="0" t="s">
        <v>628</v>
      </c>
      <c r="AA455" s="0" t="n">
        <v>610715.1</v>
      </c>
      <c r="AB455" s="197" t="n">
        <v>37027.875</v>
      </c>
      <c r="AC455" s="197" t="n">
        <v>37027.875</v>
      </c>
    </row>
    <row r="456" customFormat="false" ht="12.75" hidden="false" customHeight="false" outlineLevel="0" collapsed="false">
      <c r="A456" s="191" t="str">
        <f aca="false">B456&amp;" "&amp;C456&amp;" "&amp;D456</f>
        <v> Metals Financial</v>
      </c>
      <c r="B456" s="191" t="str">
        <f aca="false">IF((LEFT(N456,2)="US"),"US","")</f>
        <v/>
      </c>
      <c r="C456" s="191" t="str">
        <f aca="false">M456</f>
        <v>Metals</v>
      </c>
      <c r="D456" s="191" t="str">
        <f aca="false">IF(ISNUMBER(FIND("Phy",N456))=TRUE(),"Physical","Financial")</f>
        <v>Financial</v>
      </c>
      <c r="E456" s="191" t="n">
        <f aca="false">IF(VLOOKUP(S456,'DD-Lookup'!$J$6:$L$50,3,FALSE())="Monthly",(YEAR(AC456)-YEAR(AB456))*12+MONTH(AC456)-MONTH(AB456)+1,(AC456-AB456+1))</f>
        <v>1</v>
      </c>
      <c r="F456" s="220" t="n">
        <f aca="false">E456*SUM(P456:Q456)</f>
        <v>20</v>
      </c>
      <c r="G456" s="196" t="n">
        <v>1244849</v>
      </c>
      <c r="H456" s="197" t="n">
        <v>37026.2729166667</v>
      </c>
      <c r="I456" s="0" t="s">
        <v>982</v>
      </c>
      <c r="M456" s="0" t="s">
        <v>768</v>
      </c>
      <c r="N456" s="0" t="s">
        <v>769</v>
      </c>
      <c r="O456" s="0" t="s">
        <v>770</v>
      </c>
      <c r="Q456" s="198" t="n">
        <v>20</v>
      </c>
      <c r="S456" s="0" t="s">
        <v>771</v>
      </c>
      <c r="T456" s="0" t="s">
        <v>772</v>
      </c>
      <c r="U456" s="200" t="n">
        <v>1668</v>
      </c>
      <c r="V456" s="0" t="s">
        <v>990</v>
      </c>
      <c r="W456" s="0" t="s">
        <v>820</v>
      </c>
      <c r="X456" s="0" t="s">
        <v>775</v>
      </c>
      <c r="Y456" s="0" t="s">
        <v>776</v>
      </c>
      <c r="Z456" s="0" t="s">
        <v>777</v>
      </c>
      <c r="AA456" s="0" t="n">
        <v>2129418</v>
      </c>
    </row>
    <row r="457" customFormat="false" ht="12.75" hidden="false" customHeight="false" outlineLevel="0" collapsed="false">
      <c r="A457" s="191" t="str">
        <f aca="false">B457&amp;" "&amp;C457&amp;" "&amp;D457</f>
        <v>US Power Physical</v>
      </c>
      <c r="B457" s="191" t="str">
        <f aca="false">IF((LEFT(N457,2)="US"),"US","")</f>
        <v>US</v>
      </c>
      <c r="C457" s="191" t="str">
        <f aca="false">M457</f>
        <v>Power</v>
      </c>
      <c r="D457" s="191" t="str">
        <f aca="false">IF(ISNUMBER(FIND("Phy",N457))=TRUE(),"Physical","Financial")</f>
        <v>Physical</v>
      </c>
      <c r="E457" s="191" t="n">
        <f aca="false">IF(VLOOKUP(S457,'DD-Lookup'!$J$6:$L$50,3,FALSE())="Monthly",(YEAR(AC457)-YEAR(AB457))*12+MONTH(AC457)-MONTH(AB457)+1,(AC457-AB457+1))</f>
        <v>1</v>
      </c>
      <c r="F457" s="220" t="n">
        <f aca="false">E457*SUM(P457:Q457)</f>
        <v>50</v>
      </c>
      <c r="G457" s="196" t="n">
        <v>1244850</v>
      </c>
      <c r="H457" s="197" t="n">
        <v>37026.272974537</v>
      </c>
      <c r="I457" s="0" t="s">
        <v>625</v>
      </c>
      <c r="M457" s="0" t="s">
        <v>72</v>
      </c>
      <c r="N457" s="0" t="s">
        <v>1190</v>
      </c>
      <c r="O457" s="0" t="s">
        <v>1230</v>
      </c>
      <c r="P457" s="198" t="n">
        <v>50</v>
      </c>
      <c r="S457" s="0" t="s">
        <v>781</v>
      </c>
      <c r="T457" s="0" t="s">
        <v>772</v>
      </c>
      <c r="U457" s="200" t="n">
        <v>39.5</v>
      </c>
      <c r="V457" s="0" t="s">
        <v>1247</v>
      </c>
      <c r="W457" s="0" t="s">
        <v>1232</v>
      </c>
      <c r="X457" s="0" t="s">
        <v>1233</v>
      </c>
      <c r="Y457" s="0" t="s">
        <v>1167</v>
      </c>
      <c r="Z457" s="0" t="s">
        <v>628</v>
      </c>
      <c r="AA457" s="0" t="n">
        <v>610716.1</v>
      </c>
      <c r="AB457" s="197" t="n">
        <v>37027.875</v>
      </c>
      <c r="AC457" s="197" t="n">
        <v>37027.875</v>
      </c>
    </row>
    <row r="458" customFormat="false" ht="12.75" hidden="false" customHeight="false" outlineLevel="0" collapsed="false">
      <c r="A458" s="191" t="str">
        <f aca="false">B458&amp;" "&amp;C458&amp;" "&amp;D458</f>
        <v>US Power Physical</v>
      </c>
      <c r="B458" s="191" t="str">
        <f aca="false">IF((LEFT(N458,2)="US"),"US","")</f>
        <v>US</v>
      </c>
      <c r="C458" s="191" t="str">
        <f aca="false">M458</f>
        <v>Power</v>
      </c>
      <c r="D458" s="191" t="str">
        <f aca="false">IF(ISNUMBER(FIND("Phy",N458))=TRUE(),"Physical","Financial")</f>
        <v>Physical</v>
      </c>
      <c r="E458" s="191" t="n">
        <f aca="false">IF(VLOOKUP(S458,'DD-Lookup'!$J$6:$L$50,3,FALSE())="Monthly",(YEAR(AC458)-YEAR(AB458))*12+MONTH(AC458)-MONTH(AB458)+1,(AC458-AB458+1))</f>
        <v>1</v>
      </c>
      <c r="F458" s="220" t="n">
        <f aca="false">E458*SUM(P458:Q458)</f>
        <v>50</v>
      </c>
      <c r="G458" s="196" t="n">
        <v>1244851</v>
      </c>
      <c r="H458" s="197" t="n">
        <v>37026.2731828704</v>
      </c>
      <c r="I458" s="0" t="s">
        <v>1219</v>
      </c>
      <c r="M458" s="0" t="s">
        <v>72</v>
      </c>
      <c r="N458" s="0" t="s">
        <v>1190</v>
      </c>
      <c r="O458" s="0" t="s">
        <v>1230</v>
      </c>
      <c r="Q458" s="198" t="n">
        <v>50</v>
      </c>
      <c r="S458" s="0" t="s">
        <v>781</v>
      </c>
      <c r="T458" s="0" t="s">
        <v>772</v>
      </c>
      <c r="U458" s="200" t="n">
        <v>39.5</v>
      </c>
      <c r="V458" s="0" t="s">
        <v>1243</v>
      </c>
      <c r="W458" s="0" t="s">
        <v>1232</v>
      </c>
      <c r="X458" s="0" t="s">
        <v>1233</v>
      </c>
      <c r="Y458" s="0" t="s">
        <v>1167</v>
      </c>
      <c r="Z458" s="0" t="s">
        <v>628</v>
      </c>
      <c r="AA458" s="0" t="n">
        <v>610717.1</v>
      </c>
      <c r="AB458" s="197" t="n">
        <v>37027.875</v>
      </c>
      <c r="AC458" s="197" t="n">
        <v>37027.875</v>
      </c>
    </row>
    <row r="459" customFormat="false" ht="12.75" hidden="false" customHeight="false" outlineLevel="0" collapsed="false">
      <c r="A459" s="191" t="str">
        <f aca="false">B459&amp;" "&amp;C459&amp;" "&amp;D459</f>
        <v>US Power Physical</v>
      </c>
      <c r="B459" s="191" t="str">
        <f aca="false">IF((LEFT(N459,2)="US"),"US","")</f>
        <v>US</v>
      </c>
      <c r="C459" s="191" t="str">
        <f aca="false">M459</f>
        <v>Power</v>
      </c>
      <c r="D459" s="191" t="str">
        <f aca="false">IF(ISNUMBER(FIND("Phy",N459))=TRUE(),"Physical","Financial")</f>
        <v>Physical</v>
      </c>
      <c r="E459" s="191" t="n">
        <f aca="false">IF(VLOOKUP(S459,'DD-Lookup'!$J$6:$L$50,3,FALSE())="Monthly",(YEAR(AC459)-YEAR(AB459))*12+MONTH(AC459)-MONTH(AB459)+1,(AC459-AB459+1))</f>
        <v>1</v>
      </c>
      <c r="F459" s="220" t="n">
        <f aca="false">E459*SUM(P459:Q459)</f>
        <v>50</v>
      </c>
      <c r="G459" s="196" t="n">
        <v>1244852</v>
      </c>
      <c r="H459" s="197" t="n">
        <v>37026.2732175926</v>
      </c>
      <c r="I459" s="0" t="s">
        <v>637</v>
      </c>
      <c r="M459" s="0" t="s">
        <v>72</v>
      </c>
      <c r="N459" s="0" t="s">
        <v>1190</v>
      </c>
      <c r="O459" s="0" t="s">
        <v>1211</v>
      </c>
      <c r="Q459" s="198" t="n">
        <v>50</v>
      </c>
      <c r="S459" s="0" t="s">
        <v>781</v>
      </c>
      <c r="T459" s="0" t="s">
        <v>772</v>
      </c>
      <c r="U459" s="200" t="n">
        <v>44</v>
      </c>
      <c r="V459" s="0" t="s">
        <v>1248</v>
      </c>
      <c r="W459" s="0" t="s">
        <v>1213</v>
      </c>
      <c r="X459" s="0" t="s">
        <v>1214</v>
      </c>
      <c r="Y459" s="0" t="s">
        <v>1167</v>
      </c>
      <c r="Z459" s="0" t="s">
        <v>628</v>
      </c>
      <c r="AA459" s="0" t="n">
        <v>610718.1</v>
      </c>
      <c r="AB459" s="197" t="n">
        <v>37027.875</v>
      </c>
      <c r="AC459" s="197" t="n">
        <v>37027.875</v>
      </c>
    </row>
    <row r="460" customFormat="false" ht="12.75" hidden="false" customHeight="false" outlineLevel="0" collapsed="false">
      <c r="A460" s="191" t="str">
        <f aca="false">B460&amp;" "&amp;C460&amp;" "&amp;D460</f>
        <v>US Power Physical</v>
      </c>
      <c r="B460" s="191" t="str">
        <f aca="false">IF((LEFT(N460,2)="US"),"US","")</f>
        <v>US</v>
      </c>
      <c r="C460" s="191" t="str">
        <f aca="false">M460</f>
        <v>Power</v>
      </c>
      <c r="D460" s="191" t="str">
        <f aca="false">IF(ISNUMBER(FIND("Phy",N460))=TRUE(),"Physical","Financial")</f>
        <v>Physical</v>
      </c>
      <c r="E460" s="191" t="n">
        <f aca="false">IF(VLOOKUP(S460,'DD-Lookup'!$J$6:$L$50,3,FALSE())="Monthly",(YEAR(AC460)-YEAR(AB460))*12+MONTH(AC460)-MONTH(AB460)+1,(AC460-AB460+1))</f>
        <v>5</v>
      </c>
      <c r="F460" s="220" t="n">
        <f aca="false">E460*SUM(P460:Q460)</f>
        <v>250</v>
      </c>
      <c r="G460" s="196" t="n">
        <v>1244853</v>
      </c>
      <c r="H460" s="197" t="n">
        <v>37026.2732638889</v>
      </c>
      <c r="I460" s="0" t="s">
        <v>1187</v>
      </c>
      <c r="M460" s="0" t="s">
        <v>72</v>
      </c>
      <c r="N460" s="0" t="s">
        <v>1190</v>
      </c>
      <c r="O460" s="0" t="s">
        <v>1217</v>
      </c>
      <c r="Q460" s="198" t="n">
        <v>50</v>
      </c>
      <c r="S460" s="0" t="s">
        <v>781</v>
      </c>
      <c r="T460" s="0" t="s">
        <v>772</v>
      </c>
      <c r="U460" s="200" t="n">
        <v>55.5</v>
      </c>
      <c r="V460" s="0" t="s">
        <v>1218</v>
      </c>
      <c r="W460" s="0" t="s">
        <v>1207</v>
      </c>
      <c r="X460" s="0" t="s">
        <v>1208</v>
      </c>
      <c r="Y460" s="0" t="s">
        <v>1167</v>
      </c>
      <c r="Z460" s="0" t="s">
        <v>628</v>
      </c>
      <c r="AA460" s="0" t="n">
        <v>610719.1</v>
      </c>
      <c r="AB460" s="197" t="n">
        <v>37032.875</v>
      </c>
      <c r="AC460" s="197" t="n">
        <v>37036.875</v>
      </c>
    </row>
    <row r="461" customFormat="false" ht="12.75" hidden="false" customHeight="false" outlineLevel="0" collapsed="false">
      <c r="A461" s="191" t="str">
        <f aca="false">B461&amp;" "&amp;C461&amp;" "&amp;D461</f>
        <v> Metals Financial</v>
      </c>
      <c r="B461" s="191" t="str">
        <f aca="false">IF((LEFT(N461,2)="US"),"US","")</f>
        <v/>
      </c>
      <c r="C461" s="191" t="str">
        <f aca="false">M461</f>
        <v>Metals</v>
      </c>
      <c r="D461" s="191" t="str">
        <f aca="false">IF(ISNUMBER(FIND("Phy",N461))=TRUE(),"Physical","Financial")</f>
        <v>Financial</v>
      </c>
      <c r="E461" s="191" t="n">
        <f aca="false">IF(VLOOKUP(S461,'DD-Lookup'!$J$6:$L$50,3,FALSE())="Monthly",(YEAR(AC461)-YEAR(AB461))*12+MONTH(AC461)-MONTH(AB461)+1,(AC461-AB461+1))</f>
        <v>1</v>
      </c>
      <c r="F461" s="220" t="n">
        <f aca="false">E461*SUM(P461:Q461)</f>
        <v>50</v>
      </c>
      <c r="G461" s="196" t="n">
        <v>1244856</v>
      </c>
      <c r="H461" s="197" t="n">
        <v>37026.2733217593</v>
      </c>
      <c r="I461" s="0" t="s">
        <v>879</v>
      </c>
      <c r="M461" s="0" t="s">
        <v>768</v>
      </c>
      <c r="N461" s="0" t="s">
        <v>769</v>
      </c>
      <c r="O461" s="0" t="s">
        <v>770</v>
      </c>
      <c r="P461" s="198" t="n">
        <v>50</v>
      </c>
      <c r="S461" s="0" t="s">
        <v>771</v>
      </c>
      <c r="T461" s="0" t="s">
        <v>772</v>
      </c>
      <c r="U461" s="200" t="n">
        <v>1667.5</v>
      </c>
      <c r="V461" s="0" t="s">
        <v>1079</v>
      </c>
      <c r="W461" s="0" t="s">
        <v>965</v>
      </c>
      <c r="X461" s="0" t="s">
        <v>775</v>
      </c>
      <c r="Y461" s="0" t="s">
        <v>776</v>
      </c>
      <c r="Z461" s="0" t="s">
        <v>777</v>
      </c>
      <c r="AA461" s="0" t="n">
        <v>2129424</v>
      </c>
    </row>
    <row r="462" customFormat="false" ht="12.75" hidden="false" customHeight="false" outlineLevel="0" collapsed="false">
      <c r="A462" s="191" t="str">
        <f aca="false">B462&amp;" "&amp;C462&amp;" "&amp;D462</f>
        <v> Metals Financial</v>
      </c>
      <c r="B462" s="191" t="str">
        <f aca="false">IF((LEFT(N462,2)="US"),"US","")</f>
        <v/>
      </c>
      <c r="C462" s="191" t="str">
        <f aca="false">M462</f>
        <v>Metals</v>
      </c>
      <c r="D462" s="191" t="str">
        <f aca="false">IF(ISNUMBER(FIND("Phy",N462))=TRUE(),"Physical","Financial")</f>
        <v>Financial</v>
      </c>
      <c r="E462" s="191" t="n">
        <f aca="false">IF(VLOOKUP(S462,'DD-Lookup'!$J$6:$L$50,3,FALSE())="Monthly",(YEAR(AC462)-YEAR(AB462))*12+MONTH(AC462)-MONTH(AB462)+1,(AC462-AB462+1))</f>
        <v>1</v>
      </c>
      <c r="F462" s="220" t="n">
        <f aca="false">E462*SUM(P462:Q462)</f>
        <v>50</v>
      </c>
      <c r="G462" s="196" t="n">
        <v>1244855</v>
      </c>
      <c r="H462" s="197" t="n">
        <v>37026.2733217593</v>
      </c>
      <c r="I462" s="0" t="s">
        <v>879</v>
      </c>
      <c r="M462" s="0" t="s">
        <v>768</v>
      </c>
      <c r="N462" s="0" t="s">
        <v>769</v>
      </c>
      <c r="O462" s="0" t="s">
        <v>1249</v>
      </c>
      <c r="Q462" s="198" t="n">
        <v>50</v>
      </c>
      <c r="S462" s="0" t="s">
        <v>771</v>
      </c>
      <c r="T462" s="0" t="s">
        <v>772</v>
      </c>
      <c r="U462" s="200" t="n">
        <v>1644</v>
      </c>
      <c r="V462" s="0" t="s">
        <v>1079</v>
      </c>
      <c r="W462" s="0" t="s">
        <v>965</v>
      </c>
      <c r="X462" s="0" t="s">
        <v>775</v>
      </c>
      <c r="Y462" s="0" t="s">
        <v>776</v>
      </c>
      <c r="Z462" s="0" t="s">
        <v>777</v>
      </c>
      <c r="AA462" s="0" t="n">
        <v>2129422</v>
      </c>
      <c r="AB462" s="197" t="n">
        <v>37028.875</v>
      </c>
      <c r="AC462" s="197" t="n">
        <v>37028.875</v>
      </c>
    </row>
    <row r="463" customFormat="false" ht="12.75" hidden="false" customHeight="false" outlineLevel="0" collapsed="false">
      <c r="A463" s="191" t="str">
        <f aca="false">B463&amp;" "&amp;C463&amp;" "&amp;D463</f>
        <v> Metals Financial</v>
      </c>
      <c r="B463" s="191" t="str">
        <f aca="false">IF((LEFT(N463,2)="US"),"US","")</f>
        <v/>
      </c>
      <c r="C463" s="191" t="str">
        <f aca="false">M463</f>
        <v>Metals</v>
      </c>
      <c r="D463" s="191" t="str">
        <f aca="false">IF(ISNUMBER(FIND("Phy",N463))=TRUE(),"Physical","Financial")</f>
        <v>Financial</v>
      </c>
      <c r="E463" s="191" t="n">
        <f aca="false">IF(VLOOKUP(S463,'DD-Lookup'!$J$6:$L$50,3,FALSE())="Monthly",(YEAR(AC463)-YEAR(AB463))*12+MONTH(AC463)-MONTH(AB463)+1,(AC463-AB463+1))</f>
        <v>1</v>
      </c>
      <c r="F463" s="220" t="n">
        <f aca="false">E463*SUM(P463:Q463)</f>
        <v>20</v>
      </c>
      <c r="G463" s="196" t="n">
        <v>1244857</v>
      </c>
      <c r="H463" s="197" t="n">
        <v>37026.2734143519</v>
      </c>
      <c r="I463" s="0" t="s">
        <v>975</v>
      </c>
      <c r="M463" s="0" t="s">
        <v>768</v>
      </c>
      <c r="N463" s="0" t="s">
        <v>769</v>
      </c>
      <c r="O463" s="0" t="s">
        <v>770</v>
      </c>
      <c r="Q463" s="198" t="n">
        <v>20</v>
      </c>
      <c r="S463" s="0" t="s">
        <v>771</v>
      </c>
      <c r="T463" s="0" t="s">
        <v>772</v>
      </c>
      <c r="U463" s="200" t="n">
        <v>1669</v>
      </c>
      <c r="V463" s="0" t="s">
        <v>1250</v>
      </c>
      <c r="W463" s="0" t="s">
        <v>820</v>
      </c>
      <c r="X463" s="0" t="s">
        <v>775</v>
      </c>
      <c r="Y463" s="0" t="s">
        <v>776</v>
      </c>
      <c r="Z463" s="0" t="s">
        <v>777</v>
      </c>
      <c r="AA463" s="0" t="n">
        <v>2129426</v>
      </c>
    </row>
    <row r="464" customFormat="false" ht="12.75" hidden="false" customHeight="false" outlineLevel="0" collapsed="false">
      <c r="A464" s="191" t="str">
        <f aca="false">B464&amp;" "&amp;C464&amp;" "&amp;D464</f>
        <v>US Power Physical</v>
      </c>
      <c r="B464" s="191" t="str">
        <f aca="false">IF((LEFT(N464,2)="US"),"US","")</f>
        <v>US</v>
      </c>
      <c r="C464" s="191" t="str">
        <f aca="false">M464</f>
        <v>Power</v>
      </c>
      <c r="D464" s="191" t="str">
        <f aca="false">IF(ISNUMBER(FIND("Phy",N464))=TRUE(),"Physical","Financial")</f>
        <v>Physical</v>
      </c>
      <c r="E464" s="191" t="n">
        <f aca="false">IF(VLOOKUP(S464,'DD-Lookup'!$J$6:$L$50,3,FALSE())="Monthly",(YEAR(AC464)-YEAR(AB464))*12+MONTH(AC464)-MONTH(AB464)+1,(AC464-AB464+1))</f>
        <v>1</v>
      </c>
      <c r="F464" s="220" t="n">
        <f aca="false">E464*SUM(P464:Q464)</f>
        <v>50</v>
      </c>
      <c r="G464" s="196" t="n">
        <v>1244858</v>
      </c>
      <c r="H464" s="197" t="n">
        <v>37026.2734143519</v>
      </c>
      <c r="I464" s="0" t="s">
        <v>1251</v>
      </c>
      <c r="M464" s="0" t="s">
        <v>72</v>
      </c>
      <c r="N464" s="0" t="s">
        <v>1190</v>
      </c>
      <c r="O464" s="0" t="s">
        <v>1252</v>
      </c>
      <c r="P464" s="198" t="n">
        <v>50</v>
      </c>
      <c r="S464" s="0" t="s">
        <v>781</v>
      </c>
      <c r="T464" s="0" t="s">
        <v>772</v>
      </c>
      <c r="U464" s="200" t="n">
        <v>13</v>
      </c>
      <c r="V464" s="0" t="s">
        <v>1253</v>
      </c>
      <c r="W464" s="0" t="s">
        <v>1222</v>
      </c>
      <c r="X464" s="0" t="s">
        <v>1223</v>
      </c>
      <c r="Y464" s="0" t="s">
        <v>1167</v>
      </c>
      <c r="Z464" s="0" t="s">
        <v>628</v>
      </c>
      <c r="AA464" s="0" t="n">
        <v>610720.1</v>
      </c>
      <c r="AB464" s="197" t="n">
        <v>37027.875</v>
      </c>
      <c r="AC464" s="197" t="n">
        <v>37027.875</v>
      </c>
    </row>
    <row r="465" customFormat="false" ht="12.75" hidden="false" customHeight="false" outlineLevel="0" collapsed="false">
      <c r="A465" s="191" t="str">
        <f aca="false">B465&amp;" "&amp;C465&amp;" "&amp;D465</f>
        <v> Metals Financial</v>
      </c>
      <c r="B465" s="191" t="str">
        <f aca="false">IF((LEFT(N465,2)="US"),"US","")</f>
        <v/>
      </c>
      <c r="C465" s="191" t="str">
        <f aca="false">M465</f>
        <v>Metals</v>
      </c>
      <c r="D465" s="191" t="str">
        <f aca="false">IF(ISNUMBER(FIND("Phy",N465))=TRUE(),"Physical","Financial")</f>
        <v>Financial</v>
      </c>
      <c r="E465" s="191" t="n">
        <f aca="false">IF(VLOOKUP(S465,'DD-Lookup'!$J$6:$L$50,3,FALSE())="Monthly",(YEAR(AC465)-YEAR(AB465))*12+MONTH(AC465)-MONTH(AB465)+1,(AC465-AB465+1))</f>
        <v>1</v>
      </c>
      <c r="F465" s="220" t="n">
        <f aca="false">E465*SUM(P465:Q465)</f>
        <v>20</v>
      </c>
      <c r="G465" s="196" t="n">
        <v>1244859</v>
      </c>
      <c r="H465" s="197" t="n">
        <v>37026.2735300926</v>
      </c>
      <c r="I465" s="0" t="s">
        <v>879</v>
      </c>
      <c r="M465" s="0" t="s">
        <v>768</v>
      </c>
      <c r="N465" s="0" t="s">
        <v>870</v>
      </c>
      <c r="O465" s="0" t="s">
        <v>871</v>
      </c>
      <c r="Q465" s="198" t="n">
        <v>20</v>
      </c>
      <c r="S465" s="0" t="s">
        <v>771</v>
      </c>
      <c r="T465" s="0" t="s">
        <v>772</v>
      </c>
      <c r="U465" s="200" t="n">
        <v>1514</v>
      </c>
      <c r="V465" s="0" t="s">
        <v>1169</v>
      </c>
      <c r="W465" s="0" t="s">
        <v>820</v>
      </c>
      <c r="X465" s="0" t="s">
        <v>775</v>
      </c>
      <c r="Y465" s="0" t="s">
        <v>776</v>
      </c>
      <c r="Z465" s="0" t="s">
        <v>777</v>
      </c>
      <c r="AA465" s="0" t="n">
        <v>2129430</v>
      </c>
    </row>
    <row r="466" customFormat="false" ht="12.75" hidden="false" customHeight="false" outlineLevel="0" collapsed="false">
      <c r="A466" s="191" t="str">
        <f aca="false">B466&amp;" "&amp;C466&amp;" "&amp;D466</f>
        <v>US Power Physical</v>
      </c>
      <c r="B466" s="191" t="str">
        <f aca="false">IF((LEFT(N466,2)="US"),"US","")</f>
        <v>US</v>
      </c>
      <c r="C466" s="191" t="str">
        <f aca="false">M466</f>
        <v>Power</v>
      </c>
      <c r="D466" s="191" t="str">
        <f aca="false">IF(ISNUMBER(FIND("Phy",N466))=TRUE(),"Physical","Financial")</f>
        <v>Physical</v>
      </c>
      <c r="E466" s="191" t="n">
        <f aca="false">IF(VLOOKUP(S466,'DD-Lookup'!$J$6:$L$50,3,FALSE())="Monthly",(YEAR(AC466)-YEAR(AB466))*12+MONTH(AC466)-MONTH(AB466)+1,(AC466-AB466+1))</f>
        <v>1</v>
      </c>
      <c r="F466" s="220" t="n">
        <f aca="false">E466*SUM(P466:Q466)</f>
        <v>50</v>
      </c>
      <c r="G466" s="196" t="n">
        <v>1244860</v>
      </c>
      <c r="H466" s="197" t="n">
        <v>37026.2736458333</v>
      </c>
      <c r="I466" s="0" t="s">
        <v>1199</v>
      </c>
      <c r="M466" s="0" t="s">
        <v>72</v>
      </c>
      <c r="N466" s="0" t="s">
        <v>1190</v>
      </c>
      <c r="O466" s="0" t="s">
        <v>1200</v>
      </c>
      <c r="P466" s="198" t="n">
        <v>50</v>
      </c>
      <c r="S466" s="0" t="s">
        <v>781</v>
      </c>
      <c r="T466" s="0" t="s">
        <v>772</v>
      </c>
      <c r="U466" s="200" t="n">
        <v>40.5</v>
      </c>
      <c r="V466" s="0" t="s">
        <v>1201</v>
      </c>
      <c r="W466" s="0" t="s">
        <v>1202</v>
      </c>
      <c r="X466" s="0" t="s">
        <v>1203</v>
      </c>
      <c r="Y466" s="0" t="s">
        <v>1167</v>
      </c>
      <c r="Z466" s="0" t="s">
        <v>628</v>
      </c>
      <c r="AA466" s="0" t="n">
        <v>610721.1</v>
      </c>
      <c r="AB466" s="197" t="n">
        <v>37027.875</v>
      </c>
      <c r="AC466" s="197" t="n">
        <v>37027.875</v>
      </c>
    </row>
    <row r="467" customFormat="false" ht="12.75" hidden="false" customHeight="false" outlineLevel="0" collapsed="false">
      <c r="A467" s="191" t="str">
        <f aca="false">B467&amp;" "&amp;C467&amp;" "&amp;D467</f>
        <v> Natural Gas Physical</v>
      </c>
      <c r="B467" s="191" t="str">
        <f aca="false">IF((LEFT(N467,2)="US"),"US","")</f>
        <v/>
      </c>
      <c r="C467" s="191" t="str">
        <f aca="false">M467</f>
        <v>Natural Gas</v>
      </c>
      <c r="D467" s="191" t="str">
        <f aca="false">IF(ISNUMBER(FIND("Phy",N467))=TRUE(),"Physical","Financial")</f>
        <v>Physical</v>
      </c>
      <c r="E467" s="191" t="n">
        <f aca="false">IF(VLOOKUP(S467,'DD-Lookup'!$J$6:$L$50,3,FALSE())="Monthly",(YEAR(AC467)-YEAR(AB467))*12+MONTH(AC467)-MONTH(AB467)+1,(AC467-AB467+1))</f>
        <v>2</v>
      </c>
      <c r="F467" s="220" t="n">
        <f aca="false">E467*SUM(P467:Q467)</f>
        <v>100000</v>
      </c>
      <c r="G467" s="196" t="n">
        <v>1244861</v>
      </c>
      <c r="H467" s="197" t="n">
        <v>37026.2737268519</v>
      </c>
      <c r="I467" s="0" t="s">
        <v>955</v>
      </c>
      <c r="M467" s="0" t="s">
        <v>927</v>
      </c>
      <c r="N467" s="0" t="s">
        <v>928</v>
      </c>
      <c r="O467" s="0" t="s">
        <v>985</v>
      </c>
      <c r="Q467" s="198" t="n">
        <v>50000</v>
      </c>
      <c r="S467" s="0" t="s">
        <v>930</v>
      </c>
      <c r="T467" s="0" t="s">
        <v>931</v>
      </c>
      <c r="U467" s="200" t="n">
        <v>19.7</v>
      </c>
      <c r="V467" s="0" t="s">
        <v>957</v>
      </c>
      <c r="W467" s="0" t="s">
        <v>954</v>
      </c>
      <c r="X467" s="0" t="s">
        <v>934</v>
      </c>
      <c r="Y467" s="0" t="s">
        <v>935</v>
      </c>
      <c r="Z467" s="0" t="s">
        <v>800</v>
      </c>
      <c r="AA467" s="0" t="n">
        <v>102886</v>
      </c>
      <c r="AB467" s="197" t="n">
        <v>37030.875</v>
      </c>
      <c r="AC467" s="197" t="n">
        <v>37031.875</v>
      </c>
    </row>
    <row r="468" customFormat="false" ht="12.75" hidden="false" customHeight="false" outlineLevel="0" collapsed="false">
      <c r="A468" s="191" t="str">
        <f aca="false">B468&amp;" "&amp;C468&amp;" "&amp;D468</f>
        <v> Metals Financial</v>
      </c>
      <c r="B468" s="191" t="str">
        <f aca="false">IF((LEFT(N468,2)="US"),"US","")</f>
        <v/>
      </c>
      <c r="C468" s="191" t="str">
        <f aca="false">M468</f>
        <v>Metals</v>
      </c>
      <c r="D468" s="191" t="str">
        <f aca="false">IF(ISNUMBER(FIND("Phy",N468))=TRUE(),"Physical","Financial")</f>
        <v>Financial</v>
      </c>
      <c r="E468" s="191" t="n">
        <f aca="false">IF(VLOOKUP(S468,'DD-Lookup'!$J$6:$L$50,3,FALSE())="Monthly",(YEAR(AC468)-YEAR(AB468))*12+MONTH(AC468)-MONTH(AB468)+1,(AC468-AB468+1))</f>
        <v>1</v>
      </c>
      <c r="F468" s="220" t="n">
        <f aca="false">E468*SUM(P468:Q468)</f>
        <v>20</v>
      </c>
      <c r="G468" s="196" t="n">
        <v>1244862</v>
      </c>
      <c r="H468" s="197" t="n">
        <v>37026.2739699074</v>
      </c>
      <c r="I468" s="0" t="s">
        <v>975</v>
      </c>
      <c r="M468" s="0" t="s">
        <v>768</v>
      </c>
      <c r="N468" s="0" t="s">
        <v>769</v>
      </c>
      <c r="O468" s="0" t="s">
        <v>770</v>
      </c>
      <c r="Q468" s="198" t="n">
        <v>20</v>
      </c>
      <c r="S468" s="0" t="s">
        <v>771</v>
      </c>
      <c r="T468" s="0" t="s">
        <v>772</v>
      </c>
      <c r="U468" s="200" t="n">
        <v>1672</v>
      </c>
      <c r="V468" s="0" t="s">
        <v>1250</v>
      </c>
      <c r="W468" s="0" t="s">
        <v>820</v>
      </c>
      <c r="X468" s="0" t="s">
        <v>775</v>
      </c>
      <c r="Y468" s="0" t="s">
        <v>776</v>
      </c>
      <c r="Z468" s="0" t="s">
        <v>777</v>
      </c>
      <c r="AA468" s="0" t="n">
        <v>2129432</v>
      </c>
    </row>
    <row r="469" customFormat="false" ht="12.75" hidden="false" customHeight="false" outlineLevel="0" collapsed="false">
      <c r="A469" s="191" t="str">
        <f aca="false">B469&amp;" "&amp;C469&amp;" "&amp;D469</f>
        <v>US Power Physical</v>
      </c>
      <c r="B469" s="191" t="str">
        <f aca="false">IF((LEFT(N469,2)="US"),"US","")</f>
        <v>US</v>
      </c>
      <c r="C469" s="191" t="str">
        <f aca="false">M469</f>
        <v>Power</v>
      </c>
      <c r="D469" s="191" t="str">
        <f aca="false">IF(ISNUMBER(FIND("Phy",N469))=TRUE(),"Physical","Financial")</f>
        <v>Physical</v>
      </c>
      <c r="E469" s="191" t="n">
        <f aca="false">IF(VLOOKUP(S469,'DD-Lookup'!$J$6:$L$50,3,FALSE())="Monthly",(YEAR(AC469)-YEAR(AB469))*12+MONTH(AC469)-MONTH(AB469)+1,(AC469-AB469+1))</f>
        <v>30</v>
      </c>
      <c r="F469" s="220" t="n">
        <f aca="false">E469*SUM(P469:Q469)</f>
        <v>1500</v>
      </c>
      <c r="G469" s="196" t="n">
        <v>1244864</v>
      </c>
      <c r="H469" s="197" t="n">
        <v>37026.2741319445</v>
      </c>
      <c r="I469" s="0" t="s">
        <v>1254</v>
      </c>
      <c r="M469" s="0" t="s">
        <v>72</v>
      </c>
      <c r="N469" s="0" t="s">
        <v>1190</v>
      </c>
      <c r="O469" s="0" t="s">
        <v>1255</v>
      </c>
      <c r="Q469" s="198" t="n">
        <v>50</v>
      </c>
      <c r="S469" s="0" t="s">
        <v>781</v>
      </c>
      <c r="T469" s="0" t="s">
        <v>772</v>
      </c>
      <c r="U469" s="200" t="n">
        <v>39.7</v>
      </c>
      <c r="V469" s="0" t="s">
        <v>1256</v>
      </c>
      <c r="W469" s="0" t="s">
        <v>1237</v>
      </c>
      <c r="X469" s="0" t="s">
        <v>1203</v>
      </c>
      <c r="Y469" s="0" t="s">
        <v>1167</v>
      </c>
      <c r="Z469" s="0" t="s">
        <v>628</v>
      </c>
      <c r="AA469" s="0" t="n">
        <v>610724.1</v>
      </c>
      <c r="AB469" s="197" t="n">
        <v>37135.7159722222</v>
      </c>
      <c r="AC469" s="197" t="n">
        <v>37164.7159722222</v>
      </c>
    </row>
    <row r="470" customFormat="false" ht="12.75" hidden="false" customHeight="false" outlineLevel="0" collapsed="false">
      <c r="A470" s="191" t="str">
        <f aca="false">B470&amp;" "&amp;C470&amp;" "&amp;D470</f>
        <v>US Power Financial</v>
      </c>
      <c r="B470" s="191" t="str">
        <f aca="false">IF((LEFT(N470,2)="US"),"US","")</f>
        <v>US</v>
      </c>
      <c r="C470" s="191" t="str">
        <f aca="false">M470</f>
        <v>Power</v>
      </c>
      <c r="D470" s="191" t="str">
        <f aca="false">IF(ISNUMBER(FIND("Phy",N470))=TRUE(),"Physical","Financial")</f>
        <v>Financial</v>
      </c>
      <c r="E470" s="191" t="n">
        <f aca="false">IF(VLOOKUP(S470,'DD-Lookup'!$J$6:$L$50,3,FALSE())="Monthly",(YEAR(AC470)-YEAR(AB470))*12+MONTH(AC470)-MONTH(AB470)+1,(AC470-AB470+1))</f>
        <v>1</v>
      </c>
      <c r="F470" s="220" t="n">
        <f aca="false">E470*SUM(P470:Q470)</f>
        <v>50</v>
      </c>
      <c r="G470" s="196" t="n">
        <v>1244865</v>
      </c>
      <c r="H470" s="197" t="n">
        <v>37026.2741782407</v>
      </c>
      <c r="I470" s="0" t="s">
        <v>1257</v>
      </c>
      <c r="M470" s="0" t="s">
        <v>72</v>
      </c>
      <c r="N470" s="0" t="s">
        <v>1162</v>
      </c>
      <c r="O470" s="0" t="s">
        <v>1258</v>
      </c>
      <c r="Q470" s="198" t="n">
        <v>50</v>
      </c>
      <c r="S470" s="0" t="s">
        <v>781</v>
      </c>
      <c r="T470" s="0" t="s">
        <v>772</v>
      </c>
      <c r="U470" s="200" t="n">
        <v>40</v>
      </c>
      <c r="V470" s="0" t="s">
        <v>1259</v>
      </c>
      <c r="W470" s="0" t="s">
        <v>1260</v>
      </c>
      <c r="X470" s="0" t="s">
        <v>1208</v>
      </c>
      <c r="Y470" s="0" t="s">
        <v>1167</v>
      </c>
      <c r="Z470" s="0" t="s">
        <v>573</v>
      </c>
      <c r="AA470" s="0" t="n">
        <v>610725.1</v>
      </c>
      <c r="AB470" s="197" t="n">
        <v>37027.875</v>
      </c>
      <c r="AC470" s="197" t="n">
        <v>37027.875</v>
      </c>
    </row>
    <row r="471" customFormat="false" ht="12.75" hidden="false" customHeight="false" outlineLevel="0" collapsed="false">
      <c r="A471" s="191" t="str">
        <f aca="false">B471&amp;" "&amp;C471&amp;" "&amp;D471</f>
        <v>US Power Financial</v>
      </c>
      <c r="B471" s="191" t="str">
        <f aca="false">IF((LEFT(N471,2)="US"),"US","")</f>
        <v>US</v>
      </c>
      <c r="C471" s="191" t="str">
        <f aca="false">M471</f>
        <v>Power</v>
      </c>
      <c r="D471" s="191" t="str">
        <f aca="false">IF(ISNUMBER(FIND("Phy",N471))=TRUE(),"Physical","Financial")</f>
        <v>Financial</v>
      </c>
      <c r="E471" s="191" t="n">
        <f aca="false">IF(VLOOKUP(S471,'DD-Lookup'!$J$6:$L$50,3,FALSE())="Monthly",(YEAR(AC471)-YEAR(AB471))*12+MONTH(AC471)-MONTH(AB471)+1,(AC471-AB471+1))</f>
        <v>1</v>
      </c>
      <c r="F471" s="220" t="n">
        <f aca="false">E471*SUM(P471:Q471)</f>
        <v>50</v>
      </c>
      <c r="G471" s="196" t="n">
        <v>1244866</v>
      </c>
      <c r="H471" s="197" t="n">
        <v>37026.2742476852</v>
      </c>
      <c r="I471" s="0" t="s">
        <v>1187</v>
      </c>
      <c r="M471" s="0" t="s">
        <v>72</v>
      </c>
      <c r="N471" s="0" t="s">
        <v>1162</v>
      </c>
      <c r="O471" s="0" t="s">
        <v>1261</v>
      </c>
      <c r="P471" s="198" t="n">
        <v>50</v>
      </c>
      <c r="S471" s="0" t="s">
        <v>781</v>
      </c>
      <c r="T471" s="0" t="s">
        <v>772</v>
      </c>
      <c r="U471" s="200" t="n">
        <v>39.25</v>
      </c>
      <c r="V471" s="0" t="s">
        <v>1188</v>
      </c>
      <c r="W471" s="0" t="s">
        <v>1232</v>
      </c>
      <c r="X471" s="0" t="s">
        <v>1233</v>
      </c>
      <c r="Y471" s="0" t="s">
        <v>1167</v>
      </c>
      <c r="Z471" s="0" t="s">
        <v>573</v>
      </c>
      <c r="AA471" s="0" t="n">
        <v>610726.1</v>
      </c>
      <c r="AB471" s="197" t="n">
        <v>37027.875</v>
      </c>
      <c r="AC471" s="197" t="n">
        <v>37027.875</v>
      </c>
    </row>
    <row r="472" customFormat="false" ht="12.75" hidden="false" customHeight="false" outlineLevel="0" collapsed="false">
      <c r="A472" s="191" t="str">
        <f aca="false">B472&amp;" "&amp;C472&amp;" "&amp;D472</f>
        <v>US Power Physical</v>
      </c>
      <c r="B472" s="191" t="str">
        <f aca="false">IF((LEFT(N472,2)="US"),"US","")</f>
        <v>US</v>
      </c>
      <c r="C472" s="191" t="str">
        <f aca="false">M472</f>
        <v>Power</v>
      </c>
      <c r="D472" s="191" t="str">
        <f aca="false">IF(ISNUMBER(FIND("Phy",N472))=TRUE(),"Physical","Financial")</f>
        <v>Physical</v>
      </c>
      <c r="E472" s="191" t="n">
        <f aca="false">IF(VLOOKUP(S472,'DD-Lookup'!$J$6:$L$50,3,FALSE())="Monthly",(YEAR(AC472)-YEAR(AB472))*12+MONTH(AC472)-MONTH(AB472)+1,(AC472-AB472+1))</f>
        <v>1</v>
      </c>
      <c r="F472" s="220" t="n">
        <f aca="false">E472*SUM(P472:Q472)</f>
        <v>50</v>
      </c>
      <c r="G472" s="196" t="n">
        <v>1244867</v>
      </c>
      <c r="H472" s="197" t="n">
        <v>37026.2743171296</v>
      </c>
      <c r="I472" s="0" t="s">
        <v>1262</v>
      </c>
      <c r="M472" s="0" t="s">
        <v>72</v>
      </c>
      <c r="N472" s="0" t="s">
        <v>1190</v>
      </c>
      <c r="O472" s="0" t="s">
        <v>1230</v>
      </c>
      <c r="P472" s="198" t="n">
        <v>50</v>
      </c>
      <c r="S472" s="0" t="s">
        <v>781</v>
      </c>
      <c r="T472" s="0" t="s">
        <v>772</v>
      </c>
      <c r="U472" s="200" t="n">
        <v>39</v>
      </c>
      <c r="V472" s="0" t="s">
        <v>1263</v>
      </c>
      <c r="W472" s="0" t="s">
        <v>1232</v>
      </c>
      <c r="X472" s="0" t="s">
        <v>1233</v>
      </c>
      <c r="Y472" s="0" t="s">
        <v>1167</v>
      </c>
      <c r="Z472" s="0" t="s">
        <v>628</v>
      </c>
      <c r="AA472" s="0" t="n">
        <v>610727.1</v>
      </c>
      <c r="AB472" s="197" t="n">
        <v>37027.875</v>
      </c>
      <c r="AC472" s="197" t="n">
        <v>37027.875</v>
      </c>
    </row>
    <row r="473" customFormat="false" ht="12.75" hidden="false" customHeight="false" outlineLevel="0" collapsed="false">
      <c r="A473" s="191" t="str">
        <f aca="false">B473&amp;" "&amp;C473&amp;" "&amp;D473</f>
        <v>US Power Physical</v>
      </c>
      <c r="B473" s="191" t="str">
        <f aca="false">IF((LEFT(N473,2)="US"),"US","")</f>
        <v>US</v>
      </c>
      <c r="C473" s="191" t="str">
        <f aca="false">M473</f>
        <v>Power</v>
      </c>
      <c r="D473" s="191" t="str">
        <f aca="false">IF(ISNUMBER(FIND("Phy",N473))=TRUE(),"Physical","Financial")</f>
        <v>Physical</v>
      </c>
      <c r="E473" s="191" t="n">
        <f aca="false">IF(VLOOKUP(S473,'DD-Lookup'!$J$6:$L$50,3,FALSE())="Monthly",(YEAR(AC473)-YEAR(AB473))*12+MONTH(AC473)-MONTH(AB473)+1,(AC473-AB473+1))</f>
        <v>1</v>
      </c>
      <c r="F473" s="220" t="n">
        <f aca="false">E473*SUM(P473:Q473)</f>
        <v>50</v>
      </c>
      <c r="G473" s="196" t="n">
        <v>1244868</v>
      </c>
      <c r="H473" s="197" t="n">
        <v>37026.2743287037</v>
      </c>
      <c r="I473" s="0" t="s">
        <v>1239</v>
      </c>
      <c r="M473" s="0" t="s">
        <v>72</v>
      </c>
      <c r="N473" s="0" t="s">
        <v>1190</v>
      </c>
      <c r="O473" s="0" t="s">
        <v>1200</v>
      </c>
      <c r="P473" s="198" t="n">
        <v>50</v>
      </c>
      <c r="S473" s="0" t="s">
        <v>781</v>
      </c>
      <c r="T473" s="0" t="s">
        <v>772</v>
      </c>
      <c r="U473" s="200" t="n">
        <v>40</v>
      </c>
      <c r="V473" s="0" t="s">
        <v>1264</v>
      </c>
      <c r="W473" s="0" t="s">
        <v>1202</v>
      </c>
      <c r="X473" s="0" t="s">
        <v>1203</v>
      </c>
      <c r="Y473" s="0" t="s">
        <v>1167</v>
      </c>
      <c r="Z473" s="0" t="s">
        <v>628</v>
      </c>
      <c r="AA473" s="0" t="n">
        <v>610728.1</v>
      </c>
      <c r="AB473" s="197" t="n">
        <v>37027.875</v>
      </c>
      <c r="AC473" s="197" t="n">
        <v>37027.875</v>
      </c>
    </row>
    <row r="474" customFormat="false" ht="12.75" hidden="false" customHeight="false" outlineLevel="0" collapsed="false">
      <c r="A474" s="191" t="str">
        <f aca="false">B474&amp;" "&amp;C474&amp;" "&amp;D474</f>
        <v>US Power Physical</v>
      </c>
      <c r="B474" s="191" t="str">
        <f aca="false">IF((LEFT(N474,2)="US"),"US","")</f>
        <v>US</v>
      </c>
      <c r="C474" s="191" t="str">
        <f aca="false">M474</f>
        <v>Power</v>
      </c>
      <c r="D474" s="191" t="str">
        <f aca="false">IF(ISNUMBER(FIND("Phy",N474))=TRUE(),"Physical","Financial")</f>
        <v>Physical</v>
      </c>
      <c r="E474" s="191" t="n">
        <f aca="false">IF(VLOOKUP(S474,'DD-Lookup'!$J$6:$L$50,3,FALSE())="Monthly",(YEAR(AC474)-YEAR(AB474))*12+MONTH(AC474)-MONTH(AB474)+1,(AC474-AB474+1))</f>
        <v>1</v>
      </c>
      <c r="F474" s="220" t="n">
        <f aca="false">E474*SUM(P474:Q474)</f>
        <v>50</v>
      </c>
      <c r="G474" s="196" t="n">
        <v>1244872</v>
      </c>
      <c r="H474" s="197" t="n">
        <v>37026.2747569445</v>
      </c>
      <c r="I474" s="0" t="s">
        <v>1180</v>
      </c>
      <c r="M474" s="0" t="s">
        <v>72</v>
      </c>
      <c r="N474" s="0" t="s">
        <v>1190</v>
      </c>
      <c r="O474" s="0" t="s">
        <v>1230</v>
      </c>
      <c r="P474" s="198" t="n">
        <v>50</v>
      </c>
      <c r="S474" s="0" t="s">
        <v>781</v>
      </c>
      <c r="T474" s="0" t="s">
        <v>772</v>
      </c>
      <c r="U474" s="200" t="n">
        <v>38.75</v>
      </c>
      <c r="V474" s="0" t="s">
        <v>1265</v>
      </c>
      <c r="W474" s="0" t="s">
        <v>1232</v>
      </c>
      <c r="X474" s="0" t="s">
        <v>1233</v>
      </c>
      <c r="Y474" s="0" t="s">
        <v>1167</v>
      </c>
      <c r="Z474" s="0" t="s">
        <v>628</v>
      </c>
      <c r="AA474" s="0" t="n">
        <v>610731.1</v>
      </c>
      <c r="AB474" s="197" t="n">
        <v>37027.875</v>
      </c>
      <c r="AC474" s="197" t="n">
        <v>37027.875</v>
      </c>
    </row>
    <row r="475" customFormat="false" ht="12.75" hidden="false" customHeight="false" outlineLevel="0" collapsed="false">
      <c r="A475" s="191" t="str">
        <f aca="false">B475&amp;" "&amp;C475&amp;" "&amp;D475</f>
        <v>US Power Physical</v>
      </c>
      <c r="B475" s="191" t="str">
        <f aca="false">IF((LEFT(N475,2)="US"),"US","")</f>
        <v>US</v>
      </c>
      <c r="C475" s="191" t="str">
        <f aca="false">M475</f>
        <v>Power</v>
      </c>
      <c r="D475" s="191" t="str">
        <f aca="false">IF(ISNUMBER(FIND("Phy",N475))=TRUE(),"Physical","Financial")</f>
        <v>Physical</v>
      </c>
      <c r="E475" s="191" t="n">
        <f aca="false">IF(VLOOKUP(S475,'DD-Lookup'!$J$6:$L$50,3,FALSE())="Monthly",(YEAR(AC475)-YEAR(AB475))*12+MONTH(AC475)-MONTH(AB475)+1,(AC475-AB475+1))</f>
        <v>1</v>
      </c>
      <c r="F475" s="220" t="n">
        <f aca="false">E475*SUM(P475:Q475)</f>
        <v>50</v>
      </c>
      <c r="G475" s="196" t="n">
        <v>1244873</v>
      </c>
      <c r="H475" s="197" t="n">
        <v>37026.2748611111</v>
      </c>
      <c r="I475" s="0" t="s">
        <v>1199</v>
      </c>
      <c r="M475" s="0" t="s">
        <v>72</v>
      </c>
      <c r="N475" s="0" t="s">
        <v>1190</v>
      </c>
      <c r="O475" s="0" t="s">
        <v>1200</v>
      </c>
      <c r="P475" s="198" t="n">
        <v>50</v>
      </c>
      <c r="S475" s="0" t="s">
        <v>781</v>
      </c>
      <c r="T475" s="0" t="s">
        <v>772</v>
      </c>
      <c r="U475" s="200" t="n">
        <v>39.5</v>
      </c>
      <c r="V475" s="0" t="s">
        <v>1201</v>
      </c>
      <c r="W475" s="0" t="s">
        <v>1202</v>
      </c>
      <c r="X475" s="0" t="s">
        <v>1203</v>
      </c>
      <c r="Y475" s="0" t="s">
        <v>1167</v>
      </c>
      <c r="Z475" s="0" t="s">
        <v>628</v>
      </c>
      <c r="AA475" s="0" t="n">
        <v>610732.1</v>
      </c>
      <c r="AB475" s="197" t="n">
        <v>37027.875</v>
      </c>
      <c r="AC475" s="197" t="n">
        <v>37027.875</v>
      </c>
    </row>
    <row r="476" customFormat="false" ht="12.75" hidden="false" customHeight="false" outlineLevel="0" collapsed="false">
      <c r="A476" s="191" t="str">
        <f aca="false">B476&amp;" "&amp;C476&amp;" "&amp;D476</f>
        <v>US Power Physical</v>
      </c>
      <c r="B476" s="191" t="str">
        <f aca="false">IF((LEFT(N476,2)="US"),"US","")</f>
        <v>US</v>
      </c>
      <c r="C476" s="191" t="str">
        <f aca="false">M476</f>
        <v>Power</v>
      </c>
      <c r="D476" s="191" t="str">
        <f aca="false">IF(ISNUMBER(FIND("Phy",N476))=TRUE(),"Physical","Financial")</f>
        <v>Physical</v>
      </c>
      <c r="E476" s="191" t="n">
        <f aca="false">IF(VLOOKUP(S476,'DD-Lookup'!$J$6:$L$50,3,FALSE())="Monthly",(YEAR(AC476)-YEAR(AB476))*12+MONTH(AC476)-MONTH(AB476)+1,(AC476-AB476+1))</f>
        <v>1</v>
      </c>
      <c r="F476" s="220" t="n">
        <f aca="false">E476*SUM(P476:Q476)</f>
        <v>50</v>
      </c>
      <c r="G476" s="196" t="n">
        <v>1244874</v>
      </c>
      <c r="H476" s="197" t="n">
        <v>37026.2753356482</v>
      </c>
      <c r="I476" s="0" t="s">
        <v>1199</v>
      </c>
      <c r="M476" s="0" t="s">
        <v>72</v>
      </c>
      <c r="N476" s="0" t="s">
        <v>1190</v>
      </c>
      <c r="O476" s="0" t="s">
        <v>1230</v>
      </c>
      <c r="P476" s="198" t="n">
        <v>50</v>
      </c>
      <c r="S476" s="0" t="s">
        <v>781</v>
      </c>
      <c r="T476" s="0" t="s">
        <v>772</v>
      </c>
      <c r="U476" s="200" t="n">
        <v>38.5</v>
      </c>
      <c r="V476" s="0" t="s">
        <v>1234</v>
      </c>
      <c r="W476" s="0" t="s">
        <v>1232</v>
      </c>
      <c r="X476" s="0" t="s">
        <v>1233</v>
      </c>
      <c r="Y476" s="0" t="s">
        <v>1167</v>
      </c>
      <c r="Z476" s="0" t="s">
        <v>628</v>
      </c>
      <c r="AA476" s="0" t="n">
        <v>610733.1</v>
      </c>
      <c r="AB476" s="197" t="n">
        <v>37027.875</v>
      </c>
      <c r="AC476" s="197" t="n">
        <v>37027.875</v>
      </c>
    </row>
    <row r="477" customFormat="false" ht="12.75" hidden="false" customHeight="false" outlineLevel="0" collapsed="false">
      <c r="A477" s="191" t="str">
        <f aca="false">B477&amp;" "&amp;C477&amp;" "&amp;D477</f>
        <v>US Power Physical</v>
      </c>
      <c r="B477" s="191" t="str">
        <f aca="false">IF((LEFT(N477,2)="US"),"US","")</f>
        <v>US</v>
      </c>
      <c r="C477" s="191" t="str">
        <f aca="false">M477</f>
        <v>Power</v>
      </c>
      <c r="D477" s="191" t="str">
        <f aca="false">IF(ISNUMBER(FIND("Phy",N477))=TRUE(),"Physical","Financial")</f>
        <v>Physical</v>
      </c>
      <c r="E477" s="191" t="n">
        <f aca="false">IF(VLOOKUP(S477,'DD-Lookup'!$J$6:$L$50,3,FALSE())="Monthly",(YEAR(AC477)-YEAR(AB477))*12+MONTH(AC477)-MONTH(AB477)+1,(AC477-AB477+1))</f>
        <v>1</v>
      </c>
      <c r="F477" s="220" t="n">
        <f aca="false">E477*SUM(P477:Q477)</f>
        <v>50</v>
      </c>
      <c r="G477" s="196" t="n">
        <v>1244875</v>
      </c>
      <c r="H477" s="197" t="n">
        <v>37026.2753703704</v>
      </c>
      <c r="I477" s="0" t="s">
        <v>1204</v>
      </c>
      <c r="M477" s="0" t="s">
        <v>72</v>
      </c>
      <c r="N477" s="0" t="s">
        <v>1190</v>
      </c>
      <c r="O477" s="0" t="s">
        <v>1205</v>
      </c>
      <c r="P477" s="198" t="n">
        <v>50</v>
      </c>
      <c r="S477" s="0" t="s">
        <v>781</v>
      </c>
      <c r="T477" s="0" t="s">
        <v>772</v>
      </c>
      <c r="U477" s="200" t="n">
        <v>53.5</v>
      </c>
      <c r="V477" s="0" t="s">
        <v>1206</v>
      </c>
      <c r="W477" s="0" t="s">
        <v>1207</v>
      </c>
      <c r="X477" s="0" t="s">
        <v>1208</v>
      </c>
      <c r="Y477" s="0" t="s">
        <v>1167</v>
      </c>
      <c r="Z477" s="0" t="s">
        <v>628</v>
      </c>
      <c r="AA477" s="0" t="n">
        <v>610734.1</v>
      </c>
      <c r="AB477" s="197" t="n">
        <v>37027.875</v>
      </c>
      <c r="AC477" s="197" t="n">
        <v>37027.875</v>
      </c>
    </row>
    <row r="478" customFormat="false" ht="12.75" hidden="false" customHeight="false" outlineLevel="0" collapsed="false">
      <c r="A478" s="191" t="str">
        <f aca="false">B478&amp;" "&amp;C478&amp;" "&amp;D478</f>
        <v>US Power Physical</v>
      </c>
      <c r="B478" s="191" t="str">
        <f aca="false">IF((LEFT(N478,2)="US"),"US","")</f>
        <v>US</v>
      </c>
      <c r="C478" s="191" t="str">
        <f aca="false">M478</f>
        <v>Power</v>
      </c>
      <c r="D478" s="191" t="str">
        <f aca="false">IF(ISNUMBER(FIND("Phy",N478))=TRUE(),"Physical","Financial")</f>
        <v>Physical</v>
      </c>
      <c r="E478" s="191" t="n">
        <f aca="false">IF(VLOOKUP(S478,'DD-Lookup'!$J$6:$L$50,3,FALSE())="Monthly",(YEAR(AC478)-YEAR(AB478))*12+MONTH(AC478)-MONTH(AB478)+1,(AC478-AB478+1))</f>
        <v>1</v>
      </c>
      <c r="F478" s="220" t="n">
        <f aca="false">E478*SUM(P478:Q478)</f>
        <v>50</v>
      </c>
      <c r="G478" s="196" t="n">
        <v>1244876</v>
      </c>
      <c r="H478" s="197" t="n">
        <v>37026.2756597222</v>
      </c>
      <c r="I478" s="0" t="s">
        <v>1266</v>
      </c>
      <c r="M478" s="0" t="s">
        <v>72</v>
      </c>
      <c r="N478" s="0" t="s">
        <v>1190</v>
      </c>
      <c r="O478" s="0" t="s">
        <v>1205</v>
      </c>
      <c r="P478" s="198" t="n">
        <v>50</v>
      </c>
      <c r="S478" s="0" t="s">
        <v>781</v>
      </c>
      <c r="T478" s="0" t="s">
        <v>772</v>
      </c>
      <c r="U478" s="200" t="n">
        <v>53.5</v>
      </c>
      <c r="V478" s="0" t="s">
        <v>1267</v>
      </c>
      <c r="W478" s="0" t="s">
        <v>1207</v>
      </c>
      <c r="X478" s="0" t="s">
        <v>1208</v>
      </c>
      <c r="Y478" s="0" t="s">
        <v>1167</v>
      </c>
      <c r="Z478" s="0" t="s">
        <v>628</v>
      </c>
      <c r="AA478" s="0" t="n">
        <v>610735.1</v>
      </c>
      <c r="AB478" s="197" t="n">
        <v>37027.875</v>
      </c>
      <c r="AC478" s="197" t="n">
        <v>37027.875</v>
      </c>
    </row>
    <row r="479" customFormat="false" ht="12.75" hidden="false" customHeight="false" outlineLevel="0" collapsed="false">
      <c r="A479" s="191" t="str">
        <f aca="false">B479&amp;" "&amp;C479&amp;" "&amp;D479</f>
        <v>US Power Physical</v>
      </c>
      <c r="B479" s="191" t="str">
        <f aca="false">IF((LEFT(N479,2)="US"),"US","")</f>
        <v>US</v>
      </c>
      <c r="C479" s="191" t="str">
        <f aca="false">M479</f>
        <v>Power</v>
      </c>
      <c r="D479" s="191" t="str">
        <f aca="false">IF(ISNUMBER(FIND("Phy",N479))=TRUE(),"Physical","Financial")</f>
        <v>Physical</v>
      </c>
      <c r="E479" s="191" t="n">
        <f aca="false">IF(VLOOKUP(S479,'DD-Lookup'!$J$6:$L$50,3,FALSE())="Monthly",(YEAR(AC479)-YEAR(AB479))*12+MONTH(AC479)-MONTH(AB479)+1,(AC479-AB479+1))</f>
        <v>1</v>
      </c>
      <c r="F479" s="220" t="n">
        <f aca="false">E479*SUM(P479:Q479)</f>
        <v>50</v>
      </c>
      <c r="G479" s="196" t="n">
        <v>1244877</v>
      </c>
      <c r="H479" s="197" t="n">
        <v>37026.2757060185</v>
      </c>
      <c r="I479" s="0" t="s">
        <v>1268</v>
      </c>
      <c r="M479" s="0" t="s">
        <v>72</v>
      </c>
      <c r="N479" s="0" t="s">
        <v>1190</v>
      </c>
      <c r="O479" s="0" t="s">
        <v>1230</v>
      </c>
      <c r="P479" s="198" t="n">
        <v>50</v>
      </c>
      <c r="S479" s="0" t="s">
        <v>781</v>
      </c>
      <c r="T479" s="0" t="s">
        <v>772</v>
      </c>
      <c r="U479" s="200" t="n">
        <v>38.25</v>
      </c>
      <c r="V479" s="0" t="s">
        <v>1269</v>
      </c>
      <c r="W479" s="0" t="s">
        <v>1232</v>
      </c>
      <c r="X479" s="0" t="s">
        <v>1233</v>
      </c>
      <c r="Y479" s="0" t="s">
        <v>1167</v>
      </c>
      <c r="Z479" s="0" t="s">
        <v>628</v>
      </c>
      <c r="AA479" s="0" t="n">
        <v>610736.1</v>
      </c>
      <c r="AB479" s="197" t="n">
        <v>37027.875</v>
      </c>
      <c r="AC479" s="197" t="n">
        <v>37027.875</v>
      </c>
    </row>
    <row r="480" customFormat="false" ht="12.75" hidden="false" customHeight="false" outlineLevel="0" collapsed="false">
      <c r="A480" s="191" t="str">
        <f aca="false">B480&amp;" "&amp;C480&amp;" "&amp;D480</f>
        <v>US Power Physical</v>
      </c>
      <c r="B480" s="191" t="str">
        <f aca="false">IF((LEFT(N480,2)="US"),"US","")</f>
        <v>US</v>
      </c>
      <c r="C480" s="191" t="str">
        <f aca="false">M480</f>
        <v>Power</v>
      </c>
      <c r="D480" s="191" t="str">
        <f aca="false">IF(ISNUMBER(FIND("Phy",N480))=TRUE(),"Physical","Financial")</f>
        <v>Physical</v>
      </c>
      <c r="E480" s="191" t="n">
        <f aca="false">IF(VLOOKUP(S480,'DD-Lookup'!$J$6:$L$50,3,FALSE())="Monthly",(YEAR(AC480)-YEAR(AB480))*12+MONTH(AC480)-MONTH(AB480)+1,(AC480-AB480+1))</f>
        <v>30</v>
      </c>
      <c r="F480" s="220" t="n">
        <f aca="false">E480*SUM(P480:Q480)</f>
        <v>1500</v>
      </c>
      <c r="G480" s="196" t="n">
        <v>1244878</v>
      </c>
      <c r="H480" s="197" t="n">
        <v>37026.2757291667</v>
      </c>
      <c r="I480" s="0" t="s">
        <v>1228</v>
      </c>
      <c r="M480" s="0" t="s">
        <v>72</v>
      </c>
      <c r="N480" s="0" t="s">
        <v>1190</v>
      </c>
      <c r="O480" s="0" t="s">
        <v>1270</v>
      </c>
      <c r="Q480" s="198" t="n">
        <v>50</v>
      </c>
      <c r="S480" s="0" t="s">
        <v>781</v>
      </c>
      <c r="T480" s="0" t="s">
        <v>772</v>
      </c>
      <c r="U480" s="200" t="n">
        <v>43.5</v>
      </c>
      <c r="V480" s="0" t="s">
        <v>1271</v>
      </c>
      <c r="W480" s="0" t="s">
        <v>1272</v>
      </c>
      <c r="X480" s="0" t="s">
        <v>1273</v>
      </c>
      <c r="Y480" s="0" t="s">
        <v>1167</v>
      </c>
      <c r="Z480" s="0" t="s">
        <v>628</v>
      </c>
      <c r="AA480" s="0" t="n">
        <v>610737.1</v>
      </c>
      <c r="AB480" s="197" t="n">
        <v>37135.5916666667</v>
      </c>
      <c r="AC480" s="197" t="n">
        <v>37164.5916666667</v>
      </c>
    </row>
    <row r="481" customFormat="false" ht="12.75" hidden="false" customHeight="false" outlineLevel="0" collapsed="false">
      <c r="A481" s="191" t="str">
        <f aca="false">B481&amp;" "&amp;C481&amp;" "&amp;D481</f>
        <v> Metals Financial</v>
      </c>
      <c r="B481" s="191" t="str">
        <f aca="false">IF((LEFT(N481,2)="US"),"US","")</f>
        <v/>
      </c>
      <c r="C481" s="191" t="str">
        <f aca="false">M481</f>
        <v>Metals</v>
      </c>
      <c r="D481" s="191" t="str">
        <f aca="false">IF(ISNUMBER(FIND("Phy",N481))=TRUE(),"Physical","Financial")</f>
        <v>Financial</v>
      </c>
      <c r="E481" s="191" t="n">
        <f aca="false">IF(VLOOKUP(S481,'DD-Lookup'!$J$6:$L$50,3,FALSE())="Monthly",(YEAR(AC481)-YEAR(AB481))*12+MONTH(AC481)-MONTH(AB481)+1,(AC481-AB481+1))</f>
        <v>1</v>
      </c>
      <c r="F481" s="220" t="n">
        <f aca="false">E481*SUM(P481:Q481)</f>
        <v>20</v>
      </c>
      <c r="G481" s="196" t="n">
        <v>1244879</v>
      </c>
      <c r="H481" s="197" t="n">
        <v>37026.2759259259</v>
      </c>
      <c r="I481" s="0" t="s">
        <v>1058</v>
      </c>
      <c r="M481" s="0" t="s">
        <v>768</v>
      </c>
      <c r="N481" s="0" t="s">
        <v>870</v>
      </c>
      <c r="O481" s="0" t="s">
        <v>871</v>
      </c>
      <c r="P481" s="198" t="n">
        <v>20</v>
      </c>
      <c r="S481" s="0" t="s">
        <v>771</v>
      </c>
      <c r="T481" s="0" t="s">
        <v>772</v>
      </c>
      <c r="U481" s="200" t="n">
        <v>1514</v>
      </c>
      <c r="V481" s="0" t="s">
        <v>1059</v>
      </c>
      <c r="W481" s="0" t="s">
        <v>820</v>
      </c>
      <c r="X481" s="0" t="s">
        <v>775</v>
      </c>
      <c r="Y481" s="0" t="s">
        <v>776</v>
      </c>
      <c r="Z481" s="0" t="s">
        <v>777</v>
      </c>
      <c r="AA481" s="0" t="n">
        <v>2129440</v>
      </c>
    </row>
    <row r="482" customFormat="false" ht="12.75" hidden="false" customHeight="false" outlineLevel="0" collapsed="false">
      <c r="A482" s="191" t="str">
        <f aca="false">B482&amp;" "&amp;C482&amp;" "&amp;D482</f>
        <v>US Power Physical</v>
      </c>
      <c r="B482" s="191" t="str">
        <f aca="false">IF((LEFT(N482,2)="US"),"US","")</f>
        <v>US</v>
      </c>
      <c r="C482" s="191" t="str">
        <f aca="false">M482</f>
        <v>Power</v>
      </c>
      <c r="D482" s="191" t="str">
        <f aca="false">IF(ISNUMBER(FIND("Phy",N482))=TRUE(),"Physical","Financial")</f>
        <v>Physical</v>
      </c>
      <c r="E482" s="191" t="n">
        <f aca="false">IF(VLOOKUP(S482,'DD-Lookup'!$J$6:$L$50,3,FALSE())="Monthly",(YEAR(AC482)-YEAR(AB482))*12+MONTH(AC482)-MONTH(AB482)+1,(AC482-AB482+1))</f>
        <v>1</v>
      </c>
      <c r="F482" s="220" t="n">
        <f aca="false">E482*SUM(P482:Q482)</f>
        <v>50</v>
      </c>
      <c r="G482" s="196" t="n">
        <v>1244880</v>
      </c>
      <c r="H482" s="197" t="n">
        <v>37026.2761111111</v>
      </c>
      <c r="I482" s="0" t="s">
        <v>1239</v>
      </c>
      <c r="M482" s="0" t="s">
        <v>72</v>
      </c>
      <c r="N482" s="0" t="s">
        <v>1190</v>
      </c>
      <c r="O482" s="0" t="s">
        <v>1200</v>
      </c>
      <c r="P482" s="198" t="n">
        <v>50</v>
      </c>
      <c r="S482" s="0" t="s">
        <v>781</v>
      </c>
      <c r="T482" s="0" t="s">
        <v>772</v>
      </c>
      <c r="U482" s="200" t="n">
        <v>39</v>
      </c>
      <c r="V482" s="0" t="s">
        <v>1264</v>
      </c>
      <c r="W482" s="0" t="s">
        <v>1202</v>
      </c>
      <c r="X482" s="0" t="s">
        <v>1203</v>
      </c>
      <c r="Y482" s="0" t="s">
        <v>1167</v>
      </c>
      <c r="Z482" s="0" t="s">
        <v>628</v>
      </c>
      <c r="AA482" s="0" t="n">
        <v>610738.1</v>
      </c>
      <c r="AB482" s="197" t="n">
        <v>37027.875</v>
      </c>
      <c r="AC482" s="197" t="n">
        <v>37027.875</v>
      </c>
    </row>
    <row r="483" customFormat="false" ht="12.75" hidden="false" customHeight="false" outlineLevel="0" collapsed="false">
      <c r="A483" s="191" t="str">
        <f aca="false">B483&amp;" "&amp;C483&amp;" "&amp;D483</f>
        <v>US Power Physical</v>
      </c>
      <c r="B483" s="191" t="str">
        <f aca="false">IF((LEFT(N483,2)="US"),"US","")</f>
        <v>US</v>
      </c>
      <c r="C483" s="191" t="str">
        <f aca="false">M483</f>
        <v>Power</v>
      </c>
      <c r="D483" s="191" t="str">
        <f aca="false">IF(ISNUMBER(FIND("Phy",N483))=TRUE(),"Physical","Financial")</f>
        <v>Physical</v>
      </c>
      <c r="E483" s="191" t="n">
        <f aca="false">IF(VLOOKUP(S483,'DD-Lookup'!$J$6:$L$50,3,FALSE())="Monthly",(YEAR(AC483)-YEAR(AB483))*12+MONTH(AC483)-MONTH(AB483)+1,(AC483-AB483+1))</f>
        <v>1</v>
      </c>
      <c r="F483" s="220" t="n">
        <f aca="false">E483*SUM(P483:Q483)</f>
        <v>50</v>
      </c>
      <c r="G483" s="196" t="n">
        <v>1244881</v>
      </c>
      <c r="H483" s="197" t="n">
        <v>37026.2761458333</v>
      </c>
      <c r="I483" s="0" t="s">
        <v>1254</v>
      </c>
      <c r="M483" s="0" t="s">
        <v>72</v>
      </c>
      <c r="N483" s="0" t="s">
        <v>1190</v>
      </c>
      <c r="O483" s="0" t="s">
        <v>1200</v>
      </c>
      <c r="P483" s="198" t="n">
        <v>50</v>
      </c>
      <c r="S483" s="0" t="s">
        <v>781</v>
      </c>
      <c r="T483" s="0" t="s">
        <v>772</v>
      </c>
      <c r="U483" s="200" t="n">
        <v>38.5</v>
      </c>
      <c r="V483" s="0" t="s">
        <v>1274</v>
      </c>
      <c r="W483" s="0" t="s">
        <v>1202</v>
      </c>
      <c r="X483" s="0" t="s">
        <v>1203</v>
      </c>
      <c r="Y483" s="0" t="s">
        <v>1167</v>
      </c>
      <c r="Z483" s="0" t="s">
        <v>628</v>
      </c>
      <c r="AA483" s="0" t="n">
        <v>610739.1</v>
      </c>
      <c r="AB483" s="197" t="n">
        <v>37027.875</v>
      </c>
      <c r="AC483" s="197" t="n">
        <v>37027.875</v>
      </c>
    </row>
    <row r="484" customFormat="false" ht="12.75" hidden="false" customHeight="false" outlineLevel="0" collapsed="false">
      <c r="A484" s="191" t="str">
        <f aca="false">B484&amp;" "&amp;C484&amp;" "&amp;D484</f>
        <v>US Power Physical</v>
      </c>
      <c r="B484" s="191" t="str">
        <f aca="false">IF((LEFT(N484,2)="US"),"US","")</f>
        <v>US</v>
      </c>
      <c r="C484" s="191" t="str">
        <f aca="false">M484</f>
        <v>Power</v>
      </c>
      <c r="D484" s="191" t="str">
        <f aca="false">IF(ISNUMBER(FIND("Phy",N484))=TRUE(),"Physical","Financial")</f>
        <v>Physical</v>
      </c>
      <c r="E484" s="191" t="n">
        <f aca="false">IF(VLOOKUP(S484,'DD-Lookup'!$J$6:$L$50,3,FALSE())="Monthly",(YEAR(AC484)-YEAR(AB484))*12+MONTH(AC484)-MONTH(AB484)+1,(AC484-AB484+1))</f>
        <v>1</v>
      </c>
      <c r="F484" s="220" t="n">
        <f aca="false">E484*SUM(P484:Q484)</f>
        <v>50</v>
      </c>
      <c r="G484" s="196" t="n">
        <v>1244882</v>
      </c>
      <c r="H484" s="197" t="n">
        <v>37026.2763078704</v>
      </c>
      <c r="I484" s="0" t="s">
        <v>625</v>
      </c>
      <c r="M484" s="0" t="s">
        <v>72</v>
      </c>
      <c r="N484" s="0" t="s">
        <v>1190</v>
      </c>
      <c r="O484" s="0" t="s">
        <v>1230</v>
      </c>
      <c r="P484" s="198" t="n">
        <v>50</v>
      </c>
      <c r="S484" s="0" t="s">
        <v>781</v>
      </c>
      <c r="T484" s="0" t="s">
        <v>772</v>
      </c>
      <c r="U484" s="200" t="n">
        <v>38</v>
      </c>
      <c r="V484" s="0" t="s">
        <v>1247</v>
      </c>
      <c r="W484" s="0" t="s">
        <v>1232</v>
      </c>
      <c r="X484" s="0" t="s">
        <v>1233</v>
      </c>
      <c r="Y484" s="0" t="s">
        <v>1167</v>
      </c>
      <c r="Z484" s="0" t="s">
        <v>628</v>
      </c>
      <c r="AA484" s="0" t="n">
        <v>610740.1</v>
      </c>
      <c r="AB484" s="197" t="n">
        <v>37027.875</v>
      </c>
      <c r="AC484" s="197" t="n">
        <v>37027.875</v>
      </c>
    </row>
    <row r="485" customFormat="false" ht="12.75" hidden="false" customHeight="false" outlineLevel="0" collapsed="false">
      <c r="A485" s="191" t="str">
        <f aca="false">B485&amp;" "&amp;C485&amp;" "&amp;D485</f>
        <v>US Power Physical</v>
      </c>
      <c r="B485" s="191" t="str">
        <f aca="false">IF((LEFT(N485,2)="US"),"US","")</f>
        <v>US</v>
      </c>
      <c r="C485" s="191" t="str">
        <f aca="false">M485</f>
        <v>Power</v>
      </c>
      <c r="D485" s="191" t="str">
        <f aca="false">IF(ISNUMBER(FIND("Phy",N485))=TRUE(),"Physical","Financial")</f>
        <v>Physical</v>
      </c>
      <c r="E485" s="191" t="n">
        <f aca="false">IF(VLOOKUP(S485,'DD-Lookup'!$J$6:$L$50,3,FALSE())="Monthly",(YEAR(AC485)-YEAR(AB485))*12+MONTH(AC485)-MONTH(AB485)+1,(AC485-AB485+1))</f>
        <v>1</v>
      </c>
      <c r="F485" s="220" t="n">
        <f aca="false">E485*SUM(P485:Q485)</f>
        <v>50</v>
      </c>
      <c r="G485" s="196" t="n">
        <v>1244883</v>
      </c>
      <c r="H485" s="197" t="n">
        <v>37026.2764583333</v>
      </c>
      <c r="I485" s="0" t="s">
        <v>1180</v>
      </c>
      <c r="M485" s="0" t="s">
        <v>72</v>
      </c>
      <c r="N485" s="0" t="s">
        <v>1190</v>
      </c>
      <c r="O485" s="0" t="s">
        <v>1230</v>
      </c>
      <c r="P485" s="198" t="n">
        <v>50</v>
      </c>
      <c r="S485" s="0" t="s">
        <v>781</v>
      </c>
      <c r="T485" s="0" t="s">
        <v>772</v>
      </c>
      <c r="U485" s="200" t="n">
        <v>37.75</v>
      </c>
      <c r="V485" s="0" t="s">
        <v>1265</v>
      </c>
      <c r="W485" s="0" t="s">
        <v>1232</v>
      </c>
      <c r="X485" s="0" t="s">
        <v>1233</v>
      </c>
      <c r="Y485" s="0" t="s">
        <v>1167</v>
      </c>
      <c r="Z485" s="0" t="s">
        <v>628</v>
      </c>
      <c r="AA485" s="0" t="n">
        <v>610741.1</v>
      </c>
      <c r="AB485" s="197" t="n">
        <v>37027.875</v>
      </c>
      <c r="AC485" s="197" t="n">
        <v>37027.875</v>
      </c>
    </row>
    <row r="486" customFormat="false" ht="12.75" hidden="false" customHeight="false" outlineLevel="0" collapsed="false">
      <c r="A486" s="191" t="str">
        <f aca="false">B486&amp;" "&amp;C486&amp;" "&amp;D486</f>
        <v>US Power Physical</v>
      </c>
      <c r="B486" s="191" t="str">
        <f aca="false">IF((LEFT(N486,2)="US"),"US","")</f>
        <v>US</v>
      </c>
      <c r="C486" s="191" t="str">
        <f aca="false">M486</f>
        <v>Power</v>
      </c>
      <c r="D486" s="191" t="str">
        <f aca="false">IF(ISNUMBER(FIND("Phy",N486))=TRUE(),"Physical","Financial")</f>
        <v>Physical</v>
      </c>
      <c r="E486" s="191" t="n">
        <f aca="false">IF(VLOOKUP(S486,'DD-Lookup'!$J$6:$L$50,3,FALSE())="Monthly",(YEAR(AC486)-YEAR(AB486))*12+MONTH(AC486)-MONTH(AB486)+1,(AC486-AB486+1))</f>
        <v>1</v>
      </c>
      <c r="F486" s="220" t="n">
        <f aca="false">E486*SUM(P486:Q486)</f>
        <v>50</v>
      </c>
      <c r="G486" s="196" t="n">
        <v>1244884</v>
      </c>
      <c r="H486" s="197" t="n">
        <v>37026.2766087963</v>
      </c>
      <c r="I486" s="0" t="s">
        <v>633</v>
      </c>
      <c r="M486" s="0" t="s">
        <v>72</v>
      </c>
      <c r="N486" s="0" t="s">
        <v>1190</v>
      </c>
      <c r="O486" s="0" t="s">
        <v>1200</v>
      </c>
      <c r="Q486" s="198" t="n">
        <v>50</v>
      </c>
      <c r="S486" s="0" t="s">
        <v>781</v>
      </c>
      <c r="T486" s="0" t="s">
        <v>772</v>
      </c>
      <c r="U486" s="200" t="n">
        <v>39</v>
      </c>
      <c r="V486" s="0" t="s">
        <v>1275</v>
      </c>
      <c r="W486" s="0" t="s">
        <v>1202</v>
      </c>
      <c r="X486" s="0" t="s">
        <v>1203</v>
      </c>
      <c r="Y486" s="0" t="s">
        <v>1167</v>
      </c>
      <c r="Z486" s="0" t="s">
        <v>628</v>
      </c>
      <c r="AA486" s="0" t="n">
        <v>610742.1</v>
      </c>
      <c r="AB486" s="197" t="n">
        <v>37027.875</v>
      </c>
      <c r="AC486" s="197" t="n">
        <v>37027.875</v>
      </c>
    </row>
    <row r="487" customFormat="false" ht="12.75" hidden="false" customHeight="false" outlineLevel="0" collapsed="false">
      <c r="A487" s="191" t="str">
        <f aca="false">B487&amp;" "&amp;C487&amp;" "&amp;D487</f>
        <v>US Power Physical</v>
      </c>
      <c r="B487" s="191" t="str">
        <f aca="false">IF((LEFT(N487,2)="US"),"US","")</f>
        <v>US</v>
      </c>
      <c r="C487" s="191" t="str">
        <f aca="false">M487</f>
        <v>Power</v>
      </c>
      <c r="D487" s="191" t="str">
        <f aca="false">IF(ISNUMBER(FIND("Phy",N487))=TRUE(),"Physical","Financial")</f>
        <v>Physical</v>
      </c>
      <c r="E487" s="191" t="n">
        <f aca="false">IF(VLOOKUP(S487,'DD-Lookup'!$J$6:$L$50,3,FALSE())="Monthly",(YEAR(AC487)-YEAR(AB487))*12+MONTH(AC487)-MONTH(AB487)+1,(AC487-AB487+1))</f>
        <v>1</v>
      </c>
      <c r="F487" s="220" t="n">
        <f aca="false">E487*SUM(P487:Q487)</f>
        <v>50</v>
      </c>
      <c r="G487" s="196" t="n">
        <v>1244886</v>
      </c>
      <c r="H487" s="197" t="n">
        <v>37026.2770138889</v>
      </c>
      <c r="I487" s="0" t="s">
        <v>1276</v>
      </c>
      <c r="M487" s="0" t="s">
        <v>72</v>
      </c>
      <c r="N487" s="0" t="s">
        <v>1190</v>
      </c>
      <c r="O487" s="0" t="s">
        <v>1230</v>
      </c>
      <c r="Q487" s="198" t="n">
        <v>50</v>
      </c>
      <c r="S487" s="0" t="s">
        <v>781</v>
      </c>
      <c r="T487" s="0" t="s">
        <v>772</v>
      </c>
      <c r="U487" s="200" t="n">
        <v>38</v>
      </c>
      <c r="V487" s="0" t="s">
        <v>1277</v>
      </c>
      <c r="W487" s="0" t="s">
        <v>1232</v>
      </c>
      <c r="X487" s="0" t="s">
        <v>1233</v>
      </c>
      <c r="Y487" s="0" t="s">
        <v>1167</v>
      </c>
      <c r="Z487" s="0" t="s">
        <v>628</v>
      </c>
      <c r="AA487" s="0" t="n">
        <v>610745.1</v>
      </c>
      <c r="AB487" s="197" t="n">
        <v>37027.875</v>
      </c>
      <c r="AC487" s="197" t="n">
        <v>37027.875</v>
      </c>
    </row>
    <row r="488" customFormat="false" ht="12.75" hidden="false" customHeight="false" outlineLevel="0" collapsed="false">
      <c r="A488" s="191" t="str">
        <f aca="false">B488&amp;" "&amp;C488&amp;" "&amp;D488</f>
        <v>US Power Physical</v>
      </c>
      <c r="B488" s="191" t="str">
        <f aca="false">IF((LEFT(N488,2)="US"),"US","")</f>
        <v>US</v>
      </c>
      <c r="C488" s="191" t="str">
        <f aca="false">M488</f>
        <v>Power</v>
      </c>
      <c r="D488" s="191" t="str">
        <f aca="false">IF(ISNUMBER(FIND("Phy",N488))=TRUE(),"Physical","Financial")</f>
        <v>Physical</v>
      </c>
      <c r="E488" s="191" t="n">
        <f aca="false">IF(VLOOKUP(S488,'DD-Lookup'!$J$6:$L$50,3,FALSE())="Monthly",(YEAR(AC488)-YEAR(AB488))*12+MONTH(AC488)-MONTH(AB488)+1,(AC488-AB488+1))</f>
        <v>1</v>
      </c>
      <c r="F488" s="220" t="n">
        <f aca="false">E488*SUM(P488:Q488)</f>
        <v>50</v>
      </c>
      <c r="G488" s="196" t="n">
        <v>1244887</v>
      </c>
      <c r="H488" s="197" t="n">
        <v>37026.2773263889</v>
      </c>
      <c r="I488" s="0" t="s">
        <v>1254</v>
      </c>
      <c r="M488" s="0" t="s">
        <v>72</v>
      </c>
      <c r="N488" s="0" t="s">
        <v>1190</v>
      </c>
      <c r="O488" s="0" t="s">
        <v>1200</v>
      </c>
      <c r="Q488" s="198" t="n">
        <v>50</v>
      </c>
      <c r="S488" s="0" t="s">
        <v>781</v>
      </c>
      <c r="T488" s="0" t="s">
        <v>772</v>
      </c>
      <c r="U488" s="200" t="n">
        <v>39.5</v>
      </c>
      <c r="V488" s="0" t="s">
        <v>1274</v>
      </c>
      <c r="W488" s="0" t="s">
        <v>1202</v>
      </c>
      <c r="X488" s="0" t="s">
        <v>1203</v>
      </c>
      <c r="Y488" s="0" t="s">
        <v>1167</v>
      </c>
      <c r="Z488" s="0" t="s">
        <v>628</v>
      </c>
      <c r="AA488" s="0" t="n">
        <v>610746.1</v>
      </c>
      <c r="AB488" s="197" t="n">
        <v>37027.875</v>
      </c>
      <c r="AC488" s="197" t="n">
        <v>37027.875</v>
      </c>
    </row>
    <row r="489" customFormat="false" ht="12.75" hidden="false" customHeight="false" outlineLevel="0" collapsed="false">
      <c r="A489" s="191" t="str">
        <f aca="false">B489&amp;" "&amp;C489&amp;" "&amp;D489</f>
        <v> Metals Financial</v>
      </c>
      <c r="B489" s="191" t="str">
        <f aca="false">IF((LEFT(N489,2)="US"),"US","")</f>
        <v/>
      </c>
      <c r="C489" s="191" t="str">
        <f aca="false">M489</f>
        <v>Metals</v>
      </c>
      <c r="D489" s="191" t="str">
        <f aca="false">IF(ISNUMBER(FIND("Phy",N489))=TRUE(),"Physical","Financial")</f>
        <v>Financial</v>
      </c>
      <c r="E489" s="191" t="n">
        <f aca="false">IF(VLOOKUP(S489,'DD-Lookup'!$J$6:$L$50,3,FALSE())="Monthly",(YEAR(AC489)-YEAR(AB489))*12+MONTH(AC489)-MONTH(AB489)+1,(AC489-AB489+1))</f>
        <v>1</v>
      </c>
      <c r="F489" s="220" t="n">
        <f aca="false">E489*SUM(P489:Q489)</f>
        <v>20</v>
      </c>
      <c r="G489" s="196" t="n">
        <v>1244889</v>
      </c>
      <c r="H489" s="197" t="n">
        <v>37026.2777430556</v>
      </c>
      <c r="I489" s="0" t="s">
        <v>982</v>
      </c>
      <c r="M489" s="0" t="s">
        <v>768</v>
      </c>
      <c r="N489" s="0" t="s">
        <v>769</v>
      </c>
      <c r="O489" s="0" t="s">
        <v>770</v>
      </c>
      <c r="Q489" s="198" t="n">
        <v>20</v>
      </c>
      <c r="S489" s="0" t="s">
        <v>771</v>
      </c>
      <c r="T489" s="0" t="s">
        <v>772</v>
      </c>
      <c r="U489" s="200" t="n">
        <v>1672</v>
      </c>
      <c r="V489" s="0" t="s">
        <v>990</v>
      </c>
      <c r="W489" s="0" t="s">
        <v>820</v>
      </c>
      <c r="X489" s="0" t="s">
        <v>775</v>
      </c>
      <c r="Y489" s="0" t="s">
        <v>776</v>
      </c>
      <c r="Z489" s="0" t="s">
        <v>777</v>
      </c>
      <c r="AA489" s="0" t="n">
        <v>2129447</v>
      </c>
    </row>
    <row r="490" customFormat="false" ht="12.75" hidden="false" customHeight="false" outlineLevel="0" collapsed="false">
      <c r="A490" s="191" t="str">
        <f aca="false">B490&amp;" "&amp;C490&amp;" "&amp;D490</f>
        <v> Metals Financial</v>
      </c>
      <c r="B490" s="191" t="str">
        <f aca="false">IF((LEFT(N490,2)="US"),"US","")</f>
        <v/>
      </c>
      <c r="C490" s="191" t="str">
        <f aca="false">M490</f>
        <v>Metals</v>
      </c>
      <c r="D490" s="191" t="str">
        <f aca="false">IF(ISNUMBER(FIND("Phy",N490))=TRUE(),"Physical","Financial")</f>
        <v>Financial</v>
      </c>
      <c r="E490" s="191" t="n">
        <f aca="false">IF(VLOOKUP(S490,'DD-Lookup'!$J$6:$L$50,3,FALSE())="Monthly",(YEAR(AC490)-YEAR(AB490))*12+MONTH(AC490)-MONTH(AB490)+1,(AC490-AB490+1))</f>
        <v>1</v>
      </c>
      <c r="F490" s="220" t="n">
        <f aca="false">E490*SUM(P490:Q490)</f>
        <v>20</v>
      </c>
      <c r="G490" s="196" t="n">
        <v>1244890</v>
      </c>
      <c r="H490" s="197" t="n">
        <v>37026.2779166667</v>
      </c>
      <c r="I490" s="0" t="s">
        <v>991</v>
      </c>
      <c r="M490" s="0" t="s">
        <v>768</v>
      </c>
      <c r="N490" s="0" t="s">
        <v>769</v>
      </c>
      <c r="O490" s="0" t="s">
        <v>770</v>
      </c>
      <c r="P490" s="198" t="n">
        <v>20</v>
      </c>
      <c r="S490" s="0" t="s">
        <v>771</v>
      </c>
      <c r="T490" s="0" t="s">
        <v>772</v>
      </c>
      <c r="U490" s="200" t="n">
        <v>1672</v>
      </c>
      <c r="V490" s="0" t="s">
        <v>1082</v>
      </c>
      <c r="W490" s="0" t="s">
        <v>820</v>
      </c>
      <c r="X490" s="0" t="s">
        <v>775</v>
      </c>
      <c r="Y490" s="0" t="s">
        <v>776</v>
      </c>
      <c r="Z490" s="0" t="s">
        <v>777</v>
      </c>
      <c r="AA490" s="0" t="n">
        <v>2129451</v>
      </c>
    </row>
    <row r="491" customFormat="false" ht="12.75" hidden="false" customHeight="false" outlineLevel="0" collapsed="false">
      <c r="A491" s="191" t="str">
        <f aca="false">B491&amp;" "&amp;C491&amp;" "&amp;D491</f>
        <v>US Power Physical</v>
      </c>
      <c r="B491" s="191" t="str">
        <f aca="false">IF((LEFT(N491,2)="US"),"US","")</f>
        <v>US</v>
      </c>
      <c r="C491" s="191" t="str">
        <f aca="false">M491</f>
        <v>Power</v>
      </c>
      <c r="D491" s="191" t="str">
        <f aca="false">IF(ISNUMBER(FIND("Phy",N491))=TRUE(),"Physical","Financial")</f>
        <v>Physical</v>
      </c>
      <c r="E491" s="191" t="n">
        <f aca="false">IF(VLOOKUP(S491,'DD-Lookup'!$J$6:$L$50,3,FALSE())="Monthly",(YEAR(AC491)-YEAR(AB491))*12+MONTH(AC491)-MONTH(AB491)+1,(AC491-AB491+1))</f>
        <v>30</v>
      </c>
      <c r="F491" s="220" t="n">
        <f aca="false">E491*SUM(P491:Q491)</f>
        <v>1500</v>
      </c>
      <c r="G491" s="196" t="n">
        <v>1244891</v>
      </c>
      <c r="H491" s="197" t="n">
        <v>37026.2779976852</v>
      </c>
      <c r="I491" s="0" t="s">
        <v>637</v>
      </c>
      <c r="M491" s="0" t="s">
        <v>72</v>
      </c>
      <c r="N491" s="0" t="s">
        <v>1190</v>
      </c>
      <c r="O491" s="0" t="s">
        <v>1278</v>
      </c>
      <c r="Q491" s="198" t="n">
        <v>50</v>
      </c>
      <c r="S491" s="0" t="s">
        <v>781</v>
      </c>
      <c r="T491" s="0" t="s">
        <v>772</v>
      </c>
      <c r="U491" s="200" t="n">
        <v>61</v>
      </c>
      <c r="V491" s="0" t="s">
        <v>1192</v>
      </c>
      <c r="W491" s="0" t="s">
        <v>1193</v>
      </c>
      <c r="X491" s="0" t="s">
        <v>1238</v>
      </c>
      <c r="Y491" s="0" t="s">
        <v>1167</v>
      </c>
      <c r="Z491" s="0" t="s">
        <v>628</v>
      </c>
      <c r="AA491" s="0" t="n">
        <v>610748.1</v>
      </c>
      <c r="AB491" s="197" t="n">
        <v>37043.7104166667</v>
      </c>
      <c r="AC491" s="197" t="n">
        <v>37072.7104166667</v>
      </c>
    </row>
    <row r="492" customFormat="false" ht="12.75" hidden="false" customHeight="false" outlineLevel="0" collapsed="false">
      <c r="A492" s="191" t="str">
        <f aca="false">B492&amp;" "&amp;C492&amp;" "&amp;D492</f>
        <v>US Power Physical</v>
      </c>
      <c r="B492" s="191" t="str">
        <f aca="false">IF((LEFT(N492,2)="US"),"US","")</f>
        <v>US</v>
      </c>
      <c r="C492" s="191" t="str">
        <f aca="false">M492</f>
        <v>Power</v>
      </c>
      <c r="D492" s="191" t="str">
        <f aca="false">IF(ISNUMBER(FIND("Phy",N492))=TRUE(),"Physical","Financial")</f>
        <v>Physical</v>
      </c>
      <c r="E492" s="191" t="n">
        <f aca="false">IF(VLOOKUP(S492,'DD-Lookup'!$J$6:$L$50,3,FALSE())="Monthly",(YEAR(AC492)-YEAR(AB492))*12+MONTH(AC492)-MONTH(AB492)+1,(AC492-AB492+1))</f>
        <v>1</v>
      </c>
      <c r="F492" s="220" t="n">
        <f aca="false">E492*SUM(P492:Q492)</f>
        <v>50</v>
      </c>
      <c r="G492" s="196" t="n">
        <v>1244892</v>
      </c>
      <c r="H492" s="197" t="n">
        <v>37026.2784375</v>
      </c>
      <c r="I492" s="0" t="s">
        <v>1180</v>
      </c>
      <c r="M492" s="0" t="s">
        <v>72</v>
      </c>
      <c r="N492" s="0" t="s">
        <v>1190</v>
      </c>
      <c r="O492" s="0" t="s">
        <v>1200</v>
      </c>
      <c r="Q492" s="198" t="n">
        <v>50</v>
      </c>
      <c r="S492" s="0" t="s">
        <v>781</v>
      </c>
      <c r="T492" s="0" t="s">
        <v>772</v>
      </c>
      <c r="U492" s="200" t="n">
        <v>40</v>
      </c>
      <c r="V492" s="0" t="s">
        <v>1279</v>
      </c>
      <c r="W492" s="0" t="s">
        <v>1202</v>
      </c>
      <c r="X492" s="0" t="s">
        <v>1203</v>
      </c>
      <c r="Y492" s="0" t="s">
        <v>1167</v>
      </c>
      <c r="Z492" s="0" t="s">
        <v>628</v>
      </c>
      <c r="AA492" s="0" t="n">
        <v>610749.1</v>
      </c>
      <c r="AB492" s="197" t="n">
        <v>37027.875</v>
      </c>
      <c r="AC492" s="197" t="n">
        <v>37027.875</v>
      </c>
    </row>
    <row r="493" customFormat="false" ht="12.75" hidden="false" customHeight="false" outlineLevel="0" collapsed="false">
      <c r="A493" s="191" t="str">
        <f aca="false">B493&amp;" "&amp;C493&amp;" "&amp;D493</f>
        <v>US Power Physical</v>
      </c>
      <c r="B493" s="191" t="str">
        <f aca="false">IF((LEFT(N493,2)="US"),"US","")</f>
        <v>US</v>
      </c>
      <c r="C493" s="191" t="str">
        <f aca="false">M493</f>
        <v>Power</v>
      </c>
      <c r="D493" s="191" t="str">
        <f aca="false">IF(ISNUMBER(FIND("Phy",N493))=TRUE(),"Physical","Financial")</f>
        <v>Physical</v>
      </c>
      <c r="E493" s="191" t="n">
        <f aca="false">IF(VLOOKUP(S493,'DD-Lookup'!$J$6:$L$50,3,FALSE())="Monthly",(YEAR(AC493)-YEAR(AB493))*12+MONTH(AC493)-MONTH(AB493)+1,(AC493-AB493+1))</f>
        <v>1</v>
      </c>
      <c r="F493" s="220" t="n">
        <f aca="false">E493*SUM(P493:Q493)</f>
        <v>50</v>
      </c>
      <c r="G493" s="196" t="n">
        <v>1244893</v>
      </c>
      <c r="H493" s="197" t="n">
        <v>37026.2786226852</v>
      </c>
      <c r="I493" s="0" t="s">
        <v>1239</v>
      </c>
      <c r="M493" s="0" t="s">
        <v>72</v>
      </c>
      <c r="N493" s="0" t="s">
        <v>1190</v>
      </c>
      <c r="O493" s="0" t="s">
        <v>1230</v>
      </c>
      <c r="P493" s="198" t="n">
        <v>50</v>
      </c>
      <c r="S493" s="0" t="s">
        <v>781</v>
      </c>
      <c r="T493" s="0" t="s">
        <v>772</v>
      </c>
      <c r="U493" s="200" t="n">
        <v>38</v>
      </c>
      <c r="V493" s="0" t="s">
        <v>1280</v>
      </c>
      <c r="W493" s="0" t="s">
        <v>1232</v>
      </c>
      <c r="X493" s="0" t="s">
        <v>1233</v>
      </c>
      <c r="Y493" s="0" t="s">
        <v>1167</v>
      </c>
      <c r="Z493" s="0" t="s">
        <v>628</v>
      </c>
      <c r="AA493" s="0" t="n">
        <v>610750.1</v>
      </c>
      <c r="AB493" s="197" t="n">
        <v>37027.875</v>
      </c>
      <c r="AC493" s="197" t="n">
        <v>37027.875</v>
      </c>
    </row>
    <row r="494" customFormat="false" ht="12.75" hidden="false" customHeight="false" outlineLevel="0" collapsed="false">
      <c r="A494" s="191" t="str">
        <f aca="false">B494&amp;" "&amp;C494&amp;" "&amp;D494</f>
        <v>US Power Financial</v>
      </c>
      <c r="B494" s="191" t="str">
        <f aca="false">IF((LEFT(N494,2)="US"),"US","")</f>
        <v>US</v>
      </c>
      <c r="C494" s="191" t="str">
        <f aca="false">M494</f>
        <v>Power</v>
      </c>
      <c r="D494" s="191" t="str">
        <f aca="false">IF(ISNUMBER(FIND("Phy",N494))=TRUE(),"Physical","Financial")</f>
        <v>Financial</v>
      </c>
      <c r="E494" s="191" t="n">
        <f aca="false">IF(VLOOKUP(S494,'DD-Lookup'!$J$6:$L$50,3,FALSE())="Monthly",(YEAR(AC494)-YEAR(AB494))*12+MONTH(AC494)-MONTH(AB494)+1,(AC494-AB494+1))</f>
        <v>1</v>
      </c>
      <c r="F494" s="220" t="n">
        <f aca="false">E494*SUM(P494:Q494)</f>
        <v>50</v>
      </c>
      <c r="G494" s="196" t="n">
        <v>1244896</v>
      </c>
      <c r="H494" s="197" t="n">
        <v>37026.2792476852</v>
      </c>
      <c r="I494" s="0" t="s">
        <v>1161</v>
      </c>
      <c r="M494" s="0" t="s">
        <v>72</v>
      </c>
      <c r="N494" s="0" t="s">
        <v>1162</v>
      </c>
      <c r="O494" s="0" t="s">
        <v>1261</v>
      </c>
      <c r="P494" s="198" t="n">
        <v>50</v>
      </c>
      <c r="S494" s="0" t="s">
        <v>781</v>
      </c>
      <c r="T494" s="0" t="s">
        <v>772</v>
      </c>
      <c r="U494" s="200" t="n">
        <v>37.75</v>
      </c>
      <c r="V494" s="0" t="s">
        <v>1164</v>
      </c>
      <c r="W494" s="0" t="s">
        <v>1232</v>
      </c>
      <c r="X494" s="0" t="s">
        <v>1233</v>
      </c>
      <c r="Y494" s="0" t="s">
        <v>1167</v>
      </c>
      <c r="Z494" s="0" t="s">
        <v>573</v>
      </c>
      <c r="AA494" s="0" t="n">
        <v>610751.1</v>
      </c>
      <c r="AB494" s="197" t="n">
        <v>37027.875</v>
      </c>
      <c r="AC494" s="197" t="n">
        <v>37027.875</v>
      </c>
    </row>
    <row r="495" customFormat="false" ht="12.75" hidden="false" customHeight="false" outlineLevel="0" collapsed="false">
      <c r="A495" s="191" t="str">
        <f aca="false">B495&amp;" "&amp;C495&amp;" "&amp;D495</f>
        <v>US Power Physical</v>
      </c>
      <c r="B495" s="191" t="str">
        <f aca="false">IF((LEFT(N495,2)="US"),"US","")</f>
        <v>US</v>
      </c>
      <c r="C495" s="191" t="str">
        <f aca="false">M495</f>
        <v>Power</v>
      </c>
      <c r="D495" s="191" t="str">
        <f aca="false">IF(ISNUMBER(FIND("Phy",N495))=TRUE(),"Physical","Financial")</f>
        <v>Physical</v>
      </c>
      <c r="E495" s="191" t="n">
        <f aca="false">IF(VLOOKUP(S495,'DD-Lookup'!$J$6:$L$50,3,FALSE())="Monthly",(YEAR(AC495)-YEAR(AB495))*12+MONTH(AC495)-MONTH(AB495)+1,(AC495-AB495+1))</f>
        <v>1</v>
      </c>
      <c r="F495" s="220" t="n">
        <f aca="false">E495*SUM(P495:Q495)</f>
        <v>50</v>
      </c>
      <c r="G495" s="196" t="n">
        <v>1244897</v>
      </c>
      <c r="H495" s="197" t="n">
        <v>37026.2792592593</v>
      </c>
      <c r="I495" s="0" t="s">
        <v>1281</v>
      </c>
      <c r="M495" s="0" t="s">
        <v>72</v>
      </c>
      <c r="N495" s="0" t="s">
        <v>1190</v>
      </c>
      <c r="O495" s="0" t="s">
        <v>1200</v>
      </c>
      <c r="Q495" s="198" t="n">
        <v>50</v>
      </c>
      <c r="S495" s="0" t="s">
        <v>781</v>
      </c>
      <c r="T495" s="0" t="s">
        <v>772</v>
      </c>
      <c r="U495" s="200" t="n">
        <v>40.5</v>
      </c>
      <c r="V495" s="0" t="s">
        <v>1282</v>
      </c>
      <c r="W495" s="0" t="s">
        <v>1202</v>
      </c>
      <c r="X495" s="0" t="s">
        <v>1203</v>
      </c>
      <c r="Y495" s="0" t="s">
        <v>1167</v>
      </c>
      <c r="Z495" s="0" t="s">
        <v>628</v>
      </c>
      <c r="AA495" s="0" t="n">
        <v>610752.1</v>
      </c>
      <c r="AB495" s="197" t="n">
        <v>37027.875</v>
      </c>
      <c r="AC495" s="197" t="n">
        <v>37027.875</v>
      </c>
    </row>
    <row r="496" customFormat="false" ht="12.75" hidden="false" customHeight="false" outlineLevel="0" collapsed="false">
      <c r="A496" s="191" t="str">
        <f aca="false">B496&amp;" "&amp;C496&amp;" "&amp;D496</f>
        <v>US Power Physical</v>
      </c>
      <c r="B496" s="191" t="str">
        <f aca="false">IF((LEFT(N496,2)="US"),"US","")</f>
        <v>US</v>
      </c>
      <c r="C496" s="191" t="str">
        <f aca="false">M496</f>
        <v>Power</v>
      </c>
      <c r="D496" s="191" t="str">
        <f aca="false">IF(ISNUMBER(FIND("Phy",N496))=TRUE(),"Physical","Financial")</f>
        <v>Physical</v>
      </c>
      <c r="E496" s="191" t="n">
        <f aca="false">IF(VLOOKUP(S496,'DD-Lookup'!$J$6:$L$50,3,FALSE())="Monthly",(YEAR(AC496)-YEAR(AB496))*12+MONTH(AC496)-MONTH(AB496)+1,(AC496-AB496+1))</f>
        <v>1</v>
      </c>
      <c r="F496" s="220" t="n">
        <f aca="false">E496*SUM(P496:Q496)</f>
        <v>50</v>
      </c>
      <c r="G496" s="196" t="n">
        <v>1244898</v>
      </c>
      <c r="H496" s="197" t="n">
        <v>37026.2792708333</v>
      </c>
      <c r="I496" s="0" t="s">
        <v>637</v>
      </c>
      <c r="M496" s="0" t="s">
        <v>72</v>
      </c>
      <c r="N496" s="0" t="s">
        <v>1190</v>
      </c>
      <c r="O496" s="0" t="s">
        <v>1283</v>
      </c>
      <c r="P496" s="198" t="n">
        <v>50</v>
      </c>
      <c r="S496" s="0" t="s">
        <v>781</v>
      </c>
      <c r="T496" s="0" t="s">
        <v>772</v>
      </c>
      <c r="U496" s="200" t="n">
        <v>48.75</v>
      </c>
      <c r="V496" s="0" t="s">
        <v>1248</v>
      </c>
      <c r="W496" s="0" t="s">
        <v>1284</v>
      </c>
      <c r="X496" s="0" t="s">
        <v>1285</v>
      </c>
      <c r="Y496" s="0" t="s">
        <v>1167</v>
      </c>
      <c r="Z496" s="0" t="s">
        <v>628</v>
      </c>
      <c r="AA496" s="0" t="n">
        <v>610753.1</v>
      </c>
      <c r="AB496" s="197" t="n">
        <v>37027.875</v>
      </c>
      <c r="AC496" s="197" t="n">
        <v>37027.875</v>
      </c>
    </row>
    <row r="497" customFormat="false" ht="12.75" hidden="false" customHeight="false" outlineLevel="0" collapsed="false">
      <c r="A497" s="191" t="str">
        <f aca="false">B497&amp;" "&amp;C497&amp;" "&amp;D497</f>
        <v>US Power Financial</v>
      </c>
      <c r="B497" s="191" t="str">
        <f aca="false">IF((LEFT(N497,2)="US"),"US","")</f>
        <v>US</v>
      </c>
      <c r="C497" s="191" t="str">
        <f aca="false">M497</f>
        <v>Power</v>
      </c>
      <c r="D497" s="191" t="str">
        <f aca="false">IF(ISNUMBER(FIND("Phy",N497))=TRUE(),"Physical","Financial")</f>
        <v>Financial</v>
      </c>
      <c r="E497" s="191" t="n">
        <f aca="false">IF(VLOOKUP(S497,'DD-Lookup'!$J$6:$L$50,3,FALSE())="Monthly",(YEAR(AC497)-YEAR(AB497))*12+MONTH(AC497)-MONTH(AB497)+1,(AC497-AB497+1))</f>
        <v>30</v>
      </c>
      <c r="F497" s="220" t="n">
        <f aca="false">E497*SUM(P497:Q497)</f>
        <v>1500</v>
      </c>
      <c r="G497" s="196" t="n">
        <v>1244901</v>
      </c>
      <c r="H497" s="197" t="n">
        <v>37026.2794328704</v>
      </c>
      <c r="I497" s="0" t="s">
        <v>1219</v>
      </c>
      <c r="M497" s="0" t="s">
        <v>72</v>
      </c>
      <c r="N497" s="0" t="s">
        <v>1162</v>
      </c>
      <c r="O497" s="0" t="s">
        <v>1286</v>
      </c>
      <c r="P497" s="198" t="n">
        <v>50</v>
      </c>
      <c r="S497" s="0" t="s">
        <v>781</v>
      </c>
      <c r="T497" s="0" t="s">
        <v>772</v>
      </c>
      <c r="U497" s="200" t="n">
        <v>69.25</v>
      </c>
      <c r="V497" s="0" t="s">
        <v>1287</v>
      </c>
      <c r="W497" s="0" t="s">
        <v>1288</v>
      </c>
      <c r="X497" s="0" t="s">
        <v>1242</v>
      </c>
      <c r="Y497" s="0" t="s">
        <v>1167</v>
      </c>
      <c r="Z497" s="0" t="s">
        <v>573</v>
      </c>
      <c r="AA497" s="0" t="n">
        <v>610755.1</v>
      </c>
      <c r="AB497" s="197" t="n">
        <v>37135</v>
      </c>
      <c r="AC497" s="197" t="n">
        <v>37164</v>
      </c>
    </row>
    <row r="498" customFormat="false" ht="12.75" hidden="false" customHeight="false" outlineLevel="0" collapsed="false">
      <c r="A498" s="191" t="str">
        <f aca="false">B498&amp;" "&amp;C498&amp;" "&amp;D498</f>
        <v>US Power Physical</v>
      </c>
      <c r="B498" s="191" t="str">
        <f aca="false">IF((LEFT(N498,2)="US"),"US","")</f>
        <v>US</v>
      </c>
      <c r="C498" s="191" t="str">
        <f aca="false">M498</f>
        <v>Power</v>
      </c>
      <c r="D498" s="191" t="str">
        <f aca="false">IF(ISNUMBER(FIND("Phy",N498))=TRUE(),"Physical","Financial")</f>
        <v>Physical</v>
      </c>
      <c r="E498" s="191" t="n">
        <f aca="false">IF(VLOOKUP(S498,'DD-Lookup'!$J$6:$L$50,3,FALSE())="Monthly",(YEAR(AC498)-YEAR(AB498))*12+MONTH(AC498)-MONTH(AB498)+1,(AC498-AB498+1))</f>
        <v>5</v>
      </c>
      <c r="F498" s="220" t="n">
        <f aca="false">E498*SUM(P498:Q498)</f>
        <v>250</v>
      </c>
      <c r="G498" s="196" t="n">
        <v>1244903</v>
      </c>
      <c r="H498" s="197" t="n">
        <v>37026.2796296296</v>
      </c>
      <c r="I498" s="0" t="s">
        <v>1239</v>
      </c>
      <c r="M498" s="0" t="s">
        <v>72</v>
      </c>
      <c r="N498" s="0" t="s">
        <v>1190</v>
      </c>
      <c r="O498" s="0" t="s">
        <v>1217</v>
      </c>
      <c r="P498" s="198" t="n">
        <v>50</v>
      </c>
      <c r="S498" s="0" t="s">
        <v>781</v>
      </c>
      <c r="T498" s="0" t="s">
        <v>772</v>
      </c>
      <c r="U498" s="200" t="n">
        <v>55.5</v>
      </c>
      <c r="V498" s="0" t="s">
        <v>1241</v>
      </c>
      <c r="W498" s="0" t="s">
        <v>1207</v>
      </c>
      <c r="X498" s="0" t="s">
        <v>1208</v>
      </c>
      <c r="Y498" s="0" t="s">
        <v>1167</v>
      </c>
      <c r="Z498" s="0" t="s">
        <v>628</v>
      </c>
      <c r="AA498" s="0" t="n">
        <v>610756.1</v>
      </c>
      <c r="AB498" s="197" t="n">
        <v>37032.875</v>
      </c>
      <c r="AC498" s="197" t="n">
        <v>37036.875</v>
      </c>
    </row>
    <row r="499" customFormat="false" ht="12.75" hidden="false" customHeight="false" outlineLevel="0" collapsed="false">
      <c r="A499" s="191" t="str">
        <f aca="false">B499&amp;" "&amp;C499&amp;" "&amp;D499</f>
        <v>US Power Physical</v>
      </c>
      <c r="B499" s="191" t="str">
        <f aca="false">IF((LEFT(N499,2)="US"),"US","")</f>
        <v>US</v>
      </c>
      <c r="C499" s="191" t="str">
        <f aca="false">M499</f>
        <v>Power</v>
      </c>
      <c r="D499" s="191" t="str">
        <f aca="false">IF(ISNUMBER(FIND("Phy",N499))=TRUE(),"Physical","Financial")</f>
        <v>Physical</v>
      </c>
      <c r="E499" s="191" t="n">
        <f aca="false">IF(VLOOKUP(S499,'DD-Lookup'!$J$6:$L$50,3,FALSE())="Monthly",(YEAR(AC499)-YEAR(AB499))*12+MONTH(AC499)-MONTH(AB499)+1,(AC499-AB499+1))</f>
        <v>1</v>
      </c>
      <c r="F499" s="220" t="n">
        <f aca="false">E499*SUM(P499:Q499)</f>
        <v>50</v>
      </c>
      <c r="G499" s="196" t="n">
        <v>1244904</v>
      </c>
      <c r="H499" s="197" t="n">
        <v>37026.2798032407</v>
      </c>
      <c r="I499" s="0" t="s">
        <v>1289</v>
      </c>
      <c r="M499" s="0" t="s">
        <v>72</v>
      </c>
      <c r="N499" s="0" t="s">
        <v>1190</v>
      </c>
      <c r="O499" s="0" t="s">
        <v>1230</v>
      </c>
      <c r="Q499" s="198" t="n">
        <v>50</v>
      </c>
      <c r="S499" s="0" t="s">
        <v>781</v>
      </c>
      <c r="T499" s="0" t="s">
        <v>772</v>
      </c>
      <c r="U499" s="200" t="n">
        <v>38</v>
      </c>
      <c r="V499" s="0" t="s">
        <v>1290</v>
      </c>
      <c r="W499" s="0" t="s">
        <v>1232</v>
      </c>
      <c r="X499" s="0" t="s">
        <v>1233</v>
      </c>
      <c r="Y499" s="0" t="s">
        <v>1167</v>
      </c>
      <c r="Z499" s="0" t="s">
        <v>628</v>
      </c>
      <c r="AA499" s="0" t="n">
        <v>610757.1</v>
      </c>
      <c r="AB499" s="197" t="n">
        <v>37027.875</v>
      </c>
      <c r="AC499" s="197" t="n">
        <v>37027.875</v>
      </c>
    </row>
    <row r="500" customFormat="false" ht="12.75" hidden="false" customHeight="false" outlineLevel="0" collapsed="false">
      <c r="A500" s="191" t="str">
        <f aca="false">B500&amp;" "&amp;C500&amp;" "&amp;D500</f>
        <v> Metals Financial</v>
      </c>
      <c r="B500" s="191" t="str">
        <f aca="false">IF((LEFT(N500,2)="US"),"US","")</f>
        <v/>
      </c>
      <c r="C500" s="191" t="str">
        <f aca="false">M500</f>
        <v>Metals</v>
      </c>
      <c r="D500" s="191" t="str">
        <f aca="false">IF(ISNUMBER(FIND("Phy",N500))=TRUE(),"Physical","Financial")</f>
        <v>Financial</v>
      </c>
      <c r="E500" s="191" t="n">
        <f aca="false">IF(VLOOKUP(S500,'DD-Lookup'!$J$6:$L$50,3,FALSE())="Monthly",(YEAR(AC500)-YEAR(AB500))*12+MONTH(AC500)-MONTH(AB500)+1,(AC500-AB500+1))</f>
        <v>1</v>
      </c>
      <c r="F500" s="220" t="n">
        <f aca="false">E500*SUM(P500:Q500)</f>
        <v>10</v>
      </c>
      <c r="G500" s="196" t="n">
        <v>1244905</v>
      </c>
      <c r="H500" s="197" t="n">
        <v>37026.2799652778</v>
      </c>
      <c r="I500" s="0" t="s">
        <v>917</v>
      </c>
      <c r="M500" s="0" t="s">
        <v>768</v>
      </c>
      <c r="N500" s="0" t="s">
        <v>769</v>
      </c>
      <c r="O500" s="0" t="s">
        <v>770</v>
      </c>
      <c r="P500" s="198" t="n">
        <v>10</v>
      </c>
      <c r="S500" s="0" t="s">
        <v>771</v>
      </c>
      <c r="T500" s="0" t="s">
        <v>772</v>
      </c>
      <c r="U500" s="200" t="n">
        <v>1671</v>
      </c>
      <c r="V500" s="0" t="s">
        <v>1158</v>
      </c>
      <c r="W500" s="0" t="s">
        <v>820</v>
      </c>
      <c r="X500" s="0" t="s">
        <v>775</v>
      </c>
      <c r="Y500" s="0" t="s">
        <v>776</v>
      </c>
      <c r="Z500" s="0" t="s">
        <v>777</v>
      </c>
      <c r="AA500" s="0" t="n">
        <v>2129478</v>
      </c>
    </row>
    <row r="501" customFormat="false" ht="12.75" hidden="false" customHeight="false" outlineLevel="0" collapsed="false">
      <c r="A501" s="191" t="str">
        <f aca="false">B501&amp;" "&amp;C501&amp;" "&amp;D501</f>
        <v>US Power Physical</v>
      </c>
      <c r="B501" s="191" t="str">
        <f aca="false">IF((LEFT(N501,2)="US"),"US","")</f>
        <v>US</v>
      </c>
      <c r="C501" s="191" t="str">
        <f aca="false">M501</f>
        <v>Power</v>
      </c>
      <c r="D501" s="191" t="str">
        <f aca="false">IF(ISNUMBER(FIND("Phy",N501))=TRUE(),"Physical","Financial")</f>
        <v>Physical</v>
      </c>
      <c r="E501" s="191" t="n">
        <f aca="false">IF(VLOOKUP(S501,'DD-Lookup'!$J$6:$L$50,3,FALSE())="Monthly",(YEAR(AC501)-YEAR(AB501))*12+MONTH(AC501)-MONTH(AB501)+1,(AC501-AB501+1))</f>
        <v>1</v>
      </c>
      <c r="F501" s="220" t="n">
        <f aca="false">E501*SUM(P501:Q501)</f>
        <v>50</v>
      </c>
      <c r="G501" s="196" t="n">
        <v>1244906</v>
      </c>
      <c r="H501" s="197" t="n">
        <v>37026.2799652778</v>
      </c>
      <c r="I501" s="0" t="s">
        <v>637</v>
      </c>
      <c r="M501" s="0" t="s">
        <v>72</v>
      </c>
      <c r="N501" s="0" t="s">
        <v>1190</v>
      </c>
      <c r="O501" s="0" t="s">
        <v>1283</v>
      </c>
      <c r="P501" s="198" t="n">
        <v>50</v>
      </c>
      <c r="S501" s="0" t="s">
        <v>781</v>
      </c>
      <c r="T501" s="0" t="s">
        <v>772</v>
      </c>
      <c r="U501" s="200" t="n">
        <v>48</v>
      </c>
      <c r="V501" s="0" t="s">
        <v>1248</v>
      </c>
      <c r="W501" s="0" t="s">
        <v>1284</v>
      </c>
      <c r="X501" s="0" t="s">
        <v>1285</v>
      </c>
      <c r="Y501" s="0" t="s">
        <v>1167</v>
      </c>
      <c r="Z501" s="0" t="s">
        <v>628</v>
      </c>
      <c r="AA501" s="0" t="n">
        <v>610758.1</v>
      </c>
      <c r="AB501" s="197" t="n">
        <v>37027.875</v>
      </c>
      <c r="AC501" s="197" t="n">
        <v>37027.875</v>
      </c>
    </row>
    <row r="502" customFormat="false" ht="12.75" hidden="false" customHeight="false" outlineLevel="0" collapsed="false">
      <c r="A502" s="191" t="str">
        <f aca="false">B502&amp;" "&amp;C502&amp;" "&amp;D502</f>
        <v>US Power Physical</v>
      </c>
      <c r="B502" s="191" t="str">
        <f aca="false">IF((LEFT(N502,2)="US"),"US","")</f>
        <v>US</v>
      </c>
      <c r="C502" s="191" t="str">
        <f aca="false">M502</f>
        <v>Power</v>
      </c>
      <c r="D502" s="191" t="str">
        <f aca="false">IF(ISNUMBER(FIND("Phy",N502))=TRUE(),"Physical","Financial")</f>
        <v>Physical</v>
      </c>
      <c r="E502" s="191" t="n">
        <f aca="false">IF(VLOOKUP(S502,'DD-Lookup'!$J$6:$L$50,3,FALSE())="Monthly",(YEAR(AC502)-YEAR(AB502))*12+MONTH(AC502)-MONTH(AB502)+1,(AC502-AB502+1))</f>
        <v>1</v>
      </c>
      <c r="F502" s="220" t="n">
        <f aca="false">E502*SUM(P502:Q502)</f>
        <v>50</v>
      </c>
      <c r="G502" s="196" t="n">
        <v>1244907</v>
      </c>
      <c r="H502" s="197" t="n">
        <v>37026.2802199074</v>
      </c>
      <c r="I502" s="0" t="s">
        <v>637</v>
      </c>
      <c r="M502" s="0" t="s">
        <v>72</v>
      </c>
      <c r="N502" s="0" t="s">
        <v>1190</v>
      </c>
      <c r="O502" s="0" t="s">
        <v>1230</v>
      </c>
      <c r="Q502" s="198" t="n">
        <v>50</v>
      </c>
      <c r="S502" s="0" t="s">
        <v>781</v>
      </c>
      <c r="T502" s="0" t="s">
        <v>772</v>
      </c>
      <c r="U502" s="200" t="n">
        <v>38.25</v>
      </c>
      <c r="V502" s="0" t="s">
        <v>1291</v>
      </c>
      <c r="W502" s="0" t="s">
        <v>1232</v>
      </c>
      <c r="X502" s="0" t="s">
        <v>1233</v>
      </c>
      <c r="Y502" s="0" t="s">
        <v>1167</v>
      </c>
      <c r="Z502" s="0" t="s">
        <v>628</v>
      </c>
      <c r="AA502" s="0" t="n">
        <v>610759.1</v>
      </c>
      <c r="AB502" s="197" t="n">
        <v>37027.875</v>
      </c>
      <c r="AC502" s="197" t="n">
        <v>37027.875</v>
      </c>
    </row>
    <row r="503" customFormat="false" ht="12.75" hidden="false" customHeight="false" outlineLevel="0" collapsed="false">
      <c r="A503" s="191" t="str">
        <f aca="false">B503&amp;" "&amp;C503&amp;" "&amp;D503</f>
        <v>US Power Physical</v>
      </c>
      <c r="B503" s="191" t="str">
        <f aca="false">IF((LEFT(N503,2)="US"),"US","")</f>
        <v>US</v>
      </c>
      <c r="C503" s="191" t="str">
        <f aca="false">M503</f>
        <v>Power</v>
      </c>
      <c r="D503" s="191" t="str">
        <f aca="false">IF(ISNUMBER(FIND("Phy",N503))=TRUE(),"Physical","Financial")</f>
        <v>Physical</v>
      </c>
      <c r="E503" s="191" t="n">
        <f aca="false">IF(VLOOKUP(S503,'DD-Lookup'!$J$6:$L$50,3,FALSE())="Monthly",(YEAR(AC503)-YEAR(AB503))*12+MONTH(AC503)-MONTH(AB503)+1,(AC503-AB503+1))</f>
        <v>1</v>
      </c>
      <c r="F503" s="220" t="n">
        <f aca="false">E503*SUM(P503:Q503)</f>
        <v>50</v>
      </c>
      <c r="G503" s="196" t="n">
        <v>1244908</v>
      </c>
      <c r="H503" s="197" t="n">
        <v>37026.2803587963</v>
      </c>
      <c r="I503" s="0" t="s">
        <v>1225</v>
      </c>
      <c r="M503" s="0" t="s">
        <v>72</v>
      </c>
      <c r="N503" s="0" t="s">
        <v>1190</v>
      </c>
      <c r="O503" s="0" t="s">
        <v>1230</v>
      </c>
      <c r="P503" s="198" t="n">
        <v>50</v>
      </c>
      <c r="S503" s="0" t="s">
        <v>781</v>
      </c>
      <c r="T503" s="0" t="s">
        <v>772</v>
      </c>
      <c r="U503" s="200" t="n">
        <v>38</v>
      </c>
      <c r="V503" s="0" t="s">
        <v>1292</v>
      </c>
      <c r="W503" s="0" t="s">
        <v>1232</v>
      </c>
      <c r="X503" s="0" t="s">
        <v>1233</v>
      </c>
      <c r="Y503" s="0" t="s">
        <v>1167</v>
      </c>
      <c r="Z503" s="0" t="s">
        <v>628</v>
      </c>
      <c r="AA503" s="0" t="n">
        <v>610760.1</v>
      </c>
      <c r="AB503" s="197" t="n">
        <v>37027.875</v>
      </c>
      <c r="AC503" s="197" t="n">
        <v>37027.875</v>
      </c>
    </row>
    <row r="504" customFormat="false" ht="12.75" hidden="false" customHeight="false" outlineLevel="0" collapsed="false">
      <c r="A504" s="191" t="str">
        <f aca="false">B504&amp;" "&amp;C504&amp;" "&amp;D504</f>
        <v> Metals Financial</v>
      </c>
      <c r="B504" s="191" t="str">
        <f aca="false">IF((LEFT(N504,2)="US"),"US","")</f>
        <v/>
      </c>
      <c r="C504" s="191" t="str">
        <f aca="false">M504</f>
        <v>Metals</v>
      </c>
      <c r="D504" s="191" t="str">
        <f aca="false">IF(ISNUMBER(FIND("Phy",N504))=TRUE(),"Physical","Financial")</f>
        <v>Financial</v>
      </c>
      <c r="E504" s="191" t="n">
        <f aca="false">IF(VLOOKUP(S504,'DD-Lookup'!$J$6:$L$50,3,FALSE())="Monthly",(YEAR(AC504)-YEAR(AB504))*12+MONTH(AC504)-MONTH(AB504)+1,(AC504-AB504+1))</f>
        <v>1</v>
      </c>
      <c r="F504" s="220" t="n">
        <f aca="false">E504*SUM(P504:Q504)</f>
        <v>5</v>
      </c>
      <c r="G504" s="196" t="n">
        <v>1244909</v>
      </c>
      <c r="H504" s="197" t="n">
        <v>37026.2805439815</v>
      </c>
      <c r="I504" s="0" t="s">
        <v>917</v>
      </c>
      <c r="M504" s="0" t="s">
        <v>768</v>
      </c>
      <c r="N504" s="0" t="s">
        <v>769</v>
      </c>
      <c r="O504" s="0" t="s">
        <v>770</v>
      </c>
      <c r="P504" s="198" t="n">
        <v>5</v>
      </c>
      <c r="S504" s="0" t="s">
        <v>771</v>
      </c>
      <c r="T504" s="0" t="s">
        <v>772</v>
      </c>
      <c r="U504" s="200" t="n">
        <v>1671</v>
      </c>
      <c r="V504" s="0" t="s">
        <v>1158</v>
      </c>
      <c r="W504" s="0" t="s">
        <v>820</v>
      </c>
      <c r="X504" s="0" t="s">
        <v>775</v>
      </c>
      <c r="Y504" s="0" t="s">
        <v>776</v>
      </c>
      <c r="Z504" s="0" t="s">
        <v>777</v>
      </c>
      <c r="AA504" s="0" t="n">
        <v>2129488</v>
      </c>
    </row>
    <row r="505" customFormat="false" ht="12.75" hidden="false" customHeight="false" outlineLevel="0" collapsed="false">
      <c r="A505" s="191" t="str">
        <f aca="false">B505&amp;" "&amp;C505&amp;" "&amp;D505</f>
        <v>US Power Physical</v>
      </c>
      <c r="B505" s="191" t="str">
        <f aca="false">IF((LEFT(N505,2)="US"),"US","")</f>
        <v>US</v>
      </c>
      <c r="C505" s="191" t="str">
        <f aca="false">M505</f>
        <v>Power</v>
      </c>
      <c r="D505" s="191" t="str">
        <f aca="false">IF(ISNUMBER(FIND("Phy",N505))=TRUE(),"Physical","Financial")</f>
        <v>Physical</v>
      </c>
      <c r="E505" s="191" t="n">
        <f aca="false">IF(VLOOKUP(S505,'DD-Lookup'!$J$6:$L$50,3,FALSE())="Monthly",(YEAR(AC505)-YEAR(AB505))*12+MONTH(AC505)-MONTH(AB505)+1,(AC505-AB505+1))</f>
        <v>1</v>
      </c>
      <c r="F505" s="220" t="n">
        <f aca="false">E505*SUM(P505:Q505)</f>
        <v>50</v>
      </c>
      <c r="G505" s="196" t="n">
        <v>1244910</v>
      </c>
      <c r="H505" s="197" t="n">
        <v>37026.2806134259</v>
      </c>
      <c r="I505" s="0" t="s">
        <v>1180</v>
      </c>
      <c r="M505" s="0" t="s">
        <v>72</v>
      </c>
      <c r="N505" s="0" t="s">
        <v>1190</v>
      </c>
      <c r="O505" s="0" t="s">
        <v>1200</v>
      </c>
      <c r="Q505" s="198" t="n">
        <v>50</v>
      </c>
      <c r="S505" s="0" t="s">
        <v>781</v>
      </c>
      <c r="T505" s="0" t="s">
        <v>772</v>
      </c>
      <c r="U505" s="200" t="n">
        <v>41</v>
      </c>
      <c r="V505" s="0" t="s">
        <v>1279</v>
      </c>
      <c r="W505" s="0" t="s">
        <v>1202</v>
      </c>
      <c r="X505" s="0" t="s">
        <v>1203</v>
      </c>
      <c r="Y505" s="0" t="s">
        <v>1167</v>
      </c>
      <c r="Z505" s="0" t="s">
        <v>628</v>
      </c>
      <c r="AA505" s="0" t="n">
        <v>610761.1</v>
      </c>
      <c r="AB505" s="197" t="n">
        <v>37027.875</v>
      </c>
      <c r="AC505" s="197" t="n">
        <v>37027.875</v>
      </c>
    </row>
    <row r="506" customFormat="false" ht="12.75" hidden="false" customHeight="false" outlineLevel="0" collapsed="false">
      <c r="A506" s="191" t="str">
        <f aca="false">B506&amp;" "&amp;C506&amp;" "&amp;D506</f>
        <v> Metals Financial</v>
      </c>
      <c r="B506" s="191" t="str">
        <f aca="false">IF((LEFT(N506,2)="US"),"US","")</f>
        <v/>
      </c>
      <c r="C506" s="191" t="str">
        <f aca="false">M506</f>
        <v>Metals</v>
      </c>
      <c r="D506" s="191" t="str">
        <f aca="false">IF(ISNUMBER(FIND("Phy",N506))=TRUE(),"Physical","Financial")</f>
        <v>Financial</v>
      </c>
      <c r="E506" s="191" t="n">
        <f aca="false">IF(VLOOKUP(S506,'DD-Lookup'!$J$6:$L$50,3,FALSE())="Monthly",(YEAR(AC506)-YEAR(AB506))*12+MONTH(AC506)-MONTH(AB506)+1,(AC506-AB506+1))</f>
        <v>1</v>
      </c>
      <c r="F506" s="220" t="n">
        <f aca="false">E506*SUM(P506:Q506)</f>
        <v>5</v>
      </c>
      <c r="G506" s="196" t="n">
        <v>1244911</v>
      </c>
      <c r="H506" s="197" t="n">
        <v>37026.280625</v>
      </c>
      <c r="I506" s="0" t="s">
        <v>982</v>
      </c>
      <c r="M506" s="0" t="s">
        <v>768</v>
      </c>
      <c r="N506" s="0" t="s">
        <v>769</v>
      </c>
      <c r="O506" s="0" t="s">
        <v>770</v>
      </c>
      <c r="P506" s="198" t="n">
        <v>5</v>
      </c>
      <c r="S506" s="0" t="s">
        <v>771</v>
      </c>
      <c r="T506" s="0" t="s">
        <v>772</v>
      </c>
      <c r="U506" s="200" t="n">
        <v>1671</v>
      </c>
      <c r="V506" s="0" t="s">
        <v>990</v>
      </c>
      <c r="W506" s="0" t="s">
        <v>820</v>
      </c>
      <c r="X506" s="0" t="s">
        <v>775</v>
      </c>
      <c r="Y506" s="0" t="s">
        <v>776</v>
      </c>
      <c r="Z506" s="0" t="s">
        <v>777</v>
      </c>
      <c r="AA506" s="0" t="n">
        <v>2129491</v>
      </c>
    </row>
    <row r="507" customFormat="false" ht="12.75" hidden="false" customHeight="false" outlineLevel="0" collapsed="false">
      <c r="A507" s="191" t="str">
        <f aca="false">B507&amp;" "&amp;C507&amp;" "&amp;D507</f>
        <v>US Power Physical</v>
      </c>
      <c r="B507" s="191" t="str">
        <f aca="false">IF((LEFT(N507,2)="US"),"US","")</f>
        <v>US</v>
      </c>
      <c r="C507" s="191" t="str">
        <f aca="false">M507</f>
        <v>Power</v>
      </c>
      <c r="D507" s="191" t="str">
        <f aca="false">IF(ISNUMBER(FIND("Phy",N507))=TRUE(),"Physical","Financial")</f>
        <v>Physical</v>
      </c>
      <c r="E507" s="191" t="n">
        <f aca="false">IF(VLOOKUP(S507,'DD-Lookup'!$J$6:$L$50,3,FALSE())="Monthly",(YEAR(AC507)-YEAR(AB507))*12+MONTH(AC507)-MONTH(AB507)+1,(AC507-AB507+1))</f>
        <v>11</v>
      </c>
      <c r="F507" s="220" t="n">
        <f aca="false">E507*SUM(P507:Q507)</f>
        <v>550</v>
      </c>
      <c r="G507" s="196" t="n">
        <v>1244913</v>
      </c>
      <c r="H507" s="197" t="n">
        <v>37026.2812152778</v>
      </c>
      <c r="I507" s="0" t="s">
        <v>637</v>
      </c>
      <c r="M507" s="0" t="s">
        <v>72</v>
      </c>
      <c r="N507" s="0" t="s">
        <v>1190</v>
      </c>
      <c r="O507" s="0" t="s">
        <v>1293</v>
      </c>
      <c r="P507" s="198" t="n">
        <v>50</v>
      </c>
      <c r="S507" s="0" t="s">
        <v>781</v>
      </c>
      <c r="T507" s="0" t="s">
        <v>772</v>
      </c>
      <c r="U507" s="200" t="n">
        <v>48</v>
      </c>
      <c r="V507" s="0" t="s">
        <v>1291</v>
      </c>
      <c r="W507" s="0" t="s">
        <v>1232</v>
      </c>
      <c r="X507" s="0" t="s">
        <v>1233</v>
      </c>
      <c r="Y507" s="0" t="s">
        <v>1167</v>
      </c>
      <c r="Z507" s="0" t="s">
        <v>628</v>
      </c>
      <c r="AA507" s="0" t="n">
        <v>610763.1</v>
      </c>
      <c r="AB507" s="197" t="n">
        <v>37032.875</v>
      </c>
      <c r="AC507" s="197" t="n">
        <v>37042.875</v>
      </c>
    </row>
    <row r="508" customFormat="false" ht="12.75" hidden="false" customHeight="false" outlineLevel="0" collapsed="false">
      <c r="A508" s="191" t="str">
        <f aca="false">B508&amp;" "&amp;C508&amp;" "&amp;D508</f>
        <v> Power Physical</v>
      </c>
      <c r="B508" s="191" t="str">
        <f aca="false">IF((LEFT(N508,2)="US"),"US","")</f>
        <v/>
      </c>
      <c r="C508" s="191" t="str">
        <f aca="false">M508</f>
        <v>Power</v>
      </c>
      <c r="D508" s="191" t="str">
        <f aca="false">IF(ISNUMBER(FIND("Phy",N508))=TRUE(),"Physical","Financial")</f>
        <v>Physical</v>
      </c>
      <c r="E508" s="191" t="n">
        <f aca="false">IF(VLOOKUP(S508,'DD-Lookup'!$J$6:$L$50,3,FALSE())="Monthly",(YEAR(AC508)-YEAR(AB508))*12+MONTH(AC508)-MONTH(AB508)+1,(AC508-AB508+1))</f>
        <v>7</v>
      </c>
      <c r="F508" s="220" t="n">
        <f aca="false">E508*SUM(P508:Q508)</f>
        <v>175</v>
      </c>
      <c r="G508" s="196" t="n">
        <v>1244914</v>
      </c>
      <c r="H508" s="197" t="n">
        <v>37026.2812615741</v>
      </c>
      <c r="I508" s="0" t="s">
        <v>840</v>
      </c>
      <c r="M508" s="0" t="s">
        <v>72</v>
      </c>
      <c r="N508" s="0" t="s">
        <v>793</v>
      </c>
      <c r="O508" s="0" t="s">
        <v>1294</v>
      </c>
      <c r="Q508" s="198" t="n">
        <v>25</v>
      </c>
      <c r="S508" s="0" t="s">
        <v>781</v>
      </c>
      <c r="T508" s="0" t="s">
        <v>795</v>
      </c>
      <c r="U508" s="200" t="n">
        <v>19.6</v>
      </c>
      <c r="V508" s="0" t="s">
        <v>841</v>
      </c>
      <c r="W508" s="0" t="s">
        <v>797</v>
      </c>
      <c r="X508" s="0" t="s">
        <v>798</v>
      </c>
      <c r="Y508" s="0" t="s">
        <v>799</v>
      </c>
      <c r="Z508" s="0" t="s">
        <v>800</v>
      </c>
      <c r="AA508" s="0" t="n">
        <v>102316.1</v>
      </c>
      <c r="AB508" s="197" t="n">
        <v>37032.875</v>
      </c>
      <c r="AC508" s="197" t="n">
        <v>37038.875</v>
      </c>
    </row>
    <row r="509" customFormat="false" ht="12.75" hidden="false" customHeight="false" outlineLevel="0" collapsed="false">
      <c r="A509" s="191" t="str">
        <f aca="false">B509&amp;" "&amp;C509&amp;" "&amp;D509</f>
        <v> Power Physical</v>
      </c>
      <c r="B509" s="191" t="str">
        <f aca="false">IF((LEFT(N509,2)="US"),"US","")</f>
        <v/>
      </c>
      <c r="C509" s="191" t="str">
        <f aca="false">M509</f>
        <v>Power</v>
      </c>
      <c r="D509" s="191" t="str">
        <f aca="false">IF(ISNUMBER(FIND("Phy",N509))=TRUE(),"Physical","Financial")</f>
        <v>Physical</v>
      </c>
      <c r="E509" s="191" t="n">
        <f aca="false">IF(VLOOKUP(S509,'DD-Lookup'!$J$6:$L$50,3,FALSE())="Monthly",(YEAR(AC509)-YEAR(AB509))*12+MONTH(AC509)-MONTH(AB509)+1,(AC509-AB509+1))</f>
        <v>2</v>
      </c>
      <c r="F509" s="220" t="n">
        <f aca="false">E509*SUM(P509:Q509)</f>
        <v>50</v>
      </c>
      <c r="G509" s="196" t="n">
        <v>1244915</v>
      </c>
      <c r="H509" s="197" t="n">
        <v>37026.2814351852</v>
      </c>
      <c r="I509" s="0" t="s">
        <v>810</v>
      </c>
      <c r="M509" s="0" t="s">
        <v>72</v>
      </c>
      <c r="N509" s="0" t="s">
        <v>793</v>
      </c>
      <c r="O509" s="0" t="s">
        <v>1197</v>
      </c>
      <c r="Q509" s="198" t="n">
        <v>25</v>
      </c>
      <c r="S509" s="0" t="s">
        <v>781</v>
      </c>
      <c r="T509" s="0" t="s">
        <v>795</v>
      </c>
      <c r="U509" s="200" t="n">
        <v>15.5</v>
      </c>
      <c r="V509" s="0" t="s">
        <v>811</v>
      </c>
      <c r="W509" s="0" t="s">
        <v>797</v>
      </c>
      <c r="X509" s="0" t="s">
        <v>798</v>
      </c>
      <c r="Y509" s="0" t="s">
        <v>799</v>
      </c>
      <c r="Z509" s="0" t="s">
        <v>800</v>
      </c>
      <c r="AA509" s="0" t="n">
        <v>102317.1</v>
      </c>
      <c r="AB509" s="197" t="n">
        <v>37030.875</v>
      </c>
      <c r="AC509" s="197" t="n">
        <v>37031.875</v>
      </c>
    </row>
    <row r="510" customFormat="false" ht="12.75" hidden="false" customHeight="false" outlineLevel="0" collapsed="false">
      <c r="A510" s="191" t="str">
        <f aca="false">B510&amp;" "&amp;C510&amp;" "&amp;D510</f>
        <v>US Power Physical</v>
      </c>
      <c r="B510" s="191" t="str">
        <f aca="false">IF((LEFT(N510,2)="US"),"US","")</f>
        <v>US</v>
      </c>
      <c r="C510" s="191" t="str">
        <f aca="false">M510</f>
        <v>Power</v>
      </c>
      <c r="D510" s="191" t="str">
        <f aca="false">IF(ISNUMBER(FIND("Phy",N510))=TRUE(),"Physical","Financial")</f>
        <v>Physical</v>
      </c>
      <c r="E510" s="191" t="n">
        <f aca="false">IF(VLOOKUP(S510,'DD-Lookup'!$J$6:$L$50,3,FALSE())="Monthly",(YEAR(AC510)-YEAR(AB510))*12+MONTH(AC510)-MONTH(AB510)+1,(AC510-AB510+1))</f>
        <v>1</v>
      </c>
      <c r="F510" s="220" t="n">
        <f aca="false">E510*SUM(P510:Q510)</f>
        <v>50</v>
      </c>
      <c r="G510" s="196" t="n">
        <v>1244916</v>
      </c>
      <c r="H510" s="197" t="n">
        <v>37026.2815162037</v>
      </c>
      <c r="I510" s="0" t="s">
        <v>1204</v>
      </c>
      <c r="M510" s="0" t="s">
        <v>72</v>
      </c>
      <c r="N510" s="0" t="s">
        <v>1190</v>
      </c>
      <c r="O510" s="0" t="s">
        <v>1205</v>
      </c>
      <c r="Q510" s="198" t="n">
        <v>50</v>
      </c>
      <c r="S510" s="0" t="s">
        <v>781</v>
      </c>
      <c r="T510" s="0" t="s">
        <v>772</v>
      </c>
      <c r="U510" s="200" t="n">
        <v>53.5</v>
      </c>
      <c r="V510" s="0" t="s">
        <v>1206</v>
      </c>
      <c r="W510" s="0" t="s">
        <v>1207</v>
      </c>
      <c r="X510" s="0" t="s">
        <v>1208</v>
      </c>
      <c r="Y510" s="0" t="s">
        <v>1167</v>
      </c>
      <c r="Z510" s="0" t="s">
        <v>628</v>
      </c>
      <c r="AA510" s="0" t="n">
        <v>610764.1</v>
      </c>
      <c r="AB510" s="197" t="n">
        <v>37027.875</v>
      </c>
      <c r="AC510" s="197" t="n">
        <v>37027.875</v>
      </c>
    </row>
    <row r="511" customFormat="false" ht="12.75" hidden="false" customHeight="false" outlineLevel="0" collapsed="false">
      <c r="A511" s="191" t="str">
        <f aca="false">B511&amp;" "&amp;C511&amp;" "&amp;D511</f>
        <v> Metals Financial</v>
      </c>
      <c r="B511" s="191" t="str">
        <f aca="false">IF((LEFT(N511,2)="US"),"US","")</f>
        <v/>
      </c>
      <c r="C511" s="191" t="str">
        <f aca="false">M511</f>
        <v>Metals</v>
      </c>
      <c r="D511" s="191" t="str">
        <f aca="false">IF(ISNUMBER(FIND("Phy",N511))=TRUE(),"Physical","Financial")</f>
        <v>Financial</v>
      </c>
      <c r="E511" s="191" t="n">
        <f aca="false">IF(VLOOKUP(S511,'DD-Lookup'!$J$6:$L$50,3,FALSE())="Monthly",(YEAR(AC511)-YEAR(AB511))*12+MONTH(AC511)-MONTH(AB511)+1,(AC511-AB511+1))</f>
        <v>1</v>
      </c>
      <c r="F511" s="220" t="n">
        <f aca="false">E511*SUM(P511:Q511)</f>
        <v>8</v>
      </c>
      <c r="G511" s="196" t="n">
        <v>1244917</v>
      </c>
      <c r="H511" s="197" t="n">
        <v>37026.2815972222</v>
      </c>
      <c r="I511" s="0" t="s">
        <v>1295</v>
      </c>
      <c r="M511" s="0" t="s">
        <v>768</v>
      </c>
      <c r="N511" s="0" t="s">
        <v>769</v>
      </c>
      <c r="O511" s="0" t="s">
        <v>770</v>
      </c>
      <c r="Q511" s="198" t="n">
        <v>8</v>
      </c>
      <c r="S511" s="0" t="s">
        <v>771</v>
      </c>
      <c r="T511" s="0" t="s">
        <v>772</v>
      </c>
      <c r="U511" s="200" t="n">
        <v>1672</v>
      </c>
      <c r="V511" s="0" t="s">
        <v>1296</v>
      </c>
      <c r="W511" s="0" t="s">
        <v>820</v>
      </c>
      <c r="X511" s="0" t="s">
        <v>775</v>
      </c>
      <c r="Y511" s="0" t="s">
        <v>776</v>
      </c>
      <c r="Z511" s="0" t="s">
        <v>777</v>
      </c>
      <c r="AA511" s="0" t="n">
        <v>2129508</v>
      </c>
    </row>
    <row r="512" customFormat="false" ht="12.75" hidden="false" customHeight="false" outlineLevel="0" collapsed="false">
      <c r="A512" s="191" t="str">
        <f aca="false">B512&amp;" "&amp;C512&amp;" "&amp;D512</f>
        <v>US Power Physical</v>
      </c>
      <c r="B512" s="191" t="str">
        <f aca="false">IF((LEFT(N512,2)="US"),"US","")</f>
        <v>US</v>
      </c>
      <c r="C512" s="191" t="str">
        <f aca="false">M512</f>
        <v>Power</v>
      </c>
      <c r="D512" s="191" t="str">
        <f aca="false">IF(ISNUMBER(FIND("Phy",N512))=TRUE(),"Physical","Financial")</f>
        <v>Physical</v>
      </c>
      <c r="E512" s="191" t="n">
        <f aca="false">IF(VLOOKUP(S512,'DD-Lookup'!$J$6:$L$50,3,FALSE())="Monthly",(YEAR(AC512)-YEAR(AB512))*12+MONTH(AC512)-MONTH(AB512)+1,(AC512-AB512+1))</f>
        <v>1</v>
      </c>
      <c r="F512" s="220" t="n">
        <f aca="false">E512*SUM(P512:Q512)</f>
        <v>50</v>
      </c>
      <c r="G512" s="196" t="n">
        <v>1244918</v>
      </c>
      <c r="H512" s="197" t="n">
        <v>37026.2817361111</v>
      </c>
      <c r="I512" s="0" t="s">
        <v>1199</v>
      </c>
      <c r="M512" s="0" t="s">
        <v>72</v>
      </c>
      <c r="N512" s="0" t="s">
        <v>1190</v>
      </c>
      <c r="O512" s="0" t="s">
        <v>1200</v>
      </c>
      <c r="Q512" s="198" t="n">
        <v>50</v>
      </c>
      <c r="S512" s="0" t="s">
        <v>781</v>
      </c>
      <c r="T512" s="0" t="s">
        <v>772</v>
      </c>
      <c r="U512" s="200" t="n">
        <v>41.5</v>
      </c>
      <c r="V512" s="0" t="s">
        <v>1201</v>
      </c>
      <c r="W512" s="0" t="s">
        <v>1202</v>
      </c>
      <c r="X512" s="0" t="s">
        <v>1203</v>
      </c>
      <c r="Y512" s="0" t="s">
        <v>1167</v>
      </c>
      <c r="Z512" s="0" t="s">
        <v>628</v>
      </c>
      <c r="AA512" s="0" t="n">
        <v>610765.1</v>
      </c>
      <c r="AB512" s="197" t="n">
        <v>37027.875</v>
      </c>
      <c r="AC512" s="197" t="n">
        <v>37027.875</v>
      </c>
    </row>
    <row r="513" customFormat="false" ht="12.75" hidden="false" customHeight="false" outlineLevel="0" collapsed="false">
      <c r="A513" s="191" t="str">
        <f aca="false">B513&amp;" "&amp;C513&amp;" "&amp;D513</f>
        <v>US Power Physical</v>
      </c>
      <c r="B513" s="191" t="str">
        <f aca="false">IF((LEFT(N513,2)="US"),"US","")</f>
        <v>US</v>
      </c>
      <c r="C513" s="191" t="str">
        <f aca="false">M513</f>
        <v>Power</v>
      </c>
      <c r="D513" s="191" t="str">
        <f aca="false">IF(ISNUMBER(FIND("Phy",N513))=TRUE(),"Physical","Financial")</f>
        <v>Physical</v>
      </c>
      <c r="E513" s="191" t="n">
        <f aca="false">IF(VLOOKUP(S513,'DD-Lookup'!$J$6:$L$50,3,FALSE())="Monthly",(YEAR(AC513)-YEAR(AB513))*12+MONTH(AC513)-MONTH(AB513)+1,(AC513-AB513+1))</f>
        <v>1</v>
      </c>
      <c r="F513" s="220" t="n">
        <f aca="false">E513*SUM(P513:Q513)</f>
        <v>50</v>
      </c>
      <c r="G513" s="196" t="n">
        <v>1244919</v>
      </c>
      <c r="H513" s="197" t="n">
        <v>37026.2818171296</v>
      </c>
      <c r="I513" s="0" t="s">
        <v>1266</v>
      </c>
      <c r="M513" s="0" t="s">
        <v>72</v>
      </c>
      <c r="N513" s="0" t="s">
        <v>1190</v>
      </c>
      <c r="O513" s="0" t="s">
        <v>1205</v>
      </c>
      <c r="P513" s="198" t="n">
        <v>50</v>
      </c>
      <c r="S513" s="0" t="s">
        <v>781</v>
      </c>
      <c r="T513" s="0" t="s">
        <v>772</v>
      </c>
      <c r="U513" s="200" t="n">
        <v>53.5</v>
      </c>
      <c r="V513" s="0" t="s">
        <v>1267</v>
      </c>
      <c r="W513" s="0" t="s">
        <v>1207</v>
      </c>
      <c r="X513" s="0" t="s">
        <v>1208</v>
      </c>
      <c r="Y513" s="0" t="s">
        <v>1167</v>
      </c>
      <c r="Z513" s="0" t="s">
        <v>628</v>
      </c>
      <c r="AA513" s="0" t="n">
        <v>610766.1</v>
      </c>
      <c r="AB513" s="197" t="n">
        <v>37027.875</v>
      </c>
      <c r="AC513" s="197" t="n">
        <v>37027.875</v>
      </c>
    </row>
    <row r="514" customFormat="false" ht="12.75" hidden="false" customHeight="false" outlineLevel="0" collapsed="false">
      <c r="A514" s="191" t="str">
        <f aca="false">B514&amp;" "&amp;C514&amp;" "&amp;D514</f>
        <v>US Power Financial</v>
      </c>
      <c r="B514" s="191" t="str">
        <f aca="false">IF((LEFT(N514,2)="US"),"US","")</f>
        <v>US</v>
      </c>
      <c r="C514" s="191" t="str">
        <f aca="false">M514</f>
        <v>Power</v>
      </c>
      <c r="D514" s="191" t="str">
        <f aca="false">IF(ISNUMBER(FIND("Phy",N514))=TRUE(),"Physical","Financial")</f>
        <v>Financial</v>
      </c>
      <c r="E514" s="191" t="n">
        <f aca="false">IF(VLOOKUP(S514,'DD-Lookup'!$J$6:$L$50,3,FALSE())="Monthly",(YEAR(AC514)-YEAR(AB514))*12+MONTH(AC514)-MONTH(AB514)+1,(AC514-AB514+1))</f>
        <v>1</v>
      </c>
      <c r="F514" s="220" t="n">
        <f aca="false">E514*SUM(P514:Q514)</f>
        <v>50</v>
      </c>
      <c r="G514" s="196" t="n">
        <v>1244920</v>
      </c>
      <c r="H514" s="197" t="n">
        <v>37026.2818518519</v>
      </c>
      <c r="I514" s="0" t="s">
        <v>1161</v>
      </c>
      <c r="M514" s="0" t="s">
        <v>72</v>
      </c>
      <c r="N514" s="0" t="s">
        <v>1162</v>
      </c>
      <c r="O514" s="0" t="s">
        <v>1261</v>
      </c>
      <c r="P514" s="198" t="n">
        <v>50</v>
      </c>
      <c r="S514" s="0" t="s">
        <v>781</v>
      </c>
      <c r="T514" s="0" t="s">
        <v>772</v>
      </c>
      <c r="U514" s="200" t="n">
        <v>37.75</v>
      </c>
      <c r="V514" s="0" t="s">
        <v>1164</v>
      </c>
      <c r="W514" s="0" t="s">
        <v>1232</v>
      </c>
      <c r="X514" s="0" t="s">
        <v>1233</v>
      </c>
      <c r="Y514" s="0" t="s">
        <v>1167</v>
      </c>
      <c r="Z514" s="0" t="s">
        <v>573</v>
      </c>
      <c r="AA514" s="0" t="n">
        <v>610767.1</v>
      </c>
      <c r="AB514" s="197" t="n">
        <v>37027.875</v>
      </c>
      <c r="AC514" s="197" t="n">
        <v>37027.875</v>
      </c>
    </row>
    <row r="515" customFormat="false" ht="12.75" hidden="false" customHeight="false" outlineLevel="0" collapsed="false">
      <c r="A515" s="191" t="str">
        <f aca="false">B515&amp;" "&amp;C515&amp;" "&amp;D515</f>
        <v> Metals Financial</v>
      </c>
      <c r="B515" s="191" t="str">
        <f aca="false">IF((LEFT(N515,2)="US"),"US","")</f>
        <v/>
      </c>
      <c r="C515" s="191" t="str">
        <f aca="false">M515</f>
        <v>Metals</v>
      </c>
      <c r="D515" s="191" t="str">
        <f aca="false">IF(ISNUMBER(FIND("Phy",N515))=TRUE(),"Physical","Financial")</f>
        <v>Financial</v>
      </c>
      <c r="E515" s="191" t="n">
        <f aca="false">IF(VLOOKUP(S515,'DD-Lookup'!$J$6:$L$50,3,FALSE())="Monthly",(YEAR(AC515)-YEAR(AB515))*12+MONTH(AC515)-MONTH(AB515)+1,(AC515-AB515+1))</f>
        <v>1</v>
      </c>
      <c r="F515" s="220" t="n">
        <f aca="false">E515*SUM(P515:Q515)</f>
        <v>20</v>
      </c>
      <c r="G515" s="196" t="n">
        <v>1244922</v>
      </c>
      <c r="H515" s="197" t="n">
        <v>37026.2821990741</v>
      </c>
      <c r="I515" s="0" t="s">
        <v>975</v>
      </c>
      <c r="M515" s="0" t="s">
        <v>768</v>
      </c>
      <c r="N515" s="0" t="s">
        <v>870</v>
      </c>
      <c r="O515" s="0" t="s">
        <v>871</v>
      </c>
      <c r="Q515" s="198" t="n">
        <v>20</v>
      </c>
      <c r="S515" s="0" t="s">
        <v>771</v>
      </c>
      <c r="T515" s="0" t="s">
        <v>772</v>
      </c>
      <c r="U515" s="200" t="n">
        <v>1514</v>
      </c>
      <c r="V515" s="0" t="s">
        <v>1250</v>
      </c>
      <c r="W515" s="0" t="s">
        <v>820</v>
      </c>
      <c r="X515" s="0" t="s">
        <v>775</v>
      </c>
      <c r="Y515" s="0" t="s">
        <v>776</v>
      </c>
      <c r="Z515" s="0" t="s">
        <v>777</v>
      </c>
      <c r="AA515" s="0" t="n">
        <v>2129515</v>
      </c>
    </row>
    <row r="516" customFormat="false" ht="12.75" hidden="false" customHeight="false" outlineLevel="0" collapsed="false">
      <c r="A516" s="191" t="str">
        <f aca="false">B516&amp;" "&amp;C516&amp;" "&amp;D516</f>
        <v> Metals Financial</v>
      </c>
      <c r="B516" s="191" t="str">
        <f aca="false">IF((LEFT(N516,2)="US"),"US","")</f>
        <v/>
      </c>
      <c r="C516" s="191" t="str">
        <f aca="false">M516</f>
        <v>Metals</v>
      </c>
      <c r="D516" s="191" t="str">
        <f aca="false">IF(ISNUMBER(FIND("Phy",N516))=TRUE(),"Physical","Financial")</f>
        <v>Financial</v>
      </c>
      <c r="E516" s="191" t="n">
        <f aca="false">IF(VLOOKUP(S516,'DD-Lookup'!$J$6:$L$50,3,FALSE())="Monthly",(YEAR(AC516)-YEAR(AB516))*12+MONTH(AC516)-MONTH(AB516)+1,(AC516-AB516+1))</f>
        <v>1</v>
      </c>
      <c r="F516" s="220" t="n">
        <f aca="false">E516*SUM(P516:Q516)</f>
        <v>12</v>
      </c>
      <c r="G516" s="196" t="n">
        <v>1244924</v>
      </c>
      <c r="H516" s="197" t="n">
        <v>37026.2833101852</v>
      </c>
      <c r="I516" s="0" t="s">
        <v>879</v>
      </c>
      <c r="M516" s="0" t="s">
        <v>768</v>
      </c>
      <c r="N516" s="0" t="s">
        <v>769</v>
      </c>
      <c r="O516" s="0" t="s">
        <v>770</v>
      </c>
      <c r="Q516" s="198" t="n">
        <v>12</v>
      </c>
      <c r="S516" s="0" t="s">
        <v>771</v>
      </c>
      <c r="T516" s="0" t="s">
        <v>772</v>
      </c>
      <c r="U516" s="200" t="n">
        <v>1672</v>
      </c>
      <c r="V516" s="0" t="s">
        <v>1169</v>
      </c>
      <c r="W516" s="0" t="s">
        <v>820</v>
      </c>
      <c r="X516" s="0" t="s">
        <v>775</v>
      </c>
      <c r="Y516" s="0" t="s">
        <v>776</v>
      </c>
      <c r="Z516" s="0" t="s">
        <v>777</v>
      </c>
      <c r="AA516" s="0" t="n">
        <v>2129522</v>
      </c>
    </row>
    <row r="517" customFormat="false" ht="12.75" hidden="false" customHeight="false" outlineLevel="0" collapsed="false">
      <c r="A517" s="191" t="str">
        <f aca="false">B517&amp;" "&amp;C517&amp;" "&amp;D517</f>
        <v>US Power Physical</v>
      </c>
      <c r="B517" s="191" t="str">
        <f aca="false">IF((LEFT(N517,2)="US"),"US","")</f>
        <v>US</v>
      </c>
      <c r="C517" s="191" t="str">
        <f aca="false">M517</f>
        <v>Power</v>
      </c>
      <c r="D517" s="191" t="str">
        <f aca="false">IF(ISNUMBER(FIND("Phy",N517))=TRUE(),"Physical","Financial")</f>
        <v>Physical</v>
      </c>
      <c r="E517" s="191" t="n">
        <f aca="false">IF(VLOOKUP(S517,'DD-Lookup'!$J$6:$L$50,3,FALSE())="Monthly",(YEAR(AC517)-YEAR(AB517))*12+MONTH(AC517)-MONTH(AB517)+1,(AC517-AB517+1))</f>
        <v>1</v>
      </c>
      <c r="F517" s="220" t="n">
        <f aca="false">E517*SUM(P517:Q517)</f>
        <v>50</v>
      </c>
      <c r="G517" s="196" t="n">
        <v>1244925</v>
      </c>
      <c r="H517" s="197" t="n">
        <v>37026.2833217593</v>
      </c>
      <c r="I517" s="0" t="s">
        <v>1262</v>
      </c>
      <c r="M517" s="0" t="s">
        <v>72</v>
      </c>
      <c r="N517" s="0" t="s">
        <v>1190</v>
      </c>
      <c r="O517" s="0" t="s">
        <v>1230</v>
      </c>
      <c r="Q517" s="198" t="n">
        <v>50</v>
      </c>
      <c r="S517" s="0" t="s">
        <v>781</v>
      </c>
      <c r="T517" s="0" t="s">
        <v>772</v>
      </c>
      <c r="U517" s="200" t="n">
        <v>38</v>
      </c>
      <c r="V517" s="0" t="s">
        <v>1297</v>
      </c>
      <c r="W517" s="0" t="s">
        <v>1232</v>
      </c>
      <c r="X517" s="0" t="s">
        <v>1233</v>
      </c>
      <c r="Y517" s="0" t="s">
        <v>1167</v>
      </c>
      <c r="Z517" s="0" t="s">
        <v>628</v>
      </c>
      <c r="AA517" s="0" t="n">
        <v>610770.1</v>
      </c>
      <c r="AB517" s="197" t="n">
        <v>37027.875</v>
      </c>
      <c r="AC517" s="197" t="n">
        <v>37027.875</v>
      </c>
    </row>
    <row r="518" customFormat="false" ht="12.75" hidden="false" customHeight="false" outlineLevel="0" collapsed="false">
      <c r="A518" s="191" t="str">
        <f aca="false">B518&amp;" "&amp;C518&amp;" "&amp;D518</f>
        <v>US Power Physical</v>
      </c>
      <c r="B518" s="191" t="str">
        <f aca="false">IF((LEFT(N518,2)="US"),"US","")</f>
        <v>US</v>
      </c>
      <c r="C518" s="191" t="str">
        <f aca="false">M518</f>
        <v>Power</v>
      </c>
      <c r="D518" s="191" t="str">
        <f aca="false">IF(ISNUMBER(FIND("Phy",N518))=TRUE(),"Physical","Financial")</f>
        <v>Physical</v>
      </c>
      <c r="E518" s="191" t="n">
        <f aca="false">IF(VLOOKUP(S518,'DD-Lookup'!$J$6:$L$50,3,FALSE())="Monthly",(YEAR(AC518)-YEAR(AB518))*12+MONTH(AC518)-MONTH(AB518)+1,(AC518-AB518+1))</f>
        <v>1</v>
      </c>
      <c r="F518" s="220" t="n">
        <f aca="false">E518*SUM(P518:Q518)</f>
        <v>50</v>
      </c>
      <c r="G518" s="196" t="n">
        <v>1244927</v>
      </c>
      <c r="H518" s="197" t="n">
        <v>37026.283599537</v>
      </c>
      <c r="I518" s="0" t="s">
        <v>1281</v>
      </c>
      <c r="M518" s="0" t="s">
        <v>72</v>
      </c>
      <c r="N518" s="0" t="s">
        <v>1190</v>
      </c>
      <c r="O518" s="0" t="s">
        <v>1200</v>
      </c>
      <c r="P518" s="198" t="n">
        <v>50</v>
      </c>
      <c r="S518" s="0" t="s">
        <v>781</v>
      </c>
      <c r="T518" s="0" t="s">
        <v>772</v>
      </c>
      <c r="U518" s="200" t="n">
        <v>41</v>
      </c>
      <c r="V518" s="0" t="s">
        <v>1282</v>
      </c>
      <c r="W518" s="0" t="s">
        <v>1202</v>
      </c>
      <c r="X518" s="0" t="s">
        <v>1203</v>
      </c>
      <c r="Y518" s="0" t="s">
        <v>1167</v>
      </c>
      <c r="Z518" s="0" t="s">
        <v>628</v>
      </c>
      <c r="AA518" s="0" t="n">
        <v>610772.1</v>
      </c>
      <c r="AB518" s="197" t="n">
        <v>37027.875</v>
      </c>
      <c r="AC518" s="197" t="n">
        <v>37027.875</v>
      </c>
    </row>
    <row r="519" customFormat="false" ht="12.75" hidden="false" customHeight="false" outlineLevel="0" collapsed="false">
      <c r="A519" s="191" t="str">
        <f aca="false">B519&amp;" "&amp;C519&amp;" "&amp;D519</f>
        <v> Metals Financial</v>
      </c>
      <c r="B519" s="191" t="str">
        <f aca="false">IF((LEFT(N519,2)="US"),"US","")</f>
        <v/>
      </c>
      <c r="C519" s="191" t="str">
        <f aca="false">M519</f>
        <v>Metals</v>
      </c>
      <c r="D519" s="191" t="str">
        <f aca="false">IF(ISNUMBER(FIND("Phy",N519))=TRUE(),"Physical","Financial")</f>
        <v>Financial</v>
      </c>
      <c r="E519" s="191" t="n">
        <f aca="false">IF(VLOOKUP(S519,'DD-Lookup'!$J$6:$L$50,3,FALSE())="Monthly",(YEAR(AC519)-YEAR(AB519))*12+MONTH(AC519)-MONTH(AB519)+1,(AC519-AB519+1))</f>
        <v>1</v>
      </c>
      <c r="F519" s="220" t="n">
        <f aca="false">E519*SUM(P519:Q519)</f>
        <v>20</v>
      </c>
      <c r="G519" s="196" t="n">
        <v>1244928</v>
      </c>
      <c r="H519" s="197" t="n">
        <v>37026.2836111111</v>
      </c>
      <c r="I519" s="0" t="s">
        <v>1060</v>
      </c>
      <c r="M519" s="0" t="s">
        <v>768</v>
      </c>
      <c r="N519" s="0" t="s">
        <v>769</v>
      </c>
      <c r="O519" s="0" t="s">
        <v>770</v>
      </c>
      <c r="P519" s="198" t="n">
        <v>20</v>
      </c>
      <c r="S519" s="0" t="s">
        <v>771</v>
      </c>
      <c r="T519" s="0" t="s">
        <v>772</v>
      </c>
      <c r="U519" s="200" t="n">
        <v>1671</v>
      </c>
      <c r="V519" s="0" t="s">
        <v>1061</v>
      </c>
      <c r="W519" s="0" t="s">
        <v>820</v>
      </c>
      <c r="X519" s="0" t="s">
        <v>775</v>
      </c>
      <c r="Y519" s="0" t="s">
        <v>776</v>
      </c>
      <c r="Z519" s="0" t="s">
        <v>777</v>
      </c>
      <c r="AA519" s="0" t="n">
        <v>2129524</v>
      </c>
    </row>
    <row r="520" customFormat="false" ht="12.75" hidden="false" customHeight="false" outlineLevel="0" collapsed="false">
      <c r="A520" s="191" t="str">
        <f aca="false">B520&amp;" "&amp;C520&amp;" "&amp;D520</f>
        <v>US Power Physical</v>
      </c>
      <c r="B520" s="191" t="str">
        <f aca="false">IF((LEFT(N520,2)="US"),"US","")</f>
        <v>US</v>
      </c>
      <c r="C520" s="191" t="str">
        <f aca="false">M520</f>
        <v>Power</v>
      </c>
      <c r="D520" s="191" t="str">
        <f aca="false">IF(ISNUMBER(FIND("Phy",N520))=TRUE(),"Physical","Financial")</f>
        <v>Physical</v>
      </c>
      <c r="E520" s="191" t="n">
        <f aca="false">IF(VLOOKUP(S520,'DD-Lookup'!$J$6:$L$50,3,FALSE())="Monthly",(YEAR(AC520)-YEAR(AB520))*12+MONTH(AC520)-MONTH(AB520)+1,(AC520-AB520+1))</f>
        <v>1</v>
      </c>
      <c r="F520" s="220" t="n">
        <f aca="false">E520*SUM(P520:Q520)</f>
        <v>50</v>
      </c>
      <c r="G520" s="196" t="n">
        <v>1244929</v>
      </c>
      <c r="H520" s="197" t="n">
        <v>37026.2836574074</v>
      </c>
      <c r="I520" s="0" t="s">
        <v>1262</v>
      </c>
      <c r="M520" s="0" t="s">
        <v>72</v>
      </c>
      <c r="N520" s="0" t="s">
        <v>1190</v>
      </c>
      <c r="O520" s="0" t="s">
        <v>1205</v>
      </c>
      <c r="P520" s="198" t="n">
        <v>50</v>
      </c>
      <c r="S520" s="0" t="s">
        <v>781</v>
      </c>
      <c r="T520" s="0" t="s">
        <v>772</v>
      </c>
      <c r="U520" s="200" t="n">
        <v>53.25</v>
      </c>
      <c r="V520" s="0" t="s">
        <v>1298</v>
      </c>
      <c r="W520" s="0" t="s">
        <v>1207</v>
      </c>
      <c r="X520" s="0" t="s">
        <v>1208</v>
      </c>
      <c r="Y520" s="0" t="s">
        <v>1167</v>
      </c>
      <c r="Z520" s="0" t="s">
        <v>628</v>
      </c>
      <c r="AA520" s="0" t="n">
        <v>610773.1</v>
      </c>
      <c r="AB520" s="197" t="n">
        <v>37027.875</v>
      </c>
      <c r="AC520" s="197" t="n">
        <v>37027.875</v>
      </c>
    </row>
    <row r="521" customFormat="false" ht="12.75" hidden="false" customHeight="false" outlineLevel="0" collapsed="false">
      <c r="A521" s="191" t="str">
        <f aca="false">B521&amp;" "&amp;C521&amp;" "&amp;D521</f>
        <v>US Power Financial</v>
      </c>
      <c r="B521" s="191" t="str">
        <f aca="false">IF((LEFT(N521,2)="US"),"US","")</f>
        <v>US</v>
      </c>
      <c r="C521" s="191" t="str">
        <f aca="false">M521</f>
        <v>Power</v>
      </c>
      <c r="D521" s="191" t="str">
        <f aca="false">IF(ISNUMBER(FIND("Phy",N521))=TRUE(),"Physical","Financial")</f>
        <v>Financial</v>
      </c>
      <c r="E521" s="191" t="n">
        <f aca="false">IF(VLOOKUP(S521,'DD-Lookup'!$J$6:$L$50,3,FALSE())="Monthly",(YEAR(AC521)-YEAR(AB521))*12+MONTH(AC521)-MONTH(AB521)+1,(AC521-AB521+1))</f>
        <v>30</v>
      </c>
      <c r="F521" s="220" t="n">
        <f aca="false">E521*SUM(P521:Q521)</f>
        <v>1500</v>
      </c>
      <c r="G521" s="196" t="n">
        <v>1244930</v>
      </c>
      <c r="H521" s="197" t="n">
        <v>37026.2841087963</v>
      </c>
      <c r="I521" s="0" t="s">
        <v>1228</v>
      </c>
      <c r="M521" s="0" t="s">
        <v>72</v>
      </c>
      <c r="N521" s="0" t="s">
        <v>1162</v>
      </c>
      <c r="O521" s="0" t="s">
        <v>1286</v>
      </c>
      <c r="Q521" s="198" t="n">
        <v>50</v>
      </c>
      <c r="S521" s="0" t="s">
        <v>781</v>
      </c>
      <c r="T521" s="0" t="s">
        <v>772</v>
      </c>
      <c r="U521" s="200" t="n">
        <v>70.5</v>
      </c>
      <c r="V521" s="0" t="s">
        <v>1299</v>
      </c>
      <c r="W521" s="0" t="s">
        <v>1288</v>
      </c>
      <c r="X521" s="0" t="s">
        <v>1242</v>
      </c>
      <c r="Y521" s="0" t="s">
        <v>1167</v>
      </c>
      <c r="Z521" s="0" t="s">
        <v>573</v>
      </c>
      <c r="AA521" s="0" t="n">
        <v>610774.1</v>
      </c>
      <c r="AB521" s="197" t="n">
        <v>37135</v>
      </c>
      <c r="AC521" s="197" t="n">
        <v>37164</v>
      </c>
    </row>
    <row r="522" customFormat="false" ht="12.75" hidden="false" customHeight="false" outlineLevel="0" collapsed="false">
      <c r="A522" s="191" t="str">
        <f aca="false">B522&amp;" "&amp;C522&amp;" "&amp;D522</f>
        <v>US Power Physical</v>
      </c>
      <c r="B522" s="191" t="str">
        <f aca="false">IF((LEFT(N522,2)="US"),"US","")</f>
        <v>US</v>
      </c>
      <c r="C522" s="191" t="str">
        <f aca="false">M522</f>
        <v>Power</v>
      </c>
      <c r="D522" s="191" t="str">
        <f aca="false">IF(ISNUMBER(FIND("Phy",N522))=TRUE(),"Physical","Financial")</f>
        <v>Physical</v>
      </c>
      <c r="E522" s="191" t="n">
        <f aca="false">IF(VLOOKUP(S522,'DD-Lookup'!$J$6:$L$50,3,FALSE())="Monthly",(YEAR(AC522)-YEAR(AB522))*12+MONTH(AC522)-MONTH(AB522)+1,(AC522-AB522+1))</f>
        <v>1</v>
      </c>
      <c r="F522" s="220" t="n">
        <f aca="false">E522*SUM(P522:Q522)</f>
        <v>50</v>
      </c>
      <c r="G522" s="196" t="n">
        <v>1244931</v>
      </c>
      <c r="H522" s="197" t="n">
        <v>37026.2841898148</v>
      </c>
      <c r="I522" s="0" t="s">
        <v>1266</v>
      </c>
      <c r="M522" s="0" t="s">
        <v>72</v>
      </c>
      <c r="N522" s="0" t="s">
        <v>1190</v>
      </c>
      <c r="O522" s="0" t="s">
        <v>1205</v>
      </c>
      <c r="Q522" s="198" t="n">
        <v>50</v>
      </c>
      <c r="S522" s="0" t="s">
        <v>781</v>
      </c>
      <c r="T522" s="0" t="s">
        <v>772</v>
      </c>
      <c r="U522" s="200" t="n">
        <v>53</v>
      </c>
      <c r="V522" s="0" t="s">
        <v>1267</v>
      </c>
      <c r="W522" s="0" t="s">
        <v>1207</v>
      </c>
      <c r="X522" s="0" t="s">
        <v>1208</v>
      </c>
      <c r="Y522" s="0" t="s">
        <v>1167</v>
      </c>
      <c r="Z522" s="0" t="s">
        <v>628</v>
      </c>
      <c r="AA522" s="0" t="n">
        <v>610775.1</v>
      </c>
      <c r="AB522" s="197" t="n">
        <v>37027.875</v>
      </c>
      <c r="AC522" s="197" t="n">
        <v>37027.875</v>
      </c>
    </row>
    <row r="523" customFormat="false" ht="12.75" hidden="false" customHeight="false" outlineLevel="0" collapsed="false">
      <c r="A523" s="191" t="str">
        <f aca="false">B523&amp;" "&amp;C523&amp;" "&amp;D523</f>
        <v> Metals Financial</v>
      </c>
      <c r="B523" s="191" t="str">
        <f aca="false">IF((LEFT(N523,2)="US"),"US","")</f>
        <v/>
      </c>
      <c r="C523" s="191" t="str">
        <f aca="false">M523</f>
        <v>Metals</v>
      </c>
      <c r="D523" s="191" t="str">
        <f aca="false">IF(ISNUMBER(FIND("Phy",N523))=TRUE(),"Physical","Financial")</f>
        <v>Financial</v>
      </c>
      <c r="E523" s="191" t="n">
        <f aca="false">IF(VLOOKUP(S523,'DD-Lookup'!$J$6:$L$50,3,FALSE())="Monthly",(YEAR(AC523)-YEAR(AB523))*12+MONTH(AC523)-MONTH(AB523)+1,(AC523-AB523+1))</f>
        <v>1</v>
      </c>
      <c r="F523" s="220" t="n">
        <f aca="false">E523*SUM(P523:Q523)</f>
        <v>20</v>
      </c>
      <c r="G523" s="196" t="n">
        <v>1244932</v>
      </c>
      <c r="H523" s="197" t="n">
        <v>37026.2842592593</v>
      </c>
      <c r="I523" s="0" t="s">
        <v>1014</v>
      </c>
      <c r="M523" s="0" t="s">
        <v>768</v>
      </c>
      <c r="N523" s="0" t="s">
        <v>769</v>
      </c>
      <c r="O523" s="0" t="s">
        <v>770</v>
      </c>
      <c r="Q523" s="198" t="n">
        <v>20</v>
      </c>
      <c r="S523" s="0" t="s">
        <v>771</v>
      </c>
      <c r="T523" s="0" t="s">
        <v>772</v>
      </c>
      <c r="U523" s="200" t="n">
        <v>1672</v>
      </c>
      <c r="V523" s="0" t="s">
        <v>1156</v>
      </c>
      <c r="W523" s="0" t="s">
        <v>820</v>
      </c>
      <c r="X523" s="0" t="s">
        <v>775</v>
      </c>
      <c r="Y523" s="0" t="s">
        <v>776</v>
      </c>
      <c r="Z523" s="0" t="s">
        <v>777</v>
      </c>
      <c r="AA523" s="0" t="n">
        <v>2129528</v>
      </c>
    </row>
    <row r="524" customFormat="false" ht="12.75" hidden="false" customHeight="false" outlineLevel="0" collapsed="false">
      <c r="A524" s="191" t="str">
        <f aca="false">B524&amp;" "&amp;C524&amp;" "&amp;D524</f>
        <v>US Power Physical</v>
      </c>
      <c r="B524" s="191" t="str">
        <f aca="false">IF((LEFT(N524,2)="US"),"US","")</f>
        <v>US</v>
      </c>
      <c r="C524" s="191" t="str">
        <f aca="false">M524</f>
        <v>Power</v>
      </c>
      <c r="D524" s="191" t="str">
        <f aca="false">IF(ISNUMBER(FIND("Phy",N524))=TRUE(),"Physical","Financial")</f>
        <v>Physical</v>
      </c>
      <c r="E524" s="191" t="n">
        <f aca="false">IF(VLOOKUP(S524,'DD-Lookup'!$J$6:$L$50,3,FALSE())="Monthly",(YEAR(AC524)-YEAR(AB524))*12+MONTH(AC524)-MONTH(AB524)+1,(AC524-AB524+1))</f>
        <v>30</v>
      </c>
      <c r="F524" s="220" t="n">
        <f aca="false">E524*SUM(P524:Q524)</f>
        <v>1500</v>
      </c>
      <c r="G524" s="196" t="n">
        <v>1244933</v>
      </c>
      <c r="H524" s="197" t="n">
        <v>37026.2843402778</v>
      </c>
      <c r="I524" s="0" t="s">
        <v>1262</v>
      </c>
      <c r="M524" s="0" t="s">
        <v>72</v>
      </c>
      <c r="N524" s="0" t="s">
        <v>1190</v>
      </c>
      <c r="O524" s="0" t="s">
        <v>1240</v>
      </c>
      <c r="P524" s="198" t="n">
        <v>50</v>
      </c>
      <c r="S524" s="0" t="s">
        <v>781</v>
      </c>
      <c r="T524" s="0" t="s">
        <v>772</v>
      </c>
      <c r="U524" s="200" t="n">
        <v>65.75</v>
      </c>
      <c r="V524" s="0" t="s">
        <v>1298</v>
      </c>
      <c r="W524" s="0" t="s">
        <v>1207</v>
      </c>
      <c r="X524" s="0" t="s">
        <v>1242</v>
      </c>
      <c r="Y524" s="0" t="s">
        <v>1167</v>
      </c>
      <c r="Z524" s="0" t="s">
        <v>628</v>
      </c>
      <c r="AA524" s="0" t="n">
        <v>610776.1</v>
      </c>
      <c r="AB524" s="197" t="n">
        <v>37043.7159722222</v>
      </c>
      <c r="AC524" s="197" t="n">
        <v>37072.7159722222</v>
      </c>
    </row>
    <row r="525" customFormat="false" ht="12.75" hidden="false" customHeight="false" outlineLevel="0" collapsed="false">
      <c r="A525" s="191" t="str">
        <f aca="false">B525&amp;" "&amp;C525&amp;" "&amp;D525</f>
        <v>US Power Physical</v>
      </c>
      <c r="B525" s="191" t="str">
        <f aca="false">IF((LEFT(N525,2)="US"),"US","")</f>
        <v>US</v>
      </c>
      <c r="C525" s="191" t="str">
        <f aca="false">M525</f>
        <v>Power</v>
      </c>
      <c r="D525" s="191" t="str">
        <f aca="false">IF(ISNUMBER(FIND("Phy",N525))=TRUE(),"Physical","Financial")</f>
        <v>Physical</v>
      </c>
      <c r="E525" s="191" t="n">
        <f aca="false">IF(VLOOKUP(S525,'DD-Lookup'!$J$6:$L$50,3,FALSE())="Monthly",(YEAR(AC525)-YEAR(AB525))*12+MONTH(AC525)-MONTH(AB525)+1,(AC525-AB525+1))</f>
        <v>2</v>
      </c>
      <c r="F525" s="220" t="n">
        <f aca="false">E525*SUM(P525:Q525)</f>
        <v>100</v>
      </c>
      <c r="G525" s="196" t="n">
        <v>1244934</v>
      </c>
      <c r="H525" s="197" t="n">
        <v>37026.2845023148</v>
      </c>
      <c r="I525" s="0" t="s">
        <v>1276</v>
      </c>
      <c r="J525" s="0" t="s">
        <v>1300</v>
      </c>
      <c r="K525" s="0" t="s">
        <v>1301</v>
      </c>
      <c r="M525" s="0" t="s">
        <v>72</v>
      </c>
      <c r="N525" s="0" t="s">
        <v>1190</v>
      </c>
      <c r="O525" s="0" t="s">
        <v>1302</v>
      </c>
      <c r="P525" s="198" t="n">
        <v>50</v>
      </c>
      <c r="S525" s="0" t="s">
        <v>781</v>
      </c>
      <c r="T525" s="0" t="s">
        <v>772</v>
      </c>
      <c r="U525" s="200" t="n">
        <v>40</v>
      </c>
      <c r="V525" s="0" t="s">
        <v>1303</v>
      </c>
      <c r="W525" s="0" t="s">
        <v>1232</v>
      </c>
      <c r="X525" s="0" t="s">
        <v>1233</v>
      </c>
      <c r="Y525" s="0" t="s">
        <v>1167</v>
      </c>
      <c r="Z525" s="0" t="s">
        <v>628</v>
      </c>
      <c r="AA525" s="0" t="n">
        <v>610777.1</v>
      </c>
      <c r="AB525" s="197" t="n">
        <v>37028.875</v>
      </c>
      <c r="AC525" s="197" t="n">
        <v>37029.875</v>
      </c>
    </row>
    <row r="526" customFormat="false" ht="12.75" hidden="false" customHeight="false" outlineLevel="0" collapsed="false">
      <c r="A526" s="191" t="str">
        <f aca="false">B526&amp;" "&amp;C526&amp;" "&amp;D526</f>
        <v> Metals Financial</v>
      </c>
      <c r="B526" s="191" t="str">
        <f aca="false">IF((LEFT(N526,2)="US"),"US","")</f>
        <v/>
      </c>
      <c r="C526" s="191" t="str">
        <f aca="false">M526</f>
        <v>Metals</v>
      </c>
      <c r="D526" s="191" t="str">
        <f aca="false">IF(ISNUMBER(FIND("Phy",N526))=TRUE(),"Physical","Financial")</f>
        <v>Financial</v>
      </c>
      <c r="E526" s="191" t="n">
        <f aca="false">IF(VLOOKUP(S526,'DD-Lookup'!$J$6:$L$50,3,FALSE())="Monthly",(YEAR(AC526)-YEAR(AB526))*12+MONTH(AC526)-MONTH(AB526)+1,(AC526-AB526+1))</f>
        <v>1</v>
      </c>
      <c r="F526" s="220" t="n">
        <f aca="false">E526*SUM(P526:Q526)</f>
        <v>8</v>
      </c>
      <c r="G526" s="196" t="n">
        <v>1244936</v>
      </c>
      <c r="H526" s="197" t="n">
        <v>37026.2847800926</v>
      </c>
      <c r="I526" s="0" t="s">
        <v>1304</v>
      </c>
      <c r="M526" s="0" t="s">
        <v>768</v>
      </c>
      <c r="N526" s="0" t="s">
        <v>870</v>
      </c>
      <c r="O526" s="0" t="s">
        <v>974</v>
      </c>
      <c r="Q526" s="198" t="n">
        <v>8</v>
      </c>
      <c r="S526" s="0" t="s">
        <v>771</v>
      </c>
      <c r="T526" s="0" t="s">
        <v>772</v>
      </c>
      <c r="U526" s="200" t="n">
        <v>1515</v>
      </c>
      <c r="V526" s="0" t="s">
        <v>1305</v>
      </c>
      <c r="W526" s="0" t="s">
        <v>820</v>
      </c>
      <c r="X526" s="0" t="s">
        <v>775</v>
      </c>
      <c r="Y526" s="0" t="s">
        <v>776</v>
      </c>
      <c r="Z526" s="0" t="s">
        <v>777</v>
      </c>
      <c r="AA526" s="0" t="n">
        <v>2129534</v>
      </c>
      <c r="AB526" s="197" t="n">
        <v>37062</v>
      </c>
      <c r="AC526" s="197" t="n">
        <v>37062</v>
      </c>
    </row>
    <row r="527" customFormat="false" ht="12.75" hidden="false" customHeight="false" outlineLevel="0" collapsed="false">
      <c r="A527" s="191" t="str">
        <f aca="false">B527&amp;" "&amp;C527&amp;" "&amp;D527</f>
        <v>US Power Physical</v>
      </c>
      <c r="B527" s="191" t="str">
        <f aca="false">IF((LEFT(N527,2)="US"),"US","")</f>
        <v>US</v>
      </c>
      <c r="C527" s="191" t="str">
        <f aca="false">M527</f>
        <v>Power</v>
      </c>
      <c r="D527" s="191" t="str">
        <f aca="false">IF(ISNUMBER(FIND("Phy",N527))=TRUE(),"Physical","Financial")</f>
        <v>Physical</v>
      </c>
      <c r="E527" s="191" t="n">
        <f aca="false">IF(VLOOKUP(S527,'DD-Lookup'!$J$6:$L$50,3,FALSE())="Monthly",(YEAR(AC527)-YEAR(AB527))*12+MONTH(AC527)-MONTH(AB527)+1,(AC527-AB527+1))</f>
        <v>92</v>
      </c>
      <c r="F527" s="220" t="n">
        <f aca="false">E527*SUM(P527:Q527)</f>
        <v>4600</v>
      </c>
      <c r="G527" s="196" t="n">
        <v>1244937</v>
      </c>
      <c r="H527" s="197" t="n">
        <v>37026.2847800926</v>
      </c>
      <c r="I527" s="0" t="s">
        <v>1306</v>
      </c>
      <c r="M527" s="0" t="s">
        <v>72</v>
      </c>
      <c r="N527" s="0" t="s">
        <v>1190</v>
      </c>
      <c r="O527" s="0" t="s">
        <v>1307</v>
      </c>
      <c r="Q527" s="198" t="n">
        <v>50</v>
      </c>
      <c r="S527" s="0" t="s">
        <v>781</v>
      </c>
      <c r="T527" s="0" t="s">
        <v>772</v>
      </c>
      <c r="U527" s="200" t="n">
        <v>55.5</v>
      </c>
      <c r="V527" s="0" t="s">
        <v>1308</v>
      </c>
      <c r="W527" s="0" t="s">
        <v>1288</v>
      </c>
      <c r="X527" s="0" t="s">
        <v>1242</v>
      </c>
      <c r="Y527" s="0" t="s">
        <v>1167</v>
      </c>
      <c r="Z527" s="0" t="s">
        <v>628</v>
      </c>
      <c r="AA527" s="0" t="n">
        <v>610779.1</v>
      </c>
      <c r="AB527" s="197" t="n">
        <v>37165.7159722222</v>
      </c>
      <c r="AC527" s="197" t="n">
        <v>37256.7159722222</v>
      </c>
    </row>
    <row r="528" customFormat="false" ht="12.75" hidden="false" customHeight="false" outlineLevel="0" collapsed="false">
      <c r="A528" s="191" t="str">
        <f aca="false">B528&amp;" "&amp;C528&amp;" "&amp;D528</f>
        <v>US Power Physical</v>
      </c>
      <c r="B528" s="191" t="str">
        <f aca="false">IF((LEFT(N528,2)="US"),"US","")</f>
        <v>US</v>
      </c>
      <c r="C528" s="191" t="str">
        <f aca="false">M528</f>
        <v>Power</v>
      </c>
      <c r="D528" s="191" t="str">
        <f aca="false">IF(ISNUMBER(FIND("Phy",N528))=TRUE(),"Physical","Financial")</f>
        <v>Physical</v>
      </c>
      <c r="E528" s="191" t="n">
        <f aca="false">IF(VLOOKUP(S528,'DD-Lookup'!$J$6:$L$50,3,FALSE())="Monthly",(YEAR(AC528)-YEAR(AB528))*12+MONTH(AC528)-MONTH(AB528)+1,(AC528-AB528+1))</f>
        <v>1</v>
      </c>
      <c r="F528" s="220" t="n">
        <f aca="false">E528*SUM(P528:Q528)</f>
        <v>50</v>
      </c>
      <c r="G528" s="196" t="n">
        <v>1244935</v>
      </c>
      <c r="H528" s="197" t="n">
        <v>37026.2847800926</v>
      </c>
      <c r="I528" s="0" t="s">
        <v>1228</v>
      </c>
      <c r="M528" s="0" t="s">
        <v>72</v>
      </c>
      <c r="N528" s="0" t="s">
        <v>1190</v>
      </c>
      <c r="O528" s="0" t="s">
        <v>1309</v>
      </c>
      <c r="P528" s="198" t="n">
        <v>50</v>
      </c>
      <c r="S528" s="0" t="s">
        <v>781</v>
      </c>
      <c r="T528" s="0" t="s">
        <v>772</v>
      </c>
      <c r="U528" s="200" t="n">
        <v>17</v>
      </c>
      <c r="V528" s="0" t="s">
        <v>1310</v>
      </c>
      <c r="W528" s="0" t="s">
        <v>1232</v>
      </c>
      <c r="X528" s="0" t="s">
        <v>1233</v>
      </c>
      <c r="Y528" s="0" t="s">
        <v>1167</v>
      </c>
      <c r="Z528" s="0" t="s">
        <v>628</v>
      </c>
      <c r="AA528" s="0" t="n">
        <v>610778.1</v>
      </c>
      <c r="AB528" s="197" t="n">
        <v>37027.875</v>
      </c>
      <c r="AC528" s="197" t="n">
        <v>37027.875</v>
      </c>
    </row>
    <row r="529" customFormat="false" ht="12.75" hidden="false" customHeight="false" outlineLevel="0" collapsed="false">
      <c r="A529" s="191" t="str">
        <f aca="false">B529&amp;" "&amp;C529&amp;" "&amp;D529</f>
        <v>US Power Physical</v>
      </c>
      <c r="B529" s="191" t="str">
        <f aca="false">IF((LEFT(N529,2)="US"),"US","")</f>
        <v>US</v>
      </c>
      <c r="C529" s="191" t="str">
        <f aca="false">M529</f>
        <v>Power</v>
      </c>
      <c r="D529" s="191" t="str">
        <f aca="false">IF(ISNUMBER(FIND("Phy",N529))=TRUE(),"Physical","Financial")</f>
        <v>Physical</v>
      </c>
      <c r="E529" s="191" t="n">
        <f aca="false">IF(VLOOKUP(S529,'DD-Lookup'!$J$6:$L$50,3,FALSE())="Monthly",(YEAR(AC529)-YEAR(AB529))*12+MONTH(AC529)-MONTH(AB529)+1,(AC529-AB529+1))</f>
        <v>30</v>
      </c>
      <c r="F529" s="220" t="n">
        <f aca="false">E529*SUM(P529:Q529)</f>
        <v>1500</v>
      </c>
      <c r="G529" s="196" t="n">
        <v>1244939</v>
      </c>
      <c r="H529" s="197" t="n">
        <v>37026.2850347222</v>
      </c>
      <c r="I529" s="0" t="s">
        <v>1306</v>
      </c>
      <c r="M529" s="0" t="s">
        <v>72</v>
      </c>
      <c r="N529" s="0" t="s">
        <v>1190</v>
      </c>
      <c r="O529" s="0" t="s">
        <v>1311</v>
      </c>
      <c r="Q529" s="198" t="n">
        <v>50</v>
      </c>
      <c r="S529" s="0" t="s">
        <v>781</v>
      </c>
      <c r="T529" s="0" t="s">
        <v>772</v>
      </c>
      <c r="U529" s="200" t="n">
        <v>55.75</v>
      </c>
      <c r="V529" s="0" t="s">
        <v>1308</v>
      </c>
      <c r="W529" s="0" t="s">
        <v>1288</v>
      </c>
      <c r="X529" s="0" t="s">
        <v>1242</v>
      </c>
      <c r="Y529" s="0" t="s">
        <v>1167</v>
      </c>
      <c r="Z529" s="0" t="s">
        <v>628</v>
      </c>
      <c r="AA529" s="0" t="n">
        <v>610781.1</v>
      </c>
      <c r="AB529" s="197" t="n">
        <v>37135.7159722222</v>
      </c>
      <c r="AC529" s="197" t="n">
        <v>37164.7159722222</v>
      </c>
    </row>
    <row r="530" customFormat="false" ht="12.75" hidden="false" customHeight="false" outlineLevel="0" collapsed="false">
      <c r="A530" s="191" t="str">
        <f aca="false">B530&amp;" "&amp;C530&amp;" "&amp;D530</f>
        <v>US Power Physical</v>
      </c>
      <c r="B530" s="191" t="str">
        <f aca="false">IF((LEFT(N530,2)="US"),"US","")</f>
        <v>US</v>
      </c>
      <c r="C530" s="191" t="str">
        <f aca="false">M530</f>
        <v>Power</v>
      </c>
      <c r="D530" s="191" t="str">
        <f aca="false">IF(ISNUMBER(FIND("Phy",N530))=TRUE(),"Physical","Financial")</f>
        <v>Physical</v>
      </c>
      <c r="E530" s="191" t="n">
        <f aca="false">IF(VLOOKUP(S530,'DD-Lookup'!$J$6:$L$50,3,FALSE())="Monthly",(YEAR(AC530)-YEAR(AB530))*12+MONTH(AC530)-MONTH(AB530)+1,(AC530-AB530+1))</f>
        <v>5</v>
      </c>
      <c r="F530" s="220" t="n">
        <f aca="false">E530*SUM(P530:Q530)</f>
        <v>250</v>
      </c>
      <c r="G530" s="196" t="n">
        <v>1244940</v>
      </c>
      <c r="H530" s="197" t="n">
        <v>37026.285162037</v>
      </c>
      <c r="I530" s="0" t="s">
        <v>1266</v>
      </c>
      <c r="M530" s="0" t="s">
        <v>72</v>
      </c>
      <c r="N530" s="0" t="s">
        <v>1190</v>
      </c>
      <c r="O530" s="0" t="s">
        <v>1217</v>
      </c>
      <c r="P530" s="198" t="n">
        <v>50</v>
      </c>
      <c r="S530" s="0" t="s">
        <v>781</v>
      </c>
      <c r="T530" s="0" t="s">
        <v>772</v>
      </c>
      <c r="U530" s="200" t="n">
        <v>55</v>
      </c>
      <c r="V530" s="0" t="s">
        <v>1267</v>
      </c>
      <c r="W530" s="0" t="s">
        <v>1207</v>
      </c>
      <c r="X530" s="0" t="s">
        <v>1208</v>
      </c>
      <c r="Y530" s="0" t="s">
        <v>1167</v>
      </c>
      <c r="Z530" s="0" t="s">
        <v>628</v>
      </c>
      <c r="AA530" s="0" t="n">
        <v>610782.1</v>
      </c>
      <c r="AB530" s="197" t="n">
        <v>37032.875</v>
      </c>
      <c r="AC530" s="197" t="n">
        <v>37036.875</v>
      </c>
    </row>
    <row r="531" customFormat="false" ht="12.75" hidden="false" customHeight="false" outlineLevel="0" collapsed="false">
      <c r="A531" s="191" t="str">
        <f aca="false">B531&amp;" "&amp;C531&amp;" "&amp;D531</f>
        <v>US Power Physical</v>
      </c>
      <c r="B531" s="191" t="str">
        <f aca="false">IF((LEFT(N531,2)="US"),"US","")</f>
        <v>US</v>
      </c>
      <c r="C531" s="191" t="str">
        <f aca="false">M531</f>
        <v>Power</v>
      </c>
      <c r="D531" s="191" t="str">
        <f aca="false">IF(ISNUMBER(FIND("Phy",N531))=TRUE(),"Physical","Financial")</f>
        <v>Physical</v>
      </c>
      <c r="E531" s="191" t="n">
        <f aca="false">IF(VLOOKUP(S531,'DD-Lookup'!$J$6:$L$50,3,FALSE())="Monthly",(YEAR(AC531)-YEAR(AB531))*12+MONTH(AC531)-MONTH(AB531)+1,(AC531-AB531+1))</f>
        <v>1</v>
      </c>
      <c r="F531" s="220" t="n">
        <f aca="false">E531*SUM(P531:Q531)</f>
        <v>50</v>
      </c>
      <c r="G531" s="196" t="n">
        <v>1244941</v>
      </c>
      <c r="H531" s="197" t="n">
        <v>37026.2854282407</v>
      </c>
      <c r="I531" s="0" t="s">
        <v>1239</v>
      </c>
      <c r="M531" s="0" t="s">
        <v>72</v>
      </c>
      <c r="N531" s="0" t="s">
        <v>1312</v>
      </c>
      <c r="O531" s="0" t="s">
        <v>1313</v>
      </c>
      <c r="Q531" s="198" t="n">
        <v>50</v>
      </c>
      <c r="S531" s="0" t="s">
        <v>781</v>
      </c>
      <c r="T531" s="0" t="s">
        <v>772</v>
      </c>
      <c r="U531" s="200" t="n">
        <v>57</v>
      </c>
      <c r="V531" s="0" t="s">
        <v>1314</v>
      </c>
      <c r="W531" s="0" t="s">
        <v>1315</v>
      </c>
      <c r="X531" s="0" t="s">
        <v>1316</v>
      </c>
      <c r="Y531" s="0" t="s">
        <v>1167</v>
      </c>
      <c r="Z531" s="0" t="s">
        <v>628</v>
      </c>
      <c r="AA531" s="0" t="n">
        <v>610783.1</v>
      </c>
      <c r="AB531" s="197" t="n">
        <v>37027.875</v>
      </c>
      <c r="AC531" s="197" t="n">
        <v>37027.875</v>
      </c>
    </row>
    <row r="532" customFormat="false" ht="12.75" hidden="false" customHeight="false" outlineLevel="0" collapsed="false">
      <c r="A532" s="191" t="str">
        <f aca="false">B532&amp;" "&amp;C532&amp;" "&amp;D532</f>
        <v>US Power Physical</v>
      </c>
      <c r="B532" s="191" t="str">
        <f aca="false">IF((LEFT(N532,2)="US"),"US","")</f>
        <v>US</v>
      </c>
      <c r="C532" s="191" t="str">
        <f aca="false">M532</f>
        <v>Power</v>
      </c>
      <c r="D532" s="191" t="str">
        <f aca="false">IF(ISNUMBER(FIND("Phy",N532))=TRUE(),"Physical","Financial")</f>
        <v>Physical</v>
      </c>
      <c r="E532" s="191" t="n">
        <f aca="false">IF(VLOOKUP(S532,'DD-Lookup'!$J$6:$L$50,3,FALSE())="Monthly",(YEAR(AC532)-YEAR(AB532))*12+MONTH(AC532)-MONTH(AB532)+1,(AC532-AB532+1))</f>
        <v>1</v>
      </c>
      <c r="F532" s="220" t="n">
        <f aca="false">E532*SUM(P532:Q532)</f>
        <v>50</v>
      </c>
      <c r="G532" s="196" t="n">
        <v>1244942</v>
      </c>
      <c r="H532" s="197" t="n">
        <v>37026.2856018519</v>
      </c>
      <c r="I532" s="0" t="s">
        <v>1219</v>
      </c>
      <c r="M532" s="0" t="s">
        <v>72</v>
      </c>
      <c r="N532" s="0" t="s">
        <v>1190</v>
      </c>
      <c r="O532" s="0" t="s">
        <v>1309</v>
      </c>
      <c r="Q532" s="198" t="n">
        <v>50</v>
      </c>
      <c r="S532" s="0" t="s">
        <v>781</v>
      </c>
      <c r="T532" s="0" t="s">
        <v>772</v>
      </c>
      <c r="U532" s="200" t="n">
        <v>17.5</v>
      </c>
      <c r="V532" s="0" t="s">
        <v>1317</v>
      </c>
      <c r="W532" s="0" t="s">
        <v>1232</v>
      </c>
      <c r="X532" s="0" t="s">
        <v>1233</v>
      </c>
      <c r="Y532" s="0" t="s">
        <v>1167</v>
      </c>
      <c r="Z532" s="0" t="s">
        <v>628</v>
      </c>
      <c r="AA532" s="0" t="n">
        <v>610784.1</v>
      </c>
      <c r="AB532" s="197" t="n">
        <v>37027.875</v>
      </c>
      <c r="AC532" s="197" t="n">
        <v>37027.875</v>
      </c>
    </row>
    <row r="533" customFormat="false" ht="12.75" hidden="false" customHeight="false" outlineLevel="0" collapsed="false">
      <c r="A533" s="191" t="str">
        <f aca="false">B533&amp;" "&amp;C533&amp;" "&amp;D533</f>
        <v> Metals Financial</v>
      </c>
      <c r="B533" s="191" t="str">
        <f aca="false">IF((LEFT(N533,2)="US"),"US","")</f>
        <v/>
      </c>
      <c r="C533" s="191" t="str">
        <f aca="false">M533</f>
        <v>Metals</v>
      </c>
      <c r="D533" s="191" t="str">
        <f aca="false">IF(ISNUMBER(FIND("Phy",N533))=TRUE(),"Physical","Financial")</f>
        <v>Financial</v>
      </c>
      <c r="E533" s="191" t="n">
        <f aca="false">IF(VLOOKUP(S533,'DD-Lookup'!$J$6:$L$50,3,FALSE())="Monthly",(YEAR(AC533)-YEAR(AB533))*12+MONTH(AC533)-MONTH(AB533)+1,(AC533-AB533+1))</f>
        <v>1</v>
      </c>
      <c r="F533" s="220" t="n">
        <f aca="false">E533*SUM(P533:Q533)</f>
        <v>11</v>
      </c>
      <c r="G533" s="196" t="n">
        <v>1244943</v>
      </c>
      <c r="H533" s="197" t="n">
        <v>37026.2856828704</v>
      </c>
      <c r="I533" s="0" t="s">
        <v>1014</v>
      </c>
      <c r="M533" s="0" t="s">
        <v>768</v>
      </c>
      <c r="N533" s="0" t="s">
        <v>769</v>
      </c>
      <c r="O533" s="0" t="s">
        <v>770</v>
      </c>
      <c r="Q533" s="198" t="n">
        <v>11</v>
      </c>
      <c r="S533" s="0" t="s">
        <v>771</v>
      </c>
      <c r="T533" s="0" t="s">
        <v>772</v>
      </c>
      <c r="U533" s="200" t="n">
        <v>1673</v>
      </c>
      <c r="V533" s="0" t="s">
        <v>1156</v>
      </c>
      <c r="W533" s="0" t="s">
        <v>820</v>
      </c>
      <c r="X533" s="0" t="s">
        <v>775</v>
      </c>
      <c r="Y533" s="0" t="s">
        <v>776</v>
      </c>
      <c r="Z533" s="0" t="s">
        <v>777</v>
      </c>
      <c r="AA533" s="0" t="n">
        <v>2129537</v>
      </c>
    </row>
    <row r="534" customFormat="false" ht="12.75" hidden="false" customHeight="false" outlineLevel="0" collapsed="false">
      <c r="A534" s="191" t="str">
        <f aca="false">B534&amp;" "&amp;C534&amp;" "&amp;D534</f>
        <v>US Power Physical</v>
      </c>
      <c r="B534" s="191" t="str">
        <f aca="false">IF((LEFT(N534,2)="US"),"US","")</f>
        <v>US</v>
      </c>
      <c r="C534" s="191" t="str">
        <f aca="false">M534</f>
        <v>Power</v>
      </c>
      <c r="D534" s="191" t="str">
        <f aca="false">IF(ISNUMBER(FIND("Phy",N534))=TRUE(),"Physical","Financial")</f>
        <v>Physical</v>
      </c>
      <c r="E534" s="191" t="n">
        <f aca="false">IF(VLOOKUP(S534,'DD-Lookup'!$J$6:$L$50,3,FALSE())="Monthly",(YEAR(AC534)-YEAR(AB534))*12+MONTH(AC534)-MONTH(AB534)+1,(AC534-AB534+1))</f>
        <v>1</v>
      </c>
      <c r="F534" s="220" t="n">
        <f aca="false">E534*SUM(P534:Q534)</f>
        <v>50</v>
      </c>
      <c r="G534" s="196" t="n">
        <v>1244944</v>
      </c>
      <c r="H534" s="197" t="n">
        <v>37026.2858217593</v>
      </c>
      <c r="I534" s="0" t="s">
        <v>1219</v>
      </c>
      <c r="M534" s="0" t="s">
        <v>72</v>
      </c>
      <c r="N534" s="0" t="s">
        <v>1190</v>
      </c>
      <c r="O534" s="0" t="s">
        <v>1191</v>
      </c>
      <c r="P534" s="198" t="n">
        <v>50</v>
      </c>
      <c r="S534" s="0" t="s">
        <v>781</v>
      </c>
      <c r="T534" s="0" t="s">
        <v>772</v>
      </c>
      <c r="U534" s="200" t="n">
        <v>40.75</v>
      </c>
      <c r="V534" s="0" t="s">
        <v>1221</v>
      </c>
      <c r="W534" s="0" t="s">
        <v>1193</v>
      </c>
      <c r="X534" s="0" t="s">
        <v>1194</v>
      </c>
      <c r="Y534" s="0" t="s">
        <v>1167</v>
      </c>
      <c r="Z534" s="0" t="s">
        <v>628</v>
      </c>
      <c r="AA534" s="0" t="n">
        <v>610785.1</v>
      </c>
      <c r="AB534" s="197" t="n">
        <v>37027.875</v>
      </c>
      <c r="AC534" s="197" t="n">
        <v>37027.875</v>
      </c>
    </row>
    <row r="535" customFormat="false" ht="12.75" hidden="false" customHeight="false" outlineLevel="0" collapsed="false">
      <c r="A535" s="191" t="str">
        <f aca="false">B535&amp;" "&amp;C535&amp;" "&amp;D535</f>
        <v> Metals Financial</v>
      </c>
      <c r="B535" s="191" t="str">
        <f aca="false">IF((LEFT(N535,2)="US"),"US","")</f>
        <v/>
      </c>
      <c r="C535" s="191" t="str">
        <f aca="false">M535</f>
        <v>Metals</v>
      </c>
      <c r="D535" s="191" t="str">
        <f aca="false">IF(ISNUMBER(FIND("Phy",N535))=TRUE(),"Physical","Financial")</f>
        <v>Financial</v>
      </c>
      <c r="E535" s="191" t="n">
        <f aca="false">IF(VLOOKUP(S535,'DD-Lookup'!$J$6:$L$50,3,FALSE())="Monthly",(YEAR(AC535)-YEAR(AB535))*12+MONTH(AC535)-MONTH(AB535)+1,(AC535-AB535+1))</f>
        <v>1</v>
      </c>
      <c r="F535" s="220" t="n">
        <f aca="false">E535*SUM(P535:Q535)</f>
        <v>5</v>
      </c>
      <c r="G535" s="196" t="n">
        <v>1244945</v>
      </c>
      <c r="H535" s="197" t="n">
        <v>37026.2862615741</v>
      </c>
      <c r="I535" s="0" t="s">
        <v>971</v>
      </c>
      <c r="M535" s="0" t="s">
        <v>768</v>
      </c>
      <c r="N535" s="0" t="s">
        <v>769</v>
      </c>
      <c r="O535" s="0" t="s">
        <v>770</v>
      </c>
      <c r="P535" s="198" t="n">
        <v>5</v>
      </c>
      <c r="S535" s="0" t="s">
        <v>771</v>
      </c>
      <c r="T535" s="0" t="s">
        <v>772</v>
      </c>
      <c r="U535" s="200" t="n">
        <v>1672</v>
      </c>
      <c r="V535" s="0" t="s">
        <v>1155</v>
      </c>
      <c r="W535" s="0" t="s">
        <v>820</v>
      </c>
      <c r="X535" s="0" t="s">
        <v>775</v>
      </c>
      <c r="Y535" s="0" t="s">
        <v>776</v>
      </c>
      <c r="Z535" s="0" t="s">
        <v>777</v>
      </c>
      <c r="AA535" s="0" t="n">
        <v>2129540</v>
      </c>
    </row>
    <row r="536" customFormat="false" ht="12.75" hidden="false" customHeight="false" outlineLevel="0" collapsed="false">
      <c r="A536" s="191" t="str">
        <f aca="false">B536&amp;" "&amp;C536&amp;" "&amp;D536</f>
        <v> Power Financial</v>
      </c>
      <c r="B536" s="191" t="str">
        <f aca="false">IF((LEFT(N536,2)="US"),"US","")</f>
        <v/>
      </c>
      <c r="C536" s="191" t="str">
        <f aca="false">M536</f>
        <v>Power</v>
      </c>
      <c r="D536" s="191" t="str">
        <f aca="false">IF(ISNUMBER(FIND("Phy",N536))=TRUE(),"Physical","Financial")</f>
        <v>Financial</v>
      </c>
      <c r="E536" s="191" t="n">
        <f aca="false">IF(VLOOKUP(S536,'DD-Lookup'!$J$6:$L$50,3,FALSE())="Monthly",(YEAR(AC536)-YEAR(AB536))*12+MONTH(AC536)-MONTH(AB536)+1,(AC536-AB536+1))</f>
        <v>8</v>
      </c>
      <c r="F536" s="220" t="n">
        <f aca="false">E536*SUM(P536:Q536)</f>
        <v>400</v>
      </c>
      <c r="G536" s="196" t="n">
        <v>1244946</v>
      </c>
      <c r="H536" s="197" t="n">
        <v>37026.2863888889</v>
      </c>
      <c r="I536" s="0" t="s">
        <v>1318</v>
      </c>
      <c r="M536" s="0" t="s">
        <v>72</v>
      </c>
      <c r="N536" s="0" t="s">
        <v>779</v>
      </c>
      <c r="O536" s="0" t="s">
        <v>789</v>
      </c>
      <c r="Q536" s="198" t="n">
        <v>50</v>
      </c>
      <c r="S536" s="0" t="s">
        <v>781</v>
      </c>
      <c r="T536" s="0" t="s">
        <v>782</v>
      </c>
      <c r="U536" s="200" t="n">
        <v>193</v>
      </c>
      <c r="V536" s="0" t="s">
        <v>1319</v>
      </c>
      <c r="W536" s="0" t="s">
        <v>791</v>
      </c>
      <c r="X536" s="0" t="s">
        <v>785</v>
      </c>
      <c r="Y536" s="0" t="s">
        <v>786</v>
      </c>
      <c r="Z536" s="0" t="s">
        <v>787</v>
      </c>
      <c r="AA536" s="0" t="n">
        <v>1244946</v>
      </c>
      <c r="AB536" s="197" t="n">
        <v>37032</v>
      </c>
      <c r="AC536" s="197" t="n">
        <v>37039</v>
      </c>
    </row>
    <row r="537" customFormat="false" ht="12.75" hidden="false" customHeight="false" outlineLevel="0" collapsed="false">
      <c r="A537" s="191" t="str">
        <f aca="false">B537&amp;" "&amp;C537&amp;" "&amp;D537</f>
        <v>US Power Physical</v>
      </c>
      <c r="B537" s="191" t="str">
        <f aca="false">IF((LEFT(N537,2)="US"),"US","")</f>
        <v>US</v>
      </c>
      <c r="C537" s="191" t="str">
        <f aca="false">M537</f>
        <v>Power</v>
      </c>
      <c r="D537" s="191" t="str">
        <f aca="false">IF(ISNUMBER(FIND("Phy",N537))=TRUE(),"Physical","Financial")</f>
        <v>Physical</v>
      </c>
      <c r="E537" s="191" t="n">
        <f aca="false">IF(VLOOKUP(S537,'DD-Lookup'!$J$6:$L$50,3,FALSE())="Monthly",(YEAR(AC537)-YEAR(AB537))*12+MONTH(AC537)-MONTH(AB537)+1,(AC537-AB537+1))</f>
        <v>1</v>
      </c>
      <c r="F537" s="220" t="n">
        <f aca="false">E537*SUM(P537:Q537)</f>
        <v>50</v>
      </c>
      <c r="G537" s="196" t="n">
        <v>1244947</v>
      </c>
      <c r="H537" s="197" t="n">
        <v>37026.2865625</v>
      </c>
      <c r="I537" s="0" t="s">
        <v>637</v>
      </c>
      <c r="M537" s="0" t="s">
        <v>72</v>
      </c>
      <c r="N537" s="0" t="s">
        <v>1190</v>
      </c>
      <c r="O537" s="0" t="s">
        <v>1283</v>
      </c>
      <c r="P537" s="198" t="n">
        <v>50</v>
      </c>
      <c r="S537" s="0" t="s">
        <v>781</v>
      </c>
      <c r="T537" s="0" t="s">
        <v>772</v>
      </c>
      <c r="U537" s="200" t="n">
        <v>47</v>
      </c>
      <c r="V537" s="0" t="s">
        <v>1248</v>
      </c>
      <c r="W537" s="0" t="s">
        <v>1284</v>
      </c>
      <c r="X537" s="0" t="s">
        <v>1285</v>
      </c>
      <c r="Y537" s="0" t="s">
        <v>1167</v>
      </c>
      <c r="Z537" s="0" t="s">
        <v>628</v>
      </c>
      <c r="AA537" s="0" t="n">
        <v>610786.1</v>
      </c>
      <c r="AB537" s="197" t="n">
        <v>37027.875</v>
      </c>
      <c r="AC537" s="197" t="n">
        <v>37027.875</v>
      </c>
    </row>
    <row r="538" customFormat="false" ht="12.75" hidden="false" customHeight="false" outlineLevel="0" collapsed="false">
      <c r="A538" s="191" t="str">
        <f aca="false">B538&amp;" "&amp;C538&amp;" "&amp;D538</f>
        <v>US Power Physical</v>
      </c>
      <c r="B538" s="191" t="str">
        <f aca="false">IF((LEFT(N538,2)="US"),"US","")</f>
        <v>US</v>
      </c>
      <c r="C538" s="191" t="str">
        <f aca="false">M538</f>
        <v>Power</v>
      </c>
      <c r="D538" s="191" t="str">
        <f aca="false">IF(ISNUMBER(FIND("Phy",N538))=TRUE(),"Physical","Financial")</f>
        <v>Physical</v>
      </c>
      <c r="E538" s="191" t="n">
        <f aca="false">IF(VLOOKUP(S538,'DD-Lookup'!$J$6:$L$50,3,FALSE())="Monthly",(YEAR(AC538)-YEAR(AB538))*12+MONTH(AC538)-MONTH(AB538)+1,(AC538-AB538+1))</f>
        <v>1</v>
      </c>
      <c r="F538" s="220" t="n">
        <f aca="false">E538*SUM(P538:Q538)</f>
        <v>50</v>
      </c>
      <c r="G538" s="196" t="n">
        <v>1244948</v>
      </c>
      <c r="H538" s="197" t="n">
        <v>37026.2867824074</v>
      </c>
      <c r="I538" s="0" t="s">
        <v>633</v>
      </c>
      <c r="M538" s="0" t="s">
        <v>72</v>
      </c>
      <c r="N538" s="0" t="s">
        <v>1190</v>
      </c>
      <c r="O538" s="0" t="s">
        <v>1283</v>
      </c>
      <c r="Q538" s="198" t="n">
        <v>50</v>
      </c>
      <c r="S538" s="0" t="s">
        <v>781</v>
      </c>
      <c r="T538" s="0" t="s">
        <v>772</v>
      </c>
      <c r="U538" s="200" t="n">
        <v>46.75</v>
      </c>
      <c r="V538" s="0" t="s">
        <v>1320</v>
      </c>
      <c r="W538" s="0" t="s">
        <v>1284</v>
      </c>
      <c r="X538" s="0" t="s">
        <v>1285</v>
      </c>
      <c r="Y538" s="0" t="s">
        <v>1167</v>
      </c>
      <c r="Z538" s="0" t="s">
        <v>628</v>
      </c>
      <c r="AA538" s="0" t="n">
        <v>610787.1</v>
      </c>
      <c r="AB538" s="197" t="n">
        <v>37027.875</v>
      </c>
      <c r="AC538" s="197" t="n">
        <v>37027.875</v>
      </c>
    </row>
    <row r="539" customFormat="false" ht="12.75" hidden="false" customHeight="false" outlineLevel="0" collapsed="false">
      <c r="A539" s="191" t="str">
        <f aca="false">B539&amp;" "&amp;C539&amp;" "&amp;D539</f>
        <v> Metals Financial</v>
      </c>
      <c r="B539" s="191" t="str">
        <f aca="false">IF((LEFT(N539,2)="US"),"US","")</f>
        <v/>
      </c>
      <c r="C539" s="191" t="str">
        <f aca="false">M539</f>
        <v>Metals</v>
      </c>
      <c r="D539" s="191" t="str">
        <f aca="false">IF(ISNUMBER(FIND("Phy",N539))=TRUE(),"Physical","Financial")</f>
        <v>Financial</v>
      </c>
      <c r="E539" s="191" t="n">
        <f aca="false">IF(VLOOKUP(S539,'DD-Lookup'!$J$6:$L$50,3,FALSE())="Monthly",(YEAR(AC539)-YEAR(AB539))*12+MONTH(AC539)-MONTH(AB539)+1,(AC539-AB539+1))</f>
        <v>1</v>
      </c>
      <c r="F539" s="220" t="n">
        <f aca="false">E539*SUM(P539:Q539)</f>
        <v>12</v>
      </c>
      <c r="G539" s="196" t="n">
        <v>1244951</v>
      </c>
      <c r="H539" s="197" t="n">
        <v>37026.2881712963</v>
      </c>
      <c r="I539" s="0" t="s">
        <v>1097</v>
      </c>
      <c r="M539" s="0" t="s">
        <v>768</v>
      </c>
      <c r="N539" s="0" t="s">
        <v>870</v>
      </c>
      <c r="O539" s="0" t="s">
        <v>966</v>
      </c>
      <c r="Q539" s="198" t="n">
        <v>12</v>
      </c>
      <c r="S539" s="0" t="s">
        <v>771</v>
      </c>
      <c r="T539" s="0" t="s">
        <v>772</v>
      </c>
      <c r="U539" s="200" t="n">
        <v>1534</v>
      </c>
      <c r="V539" s="0" t="s">
        <v>1098</v>
      </c>
      <c r="W539" s="0" t="s">
        <v>820</v>
      </c>
      <c r="X539" s="0" t="s">
        <v>775</v>
      </c>
      <c r="Y539" s="0" t="s">
        <v>776</v>
      </c>
      <c r="Z539" s="0" t="s">
        <v>777</v>
      </c>
      <c r="AA539" s="0" t="n">
        <v>2129542</v>
      </c>
      <c r="AB539" s="197" t="n">
        <v>37028.875</v>
      </c>
      <c r="AC539" s="197" t="n">
        <v>37028.875</v>
      </c>
    </row>
    <row r="540" customFormat="false" ht="12.75" hidden="false" customHeight="false" outlineLevel="0" collapsed="false">
      <c r="A540" s="191" t="str">
        <f aca="false">B540&amp;" "&amp;C540&amp;" "&amp;D540</f>
        <v>US Power Physical</v>
      </c>
      <c r="B540" s="191" t="str">
        <f aca="false">IF((LEFT(N540,2)="US"),"US","")</f>
        <v>US</v>
      </c>
      <c r="C540" s="191" t="str">
        <f aca="false">M540</f>
        <v>Power</v>
      </c>
      <c r="D540" s="191" t="str">
        <f aca="false">IF(ISNUMBER(FIND("Phy",N540))=TRUE(),"Physical","Financial")</f>
        <v>Physical</v>
      </c>
      <c r="E540" s="191" t="n">
        <f aca="false">IF(VLOOKUP(S540,'DD-Lookup'!$J$6:$L$50,3,FALSE())="Monthly",(YEAR(AC540)-YEAR(AB540))*12+MONTH(AC540)-MONTH(AB540)+1,(AC540-AB540+1))</f>
        <v>30</v>
      </c>
      <c r="F540" s="220" t="n">
        <f aca="false">E540*SUM(P540:Q540)</f>
        <v>1500</v>
      </c>
      <c r="G540" s="196" t="n">
        <v>1244953</v>
      </c>
      <c r="H540" s="197" t="n">
        <v>37026.2892824074</v>
      </c>
      <c r="I540" s="0" t="s">
        <v>625</v>
      </c>
      <c r="M540" s="0" t="s">
        <v>72</v>
      </c>
      <c r="N540" s="0" t="s">
        <v>1190</v>
      </c>
      <c r="O540" s="0" t="s">
        <v>1255</v>
      </c>
      <c r="P540" s="198" t="n">
        <v>50</v>
      </c>
      <c r="S540" s="0" t="s">
        <v>781</v>
      </c>
      <c r="T540" s="0" t="s">
        <v>772</v>
      </c>
      <c r="U540" s="200" t="n">
        <v>39.65</v>
      </c>
      <c r="V540" s="0" t="s">
        <v>1321</v>
      </c>
      <c r="W540" s="0" t="s">
        <v>1237</v>
      </c>
      <c r="X540" s="0" t="s">
        <v>1203</v>
      </c>
      <c r="Y540" s="0" t="s">
        <v>1167</v>
      </c>
      <c r="Z540" s="0" t="s">
        <v>628</v>
      </c>
      <c r="AA540" s="0" t="n">
        <v>610792.1</v>
      </c>
      <c r="AB540" s="197" t="n">
        <v>37135.7159722222</v>
      </c>
      <c r="AC540" s="197" t="n">
        <v>37164.7159722222</v>
      </c>
    </row>
    <row r="541" customFormat="false" ht="12.75" hidden="false" customHeight="false" outlineLevel="0" collapsed="false">
      <c r="A541" s="191" t="str">
        <f aca="false">B541&amp;" "&amp;C541&amp;" "&amp;D541</f>
        <v>US Power Physical</v>
      </c>
      <c r="B541" s="191" t="str">
        <f aca="false">IF((LEFT(N541,2)="US"),"US","")</f>
        <v>US</v>
      </c>
      <c r="C541" s="191" t="str">
        <f aca="false">M541</f>
        <v>Power</v>
      </c>
      <c r="D541" s="191" t="str">
        <f aca="false">IF(ISNUMBER(FIND("Phy",N541))=TRUE(),"Physical","Financial")</f>
        <v>Physical</v>
      </c>
      <c r="E541" s="191" t="n">
        <f aca="false">IF(VLOOKUP(S541,'DD-Lookup'!$J$6:$L$50,3,FALSE())="Monthly",(YEAR(AC541)-YEAR(AB541))*12+MONTH(AC541)-MONTH(AB541)+1,(AC541-AB541+1))</f>
        <v>30</v>
      </c>
      <c r="F541" s="220" t="n">
        <f aca="false">E541*SUM(P541:Q541)</f>
        <v>1500</v>
      </c>
      <c r="G541" s="196" t="n">
        <v>1244954</v>
      </c>
      <c r="H541" s="197" t="n">
        <v>37026.2894907407</v>
      </c>
      <c r="I541" s="0" t="s">
        <v>1180</v>
      </c>
      <c r="M541" s="0" t="s">
        <v>72</v>
      </c>
      <c r="N541" s="0" t="s">
        <v>1190</v>
      </c>
      <c r="O541" s="0" t="s">
        <v>1322</v>
      </c>
      <c r="Q541" s="198" t="n">
        <v>50</v>
      </c>
      <c r="S541" s="0" t="s">
        <v>781</v>
      </c>
      <c r="T541" s="0" t="s">
        <v>772</v>
      </c>
      <c r="U541" s="200" t="n">
        <v>37.2</v>
      </c>
      <c r="V541" s="0" t="s">
        <v>1323</v>
      </c>
      <c r="W541" s="0" t="s">
        <v>1237</v>
      </c>
      <c r="X541" s="0" t="s">
        <v>1238</v>
      </c>
      <c r="Y541" s="0" t="s">
        <v>1167</v>
      </c>
      <c r="Z541" s="0" t="s">
        <v>628</v>
      </c>
      <c r="AA541" s="0" t="n">
        <v>610793.1</v>
      </c>
      <c r="AB541" s="197" t="n">
        <v>37135.7104166667</v>
      </c>
      <c r="AC541" s="197" t="n">
        <v>37164.7104166667</v>
      </c>
    </row>
    <row r="542" customFormat="false" ht="12.75" hidden="false" customHeight="false" outlineLevel="0" collapsed="false">
      <c r="A542" s="191" t="str">
        <f aca="false">B542&amp;" "&amp;C542&amp;" "&amp;D542</f>
        <v> Metals Financial</v>
      </c>
      <c r="B542" s="191" t="str">
        <f aca="false">IF((LEFT(N542,2)="US"),"US","")</f>
        <v/>
      </c>
      <c r="C542" s="191" t="str">
        <f aca="false">M542</f>
        <v>Metals</v>
      </c>
      <c r="D542" s="191" t="str">
        <f aca="false">IF(ISNUMBER(FIND("Phy",N542))=TRUE(),"Physical","Financial")</f>
        <v>Financial</v>
      </c>
      <c r="E542" s="191" t="n">
        <f aca="false">IF(VLOOKUP(S542,'DD-Lookup'!$J$6:$L$50,3,FALSE())="Monthly",(YEAR(AC542)-YEAR(AB542))*12+MONTH(AC542)-MONTH(AB542)+1,(AC542-AB542+1))</f>
        <v>1</v>
      </c>
      <c r="F542" s="220" t="n">
        <f aca="false">E542*SUM(P542:Q542)</f>
        <v>2</v>
      </c>
      <c r="G542" s="196" t="n">
        <v>1244956</v>
      </c>
      <c r="H542" s="197" t="n">
        <v>37026.2896875</v>
      </c>
      <c r="I542" s="0" t="s">
        <v>896</v>
      </c>
      <c r="M542" s="0" t="s">
        <v>768</v>
      </c>
      <c r="N542" s="0" t="s">
        <v>870</v>
      </c>
      <c r="O542" s="0" t="s">
        <v>871</v>
      </c>
      <c r="P542" s="198" t="n">
        <v>2</v>
      </c>
      <c r="S542" s="0" t="s">
        <v>771</v>
      </c>
      <c r="T542" s="0" t="s">
        <v>772</v>
      </c>
      <c r="U542" s="200" t="n">
        <v>1514</v>
      </c>
      <c r="V542" s="0" t="s">
        <v>996</v>
      </c>
      <c r="W542" s="0" t="s">
        <v>820</v>
      </c>
      <c r="X542" s="0" t="s">
        <v>775</v>
      </c>
      <c r="Y542" s="0" t="s">
        <v>776</v>
      </c>
      <c r="Z542" s="0" t="s">
        <v>777</v>
      </c>
      <c r="AA542" s="0" t="n">
        <v>2129555</v>
      </c>
    </row>
    <row r="543" customFormat="false" ht="12.75" hidden="false" customHeight="false" outlineLevel="0" collapsed="false">
      <c r="A543" s="191" t="str">
        <f aca="false">B543&amp;" "&amp;C543&amp;" "&amp;D543</f>
        <v> Metals Financial</v>
      </c>
      <c r="B543" s="191" t="str">
        <f aca="false">IF((LEFT(N543,2)="US"),"US","")</f>
        <v/>
      </c>
      <c r="C543" s="191" t="str">
        <f aca="false">M543</f>
        <v>Metals</v>
      </c>
      <c r="D543" s="191" t="str">
        <f aca="false">IF(ISNUMBER(FIND("Phy",N543))=TRUE(),"Physical","Financial")</f>
        <v>Financial</v>
      </c>
      <c r="E543" s="191" t="n">
        <f aca="false">IF(VLOOKUP(S543,'DD-Lookup'!$J$6:$L$50,3,FALSE())="Monthly",(YEAR(AC543)-YEAR(AB543))*12+MONTH(AC543)-MONTH(AB543)+1,(AC543-AB543+1))</f>
        <v>1</v>
      </c>
      <c r="F543" s="220" t="n">
        <f aca="false">E543*SUM(P543:Q543)</f>
        <v>5</v>
      </c>
      <c r="G543" s="196" t="n">
        <v>1244957</v>
      </c>
      <c r="H543" s="197" t="n">
        <v>37026.289837963</v>
      </c>
      <c r="I543" s="0" t="s">
        <v>616</v>
      </c>
      <c r="M543" s="0" t="s">
        <v>768</v>
      </c>
      <c r="N543" s="0" t="s">
        <v>769</v>
      </c>
      <c r="O543" s="0" t="s">
        <v>770</v>
      </c>
      <c r="P543" s="198" t="n">
        <v>5</v>
      </c>
      <c r="S543" s="0" t="s">
        <v>771</v>
      </c>
      <c r="T543" s="0" t="s">
        <v>772</v>
      </c>
      <c r="U543" s="200" t="n">
        <v>1672</v>
      </c>
      <c r="V543" s="0" t="s">
        <v>877</v>
      </c>
      <c r="W543" s="0" t="s">
        <v>820</v>
      </c>
      <c r="X543" s="0" t="s">
        <v>775</v>
      </c>
      <c r="Y543" s="0" t="s">
        <v>776</v>
      </c>
      <c r="Z543" s="0" t="s">
        <v>777</v>
      </c>
      <c r="AA543" s="0" t="n">
        <v>2129557</v>
      </c>
    </row>
    <row r="544" customFormat="false" ht="12.75" hidden="false" customHeight="false" outlineLevel="0" collapsed="false">
      <c r="A544" s="191" t="str">
        <f aca="false">B544&amp;" "&amp;C544&amp;" "&amp;D544</f>
        <v>US Power Physical</v>
      </c>
      <c r="B544" s="191" t="str">
        <f aca="false">IF((LEFT(N544,2)="US"),"US","")</f>
        <v>US</v>
      </c>
      <c r="C544" s="191" t="str">
        <f aca="false">M544</f>
        <v>Power</v>
      </c>
      <c r="D544" s="191" t="str">
        <f aca="false">IF(ISNUMBER(FIND("Phy",N544))=TRUE(),"Physical","Financial")</f>
        <v>Physical</v>
      </c>
      <c r="E544" s="191" t="n">
        <f aca="false">IF(VLOOKUP(S544,'DD-Lookup'!$J$6:$L$50,3,FALSE())="Monthly",(YEAR(AC544)-YEAR(AB544))*12+MONTH(AC544)-MONTH(AB544)+1,(AC544-AB544+1))</f>
        <v>2</v>
      </c>
      <c r="F544" s="220" t="n">
        <f aca="false">E544*SUM(P544:Q544)</f>
        <v>100</v>
      </c>
      <c r="G544" s="196" t="n">
        <v>1244958</v>
      </c>
      <c r="H544" s="197" t="n">
        <v>37026.289837963</v>
      </c>
      <c r="I544" s="0" t="s">
        <v>1219</v>
      </c>
      <c r="M544" s="0" t="s">
        <v>72</v>
      </c>
      <c r="N544" s="0" t="s">
        <v>1190</v>
      </c>
      <c r="O544" s="0" t="s">
        <v>1302</v>
      </c>
      <c r="P544" s="198" t="n">
        <v>50</v>
      </c>
      <c r="S544" s="0" t="s">
        <v>781</v>
      </c>
      <c r="T544" s="0" t="s">
        <v>772</v>
      </c>
      <c r="U544" s="200" t="n">
        <v>40.75</v>
      </c>
      <c r="V544" s="0" t="s">
        <v>1243</v>
      </c>
      <c r="W544" s="0" t="s">
        <v>1232</v>
      </c>
      <c r="X544" s="0" t="s">
        <v>1233</v>
      </c>
      <c r="Y544" s="0" t="s">
        <v>1167</v>
      </c>
      <c r="Z544" s="0" t="s">
        <v>628</v>
      </c>
      <c r="AA544" s="0" t="n">
        <v>610795.1</v>
      </c>
      <c r="AB544" s="197" t="n">
        <v>37028.875</v>
      </c>
      <c r="AC544" s="197" t="n">
        <v>37029.875</v>
      </c>
    </row>
    <row r="545" customFormat="false" ht="12.75" hidden="false" customHeight="false" outlineLevel="0" collapsed="false">
      <c r="A545" s="191" t="str">
        <f aca="false">B545&amp;" "&amp;C545&amp;" "&amp;D545</f>
        <v>US Power Financial</v>
      </c>
      <c r="B545" s="191" t="str">
        <f aca="false">IF((LEFT(N545,2)="US"),"US","")</f>
        <v>US</v>
      </c>
      <c r="C545" s="191" t="str">
        <f aca="false">M545</f>
        <v>Power</v>
      </c>
      <c r="D545" s="191" t="str">
        <f aca="false">IF(ISNUMBER(FIND("Phy",N545))=TRUE(),"Physical","Financial")</f>
        <v>Financial</v>
      </c>
      <c r="E545" s="191" t="n">
        <f aca="false">IF(VLOOKUP(S545,'DD-Lookup'!$J$6:$L$50,3,FALSE())="Monthly",(YEAR(AC545)-YEAR(AB545))*12+MONTH(AC545)-MONTH(AB545)+1,(AC545-AB545+1))</f>
        <v>1</v>
      </c>
      <c r="F545" s="220" t="n">
        <f aca="false">E545*SUM(P545:Q545)</f>
        <v>50</v>
      </c>
      <c r="G545" s="196" t="n">
        <v>1244959</v>
      </c>
      <c r="H545" s="197" t="n">
        <v>37026.2903703704</v>
      </c>
      <c r="I545" s="0" t="s">
        <v>1239</v>
      </c>
      <c r="M545" s="0" t="s">
        <v>72</v>
      </c>
      <c r="N545" s="0" t="s">
        <v>1162</v>
      </c>
      <c r="O545" s="0" t="s">
        <v>1324</v>
      </c>
      <c r="Q545" s="198" t="n">
        <v>50</v>
      </c>
      <c r="S545" s="0" t="s">
        <v>781</v>
      </c>
      <c r="T545" s="0" t="s">
        <v>772</v>
      </c>
      <c r="U545" s="200" t="n">
        <v>51.5</v>
      </c>
      <c r="V545" s="0" t="s">
        <v>1241</v>
      </c>
      <c r="W545" s="0" t="s">
        <v>1260</v>
      </c>
      <c r="X545" s="0" t="s">
        <v>1208</v>
      </c>
      <c r="Y545" s="0" t="s">
        <v>1167</v>
      </c>
      <c r="Z545" s="0" t="s">
        <v>573</v>
      </c>
      <c r="AA545" s="0" t="n">
        <v>610796.1</v>
      </c>
      <c r="AB545" s="197" t="n">
        <v>37027.875</v>
      </c>
      <c r="AC545" s="197" t="n">
        <v>37027.875</v>
      </c>
    </row>
    <row r="546" customFormat="false" ht="12.75" hidden="false" customHeight="false" outlineLevel="0" collapsed="false">
      <c r="A546" s="191" t="str">
        <f aca="false">B546&amp;" "&amp;C546&amp;" "&amp;D546</f>
        <v> Metals Financial</v>
      </c>
      <c r="B546" s="191" t="str">
        <f aca="false">IF((LEFT(N546,2)="US"),"US","")</f>
        <v/>
      </c>
      <c r="C546" s="191" t="str">
        <f aca="false">M546</f>
        <v>Metals</v>
      </c>
      <c r="D546" s="191" t="str">
        <f aca="false">IF(ISNUMBER(FIND("Phy",N546))=TRUE(),"Physical","Financial")</f>
        <v>Financial</v>
      </c>
      <c r="E546" s="191" t="n">
        <f aca="false">IF(VLOOKUP(S546,'DD-Lookup'!$J$6:$L$50,3,FALSE())="Monthly",(YEAR(AC546)-YEAR(AB546))*12+MONTH(AC546)-MONTH(AB546)+1,(AC546-AB546+1))</f>
        <v>1</v>
      </c>
      <c r="F546" s="220" t="n">
        <f aca="false">E546*SUM(P546:Q546)</f>
        <v>18</v>
      </c>
      <c r="G546" s="196" t="n">
        <v>1244960</v>
      </c>
      <c r="H546" s="197" t="n">
        <v>37026.290625</v>
      </c>
      <c r="I546" s="0" t="s">
        <v>879</v>
      </c>
      <c r="M546" s="0" t="s">
        <v>768</v>
      </c>
      <c r="N546" s="0" t="s">
        <v>870</v>
      </c>
      <c r="O546" s="0" t="s">
        <v>871</v>
      </c>
      <c r="P546" s="198" t="n">
        <v>18</v>
      </c>
      <c r="S546" s="0" t="s">
        <v>771</v>
      </c>
      <c r="T546" s="0" t="s">
        <v>772</v>
      </c>
      <c r="U546" s="200" t="n">
        <v>1512</v>
      </c>
      <c r="V546" s="0" t="s">
        <v>1169</v>
      </c>
      <c r="W546" s="0" t="s">
        <v>820</v>
      </c>
      <c r="X546" s="0" t="s">
        <v>775</v>
      </c>
      <c r="Y546" s="0" t="s">
        <v>776</v>
      </c>
      <c r="Z546" s="0" t="s">
        <v>777</v>
      </c>
      <c r="AA546" s="0" t="n">
        <v>2129567</v>
      </c>
    </row>
    <row r="547" customFormat="false" ht="12.75" hidden="false" customHeight="false" outlineLevel="0" collapsed="false">
      <c r="A547" s="191" t="str">
        <f aca="false">B547&amp;" "&amp;C547&amp;" "&amp;D547</f>
        <v> Metals Financial</v>
      </c>
      <c r="B547" s="191" t="str">
        <f aca="false">IF((LEFT(N547,2)="US"),"US","")</f>
        <v/>
      </c>
      <c r="C547" s="191" t="str">
        <f aca="false">M547</f>
        <v>Metals</v>
      </c>
      <c r="D547" s="191" t="str">
        <f aca="false">IF(ISNUMBER(FIND("Phy",N547))=TRUE(),"Physical","Financial")</f>
        <v>Financial</v>
      </c>
      <c r="E547" s="191" t="n">
        <f aca="false">IF(VLOOKUP(S547,'DD-Lookup'!$J$6:$L$50,3,FALSE())="Monthly",(YEAR(AC547)-YEAR(AB547))*12+MONTH(AC547)-MONTH(AB547)+1,(AC547-AB547+1))</f>
        <v>1</v>
      </c>
      <c r="F547" s="220" t="n">
        <f aca="false">E547*SUM(P547:Q547)</f>
        <v>20</v>
      </c>
      <c r="G547" s="196" t="n">
        <v>1244961</v>
      </c>
      <c r="H547" s="197" t="n">
        <v>37026.2906597222</v>
      </c>
      <c r="I547" s="0" t="s">
        <v>1058</v>
      </c>
      <c r="M547" s="0" t="s">
        <v>768</v>
      </c>
      <c r="N547" s="0" t="s">
        <v>769</v>
      </c>
      <c r="O547" s="0" t="s">
        <v>770</v>
      </c>
      <c r="P547" s="198" t="n">
        <v>20</v>
      </c>
      <c r="S547" s="0" t="s">
        <v>771</v>
      </c>
      <c r="T547" s="0" t="s">
        <v>772</v>
      </c>
      <c r="U547" s="200" t="n">
        <v>1671</v>
      </c>
      <c r="V547" s="0" t="s">
        <v>1059</v>
      </c>
      <c r="W547" s="0" t="s">
        <v>820</v>
      </c>
      <c r="X547" s="0" t="s">
        <v>775</v>
      </c>
      <c r="Y547" s="0" t="s">
        <v>776</v>
      </c>
      <c r="Z547" s="0" t="s">
        <v>777</v>
      </c>
      <c r="AA547" s="0" t="n">
        <v>2129569</v>
      </c>
    </row>
    <row r="548" customFormat="false" ht="12.75" hidden="false" customHeight="false" outlineLevel="0" collapsed="false">
      <c r="A548" s="191" t="str">
        <f aca="false">B548&amp;" "&amp;C548&amp;" "&amp;D548</f>
        <v>US Power Financial</v>
      </c>
      <c r="B548" s="191" t="str">
        <f aca="false">IF((LEFT(N548,2)="US"),"US","")</f>
        <v>US</v>
      </c>
      <c r="C548" s="191" t="str">
        <f aca="false">M548</f>
        <v>Power</v>
      </c>
      <c r="D548" s="191" t="str">
        <f aca="false">IF(ISNUMBER(FIND("Phy",N548))=TRUE(),"Physical","Financial")</f>
        <v>Financial</v>
      </c>
      <c r="E548" s="191" t="n">
        <f aca="false">IF(VLOOKUP(S548,'DD-Lookup'!$J$6:$L$50,3,FALSE())="Monthly",(YEAR(AC548)-YEAR(AB548))*12+MONTH(AC548)-MONTH(AB548)+1,(AC548-AB548+1))</f>
        <v>1</v>
      </c>
      <c r="F548" s="220" t="n">
        <f aca="false">E548*SUM(P548:Q548)</f>
        <v>50</v>
      </c>
      <c r="G548" s="196" t="n">
        <v>1244962</v>
      </c>
      <c r="H548" s="197" t="n">
        <v>37026.2909375</v>
      </c>
      <c r="I548" s="0" t="s">
        <v>1268</v>
      </c>
      <c r="M548" s="0" t="s">
        <v>72</v>
      </c>
      <c r="N548" s="0" t="s">
        <v>1162</v>
      </c>
      <c r="O548" s="0" t="s">
        <v>1258</v>
      </c>
      <c r="P548" s="198" t="n">
        <v>50</v>
      </c>
      <c r="S548" s="0" t="s">
        <v>781</v>
      </c>
      <c r="T548" s="0" t="s">
        <v>772</v>
      </c>
      <c r="U548" s="200" t="n">
        <v>40</v>
      </c>
      <c r="V548" s="0" t="s">
        <v>1325</v>
      </c>
      <c r="W548" s="0" t="s">
        <v>1260</v>
      </c>
      <c r="X548" s="0" t="s">
        <v>1208</v>
      </c>
      <c r="Y548" s="0" t="s">
        <v>1167</v>
      </c>
      <c r="Z548" s="0" t="s">
        <v>573</v>
      </c>
      <c r="AA548" s="0" t="n">
        <v>610798.1</v>
      </c>
      <c r="AB548" s="197" t="n">
        <v>37027.875</v>
      </c>
      <c r="AC548" s="197" t="n">
        <v>37027.875</v>
      </c>
    </row>
    <row r="549" customFormat="false" ht="12.75" hidden="false" customHeight="false" outlineLevel="0" collapsed="false">
      <c r="A549" s="191" t="str">
        <f aca="false">B549&amp;" "&amp;C549&amp;" "&amp;D549</f>
        <v>US Power Physical</v>
      </c>
      <c r="B549" s="191" t="str">
        <f aca="false">IF((LEFT(N549,2)="US"),"US","")</f>
        <v>US</v>
      </c>
      <c r="C549" s="191" t="str">
        <f aca="false">M549</f>
        <v>Power</v>
      </c>
      <c r="D549" s="191" t="str">
        <f aca="false">IF(ISNUMBER(FIND("Phy",N549))=TRUE(),"Physical","Financial")</f>
        <v>Physical</v>
      </c>
      <c r="E549" s="191" t="n">
        <f aca="false">IF(VLOOKUP(S549,'DD-Lookup'!$J$6:$L$50,3,FALSE())="Monthly",(YEAR(AC549)-YEAR(AB549))*12+MONTH(AC549)-MONTH(AB549)+1,(AC549-AB549+1))</f>
        <v>1</v>
      </c>
      <c r="F549" s="220" t="n">
        <f aca="false">E549*SUM(P549:Q549)</f>
        <v>50</v>
      </c>
      <c r="G549" s="196" t="n">
        <v>1244963</v>
      </c>
      <c r="H549" s="197" t="n">
        <v>37026.2912847222</v>
      </c>
      <c r="I549" s="0" t="s">
        <v>1251</v>
      </c>
      <c r="M549" s="0" t="s">
        <v>72</v>
      </c>
      <c r="N549" s="0" t="s">
        <v>1190</v>
      </c>
      <c r="O549" s="0" t="s">
        <v>1220</v>
      </c>
      <c r="Q549" s="198" t="n">
        <v>50</v>
      </c>
      <c r="S549" s="0" t="s">
        <v>781</v>
      </c>
      <c r="T549" s="0" t="s">
        <v>772</v>
      </c>
      <c r="U549" s="200" t="n">
        <v>14</v>
      </c>
      <c r="V549" s="0" t="s">
        <v>1253</v>
      </c>
      <c r="W549" s="0" t="s">
        <v>1222</v>
      </c>
      <c r="X549" s="0" t="s">
        <v>1223</v>
      </c>
      <c r="Y549" s="0" t="s">
        <v>1167</v>
      </c>
      <c r="Z549" s="0" t="s">
        <v>628</v>
      </c>
      <c r="AA549" s="0" t="n">
        <v>610799.1</v>
      </c>
      <c r="AB549" s="197" t="n">
        <v>37027.875</v>
      </c>
      <c r="AC549" s="197" t="n">
        <v>37027.875</v>
      </c>
    </row>
    <row r="550" customFormat="false" ht="12.75" hidden="false" customHeight="false" outlineLevel="0" collapsed="false">
      <c r="A550" s="191" t="str">
        <f aca="false">B550&amp;" "&amp;C550&amp;" "&amp;D550</f>
        <v> Metals Financial</v>
      </c>
      <c r="B550" s="191" t="str">
        <f aca="false">IF((LEFT(N550,2)="US"),"US","")</f>
        <v/>
      </c>
      <c r="C550" s="191" t="str">
        <f aca="false">M550</f>
        <v>Metals</v>
      </c>
      <c r="D550" s="191" t="str">
        <f aca="false">IF(ISNUMBER(FIND("Phy",N550))=TRUE(),"Physical","Financial")</f>
        <v>Financial</v>
      </c>
      <c r="E550" s="191" t="n">
        <f aca="false">IF(VLOOKUP(S550,'DD-Lookup'!$J$6:$L$50,3,FALSE())="Monthly",(YEAR(AC550)-YEAR(AB550))*12+MONTH(AC550)-MONTH(AB550)+1,(AC550-AB550+1))</f>
        <v>1</v>
      </c>
      <c r="F550" s="220" t="n">
        <f aca="false">E550*SUM(P550:Q550)</f>
        <v>10</v>
      </c>
      <c r="G550" s="196" t="n">
        <v>1244964</v>
      </c>
      <c r="H550" s="197" t="n">
        <v>37026.2915972222</v>
      </c>
      <c r="I550" s="0" t="s">
        <v>879</v>
      </c>
      <c r="M550" s="0" t="s">
        <v>768</v>
      </c>
      <c r="N550" s="0" t="s">
        <v>870</v>
      </c>
      <c r="O550" s="0" t="s">
        <v>871</v>
      </c>
      <c r="Q550" s="198" t="n">
        <v>10</v>
      </c>
      <c r="S550" s="0" t="s">
        <v>771</v>
      </c>
      <c r="T550" s="0" t="s">
        <v>772</v>
      </c>
      <c r="U550" s="200" t="n">
        <v>1513</v>
      </c>
      <c r="V550" s="0" t="s">
        <v>1169</v>
      </c>
      <c r="W550" s="0" t="s">
        <v>820</v>
      </c>
      <c r="X550" s="0" t="s">
        <v>775</v>
      </c>
      <c r="Y550" s="0" t="s">
        <v>776</v>
      </c>
      <c r="Z550" s="0" t="s">
        <v>777</v>
      </c>
      <c r="AA550" s="0" t="n">
        <v>2129578</v>
      </c>
    </row>
    <row r="551" customFormat="false" ht="12.75" hidden="false" customHeight="false" outlineLevel="0" collapsed="false">
      <c r="A551" s="191" t="str">
        <f aca="false">B551&amp;" "&amp;C551&amp;" "&amp;D551</f>
        <v>US Power Physical</v>
      </c>
      <c r="B551" s="191" t="str">
        <f aca="false">IF((LEFT(N551,2)="US"),"US","")</f>
        <v>US</v>
      </c>
      <c r="C551" s="191" t="str">
        <f aca="false">M551</f>
        <v>Power</v>
      </c>
      <c r="D551" s="191" t="str">
        <f aca="false">IF(ISNUMBER(FIND("Phy",N551))=TRUE(),"Physical","Financial")</f>
        <v>Physical</v>
      </c>
      <c r="E551" s="191" t="n">
        <f aca="false">IF(VLOOKUP(S551,'DD-Lookup'!$J$6:$L$50,3,FALSE())="Monthly",(YEAR(AC551)-YEAR(AB551))*12+MONTH(AC551)-MONTH(AB551)+1,(AC551-AB551+1))</f>
        <v>1</v>
      </c>
      <c r="F551" s="220" t="n">
        <f aca="false">E551*SUM(P551:Q551)</f>
        <v>50</v>
      </c>
      <c r="G551" s="196" t="n">
        <v>1244965</v>
      </c>
      <c r="H551" s="197" t="n">
        <v>37026.2916782407</v>
      </c>
      <c r="I551" s="0" t="s">
        <v>1180</v>
      </c>
      <c r="M551" s="0" t="s">
        <v>72</v>
      </c>
      <c r="N551" s="0" t="s">
        <v>1190</v>
      </c>
      <c r="O551" s="0" t="s">
        <v>1283</v>
      </c>
      <c r="Q551" s="198" t="n">
        <v>50</v>
      </c>
      <c r="S551" s="0" t="s">
        <v>781</v>
      </c>
      <c r="T551" s="0" t="s">
        <v>772</v>
      </c>
      <c r="U551" s="200" t="n">
        <v>49</v>
      </c>
      <c r="V551" s="0" t="s">
        <v>1326</v>
      </c>
      <c r="W551" s="0" t="s">
        <v>1284</v>
      </c>
      <c r="X551" s="0" t="s">
        <v>1285</v>
      </c>
      <c r="Y551" s="0" t="s">
        <v>1167</v>
      </c>
      <c r="Z551" s="0" t="s">
        <v>628</v>
      </c>
      <c r="AA551" s="0" t="n">
        <v>610800.1</v>
      </c>
      <c r="AB551" s="197" t="n">
        <v>37027.875</v>
      </c>
      <c r="AC551" s="197" t="n">
        <v>37027.875</v>
      </c>
    </row>
    <row r="552" customFormat="false" ht="12.75" hidden="false" customHeight="false" outlineLevel="0" collapsed="false">
      <c r="A552" s="191" t="str">
        <f aca="false">B552&amp;" "&amp;C552&amp;" "&amp;D552</f>
        <v> Metals Financial</v>
      </c>
      <c r="B552" s="191" t="str">
        <f aca="false">IF((LEFT(N552,2)="US"),"US","")</f>
        <v/>
      </c>
      <c r="C552" s="191" t="str">
        <f aca="false">M552</f>
        <v>Metals</v>
      </c>
      <c r="D552" s="191" t="str">
        <f aca="false">IF(ISNUMBER(FIND("Phy",N552))=TRUE(),"Physical","Financial")</f>
        <v>Financial</v>
      </c>
      <c r="E552" s="191" t="n">
        <f aca="false">IF(VLOOKUP(S552,'DD-Lookup'!$J$6:$L$50,3,FALSE())="Monthly",(YEAR(AC552)-YEAR(AB552))*12+MONTH(AC552)-MONTH(AB552)+1,(AC552-AB552+1))</f>
        <v>1</v>
      </c>
      <c r="F552" s="220" t="n">
        <f aca="false">E552*SUM(P552:Q552)</f>
        <v>10</v>
      </c>
      <c r="G552" s="196" t="n">
        <v>1244966</v>
      </c>
      <c r="H552" s="197" t="n">
        <v>37026.2917708333</v>
      </c>
      <c r="I552" s="0" t="s">
        <v>1077</v>
      </c>
      <c r="M552" s="0" t="s">
        <v>768</v>
      </c>
      <c r="N552" s="0" t="s">
        <v>870</v>
      </c>
      <c r="O552" s="0" t="s">
        <v>871</v>
      </c>
      <c r="P552" s="198" t="n">
        <v>10</v>
      </c>
      <c r="S552" s="0" t="s">
        <v>771</v>
      </c>
      <c r="T552" s="0" t="s">
        <v>772</v>
      </c>
      <c r="U552" s="200" t="n">
        <v>1513</v>
      </c>
      <c r="V552" s="0" t="s">
        <v>1078</v>
      </c>
      <c r="W552" s="0" t="s">
        <v>820</v>
      </c>
      <c r="X552" s="0" t="s">
        <v>775</v>
      </c>
      <c r="Y552" s="0" t="s">
        <v>776</v>
      </c>
      <c r="Z552" s="0" t="s">
        <v>777</v>
      </c>
      <c r="AA552" s="0" t="n">
        <v>2129580</v>
      </c>
    </row>
    <row r="553" customFormat="false" ht="12.75" hidden="false" customHeight="false" outlineLevel="0" collapsed="false">
      <c r="A553" s="191" t="str">
        <f aca="false">B553&amp;" "&amp;C553&amp;" "&amp;D553</f>
        <v>US Power Physical</v>
      </c>
      <c r="B553" s="191" t="str">
        <f aca="false">IF((LEFT(N553,2)="US"),"US","")</f>
        <v>US</v>
      </c>
      <c r="C553" s="191" t="str">
        <f aca="false">M553</f>
        <v>Power</v>
      </c>
      <c r="D553" s="191" t="str">
        <f aca="false">IF(ISNUMBER(FIND("Phy",N553))=TRUE(),"Physical","Financial")</f>
        <v>Physical</v>
      </c>
      <c r="E553" s="191" t="n">
        <f aca="false">IF(VLOOKUP(S553,'DD-Lookup'!$J$6:$L$50,3,FALSE())="Monthly",(YEAR(AC553)-YEAR(AB553))*12+MONTH(AC553)-MONTH(AB553)+1,(AC553-AB553+1))</f>
        <v>1</v>
      </c>
      <c r="F553" s="220" t="n">
        <f aca="false">E553*SUM(P553:Q553)</f>
        <v>50</v>
      </c>
      <c r="G553" s="196" t="n">
        <v>1244967</v>
      </c>
      <c r="H553" s="197" t="n">
        <v>37026.2922685185</v>
      </c>
      <c r="I553" s="0" t="s">
        <v>637</v>
      </c>
      <c r="M553" s="0" t="s">
        <v>72</v>
      </c>
      <c r="N553" s="0" t="s">
        <v>1190</v>
      </c>
      <c r="O553" s="0" t="s">
        <v>1283</v>
      </c>
      <c r="Q553" s="198" t="n">
        <v>50</v>
      </c>
      <c r="S553" s="0" t="s">
        <v>781</v>
      </c>
      <c r="T553" s="0" t="s">
        <v>772</v>
      </c>
      <c r="U553" s="200" t="n">
        <v>49.5</v>
      </c>
      <c r="V553" s="0" t="s">
        <v>1248</v>
      </c>
      <c r="W553" s="0" t="s">
        <v>1284</v>
      </c>
      <c r="X553" s="0" t="s">
        <v>1285</v>
      </c>
      <c r="Y553" s="0" t="s">
        <v>1167</v>
      </c>
      <c r="Z553" s="0" t="s">
        <v>628</v>
      </c>
      <c r="AA553" s="0" t="n">
        <v>610801.1</v>
      </c>
      <c r="AB553" s="197" t="n">
        <v>37027.875</v>
      </c>
      <c r="AC553" s="197" t="n">
        <v>37027.875</v>
      </c>
    </row>
    <row r="554" customFormat="false" ht="12.75" hidden="false" customHeight="false" outlineLevel="0" collapsed="false">
      <c r="A554" s="191" t="str">
        <f aca="false">B554&amp;" "&amp;C554&amp;" "&amp;D554</f>
        <v>US Power Physical</v>
      </c>
      <c r="B554" s="191" t="str">
        <f aca="false">IF((LEFT(N554,2)="US"),"US","")</f>
        <v>US</v>
      </c>
      <c r="C554" s="191" t="str">
        <f aca="false">M554</f>
        <v>Power</v>
      </c>
      <c r="D554" s="191" t="str">
        <f aca="false">IF(ISNUMBER(FIND("Phy",N554))=TRUE(),"Physical","Financial")</f>
        <v>Physical</v>
      </c>
      <c r="E554" s="191" t="n">
        <f aca="false">IF(VLOOKUP(S554,'DD-Lookup'!$J$6:$L$50,3,FALSE())="Monthly",(YEAR(AC554)-YEAR(AB554))*12+MONTH(AC554)-MONTH(AB554)+1,(AC554-AB554+1))</f>
        <v>1</v>
      </c>
      <c r="F554" s="220" t="n">
        <f aca="false">E554*SUM(P554:Q554)</f>
        <v>50</v>
      </c>
      <c r="G554" s="196" t="n">
        <v>1244968</v>
      </c>
      <c r="H554" s="197" t="n">
        <v>37026.2925578704</v>
      </c>
      <c r="I554" s="0" t="s">
        <v>637</v>
      </c>
      <c r="M554" s="0" t="s">
        <v>72</v>
      </c>
      <c r="N554" s="0" t="s">
        <v>1190</v>
      </c>
      <c r="O554" s="0" t="s">
        <v>1283</v>
      </c>
      <c r="Q554" s="198" t="n">
        <v>50</v>
      </c>
      <c r="S554" s="0" t="s">
        <v>781</v>
      </c>
      <c r="T554" s="0" t="s">
        <v>772</v>
      </c>
      <c r="U554" s="200" t="n">
        <v>50</v>
      </c>
      <c r="V554" s="0" t="s">
        <v>1248</v>
      </c>
      <c r="W554" s="0" t="s">
        <v>1284</v>
      </c>
      <c r="X554" s="0" t="s">
        <v>1285</v>
      </c>
      <c r="Y554" s="0" t="s">
        <v>1167</v>
      </c>
      <c r="Z554" s="0" t="s">
        <v>628</v>
      </c>
      <c r="AA554" s="0" t="n">
        <v>610802.1</v>
      </c>
      <c r="AB554" s="197" t="n">
        <v>37027.875</v>
      </c>
      <c r="AC554" s="197" t="n">
        <v>37027.875</v>
      </c>
    </row>
    <row r="555" customFormat="false" ht="12.75" hidden="false" customHeight="false" outlineLevel="0" collapsed="false">
      <c r="A555" s="191" t="str">
        <f aca="false">B555&amp;" "&amp;C555&amp;" "&amp;D555</f>
        <v>US Power Physical</v>
      </c>
      <c r="B555" s="191" t="str">
        <f aca="false">IF((LEFT(N555,2)="US"),"US","")</f>
        <v>US</v>
      </c>
      <c r="C555" s="191" t="str">
        <f aca="false">M555</f>
        <v>Power</v>
      </c>
      <c r="D555" s="191" t="str">
        <f aca="false">IF(ISNUMBER(FIND("Phy",N555))=TRUE(),"Physical","Financial")</f>
        <v>Physical</v>
      </c>
      <c r="E555" s="191" t="n">
        <f aca="false">IF(VLOOKUP(S555,'DD-Lookup'!$J$6:$L$50,3,FALSE())="Monthly",(YEAR(AC555)-YEAR(AB555))*12+MONTH(AC555)-MONTH(AB555)+1,(AC555-AB555+1))</f>
        <v>30</v>
      </c>
      <c r="F555" s="220" t="n">
        <f aca="false">E555*SUM(P555:Q555)</f>
        <v>1500</v>
      </c>
      <c r="G555" s="196" t="n">
        <v>1244969</v>
      </c>
      <c r="H555" s="197" t="n">
        <v>37026.2926388889</v>
      </c>
      <c r="I555" s="0" t="s">
        <v>1239</v>
      </c>
      <c r="M555" s="0" t="s">
        <v>72</v>
      </c>
      <c r="N555" s="0" t="s">
        <v>1190</v>
      </c>
      <c r="O555" s="0" t="s">
        <v>1255</v>
      </c>
      <c r="Q555" s="198" t="n">
        <v>50</v>
      </c>
      <c r="S555" s="0" t="s">
        <v>781</v>
      </c>
      <c r="T555" s="0" t="s">
        <v>772</v>
      </c>
      <c r="U555" s="200" t="n">
        <v>39.8</v>
      </c>
      <c r="V555" s="0" t="s">
        <v>1327</v>
      </c>
      <c r="W555" s="0" t="s">
        <v>1237</v>
      </c>
      <c r="X555" s="0" t="s">
        <v>1203</v>
      </c>
      <c r="Y555" s="0" t="s">
        <v>1167</v>
      </c>
      <c r="Z555" s="0" t="s">
        <v>628</v>
      </c>
      <c r="AA555" s="0" t="n">
        <v>610803.1</v>
      </c>
      <c r="AB555" s="197" t="n">
        <v>37135.7159722222</v>
      </c>
      <c r="AC555" s="197" t="n">
        <v>37164.7159722222</v>
      </c>
    </row>
    <row r="556" customFormat="false" ht="12.75" hidden="false" customHeight="false" outlineLevel="0" collapsed="false">
      <c r="A556" s="191" t="str">
        <f aca="false">B556&amp;" "&amp;C556&amp;" "&amp;D556</f>
        <v> Metals Financial</v>
      </c>
      <c r="B556" s="191" t="str">
        <f aca="false">IF((LEFT(N556,2)="US"),"US","")</f>
        <v/>
      </c>
      <c r="C556" s="191" t="str">
        <f aca="false">M556</f>
        <v>Metals</v>
      </c>
      <c r="D556" s="191" t="str">
        <f aca="false">IF(ISNUMBER(FIND("Phy",N556))=TRUE(),"Physical","Financial")</f>
        <v>Financial</v>
      </c>
      <c r="E556" s="191" t="n">
        <f aca="false">IF(VLOOKUP(S556,'DD-Lookup'!$J$6:$L$50,3,FALSE())="Monthly",(YEAR(AC556)-YEAR(AB556))*12+MONTH(AC556)-MONTH(AB556)+1,(AC556-AB556+1))</f>
        <v>1</v>
      </c>
      <c r="F556" s="220" t="n">
        <f aca="false">E556*SUM(P556:Q556)</f>
        <v>3</v>
      </c>
      <c r="G556" s="196" t="n">
        <v>1244971</v>
      </c>
      <c r="H556" s="197" t="n">
        <v>37026.2935185185</v>
      </c>
      <c r="I556" s="0" t="s">
        <v>879</v>
      </c>
      <c r="M556" s="0" t="s">
        <v>768</v>
      </c>
      <c r="N556" s="0" t="s">
        <v>870</v>
      </c>
      <c r="O556" s="0" t="s">
        <v>871</v>
      </c>
      <c r="Q556" s="198" t="n">
        <v>3</v>
      </c>
      <c r="S556" s="0" t="s">
        <v>771</v>
      </c>
      <c r="T556" s="0" t="s">
        <v>772</v>
      </c>
      <c r="U556" s="200" t="n">
        <v>1514</v>
      </c>
      <c r="V556" s="0" t="s">
        <v>883</v>
      </c>
      <c r="W556" s="0" t="s">
        <v>820</v>
      </c>
      <c r="X556" s="0" t="s">
        <v>775</v>
      </c>
      <c r="Y556" s="0" t="s">
        <v>776</v>
      </c>
      <c r="Z556" s="0" t="s">
        <v>777</v>
      </c>
      <c r="AA556" s="0" t="n">
        <v>2129598</v>
      </c>
    </row>
    <row r="557" customFormat="false" ht="12.75" hidden="false" customHeight="false" outlineLevel="0" collapsed="false">
      <c r="A557" s="191" t="str">
        <f aca="false">B557&amp;" "&amp;C557&amp;" "&amp;D557</f>
        <v>US Power Physical</v>
      </c>
      <c r="B557" s="191" t="str">
        <f aca="false">IF((LEFT(N557,2)="US"),"US","")</f>
        <v>US</v>
      </c>
      <c r="C557" s="191" t="str">
        <f aca="false">M557</f>
        <v>Power</v>
      </c>
      <c r="D557" s="191" t="str">
        <f aca="false">IF(ISNUMBER(FIND("Phy",N557))=TRUE(),"Physical","Financial")</f>
        <v>Physical</v>
      </c>
      <c r="E557" s="191" t="n">
        <f aca="false">IF(VLOOKUP(S557,'DD-Lookup'!$J$6:$L$50,3,FALSE())="Monthly",(YEAR(AC557)-YEAR(AB557))*12+MONTH(AC557)-MONTH(AB557)+1,(AC557-AB557+1))</f>
        <v>1</v>
      </c>
      <c r="F557" s="220" t="n">
        <f aca="false">E557*SUM(P557:Q557)</f>
        <v>50</v>
      </c>
      <c r="G557" s="196" t="n">
        <v>1244972</v>
      </c>
      <c r="H557" s="197" t="n">
        <v>37026.2935300926</v>
      </c>
      <c r="I557" s="0" t="s">
        <v>1281</v>
      </c>
      <c r="M557" s="0" t="s">
        <v>72</v>
      </c>
      <c r="N557" s="0" t="s">
        <v>1190</v>
      </c>
      <c r="O557" s="0" t="s">
        <v>1200</v>
      </c>
      <c r="Q557" s="198" t="n">
        <v>50</v>
      </c>
      <c r="S557" s="0" t="s">
        <v>781</v>
      </c>
      <c r="T557" s="0" t="s">
        <v>772</v>
      </c>
      <c r="U557" s="200" t="n">
        <v>41.5</v>
      </c>
      <c r="V557" s="0" t="s">
        <v>1282</v>
      </c>
      <c r="W557" s="0" t="s">
        <v>1202</v>
      </c>
      <c r="X557" s="0" t="s">
        <v>1203</v>
      </c>
      <c r="Y557" s="0" t="s">
        <v>1167</v>
      </c>
      <c r="Z557" s="0" t="s">
        <v>628</v>
      </c>
      <c r="AA557" s="0" t="n">
        <v>610805.1</v>
      </c>
      <c r="AB557" s="197" t="n">
        <v>37027.875</v>
      </c>
      <c r="AC557" s="197" t="n">
        <v>37027.875</v>
      </c>
    </row>
    <row r="558" customFormat="false" ht="12.75" hidden="false" customHeight="false" outlineLevel="0" collapsed="false">
      <c r="A558" s="191" t="str">
        <f aca="false">B558&amp;" "&amp;C558&amp;" "&amp;D558</f>
        <v>US Power Physical</v>
      </c>
      <c r="B558" s="191" t="str">
        <f aca="false">IF((LEFT(N558,2)="US"),"US","")</f>
        <v>US</v>
      </c>
      <c r="C558" s="191" t="str">
        <f aca="false">M558</f>
        <v>Power</v>
      </c>
      <c r="D558" s="191" t="str">
        <f aca="false">IF(ISNUMBER(FIND("Phy",N558))=TRUE(),"Physical","Financial")</f>
        <v>Physical</v>
      </c>
      <c r="E558" s="191" t="n">
        <f aca="false">IF(VLOOKUP(S558,'DD-Lookup'!$J$6:$L$50,3,FALSE())="Monthly",(YEAR(AC558)-YEAR(AB558))*12+MONTH(AC558)-MONTH(AB558)+1,(AC558-AB558+1))</f>
        <v>5</v>
      </c>
      <c r="F558" s="220" t="n">
        <f aca="false">E558*SUM(P558:Q558)</f>
        <v>250</v>
      </c>
      <c r="G558" s="196" t="n">
        <v>1244973</v>
      </c>
      <c r="H558" s="197" t="n">
        <v>37026.2936342593</v>
      </c>
      <c r="I558" s="0" t="s">
        <v>1262</v>
      </c>
      <c r="M558" s="0" t="s">
        <v>72</v>
      </c>
      <c r="N558" s="0" t="s">
        <v>1190</v>
      </c>
      <c r="O558" s="0" t="s">
        <v>1217</v>
      </c>
      <c r="Q558" s="198" t="n">
        <v>50</v>
      </c>
      <c r="S558" s="0" t="s">
        <v>781</v>
      </c>
      <c r="T558" s="0" t="s">
        <v>772</v>
      </c>
      <c r="U558" s="200" t="n">
        <v>55.5</v>
      </c>
      <c r="V558" s="0" t="s">
        <v>1298</v>
      </c>
      <c r="W558" s="0" t="s">
        <v>1207</v>
      </c>
      <c r="X558" s="0" t="s">
        <v>1208</v>
      </c>
      <c r="Y558" s="0" t="s">
        <v>1167</v>
      </c>
      <c r="Z558" s="0" t="s">
        <v>628</v>
      </c>
      <c r="AA558" s="0" t="n">
        <v>610806.1</v>
      </c>
      <c r="AB558" s="197" t="n">
        <v>37032.875</v>
      </c>
      <c r="AC558" s="197" t="n">
        <v>37036.875</v>
      </c>
    </row>
    <row r="559" customFormat="false" ht="12.75" hidden="false" customHeight="false" outlineLevel="0" collapsed="false">
      <c r="A559" s="191" t="str">
        <f aca="false">B559&amp;" "&amp;C559&amp;" "&amp;D559</f>
        <v>US Power Physical</v>
      </c>
      <c r="B559" s="191" t="str">
        <f aca="false">IF((LEFT(N559,2)="US"),"US","")</f>
        <v>US</v>
      </c>
      <c r="C559" s="191" t="str">
        <f aca="false">M559</f>
        <v>Power</v>
      </c>
      <c r="D559" s="191" t="str">
        <f aca="false">IF(ISNUMBER(FIND("Phy",N559))=TRUE(),"Physical","Financial")</f>
        <v>Physical</v>
      </c>
      <c r="E559" s="191" t="n">
        <f aca="false">IF(VLOOKUP(S559,'DD-Lookup'!$J$6:$L$50,3,FALSE())="Monthly",(YEAR(AC559)-YEAR(AB559))*12+MONTH(AC559)-MONTH(AB559)+1,(AC559-AB559+1))</f>
        <v>30</v>
      </c>
      <c r="F559" s="220" t="n">
        <f aca="false">E559*SUM(P559:Q559)</f>
        <v>1500</v>
      </c>
      <c r="G559" s="196" t="n">
        <v>1244974</v>
      </c>
      <c r="H559" s="197" t="n">
        <v>37026.2938194444</v>
      </c>
      <c r="I559" s="0" t="s">
        <v>1328</v>
      </c>
      <c r="M559" s="0" t="s">
        <v>72</v>
      </c>
      <c r="N559" s="0" t="s">
        <v>1190</v>
      </c>
      <c r="O559" s="0" t="s">
        <v>1329</v>
      </c>
      <c r="Q559" s="198" t="n">
        <v>50</v>
      </c>
      <c r="S559" s="0" t="s">
        <v>781</v>
      </c>
      <c r="T559" s="0" t="s">
        <v>772</v>
      </c>
      <c r="U559" s="200" t="n">
        <v>66.25</v>
      </c>
      <c r="V559" s="0" t="s">
        <v>1330</v>
      </c>
      <c r="W559" s="0" t="s">
        <v>1202</v>
      </c>
      <c r="X559" s="0" t="s">
        <v>1203</v>
      </c>
      <c r="Y559" s="0" t="s">
        <v>1167</v>
      </c>
      <c r="Z559" s="0" t="s">
        <v>628</v>
      </c>
      <c r="AA559" s="0" t="n">
        <v>610807.1</v>
      </c>
      <c r="AB559" s="197" t="n">
        <v>37043.7159722222</v>
      </c>
      <c r="AC559" s="197" t="n">
        <v>37072.7159722222</v>
      </c>
    </row>
    <row r="560" customFormat="false" ht="12.75" hidden="false" customHeight="false" outlineLevel="0" collapsed="false">
      <c r="A560" s="191" t="str">
        <f aca="false">B560&amp;" "&amp;C560&amp;" "&amp;D560</f>
        <v>US Power Physical</v>
      </c>
      <c r="B560" s="191" t="str">
        <f aca="false">IF((LEFT(N560,2)="US"),"US","")</f>
        <v>US</v>
      </c>
      <c r="C560" s="191" t="str">
        <f aca="false">M560</f>
        <v>Power</v>
      </c>
      <c r="D560" s="191" t="str">
        <f aca="false">IF(ISNUMBER(FIND("Phy",N560))=TRUE(),"Physical","Financial")</f>
        <v>Physical</v>
      </c>
      <c r="E560" s="191" t="n">
        <f aca="false">IF(VLOOKUP(S560,'DD-Lookup'!$J$6:$L$50,3,FALSE())="Monthly",(YEAR(AC560)-YEAR(AB560))*12+MONTH(AC560)-MONTH(AB560)+1,(AC560-AB560+1))</f>
        <v>1</v>
      </c>
      <c r="F560" s="220" t="n">
        <f aca="false">E560*SUM(P560:Q560)</f>
        <v>50</v>
      </c>
      <c r="G560" s="196" t="n">
        <v>1244976</v>
      </c>
      <c r="H560" s="197" t="n">
        <v>37026.293912037</v>
      </c>
      <c r="I560" s="0" t="s">
        <v>637</v>
      </c>
      <c r="M560" s="0" t="s">
        <v>72</v>
      </c>
      <c r="N560" s="0" t="s">
        <v>1190</v>
      </c>
      <c r="O560" s="0" t="s">
        <v>1191</v>
      </c>
      <c r="Q560" s="198" t="n">
        <v>50</v>
      </c>
      <c r="S560" s="0" t="s">
        <v>781</v>
      </c>
      <c r="T560" s="0" t="s">
        <v>772</v>
      </c>
      <c r="U560" s="200" t="n">
        <v>43</v>
      </c>
      <c r="V560" s="0" t="s">
        <v>1192</v>
      </c>
      <c r="W560" s="0" t="s">
        <v>1193</v>
      </c>
      <c r="X560" s="0" t="s">
        <v>1194</v>
      </c>
      <c r="Y560" s="0" t="s">
        <v>1167</v>
      </c>
      <c r="Z560" s="0" t="s">
        <v>628</v>
      </c>
      <c r="AA560" s="0" t="n">
        <v>610809.1</v>
      </c>
      <c r="AB560" s="197" t="n">
        <v>37027.875</v>
      </c>
      <c r="AC560" s="197" t="n">
        <v>37027.875</v>
      </c>
    </row>
    <row r="561" customFormat="false" ht="12.75" hidden="false" customHeight="false" outlineLevel="0" collapsed="false">
      <c r="A561" s="191" t="str">
        <f aca="false">B561&amp;" "&amp;C561&amp;" "&amp;D561</f>
        <v>US Power Physical</v>
      </c>
      <c r="B561" s="191" t="str">
        <f aca="false">IF((LEFT(N561,2)="US"),"US","")</f>
        <v>US</v>
      </c>
      <c r="C561" s="191" t="str">
        <f aca="false">M561</f>
        <v>Power</v>
      </c>
      <c r="D561" s="191" t="str">
        <f aca="false">IF(ISNUMBER(FIND("Phy",N561))=TRUE(),"Physical","Financial")</f>
        <v>Physical</v>
      </c>
      <c r="E561" s="191" t="n">
        <f aca="false">IF(VLOOKUP(S561,'DD-Lookup'!$J$6:$L$50,3,FALSE())="Monthly",(YEAR(AC561)-YEAR(AB561))*12+MONTH(AC561)-MONTH(AB561)+1,(AC561-AB561+1))</f>
        <v>1</v>
      </c>
      <c r="F561" s="220" t="n">
        <f aca="false">E561*SUM(P561:Q561)</f>
        <v>50</v>
      </c>
      <c r="G561" s="196" t="n">
        <v>1244977</v>
      </c>
      <c r="H561" s="197" t="n">
        <v>37026.2939814815</v>
      </c>
      <c r="I561" s="0" t="s">
        <v>1262</v>
      </c>
      <c r="M561" s="0" t="s">
        <v>72</v>
      </c>
      <c r="N561" s="0" t="s">
        <v>1190</v>
      </c>
      <c r="O561" s="0" t="s">
        <v>1205</v>
      </c>
      <c r="Q561" s="198" t="n">
        <v>50</v>
      </c>
      <c r="S561" s="0" t="s">
        <v>781</v>
      </c>
      <c r="T561" s="0" t="s">
        <v>772</v>
      </c>
      <c r="U561" s="200" t="n">
        <v>53.5</v>
      </c>
      <c r="V561" s="0" t="s">
        <v>1298</v>
      </c>
      <c r="W561" s="0" t="s">
        <v>1207</v>
      </c>
      <c r="X561" s="0" t="s">
        <v>1208</v>
      </c>
      <c r="Y561" s="0" t="s">
        <v>1167</v>
      </c>
      <c r="Z561" s="0" t="s">
        <v>628</v>
      </c>
      <c r="AA561" s="0" t="n">
        <v>610810.1</v>
      </c>
      <c r="AB561" s="197" t="n">
        <v>37027.875</v>
      </c>
      <c r="AC561" s="197" t="n">
        <v>37027.875</v>
      </c>
    </row>
    <row r="562" customFormat="false" ht="12.75" hidden="false" customHeight="false" outlineLevel="0" collapsed="false">
      <c r="A562" s="191" t="str">
        <f aca="false">B562&amp;" "&amp;C562&amp;" "&amp;D562</f>
        <v>US Power Physical</v>
      </c>
      <c r="B562" s="191" t="str">
        <f aca="false">IF((LEFT(N562,2)="US"),"US","")</f>
        <v>US</v>
      </c>
      <c r="C562" s="191" t="str">
        <f aca="false">M562</f>
        <v>Power</v>
      </c>
      <c r="D562" s="191" t="str">
        <f aca="false">IF(ISNUMBER(FIND("Phy",N562))=TRUE(),"Physical","Financial")</f>
        <v>Physical</v>
      </c>
      <c r="E562" s="191" t="n">
        <f aca="false">IF(VLOOKUP(S562,'DD-Lookup'!$J$6:$L$50,3,FALSE())="Monthly",(YEAR(AC562)-YEAR(AB562))*12+MONTH(AC562)-MONTH(AB562)+1,(AC562-AB562+1))</f>
        <v>30</v>
      </c>
      <c r="F562" s="220" t="n">
        <f aca="false">E562*SUM(P562:Q562)</f>
        <v>1500</v>
      </c>
      <c r="G562" s="196" t="n">
        <v>1244978</v>
      </c>
      <c r="H562" s="197" t="n">
        <v>37026.2941550926</v>
      </c>
      <c r="I562" s="0" t="s">
        <v>625</v>
      </c>
      <c r="M562" s="0" t="s">
        <v>72</v>
      </c>
      <c r="N562" s="0" t="s">
        <v>1190</v>
      </c>
      <c r="O562" s="0" t="s">
        <v>1255</v>
      </c>
      <c r="Q562" s="198" t="n">
        <v>50</v>
      </c>
      <c r="S562" s="0" t="s">
        <v>781</v>
      </c>
      <c r="T562" s="0" t="s">
        <v>772</v>
      </c>
      <c r="U562" s="200" t="n">
        <v>39.95</v>
      </c>
      <c r="V562" s="0" t="s">
        <v>1321</v>
      </c>
      <c r="W562" s="0" t="s">
        <v>1237</v>
      </c>
      <c r="X562" s="0" t="s">
        <v>1203</v>
      </c>
      <c r="Y562" s="0" t="s">
        <v>1167</v>
      </c>
      <c r="Z562" s="0" t="s">
        <v>628</v>
      </c>
      <c r="AA562" s="0" t="n">
        <v>610811.1</v>
      </c>
      <c r="AB562" s="197" t="n">
        <v>37135.7159722222</v>
      </c>
      <c r="AC562" s="197" t="n">
        <v>37164.7159722222</v>
      </c>
    </row>
    <row r="563" customFormat="false" ht="12.75" hidden="false" customHeight="false" outlineLevel="0" collapsed="false">
      <c r="A563" s="191" t="str">
        <f aca="false">B563&amp;" "&amp;C563&amp;" "&amp;D563</f>
        <v>US Power Physical</v>
      </c>
      <c r="B563" s="191" t="str">
        <f aca="false">IF((LEFT(N563,2)="US"),"US","")</f>
        <v>US</v>
      </c>
      <c r="C563" s="191" t="str">
        <f aca="false">M563</f>
        <v>Power</v>
      </c>
      <c r="D563" s="191" t="str">
        <f aca="false">IF(ISNUMBER(FIND("Phy",N563))=TRUE(),"Physical","Financial")</f>
        <v>Physical</v>
      </c>
      <c r="E563" s="191" t="n">
        <f aca="false">IF(VLOOKUP(S563,'DD-Lookup'!$J$6:$L$50,3,FALSE())="Monthly",(YEAR(AC563)-YEAR(AB563))*12+MONTH(AC563)-MONTH(AB563)+1,(AC563-AB563+1))</f>
        <v>30</v>
      </c>
      <c r="F563" s="220" t="n">
        <f aca="false">E563*SUM(P563:Q563)</f>
        <v>1500</v>
      </c>
      <c r="G563" s="196" t="n">
        <v>1244979</v>
      </c>
      <c r="H563" s="197" t="n">
        <v>37026.2951388889</v>
      </c>
      <c r="I563" s="0" t="s">
        <v>1281</v>
      </c>
      <c r="M563" s="0" t="s">
        <v>72</v>
      </c>
      <c r="N563" s="0" t="s">
        <v>1190</v>
      </c>
      <c r="O563" s="0" t="s">
        <v>1255</v>
      </c>
      <c r="P563" s="198" t="n">
        <v>50</v>
      </c>
      <c r="S563" s="0" t="s">
        <v>781</v>
      </c>
      <c r="T563" s="0" t="s">
        <v>772</v>
      </c>
      <c r="U563" s="200" t="n">
        <v>39.9</v>
      </c>
      <c r="V563" s="0" t="s">
        <v>1331</v>
      </c>
      <c r="W563" s="0" t="s">
        <v>1237</v>
      </c>
      <c r="X563" s="0" t="s">
        <v>1203</v>
      </c>
      <c r="Y563" s="0" t="s">
        <v>1167</v>
      </c>
      <c r="Z563" s="0" t="s">
        <v>628</v>
      </c>
      <c r="AA563" s="0" t="n">
        <v>610812.1</v>
      </c>
      <c r="AB563" s="197" t="n">
        <v>37135.7159722222</v>
      </c>
      <c r="AC563" s="197" t="n">
        <v>37164.7159722222</v>
      </c>
    </row>
    <row r="564" customFormat="false" ht="12.75" hidden="false" customHeight="false" outlineLevel="0" collapsed="false">
      <c r="A564" s="191" t="str">
        <f aca="false">B564&amp;" "&amp;C564&amp;" "&amp;D564</f>
        <v>US Power Physical</v>
      </c>
      <c r="B564" s="191" t="str">
        <f aca="false">IF((LEFT(N564,2)="US"),"US","")</f>
        <v>US</v>
      </c>
      <c r="C564" s="191" t="str">
        <f aca="false">M564</f>
        <v>Power</v>
      </c>
      <c r="D564" s="191" t="str">
        <f aca="false">IF(ISNUMBER(FIND("Phy",N564))=TRUE(),"Physical","Financial")</f>
        <v>Physical</v>
      </c>
      <c r="E564" s="191" t="n">
        <f aca="false">IF(VLOOKUP(S564,'DD-Lookup'!$J$6:$L$50,3,FALSE())="Monthly",(YEAR(AC564)-YEAR(AB564))*12+MONTH(AC564)-MONTH(AB564)+1,(AC564-AB564+1))</f>
        <v>1</v>
      </c>
      <c r="F564" s="220" t="n">
        <f aca="false">E564*SUM(P564:Q564)</f>
        <v>50</v>
      </c>
      <c r="G564" s="196" t="n">
        <v>1244980</v>
      </c>
      <c r="H564" s="197" t="n">
        <v>37026.2955671296</v>
      </c>
      <c r="I564" s="0" t="s">
        <v>637</v>
      </c>
      <c r="M564" s="0" t="s">
        <v>72</v>
      </c>
      <c r="N564" s="0" t="s">
        <v>1190</v>
      </c>
      <c r="O564" s="0" t="s">
        <v>1283</v>
      </c>
      <c r="Q564" s="198" t="n">
        <v>50</v>
      </c>
      <c r="S564" s="0" t="s">
        <v>781</v>
      </c>
      <c r="T564" s="0" t="s">
        <v>772</v>
      </c>
      <c r="U564" s="200" t="n">
        <v>50</v>
      </c>
      <c r="V564" s="0" t="s">
        <v>1248</v>
      </c>
      <c r="W564" s="0" t="s">
        <v>1284</v>
      </c>
      <c r="X564" s="0" t="s">
        <v>1285</v>
      </c>
      <c r="Y564" s="0" t="s">
        <v>1167</v>
      </c>
      <c r="Z564" s="0" t="s">
        <v>628</v>
      </c>
      <c r="AA564" s="0" t="n">
        <v>610813.1</v>
      </c>
      <c r="AB564" s="197" t="n">
        <v>37027.875</v>
      </c>
      <c r="AC564" s="197" t="n">
        <v>37027.875</v>
      </c>
    </row>
    <row r="565" customFormat="false" ht="12.75" hidden="false" customHeight="false" outlineLevel="0" collapsed="false">
      <c r="A565" s="191" t="str">
        <f aca="false">B565&amp;" "&amp;C565&amp;" "&amp;D565</f>
        <v>US Power Physical</v>
      </c>
      <c r="B565" s="191" t="str">
        <f aca="false">IF((LEFT(N565,2)="US"),"US","")</f>
        <v>US</v>
      </c>
      <c r="C565" s="191" t="str">
        <f aca="false">M565</f>
        <v>Power</v>
      </c>
      <c r="D565" s="191" t="str">
        <f aca="false">IF(ISNUMBER(FIND("Phy",N565))=TRUE(),"Physical","Financial")</f>
        <v>Physical</v>
      </c>
      <c r="E565" s="191" t="n">
        <f aca="false">IF(VLOOKUP(S565,'DD-Lookup'!$J$6:$L$50,3,FALSE())="Monthly",(YEAR(AC565)-YEAR(AB565))*12+MONTH(AC565)-MONTH(AB565)+1,(AC565-AB565+1))</f>
        <v>1</v>
      </c>
      <c r="F565" s="220" t="n">
        <f aca="false">E565*SUM(P565:Q565)</f>
        <v>50</v>
      </c>
      <c r="G565" s="196" t="n">
        <v>1244981</v>
      </c>
      <c r="H565" s="197" t="n">
        <v>37026.2957060185</v>
      </c>
      <c r="I565" s="0" t="s">
        <v>1204</v>
      </c>
      <c r="M565" s="0" t="s">
        <v>72</v>
      </c>
      <c r="N565" s="0" t="s">
        <v>1190</v>
      </c>
      <c r="O565" s="0" t="s">
        <v>1230</v>
      </c>
      <c r="Q565" s="198" t="n">
        <v>50</v>
      </c>
      <c r="S565" s="0" t="s">
        <v>781</v>
      </c>
      <c r="T565" s="0" t="s">
        <v>772</v>
      </c>
      <c r="U565" s="200" t="n">
        <v>38.5</v>
      </c>
      <c r="V565" s="0" t="s">
        <v>1332</v>
      </c>
      <c r="W565" s="0" t="s">
        <v>1232</v>
      </c>
      <c r="X565" s="0" t="s">
        <v>1233</v>
      </c>
      <c r="Y565" s="0" t="s">
        <v>1167</v>
      </c>
      <c r="Z565" s="0" t="s">
        <v>628</v>
      </c>
      <c r="AA565" s="0" t="n">
        <v>610814.1</v>
      </c>
      <c r="AB565" s="197" t="n">
        <v>37027.875</v>
      </c>
      <c r="AC565" s="197" t="n">
        <v>37027.875</v>
      </c>
    </row>
    <row r="566" customFormat="false" ht="12.75" hidden="false" customHeight="false" outlineLevel="0" collapsed="false">
      <c r="A566" s="191" t="str">
        <f aca="false">B566&amp;" "&amp;C566&amp;" "&amp;D566</f>
        <v>US Power Physical</v>
      </c>
      <c r="B566" s="191" t="str">
        <f aca="false">IF((LEFT(N566,2)="US"),"US","")</f>
        <v>US</v>
      </c>
      <c r="C566" s="191" t="str">
        <f aca="false">M566</f>
        <v>Power</v>
      </c>
      <c r="D566" s="191" t="str">
        <f aca="false">IF(ISNUMBER(FIND("Phy",N566))=TRUE(),"Physical","Financial")</f>
        <v>Physical</v>
      </c>
      <c r="E566" s="191" t="n">
        <f aca="false">IF(VLOOKUP(S566,'DD-Lookup'!$J$6:$L$50,3,FALSE())="Monthly",(YEAR(AC566)-YEAR(AB566))*12+MONTH(AC566)-MONTH(AB566)+1,(AC566-AB566+1))</f>
        <v>1</v>
      </c>
      <c r="F566" s="220" t="n">
        <f aca="false">E566*SUM(P566:Q566)</f>
        <v>50</v>
      </c>
      <c r="G566" s="196" t="n">
        <v>1244984</v>
      </c>
      <c r="H566" s="197" t="n">
        <v>37026.2962152778</v>
      </c>
      <c r="I566" s="0" t="s">
        <v>637</v>
      </c>
      <c r="M566" s="0" t="s">
        <v>72</v>
      </c>
      <c r="N566" s="0" t="s">
        <v>1190</v>
      </c>
      <c r="O566" s="0" t="s">
        <v>1191</v>
      </c>
      <c r="Q566" s="198" t="n">
        <v>50</v>
      </c>
      <c r="S566" s="0" t="s">
        <v>781</v>
      </c>
      <c r="T566" s="0" t="s">
        <v>772</v>
      </c>
      <c r="U566" s="200" t="n">
        <v>44</v>
      </c>
      <c r="V566" s="0" t="s">
        <v>1192</v>
      </c>
      <c r="W566" s="0" t="s">
        <v>1193</v>
      </c>
      <c r="X566" s="0" t="s">
        <v>1194</v>
      </c>
      <c r="Y566" s="0" t="s">
        <v>1167</v>
      </c>
      <c r="Z566" s="0" t="s">
        <v>628</v>
      </c>
      <c r="AA566" s="0" t="n">
        <v>610818.1</v>
      </c>
      <c r="AB566" s="197" t="n">
        <v>37027.875</v>
      </c>
      <c r="AC566" s="197" t="n">
        <v>37027.875</v>
      </c>
    </row>
    <row r="567" customFormat="false" ht="12.75" hidden="false" customHeight="false" outlineLevel="0" collapsed="false">
      <c r="A567" s="191" t="str">
        <f aca="false">B567&amp;" "&amp;C567&amp;" "&amp;D567</f>
        <v>US Power Financial</v>
      </c>
      <c r="B567" s="191" t="str">
        <f aca="false">IF((LEFT(N567,2)="US"),"US","")</f>
        <v>US</v>
      </c>
      <c r="C567" s="191" t="str">
        <f aca="false">M567</f>
        <v>Power</v>
      </c>
      <c r="D567" s="191" t="str">
        <f aca="false">IF(ISNUMBER(FIND("Phy",N567))=TRUE(),"Physical","Financial")</f>
        <v>Financial</v>
      </c>
      <c r="E567" s="191" t="n">
        <f aca="false">IF(VLOOKUP(S567,'DD-Lookup'!$J$6:$L$50,3,FALSE())="Monthly",(YEAR(AC567)-YEAR(AB567))*12+MONTH(AC567)-MONTH(AB567)+1,(AC567-AB567+1))</f>
        <v>2</v>
      </c>
      <c r="F567" s="220" t="n">
        <f aca="false">E567*SUM(P567:Q567)</f>
        <v>100</v>
      </c>
      <c r="G567" s="196" t="n">
        <v>1244985</v>
      </c>
      <c r="H567" s="197" t="n">
        <v>37026.2963194444</v>
      </c>
      <c r="I567" s="0" t="s">
        <v>1306</v>
      </c>
      <c r="M567" s="0" t="s">
        <v>72</v>
      </c>
      <c r="N567" s="0" t="s">
        <v>1162</v>
      </c>
      <c r="O567" s="0" t="s">
        <v>1333</v>
      </c>
      <c r="P567" s="198" t="n">
        <v>50</v>
      </c>
      <c r="S567" s="0" t="s">
        <v>781</v>
      </c>
      <c r="T567" s="0" t="s">
        <v>772</v>
      </c>
      <c r="U567" s="200" t="n">
        <v>40.25</v>
      </c>
      <c r="V567" s="0" t="s">
        <v>1334</v>
      </c>
      <c r="W567" s="0" t="s">
        <v>1232</v>
      </c>
      <c r="X567" s="0" t="s">
        <v>1233</v>
      </c>
      <c r="Y567" s="0" t="s">
        <v>1167</v>
      </c>
      <c r="Z567" s="0" t="s">
        <v>573</v>
      </c>
      <c r="AA567" s="0" t="n">
        <v>610819.1</v>
      </c>
      <c r="AB567" s="197" t="n">
        <v>37028.875</v>
      </c>
      <c r="AC567" s="197" t="n">
        <v>37029.875</v>
      </c>
    </row>
    <row r="568" customFormat="false" ht="12.75" hidden="false" customHeight="false" outlineLevel="0" collapsed="false">
      <c r="A568" s="191" t="str">
        <f aca="false">B568&amp;" "&amp;C568&amp;" "&amp;D568</f>
        <v>US Power Physical</v>
      </c>
      <c r="B568" s="191" t="str">
        <f aca="false">IF((LEFT(N568,2)="US"),"US","")</f>
        <v>US</v>
      </c>
      <c r="C568" s="191" t="str">
        <f aca="false">M568</f>
        <v>Power</v>
      </c>
      <c r="D568" s="191" t="str">
        <f aca="false">IF(ISNUMBER(FIND("Phy",N568))=TRUE(),"Physical","Financial")</f>
        <v>Physical</v>
      </c>
      <c r="E568" s="191" t="n">
        <f aca="false">IF(VLOOKUP(S568,'DD-Lookup'!$J$6:$L$50,3,FALSE())="Monthly",(YEAR(AC568)-YEAR(AB568))*12+MONTH(AC568)-MONTH(AB568)+1,(AC568-AB568+1))</f>
        <v>30</v>
      </c>
      <c r="F568" s="220" t="n">
        <f aca="false">E568*SUM(P568:Q568)</f>
        <v>1500</v>
      </c>
      <c r="G568" s="196" t="n">
        <v>1244986</v>
      </c>
      <c r="H568" s="197" t="n">
        <v>37026.2967939815</v>
      </c>
      <c r="I568" s="0" t="s">
        <v>1262</v>
      </c>
      <c r="M568" s="0" t="s">
        <v>72</v>
      </c>
      <c r="N568" s="0" t="s">
        <v>1190</v>
      </c>
      <c r="O568" s="0" t="s">
        <v>1335</v>
      </c>
      <c r="Q568" s="198" t="n">
        <v>50</v>
      </c>
      <c r="S568" s="0" t="s">
        <v>781</v>
      </c>
      <c r="T568" s="0" t="s">
        <v>772</v>
      </c>
      <c r="U568" s="200" t="n">
        <v>46</v>
      </c>
      <c r="V568" s="0" t="s">
        <v>1336</v>
      </c>
      <c r="W568" s="0" t="s">
        <v>1337</v>
      </c>
      <c r="X568" s="0" t="s">
        <v>1338</v>
      </c>
      <c r="Y568" s="0" t="s">
        <v>1167</v>
      </c>
      <c r="Z568" s="0" t="s">
        <v>628</v>
      </c>
      <c r="AA568" s="0" t="n">
        <v>610820.1</v>
      </c>
      <c r="AB568" s="197" t="n">
        <v>37135.5944444445</v>
      </c>
      <c r="AC568" s="197" t="n">
        <v>37164.5944444445</v>
      </c>
    </row>
    <row r="569" customFormat="false" ht="12.75" hidden="false" customHeight="false" outlineLevel="0" collapsed="false">
      <c r="A569" s="191" t="str">
        <f aca="false">B569&amp;" "&amp;C569&amp;" "&amp;D569</f>
        <v>US Power Physical</v>
      </c>
      <c r="B569" s="191" t="str">
        <f aca="false">IF((LEFT(N569,2)="US"),"US","")</f>
        <v>US</v>
      </c>
      <c r="C569" s="191" t="str">
        <f aca="false">M569</f>
        <v>Power</v>
      </c>
      <c r="D569" s="191" t="str">
        <f aca="false">IF(ISNUMBER(FIND("Phy",N569))=TRUE(),"Physical","Financial")</f>
        <v>Physical</v>
      </c>
      <c r="E569" s="191" t="n">
        <f aca="false">IF(VLOOKUP(S569,'DD-Lookup'!$J$6:$L$50,3,FALSE())="Monthly",(YEAR(AC569)-YEAR(AB569))*12+MONTH(AC569)-MONTH(AB569)+1,(AC569-AB569+1))</f>
        <v>1</v>
      </c>
      <c r="F569" s="220" t="n">
        <f aca="false">E569*SUM(P569:Q569)</f>
        <v>50</v>
      </c>
      <c r="G569" s="196" t="n">
        <v>1244987</v>
      </c>
      <c r="H569" s="197" t="n">
        <v>37026.2970601852</v>
      </c>
      <c r="I569" s="0" t="s">
        <v>1328</v>
      </c>
      <c r="M569" s="0" t="s">
        <v>72</v>
      </c>
      <c r="N569" s="0" t="s">
        <v>1190</v>
      </c>
      <c r="O569" s="0" t="s">
        <v>1283</v>
      </c>
      <c r="Q569" s="198" t="n">
        <v>50</v>
      </c>
      <c r="S569" s="0" t="s">
        <v>781</v>
      </c>
      <c r="T569" s="0" t="s">
        <v>772</v>
      </c>
      <c r="U569" s="200" t="n">
        <v>50.25</v>
      </c>
      <c r="V569" s="0" t="s">
        <v>1339</v>
      </c>
      <c r="W569" s="0" t="s">
        <v>1284</v>
      </c>
      <c r="X569" s="0" t="s">
        <v>1285</v>
      </c>
      <c r="Y569" s="0" t="s">
        <v>1167</v>
      </c>
      <c r="Z569" s="0" t="s">
        <v>628</v>
      </c>
      <c r="AA569" s="0" t="n">
        <v>610821.1</v>
      </c>
      <c r="AB569" s="197" t="n">
        <v>37027.875</v>
      </c>
      <c r="AC569" s="197" t="n">
        <v>37027.875</v>
      </c>
    </row>
    <row r="570" customFormat="false" ht="12.75" hidden="false" customHeight="false" outlineLevel="0" collapsed="false">
      <c r="A570" s="191" t="str">
        <f aca="false">B570&amp;" "&amp;C570&amp;" "&amp;D570</f>
        <v>US Natural Gas Financial</v>
      </c>
      <c r="B570" s="191" t="str">
        <f aca="false">IF((LEFT(N570,2)="US"),"US","")</f>
        <v>US</v>
      </c>
      <c r="C570" s="191" t="str">
        <f aca="false">M570</f>
        <v>Natural Gas</v>
      </c>
      <c r="D570" s="191" t="str">
        <f aca="false">IF(ISNUMBER(FIND("Phy",N570))=TRUE(),"Physical","Financial")</f>
        <v>Financial</v>
      </c>
      <c r="E570" s="191" t="n">
        <f aca="false">IF(VLOOKUP(S570,'DD-Lookup'!$J$6:$L$50,3,FALSE())="Monthly",(YEAR(AC570)-YEAR(AB570))*12+MONTH(AC570)-MONTH(AB570)+1,(AC570-AB570+1))</f>
        <v>30</v>
      </c>
      <c r="F570" s="220" t="n">
        <f aca="false">E570*SUM(P570:Q570)</f>
        <v>450000</v>
      </c>
      <c r="G570" s="196" t="n">
        <v>1244991</v>
      </c>
      <c r="H570" s="197" t="n">
        <v>37026.2973611111</v>
      </c>
      <c r="I570" s="0" t="s">
        <v>1340</v>
      </c>
      <c r="M570" s="0" t="s">
        <v>927</v>
      </c>
      <c r="N570" s="0" t="s">
        <v>1341</v>
      </c>
      <c r="O570" s="0" t="s">
        <v>1342</v>
      </c>
      <c r="Q570" s="198" t="n">
        <v>15000</v>
      </c>
      <c r="S570" s="0" t="s">
        <v>1343</v>
      </c>
      <c r="T570" s="0" t="s">
        <v>772</v>
      </c>
      <c r="U570" s="200" t="n">
        <v>4.485</v>
      </c>
      <c r="V570" s="0" t="s">
        <v>1344</v>
      </c>
      <c r="W570" s="0" t="s">
        <v>1345</v>
      </c>
      <c r="X570" s="0" t="s">
        <v>1346</v>
      </c>
      <c r="Y570" s="0" t="s">
        <v>893</v>
      </c>
      <c r="Z570" s="0" t="s">
        <v>573</v>
      </c>
      <c r="AA570" s="0" t="s">
        <v>1347</v>
      </c>
      <c r="AB570" s="197" t="n">
        <v>37043.875</v>
      </c>
      <c r="AC570" s="197" t="n">
        <v>37072.875</v>
      </c>
      <c r="AD570" s="0" t="n">
        <f aca="false">(AC570-AB570+1)*SUM(P570:Q570)</f>
        <v>450000</v>
      </c>
    </row>
    <row r="571" customFormat="false" ht="12.75" hidden="false" customHeight="false" outlineLevel="0" collapsed="false">
      <c r="A571" s="191" t="str">
        <f aca="false">B571&amp;" "&amp;C571&amp;" "&amp;D571</f>
        <v>US Power Physical</v>
      </c>
      <c r="B571" s="191" t="str">
        <f aca="false">IF((LEFT(N571,2)="US"),"US","")</f>
        <v>US</v>
      </c>
      <c r="C571" s="191" t="str">
        <f aca="false">M571</f>
        <v>Power</v>
      </c>
      <c r="D571" s="191" t="str">
        <f aca="false">IF(ISNUMBER(FIND("Phy",N571))=TRUE(),"Physical","Financial")</f>
        <v>Physical</v>
      </c>
      <c r="E571" s="191" t="n">
        <f aca="false">IF(VLOOKUP(S571,'DD-Lookup'!$J$6:$L$50,3,FALSE())="Monthly",(YEAR(AC571)-YEAR(AB571))*12+MONTH(AC571)-MONTH(AB571)+1,(AC571-AB571+1))</f>
        <v>1</v>
      </c>
      <c r="F571" s="220" t="n">
        <f aca="false">E571*SUM(P571:Q571)</f>
        <v>50</v>
      </c>
      <c r="G571" s="196" t="n">
        <v>1244992</v>
      </c>
      <c r="H571" s="197" t="n">
        <v>37026.2973611111</v>
      </c>
      <c r="I571" s="0" t="s">
        <v>625</v>
      </c>
      <c r="M571" s="0" t="s">
        <v>72</v>
      </c>
      <c r="N571" s="0" t="s">
        <v>1190</v>
      </c>
      <c r="O571" s="0" t="s">
        <v>1309</v>
      </c>
      <c r="P571" s="198" t="n">
        <v>50</v>
      </c>
      <c r="S571" s="0" t="s">
        <v>781</v>
      </c>
      <c r="T571" s="0" t="s">
        <v>772</v>
      </c>
      <c r="U571" s="200" t="n">
        <v>17</v>
      </c>
      <c r="V571" s="0" t="s">
        <v>1247</v>
      </c>
      <c r="W571" s="0" t="s">
        <v>1232</v>
      </c>
      <c r="X571" s="0" t="s">
        <v>1233</v>
      </c>
      <c r="Y571" s="0" t="s">
        <v>1167</v>
      </c>
      <c r="Z571" s="0" t="s">
        <v>628</v>
      </c>
      <c r="AA571" s="0" t="n">
        <v>610823.1</v>
      </c>
      <c r="AB571" s="197" t="n">
        <v>37027.875</v>
      </c>
      <c r="AC571" s="197" t="n">
        <v>37027.875</v>
      </c>
    </row>
    <row r="572" customFormat="false" ht="12.75" hidden="false" customHeight="false" outlineLevel="0" collapsed="false">
      <c r="A572" s="191" t="str">
        <f aca="false">B572&amp;" "&amp;C572&amp;" "&amp;D572</f>
        <v> Metals Financial</v>
      </c>
      <c r="B572" s="191" t="str">
        <f aca="false">IF((LEFT(N572,2)="US"),"US","")</f>
        <v/>
      </c>
      <c r="C572" s="191" t="str">
        <f aca="false">M572</f>
        <v>Metals</v>
      </c>
      <c r="D572" s="191" t="str">
        <f aca="false">IF(ISNUMBER(FIND("Phy",N572))=TRUE(),"Physical","Financial")</f>
        <v>Financial</v>
      </c>
      <c r="E572" s="191" t="n">
        <f aca="false">IF(VLOOKUP(S572,'DD-Lookup'!$J$6:$L$50,3,FALSE())="Monthly",(YEAR(AC572)-YEAR(AB572))*12+MONTH(AC572)-MONTH(AB572)+1,(AC572-AB572+1))</f>
        <v>1</v>
      </c>
      <c r="F572" s="220" t="n">
        <f aca="false">E572*SUM(P572:Q572)</f>
        <v>7</v>
      </c>
      <c r="G572" s="196" t="n">
        <v>1244993</v>
      </c>
      <c r="H572" s="197" t="n">
        <v>37026.2975231482</v>
      </c>
      <c r="I572" s="0" t="s">
        <v>1348</v>
      </c>
      <c r="M572" s="0" t="s">
        <v>768</v>
      </c>
      <c r="N572" s="0" t="s">
        <v>870</v>
      </c>
      <c r="O572" s="0" t="s">
        <v>871</v>
      </c>
      <c r="Q572" s="198" t="n">
        <v>7</v>
      </c>
      <c r="S572" s="0" t="s">
        <v>771</v>
      </c>
      <c r="T572" s="0" t="s">
        <v>772</v>
      </c>
      <c r="U572" s="200" t="n">
        <v>1514</v>
      </c>
      <c r="V572" s="0" t="s">
        <v>1349</v>
      </c>
      <c r="W572" s="0" t="s">
        <v>820</v>
      </c>
      <c r="X572" s="0" t="s">
        <v>775</v>
      </c>
      <c r="Y572" s="0" t="s">
        <v>776</v>
      </c>
      <c r="Z572" s="0" t="s">
        <v>777</v>
      </c>
      <c r="AA572" s="0" t="n">
        <v>2129616</v>
      </c>
    </row>
    <row r="573" customFormat="false" ht="12.75" hidden="false" customHeight="false" outlineLevel="0" collapsed="false">
      <c r="A573" s="191" t="str">
        <f aca="false">B573&amp;" "&amp;C573&amp;" "&amp;D573</f>
        <v>US Natural Gas Financial</v>
      </c>
      <c r="B573" s="191" t="str">
        <f aca="false">IF((LEFT(N573,2)="US"),"US","")</f>
        <v>US</v>
      </c>
      <c r="C573" s="191" t="str">
        <f aca="false">M573</f>
        <v>Natural Gas</v>
      </c>
      <c r="D573" s="191" t="str">
        <f aca="false">IF(ISNUMBER(FIND("Phy",N573))=TRUE(),"Physical","Financial")</f>
        <v>Financial</v>
      </c>
      <c r="E573" s="191" t="n">
        <f aca="false">IF(VLOOKUP(S573,'DD-Lookup'!$J$6:$L$50,3,FALSE())="Monthly",(YEAR(AC573)-YEAR(AB573))*12+MONTH(AC573)-MONTH(AB573)+1,(AC573-AB573+1))</f>
        <v>30</v>
      </c>
      <c r="F573" s="220" t="n">
        <f aca="false">E573*SUM(P573:Q573)</f>
        <v>450000</v>
      </c>
      <c r="G573" s="196" t="n">
        <v>1244999</v>
      </c>
      <c r="H573" s="197" t="n">
        <v>37026.2977314815</v>
      </c>
      <c r="I573" s="0" t="s">
        <v>633</v>
      </c>
      <c r="M573" s="0" t="s">
        <v>927</v>
      </c>
      <c r="N573" s="0" t="s">
        <v>1341</v>
      </c>
      <c r="O573" s="0" t="s">
        <v>1342</v>
      </c>
      <c r="P573" s="198" t="n">
        <v>15000</v>
      </c>
      <c r="S573" s="0" t="s">
        <v>1343</v>
      </c>
      <c r="T573" s="0" t="s">
        <v>772</v>
      </c>
      <c r="U573" s="200" t="n">
        <v>4.495</v>
      </c>
      <c r="V573" s="0" t="s">
        <v>1350</v>
      </c>
      <c r="W573" s="0" t="s">
        <v>1345</v>
      </c>
      <c r="X573" s="0" t="s">
        <v>1346</v>
      </c>
      <c r="Y573" s="0" t="s">
        <v>893</v>
      </c>
      <c r="Z573" s="0" t="s">
        <v>573</v>
      </c>
      <c r="AA573" s="0" t="s">
        <v>1351</v>
      </c>
      <c r="AB573" s="197" t="n">
        <v>37043.875</v>
      </c>
      <c r="AC573" s="197" t="n">
        <v>37072.875</v>
      </c>
      <c r="AD573" s="0" t="n">
        <f aca="false">(AC573-AB573+1)*SUM(P573:Q573)</f>
        <v>450000</v>
      </c>
    </row>
    <row r="574" customFormat="false" ht="12.75" hidden="false" customHeight="false" outlineLevel="0" collapsed="false">
      <c r="A574" s="191" t="str">
        <f aca="false">B574&amp;" "&amp;C574&amp;" "&amp;D574</f>
        <v>US Natural Gas Financial</v>
      </c>
      <c r="B574" s="191" t="str">
        <f aca="false">IF((LEFT(N574,2)="US"),"US","")</f>
        <v>US</v>
      </c>
      <c r="C574" s="191" t="str">
        <f aca="false">M574</f>
        <v>Natural Gas</v>
      </c>
      <c r="D574" s="191" t="str">
        <f aca="false">IF(ISNUMBER(FIND("Phy",N574))=TRUE(),"Physical","Financial")</f>
        <v>Financial</v>
      </c>
      <c r="E574" s="191" t="n">
        <f aca="false">IF(VLOOKUP(S574,'DD-Lookup'!$J$6:$L$50,3,FALSE())="Monthly",(YEAR(AC574)-YEAR(AB574))*12+MONTH(AC574)-MONTH(AB574)+1,(AC574-AB574+1))</f>
        <v>30</v>
      </c>
      <c r="F574" s="220" t="n">
        <f aca="false">E574*SUM(P574:Q574)</f>
        <v>75000</v>
      </c>
      <c r="G574" s="196" t="n">
        <v>1245004</v>
      </c>
      <c r="H574" s="197" t="n">
        <v>37026.297962963</v>
      </c>
      <c r="I574" s="0" t="s">
        <v>1352</v>
      </c>
      <c r="M574" s="0" t="s">
        <v>927</v>
      </c>
      <c r="N574" s="0" t="s">
        <v>1341</v>
      </c>
      <c r="O574" s="0" t="s">
        <v>1342</v>
      </c>
      <c r="P574" s="198" t="n">
        <v>2500</v>
      </c>
      <c r="S574" s="0" t="s">
        <v>1343</v>
      </c>
      <c r="T574" s="0" t="s">
        <v>772</v>
      </c>
      <c r="U574" s="200" t="n">
        <v>4.5</v>
      </c>
      <c r="V574" s="0" t="s">
        <v>1353</v>
      </c>
      <c r="W574" s="0" t="s">
        <v>1345</v>
      </c>
      <c r="X574" s="0" t="s">
        <v>1346</v>
      </c>
      <c r="Y574" s="0" t="s">
        <v>893</v>
      </c>
      <c r="Z574" s="0" t="s">
        <v>573</v>
      </c>
      <c r="AA574" s="0" t="s">
        <v>1354</v>
      </c>
      <c r="AB574" s="197" t="n">
        <v>37043.875</v>
      </c>
      <c r="AC574" s="197" t="n">
        <v>37072.875</v>
      </c>
      <c r="AD574" s="0" t="n">
        <f aca="false">(AC574-AB574+1)*SUM(P574:Q574)</f>
        <v>75000</v>
      </c>
    </row>
    <row r="575" customFormat="false" ht="12.75" hidden="false" customHeight="false" outlineLevel="0" collapsed="false">
      <c r="A575" s="191" t="str">
        <f aca="false">B575&amp;" "&amp;C575&amp;" "&amp;D575</f>
        <v>US Natural Gas Financial</v>
      </c>
      <c r="B575" s="191" t="str">
        <f aca="false">IF((LEFT(N575,2)="US"),"US","")</f>
        <v>US</v>
      </c>
      <c r="C575" s="191" t="str">
        <f aca="false">M575</f>
        <v>Natural Gas</v>
      </c>
      <c r="D575" s="191" t="str">
        <f aca="false">IF(ISNUMBER(FIND("Phy",N575))=TRUE(),"Physical","Financial")</f>
        <v>Financial</v>
      </c>
      <c r="E575" s="191" t="n">
        <f aca="false">IF(VLOOKUP(S575,'DD-Lookup'!$J$6:$L$50,3,FALSE())="Monthly",(YEAR(AC575)-YEAR(AB575))*12+MONTH(AC575)-MONTH(AB575)+1,(AC575-AB575+1))</f>
        <v>30</v>
      </c>
      <c r="F575" s="220" t="n">
        <f aca="false">E575*SUM(P575:Q575)</f>
        <v>375000</v>
      </c>
      <c r="G575" s="196" t="n">
        <v>1245005</v>
      </c>
      <c r="H575" s="197" t="n">
        <v>37026.2980787037</v>
      </c>
      <c r="I575" s="0" t="s">
        <v>609</v>
      </c>
      <c r="M575" s="0" t="s">
        <v>927</v>
      </c>
      <c r="N575" s="0" t="s">
        <v>1341</v>
      </c>
      <c r="O575" s="0" t="s">
        <v>1342</v>
      </c>
      <c r="P575" s="198" t="n">
        <v>12500</v>
      </c>
      <c r="S575" s="0" t="s">
        <v>1343</v>
      </c>
      <c r="T575" s="0" t="s">
        <v>772</v>
      </c>
      <c r="U575" s="200" t="n">
        <v>4.5</v>
      </c>
      <c r="V575" s="0" t="s">
        <v>1355</v>
      </c>
      <c r="W575" s="0" t="s">
        <v>1345</v>
      </c>
      <c r="X575" s="0" t="s">
        <v>1346</v>
      </c>
      <c r="Y575" s="0" t="s">
        <v>893</v>
      </c>
      <c r="Z575" s="0" t="s">
        <v>573</v>
      </c>
      <c r="AA575" s="0" t="s">
        <v>1356</v>
      </c>
      <c r="AB575" s="197" t="n">
        <v>37043.875</v>
      </c>
      <c r="AC575" s="197" t="n">
        <v>37072.875</v>
      </c>
      <c r="AD575" s="0" t="n">
        <f aca="false">(AC575-AB575+1)*SUM(P575:Q575)</f>
        <v>375000</v>
      </c>
    </row>
    <row r="576" customFormat="false" ht="12.75" hidden="false" customHeight="false" outlineLevel="0" collapsed="false">
      <c r="A576" s="191" t="str">
        <f aca="false">B576&amp;" "&amp;C576&amp;" "&amp;D576</f>
        <v>US Natural Gas Financial</v>
      </c>
      <c r="B576" s="191" t="str">
        <f aca="false">IF((LEFT(N576,2)="US"),"US","")</f>
        <v>US</v>
      </c>
      <c r="C576" s="191" t="str">
        <f aca="false">M576</f>
        <v>Natural Gas</v>
      </c>
      <c r="D576" s="191" t="str">
        <f aca="false">IF(ISNUMBER(FIND("Phy",N576))=TRUE(),"Physical","Financial")</f>
        <v>Financial</v>
      </c>
      <c r="E576" s="191" t="n">
        <f aca="false">IF(VLOOKUP(S576,'DD-Lookup'!$J$6:$L$50,3,FALSE())="Monthly",(YEAR(AC576)-YEAR(AB576))*12+MONTH(AC576)-MONTH(AB576)+1,(AC576-AB576+1))</f>
        <v>30</v>
      </c>
      <c r="F576" s="220" t="n">
        <f aca="false">E576*SUM(P576:Q576)</f>
        <v>300000</v>
      </c>
      <c r="G576" s="196" t="n">
        <v>1245013</v>
      </c>
      <c r="H576" s="197" t="n">
        <v>37026.2990393519</v>
      </c>
      <c r="I576" s="0" t="s">
        <v>1357</v>
      </c>
      <c r="M576" s="0" t="s">
        <v>927</v>
      </c>
      <c r="N576" s="0" t="s">
        <v>1341</v>
      </c>
      <c r="O576" s="0" t="s">
        <v>1342</v>
      </c>
      <c r="P576" s="198" t="n">
        <v>10000</v>
      </c>
      <c r="S576" s="0" t="s">
        <v>1343</v>
      </c>
      <c r="T576" s="0" t="s">
        <v>772</v>
      </c>
      <c r="U576" s="200" t="n">
        <v>4.51</v>
      </c>
      <c r="V576" s="0" t="s">
        <v>1358</v>
      </c>
      <c r="W576" s="0" t="s">
        <v>1345</v>
      </c>
      <c r="X576" s="0" t="s">
        <v>1346</v>
      </c>
      <c r="Y576" s="0" t="s">
        <v>893</v>
      </c>
      <c r="Z576" s="0" t="s">
        <v>573</v>
      </c>
      <c r="AA576" s="0" t="s">
        <v>1359</v>
      </c>
      <c r="AB576" s="197" t="n">
        <v>37043.875</v>
      </c>
      <c r="AC576" s="197" t="n">
        <v>37072.875</v>
      </c>
      <c r="AD576" s="0" t="n">
        <f aca="false">(AC576-AB576+1)*SUM(P576:Q576)</f>
        <v>300000</v>
      </c>
    </row>
    <row r="577" customFormat="false" ht="12.75" hidden="false" customHeight="false" outlineLevel="0" collapsed="false">
      <c r="A577" s="191" t="str">
        <f aca="false">B577&amp;" "&amp;C577&amp;" "&amp;D577</f>
        <v>US Natural Gas Financial</v>
      </c>
      <c r="B577" s="191" t="str">
        <f aca="false">IF((LEFT(N577,2)="US"),"US","")</f>
        <v>US</v>
      </c>
      <c r="C577" s="191" t="str">
        <f aca="false">M577</f>
        <v>Natural Gas</v>
      </c>
      <c r="D577" s="191" t="str">
        <f aca="false">IF(ISNUMBER(FIND("Phy",N577))=TRUE(),"Physical","Financial")</f>
        <v>Financial</v>
      </c>
      <c r="E577" s="191" t="n">
        <f aca="false">IF(VLOOKUP(S577,'DD-Lookup'!$J$6:$L$50,3,FALSE())="Monthly",(YEAR(AC577)-YEAR(AB577))*12+MONTH(AC577)-MONTH(AB577)+1,(AC577-AB577+1))</f>
        <v>30</v>
      </c>
      <c r="F577" s="220" t="n">
        <f aca="false">E577*SUM(P577:Q577)</f>
        <v>150000</v>
      </c>
      <c r="G577" s="196" t="n">
        <v>1245015</v>
      </c>
      <c r="H577" s="197" t="n">
        <v>37026.2991319444</v>
      </c>
      <c r="I577" s="0" t="s">
        <v>1328</v>
      </c>
      <c r="M577" s="0" t="s">
        <v>927</v>
      </c>
      <c r="N577" s="0" t="s">
        <v>1341</v>
      </c>
      <c r="O577" s="0" t="s">
        <v>1342</v>
      </c>
      <c r="P577" s="198" t="n">
        <v>5000</v>
      </c>
      <c r="S577" s="0" t="s">
        <v>1343</v>
      </c>
      <c r="T577" s="0" t="s">
        <v>772</v>
      </c>
      <c r="U577" s="200" t="n">
        <v>4.51</v>
      </c>
      <c r="V577" s="0" t="s">
        <v>1360</v>
      </c>
      <c r="W577" s="0" t="s">
        <v>1345</v>
      </c>
      <c r="X577" s="0" t="s">
        <v>1346</v>
      </c>
      <c r="Y577" s="0" t="s">
        <v>893</v>
      </c>
      <c r="Z577" s="0" t="s">
        <v>573</v>
      </c>
      <c r="AA577" s="0" t="s">
        <v>1361</v>
      </c>
      <c r="AB577" s="197" t="n">
        <v>37043.875</v>
      </c>
      <c r="AC577" s="197" t="n">
        <v>37072.875</v>
      </c>
      <c r="AD577" s="0" t="n">
        <f aca="false">(AC577-AB577+1)*SUM(P577:Q577)</f>
        <v>150000</v>
      </c>
    </row>
    <row r="578" customFormat="false" ht="12.75" hidden="false" customHeight="false" outlineLevel="0" collapsed="false">
      <c r="A578" s="191" t="str">
        <f aca="false">B578&amp;" "&amp;C578&amp;" "&amp;D578</f>
        <v>US Power Physical</v>
      </c>
      <c r="B578" s="191" t="str">
        <f aca="false">IF((LEFT(N578,2)="US"),"US","")</f>
        <v>US</v>
      </c>
      <c r="C578" s="191" t="str">
        <f aca="false">M578</f>
        <v>Power</v>
      </c>
      <c r="D578" s="191" t="str">
        <f aca="false">IF(ISNUMBER(FIND("Phy",N578))=TRUE(),"Physical","Financial")</f>
        <v>Physical</v>
      </c>
      <c r="E578" s="191" t="n">
        <f aca="false">IF(VLOOKUP(S578,'DD-Lookup'!$J$6:$L$50,3,FALSE())="Monthly",(YEAR(AC578)-YEAR(AB578))*12+MONTH(AC578)-MONTH(AB578)+1,(AC578-AB578+1))</f>
        <v>92</v>
      </c>
      <c r="F578" s="220" t="n">
        <f aca="false">E578*SUM(P578:Q578)</f>
        <v>4600</v>
      </c>
      <c r="G578" s="196" t="n">
        <v>1245016</v>
      </c>
      <c r="H578" s="197" t="n">
        <v>37026.2992361111</v>
      </c>
      <c r="I578" s="0" t="s">
        <v>1362</v>
      </c>
      <c r="M578" s="0" t="s">
        <v>72</v>
      </c>
      <c r="N578" s="0" t="s">
        <v>1190</v>
      </c>
      <c r="O578" s="0" t="s">
        <v>1235</v>
      </c>
      <c r="Q578" s="198" t="n">
        <v>50</v>
      </c>
      <c r="S578" s="0" t="s">
        <v>781</v>
      </c>
      <c r="T578" s="0" t="s">
        <v>772</v>
      </c>
      <c r="U578" s="200" t="n">
        <v>38.5</v>
      </c>
      <c r="V578" s="0" t="s">
        <v>1363</v>
      </c>
      <c r="W578" s="0" t="s">
        <v>1237</v>
      </c>
      <c r="X578" s="0" t="s">
        <v>1238</v>
      </c>
      <c r="Y578" s="0" t="s">
        <v>1167</v>
      </c>
      <c r="Z578" s="0" t="s">
        <v>628</v>
      </c>
      <c r="AA578" s="0" t="n">
        <v>610828.1</v>
      </c>
      <c r="AB578" s="197" t="n">
        <v>37165.7159722222</v>
      </c>
      <c r="AC578" s="197" t="n">
        <v>37256.7159722222</v>
      </c>
    </row>
    <row r="579" customFormat="false" ht="12.75" hidden="false" customHeight="false" outlineLevel="0" collapsed="false">
      <c r="A579" s="191" t="str">
        <f aca="false">B579&amp;" "&amp;C579&amp;" "&amp;D579</f>
        <v>US Natural Gas Financial</v>
      </c>
      <c r="B579" s="191" t="str">
        <f aca="false">IF((LEFT(N579,2)="US"),"US","")</f>
        <v>US</v>
      </c>
      <c r="C579" s="191" t="str">
        <f aca="false">M579</f>
        <v>Natural Gas</v>
      </c>
      <c r="D579" s="191" t="str">
        <f aca="false">IF(ISNUMBER(FIND("Phy",N579))=TRUE(),"Physical","Financial")</f>
        <v>Financial</v>
      </c>
      <c r="E579" s="191" t="n">
        <f aca="false">IF(VLOOKUP(S579,'DD-Lookup'!$J$6:$L$50,3,FALSE())="Monthly",(YEAR(AC579)-YEAR(AB579))*12+MONTH(AC579)-MONTH(AB579)+1,(AC579-AB579+1))</f>
        <v>31</v>
      </c>
      <c r="F579" s="220" t="n">
        <f aca="false">E579*SUM(P579:Q579)</f>
        <v>465000</v>
      </c>
      <c r="G579" s="196" t="n">
        <v>1245017</v>
      </c>
      <c r="H579" s="197" t="n">
        <v>37026.2992824074</v>
      </c>
      <c r="I579" s="0" t="s">
        <v>1364</v>
      </c>
      <c r="M579" s="0" t="s">
        <v>927</v>
      </c>
      <c r="N579" s="0" t="s">
        <v>1341</v>
      </c>
      <c r="O579" s="0" t="s">
        <v>1365</v>
      </c>
      <c r="Q579" s="198" t="n">
        <v>15000</v>
      </c>
      <c r="S579" s="0" t="s">
        <v>1343</v>
      </c>
      <c r="T579" s="0" t="s">
        <v>772</v>
      </c>
      <c r="U579" s="200" t="n">
        <v>4.65</v>
      </c>
      <c r="V579" s="0" t="s">
        <v>1366</v>
      </c>
      <c r="W579" s="0" t="s">
        <v>1345</v>
      </c>
      <c r="X579" s="0" t="s">
        <v>1346</v>
      </c>
      <c r="Y579" s="0" t="s">
        <v>893</v>
      </c>
      <c r="Z579" s="0" t="s">
        <v>573</v>
      </c>
      <c r="AA579" s="0" t="s">
        <v>1367</v>
      </c>
      <c r="AB579" s="197" t="n">
        <v>37104.875</v>
      </c>
      <c r="AC579" s="197" t="n">
        <v>37134.875</v>
      </c>
      <c r="AD579" s="0" t="n">
        <f aca="false">(AC579-AB579+1)*SUM(P579:Q579)</f>
        <v>465000</v>
      </c>
    </row>
    <row r="580" customFormat="false" ht="12.75" hidden="false" customHeight="false" outlineLevel="0" collapsed="false">
      <c r="A580" s="191" t="str">
        <f aca="false">B580&amp;" "&amp;C580&amp;" "&amp;D580</f>
        <v>US Power Physical</v>
      </c>
      <c r="B580" s="191" t="str">
        <f aca="false">IF((LEFT(N580,2)="US"),"US","")</f>
        <v>US</v>
      </c>
      <c r="C580" s="191" t="str">
        <f aca="false">M580</f>
        <v>Power</v>
      </c>
      <c r="D580" s="191" t="str">
        <f aca="false">IF(ISNUMBER(FIND("Phy",N580))=TRUE(),"Physical","Financial")</f>
        <v>Physical</v>
      </c>
      <c r="E580" s="191" t="n">
        <f aca="false">IF(VLOOKUP(S580,'DD-Lookup'!$J$6:$L$50,3,FALSE())="Monthly",(YEAR(AC580)-YEAR(AB580))*12+MONTH(AC580)-MONTH(AB580)+1,(AC580-AB580+1))</f>
        <v>1</v>
      </c>
      <c r="F580" s="220" t="n">
        <f aca="false">E580*SUM(P580:Q580)</f>
        <v>50</v>
      </c>
      <c r="G580" s="196" t="n">
        <v>1245020</v>
      </c>
      <c r="H580" s="197" t="n">
        <v>37026.2993055556</v>
      </c>
      <c r="I580" s="0" t="s">
        <v>1204</v>
      </c>
      <c r="M580" s="0" t="s">
        <v>72</v>
      </c>
      <c r="N580" s="0" t="s">
        <v>1190</v>
      </c>
      <c r="O580" s="0" t="s">
        <v>1205</v>
      </c>
      <c r="P580" s="198" t="n">
        <v>50</v>
      </c>
      <c r="S580" s="0" t="s">
        <v>781</v>
      </c>
      <c r="T580" s="0" t="s">
        <v>772</v>
      </c>
      <c r="U580" s="200" t="n">
        <v>53.5</v>
      </c>
      <c r="V580" s="0" t="s">
        <v>1206</v>
      </c>
      <c r="W580" s="0" t="s">
        <v>1207</v>
      </c>
      <c r="X580" s="0" t="s">
        <v>1208</v>
      </c>
      <c r="Y580" s="0" t="s">
        <v>1167</v>
      </c>
      <c r="Z580" s="0" t="s">
        <v>628</v>
      </c>
      <c r="AA580" s="0" t="n">
        <v>610829.1</v>
      </c>
      <c r="AB580" s="197" t="n">
        <v>37027.875</v>
      </c>
      <c r="AC580" s="197" t="n">
        <v>37027.875</v>
      </c>
    </row>
    <row r="581" customFormat="false" ht="12.75" hidden="false" customHeight="false" outlineLevel="0" collapsed="false">
      <c r="A581" s="191" t="str">
        <f aca="false">B581&amp;" "&amp;C581&amp;" "&amp;D581</f>
        <v> Metals Financial</v>
      </c>
      <c r="B581" s="191" t="str">
        <f aca="false">IF((LEFT(N581,2)="US"),"US","")</f>
        <v/>
      </c>
      <c r="C581" s="191" t="str">
        <f aca="false">M581</f>
        <v>Metals</v>
      </c>
      <c r="D581" s="191" t="str">
        <f aca="false">IF(ISNUMBER(FIND("Phy",N581))=TRUE(),"Physical","Financial")</f>
        <v>Financial</v>
      </c>
      <c r="E581" s="191" t="n">
        <f aca="false">IF(VLOOKUP(S581,'DD-Lookup'!$J$6:$L$50,3,FALSE())="Monthly",(YEAR(AC581)-YEAR(AB581))*12+MONTH(AC581)-MONTH(AB581)+1,(AC581-AB581+1))</f>
        <v>1</v>
      </c>
      <c r="F581" s="220" t="n">
        <f aca="false">E581*SUM(P581:Q581)</f>
        <v>20</v>
      </c>
      <c r="G581" s="196" t="n">
        <v>1245021</v>
      </c>
      <c r="H581" s="197" t="n">
        <v>37026.2994675926</v>
      </c>
      <c r="I581" s="0" t="s">
        <v>982</v>
      </c>
      <c r="M581" s="0" t="s">
        <v>768</v>
      </c>
      <c r="N581" s="0" t="s">
        <v>769</v>
      </c>
      <c r="O581" s="0" t="s">
        <v>770</v>
      </c>
      <c r="P581" s="198" t="n">
        <v>20</v>
      </c>
      <c r="S581" s="0" t="s">
        <v>771</v>
      </c>
      <c r="T581" s="0" t="s">
        <v>772</v>
      </c>
      <c r="U581" s="200" t="n">
        <v>1670</v>
      </c>
      <c r="V581" s="0" t="s">
        <v>990</v>
      </c>
      <c r="W581" s="0" t="s">
        <v>820</v>
      </c>
      <c r="X581" s="0" t="s">
        <v>775</v>
      </c>
      <c r="Y581" s="0" t="s">
        <v>776</v>
      </c>
      <c r="Z581" s="0" t="s">
        <v>777</v>
      </c>
      <c r="AA581" s="0" t="n">
        <v>2129634</v>
      </c>
    </row>
    <row r="582" customFormat="false" ht="12.75" hidden="false" customHeight="false" outlineLevel="0" collapsed="false">
      <c r="A582" s="191" t="str">
        <f aca="false">B582&amp;" "&amp;C582&amp;" "&amp;D582</f>
        <v>US Power Physical</v>
      </c>
      <c r="B582" s="191" t="str">
        <f aca="false">IF((LEFT(N582,2)="US"),"US","")</f>
        <v>US</v>
      </c>
      <c r="C582" s="191" t="str">
        <f aca="false">M582</f>
        <v>Power</v>
      </c>
      <c r="D582" s="191" t="str">
        <f aca="false">IF(ISNUMBER(FIND("Phy",N582))=TRUE(),"Physical","Financial")</f>
        <v>Physical</v>
      </c>
      <c r="E582" s="191" t="n">
        <f aca="false">IF(VLOOKUP(S582,'DD-Lookup'!$J$6:$L$50,3,FALSE())="Monthly",(YEAR(AC582)-YEAR(AB582))*12+MONTH(AC582)-MONTH(AB582)+1,(AC582-AB582+1))</f>
        <v>30</v>
      </c>
      <c r="F582" s="220" t="n">
        <f aca="false">E582*SUM(P582:Q582)</f>
        <v>1500</v>
      </c>
      <c r="G582" s="196" t="n">
        <v>1245022</v>
      </c>
      <c r="H582" s="197" t="n">
        <v>37026.2994907407</v>
      </c>
      <c r="I582" s="0" t="s">
        <v>1368</v>
      </c>
      <c r="M582" s="0" t="s">
        <v>72</v>
      </c>
      <c r="N582" s="0" t="s">
        <v>1190</v>
      </c>
      <c r="O582" s="0" t="s">
        <v>1240</v>
      </c>
      <c r="P582" s="198" t="n">
        <v>50</v>
      </c>
      <c r="S582" s="0" t="s">
        <v>781</v>
      </c>
      <c r="T582" s="0" t="s">
        <v>772</v>
      </c>
      <c r="U582" s="200" t="n">
        <v>66</v>
      </c>
      <c r="V582" s="0" t="s">
        <v>1369</v>
      </c>
      <c r="W582" s="0" t="s">
        <v>1207</v>
      </c>
      <c r="X582" s="0" t="s">
        <v>1242</v>
      </c>
      <c r="Y582" s="0" t="s">
        <v>1167</v>
      </c>
      <c r="Z582" s="0" t="s">
        <v>628</v>
      </c>
      <c r="AA582" s="0" t="n">
        <v>610831.1</v>
      </c>
      <c r="AB582" s="197" t="n">
        <v>37043.7159722222</v>
      </c>
      <c r="AC582" s="197" t="n">
        <v>37072.7159722222</v>
      </c>
    </row>
    <row r="583" customFormat="false" ht="12.75" hidden="false" customHeight="false" outlineLevel="0" collapsed="false">
      <c r="A583" s="191" t="str">
        <f aca="false">B583&amp;" "&amp;C583&amp;" "&amp;D583</f>
        <v>US Power Physical</v>
      </c>
      <c r="B583" s="191" t="str">
        <f aca="false">IF((LEFT(N583,2)="US"),"US","")</f>
        <v>US</v>
      </c>
      <c r="C583" s="191" t="str">
        <f aca="false">M583</f>
        <v>Power</v>
      </c>
      <c r="D583" s="191" t="str">
        <f aca="false">IF(ISNUMBER(FIND("Phy",N583))=TRUE(),"Physical","Financial")</f>
        <v>Physical</v>
      </c>
      <c r="E583" s="191" t="n">
        <f aca="false">IF(VLOOKUP(S583,'DD-Lookup'!$J$6:$L$50,3,FALSE())="Monthly",(YEAR(AC583)-YEAR(AB583))*12+MONTH(AC583)-MONTH(AB583)+1,(AC583-AB583+1))</f>
        <v>1</v>
      </c>
      <c r="F583" s="220" t="n">
        <f aca="false">E583*SUM(P583:Q583)</f>
        <v>50</v>
      </c>
      <c r="G583" s="196" t="n">
        <v>1245023</v>
      </c>
      <c r="H583" s="197" t="n">
        <v>37026.2995138889</v>
      </c>
      <c r="I583" s="0" t="s">
        <v>1187</v>
      </c>
      <c r="M583" s="0" t="s">
        <v>72</v>
      </c>
      <c r="N583" s="0" t="s">
        <v>1190</v>
      </c>
      <c r="O583" s="0" t="s">
        <v>1283</v>
      </c>
      <c r="Q583" s="198" t="n">
        <v>50</v>
      </c>
      <c r="S583" s="0" t="s">
        <v>781</v>
      </c>
      <c r="T583" s="0" t="s">
        <v>772</v>
      </c>
      <c r="U583" s="200" t="n">
        <v>52</v>
      </c>
      <c r="V583" s="0" t="s">
        <v>1370</v>
      </c>
      <c r="W583" s="0" t="s">
        <v>1284</v>
      </c>
      <c r="X583" s="0" t="s">
        <v>1285</v>
      </c>
      <c r="Y583" s="0" t="s">
        <v>1167</v>
      </c>
      <c r="Z583" s="0" t="s">
        <v>628</v>
      </c>
      <c r="AA583" s="0" t="n">
        <v>610832.1</v>
      </c>
      <c r="AB583" s="197" t="n">
        <v>37027.875</v>
      </c>
      <c r="AC583" s="197" t="n">
        <v>37027.875</v>
      </c>
    </row>
    <row r="584" customFormat="false" ht="12.75" hidden="false" customHeight="false" outlineLevel="0" collapsed="false">
      <c r="A584" s="191" t="str">
        <f aca="false">B584&amp;" "&amp;C584&amp;" "&amp;D584</f>
        <v>US Natural Gas Physical</v>
      </c>
      <c r="B584" s="191" t="str">
        <f aca="false">IF((LEFT(N584,2)="US"),"US","")</f>
        <v>US</v>
      </c>
      <c r="C584" s="191" t="str">
        <f aca="false">M584</f>
        <v>Natural Gas</v>
      </c>
      <c r="D584" s="191" t="str">
        <f aca="false">IF(ISNUMBER(FIND("Phy",N584))=TRUE(),"Physical","Financial")</f>
        <v>Physical</v>
      </c>
      <c r="E584" s="191" t="n">
        <f aca="false">IF(VLOOKUP(S584,'DD-Lookup'!$J$6:$L$50,3,FALSE())="Monthly",(YEAR(AC584)-YEAR(AB584))*12+MONTH(AC584)-MONTH(AB584)+1,(AC584-AB584+1))</f>
        <v>1</v>
      </c>
      <c r="F584" s="220" t="n">
        <f aca="false">E584*SUM(P584:Q584)</f>
        <v>10000</v>
      </c>
      <c r="G584" s="196" t="n">
        <v>1245024</v>
      </c>
      <c r="H584" s="197" t="n">
        <v>37026.2996296296</v>
      </c>
      <c r="I584" s="0" t="s">
        <v>1251</v>
      </c>
      <c r="M584" s="0" t="s">
        <v>927</v>
      </c>
      <c r="N584" s="0" t="s">
        <v>1371</v>
      </c>
      <c r="O584" s="0" t="s">
        <v>1372</v>
      </c>
      <c r="Q584" s="198" t="n">
        <v>10000</v>
      </c>
      <c r="S584" s="0" t="s">
        <v>1343</v>
      </c>
      <c r="T584" s="0" t="s">
        <v>772</v>
      </c>
      <c r="U584" s="200" t="n">
        <v>4.5225</v>
      </c>
      <c r="V584" s="0" t="s">
        <v>1373</v>
      </c>
      <c r="W584" s="0" t="s">
        <v>1374</v>
      </c>
      <c r="X584" s="0" t="s">
        <v>1375</v>
      </c>
      <c r="Y584" s="0" t="s">
        <v>1376</v>
      </c>
      <c r="Z584" s="0" t="s">
        <v>573</v>
      </c>
      <c r="AA584" s="0" t="n">
        <v>788624</v>
      </c>
      <c r="AB584" s="197" t="n">
        <v>37027.875</v>
      </c>
      <c r="AC584" s="197" t="n">
        <v>37027.875</v>
      </c>
    </row>
    <row r="585" customFormat="false" ht="12.75" hidden="false" customHeight="false" outlineLevel="0" collapsed="false">
      <c r="A585" s="191" t="str">
        <f aca="false">B585&amp;" "&amp;C585&amp;" "&amp;D585</f>
        <v>US Natural Gas Physical</v>
      </c>
      <c r="B585" s="191" t="str">
        <f aca="false">IF((LEFT(N585,2)="US"),"US","")</f>
        <v>US</v>
      </c>
      <c r="C585" s="191" t="str">
        <f aca="false">M585</f>
        <v>Natural Gas</v>
      </c>
      <c r="D585" s="191" t="str">
        <f aca="false">IF(ISNUMBER(FIND("Phy",N585))=TRUE(),"Physical","Financial")</f>
        <v>Physical</v>
      </c>
      <c r="E585" s="191" t="n">
        <f aca="false">IF(VLOOKUP(S585,'DD-Lookup'!$J$6:$L$50,3,FALSE())="Monthly",(YEAR(AC585)-YEAR(AB585))*12+MONTH(AC585)-MONTH(AB585)+1,(AC585-AB585+1))</f>
        <v>1</v>
      </c>
      <c r="F585" s="220" t="n">
        <f aca="false">E585*SUM(P585:Q585)</f>
        <v>10000</v>
      </c>
      <c r="G585" s="196" t="n">
        <v>1245025</v>
      </c>
      <c r="H585" s="197" t="n">
        <v>37026.2996759259</v>
      </c>
      <c r="I585" s="0" t="s">
        <v>1251</v>
      </c>
      <c r="M585" s="0" t="s">
        <v>927</v>
      </c>
      <c r="N585" s="0" t="s">
        <v>1371</v>
      </c>
      <c r="O585" s="0" t="s">
        <v>1372</v>
      </c>
      <c r="Q585" s="198" t="n">
        <v>10000</v>
      </c>
      <c r="S585" s="0" t="s">
        <v>1343</v>
      </c>
      <c r="T585" s="0" t="s">
        <v>772</v>
      </c>
      <c r="U585" s="200" t="n">
        <v>4.5238</v>
      </c>
      <c r="V585" s="0" t="s">
        <v>1373</v>
      </c>
      <c r="W585" s="0" t="s">
        <v>1374</v>
      </c>
      <c r="X585" s="0" t="s">
        <v>1375</v>
      </c>
      <c r="Y585" s="0" t="s">
        <v>1376</v>
      </c>
      <c r="Z585" s="0" t="s">
        <v>573</v>
      </c>
      <c r="AA585" s="0" t="n">
        <v>788625</v>
      </c>
      <c r="AB585" s="197" t="n">
        <v>37027.875</v>
      </c>
      <c r="AC585" s="197" t="n">
        <v>37027.875</v>
      </c>
    </row>
    <row r="586" customFormat="false" ht="12.75" hidden="false" customHeight="false" outlineLevel="0" collapsed="false">
      <c r="A586" s="191" t="str">
        <f aca="false">B586&amp;" "&amp;C586&amp;" "&amp;D586</f>
        <v>US Natural Gas Physical</v>
      </c>
      <c r="B586" s="191" t="str">
        <f aca="false">IF((LEFT(N586,2)="US"),"US","")</f>
        <v>US</v>
      </c>
      <c r="C586" s="191" t="str">
        <f aca="false">M586</f>
        <v>Natural Gas</v>
      </c>
      <c r="D586" s="191" t="str">
        <f aca="false">IF(ISNUMBER(FIND("Phy",N586))=TRUE(),"Physical","Financial")</f>
        <v>Physical</v>
      </c>
      <c r="E586" s="191" t="n">
        <f aca="false">IF(VLOOKUP(S586,'DD-Lookup'!$J$6:$L$50,3,FALSE())="Monthly",(YEAR(AC586)-YEAR(AB586))*12+MONTH(AC586)-MONTH(AB586)+1,(AC586-AB586+1))</f>
        <v>1</v>
      </c>
      <c r="F586" s="220" t="n">
        <f aca="false">E586*SUM(P586:Q586)</f>
        <v>10000</v>
      </c>
      <c r="G586" s="196" t="n">
        <v>1245026</v>
      </c>
      <c r="H586" s="197" t="n">
        <v>37026.2997106482</v>
      </c>
      <c r="I586" s="0" t="s">
        <v>1251</v>
      </c>
      <c r="M586" s="0" t="s">
        <v>927</v>
      </c>
      <c r="N586" s="0" t="s">
        <v>1371</v>
      </c>
      <c r="O586" s="0" t="s">
        <v>1372</v>
      </c>
      <c r="Q586" s="198" t="n">
        <v>10000</v>
      </c>
      <c r="S586" s="0" t="s">
        <v>1343</v>
      </c>
      <c r="T586" s="0" t="s">
        <v>772</v>
      </c>
      <c r="U586" s="200" t="n">
        <v>4.525</v>
      </c>
      <c r="V586" s="0" t="s">
        <v>1373</v>
      </c>
      <c r="W586" s="0" t="s">
        <v>1374</v>
      </c>
      <c r="X586" s="0" t="s">
        <v>1375</v>
      </c>
      <c r="Y586" s="0" t="s">
        <v>1376</v>
      </c>
      <c r="Z586" s="0" t="s">
        <v>573</v>
      </c>
      <c r="AA586" s="0" t="n">
        <v>788626</v>
      </c>
      <c r="AB586" s="197" t="n">
        <v>37027.875</v>
      </c>
      <c r="AC586" s="197" t="n">
        <v>37027.875</v>
      </c>
    </row>
    <row r="587" customFormat="false" ht="12.75" hidden="false" customHeight="false" outlineLevel="0" collapsed="false">
      <c r="A587" s="191" t="str">
        <f aca="false">B587&amp;" "&amp;C587&amp;" "&amp;D587</f>
        <v> Metals Financial</v>
      </c>
      <c r="B587" s="191" t="str">
        <f aca="false">IF((LEFT(N587,2)="US"),"US","")</f>
        <v/>
      </c>
      <c r="C587" s="191" t="str">
        <f aca="false">M587</f>
        <v>Metals</v>
      </c>
      <c r="D587" s="191" t="str">
        <f aca="false">IF(ISNUMBER(FIND("Phy",N587))=TRUE(),"Physical","Financial")</f>
        <v>Financial</v>
      </c>
      <c r="E587" s="191" t="n">
        <f aca="false">IF(VLOOKUP(S587,'DD-Lookup'!$J$6:$L$50,3,FALSE())="Monthly",(YEAR(AC587)-YEAR(AB587))*12+MONTH(AC587)-MONTH(AB587)+1,(AC587-AB587+1))</f>
        <v>1</v>
      </c>
      <c r="F587" s="220" t="n">
        <f aca="false">E587*SUM(P587:Q587)</f>
        <v>5</v>
      </c>
      <c r="G587" s="196" t="n">
        <v>1245027</v>
      </c>
      <c r="H587" s="197" t="n">
        <v>37026.2997453704</v>
      </c>
      <c r="I587" s="0" t="s">
        <v>967</v>
      </c>
      <c r="M587" s="0" t="s">
        <v>768</v>
      </c>
      <c r="N587" s="0" t="s">
        <v>769</v>
      </c>
      <c r="O587" s="0" t="s">
        <v>770</v>
      </c>
      <c r="P587" s="198" t="n">
        <v>5</v>
      </c>
      <c r="S587" s="0" t="s">
        <v>771</v>
      </c>
      <c r="T587" s="0" t="s">
        <v>772</v>
      </c>
      <c r="U587" s="200" t="n">
        <v>1669</v>
      </c>
      <c r="V587" s="0" t="s">
        <v>968</v>
      </c>
      <c r="W587" s="0" t="s">
        <v>820</v>
      </c>
      <c r="X587" s="0" t="s">
        <v>775</v>
      </c>
      <c r="Y587" s="0" t="s">
        <v>776</v>
      </c>
      <c r="Z587" s="0" t="s">
        <v>777</v>
      </c>
      <c r="AA587" s="0" t="n">
        <v>2129638</v>
      </c>
    </row>
    <row r="588" customFormat="false" ht="12.75" hidden="false" customHeight="false" outlineLevel="0" collapsed="false">
      <c r="A588" s="191" t="str">
        <f aca="false">B588&amp;" "&amp;C588&amp;" "&amp;D588</f>
        <v>US Natural Gas Physical</v>
      </c>
      <c r="B588" s="191" t="str">
        <f aca="false">IF((LEFT(N588,2)="US"),"US","")</f>
        <v>US</v>
      </c>
      <c r="C588" s="191" t="str">
        <f aca="false">M588</f>
        <v>Natural Gas</v>
      </c>
      <c r="D588" s="191" t="str">
        <f aca="false">IF(ISNUMBER(FIND("Phy",N588))=TRUE(),"Physical","Financial")</f>
        <v>Physical</v>
      </c>
      <c r="E588" s="191" t="n">
        <f aca="false">IF(VLOOKUP(S588,'DD-Lookup'!$J$6:$L$50,3,FALSE())="Monthly",(YEAR(AC588)-YEAR(AB588))*12+MONTH(AC588)-MONTH(AB588)+1,(AC588-AB588+1))</f>
        <v>1</v>
      </c>
      <c r="F588" s="220" t="n">
        <f aca="false">E588*SUM(P588:Q588)</f>
        <v>10000</v>
      </c>
      <c r="G588" s="196" t="n">
        <v>1245028</v>
      </c>
      <c r="H588" s="197" t="n">
        <v>37026.2997800926</v>
      </c>
      <c r="I588" s="0" t="s">
        <v>1377</v>
      </c>
      <c r="M588" s="0" t="s">
        <v>927</v>
      </c>
      <c r="N588" s="0" t="s">
        <v>1371</v>
      </c>
      <c r="O588" s="0" t="s">
        <v>1372</v>
      </c>
      <c r="Q588" s="198" t="n">
        <v>10000</v>
      </c>
      <c r="S588" s="0" t="s">
        <v>1343</v>
      </c>
      <c r="T588" s="0" t="s">
        <v>772</v>
      </c>
      <c r="U588" s="200" t="n">
        <v>4.5263</v>
      </c>
      <c r="V588" s="0" t="s">
        <v>1378</v>
      </c>
      <c r="W588" s="0" t="s">
        <v>1374</v>
      </c>
      <c r="X588" s="0" t="s">
        <v>1375</v>
      </c>
      <c r="Y588" s="0" t="s">
        <v>1376</v>
      </c>
      <c r="Z588" s="0" t="s">
        <v>573</v>
      </c>
      <c r="AA588" s="0" t="n">
        <v>788627</v>
      </c>
      <c r="AB588" s="197" t="n">
        <v>37027.875</v>
      </c>
      <c r="AC588" s="197" t="n">
        <v>37027.875</v>
      </c>
    </row>
    <row r="589" customFormat="false" ht="12.75" hidden="false" customHeight="false" outlineLevel="0" collapsed="false">
      <c r="A589" s="191" t="str">
        <f aca="false">B589&amp;" "&amp;C589&amp;" "&amp;D589</f>
        <v>US Natural Gas Physical</v>
      </c>
      <c r="B589" s="191" t="str">
        <f aca="false">IF((LEFT(N589,2)="US"),"US","")</f>
        <v>US</v>
      </c>
      <c r="C589" s="191" t="str">
        <f aca="false">M589</f>
        <v>Natural Gas</v>
      </c>
      <c r="D589" s="191" t="str">
        <f aca="false">IF(ISNUMBER(FIND("Phy",N589))=TRUE(),"Physical","Financial")</f>
        <v>Physical</v>
      </c>
      <c r="E589" s="191" t="n">
        <f aca="false">IF(VLOOKUP(S589,'DD-Lookup'!$J$6:$L$50,3,FALSE())="Monthly",(YEAR(AC589)-YEAR(AB589))*12+MONTH(AC589)-MONTH(AB589)+1,(AC589-AB589+1))</f>
        <v>1</v>
      </c>
      <c r="F589" s="220" t="n">
        <f aca="false">E589*SUM(P589:Q589)</f>
        <v>10000</v>
      </c>
      <c r="G589" s="196" t="n">
        <v>1245029</v>
      </c>
      <c r="H589" s="197" t="n">
        <v>37026.2998148148</v>
      </c>
      <c r="I589" s="0" t="s">
        <v>1251</v>
      </c>
      <c r="M589" s="0" t="s">
        <v>927</v>
      </c>
      <c r="N589" s="0" t="s">
        <v>1371</v>
      </c>
      <c r="O589" s="0" t="s">
        <v>1372</v>
      </c>
      <c r="Q589" s="198" t="n">
        <v>10000</v>
      </c>
      <c r="S589" s="0" t="s">
        <v>1343</v>
      </c>
      <c r="T589" s="0" t="s">
        <v>772</v>
      </c>
      <c r="U589" s="200" t="n">
        <v>4.5275</v>
      </c>
      <c r="V589" s="0" t="s">
        <v>1373</v>
      </c>
      <c r="W589" s="0" t="s">
        <v>1374</v>
      </c>
      <c r="X589" s="0" t="s">
        <v>1375</v>
      </c>
      <c r="Y589" s="0" t="s">
        <v>1376</v>
      </c>
      <c r="Z589" s="0" t="s">
        <v>573</v>
      </c>
      <c r="AA589" s="0" t="n">
        <v>788628</v>
      </c>
      <c r="AB589" s="197" t="n">
        <v>37027.875</v>
      </c>
      <c r="AC589" s="197" t="n">
        <v>37027.875</v>
      </c>
    </row>
    <row r="590" customFormat="false" ht="12.75" hidden="false" customHeight="false" outlineLevel="0" collapsed="false">
      <c r="A590" s="191" t="str">
        <f aca="false">B590&amp;" "&amp;C590&amp;" "&amp;D590</f>
        <v>US Natural Gas Physical</v>
      </c>
      <c r="B590" s="191" t="str">
        <f aca="false">IF((LEFT(N590,2)="US"),"US","")</f>
        <v>US</v>
      </c>
      <c r="C590" s="191" t="str">
        <f aca="false">M590</f>
        <v>Natural Gas</v>
      </c>
      <c r="D590" s="191" t="str">
        <f aca="false">IF(ISNUMBER(FIND("Phy",N590))=TRUE(),"Physical","Financial")</f>
        <v>Physical</v>
      </c>
      <c r="E590" s="191" t="n">
        <f aca="false">IF(VLOOKUP(S590,'DD-Lookup'!$J$6:$L$50,3,FALSE())="Monthly",(YEAR(AC590)-YEAR(AB590))*12+MONTH(AC590)-MONTH(AB590)+1,(AC590-AB590+1))</f>
        <v>1</v>
      </c>
      <c r="F590" s="220" t="n">
        <f aca="false">E590*SUM(P590:Q590)</f>
        <v>10000</v>
      </c>
      <c r="G590" s="196" t="n">
        <v>1245031</v>
      </c>
      <c r="H590" s="197" t="n">
        <v>37026.2999537037</v>
      </c>
      <c r="I590" s="0" t="s">
        <v>1251</v>
      </c>
      <c r="M590" s="0" t="s">
        <v>927</v>
      </c>
      <c r="N590" s="0" t="s">
        <v>1371</v>
      </c>
      <c r="O590" s="0" t="s">
        <v>1372</v>
      </c>
      <c r="Q590" s="198" t="n">
        <v>10000</v>
      </c>
      <c r="S590" s="0" t="s">
        <v>1343</v>
      </c>
      <c r="T590" s="0" t="s">
        <v>772</v>
      </c>
      <c r="U590" s="200" t="n">
        <v>4.5287</v>
      </c>
      <c r="V590" s="0" t="s">
        <v>1373</v>
      </c>
      <c r="W590" s="0" t="s">
        <v>1374</v>
      </c>
      <c r="X590" s="0" t="s">
        <v>1375</v>
      </c>
      <c r="Y590" s="0" t="s">
        <v>1376</v>
      </c>
      <c r="Z590" s="0" t="s">
        <v>573</v>
      </c>
      <c r="AA590" s="0" t="n">
        <v>788629</v>
      </c>
      <c r="AB590" s="197" t="n">
        <v>37027.875</v>
      </c>
      <c r="AC590" s="197" t="n">
        <v>37027.875</v>
      </c>
    </row>
    <row r="591" customFormat="false" ht="12.75" hidden="false" customHeight="false" outlineLevel="0" collapsed="false">
      <c r="A591" s="191" t="str">
        <f aca="false">B591&amp;" "&amp;C591&amp;" "&amp;D591</f>
        <v> Metals Financial</v>
      </c>
      <c r="B591" s="191" t="str">
        <f aca="false">IF((LEFT(N591,2)="US"),"US","")</f>
        <v/>
      </c>
      <c r="C591" s="191" t="str">
        <f aca="false">M591</f>
        <v>Metals</v>
      </c>
      <c r="D591" s="191" t="str">
        <f aca="false">IF(ISNUMBER(FIND("Phy",N591))=TRUE(),"Physical","Financial")</f>
        <v>Financial</v>
      </c>
      <c r="E591" s="191" t="n">
        <f aca="false">IF(VLOOKUP(S591,'DD-Lookup'!$J$6:$L$50,3,FALSE())="Monthly",(YEAR(AC591)-YEAR(AB591))*12+MONTH(AC591)-MONTH(AB591)+1,(AC591-AB591+1))</f>
        <v>1</v>
      </c>
      <c r="F591" s="220" t="n">
        <f aca="false">E591*SUM(P591:Q591)</f>
        <v>15</v>
      </c>
      <c r="G591" s="196" t="n">
        <v>1245032</v>
      </c>
      <c r="H591" s="197" t="n">
        <v>37026.300150463</v>
      </c>
      <c r="I591" s="0" t="s">
        <v>982</v>
      </c>
      <c r="M591" s="0" t="s">
        <v>768</v>
      </c>
      <c r="N591" s="0" t="s">
        <v>769</v>
      </c>
      <c r="O591" s="0" t="s">
        <v>770</v>
      </c>
      <c r="P591" s="198" t="n">
        <v>15</v>
      </c>
      <c r="S591" s="0" t="s">
        <v>771</v>
      </c>
      <c r="T591" s="0" t="s">
        <v>772</v>
      </c>
      <c r="U591" s="200" t="n">
        <v>1669</v>
      </c>
      <c r="V591" s="0" t="s">
        <v>990</v>
      </c>
      <c r="W591" s="0" t="s">
        <v>820</v>
      </c>
      <c r="X591" s="0" t="s">
        <v>775</v>
      </c>
      <c r="Y591" s="0" t="s">
        <v>776</v>
      </c>
      <c r="Z591" s="0" t="s">
        <v>777</v>
      </c>
      <c r="AA591" s="0" t="n">
        <v>2129643</v>
      </c>
    </row>
    <row r="592" customFormat="false" ht="12.75" hidden="false" customHeight="false" outlineLevel="0" collapsed="false">
      <c r="A592" s="191" t="str">
        <f aca="false">B592&amp;" "&amp;C592&amp;" "&amp;D592</f>
        <v>US Natural Gas Financial</v>
      </c>
      <c r="B592" s="191" t="str">
        <f aca="false">IF((LEFT(N592,2)="US"),"US","")</f>
        <v>US</v>
      </c>
      <c r="C592" s="191" t="str">
        <f aca="false">M592</f>
        <v>Natural Gas</v>
      </c>
      <c r="D592" s="191" t="str">
        <f aca="false">IF(ISNUMBER(FIND("Phy",N592))=TRUE(),"Physical","Financial")</f>
        <v>Financial</v>
      </c>
      <c r="E592" s="191" t="n">
        <f aca="false">IF(VLOOKUP(S592,'DD-Lookup'!$J$6:$L$50,3,FALSE())="Monthly",(YEAR(AC592)-YEAR(AB592))*12+MONTH(AC592)-MONTH(AB592)+1,(AC592-AB592+1))</f>
        <v>30</v>
      </c>
      <c r="F592" s="220" t="n">
        <f aca="false">E592*SUM(P592:Q592)</f>
        <v>300000</v>
      </c>
      <c r="G592" s="196" t="n">
        <v>1245033</v>
      </c>
      <c r="H592" s="197" t="n">
        <v>37026.3001851852</v>
      </c>
      <c r="I592" s="0" t="s">
        <v>1379</v>
      </c>
      <c r="M592" s="0" t="s">
        <v>927</v>
      </c>
      <c r="N592" s="0" t="s">
        <v>1341</v>
      </c>
      <c r="O592" s="0" t="s">
        <v>1342</v>
      </c>
      <c r="P592" s="198" t="n">
        <v>10000</v>
      </c>
      <c r="S592" s="0" t="s">
        <v>1343</v>
      </c>
      <c r="T592" s="0" t="s">
        <v>772</v>
      </c>
      <c r="U592" s="200" t="n">
        <v>4.51</v>
      </c>
      <c r="V592" s="0" t="s">
        <v>1380</v>
      </c>
      <c r="W592" s="0" t="s">
        <v>1345</v>
      </c>
      <c r="X592" s="0" t="s">
        <v>1346</v>
      </c>
      <c r="Y592" s="0" t="s">
        <v>893</v>
      </c>
      <c r="Z592" s="0" t="s">
        <v>573</v>
      </c>
      <c r="AA592" s="0" t="s">
        <v>1381</v>
      </c>
      <c r="AB592" s="197" t="n">
        <v>37043.875</v>
      </c>
      <c r="AC592" s="197" t="n">
        <v>37072.875</v>
      </c>
      <c r="AD592" s="0" t="n">
        <f aca="false">(AC592-AB592+1)*SUM(P592:Q592)</f>
        <v>300000</v>
      </c>
    </row>
    <row r="593" customFormat="false" ht="12.75" hidden="false" customHeight="false" outlineLevel="0" collapsed="false">
      <c r="A593" s="191" t="str">
        <f aca="false">B593&amp;" "&amp;C593&amp;" "&amp;D593</f>
        <v>US Power Physical</v>
      </c>
      <c r="B593" s="191" t="str">
        <f aca="false">IF((LEFT(N593,2)="US"),"US","")</f>
        <v>US</v>
      </c>
      <c r="C593" s="191" t="str">
        <f aca="false">M593</f>
        <v>Power</v>
      </c>
      <c r="D593" s="191" t="str">
        <f aca="false">IF(ISNUMBER(FIND("Phy",N593))=TRUE(),"Physical","Financial")</f>
        <v>Physical</v>
      </c>
      <c r="E593" s="191" t="n">
        <f aca="false">IF(VLOOKUP(S593,'DD-Lookup'!$J$6:$L$50,3,FALSE())="Monthly",(YEAR(AC593)-YEAR(AB593))*12+MONTH(AC593)-MONTH(AB593)+1,(AC593-AB593+1))</f>
        <v>30</v>
      </c>
      <c r="F593" s="220" t="n">
        <f aca="false">E593*SUM(P593:Q593)</f>
        <v>1500</v>
      </c>
      <c r="G593" s="196" t="n">
        <v>1245034</v>
      </c>
      <c r="H593" s="197" t="n">
        <v>37026.3001967593</v>
      </c>
      <c r="I593" s="0" t="s">
        <v>1262</v>
      </c>
      <c r="M593" s="0" t="s">
        <v>72</v>
      </c>
      <c r="N593" s="0" t="s">
        <v>1190</v>
      </c>
      <c r="O593" s="0" t="s">
        <v>1335</v>
      </c>
      <c r="Q593" s="198" t="n">
        <v>50</v>
      </c>
      <c r="S593" s="0" t="s">
        <v>781</v>
      </c>
      <c r="T593" s="0" t="s">
        <v>772</v>
      </c>
      <c r="U593" s="200" t="n">
        <v>46.3</v>
      </c>
      <c r="V593" s="0" t="s">
        <v>1336</v>
      </c>
      <c r="W593" s="0" t="s">
        <v>1337</v>
      </c>
      <c r="X593" s="0" t="s">
        <v>1338</v>
      </c>
      <c r="Y593" s="0" t="s">
        <v>1167</v>
      </c>
      <c r="Z593" s="0" t="s">
        <v>628</v>
      </c>
      <c r="AA593" s="0" t="n">
        <v>610834.1</v>
      </c>
      <c r="AB593" s="197" t="n">
        <v>37135.5944444445</v>
      </c>
      <c r="AC593" s="197" t="n">
        <v>37164.5944444445</v>
      </c>
    </row>
    <row r="594" customFormat="false" ht="12.75" hidden="false" customHeight="false" outlineLevel="0" collapsed="false">
      <c r="A594" s="191" t="str">
        <f aca="false">B594&amp;" "&amp;C594&amp;" "&amp;D594</f>
        <v>US Natural Gas Financial</v>
      </c>
      <c r="B594" s="191" t="str">
        <f aca="false">IF((LEFT(N594,2)="US"),"US","")</f>
        <v>US</v>
      </c>
      <c r="C594" s="191" t="str">
        <f aca="false">M594</f>
        <v>Natural Gas</v>
      </c>
      <c r="D594" s="191" t="str">
        <f aca="false">IF(ISNUMBER(FIND("Phy",N594))=TRUE(),"Physical","Financial")</f>
        <v>Financial</v>
      </c>
      <c r="E594" s="191" t="n">
        <f aca="false">IF(VLOOKUP(S594,'DD-Lookup'!$J$6:$L$50,3,FALSE())="Monthly",(YEAR(AC594)-YEAR(AB594))*12+MONTH(AC594)-MONTH(AB594)+1,(AC594-AB594+1))</f>
        <v>30</v>
      </c>
      <c r="F594" s="220" t="n">
        <f aca="false">E594*SUM(P594:Q594)</f>
        <v>150000</v>
      </c>
      <c r="G594" s="196" t="n">
        <v>1245035</v>
      </c>
      <c r="H594" s="197" t="n">
        <v>37026.3003125</v>
      </c>
      <c r="I594" s="0" t="s">
        <v>1357</v>
      </c>
      <c r="M594" s="0" t="s">
        <v>927</v>
      </c>
      <c r="N594" s="0" t="s">
        <v>1341</v>
      </c>
      <c r="O594" s="0" t="s">
        <v>1342</v>
      </c>
      <c r="P594" s="198" t="n">
        <v>5000</v>
      </c>
      <c r="S594" s="0" t="s">
        <v>1343</v>
      </c>
      <c r="T594" s="0" t="s">
        <v>772</v>
      </c>
      <c r="U594" s="200" t="n">
        <v>4.51</v>
      </c>
      <c r="V594" s="0" t="s">
        <v>1358</v>
      </c>
      <c r="W594" s="0" t="s">
        <v>1345</v>
      </c>
      <c r="X594" s="0" t="s">
        <v>1346</v>
      </c>
      <c r="Y594" s="0" t="s">
        <v>893</v>
      </c>
      <c r="Z594" s="0" t="s">
        <v>573</v>
      </c>
      <c r="AA594" s="0" t="s">
        <v>1382</v>
      </c>
      <c r="AB594" s="197" t="n">
        <v>37043.875</v>
      </c>
      <c r="AC594" s="197" t="n">
        <v>37072.875</v>
      </c>
      <c r="AD594" s="0" t="n">
        <f aca="false">(AC594-AB594+1)*SUM(P594:Q594)</f>
        <v>150000</v>
      </c>
    </row>
    <row r="595" customFormat="false" ht="12.75" hidden="false" customHeight="false" outlineLevel="0" collapsed="false">
      <c r="A595" s="191" t="str">
        <f aca="false">B595&amp;" "&amp;C595&amp;" "&amp;D595</f>
        <v> Metals Financial</v>
      </c>
      <c r="B595" s="191" t="str">
        <f aca="false">IF((LEFT(N595,2)="US"),"US","")</f>
        <v/>
      </c>
      <c r="C595" s="191" t="str">
        <f aca="false">M595</f>
        <v>Metals</v>
      </c>
      <c r="D595" s="191" t="str">
        <f aca="false">IF(ISNUMBER(FIND("Phy",N595))=TRUE(),"Physical","Financial")</f>
        <v>Financial</v>
      </c>
      <c r="E595" s="191" t="n">
        <f aca="false">IF(VLOOKUP(S595,'DD-Lookup'!$J$6:$L$50,3,FALSE())="Monthly",(YEAR(AC595)-YEAR(AB595))*12+MONTH(AC595)-MONTH(AB595)+1,(AC595-AB595+1))</f>
        <v>1</v>
      </c>
      <c r="F595" s="220" t="n">
        <f aca="false">E595*SUM(P595:Q595)</f>
        <v>2</v>
      </c>
      <c r="G595" s="196" t="n">
        <v>1245036</v>
      </c>
      <c r="H595" s="197" t="n">
        <v>37026.3003472222</v>
      </c>
      <c r="I595" s="0" t="s">
        <v>896</v>
      </c>
      <c r="M595" s="0" t="s">
        <v>768</v>
      </c>
      <c r="N595" s="0" t="s">
        <v>769</v>
      </c>
      <c r="O595" s="0" t="s">
        <v>770</v>
      </c>
      <c r="Q595" s="198" t="n">
        <v>2</v>
      </c>
      <c r="S595" s="0" t="s">
        <v>771</v>
      </c>
      <c r="T595" s="0" t="s">
        <v>772</v>
      </c>
      <c r="U595" s="200" t="n">
        <v>1670</v>
      </c>
      <c r="V595" s="0" t="s">
        <v>996</v>
      </c>
      <c r="W595" s="0" t="s">
        <v>820</v>
      </c>
      <c r="X595" s="0" t="s">
        <v>775</v>
      </c>
      <c r="Y595" s="0" t="s">
        <v>776</v>
      </c>
      <c r="Z595" s="0" t="s">
        <v>777</v>
      </c>
      <c r="AA595" s="0" t="n">
        <v>2129646</v>
      </c>
    </row>
    <row r="596" customFormat="false" ht="12.75" hidden="false" customHeight="false" outlineLevel="0" collapsed="false">
      <c r="A596" s="191" t="str">
        <f aca="false">B596&amp;" "&amp;C596&amp;" "&amp;D596</f>
        <v>US Natural Gas Financial</v>
      </c>
      <c r="B596" s="191" t="str">
        <f aca="false">IF((LEFT(N596,2)="US"),"US","")</f>
        <v>US</v>
      </c>
      <c r="C596" s="191" t="str">
        <f aca="false">M596</f>
        <v>Natural Gas</v>
      </c>
      <c r="D596" s="191" t="str">
        <f aca="false">IF(ISNUMBER(FIND("Phy",N596))=TRUE(),"Physical","Financial")</f>
        <v>Financial</v>
      </c>
      <c r="E596" s="191" t="n">
        <f aca="false">IF(VLOOKUP(S596,'DD-Lookup'!$J$6:$L$50,3,FALSE())="Monthly",(YEAR(AC596)-YEAR(AB596))*12+MONTH(AC596)-MONTH(AB596)+1,(AC596-AB596+1))</f>
        <v>30</v>
      </c>
      <c r="F596" s="220" t="n">
        <f aca="false">E596*SUM(P596:Q596)</f>
        <v>450000</v>
      </c>
      <c r="G596" s="196" t="n">
        <v>1245037</v>
      </c>
      <c r="H596" s="197" t="n">
        <v>37026.3004166667</v>
      </c>
      <c r="I596" s="0" t="s">
        <v>1383</v>
      </c>
      <c r="M596" s="0" t="s">
        <v>927</v>
      </c>
      <c r="N596" s="0" t="s">
        <v>1341</v>
      </c>
      <c r="O596" s="0" t="s">
        <v>1342</v>
      </c>
      <c r="P596" s="198" t="n">
        <v>15000</v>
      </c>
      <c r="S596" s="0" t="s">
        <v>1343</v>
      </c>
      <c r="T596" s="0" t="s">
        <v>772</v>
      </c>
      <c r="U596" s="200" t="n">
        <v>4.505</v>
      </c>
      <c r="V596" s="0" t="s">
        <v>1384</v>
      </c>
      <c r="W596" s="0" t="s">
        <v>1345</v>
      </c>
      <c r="X596" s="0" t="s">
        <v>1346</v>
      </c>
      <c r="Y596" s="0" t="s">
        <v>893</v>
      </c>
      <c r="Z596" s="0" t="s">
        <v>573</v>
      </c>
      <c r="AA596" s="0" t="s">
        <v>1385</v>
      </c>
      <c r="AB596" s="197" t="n">
        <v>37043.875</v>
      </c>
      <c r="AC596" s="197" t="n">
        <v>37072.875</v>
      </c>
      <c r="AD596" s="0" t="n">
        <f aca="false">(AC596-AB596+1)*SUM(P596:Q596)</f>
        <v>450000</v>
      </c>
    </row>
    <row r="597" customFormat="false" ht="12.75" hidden="false" customHeight="false" outlineLevel="0" collapsed="false">
      <c r="A597" s="191" t="str">
        <f aca="false">B597&amp;" "&amp;C597&amp;" "&amp;D597</f>
        <v>US Power Physical</v>
      </c>
      <c r="B597" s="191" t="str">
        <f aca="false">IF((LEFT(N597,2)="US"),"US","")</f>
        <v>US</v>
      </c>
      <c r="C597" s="191" t="str">
        <f aca="false">M597</f>
        <v>Power</v>
      </c>
      <c r="D597" s="191" t="str">
        <f aca="false">IF(ISNUMBER(FIND("Phy",N597))=TRUE(),"Physical","Financial")</f>
        <v>Physical</v>
      </c>
      <c r="E597" s="191" t="n">
        <f aca="false">IF(VLOOKUP(S597,'DD-Lookup'!$J$6:$L$50,3,FALSE())="Monthly",(YEAR(AC597)-YEAR(AB597))*12+MONTH(AC597)-MONTH(AB597)+1,(AC597-AB597+1))</f>
        <v>1</v>
      </c>
      <c r="F597" s="220" t="n">
        <f aca="false">E597*SUM(P597:Q597)</f>
        <v>50</v>
      </c>
      <c r="G597" s="196" t="n">
        <v>1245038</v>
      </c>
      <c r="H597" s="197" t="n">
        <v>37026.3004282407</v>
      </c>
      <c r="I597" s="0" t="s">
        <v>1386</v>
      </c>
      <c r="M597" s="0" t="s">
        <v>72</v>
      </c>
      <c r="N597" s="0" t="s">
        <v>1190</v>
      </c>
      <c r="O597" s="0" t="s">
        <v>1230</v>
      </c>
      <c r="P597" s="198" t="n">
        <v>50</v>
      </c>
      <c r="S597" s="0" t="s">
        <v>781</v>
      </c>
      <c r="T597" s="0" t="s">
        <v>772</v>
      </c>
      <c r="U597" s="200" t="n">
        <v>38.25</v>
      </c>
      <c r="V597" s="0" t="s">
        <v>1387</v>
      </c>
      <c r="W597" s="0" t="s">
        <v>1232</v>
      </c>
      <c r="X597" s="0" t="s">
        <v>1233</v>
      </c>
      <c r="Y597" s="0" t="s">
        <v>1167</v>
      </c>
      <c r="Z597" s="0" t="s">
        <v>628</v>
      </c>
      <c r="AA597" s="0" t="n">
        <v>610835.1</v>
      </c>
      <c r="AB597" s="197" t="n">
        <v>37027.875</v>
      </c>
      <c r="AC597" s="197" t="n">
        <v>37027.875</v>
      </c>
    </row>
    <row r="598" customFormat="false" ht="12.75" hidden="false" customHeight="false" outlineLevel="0" collapsed="false">
      <c r="A598" s="191" t="str">
        <f aca="false">B598&amp;" "&amp;C598&amp;" "&amp;D598</f>
        <v>US Power Physical</v>
      </c>
      <c r="B598" s="191" t="str">
        <f aca="false">IF((LEFT(N598,2)="US"),"US","")</f>
        <v>US</v>
      </c>
      <c r="C598" s="191" t="str">
        <f aca="false">M598</f>
        <v>Power</v>
      </c>
      <c r="D598" s="191" t="str">
        <f aca="false">IF(ISNUMBER(FIND("Phy",N598))=TRUE(),"Physical","Financial")</f>
        <v>Physical</v>
      </c>
      <c r="E598" s="191" t="n">
        <f aca="false">IF(VLOOKUP(S598,'DD-Lookup'!$J$6:$L$50,3,FALSE())="Monthly",(YEAR(AC598)-YEAR(AB598))*12+MONTH(AC598)-MONTH(AB598)+1,(AC598-AB598+1))</f>
        <v>30</v>
      </c>
      <c r="F598" s="220" t="n">
        <f aca="false">E598*SUM(P598:Q598)</f>
        <v>1500</v>
      </c>
      <c r="G598" s="196" t="n">
        <v>1245039</v>
      </c>
      <c r="H598" s="197" t="n">
        <v>37026.3006712963</v>
      </c>
      <c r="I598" s="0" t="s">
        <v>1239</v>
      </c>
      <c r="M598" s="0" t="s">
        <v>72</v>
      </c>
      <c r="N598" s="0" t="s">
        <v>1190</v>
      </c>
      <c r="O598" s="0" t="s">
        <v>1240</v>
      </c>
      <c r="Q598" s="198" t="n">
        <v>50</v>
      </c>
      <c r="S598" s="0" t="s">
        <v>781</v>
      </c>
      <c r="T598" s="0" t="s">
        <v>772</v>
      </c>
      <c r="U598" s="200" t="n">
        <v>66.25</v>
      </c>
      <c r="V598" s="0" t="s">
        <v>1241</v>
      </c>
      <c r="W598" s="0" t="s">
        <v>1207</v>
      </c>
      <c r="X598" s="0" t="s">
        <v>1242</v>
      </c>
      <c r="Y598" s="0" t="s">
        <v>1167</v>
      </c>
      <c r="Z598" s="0" t="s">
        <v>628</v>
      </c>
      <c r="AA598" s="0" t="n">
        <v>610836.1</v>
      </c>
      <c r="AB598" s="197" t="n">
        <v>37043.7159722222</v>
      </c>
      <c r="AC598" s="197" t="n">
        <v>37072.7159722222</v>
      </c>
    </row>
    <row r="599" customFormat="false" ht="12.75" hidden="false" customHeight="false" outlineLevel="0" collapsed="false">
      <c r="A599" s="191" t="str">
        <f aca="false">B599&amp;" "&amp;C599&amp;" "&amp;D599</f>
        <v>US Natural Gas Financial</v>
      </c>
      <c r="B599" s="191" t="str">
        <f aca="false">IF((LEFT(N599,2)="US"),"US","")</f>
        <v>US</v>
      </c>
      <c r="C599" s="191" t="str">
        <f aca="false">M599</f>
        <v>Natural Gas</v>
      </c>
      <c r="D599" s="191" t="str">
        <f aca="false">IF(ISNUMBER(FIND("Phy",N599))=TRUE(),"Physical","Financial")</f>
        <v>Financial</v>
      </c>
      <c r="E599" s="191" t="n">
        <f aca="false">IF(VLOOKUP(S599,'DD-Lookup'!$J$6:$L$50,3,FALSE())="Monthly",(YEAR(AC599)-YEAR(AB599))*12+MONTH(AC599)-MONTH(AB599)+1,(AC599-AB599+1))</f>
        <v>31</v>
      </c>
      <c r="F599" s="220" t="n">
        <f aca="false">E599*SUM(P599:Q599)</f>
        <v>155000</v>
      </c>
      <c r="G599" s="196" t="n">
        <v>1245040</v>
      </c>
      <c r="H599" s="197" t="n">
        <v>37026.300775463</v>
      </c>
      <c r="I599" s="0" t="s">
        <v>1364</v>
      </c>
      <c r="M599" s="0" t="s">
        <v>927</v>
      </c>
      <c r="N599" s="0" t="s">
        <v>1341</v>
      </c>
      <c r="O599" s="0" t="s">
        <v>1365</v>
      </c>
      <c r="Q599" s="198" t="n">
        <v>5000</v>
      </c>
      <c r="S599" s="0" t="s">
        <v>1343</v>
      </c>
      <c r="T599" s="0" t="s">
        <v>772</v>
      </c>
      <c r="U599" s="200" t="n">
        <v>4.645</v>
      </c>
      <c r="V599" s="0" t="s">
        <v>1366</v>
      </c>
      <c r="W599" s="0" t="s">
        <v>1345</v>
      </c>
      <c r="X599" s="0" t="s">
        <v>1346</v>
      </c>
      <c r="Y599" s="0" t="s">
        <v>893</v>
      </c>
      <c r="Z599" s="0" t="s">
        <v>573</v>
      </c>
      <c r="AA599" s="0" t="s">
        <v>1388</v>
      </c>
      <c r="AB599" s="197" t="n">
        <v>37104.875</v>
      </c>
      <c r="AC599" s="197" t="n">
        <v>37134.875</v>
      </c>
      <c r="AD599" s="0" t="n">
        <f aca="false">(AC599-AB599+1)*SUM(P599:Q599)</f>
        <v>155000</v>
      </c>
    </row>
    <row r="600" customFormat="false" ht="12.75" hidden="false" customHeight="false" outlineLevel="0" collapsed="false">
      <c r="A600" s="191" t="str">
        <f aca="false">B600&amp;" "&amp;C600&amp;" "&amp;D600</f>
        <v>US Natural Gas Financial</v>
      </c>
      <c r="B600" s="191" t="str">
        <f aca="false">IF((LEFT(N600,2)="US"),"US","")</f>
        <v>US</v>
      </c>
      <c r="C600" s="191" t="str">
        <f aca="false">M600</f>
        <v>Natural Gas</v>
      </c>
      <c r="D600" s="191" t="str">
        <f aca="false">IF(ISNUMBER(FIND("Phy",N600))=TRUE(),"Physical","Financial")</f>
        <v>Financial</v>
      </c>
      <c r="E600" s="191" t="n">
        <f aca="false">IF(VLOOKUP(S600,'DD-Lookup'!$J$6:$L$50,3,FALSE())="Monthly",(YEAR(AC600)-YEAR(AB600))*12+MONTH(AC600)-MONTH(AB600)+1,(AC600-AB600+1))</f>
        <v>31</v>
      </c>
      <c r="F600" s="220" t="n">
        <f aca="false">E600*SUM(P600:Q600)</f>
        <v>77500</v>
      </c>
      <c r="G600" s="196" t="n">
        <v>1245043</v>
      </c>
      <c r="H600" s="197" t="n">
        <v>37026.30125</v>
      </c>
      <c r="I600" s="0" t="s">
        <v>1352</v>
      </c>
      <c r="M600" s="0" t="s">
        <v>927</v>
      </c>
      <c r="N600" s="0" t="s">
        <v>1341</v>
      </c>
      <c r="O600" s="0" t="s">
        <v>1365</v>
      </c>
      <c r="P600" s="198" t="n">
        <v>2500</v>
      </c>
      <c r="S600" s="0" t="s">
        <v>1343</v>
      </c>
      <c r="T600" s="0" t="s">
        <v>772</v>
      </c>
      <c r="U600" s="200" t="n">
        <v>4.64</v>
      </c>
      <c r="V600" s="0" t="s">
        <v>1353</v>
      </c>
      <c r="W600" s="0" t="s">
        <v>1345</v>
      </c>
      <c r="X600" s="0" t="s">
        <v>1346</v>
      </c>
      <c r="Y600" s="0" t="s">
        <v>893</v>
      </c>
      <c r="Z600" s="0" t="s">
        <v>573</v>
      </c>
      <c r="AA600" s="0" t="s">
        <v>1389</v>
      </c>
      <c r="AB600" s="197" t="n">
        <v>37104.875</v>
      </c>
      <c r="AC600" s="197" t="n">
        <v>37134.875</v>
      </c>
      <c r="AD600" s="0" t="n">
        <f aca="false">(AC600-AB600+1)*SUM(P600:Q600)</f>
        <v>77500</v>
      </c>
    </row>
    <row r="601" customFormat="false" ht="12.75" hidden="false" customHeight="false" outlineLevel="0" collapsed="false">
      <c r="A601" s="191" t="str">
        <f aca="false">B601&amp;" "&amp;C601&amp;" "&amp;D601</f>
        <v>US Power Physical</v>
      </c>
      <c r="B601" s="191" t="str">
        <f aca="false">IF((LEFT(N601,2)="US"),"US","")</f>
        <v>US</v>
      </c>
      <c r="C601" s="191" t="str">
        <f aca="false">M601</f>
        <v>Power</v>
      </c>
      <c r="D601" s="191" t="str">
        <f aca="false">IF(ISNUMBER(FIND("Phy",N601))=TRUE(),"Physical","Financial")</f>
        <v>Physical</v>
      </c>
      <c r="E601" s="191" t="n">
        <f aca="false">IF(VLOOKUP(S601,'DD-Lookup'!$J$6:$L$50,3,FALSE())="Monthly",(YEAR(AC601)-YEAR(AB601))*12+MONTH(AC601)-MONTH(AB601)+1,(AC601-AB601+1))</f>
        <v>1</v>
      </c>
      <c r="F601" s="220" t="n">
        <f aca="false">E601*SUM(P601:Q601)</f>
        <v>50</v>
      </c>
      <c r="G601" s="196" t="n">
        <v>1245046</v>
      </c>
      <c r="H601" s="197" t="n">
        <v>37026.3014814815</v>
      </c>
      <c r="I601" s="0" t="s">
        <v>633</v>
      </c>
      <c r="M601" s="0" t="s">
        <v>72</v>
      </c>
      <c r="N601" s="0" t="s">
        <v>1190</v>
      </c>
      <c r="O601" s="0" t="s">
        <v>1283</v>
      </c>
      <c r="P601" s="198" t="n">
        <v>50</v>
      </c>
      <c r="S601" s="0" t="s">
        <v>781</v>
      </c>
      <c r="T601" s="0" t="s">
        <v>772</v>
      </c>
      <c r="U601" s="200" t="n">
        <v>51</v>
      </c>
      <c r="V601" s="0" t="s">
        <v>1320</v>
      </c>
      <c r="W601" s="0" t="s">
        <v>1284</v>
      </c>
      <c r="X601" s="0" t="s">
        <v>1285</v>
      </c>
      <c r="Y601" s="0" t="s">
        <v>1167</v>
      </c>
      <c r="Z601" s="0" t="s">
        <v>628</v>
      </c>
      <c r="AA601" s="0" t="n">
        <v>610837.1</v>
      </c>
      <c r="AB601" s="197" t="n">
        <v>37027.875</v>
      </c>
      <c r="AC601" s="197" t="n">
        <v>37027.875</v>
      </c>
    </row>
    <row r="602" customFormat="false" ht="12.75" hidden="false" customHeight="false" outlineLevel="0" collapsed="false">
      <c r="A602" s="191" t="str">
        <f aca="false">B602&amp;" "&amp;C602&amp;" "&amp;D602</f>
        <v>US Power Physical</v>
      </c>
      <c r="B602" s="191" t="str">
        <f aca="false">IF((LEFT(N602,2)="US"),"US","")</f>
        <v>US</v>
      </c>
      <c r="C602" s="191" t="str">
        <f aca="false">M602</f>
        <v>Power</v>
      </c>
      <c r="D602" s="191" t="str">
        <f aca="false">IF(ISNUMBER(FIND("Phy",N602))=TRUE(),"Physical","Financial")</f>
        <v>Physical</v>
      </c>
      <c r="E602" s="191" t="n">
        <f aca="false">IF(VLOOKUP(S602,'DD-Lookup'!$J$6:$L$50,3,FALSE())="Monthly",(YEAR(AC602)-YEAR(AB602))*12+MONTH(AC602)-MONTH(AB602)+1,(AC602-AB602+1))</f>
        <v>1</v>
      </c>
      <c r="F602" s="220" t="n">
        <f aca="false">E602*SUM(P602:Q602)</f>
        <v>50</v>
      </c>
      <c r="G602" s="196" t="n">
        <v>1245047</v>
      </c>
      <c r="H602" s="197" t="n">
        <v>37026.3015393519</v>
      </c>
      <c r="I602" s="0" t="s">
        <v>1251</v>
      </c>
      <c r="M602" s="0" t="s">
        <v>72</v>
      </c>
      <c r="N602" s="0" t="s">
        <v>1190</v>
      </c>
      <c r="O602" s="0" t="s">
        <v>1252</v>
      </c>
      <c r="Q602" s="198" t="n">
        <v>50</v>
      </c>
      <c r="S602" s="0" t="s">
        <v>781</v>
      </c>
      <c r="T602" s="0" t="s">
        <v>772</v>
      </c>
      <c r="U602" s="200" t="n">
        <v>14</v>
      </c>
      <c r="V602" s="0" t="s">
        <v>1390</v>
      </c>
      <c r="W602" s="0" t="s">
        <v>1222</v>
      </c>
      <c r="X602" s="0" t="s">
        <v>1223</v>
      </c>
      <c r="Y602" s="0" t="s">
        <v>1167</v>
      </c>
      <c r="Z602" s="0" t="s">
        <v>628</v>
      </c>
      <c r="AA602" s="0" t="n">
        <v>610838.1</v>
      </c>
      <c r="AB602" s="197" t="n">
        <v>37027.875</v>
      </c>
      <c r="AC602" s="197" t="n">
        <v>37027.875</v>
      </c>
    </row>
    <row r="603" customFormat="false" ht="12.75" hidden="false" customHeight="false" outlineLevel="0" collapsed="false">
      <c r="A603" s="191" t="str">
        <f aca="false">B603&amp;" "&amp;C603&amp;" "&amp;D603</f>
        <v> Metals Financial</v>
      </c>
      <c r="B603" s="191" t="str">
        <f aca="false">IF((LEFT(N603,2)="US"),"US","")</f>
        <v/>
      </c>
      <c r="C603" s="191" t="str">
        <f aca="false">M603</f>
        <v>Metals</v>
      </c>
      <c r="D603" s="191" t="str">
        <f aca="false">IF(ISNUMBER(FIND("Phy",N603))=TRUE(),"Physical","Financial")</f>
        <v>Financial</v>
      </c>
      <c r="E603" s="191" t="n">
        <f aca="false">IF(VLOOKUP(S603,'DD-Lookup'!$J$6:$L$50,3,FALSE())="Monthly",(YEAR(AC603)-YEAR(AB603))*12+MONTH(AC603)-MONTH(AB603)+1,(AC603-AB603+1))</f>
        <v>1</v>
      </c>
      <c r="F603" s="220" t="n">
        <f aca="false">E603*SUM(P603:Q603)</f>
        <v>7</v>
      </c>
      <c r="G603" s="196" t="n">
        <v>1245048</v>
      </c>
      <c r="H603" s="197" t="n">
        <v>37026.3016666667</v>
      </c>
      <c r="I603" s="0" t="s">
        <v>616</v>
      </c>
      <c r="M603" s="0" t="s">
        <v>768</v>
      </c>
      <c r="N603" s="0" t="s">
        <v>769</v>
      </c>
      <c r="O603" s="0" t="s">
        <v>770</v>
      </c>
      <c r="Q603" s="198" t="n">
        <v>7</v>
      </c>
      <c r="S603" s="0" t="s">
        <v>771</v>
      </c>
      <c r="T603" s="0" t="s">
        <v>772</v>
      </c>
      <c r="U603" s="200" t="n">
        <v>1670</v>
      </c>
      <c r="V603" s="0" t="s">
        <v>877</v>
      </c>
      <c r="W603" s="0" t="s">
        <v>820</v>
      </c>
      <c r="X603" s="0" t="s">
        <v>775</v>
      </c>
      <c r="Y603" s="0" t="s">
        <v>776</v>
      </c>
      <c r="Z603" s="0" t="s">
        <v>777</v>
      </c>
      <c r="AA603" s="0" t="n">
        <v>2129658</v>
      </c>
    </row>
    <row r="604" customFormat="false" ht="12.75" hidden="false" customHeight="false" outlineLevel="0" collapsed="false">
      <c r="A604" s="191" t="str">
        <f aca="false">B604&amp;" "&amp;C604&amp;" "&amp;D604</f>
        <v>US Natural Gas Financial</v>
      </c>
      <c r="B604" s="191" t="str">
        <f aca="false">IF((LEFT(N604,2)="US"),"US","")</f>
        <v>US</v>
      </c>
      <c r="C604" s="191" t="str">
        <f aca="false">M604</f>
        <v>Natural Gas</v>
      </c>
      <c r="D604" s="191" t="str">
        <f aca="false">IF(ISNUMBER(FIND("Phy",N604))=TRUE(),"Physical","Financial")</f>
        <v>Financial</v>
      </c>
      <c r="E604" s="191" t="n">
        <f aca="false">IF(VLOOKUP(S604,'DD-Lookup'!$J$6:$L$50,3,FALSE())="Monthly",(YEAR(AC604)-YEAR(AB604))*12+MONTH(AC604)-MONTH(AB604)+1,(AC604-AB604+1))</f>
        <v>30</v>
      </c>
      <c r="F604" s="220" t="n">
        <f aca="false">E604*SUM(P604:Q604)</f>
        <v>375000</v>
      </c>
      <c r="G604" s="196" t="n">
        <v>1245050</v>
      </c>
      <c r="H604" s="197" t="n">
        <v>37026.3019907407</v>
      </c>
      <c r="I604" s="0" t="s">
        <v>1383</v>
      </c>
      <c r="M604" s="0" t="s">
        <v>927</v>
      </c>
      <c r="N604" s="0" t="s">
        <v>1341</v>
      </c>
      <c r="O604" s="0" t="s">
        <v>1342</v>
      </c>
      <c r="P604" s="198" t="n">
        <v>12500</v>
      </c>
      <c r="S604" s="0" t="s">
        <v>1343</v>
      </c>
      <c r="T604" s="0" t="s">
        <v>772</v>
      </c>
      <c r="U604" s="200" t="n">
        <v>4.505</v>
      </c>
      <c r="V604" s="0" t="s">
        <v>1384</v>
      </c>
      <c r="W604" s="0" t="s">
        <v>1345</v>
      </c>
      <c r="X604" s="0" t="s">
        <v>1346</v>
      </c>
      <c r="Y604" s="0" t="s">
        <v>893</v>
      </c>
      <c r="Z604" s="0" t="s">
        <v>573</v>
      </c>
      <c r="AA604" s="0" t="s">
        <v>1391</v>
      </c>
      <c r="AB604" s="197" t="n">
        <v>37043.875</v>
      </c>
      <c r="AC604" s="197" t="n">
        <v>37072.875</v>
      </c>
      <c r="AD604" s="0" t="n">
        <f aca="false">(AC604-AB604+1)*SUM(P604:Q604)</f>
        <v>375000</v>
      </c>
    </row>
    <row r="605" customFormat="false" ht="12.75" hidden="false" customHeight="false" outlineLevel="0" collapsed="false">
      <c r="A605" s="191" t="str">
        <f aca="false">B605&amp;" "&amp;C605&amp;" "&amp;D605</f>
        <v>US Natural Gas Financial</v>
      </c>
      <c r="B605" s="191" t="str">
        <f aca="false">IF((LEFT(N605,2)="US"),"US","")</f>
        <v>US</v>
      </c>
      <c r="C605" s="191" t="str">
        <f aca="false">M605</f>
        <v>Natural Gas</v>
      </c>
      <c r="D605" s="191" t="str">
        <f aca="false">IF(ISNUMBER(FIND("Phy",N605))=TRUE(),"Physical","Financial")</f>
        <v>Financial</v>
      </c>
      <c r="E605" s="191" t="n">
        <f aca="false">IF(VLOOKUP(S605,'DD-Lookup'!$J$6:$L$50,3,FALSE())="Monthly",(YEAR(AC605)-YEAR(AB605))*12+MONTH(AC605)-MONTH(AB605)+1,(AC605-AB605+1))</f>
        <v>31</v>
      </c>
      <c r="F605" s="220" t="n">
        <f aca="false">E605*SUM(P605:Q605)</f>
        <v>465000</v>
      </c>
      <c r="G605" s="196" t="n">
        <v>1245051</v>
      </c>
      <c r="H605" s="197" t="n">
        <v>37026.3020949074</v>
      </c>
      <c r="I605" s="0" t="s">
        <v>1364</v>
      </c>
      <c r="M605" s="0" t="s">
        <v>927</v>
      </c>
      <c r="N605" s="0" t="s">
        <v>1341</v>
      </c>
      <c r="O605" s="0" t="s">
        <v>1365</v>
      </c>
      <c r="Q605" s="198" t="n">
        <v>15000</v>
      </c>
      <c r="S605" s="0" t="s">
        <v>1343</v>
      </c>
      <c r="T605" s="0" t="s">
        <v>772</v>
      </c>
      <c r="U605" s="200" t="n">
        <v>4.645</v>
      </c>
      <c r="V605" s="0" t="s">
        <v>1366</v>
      </c>
      <c r="W605" s="0" t="s">
        <v>1345</v>
      </c>
      <c r="X605" s="0" t="s">
        <v>1346</v>
      </c>
      <c r="Y605" s="0" t="s">
        <v>893</v>
      </c>
      <c r="Z605" s="0" t="s">
        <v>573</v>
      </c>
      <c r="AA605" s="0" t="s">
        <v>1392</v>
      </c>
      <c r="AB605" s="197" t="n">
        <v>37104.875</v>
      </c>
      <c r="AC605" s="197" t="n">
        <v>37134.875</v>
      </c>
      <c r="AD605" s="0" t="n">
        <f aca="false">(AC605-AB605+1)*SUM(P605:Q605)</f>
        <v>465000</v>
      </c>
    </row>
    <row r="606" customFormat="false" ht="12.75" hidden="false" customHeight="false" outlineLevel="0" collapsed="false">
      <c r="A606" s="191" t="str">
        <f aca="false">B606&amp;" "&amp;C606&amp;" "&amp;D606</f>
        <v>US Natural Gas Financial</v>
      </c>
      <c r="B606" s="191" t="str">
        <f aca="false">IF((LEFT(N606,2)="US"),"US","")</f>
        <v>US</v>
      </c>
      <c r="C606" s="191" t="str">
        <f aca="false">M606</f>
        <v>Natural Gas</v>
      </c>
      <c r="D606" s="191" t="str">
        <f aca="false">IF(ISNUMBER(FIND("Phy",N606))=TRUE(),"Physical","Financial")</f>
        <v>Financial</v>
      </c>
      <c r="E606" s="191" t="n">
        <f aca="false">IF(VLOOKUP(S606,'DD-Lookup'!$J$6:$L$50,3,FALSE())="Monthly",(YEAR(AC606)-YEAR(AB606))*12+MONTH(AC606)-MONTH(AB606)+1,(AC606-AB606+1))</f>
        <v>30</v>
      </c>
      <c r="F606" s="220" t="n">
        <f aca="false">E606*SUM(P606:Q606)</f>
        <v>75000</v>
      </c>
      <c r="G606" s="196" t="n">
        <v>1245054</v>
      </c>
      <c r="H606" s="197" t="n">
        <v>37026.3021180556</v>
      </c>
      <c r="I606" s="0" t="s">
        <v>1383</v>
      </c>
      <c r="M606" s="0" t="s">
        <v>927</v>
      </c>
      <c r="N606" s="0" t="s">
        <v>1341</v>
      </c>
      <c r="O606" s="0" t="s">
        <v>1342</v>
      </c>
      <c r="P606" s="198" t="n">
        <v>2500</v>
      </c>
      <c r="S606" s="0" t="s">
        <v>1343</v>
      </c>
      <c r="T606" s="0" t="s">
        <v>772</v>
      </c>
      <c r="U606" s="200" t="n">
        <v>4.505</v>
      </c>
      <c r="V606" s="0" t="s">
        <v>1384</v>
      </c>
      <c r="W606" s="0" t="s">
        <v>1345</v>
      </c>
      <c r="X606" s="0" t="s">
        <v>1346</v>
      </c>
      <c r="Y606" s="0" t="s">
        <v>893</v>
      </c>
      <c r="Z606" s="0" t="s">
        <v>573</v>
      </c>
      <c r="AA606" s="0" t="s">
        <v>1393</v>
      </c>
      <c r="AB606" s="197" t="n">
        <v>37043.875</v>
      </c>
      <c r="AC606" s="197" t="n">
        <v>37072.875</v>
      </c>
      <c r="AD606" s="0" t="n">
        <f aca="false">(AC606-AB606+1)*SUM(P606:Q606)</f>
        <v>75000</v>
      </c>
    </row>
    <row r="607" customFormat="false" ht="12.75" hidden="false" customHeight="false" outlineLevel="0" collapsed="false">
      <c r="A607" s="191" t="str">
        <f aca="false">B607&amp;" "&amp;C607&amp;" "&amp;D607</f>
        <v> Metals Financial</v>
      </c>
      <c r="B607" s="191" t="str">
        <f aca="false">IF((LEFT(N607,2)="US"),"US","")</f>
        <v/>
      </c>
      <c r="C607" s="191" t="str">
        <f aca="false">M607</f>
        <v>Metals</v>
      </c>
      <c r="D607" s="191" t="str">
        <f aca="false">IF(ISNUMBER(FIND("Phy",N607))=TRUE(),"Physical","Financial")</f>
        <v>Financial</v>
      </c>
      <c r="E607" s="191" t="n">
        <f aca="false">IF(VLOOKUP(S607,'DD-Lookup'!$J$6:$L$50,3,FALSE())="Monthly",(YEAR(AC607)-YEAR(AB607))*12+MONTH(AC607)-MONTH(AB607)+1,(AC607-AB607+1))</f>
        <v>1</v>
      </c>
      <c r="F607" s="220" t="n">
        <f aca="false">E607*SUM(P607:Q607)</f>
        <v>4</v>
      </c>
      <c r="G607" s="196" t="n">
        <v>1245055</v>
      </c>
      <c r="H607" s="197" t="n">
        <v>37026.3023032407</v>
      </c>
      <c r="I607" s="0" t="s">
        <v>896</v>
      </c>
      <c r="M607" s="0" t="s">
        <v>768</v>
      </c>
      <c r="N607" s="0" t="s">
        <v>769</v>
      </c>
      <c r="O607" s="0" t="s">
        <v>770</v>
      </c>
      <c r="Q607" s="198" t="n">
        <v>4</v>
      </c>
      <c r="S607" s="0" t="s">
        <v>771</v>
      </c>
      <c r="T607" s="0" t="s">
        <v>772</v>
      </c>
      <c r="U607" s="200" t="n">
        <v>1671</v>
      </c>
      <c r="V607" s="0" t="s">
        <v>996</v>
      </c>
      <c r="W607" s="0" t="s">
        <v>820</v>
      </c>
      <c r="X607" s="0" t="s">
        <v>775</v>
      </c>
      <c r="Y607" s="0" t="s">
        <v>776</v>
      </c>
      <c r="Z607" s="0" t="s">
        <v>777</v>
      </c>
      <c r="AA607" s="0" t="n">
        <v>2129665</v>
      </c>
    </row>
    <row r="608" customFormat="false" ht="12.75" hidden="false" customHeight="false" outlineLevel="0" collapsed="false">
      <c r="A608" s="191" t="str">
        <f aca="false">B608&amp;" "&amp;C608&amp;" "&amp;D608</f>
        <v>US Power Physical</v>
      </c>
      <c r="B608" s="191" t="str">
        <f aca="false">IF((LEFT(N608,2)="US"),"US","")</f>
        <v>US</v>
      </c>
      <c r="C608" s="191" t="str">
        <f aca="false">M608</f>
        <v>Power</v>
      </c>
      <c r="D608" s="191" t="str">
        <f aca="false">IF(ISNUMBER(FIND("Phy",N608))=TRUE(),"Physical","Financial")</f>
        <v>Physical</v>
      </c>
      <c r="E608" s="191" t="n">
        <f aca="false">IF(VLOOKUP(S608,'DD-Lookup'!$J$6:$L$50,3,FALSE())="Monthly",(YEAR(AC608)-YEAR(AB608))*12+MONTH(AC608)-MONTH(AB608)+1,(AC608-AB608+1))</f>
        <v>30</v>
      </c>
      <c r="F608" s="220" t="n">
        <f aca="false">E608*SUM(P608:Q608)</f>
        <v>1500</v>
      </c>
      <c r="G608" s="196" t="n">
        <v>1245056</v>
      </c>
      <c r="H608" s="197" t="n">
        <v>37026.302337963</v>
      </c>
      <c r="I608" s="0" t="s">
        <v>625</v>
      </c>
      <c r="M608" s="0" t="s">
        <v>72</v>
      </c>
      <c r="N608" s="0" t="s">
        <v>1190</v>
      </c>
      <c r="O608" s="0" t="s">
        <v>1394</v>
      </c>
      <c r="Q608" s="198" t="n">
        <v>50</v>
      </c>
      <c r="S608" s="0" t="s">
        <v>781</v>
      </c>
      <c r="T608" s="0" t="s">
        <v>772</v>
      </c>
      <c r="U608" s="200" t="n">
        <v>65.5</v>
      </c>
      <c r="V608" s="0" t="s">
        <v>1395</v>
      </c>
      <c r="W608" s="0" t="s">
        <v>1232</v>
      </c>
      <c r="X608" s="0" t="s">
        <v>1273</v>
      </c>
      <c r="Y608" s="0" t="s">
        <v>1167</v>
      </c>
      <c r="Z608" s="0" t="s">
        <v>628</v>
      </c>
      <c r="AA608" s="0" t="n">
        <v>610840.1</v>
      </c>
      <c r="AB608" s="197" t="n">
        <v>37043.5916666667</v>
      </c>
      <c r="AC608" s="197" t="n">
        <v>37072.5916666667</v>
      </c>
    </row>
    <row r="609" customFormat="false" ht="12.75" hidden="false" customHeight="false" outlineLevel="0" collapsed="false">
      <c r="A609" s="191" t="str">
        <f aca="false">B609&amp;" "&amp;C609&amp;" "&amp;D609</f>
        <v>US Natural Gas Financial</v>
      </c>
      <c r="B609" s="191" t="str">
        <f aca="false">IF((LEFT(N609,2)="US"),"US","")</f>
        <v>US</v>
      </c>
      <c r="C609" s="191" t="str">
        <f aca="false">M609</f>
        <v>Natural Gas</v>
      </c>
      <c r="D609" s="191" t="str">
        <f aca="false">IF(ISNUMBER(FIND("Phy",N609))=TRUE(),"Physical","Financial")</f>
        <v>Financial</v>
      </c>
      <c r="E609" s="191" t="n">
        <f aca="false">IF(VLOOKUP(S609,'DD-Lookup'!$J$6:$L$50,3,FALSE())="Monthly",(YEAR(AC609)-YEAR(AB609))*12+MONTH(AC609)-MONTH(AB609)+1,(AC609-AB609+1))</f>
        <v>31</v>
      </c>
      <c r="F609" s="220" t="n">
        <f aca="false">E609*SUM(P609:Q609)</f>
        <v>77500</v>
      </c>
      <c r="G609" s="196" t="n">
        <v>1245058</v>
      </c>
      <c r="H609" s="197" t="n">
        <v>37026.3024768519</v>
      </c>
      <c r="I609" s="0" t="s">
        <v>1352</v>
      </c>
      <c r="M609" s="0" t="s">
        <v>927</v>
      </c>
      <c r="N609" s="0" t="s">
        <v>1341</v>
      </c>
      <c r="O609" s="0" t="s">
        <v>1396</v>
      </c>
      <c r="P609" s="198" t="n">
        <v>2500</v>
      </c>
      <c r="S609" s="0" t="s">
        <v>1343</v>
      </c>
      <c r="T609" s="0" t="s">
        <v>772</v>
      </c>
      <c r="U609" s="200" t="n">
        <v>4.5725</v>
      </c>
      <c r="V609" s="0" t="s">
        <v>1353</v>
      </c>
      <c r="W609" s="0" t="s">
        <v>1345</v>
      </c>
      <c r="X609" s="0" t="s">
        <v>1346</v>
      </c>
      <c r="Y609" s="0" t="s">
        <v>893</v>
      </c>
      <c r="Z609" s="0" t="s">
        <v>573</v>
      </c>
      <c r="AA609" s="0" t="s">
        <v>1397</v>
      </c>
      <c r="AB609" s="197" t="n">
        <v>37073.875</v>
      </c>
      <c r="AC609" s="197" t="n">
        <v>37103.875</v>
      </c>
      <c r="AD609" s="0" t="n">
        <f aca="false">(AC609-AB609+1)*SUM(P609:Q609)</f>
        <v>77500</v>
      </c>
    </row>
    <row r="610" customFormat="false" ht="12.75" hidden="false" customHeight="false" outlineLevel="0" collapsed="false">
      <c r="A610" s="191" t="str">
        <f aca="false">B610&amp;" "&amp;C610&amp;" "&amp;D610</f>
        <v>US Natural Gas Financial</v>
      </c>
      <c r="B610" s="191" t="str">
        <f aca="false">IF((LEFT(N610,2)="US"),"US","")</f>
        <v>US</v>
      </c>
      <c r="C610" s="191" t="str">
        <f aca="false">M610</f>
        <v>Natural Gas</v>
      </c>
      <c r="D610" s="191" t="str">
        <f aca="false">IF(ISNUMBER(FIND("Phy",N610))=TRUE(),"Physical","Financial")</f>
        <v>Financial</v>
      </c>
      <c r="E610" s="191" t="n">
        <f aca="false">IF(VLOOKUP(S610,'DD-Lookup'!$J$6:$L$50,3,FALSE())="Monthly",(YEAR(AC610)-YEAR(AB610))*12+MONTH(AC610)-MONTH(AB610)+1,(AC610-AB610+1))</f>
        <v>30</v>
      </c>
      <c r="F610" s="220" t="n">
        <f aca="false">E610*SUM(P610:Q610)</f>
        <v>225000</v>
      </c>
      <c r="G610" s="196" t="n">
        <v>1245060</v>
      </c>
      <c r="H610" s="197" t="n">
        <v>37026.3025</v>
      </c>
      <c r="I610" s="0" t="s">
        <v>1379</v>
      </c>
      <c r="M610" s="0" t="s">
        <v>927</v>
      </c>
      <c r="N610" s="0" t="s">
        <v>1341</v>
      </c>
      <c r="O610" s="0" t="s">
        <v>1342</v>
      </c>
      <c r="P610" s="198" t="n">
        <v>7500</v>
      </c>
      <c r="S610" s="0" t="s">
        <v>1343</v>
      </c>
      <c r="T610" s="0" t="s">
        <v>772</v>
      </c>
      <c r="U610" s="200" t="n">
        <v>4.505</v>
      </c>
      <c r="V610" s="0" t="s">
        <v>1380</v>
      </c>
      <c r="W610" s="0" t="s">
        <v>1345</v>
      </c>
      <c r="X610" s="0" t="s">
        <v>1346</v>
      </c>
      <c r="Y610" s="0" t="s">
        <v>893</v>
      </c>
      <c r="Z610" s="0" t="s">
        <v>573</v>
      </c>
      <c r="AA610" s="0" t="s">
        <v>1398</v>
      </c>
      <c r="AB610" s="197" t="n">
        <v>37043.875</v>
      </c>
      <c r="AC610" s="197" t="n">
        <v>37072.875</v>
      </c>
      <c r="AD610" s="0" t="n">
        <f aca="false">(AC610-AB610+1)*SUM(P610:Q610)</f>
        <v>225000</v>
      </c>
    </row>
    <row r="611" customFormat="false" ht="12.75" hidden="false" customHeight="false" outlineLevel="0" collapsed="false">
      <c r="A611" s="191" t="str">
        <f aca="false">B611&amp;" "&amp;C611&amp;" "&amp;D611</f>
        <v> Metals Financial</v>
      </c>
      <c r="B611" s="191" t="str">
        <f aca="false">IF((LEFT(N611,2)="US"),"US","")</f>
        <v/>
      </c>
      <c r="C611" s="191" t="str">
        <f aca="false">M611</f>
        <v>Metals</v>
      </c>
      <c r="D611" s="191" t="str">
        <f aca="false">IF(ISNUMBER(FIND("Phy",N611))=TRUE(),"Physical","Financial")</f>
        <v>Financial</v>
      </c>
      <c r="E611" s="191" t="n">
        <f aca="false">IF(VLOOKUP(S611,'DD-Lookup'!$J$6:$L$50,3,FALSE())="Monthly",(YEAR(AC611)-YEAR(AB611))*12+MONTH(AC611)-MONTH(AB611)+1,(AC611-AB611+1))</f>
        <v>1</v>
      </c>
      <c r="F611" s="220" t="n">
        <f aca="false">E611*SUM(P611:Q611)</f>
        <v>10</v>
      </c>
      <c r="G611" s="196" t="n">
        <v>1245061</v>
      </c>
      <c r="H611" s="197" t="n">
        <v>37026.3025347222</v>
      </c>
      <c r="I611" s="0" t="s">
        <v>616</v>
      </c>
      <c r="M611" s="0" t="s">
        <v>768</v>
      </c>
      <c r="N611" s="0" t="s">
        <v>870</v>
      </c>
      <c r="O611" s="0" t="s">
        <v>871</v>
      </c>
      <c r="Q611" s="198" t="n">
        <v>10</v>
      </c>
      <c r="S611" s="0" t="s">
        <v>771</v>
      </c>
      <c r="T611" s="0" t="s">
        <v>772</v>
      </c>
      <c r="U611" s="200" t="n">
        <v>1514</v>
      </c>
      <c r="V611" s="0" t="s">
        <v>878</v>
      </c>
      <c r="W611" s="0" t="s">
        <v>820</v>
      </c>
      <c r="X611" s="0" t="s">
        <v>775</v>
      </c>
      <c r="Y611" s="0" t="s">
        <v>776</v>
      </c>
      <c r="Z611" s="0" t="s">
        <v>777</v>
      </c>
      <c r="AA611" s="0" t="n">
        <v>2129669</v>
      </c>
    </row>
    <row r="612" customFormat="false" ht="12.75" hidden="false" customHeight="false" outlineLevel="0" collapsed="false">
      <c r="A612" s="191" t="str">
        <f aca="false">B612&amp;" "&amp;C612&amp;" "&amp;D612</f>
        <v>US Natural Gas Financial</v>
      </c>
      <c r="B612" s="191" t="str">
        <f aca="false">IF((LEFT(N612,2)="US"),"US","")</f>
        <v>US</v>
      </c>
      <c r="C612" s="191" t="str">
        <f aca="false">M612</f>
        <v>Natural Gas</v>
      </c>
      <c r="D612" s="191" t="str">
        <f aca="false">IF(ISNUMBER(FIND("Phy",N612))=TRUE(),"Physical","Financial")</f>
        <v>Financial</v>
      </c>
      <c r="E612" s="191" t="n">
        <f aca="false">IF(VLOOKUP(S612,'DD-Lookup'!$J$6:$L$50,3,FALSE())="Monthly",(YEAR(AC612)-YEAR(AB612))*12+MONTH(AC612)-MONTH(AB612)+1,(AC612-AB612+1))</f>
        <v>151</v>
      </c>
      <c r="F612" s="220" t="n">
        <f aca="false">E612*SUM(P612:Q612)</f>
        <v>755000</v>
      </c>
      <c r="G612" s="196" t="n">
        <v>1245065</v>
      </c>
      <c r="H612" s="197" t="n">
        <v>37026.3043171296</v>
      </c>
      <c r="I612" s="0" t="s">
        <v>1180</v>
      </c>
      <c r="M612" s="0" t="s">
        <v>927</v>
      </c>
      <c r="N612" s="0" t="s">
        <v>1399</v>
      </c>
      <c r="O612" s="0" t="s">
        <v>1400</v>
      </c>
      <c r="Q612" s="198" t="n">
        <v>5000</v>
      </c>
      <c r="S612" s="0" t="s">
        <v>1343</v>
      </c>
      <c r="T612" s="0" t="s">
        <v>772</v>
      </c>
      <c r="U612" s="200" t="n">
        <v>1.625</v>
      </c>
      <c r="V612" s="0" t="s">
        <v>1401</v>
      </c>
      <c r="W612" s="0" t="s">
        <v>1402</v>
      </c>
      <c r="X612" s="0" t="s">
        <v>1403</v>
      </c>
      <c r="Y612" s="0" t="s">
        <v>893</v>
      </c>
      <c r="Z612" s="0" t="s">
        <v>573</v>
      </c>
      <c r="AA612" s="0" t="s">
        <v>1404</v>
      </c>
      <c r="AB612" s="197" t="n">
        <v>37196</v>
      </c>
      <c r="AC612" s="197" t="n">
        <v>37346</v>
      </c>
      <c r="AD612" s="0" t="n">
        <f aca="false">(AC612-AB612+1)*SUM(P612:Q612)</f>
        <v>755000</v>
      </c>
    </row>
    <row r="613" customFormat="false" ht="12.75" hidden="false" customHeight="false" outlineLevel="0" collapsed="false">
      <c r="A613" s="191" t="str">
        <f aca="false">B613&amp;" "&amp;C613&amp;" "&amp;D613</f>
        <v> Metals Financial</v>
      </c>
      <c r="B613" s="191" t="str">
        <f aca="false">IF((LEFT(N613,2)="US"),"US","")</f>
        <v/>
      </c>
      <c r="C613" s="191" t="str">
        <f aca="false">M613</f>
        <v>Metals</v>
      </c>
      <c r="D613" s="191" t="str">
        <f aca="false">IF(ISNUMBER(FIND("Phy",N613))=TRUE(),"Physical","Financial")</f>
        <v>Financial</v>
      </c>
      <c r="E613" s="191" t="n">
        <f aca="false">IF(VLOOKUP(S613,'DD-Lookup'!$J$6:$L$50,3,FALSE())="Monthly",(YEAR(AC613)-YEAR(AB613))*12+MONTH(AC613)-MONTH(AB613)+1,(AC613-AB613+1))</f>
        <v>1</v>
      </c>
      <c r="F613" s="220" t="n">
        <f aca="false">E613*SUM(P613:Q613)</f>
        <v>20</v>
      </c>
      <c r="G613" s="196" t="n">
        <v>1245066</v>
      </c>
      <c r="H613" s="197" t="n">
        <v>37026.3043287037</v>
      </c>
      <c r="I613" s="0" t="s">
        <v>1348</v>
      </c>
      <c r="M613" s="0" t="s">
        <v>768</v>
      </c>
      <c r="N613" s="0" t="s">
        <v>870</v>
      </c>
      <c r="O613" s="0" t="s">
        <v>966</v>
      </c>
      <c r="P613" s="198" t="n">
        <v>20</v>
      </c>
      <c r="S613" s="0" t="s">
        <v>771</v>
      </c>
      <c r="T613" s="0" t="s">
        <v>772</v>
      </c>
      <c r="U613" s="200" t="n">
        <v>1532.5</v>
      </c>
      <c r="V613" s="0" t="s">
        <v>1405</v>
      </c>
      <c r="W613" s="0" t="s">
        <v>965</v>
      </c>
      <c r="X613" s="0" t="s">
        <v>775</v>
      </c>
      <c r="Y613" s="0" t="s">
        <v>776</v>
      </c>
      <c r="Z613" s="0" t="s">
        <v>777</v>
      </c>
      <c r="AA613" s="0" t="n">
        <v>2129679</v>
      </c>
      <c r="AB613" s="197" t="n">
        <v>37028.875</v>
      </c>
      <c r="AC613" s="197" t="n">
        <v>37028.875</v>
      </c>
    </row>
    <row r="614" customFormat="false" ht="12.75" hidden="false" customHeight="false" outlineLevel="0" collapsed="false">
      <c r="A614" s="191" t="str">
        <f aca="false">B614&amp;" "&amp;C614&amp;" "&amp;D614</f>
        <v> Metals Financial</v>
      </c>
      <c r="B614" s="191" t="str">
        <f aca="false">IF((LEFT(N614,2)="US"),"US","")</f>
        <v/>
      </c>
      <c r="C614" s="191" t="str">
        <f aca="false">M614</f>
        <v>Metals</v>
      </c>
      <c r="D614" s="191" t="str">
        <f aca="false">IF(ISNUMBER(FIND("Phy",N614))=TRUE(),"Physical","Financial")</f>
        <v>Financial</v>
      </c>
      <c r="E614" s="191" t="n">
        <f aca="false">IF(VLOOKUP(S614,'DD-Lookup'!$J$6:$L$50,3,FALSE())="Monthly",(YEAR(AC614)-YEAR(AB614))*12+MONTH(AC614)-MONTH(AB614)+1,(AC614-AB614+1))</f>
        <v>1</v>
      </c>
      <c r="F614" s="220" t="n">
        <f aca="false">E614*SUM(P614:Q614)</f>
        <v>20</v>
      </c>
      <c r="G614" s="196" t="n">
        <v>1245067</v>
      </c>
      <c r="H614" s="197" t="n">
        <v>37026.3043287037</v>
      </c>
      <c r="I614" s="0" t="s">
        <v>1348</v>
      </c>
      <c r="M614" s="0" t="s">
        <v>768</v>
      </c>
      <c r="N614" s="0" t="s">
        <v>870</v>
      </c>
      <c r="O614" s="0" t="s">
        <v>871</v>
      </c>
      <c r="Q614" s="198" t="n">
        <v>20</v>
      </c>
      <c r="S614" s="0" t="s">
        <v>771</v>
      </c>
      <c r="T614" s="0" t="s">
        <v>772</v>
      </c>
      <c r="U614" s="200" t="n">
        <v>1517.5</v>
      </c>
      <c r="V614" s="0" t="s">
        <v>1405</v>
      </c>
      <c r="W614" s="0" t="s">
        <v>965</v>
      </c>
      <c r="X614" s="0" t="s">
        <v>775</v>
      </c>
      <c r="Y614" s="0" t="s">
        <v>776</v>
      </c>
      <c r="Z614" s="0" t="s">
        <v>777</v>
      </c>
      <c r="AA614" s="0" t="n">
        <v>2129682</v>
      </c>
    </row>
    <row r="615" customFormat="false" ht="12.75" hidden="false" customHeight="false" outlineLevel="0" collapsed="false">
      <c r="A615" s="191" t="str">
        <f aca="false">B615&amp;" "&amp;C615&amp;" "&amp;D615</f>
        <v>US Natural Gas Financial</v>
      </c>
      <c r="B615" s="191" t="str">
        <f aca="false">IF((LEFT(N615,2)="US"),"US","")</f>
        <v>US</v>
      </c>
      <c r="C615" s="191" t="str">
        <f aca="false">M615</f>
        <v>Natural Gas</v>
      </c>
      <c r="D615" s="191" t="str">
        <f aca="false">IF(ISNUMBER(FIND("Phy",N615))=TRUE(),"Physical","Financial")</f>
        <v>Financial</v>
      </c>
      <c r="E615" s="191" t="n">
        <f aca="false">IF(VLOOKUP(S615,'DD-Lookup'!$J$6:$L$50,3,FALSE())="Monthly",(YEAR(AC615)-YEAR(AB615))*12+MONTH(AC615)-MONTH(AB615)+1,(AC615-AB615+1))</f>
        <v>30</v>
      </c>
      <c r="F615" s="220" t="n">
        <f aca="false">E615*SUM(P615:Q615)</f>
        <v>450000</v>
      </c>
      <c r="G615" s="196" t="n">
        <v>1245068</v>
      </c>
      <c r="H615" s="197" t="n">
        <v>37026.3044212963</v>
      </c>
      <c r="I615" s="0" t="s">
        <v>1406</v>
      </c>
      <c r="M615" s="0" t="s">
        <v>927</v>
      </c>
      <c r="N615" s="0" t="s">
        <v>1341</v>
      </c>
      <c r="O615" s="0" t="s">
        <v>1342</v>
      </c>
      <c r="Q615" s="198" t="n">
        <v>15000</v>
      </c>
      <c r="S615" s="0" t="s">
        <v>1343</v>
      </c>
      <c r="T615" s="0" t="s">
        <v>772</v>
      </c>
      <c r="U615" s="200" t="n">
        <v>4.51</v>
      </c>
      <c r="V615" s="0" t="s">
        <v>1407</v>
      </c>
      <c r="W615" s="0" t="s">
        <v>1345</v>
      </c>
      <c r="X615" s="0" t="s">
        <v>1346</v>
      </c>
      <c r="Y615" s="0" t="s">
        <v>893</v>
      </c>
      <c r="Z615" s="0" t="s">
        <v>573</v>
      </c>
      <c r="AA615" s="0" t="s">
        <v>1408</v>
      </c>
      <c r="AB615" s="197" t="n">
        <v>37043.875</v>
      </c>
      <c r="AC615" s="197" t="n">
        <v>37072.875</v>
      </c>
      <c r="AD615" s="0" t="n">
        <f aca="false">(AC615-AB615+1)*SUM(P615:Q615)</f>
        <v>450000</v>
      </c>
    </row>
    <row r="616" customFormat="false" ht="12.75" hidden="false" customHeight="false" outlineLevel="0" collapsed="false">
      <c r="A616" s="191" t="str">
        <f aca="false">B616&amp;" "&amp;C616&amp;" "&amp;D616</f>
        <v> Metals Financial</v>
      </c>
      <c r="B616" s="191" t="str">
        <f aca="false">IF((LEFT(N616,2)="US"),"US","")</f>
        <v/>
      </c>
      <c r="C616" s="191" t="str">
        <f aca="false">M616</f>
        <v>Metals</v>
      </c>
      <c r="D616" s="191" t="str">
        <f aca="false">IF(ISNUMBER(FIND("Phy",N616))=TRUE(),"Physical","Financial")</f>
        <v>Financial</v>
      </c>
      <c r="E616" s="191" t="n">
        <f aca="false">IF(VLOOKUP(S616,'DD-Lookup'!$J$6:$L$50,3,FALSE())="Monthly",(YEAR(AC616)-YEAR(AB616))*12+MONTH(AC616)-MONTH(AB616)+1,(AC616-AB616+1))</f>
        <v>1</v>
      </c>
      <c r="F616" s="220" t="n">
        <f aca="false">E616*SUM(P616:Q616)</f>
        <v>16</v>
      </c>
      <c r="G616" s="196" t="n">
        <v>1245069</v>
      </c>
      <c r="H616" s="197" t="n">
        <v>37026.3046412037</v>
      </c>
      <c r="I616" s="0" t="s">
        <v>1409</v>
      </c>
      <c r="M616" s="0" t="s">
        <v>768</v>
      </c>
      <c r="N616" s="0" t="s">
        <v>769</v>
      </c>
      <c r="O616" s="0" t="s">
        <v>770</v>
      </c>
      <c r="Q616" s="198" t="n">
        <v>16</v>
      </c>
      <c r="S616" s="0" t="s">
        <v>771</v>
      </c>
      <c r="T616" s="0" t="s">
        <v>772</v>
      </c>
      <c r="U616" s="200" t="n">
        <v>1672</v>
      </c>
      <c r="V616" s="0" t="s">
        <v>1410</v>
      </c>
      <c r="W616" s="0" t="s">
        <v>820</v>
      </c>
      <c r="X616" s="0" t="s">
        <v>775</v>
      </c>
      <c r="Y616" s="0" t="s">
        <v>776</v>
      </c>
      <c r="Z616" s="0" t="s">
        <v>777</v>
      </c>
      <c r="AA616" s="0" t="n">
        <v>2129685</v>
      </c>
    </row>
    <row r="617" customFormat="false" ht="12.75" hidden="false" customHeight="false" outlineLevel="0" collapsed="false">
      <c r="A617" s="191" t="str">
        <f aca="false">B617&amp;" "&amp;C617&amp;" "&amp;D617</f>
        <v>US Power Physical</v>
      </c>
      <c r="B617" s="191" t="str">
        <f aca="false">IF((LEFT(N617,2)="US"),"US","")</f>
        <v>US</v>
      </c>
      <c r="C617" s="191" t="str">
        <f aca="false">M617</f>
        <v>Power</v>
      </c>
      <c r="D617" s="191" t="str">
        <f aca="false">IF(ISNUMBER(FIND("Phy",N617))=TRUE(),"Physical","Financial")</f>
        <v>Physical</v>
      </c>
      <c r="E617" s="191" t="n">
        <f aca="false">IF(VLOOKUP(S617,'DD-Lookup'!$J$6:$L$50,3,FALSE())="Monthly",(YEAR(AC617)-YEAR(AB617))*12+MONTH(AC617)-MONTH(AB617)+1,(AC617-AB617+1))</f>
        <v>1</v>
      </c>
      <c r="F617" s="220" t="n">
        <f aca="false">E617*SUM(P617:Q617)</f>
        <v>50</v>
      </c>
      <c r="G617" s="196" t="n">
        <v>1245071</v>
      </c>
      <c r="H617" s="197" t="n">
        <v>37026.3057291667</v>
      </c>
      <c r="I617" s="0" t="s">
        <v>625</v>
      </c>
      <c r="M617" s="0" t="s">
        <v>72</v>
      </c>
      <c r="N617" s="0" t="s">
        <v>1190</v>
      </c>
      <c r="O617" s="0" t="s">
        <v>1211</v>
      </c>
      <c r="P617" s="198" t="n">
        <v>50</v>
      </c>
      <c r="S617" s="0" t="s">
        <v>781</v>
      </c>
      <c r="T617" s="0" t="s">
        <v>772</v>
      </c>
      <c r="U617" s="200" t="n">
        <v>45</v>
      </c>
      <c r="V617" s="0" t="s">
        <v>1411</v>
      </c>
      <c r="W617" s="0" t="s">
        <v>1213</v>
      </c>
      <c r="X617" s="0" t="s">
        <v>1214</v>
      </c>
      <c r="Y617" s="0" t="s">
        <v>1167</v>
      </c>
      <c r="Z617" s="0" t="s">
        <v>628</v>
      </c>
      <c r="AA617" s="0" t="n">
        <v>610843.1</v>
      </c>
      <c r="AB617" s="197" t="n">
        <v>37027.875</v>
      </c>
      <c r="AC617" s="197" t="n">
        <v>37027.875</v>
      </c>
    </row>
    <row r="618" customFormat="false" ht="12.75" hidden="false" customHeight="false" outlineLevel="0" collapsed="false">
      <c r="A618" s="191" t="str">
        <f aca="false">B618&amp;" "&amp;C618&amp;" "&amp;D618</f>
        <v> Metals Financial</v>
      </c>
      <c r="B618" s="191" t="str">
        <f aca="false">IF((LEFT(N618,2)="US"),"US","")</f>
        <v/>
      </c>
      <c r="C618" s="191" t="str">
        <f aca="false">M618</f>
        <v>Metals</v>
      </c>
      <c r="D618" s="191" t="str">
        <f aca="false">IF(ISNUMBER(FIND("Phy",N618))=TRUE(),"Physical","Financial")</f>
        <v>Financial</v>
      </c>
      <c r="E618" s="191" t="n">
        <f aca="false">IF(VLOOKUP(S618,'DD-Lookup'!$J$6:$L$50,3,FALSE())="Monthly",(YEAR(AC618)-YEAR(AB618))*12+MONTH(AC618)-MONTH(AB618)+1,(AC618-AB618+1))</f>
        <v>1</v>
      </c>
      <c r="F618" s="220" t="n">
        <f aca="false">E618*SUM(P618:Q618)</f>
        <v>20</v>
      </c>
      <c r="G618" s="196" t="n">
        <v>1245072</v>
      </c>
      <c r="H618" s="197" t="n">
        <v>37026.305787037</v>
      </c>
      <c r="I618" s="0" t="s">
        <v>616</v>
      </c>
      <c r="M618" s="0" t="s">
        <v>768</v>
      </c>
      <c r="N618" s="0" t="s">
        <v>769</v>
      </c>
      <c r="O618" s="0" t="s">
        <v>770</v>
      </c>
      <c r="Q618" s="198" t="n">
        <v>20</v>
      </c>
      <c r="S618" s="0" t="s">
        <v>771</v>
      </c>
      <c r="T618" s="0" t="s">
        <v>772</v>
      </c>
      <c r="U618" s="200" t="n">
        <v>1673</v>
      </c>
      <c r="V618" s="0" t="s">
        <v>877</v>
      </c>
      <c r="W618" s="0" t="s">
        <v>820</v>
      </c>
      <c r="X618" s="0" t="s">
        <v>775</v>
      </c>
      <c r="Y618" s="0" t="s">
        <v>776</v>
      </c>
      <c r="Z618" s="0" t="s">
        <v>777</v>
      </c>
      <c r="AA618" s="0" t="n">
        <v>2129692</v>
      </c>
    </row>
    <row r="619" customFormat="false" ht="12.75" hidden="false" customHeight="false" outlineLevel="0" collapsed="false">
      <c r="A619" s="191" t="str">
        <f aca="false">B619&amp;" "&amp;C619&amp;" "&amp;D619</f>
        <v>US Natural Gas Financial</v>
      </c>
      <c r="B619" s="191" t="str">
        <f aca="false">IF((LEFT(N619,2)="US"),"US","")</f>
        <v>US</v>
      </c>
      <c r="C619" s="191" t="str">
        <f aca="false">M619</f>
        <v>Natural Gas</v>
      </c>
      <c r="D619" s="191" t="str">
        <f aca="false">IF(ISNUMBER(FIND("Phy",N619))=TRUE(),"Physical","Financial")</f>
        <v>Financial</v>
      </c>
      <c r="E619" s="191" t="n">
        <f aca="false">IF(VLOOKUP(S619,'DD-Lookup'!$J$6:$L$50,3,FALSE())="Monthly",(YEAR(AC619)-YEAR(AB619))*12+MONTH(AC619)-MONTH(AB619)+1,(AC619-AB619+1))</f>
        <v>31</v>
      </c>
      <c r="F619" s="220" t="n">
        <f aca="false">E619*SUM(P619:Q619)</f>
        <v>465000</v>
      </c>
      <c r="G619" s="196" t="n">
        <v>1245073</v>
      </c>
      <c r="H619" s="197" t="n">
        <v>37026.3059606482</v>
      </c>
      <c r="I619" s="0" t="s">
        <v>1383</v>
      </c>
      <c r="M619" s="0" t="s">
        <v>927</v>
      </c>
      <c r="N619" s="0" t="s">
        <v>1341</v>
      </c>
      <c r="O619" s="0" t="s">
        <v>1365</v>
      </c>
      <c r="Q619" s="198" t="n">
        <v>15000</v>
      </c>
      <c r="S619" s="0" t="s">
        <v>1343</v>
      </c>
      <c r="T619" s="0" t="s">
        <v>772</v>
      </c>
      <c r="U619" s="200" t="n">
        <v>4.65</v>
      </c>
      <c r="V619" s="0" t="s">
        <v>1412</v>
      </c>
      <c r="W619" s="0" t="s">
        <v>1345</v>
      </c>
      <c r="X619" s="0" t="s">
        <v>1346</v>
      </c>
      <c r="Y619" s="0" t="s">
        <v>893</v>
      </c>
      <c r="Z619" s="0" t="s">
        <v>573</v>
      </c>
      <c r="AA619" s="0" t="s">
        <v>1413</v>
      </c>
      <c r="AB619" s="197" t="n">
        <v>37104.875</v>
      </c>
      <c r="AC619" s="197" t="n">
        <v>37134.875</v>
      </c>
      <c r="AD619" s="0" t="n">
        <f aca="false">(AC619-AB619+1)*SUM(P619:Q619)</f>
        <v>465000</v>
      </c>
    </row>
    <row r="620" customFormat="false" ht="12.75" hidden="false" customHeight="false" outlineLevel="0" collapsed="false">
      <c r="A620" s="191" t="str">
        <f aca="false">B620&amp;" "&amp;C620&amp;" "&amp;D620</f>
        <v>US Natural Gas Physical</v>
      </c>
      <c r="B620" s="191" t="str">
        <f aca="false">IF((LEFT(N620,2)="US"),"US","")</f>
        <v>US</v>
      </c>
      <c r="C620" s="191" t="str">
        <f aca="false">M620</f>
        <v>Natural Gas</v>
      </c>
      <c r="D620" s="191" t="str">
        <f aca="false">IF(ISNUMBER(FIND("Phy",N620))=TRUE(),"Physical","Financial")</f>
        <v>Physical</v>
      </c>
      <c r="E620" s="191" t="n">
        <f aca="false">IF(VLOOKUP(S620,'DD-Lookup'!$J$6:$L$50,3,FALSE())="Monthly",(YEAR(AC620)-YEAR(AB620))*12+MONTH(AC620)-MONTH(AB620)+1,(AC620-AB620+1))</f>
        <v>1</v>
      </c>
      <c r="F620" s="220" t="n">
        <f aca="false">E620*SUM(P620:Q620)</f>
        <v>10000</v>
      </c>
      <c r="G620" s="196" t="n">
        <v>1245078</v>
      </c>
      <c r="H620" s="197" t="n">
        <v>37026.3061111111</v>
      </c>
      <c r="I620" s="0" t="s">
        <v>1251</v>
      </c>
      <c r="M620" s="0" t="s">
        <v>927</v>
      </c>
      <c r="N620" s="0" t="s">
        <v>1371</v>
      </c>
      <c r="O620" s="0" t="s">
        <v>1372</v>
      </c>
      <c r="Q620" s="198" t="n">
        <v>10000</v>
      </c>
      <c r="S620" s="0" t="s">
        <v>1343</v>
      </c>
      <c r="T620" s="0" t="s">
        <v>772</v>
      </c>
      <c r="U620" s="200" t="n">
        <v>4.53</v>
      </c>
      <c r="V620" s="0" t="s">
        <v>1373</v>
      </c>
      <c r="W620" s="0" t="s">
        <v>1374</v>
      </c>
      <c r="X620" s="0" t="s">
        <v>1375</v>
      </c>
      <c r="Y620" s="0" t="s">
        <v>1376</v>
      </c>
      <c r="Z620" s="0" t="s">
        <v>573</v>
      </c>
      <c r="AA620" s="0" t="n">
        <v>788631</v>
      </c>
      <c r="AB620" s="197" t="n">
        <v>37027.875</v>
      </c>
      <c r="AC620" s="197" t="n">
        <v>37027.875</v>
      </c>
    </row>
    <row r="621" customFormat="false" ht="12.75" hidden="false" customHeight="false" outlineLevel="0" collapsed="false">
      <c r="A621" s="191" t="str">
        <f aca="false">B621&amp;" "&amp;C621&amp;" "&amp;D621</f>
        <v> Metals Financial</v>
      </c>
      <c r="B621" s="191" t="str">
        <f aca="false">IF((LEFT(N621,2)="US"),"US","")</f>
        <v/>
      </c>
      <c r="C621" s="191" t="str">
        <f aca="false">M621</f>
        <v>Metals</v>
      </c>
      <c r="D621" s="191" t="str">
        <f aca="false">IF(ISNUMBER(FIND("Phy",N621))=TRUE(),"Physical","Financial")</f>
        <v>Financial</v>
      </c>
      <c r="E621" s="191" t="n">
        <f aca="false">IF(VLOOKUP(S621,'DD-Lookup'!$J$6:$L$50,3,FALSE())="Monthly",(YEAR(AC621)-YEAR(AB621))*12+MONTH(AC621)-MONTH(AB621)+1,(AC621-AB621+1))</f>
        <v>1</v>
      </c>
      <c r="F621" s="220" t="n">
        <f aca="false">E621*SUM(P621:Q621)</f>
        <v>12</v>
      </c>
      <c r="G621" s="196" t="n">
        <v>1245079</v>
      </c>
      <c r="H621" s="197" t="n">
        <v>37026.3061226852</v>
      </c>
      <c r="I621" s="0" t="s">
        <v>616</v>
      </c>
      <c r="M621" s="0" t="s">
        <v>768</v>
      </c>
      <c r="N621" s="0" t="s">
        <v>769</v>
      </c>
      <c r="O621" s="0" t="s">
        <v>770</v>
      </c>
      <c r="Q621" s="198" t="n">
        <v>12</v>
      </c>
      <c r="S621" s="0" t="s">
        <v>771</v>
      </c>
      <c r="T621" s="0" t="s">
        <v>772</v>
      </c>
      <c r="U621" s="200" t="n">
        <v>1674</v>
      </c>
      <c r="V621" s="0" t="s">
        <v>877</v>
      </c>
      <c r="W621" s="0" t="s">
        <v>820</v>
      </c>
      <c r="X621" s="0" t="s">
        <v>775</v>
      </c>
      <c r="Y621" s="0" t="s">
        <v>776</v>
      </c>
      <c r="Z621" s="0" t="s">
        <v>777</v>
      </c>
      <c r="AA621" s="0" t="n">
        <v>2129700</v>
      </c>
    </row>
    <row r="622" customFormat="false" ht="12.75" hidden="false" customHeight="false" outlineLevel="0" collapsed="false">
      <c r="A622" s="191" t="str">
        <f aca="false">B622&amp;" "&amp;C622&amp;" "&amp;D622</f>
        <v>US Natural Gas Physical</v>
      </c>
      <c r="B622" s="191" t="str">
        <f aca="false">IF((LEFT(N622,2)="US"),"US","")</f>
        <v>US</v>
      </c>
      <c r="C622" s="191" t="str">
        <f aca="false">M622</f>
        <v>Natural Gas</v>
      </c>
      <c r="D622" s="191" t="str">
        <f aca="false">IF(ISNUMBER(FIND("Phy",N622))=TRUE(),"Physical","Financial")</f>
        <v>Physical</v>
      </c>
      <c r="E622" s="191" t="n">
        <f aca="false">IF(VLOOKUP(S622,'DD-Lookup'!$J$6:$L$50,3,FALSE())="Monthly",(YEAR(AC622)-YEAR(AB622))*12+MONTH(AC622)-MONTH(AB622)+1,(AC622-AB622+1))</f>
        <v>1</v>
      </c>
      <c r="F622" s="220" t="n">
        <f aca="false">E622*SUM(P622:Q622)</f>
        <v>10000</v>
      </c>
      <c r="G622" s="196" t="n">
        <v>1245080</v>
      </c>
      <c r="H622" s="197" t="n">
        <v>37026.3061921296</v>
      </c>
      <c r="I622" s="0" t="s">
        <v>1251</v>
      </c>
      <c r="M622" s="0" t="s">
        <v>927</v>
      </c>
      <c r="N622" s="0" t="s">
        <v>1371</v>
      </c>
      <c r="O622" s="0" t="s">
        <v>1372</v>
      </c>
      <c r="Q622" s="198" t="n">
        <v>10000</v>
      </c>
      <c r="S622" s="0" t="s">
        <v>1343</v>
      </c>
      <c r="T622" s="0" t="s">
        <v>772</v>
      </c>
      <c r="U622" s="200" t="n">
        <v>4.5313</v>
      </c>
      <c r="V622" s="0" t="s">
        <v>1373</v>
      </c>
      <c r="W622" s="0" t="s">
        <v>1374</v>
      </c>
      <c r="X622" s="0" t="s">
        <v>1375</v>
      </c>
      <c r="Y622" s="0" t="s">
        <v>1376</v>
      </c>
      <c r="Z622" s="0" t="s">
        <v>573</v>
      </c>
      <c r="AA622" s="0" t="n">
        <v>788632</v>
      </c>
      <c r="AB622" s="197" t="n">
        <v>37027.875</v>
      </c>
      <c r="AC622" s="197" t="n">
        <v>37027.875</v>
      </c>
    </row>
    <row r="623" customFormat="false" ht="12.75" hidden="false" customHeight="false" outlineLevel="0" collapsed="false">
      <c r="A623" s="191" t="str">
        <f aca="false">B623&amp;" "&amp;C623&amp;" "&amp;D623</f>
        <v>US Natural Gas Financial</v>
      </c>
      <c r="B623" s="191" t="str">
        <f aca="false">IF((LEFT(N623,2)="US"),"US","")</f>
        <v>US</v>
      </c>
      <c r="C623" s="191" t="str">
        <f aca="false">M623</f>
        <v>Natural Gas</v>
      </c>
      <c r="D623" s="191" t="str">
        <f aca="false">IF(ISNUMBER(FIND("Phy",N623))=TRUE(),"Physical","Financial")</f>
        <v>Financial</v>
      </c>
      <c r="E623" s="191" t="n">
        <f aca="false">IF(VLOOKUP(S623,'DD-Lookup'!$J$6:$L$50,3,FALSE())="Monthly",(YEAR(AC623)-YEAR(AB623))*12+MONTH(AC623)-MONTH(AB623)+1,(AC623-AB623+1))</f>
        <v>30</v>
      </c>
      <c r="F623" s="220" t="n">
        <f aca="false">E623*SUM(P623:Q623)</f>
        <v>150000</v>
      </c>
      <c r="G623" s="196" t="n">
        <v>1245081</v>
      </c>
      <c r="H623" s="197" t="n">
        <v>37026.306412037</v>
      </c>
      <c r="I623" s="0" t="s">
        <v>1414</v>
      </c>
      <c r="M623" s="0" t="s">
        <v>927</v>
      </c>
      <c r="N623" s="0" t="s">
        <v>1341</v>
      </c>
      <c r="O623" s="0" t="s">
        <v>1342</v>
      </c>
      <c r="P623" s="198" t="n">
        <v>5000</v>
      </c>
      <c r="S623" s="0" t="s">
        <v>1343</v>
      </c>
      <c r="T623" s="0" t="s">
        <v>772</v>
      </c>
      <c r="U623" s="200" t="n">
        <v>4.51</v>
      </c>
      <c r="V623" s="0" t="s">
        <v>1415</v>
      </c>
      <c r="W623" s="0" t="s">
        <v>1345</v>
      </c>
      <c r="X623" s="0" t="s">
        <v>1346</v>
      </c>
      <c r="Y623" s="0" t="s">
        <v>893</v>
      </c>
      <c r="Z623" s="0" t="s">
        <v>573</v>
      </c>
      <c r="AA623" s="0" t="s">
        <v>1416</v>
      </c>
      <c r="AB623" s="197" t="n">
        <v>37043.875</v>
      </c>
      <c r="AC623" s="197" t="n">
        <v>37072.875</v>
      </c>
      <c r="AD623" s="0" t="n">
        <f aca="false">(AC623-AB623+1)*SUM(P623:Q623)</f>
        <v>150000</v>
      </c>
    </row>
    <row r="624" customFormat="false" ht="12.75" hidden="false" customHeight="false" outlineLevel="0" collapsed="false">
      <c r="A624" s="191" t="str">
        <f aca="false">B624&amp;" "&amp;C624&amp;" "&amp;D624</f>
        <v>US Power Physical</v>
      </c>
      <c r="B624" s="191" t="str">
        <f aca="false">IF((LEFT(N624,2)="US"),"US","")</f>
        <v>US</v>
      </c>
      <c r="C624" s="191" t="str">
        <f aca="false">M624</f>
        <v>Power</v>
      </c>
      <c r="D624" s="191" t="str">
        <f aca="false">IF(ISNUMBER(FIND("Phy",N624))=TRUE(),"Physical","Financial")</f>
        <v>Physical</v>
      </c>
      <c r="E624" s="191" t="n">
        <f aca="false">IF(VLOOKUP(S624,'DD-Lookup'!$J$6:$L$50,3,FALSE())="Monthly",(YEAR(AC624)-YEAR(AB624))*12+MONTH(AC624)-MONTH(AB624)+1,(AC624-AB624+1))</f>
        <v>59</v>
      </c>
      <c r="F624" s="220" t="n">
        <f aca="false">E624*SUM(P624:Q624)</f>
        <v>2950</v>
      </c>
      <c r="G624" s="196" t="n">
        <v>1245083</v>
      </c>
      <c r="H624" s="197" t="n">
        <v>37026.3066319445</v>
      </c>
      <c r="I624" s="0" t="s">
        <v>1228</v>
      </c>
      <c r="M624" s="0" t="s">
        <v>72</v>
      </c>
      <c r="N624" s="0" t="s">
        <v>1190</v>
      </c>
      <c r="O624" s="0" t="s">
        <v>1417</v>
      </c>
      <c r="Q624" s="198" t="n">
        <v>50</v>
      </c>
      <c r="S624" s="0" t="s">
        <v>781</v>
      </c>
      <c r="T624" s="0" t="s">
        <v>772</v>
      </c>
      <c r="U624" s="200" t="n">
        <v>40.5</v>
      </c>
      <c r="V624" s="0" t="s">
        <v>1236</v>
      </c>
      <c r="W624" s="0" t="s">
        <v>1237</v>
      </c>
      <c r="X624" s="0" t="s">
        <v>1238</v>
      </c>
      <c r="Y624" s="0" t="s">
        <v>1167</v>
      </c>
      <c r="Z624" s="0" t="s">
        <v>628</v>
      </c>
      <c r="AA624" s="0" t="n">
        <v>610845.1</v>
      </c>
      <c r="AB624" s="197" t="n">
        <v>37257.7104166667</v>
      </c>
      <c r="AC624" s="197" t="n">
        <v>37315.7104166667</v>
      </c>
    </row>
    <row r="625" customFormat="false" ht="12.75" hidden="false" customHeight="false" outlineLevel="0" collapsed="false">
      <c r="A625" s="191" t="str">
        <f aca="false">B625&amp;" "&amp;C625&amp;" "&amp;D625</f>
        <v>US Natural Gas Financial</v>
      </c>
      <c r="B625" s="191" t="str">
        <f aca="false">IF((LEFT(N625,2)="US"),"US","")</f>
        <v>US</v>
      </c>
      <c r="C625" s="191" t="str">
        <f aca="false">M625</f>
        <v>Natural Gas</v>
      </c>
      <c r="D625" s="191" t="str">
        <f aca="false">IF(ISNUMBER(FIND("Phy",N625))=TRUE(),"Physical","Financial")</f>
        <v>Financial</v>
      </c>
      <c r="E625" s="191" t="n">
        <f aca="false">IF(VLOOKUP(S625,'DD-Lookup'!$J$6:$L$50,3,FALSE())="Monthly",(YEAR(AC625)-YEAR(AB625))*12+MONTH(AC625)-MONTH(AB625)+1,(AC625-AB625+1))</f>
        <v>30</v>
      </c>
      <c r="F625" s="220" t="n">
        <f aca="false">E625*SUM(P625:Q625)</f>
        <v>150000</v>
      </c>
      <c r="G625" s="196" t="n">
        <v>1245084</v>
      </c>
      <c r="H625" s="197" t="n">
        <v>37026.3066435185</v>
      </c>
      <c r="I625" s="0" t="s">
        <v>1340</v>
      </c>
      <c r="M625" s="0" t="s">
        <v>927</v>
      </c>
      <c r="N625" s="0" t="s">
        <v>1341</v>
      </c>
      <c r="O625" s="0" t="s">
        <v>1342</v>
      </c>
      <c r="P625" s="198" t="n">
        <v>5000</v>
      </c>
      <c r="S625" s="0" t="s">
        <v>1343</v>
      </c>
      <c r="T625" s="0" t="s">
        <v>772</v>
      </c>
      <c r="U625" s="200" t="n">
        <v>4.51</v>
      </c>
      <c r="V625" s="0" t="s">
        <v>1418</v>
      </c>
      <c r="W625" s="0" t="s">
        <v>1345</v>
      </c>
      <c r="X625" s="0" t="s">
        <v>1346</v>
      </c>
      <c r="Y625" s="0" t="s">
        <v>893</v>
      </c>
      <c r="Z625" s="0" t="s">
        <v>573</v>
      </c>
      <c r="AA625" s="0" t="s">
        <v>1419</v>
      </c>
      <c r="AB625" s="197" t="n">
        <v>37043.875</v>
      </c>
      <c r="AC625" s="197" t="n">
        <v>37072.875</v>
      </c>
      <c r="AD625" s="0" t="n">
        <f aca="false">(AC625-AB625+1)*SUM(P625:Q625)</f>
        <v>150000</v>
      </c>
    </row>
    <row r="626" customFormat="false" ht="12.75" hidden="false" customHeight="false" outlineLevel="0" collapsed="false">
      <c r="A626" s="191" t="str">
        <f aca="false">B626&amp;" "&amp;C626&amp;" "&amp;D626</f>
        <v>US Power Financial</v>
      </c>
      <c r="B626" s="191" t="str">
        <f aca="false">IF((LEFT(N626,2)="US"),"US","")</f>
        <v>US</v>
      </c>
      <c r="C626" s="191" t="str">
        <f aca="false">M626</f>
        <v>Power</v>
      </c>
      <c r="D626" s="191" t="str">
        <f aca="false">IF(ISNUMBER(FIND("Phy",N626))=TRUE(),"Physical","Financial")</f>
        <v>Financial</v>
      </c>
      <c r="E626" s="191" t="n">
        <f aca="false">IF(VLOOKUP(S626,'DD-Lookup'!$J$6:$L$50,3,FALSE())="Monthly",(YEAR(AC626)-YEAR(AB626))*12+MONTH(AC626)-MONTH(AB626)+1,(AC626-AB626+1))</f>
        <v>1</v>
      </c>
      <c r="F626" s="220" t="n">
        <f aca="false">E626*SUM(P626:Q626)</f>
        <v>50</v>
      </c>
      <c r="G626" s="196" t="n">
        <v>1245085</v>
      </c>
      <c r="H626" s="197" t="n">
        <v>37026.3066550926</v>
      </c>
      <c r="I626" s="0" t="s">
        <v>1161</v>
      </c>
      <c r="M626" s="0" t="s">
        <v>72</v>
      </c>
      <c r="N626" s="0" t="s">
        <v>1162</v>
      </c>
      <c r="O626" s="0" t="s">
        <v>1261</v>
      </c>
      <c r="P626" s="198" t="n">
        <v>50</v>
      </c>
      <c r="S626" s="0" t="s">
        <v>781</v>
      </c>
      <c r="T626" s="0" t="s">
        <v>772</v>
      </c>
      <c r="U626" s="200" t="n">
        <v>37.75</v>
      </c>
      <c r="V626" s="0" t="s">
        <v>1164</v>
      </c>
      <c r="W626" s="0" t="s">
        <v>1232</v>
      </c>
      <c r="X626" s="0" t="s">
        <v>1233</v>
      </c>
      <c r="Y626" s="0" t="s">
        <v>1167</v>
      </c>
      <c r="Z626" s="0" t="s">
        <v>573</v>
      </c>
      <c r="AA626" s="0" t="n">
        <v>610846.1</v>
      </c>
      <c r="AB626" s="197" t="n">
        <v>37027.875</v>
      </c>
      <c r="AC626" s="197" t="n">
        <v>37027.875</v>
      </c>
    </row>
    <row r="627" customFormat="false" ht="12.75" hidden="false" customHeight="false" outlineLevel="0" collapsed="false">
      <c r="A627" s="191" t="str">
        <f aca="false">B627&amp;" "&amp;C627&amp;" "&amp;D627</f>
        <v>US Power Physical</v>
      </c>
      <c r="B627" s="191" t="str">
        <f aca="false">IF((LEFT(N627,2)="US"),"US","")</f>
        <v>US</v>
      </c>
      <c r="C627" s="191" t="str">
        <f aca="false">M627</f>
        <v>Power</v>
      </c>
      <c r="D627" s="191" t="str">
        <f aca="false">IF(ISNUMBER(FIND("Phy",N627))=TRUE(),"Physical","Financial")</f>
        <v>Physical</v>
      </c>
      <c r="E627" s="191" t="n">
        <f aca="false">IF(VLOOKUP(S627,'DD-Lookup'!$J$6:$L$50,3,FALSE())="Monthly",(YEAR(AC627)-YEAR(AB627))*12+MONTH(AC627)-MONTH(AB627)+1,(AC627-AB627+1))</f>
        <v>2</v>
      </c>
      <c r="F627" s="220" t="n">
        <f aca="false">E627*SUM(P627:Q627)</f>
        <v>100</v>
      </c>
      <c r="G627" s="196" t="n">
        <v>1245087</v>
      </c>
      <c r="H627" s="197" t="n">
        <v>37026.3068518519</v>
      </c>
      <c r="I627" s="0" t="s">
        <v>1276</v>
      </c>
      <c r="M627" s="0" t="s">
        <v>72</v>
      </c>
      <c r="N627" s="0" t="s">
        <v>1190</v>
      </c>
      <c r="O627" s="0" t="s">
        <v>1302</v>
      </c>
      <c r="Q627" s="198" t="n">
        <v>50</v>
      </c>
      <c r="S627" s="0" t="s">
        <v>781</v>
      </c>
      <c r="T627" s="0" t="s">
        <v>772</v>
      </c>
      <c r="U627" s="200" t="n">
        <v>39.75</v>
      </c>
      <c r="V627" s="0" t="s">
        <v>1277</v>
      </c>
      <c r="W627" s="0" t="s">
        <v>1232</v>
      </c>
      <c r="X627" s="0" t="s">
        <v>1233</v>
      </c>
      <c r="Y627" s="0" t="s">
        <v>1167</v>
      </c>
      <c r="Z627" s="0" t="s">
        <v>628</v>
      </c>
      <c r="AA627" s="0" t="n">
        <v>610847.1</v>
      </c>
      <c r="AB627" s="197" t="n">
        <v>37028.875</v>
      </c>
      <c r="AC627" s="197" t="n">
        <v>37029.875</v>
      </c>
    </row>
    <row r="628" customFormat="false" ht="12.75" hidden="false" customHeight="false" outlineLevel="0" collapsed="false">
      <c r="A628" s="191" t="str">
        <f aca="false">B628&amp;" "&amp;C628&amp;" "&amp;D628</f>
        <v> Metals Financial</v>
      </c>
      <c r="B628" s="191" t="str">
        <f aca="false">IF((LEFT(N628,2)="US"),"US","")</f>
        <v/>
      </c>
      <c r="C628" s="191" t="str">
        <f aca="false">M628</f>
        <v>Metals</v>
      </c>
      <c r="D628" s="191" t="str">
        <f aca="false">IF(ISNUMBER(FIND("Phy",N628))=TRUE(),"Physical","Financial")</f>
        <v>Financial</v>
      </c>
      <c r="E628" s="191" t="n">
        <f aca="false">IF(VLOOKUP(S628,'DD-Lookup'!$J$6:$L$50,3,FALSE())="Monthly",(YEAR(AC628)-YEAR(AB628))*12+MONTH(AC628)-MONTH(AB628)+1,(AC628-AB628+1))</f>
        <v>1</v>
      </c>
      <c r="F628" s="220" t="n">
        <f aca="false">E628*SUM(P628:Q628)</f>
        <v>10</v>
      </c>
      <c r="G628" s="196" t="n">
        <v>1245088</v>
      </c>
      <c r="H628" s="197" t="n">
        <v>37026.3069328704</v>
      </c>
      <c r="I628" s="0" t="s">
        <v>1058</v>
      </c>
      <c r="M628" s="0" t="s">
        <v>768</v>
      </c>
      <c r="N628" s="0" t="s">
        <v>769</v>
      </c>
      <c r="O628" s="0" t="s">
        <v>770</v>
      </c>
      <c r="P628" s="198" t="n">
        <v>10</v>
      </c>
      <c r="S628" s="0" t="s">
        <v>771</v>
      </c>
      <c r="T628" s="0" t="s">
        <v>772</v>
      </c>
      <c r="U628" s="200" t="n">
        <v>1673</v>
      </c>
      <c r="V628" s="0" t="s">
        <v>1059</v>
      </c>
      <c r="W628" s="0" t="s">
        <v>820</v>
      </c>
      <c r="X628" s="0" t="s">
        <v>775</v>
      </c>
      <c r="Y628" s="0" t="s">
        <v>776</v>
      </c>
      <c r="Z628" s="0" t="s">
        <v>777</v>
      </c>
      <c r="AA628" s="0" t="n">
        <v>2129706</v>
      </c>
    </row>
    <row r="629" customFormat="false" ht="12.75" hidden="false" customHeight="false" outlineLevel="0" collapsed="false">
      <c r="A629" s="191" t="str">
        <f aca="false">B629&amp;" "&amp;C629&amp;" "&amp;D629</f>
        <v>US Natural Gas Financial</v>
      </c>
      <c r="B629" s="191" t="str">
        <f aca="false">IF((LEFT(N629,2)="US"),"US","")</f>
        <v>US</v>
      </c>
      <c r="C629" s="191" t="str">
        <f aca="false">M629</f>
        <v>Natural Gas</v>
      </c>
      <c r="D629" s="191" t="str">
        <f aca="false">IF(ISNUMBER(FIND("Phy",N629))=TRUE(),"Physical","Financial")</f>
        <v>Financial</v>
      </c>
      <c r="E629" s="191" t="n">
        <f aca="false">IF(VLOOKUP(S629,'DD-Lookup'!$J$6:$L$50,3,FALSE())="Monthly",(YEAR(AC629)-YEAR(AB629))*12+MONTH(AC629)-MONTH(AB629)+1,(AC629-AB629+1))</f>
        <v>30</v>
      </c>
      <c r="F629" s="220" t="n">
        <f aca="false">E629*SUM(P629:Q629)</f>
        <v>450000</v>
      </c>
      <c r="G629" s="196" t="n">
        <v>1245089</v>
      </c>
      <c r="H629" s="197" t="n">
        <v>37026.3069907407</v>
      </c>
      <c r="I629" s="0" t="s">
        <v>1420</v>
      </c>
      <c r="M629" s="0" t="s">
        <v>927</v>
      </c>
      <c r="N629" s="0" t="s">
        <v>1341</v>
      </c>
      <c r="O629" s="0" t="s">
        <v>1342</v>
      </c>
      <c r="Q629" s="198" t="n">
        <v>15000</v>
      </c>
      <c r="S629" s="0" t="s">
        <v>1343</v>
      </c>
      <c r="T629" s="0" t="s">
        <v>772</v>
      </c>
      <c r="U629" s="200" t="n">
        <v>4.515</v>
      </c>
      <c r="V629" s="0" t="s">
        <v>1421</v>
      </c>
      <c r="W629" s="0" t="s">
        <v>1345</v>
      </c>
      <c r="X629" s="0" t="s">
        <v>1346</v>
      </c>
      <c r="Y629" s="0" t="s">
        <v>893</v>
      </c>
      <c r="Z629" s="0" t="s">
        <v>573</v>
      </c>
      <c r="AA629" s="0" t="s">
        <v>1422</v>
      </c>
      <c r="AB629" s="197" t="n">
        <v>37043.875</v>
      </c>
      <c r="AC629" s="197" t="n">
        <v>37072.875</v>
      </c>
      <c r="AD629" s="0" t="n">
        <f aca="false">(AC629-AB629+1)*SUM(P629:Q629)</f>
        <v>450000</v>
      </c>
    </row>
    <row r="630" customFormat="false" ht="12.75" hidden="false" customHeight="false" outlineLevel="0" collapsed="false">
      <c r="A630" s="191" t="str">
        <f aca="false">B630&amp;" "&amp;C630&amp;" "&amp;D630</f>
        <v>US Natural Gas Physical</v>
      </c>
      <c r="B630" s="191" t="str">
        <f aca="false">IF((LEFT(N630,2)="US"),"US","")</f>
        <v>US</v>
      </c>
      <c r="C630" s="191" t="str">
        <f aca="false">M630</f>
        <v>Natural Gas</v>
      </c>
      <c r="D630" s="191" t="str">
        <f aca="false">IF(ISNUMBER(FIND("Phy",N630))=TRUE(),"Physical","Financial")</f>
        <v>Physical</v>
      </c>
      <c r="E630" s="191" t="n">
        <f aca="false">IF(VLOOKUP(S630,'DD-Lookup'!$J$6:$L$50,3,FALSE())="Monthly",(YEAR(AC630)-YEAR(AB630))*12+MONTH(AC630)-MONTH(AB630)+1,(AC630-AB630+1))</f>
        <v>1</v>
      </c>
      <c r="F630" s="220" t="n">
        <f aca="false">E630*SUM(P630:Q630)</f>
        <v>5000</v>
      </c>
      <c r="G630" s="196" t="n">
        <v>1245090</v>
      </c>
      <c r="H630" s="197" t="n">
        <v>37026.3071875</v>
      </c>
      <c r="I630" s="0" t="s">
        <v>1251</v>
      </c>
      <c r="M630" s="0" t="s">
        <v>927</v>
      </c>
      <c r="N630" s="0" t="s">
        <v>1371</v>
      </c>
      <c r="O630" s="0" t="s">
        <v>1423</v>
      </c>
      <c r="Q630" s="198" t="n">
        <v>5000</v>
      </c>
      <c r="S630" s="0" t="s">
        <v>1343</v>
      </c>
      <c r="T630" s="0" t="s">
        <v>772</v>
      </c>
      <c r="U630" s="200" t="n">
        <v>4.31</v>
      </c>
      <c r="V630" s="0" t="s">
        <v>1373</v>
      </c>
      <c r="W630" s="0" t="s">
        <v>1424</v>
      </c>
      <c r="X630" s="0" t="s">
        <v>1425</v>
      </c>
      <c r="Y630" s="0" t="s">
        <v>1376</v>
      </c>
      <c r="Z630" s="0" t="s">
        <v>573</v>
      </c>
      <c r="AA630" s="0" t="n">
        <v>788633</v>
      </c>
      <c r="AB630" s="197" t="n">
        <v>37027.875</v>
      </c>
      <c r="AC630" s="197" t="n">
        <v>37027.875</v>
      </c>
    </row>
    <row r="631" customFormat="false" ht="12.75" hidden="false" customHeight="false" outlineLevel="0" collapsed="false">
      <c r="A631" s="191" t="str">
        <f aca="false">B631&amp;" "&amp;C631&amp;" "&amp;D631</f>
        <v>US Natural Gas Physical</v>
      </c>
      <c r="B631" s="191" t="str">
        <f aca="false">IF((LEFT(N631,2)="US"),"US","")</f>
        <v>US</v>
      </c>
      <c r="C631" s="191" t="str">
        <f aca="false">M631</f>
        <v>Natural Gas</v>
      </c>
      <c r="D631" s="191" t="str">
        <f aca="false">IF(ISNUMBER(FIND("Phy",N631))=TRUE(),"Physical","Financial")</f>
        <v>Physical</v>
      </c>
      <c r="E631" s="191" t="n">
        <f aca="false">IF(VLOOKUP(S631,'DD-Lookup'!$J$6:$L$50,3,FALSE())="Monthly",(YEAR(AC631)-YEAR(AB631))*12+MONTH(AC631)-MONTH(AB631)+1,(AC631-AB631+1))</f>
        <v>1</v>
      </c>
      <c r="F631" s="220" t="n">
        <f aca="false">E631*SUM(P631:Q631)</f>
        <v>5000</v>
      </c>
      <c r="G631" s="196" t="n">
        <v>1245091</v>
      </c>
      <c r="H631" s="197" t="n">
        <v>37026.3072453704</v>
      </c>
      <c r="I631" s="0" t="s">
        <v>1251</v>
      </c>
      <c r="M631" s="0" t="s">
        <v>927</v>
      </c>
      <c r="N631" s="0" t="s">
        <v>1371</v>
      </c>
      <c r="O631" s="0" t="s">
        <v>1423</v>
      </c>
      <c r="Q631" s="198" t="n">
        <v>5000</v>
      </c>
      <c r="S631" s="0" t="s">
        <v>1343</v>
      </c>
      <c r="T631" s="0" t="s">
        <v>772</v>
      </c>
      <c r="U631" s="200" t="n">
        <v>4.315</v>
      </c>
      <c r="V631" s="0" t="s">
        <v>1373</v>
      </c>
      <c r="W631" s="0" t="s">
        <v>1424</v>
      </c>
      <c r="X631" s="0" t="s">
        <v>1425</v>
      </c>
      <c r="Y631" s="0" t="s">
        <v>1376</v>
      </c>
      <c r="Z631" s="0" t="s">
        <v>573</v>
      </c>
      <c r="AA631" s="0" t="n">
        <v>788634</v>
      </c>
      <c r="AB631" s="197" t="n">
        <v>37027.875</v>
      </c>
      <c r="AC631" s="197" t="n">
        <v>37027.875</v>
      </c>
    </row>
    <row r="632" customFormat="false" ht="12.75" hidden="false" customHeight="false" outlineLevel="0" collapsed="false">
      <c r="A632" s="191" t="str">
        <f aca="false">B632&amp;" "&amp;C632&amp;" "&amp;D632</f>
        <v>US Natural Gas Financial</v>
      </c>
      <c r="B632" s="191" t="str">
        <f aca="false">IF((LEFT(N632,2)="US"),"US","")</f>
        <v>US</v>
      </c>
      <c r="C632" s="191" t="str">
        <f aca="false">M632</f>
        <v>Natural Gas</v>
      </c>
      <c r="D632" s="191" t="str">
        <f aca="false">IF(ISNUMBER(FIND("Phy",N632))=TRUE(),"Physical","Financial")</f>
        <v>Financial</v>
      </c>
      <c r="E632" s="191" t="n">
        <f aca="false">IF(VLOOKUP(S632,'DD-Lookup'!$J$6:$L$50,3,FALSE())="Monthly",(YEAR(AC632)-YEAR(AB632))*12+MONTH(AC632)-MONTH(AB632)+1,(AC632-AB632+1))</f>
        <v>30</v>
      </c>
      <c r="F632" s="220" t="n">
        <f aca="false">E632*SUM(P632:Q632)</f>
        <v>225000</v>
      </c>
      <c r="G632" s="196" t="n">
        <v>1245093</v>
      </c>
      <c r="H632" s="197" t="n">
        <v>37026.3077083333</v>
      </c>
      <c r="I632" s="0" t="s">
        <v>1420</v>
      </c>
      <c r="M632" s="0" t="s">
        <v>927</v>
      </c>
      <c r="N632" s="0" t="s">
        <v>1341</v>
      </c>
      <c r="O632" s="0" t="s">
        <v>1342</v>
      </c>
      <c r="P632" s="198" t="n">
        <v>7500</v>
      </c>
      <c r="S632" s="0" t="s">
        <v>1343</v>
      </c>
      <c r="T632" s="0" t="s">
        <v>772</v>
      </c>
      <c r="U632" s="200" t="n">
        <v>4.51</v>
      </c>
      <c r="V632" s="0" t="s">
        <v>1426</v>
      </c>
      <c r="W632" s="0" t="s">
        <v>1345</v>
      </c>
      <c r="X632" s="0" t="s">
        <v>1346</v>
      </c>
      <c r="Y632" s="0" t="s">
        <v>893</v>
      </c>
      <c r="Z632" s="0" t="s">
        <v>573</v>
      </c>
      <c r="AA632" s="0" t="s">
        <v>1427</v>
      </c>
      <c r="AB632" s="197" t="n">
        <v>37043.875</v>
      </c>
      <c r="AC632" s="197" t="n">
        <v>37072.875</v>
      </c>
      <c r="AD632" s="0" t="n">
        <f aca="false">(AC632-AB632+1)*SUM(P632:Q632)</f>
        <v>225000</v>
      </c>
    </row>
    <row r="633" customFormat="false" ht="12.75" hidden="false" customHeight="false" outlineLevel="0" collapsed="false">
      <c r="A633" s="191" t="str">
        <f aca="false">B633&amp;" "&amp;C633&amp;" "&amp;D633</f>
        <v>US Natural Gas Physical</v>
      </c>
      <c r="B633" s="191" t="str">
        <f aca="false">IF((LEFT(N633,2)="US"),"US","")</f>
        <v>US</v>
      </c>
      <c r="C633" s="191" t="str">
        <f aca="false">M633</f>
        <v>Natural Gas</v>
      </c>
      <c r="D633" s="191" t="str">
        <f aca="false">IF(ISNUMBER(FIND("Phy",N633))=TRUE(),"Physical","Financial")</f>
        <v>Physical</v>
      </c>
      <c r="E633" s="191" t="n">
        <f aca="false">IF(VLOOKUP(S633,'DD-Lookup'!$J$6:$L$50,3,FALSE())="Monthly",(YEAR(AC633)-YEAR(AB633))*12+MONTH(AC633)-MONTH(AB633)+1,(AC633-AB633+1))</f>
        <v>1</v>
      </c>
      <c r="F633" s="220" t="n">
        <f aca="false">E633*SUM(P633:Q633)</f>
        <v>10000</v>
      </c>
      <c r="G633" s="196" t="n">
        <v>1245094</v>
      </c>
      <c r="H633" s="197" t="n">
        <v>37026.3080324074</v>
      </c>
      <c r="I633" s="0" t="s">
        <v>1420</v>
      </c>
      <c r="M633" s="0" t="s">
        <v>927</v>
      </c>
      <c r="N633" s="0" t="s">
        <v>1371</v>
      </c>
      <c r="O633" s="0" t="s">
        <v>1372</v>
      </c>
      <c r="P633" s="198" t="n">
        <v>10000</v>
      </c>
      <c r="S633" s="0" t="s">
        <v>1343</v>
      </c>
      <c r="T633" s="0" t="s">
        <v>772</v>
      </c>
      <c r="U633" s="200" t="n">
        <v>4.53</v>
      </c>
      <c r="V633" s="0" t="s">
        <v>1428</v>
      </c>
      <c r="W633" s="0" t="s">
        <v>1374</v>
      </c>
      <c r="X633" s="0" t="s">
        <v>1375</v>
      </c>
      <c r="Y633" s="0" t="s">
        <v>1376</v>
      </c>
      <c r="Z633" s="0" t="s">
        <v>573</v>
      </c>
      <c r="AA633" s="0" t="n">
        <v>788635</v>
      </c>
      <c r="AB633" s="197" t="n">
        <v>37027.875</v>
      </c>
      <c r="AC633" s="197" t="n">
        <v>37027.875</v>
      </c>
    </row>
    <row r="634" customFormat="false" ht="12.75" hidden="false" customHeight="false" outlineLevel="0" collapsed="false">
      <c r="A634" s="191" t="str">
        <f aca="false">B634&amp;" "&amp;C634&amp;" "&amp;D634</f>
        <v>US Natural Gas Physical</v>
      </c>
      <c r="B634" s="191" t="str">
        <f aca="false">IF((LEFT(N634,2)="US"),"US","")</f>
        <v>US</v>
      </c>
      <c r="C634" s="191" t="str">
        <f aca="false">M634</f>
        <v>Natural Gas</v>
      </c>
      <c r="D634" s="191" t="str">
        <f aca="false">IF(ISNUMBER(FIND("Phy",N634))=TRUE(),"Physical","Financial")</f>
        <v>Physical</v>
      </c>
      <c r="E634" s="191" t="n">
        <f aca="false">IF(VLOOKUP(S634,'DD-Lookup'!$J$6:$L$50,3,FALSE())="Monthly",(YEAR(AC634)-YEAR(AB634))*12+MONTH(AC634)-MONTH(AB634)+1,(AC634-AB634+1))</f>
        <v>1</v>
      </c>
      <c r="F634" s="220" t="n">
        <f aca="false">E634*SUM(P634:Q634)</f>
        <v>10000</v>
      </c>
      <c r="G634" s="196" t="n">
        <v>1245095</v>
      </c>
      <c r="H634" s="197" t="n">
        <v>37026.3080787037</v>
      </c>
      <c r="I634" s="0" t="s">
        <v>1420</v>
      </c>
      <c r="M634" s="0" t="s">
        <v>927</v>
      </c>
      <c r="N634" s="0" t="s">
        <v>1371</v>
      </c>
      <c r="O634" s="0" t="s">
        <v>1372</v>
      </c>
      <c r="P634" s="198" t="n">
        <v>10000</v>
      </c>
      <c r="S634" s="0" t="s">
        <v>1343</v>
      </c>
      <c r="T634" s="0" t="s">
        <v>772</v>
      </c>
      <c r="U634" s="200" t="n">
        <v>4.5287</v>
      </c>
      <c r="V634" s="0" t="s">
        <v>1428</v>
      </c>
      <c r="W634" s="0" t="s">
        <v>1374</v>
      </c>
      <c r="X634" s="0" t="s">
        <v>1375</v>
      </c>
      <c r="Y634" s="0" t="s">
        <v>1376</v>
      </c>
      <c r="Z634" s="0" t="s">
        <v>573</v>
      </c>
      <c r="AA634" s="0" t="n">
        <v>788636</v>
      </c>
      <c r="AB634" s="197" t="n">
        <v>37027.875</v>
      </c>
      <c r="AC634" s="197" t="n">
        <v>37027.875</v>
      </c>
    </row>
    <row r="635" customFormat="false" ht="12.75" hidden="false" customHeight="false" outlineLevel="0" collapsed="false">
      <c r="A635" s="191" t="str">
        <f aca="false">B635&amp;" "&amp;C635&amp;" "&amp;D635</f>
        <v>US Natural Gas Physical</v>
      </c>
      <c r="B635" s="191" t="str">
        <f aca="false">IF((LEFT(N635,2)="US"),"US","")</f>
        <v>US</v>
      </c>
      <c r="C635" s="191" t="str">
        <f aca="false">M635</f>
        <v>Natural Gas</v>
      </c>
      <c r="D635" s="191" t="str">
        <f aca="false">IF(ISNUMBER(FIND("Phy",N635))=TRUE(),"Physical","Financial")</f>
        <v>Physical</v>
      </c>
      <c r="E635" s="191" t="n">
        <f aca="false">IF(VLOOKUP(S635,'DD-Lookup'!$J$6:$L$50,3,FALSE())="Monthly",(YEAR(AC635)-YEAR(AB635))*12+MONTH(AC635)-MONTH(AB635)+1,(AC635-AB635+1))</f>
        <v>1</v>
      </c>
      <c r="F635" s="220" t="n">
        <f aca="false">E635*SUM(P635:Q635)</f>
        <v>10000</v>
      </c>
      <c r="G635" s="196" t="n">
        <v>1245096</v>
      </c>
      <c r="H635" s="197" t="n">
        <v>37026.308125</v>
      </c>
      <c r="I635" s="0" t="s">
        <v>1420</v>
      </c>
      <c r="M635" s="0" t="s">
        <v>927</v>
      </c>
      <c r="N635" s="0" t="s">
        <v>1371</v>
      </c>
      <c r="O635" s="0" t="s">
        <v>1372</v>
      </c>
      <c r="P635" s="198" t="n">
        <v>10000</v>
      </c>
      <c r="S635" s="0" t="s">
        <v>1343</v>
      </c>
      <c r="T635" s="0" t="s">
        <v>772</v>
      </c>
      <c r="U635" s="200" t="n">
        <v>4.5275</v>
      </c>
      <c r="V635" s="0" t="s">
        <v>1428</v>
      </c>
      <c r="W635" s="0" t="s">
        <v>1374</v>
      </c>
      <c r="X635" s="0" t="s">
        <v>1375</v>
      </c>
      <c r="Y635" s="0" t="s">
        <v>1376</v>
      </c>
      <c r="Z635" s="0" t="s">
        <v>573</v>
      </c>
      <c r="AA635" s="0" t="n">
        <v>788637</v>
      </c>
      <c r="AB635" s="197" t="n">
        <v>37027.875</v>
      </c>
      <c r="AC635" s="197" t="n">
        <v>37027.875</v>
      </c>
    </row>
    <row r="636" customFormat="false" ht="12.75" hidden="false" customHeight="false" outlineLevel="0" collapsed="false">
      <c r="A636" s="191" t="str">
        <f aca="false">B636&amp;" "&amp;C636&amp;" "&amp;D636</f>
        <v>US Natural Gas Physical</v>
      </c>
      <c r="B636" s="191" t="str">
        <f aca="false">IF((LEFT(N636,2)="US"),"US","")</f>
        <v>US</v>
      </c>
      <c r="C636" s="191" t="str">
        <f aca="false">M636</f>
        <v>Natural Gas</v>
      </c>
      <c r="D636" s="191" t="str">
        <f aca="false">IF(ISNUMBER(FIND("Phy",N636))=TRUE(),"Physical","Financial")</f>
        <v>Physical</v>
      </c>
      <c r="E636" s="191" t="n">
        <f aca="false">IF(VLOOKUP(S636,'DD-Lookup'!$J$6:$L$50,3,FALSE())="Monthly",(YEAR(AC636)-YEAR(AB636))*12+MONTH(AC636)-MONTH(AB636)+1,(AC636-AB636+1))</f>
        <v>1</v>
      </c>
      <c r="F636" s="220" t="n">
        <f aca="false">E636*SUM(P636:Q636)</f>
        <v>10000</v>
      </c>
      <c r="G636" s="196" t="n">
        <v>1245097</v>
      </c>
      <c r="H636" s="197" t="n">
        <v>37026.3081597222</v>
      </c>
      <c r="I636" s="0" t="s">
        <v>1420</v>
      </c>
      <c r="M636" s="0" t="s">
        <v>927</v>
      </c>
      <c r="N636" s="0" t="s">
        <v>1371</v>
      </c>
      <c r="O636" s="0" t="s">
        <v>1372</v>
      </c>
      <c r="P636" s="198" t="n">
        <v>10000</v>
      </c>
      <c r="S636" s="0" t="s">
        <v>1343</v>
      </c>
      <c r="T636" s="0" t="s">
        <v>772</v>
      </c>
      <c r="U636" s="200" t="n">
        <v>4.5263</v>
      </c>
      <c r="V636" s="0" t="s">
        <v>1428</v>
      </c>
      <c r="W636" s="0" t="s">
        <v>1374</v>
      </c>
      <c r="X636" s="0" t="s">
        <v>1375</v>
      </c>
      <c r="Y636" s="0" t="s">
        <v>1376</v>
      </c>
      <c r="Z636" s="0" t="s">
        <v>573</v>
      </c>
      <c r="AA636" s="0" t="n">
        <v>788638</v>
      </c>
      <c r="AB636" s="197" t="n">
        <v>37027.875</v>
      </c>
      <c r="AC636" s="197" t="n">
        <v>37027.875</v>
      </c>
    </row>
    <row r="637" customFormat="false" ht="12.75" hidden="false" customHeight="false" outlineLevel="0" collapsed="false">
      <c r="A637" s="191" t="str">
        <f aca="false">B637&amp;" "&amp;C637&amp;" "&amp;D637</f>
        <v>US Power Physical</v>
      </c>
      <c r="B637" s="191" t="str">
        <f aca="false">IF((LEFT(N637,2)="US"),"US","")</f>
        <v>US</v>
      </c>
      <c r="C637" s="191" t="str">
        <f aca="false">M637</f>
        <v>Power</v>
      </c>
      <c r="D637" s="191" t="str">
        <f aca="false">IF(ISNUMBER(FIND("Phy",N637))=TRUE(),"Physical","Financial")</f>
        <v>Physical</v>
      </c>
      <c r="E637" s="191" t="n">
        <f aca="false">IF(VLOOKUP(S637,'DD-Lookup'!$J$6:$L$50,3,FALSE())="Monthly",(YEAR(AC637)-YEAR(AB637))*12+MONTH(AC637)-MONTH(AB637)+1,(AC637-AB637+1))</f>
        <v>1</v>
      </c>
      <c r="F637" s="220" t="n">
        <f aca="false">E637*SUM(P637:Q637)</f>
        <v>50</v>
      </c>
      <c r="G637" s="196" t="n">
        <v>1245098</v>
      </c>
      <c r="H637" s="197" t="n">
        <v>37026.3081828704</v>
      </c>
      <c r="I637" s="0" t="s">
        <v>643</v>
      </c>
      <c r="M637" s="0" t="s">
        <v>72</v>
      </c>
      <c r="N637" s="0" t="s">
        <v>1190</v>
      </c>
      <c r="O637" s="0" t="s">
        <v>1191</v>
      </c>
      <c r="P637" s="198" t="n">
        <v>50</v>
      </c>
      <c r="S637" s="0" t="s">
        <v>781</v>
      </c>
      <c r="T637" s="0" t="s">
        <v>772</v>
      </c>
      <c r="U637" s="200" t="n">
        <v>43.5</v>
      </c>
      <c r="V637" s="0" t="s">
        <v>1429</v>
      </c>
      <c r="W637" s="0" t="s">
        <v>1193</v>
      </c>
      <c r="X637" s="0" t="s">
        <v>1194</v>
      </c>
      <c r="Y637" s="0" t="s">
        <v>1167</v>
      </c>
      <c r="Z637" s="0" t="s">
        <v>628</v>
      </c>
      <c r="AA637" s="0" t="n">
        <v>610848.1</v>
      </c>
      <c r="AB637" s="197" t="n">
        <v>37027.875</v>
      </c>
      <c r="AC637" s="197" t="n">
        <v>37027.875</v>
      </c>
    </row>
    <row r="638" customFormat="false" ht="12.75" hidden="false" customHeight="false" outlineLevel="0" collapsed="false">
      <c r="A638" s="191" t="str">
        <f aca="false">B638&amp;" "&amp;C638&amp;" "&amp;D638</f>
        <v>US Natural Gas Physical</v>
      </c>
      <c r="B638" s="191" t="str">
        <f aca="false">IF((LEFT(N638,2)="US"),"US","")</f>
        <v>US</v>
      </c>
      <c r="C638" s="191" t="str">
        <f aca="false">M638</f>
        <v>Natural Gas</v>
      </c>
      <c r="D638" s="191" t="str">
        <f aca="false">IF(ISNUMBER(FIND("Phy",N638))=TRUE(),"Physical","Financial")</f>
        <v>Physical</v>
      </c>
      <c r="E638" s="191" t="n">
        <f aca="false">IF(VLOOKUP(S638,'DD-Lookup'!$J$6:$L$50,3,FALSE())="Monthly",(YEAR(AC638)-YEAR(AB638))*12+MONTH(AC638)-MONTH(AB638)+1,(AC638-AB638+1))</f>
        <v>1</v>
      </c>
      <c r="F638" s="220" t="n">
        <f aca="false">E638*SUM(P638:Q638)</f>
        <v>5000</v>
      </c>
      <c r="G638" s="196" t="n">
        <v>1245100</v>
      </c>
      <c r="H638" s="197" t="n">
        <v>37026.3081944444</v>
      </c>
      <c r="I638" s="0" t="s">
        <v>1430</v>
      </c>
      <c r="M638" s="0" t="s">
        <v>927</v>
      </c>
      <c r="N638" s="0" t="s">
        <v>1371</v>
      </c>
      <c r="O638" s="0" t="s">
        <v>1423</v>
      </c>
      <c r="P638" s="198" t="n">
        <v>5000</v>
      </c>
      <c r="S638" s="0" t="s">
        <v>1343</v>
      </c>
      <c r="T638" s="0" t="s">
        <v>772</v>
      </c>
      <c r="U638" s="200" t="n">
        <v>4.31</v>
      </c>
      <c r="V638" s="0" t="s">
        <v>1431</v>
      </c>
      <c r="W638" s="0" t="s">
        <v>1424</v>
      </c>
      <c r="X638" s="0" t="s">
        <v>1425</v>
      </c>
      <c r="Y638" s="0" t="s">
        <v>1376</v>
      </c>
      <c r="Z638" s="0" t="s">
        <v>573</v>
      </c>
      <c r="AA638" s="0" t="n">
        <v>788640</v>
      </c>
      <c r="AB638" s="197" t="n">
        <v>37027.875</v>
      </c>
      <c r="AC638" s="197" t="n">
        <v>37027.875</v>
      </c>
    </row>
    <row r="639" customFormat="false" ht="12.75" hidden="false" customHeight="false" outlineLevel="0" collapsed="false">
      <c r="A639" s="191" t="str">
        <f aca="false">B639&amp;" "&amp;C639&amp;" "&amp;D639</f>
        <v>US Natural Gas Physical</v>
      </c>
      <c r="B639" s="191" t="str">
        <f aca="false">IF((LEFT(N639,2)="US"),"US","")</f>
        <v>US</v>
      </c>
      <c r="C639" s="191" t="str">
        <f aca="false">M639</f>
        <v>Natural Gas</v>
      </c>
      <c r="D639" s="191" t="str">
        <f aca="false">IF(ISNUMBER(FIND("Phy",N639))=TRUE(),"Physical","Financial")</f>
        <v>Physical</v>
      </c>
      <c r="E639" s="191" t="n">
        <f aca="false">IF(VLOOKUP(S639,'DD-Lookup'!$J$6:$L$50,3,FALSE())="Monthly",(YEAR(AC639)-YEAR(AB639))*12+MONTH(AC639)-MONTH(AB639)+1,(AC639-AB639+1))</f>
        <v>1</v>
      </c>
      <c r="F639" s="220" t="n">
        <f aca="false">E639*SUM(P639:Q639)</f>
        <v>5000</v>
      </c>
      <c r="G639" s="196" t="n">
        <v>1245099</v>
      </c>
      <c r="H639" s="197" t="n">
        <v>37026.3081944444</v>
      </c>
      <c r="I639" s="0" t="s">
        <v>1432</v>
      </c>
      <c r="M639" s="0" t="s">
        <v>927</v>
      </c>
      <c r="N639" s="0" t="s">
        <v>1371</v>
      </c>
      <c r="O639" s="0" t="s">
        <v>1433</v>
      </c>
      <c r="P639" s="198" t="n">
        <v>5000</v>
      </c>
      <c r="S639" s="0" t="s">
        <v>1343</v>
      </c>
      <c r="T639" s="0" t="s">
        <v>772</v>
      </c>
      <c r="U639" s="200" t="n">
        <v>4.32</v>
      </c>
      <c r="V639" s="0" t="s">
        <v>1434</v>
      </c>
      <c r="W639" s="0" t="s">
        <v>1424</v>
      </c>
      <c r="X639" s="0" t="s">
        <v>1425</v>
      </c>
      <c r="Y639" s="0" t="s">
        <v>1376</v>
      </c>
      <c r="Z639" s="0" t="s">
        <v>573</v>
      </c>
      <c r="AA639" s="0" t="n">
        <v>788639</v>
      </c>
      <c r="AB639" s="197" t="n">
        <v>37027.875</v>
      </c>
      <c r="AC639" s="197" t="n">
        <v>37027.875</v>
      </c>
    </row>
    <row r="640" customFormat="false" ht="12.75" hidden="false" customHeight="false" outlineLevel="0" collapsed="false">
      <c r="A640" s="191" t="str">
        <f aca="false">B640&amp;" "&amp;C640&amp;" "&amp;D640</f>
        <v>US Natural Gas Physical</v>
      </c>
      <c r="B640" s="191" t="str">
        <f aca="false">IF((LEFT(N640,2)="US"),"US","")</f>
        <v>US</v>
      </c>
      <c r="C640" s="191" t="str">
        <f aca="false">M640</f>
        <v>Natural Gas</v>
      </c>
      <c r="D640" s="191" t="str">
        <f aca="false">IF(ISNUMBER(FIND("Phy",N640))=TRUE(),"Physical","Financial")</f>
        <v>Physical</v>
      </c>
      <c r="E640" s="191" t="n">
        <f aca="false">IF(VLOOKUP(S640,'DD-Lookup'!$J$6:$L$50,3,FALSE())="Monthly",(YEAR(AC640)-YEAR(AB640))*12+MONTH(AC640)-MONTH(AB640)+1,(AC640-AB640+1))</f>
        <v>1</v>
      </c>
      <c r="F640" s="220" t="n">
        <f aca="false">E640*SUM(P640:Q640)</f>
        <v>5000</v>
      </c>
      <c r="G640" s="196" t="n">
        <v>1245102</v>
      </c>
      <c r="H640" s="197" t="n">
        <v>37026.3082407407</v>
      </c>
      <c r="I640" s="0" t="s">
        <v>1430</v>
      </c>
      <c r="M640" s="0" t="s">
        <v>927</v>
      </c>
      <c r="N640" s="0" t="s">
        <v>1371</v>
      </c>
      <c r="O640" s="0" t="s">
        <v>1435</v>
      </c>
      <c r="P640" s="198" t="n">
        <v>5000</v>
      </c>
      <c r="S640" s="0" t="s">
        <v>1343</v>
      </c>
      <c r="T640" s="0" t="s">
        <v>772</v>
      </c>
      <c r="U640" s="200" t="n">
        <v>4.33</v>
      </c>
      <c r="V640" s="0" t="s">
        <v>1431</v>
      </c>
      <c r="W640" s="0" t="s">
        <v>1424</v>
      </c>
      <c r="X640" s="0" t="s">
        <v>1425</v>
      </c>
      <c r="Y640" s="0" t="s">
        <v>1376</v>
      </c>
      <c r="Z640" s="0" t="s">
        <v>573</v>
      </c>
      <c r="AA640" s="0" t="n">
        <v>788641</v>
      </c>
      <c r="AB640" s="197" t="n">
        <v>37027.875</v>
      </c>
      <c r="AC640" s="197" t="n">
        <v>37027.875</v>
      </c>
    </row>
    <row r="641" customFormat="false" ht="12.75" hidden="false" customHeight="false" outlineLevel="0" collapsed="false">
      <c r="A641" s="191" t="str">
        <f aca="false">B641&amp;" "&amp;C641&amp;" "&amp;D641</f>
        <v>US Natural Gas Physical</v>
      </c>
      <c r="B641" s="191" t="str">
        <f aca="false">IF((LEFT(N641,2)="US"),"US","")</f>
        <v>US</v>
      </c>
      <c r="C641" s="191" t="str">
        <f aca="false">M641</f>
        <v>Natural Gas</v>
      </c>
      <c r="D641" s="191" t="str">
        <f aca="false">IF(ISNUMBER(FIND("Phy",N641))=TRUE(),"Physical","Financial")</f>
        <v>Physical</v>
      </c>
      <c r="E641" s="191" t="n">
        <f aca="false">IF(VLOOKUP(S641,'DD-Lookup'!$J$6:$L$50,3,FALSE())="Monthly",(YEAR(AC641)-YEAR(AB641))*12+MONTH(AC641)-MONTH(AB641)+1,(AC641-AB641+1))</f>
        <v>1</v>
      </c>
      <c r="F641" s="220" t="n">
        <f aca="false">E641*SUM(P641:Q641)</f>
        <v>5000</v>
      </c>
      <c r="G641" s="196" t="n">
        <v>1245103</v>
      </c>
      <c r="H641" s="197" t="n">
        <v>37026.3082638889</v>
      </c>
      <c r="I641" s="0" t="s">
        <v>1432</v>
      </c>
      <c r="M641" s="0" t="s">
        <v>927</v>
      </c>
      <c r="N641" s="0" t="s">
        <v>1371</v>
      </c>
      <c r="O641" s="0" t="s">
        <v>1436</v>
      </c>
      <c r="P641" s="198" t="n">
        <v>5000</v>
      </c>
      <c r="S641" s="0" t="s">
        <v>1343</v>
      </c>
      <c r="T641" s="0" t="s">
        <v>772</v>
      </c>
      <c r="U641" s="200" t="n">
        <v>4.32</v>
      </c>
      <c r="V641" s="0" t="s">
        <v>1434</v>
      </c>
      <c r="W641" s="0" t="s">
        <v>1424</v>
      </c>
      <c r="X641" s="0" t="s">
        <v>1425</v>
      </c>
      <c r="Y641" s="0" t="s">
        <v>1376</v>
      </c>
      <c r="Z641" s="0" t="s">
        <v>573</v>
      </c>
      <c r="AA641" s="0" t="n">
        <v>788642</v>
      </c>
      <c r="AB641" s="197" t="n">
        <v>37027.875</v>
      </c>
      <c r="AC641" s="197" t="n">
        <v>37027.875</v>
      </c>
    </row>
    <row r="642" customFormat="false" ht="12.75" hidden="false" customHeight="false" outlineLevel="0" collapsed="false">
      <c r="A642" s="191" t="str">
        <f aca="false">B642&amp;" "&amp;C642&amp;" "&amp;D642</f>
        <v>US Power Physical</v>
      </c>
      <c r="B642" s="191" t="str">
        <f aca="false">IF((LEFT(N642,2)="US"),"US","")</f>
        <v>US</v>
      </c>
      <c r="C642" s="191" t="str">
        <f aca="false">M642</f>
        <v>Power</v>
      </c>
      <c r="D642" s="191" t="str">
        <f aca="false">IF(ISNUMBER(FIND("Phy",N642))=TRUE(),"Physical","Financial")</f>
        <v>Physical</v>
      </c>
      <c r="E642" s="191" t="n">
        <f aca="false">IF(VLOOKUP(S642,'DD-Lookup'!$J$6:$L$50,3,FALSE())="Monthly",(YEAR(AC642)-YEAR(AB642))*12+MONTH(AC642)-MONTH(AB642)+1,(AC642-AB642+1))</f>
        <v>1</v>
      </c>
      <c r="F642" s="220" t="n">
        <f aca="false">E642*SUM(P642:Q642)</f>
        <v>50</v>
      </c>
      <c r="G642" s="196" t="n">
        <v>1245104</v>
      </c>
      <c r="H642" s="197" t="n">
        <v>37026.3083449074</v>
      </c>
      <c r="I642" s="0" t="s">
        <v>1187</v>
      </c>
      <c r="M642" s="0" t="s">
        <v>72</v>
      </c>
      <c r="N642" s="0" t="s">
        <v>1190</v>
      </c>
      <c r="O642" s="0" t="s">
        <v>1283</v>
      </c>
      <c r="Q642" s="198" t="n">
        <v>50</v>
      </c>
      <c r="S642" s="0" t="s">
        <v>781</v>
      </c>
      <c r="T642" s="0" t="s">
        <v>772</v>
      </c>
      <c r="U642" s="200" t="n">
        <v>51.75</v>
      </c>
      <c r="V642" s="0" t="s">
        <v>1370</v>
      </c>
      <c r="W642" s="0" t="s">
        <v>1284</v>
      </c>
      <c r="X642" s="0" t="s">
        <v>1285</v>
      </c>
      <c r="Y642" s="0" t="s">
        <v>1167</v>
      </c>
      <c r="Z642" s="0" t="s">
        <v>628</v>
      </c>
      <c r="AA642" s="0" t="n">
        <v>610849.1</v>
      </c>
      <c r="AB642" s="197" t="n">
        <v>37027.875</v>
      </c>
      <c r="AC642" s="197" t="n">
        <v>37027.875</v>
      </c>
    </row>
    <row r="643" customFormat="false" ht="12.75" hidden="false" customHeight="false" outlineLevel="0" collapsed="false">
      <c r="A643" s="191" t="str">
        <f aca="false">B643&amp;" "&amp;C643&amp;" "&amp;D643</f>
        <v>US Natural Gas Physical</v>
      </c>
      <c r="B643" s="191" t="str">
        <f aca="false">IF((LEFT(N643,2)="US"),"US","")</f>
        <v>US</v>
      </c>
      <c r="C643" s="191" t="str">
        <f aca="false">M643</f>
        <v>Natural Gas</v>
      </c>
      <c r="D643" s="191" t="str">
        <f aca="false">IF(ISNUMBER(FIND("Phy",N643))=TRUE(),"Physical","Financial")</f>
        <v>Physical</v>
      </c>
      <c r="E643" s="191" t="n">
        <f aca="false">IF(VLOOKUP(S643,'DD-Lookup'!$J$6:$L$50,3,FALSE())="Monthly",(YEAR(AC643)-YEAR(AB643))*12+MONTH(AC643)-MONTH(AB643)+1,(AC643-AB643+1))</f>
        <v>1</v>
      </c>
      <c r="F643" s="220" t="n">
        <f aca="false">E643*SUM(P643:Q643)</f>
        <v>10000</v>
      </c>
      <c r="G643" s="196" t="n">
        <v>1245105</v>
      </c>
      <c r="H643" s="197" t="n">
        <v>37026.3083564815</v>
      </c>
      <c r="I643" s="0" t="s">
        <v>1251</v>
      </c>
      <c r="M643" s="0" t="s">
        <v>927</v>
      </c>
      <c r="N643" s="0" t="s">
        <v>1371</v>
      </c>
      <c r="O643" s="0" t="s">
        <v>1372</v>
      </c>
      <c r="Q643" s="198" t="n">
        <v>10000</v>
      </c>
      <c r="S643" s="0" t="s">
        <v>1343</v>
      </c>
      <c r="T643" s="0" t="s">
        <v>772</v>
      </c>
      <c r="U643" s="200" t="n">
        <v>4.5275</v>
      </c>
      <c r="V643" s="0" t="s">
        <v>1373</v>
      </c>
      <c r="W643" s="0" t="s">
        <v>1374</v>
      </c>
      <c r="X643" s="0" t="s">
        <v>1375</v>
      </c>
      <c r="Y643" s="0" t="s">
        <v>1376</v>
      </c>
      <c r="Z643" s="0" t="s">
        <v>573</v>
      </c>
      <c r="AA643" s="0" t="n">
        <v>788643</v>
      </c>
      <c r="AB643" s="197" t="n">
        <v>37027.875</v>
      </c>
      <c r="AC643" s="197" t="n">
        <v>37027.875</v>
      </c>
    </row>
    <row r="644" customFormat="false" ht="12.75" hidden="false" customHeight="false" outlineLevel="0" collapsed="false">
      <c r="A644" s="191" t="str">
        <f aca="false">B644&amp;" "&amp;C644&amp;" "&amp;D644</f>
        <v>US Natural Gas Financial</v>
      </c>
      <c r="B644" s="191" t="str">
        <f aca="false">IF((LEFT(N644,2)="US"),"US","")</f>
        <v>US</v>
      </c>
      <c r="C644" s="191" t="str">
        <f aca="false">M644</f>
        <v>Natural Gas</v>
      </c>
      <c r="D644" s="191" t="str">
        <f aca="false">IF(ISNUMBER(FIND("Phy",N644))=TRUE(),"Physical","Financial")</f>
        <v>Financial</v>
      </c>
      <c r="E644" s="191" t="n">
        <f aca="false">IF(VLOOKUP(S644,'DD-Lookup'!$J$6:$L$50,3,FALSE())="Monthly",(YEAR(AC644)-YEAR(AB644))*12+MONTH(AC644)-MONTH(AB644)+1,(AC644-AB644+1))</f>
        <v>30</v>
      </c>
      <c r="F644" s="220" t="n">
        <f aca="false">E644*SUM(P644:Q644)</f>
        <v>75000</v>
      </c>
      <c r="G644" s="196" t="n">
        <v>1245109</v>
      </c>
      <c r="H644" s="197" t="n">
        <v>37026.3085416667</v>
      </c>
      <c r="I644" s="0" t="s">
        <v>1328</v>
      </c>
      <c r="M644" s="0" t="s">
        <v>927</v>
      </c>
      <c r="N644" s="0" t="s">
        <v>1341</v>
      </c>
      <c r="O644" s="0" t="s">
        <v>1342</v>
      </c>
      <c r="P644" s="198" t="n">
        <v>2500</v>
      </c>
      <c r="S644" s="0" t="s">
        <v>1343</v>
      </c>
      <c r="T644" s="0" t="s">
        <v>772</v>
      </c>
      <c r="U644" s="200" t="n">
        <v>4.515</v>
      </c>
      <c r="V644" s="0" t="s">
        <v>1437</v>
      </c>
      <c r="W644" s="0" t="s">
        <v>1345</v>
      </c>
      <c r="X644" s="0" t="s">
        <v>1346</v>
      </c>
      <c r="Y644" s="0" t="s">
        <v>893</v>
      </c>
      <c r="Z644" s="0" t="s">
        <v>573</v>
      </c>
      <c r="AA644" s="0" t="s">
        <v>1438</v>
      </c>
      <c r="AB644" s="197" t="n">
        <v>37043.875</v>
      </c>
      <c r="AC644" s="197" t="n">
        <v>37072.875</v>
      </c>
      <c r="AD644" s="0" t="n">
        <f aca="false">(AC644-AB644+1)*SUM(P644:Q644)</f>
        <v>75000</v>
      </c>
    </row>
    <row r="645" customFormat="false" ht="12.75" hidden="false" customHeight="false" outlineLevel="0" collapsed="false">
      <c r="A645" s="191" t="str">
        <f aca="false">B645&amp;" "&amp;C645&amp;" "&amp;D645</f>
        <v>US Natural Gas Physical</v>
      </c>
      <c r="B645" s="191" t="str">
        <f aca="false">IF((LEFT(N645,2)="US"),"US","")</f>
        <v>US</v>
      </c>
      <c r="C645" s="191" t="str">
        <f aca="false">M645</f>
        <v>Natural Gas</v>
      </c>
      <c r="D645" s="191" t="str">
        <f aca="false">IF(ISNUMBER(FIND("Phy",N645))=TRUE(),"Physical","Financial")</f>
        <v>Physical</v>
      </c>
      <c r="E645" s="191" t="n">
        <f aca="false">IF(VLOOKUP(S645,'DD-Lookup'!$J$6:$L$50,3,FALSE())="Monthly",(YEAR(AC645)-YEAR(AB645))*12+MONTH(AC645)-MONTH(AB645)+1,(AC645-AB645+1))</f>
        <v>1</v>
      </c>
      <c r="F645" s="220" t="n">
        <f aca="false">E645*SUM(P645:Q645)</f>
        <v>10000</v>
      </c>
      <c r="G645" s="196" t="n">
        <v>1245110</v>
      </c>
      <c r="H645" s="197" t="n">
        <v>37026.3088541667</v>
      </c>
      <c r="I645" s="0" t="s">
        <v>1328</v>
      </c>
      <c r="M645" s="0" t="s">
        <v>927</v>
      </c>
      <c r="N645" s="0" t="s">
        <v>1371</v>
      </c>
      <c r="O645" s="0" t="s">
        <v>1372</v>
      </c>
      <c r="Q645" s="198" t="n">
        <v>10000</v>
      </c>
      <c r="S645" s="0" t="s">
        <v>1343</v>
      </c>
      <c r="T645" s="0" t="s">
        <v>772</v>
      </c>
      <c r="U645" s="200" t="n">
        <v>4.5287</v>
      </c>
      <c r="V645" s="0" t="s">
        <v>1439</v>
      </c>
      <c r="W645" s="0" t="s">
        <v>1374</v>
      </c>
      <c r="X645" s="0" t="s">
        <v>1375</v>
      </c>
      <c r="Y645" s="0" t="s">
        <v>1376</v>
      </c>
      <c r="Z645" s="0" t="s">
        <v>573</v>
      </c>
      <c r="AA645" s="0" t="n">
        <v>788644</v>
      </c>
      <c r="AB645" s="197" t="n">
        <v>37027.875</v>
      </c>
      <c r="AC645" s="197" t="n">
        <v>37027.875</v>
      </c>
    </row>
    <row r="646" customFormat="false" ht="12.75" hidden="false" customHeight="false" outlineLevel="0" collapsed="false">
      <c r="A646" s="191" t="str">
        <f aca="false">B646&amp;" "&amp;C646&amp;" "&amp;D646</f>
        <v>US Power Physical</v>
      </c>
      <c r="B646" s="191" t="str">
        <f aca="false">IF((LEFT(N646,2)="US"),"US","")</f>
        <v>US</v>
      </c>
      <c r="C646" s="191" t="str">
        <f aca="false">M646</f>
        <v>Power</v>
      </c>
      <c r="D646" s="191" t="str">
        <f aca="false">IF(ISNUMBER(FIND("Phy",N646))=TRUE(),"Physical","Financial")</f>
        <v>Physical</v>
      </c>
      <c r="E646" s="191" t="n">
        <f aca="false">IF(VLOOKUP(S646,'DD-Lookup'!$J$6:$L$50,3,FALSE())="Monthly",(YEAR(AC646)-YEAR(AB646))*12+MONTH(AC646)-MONTH(AB646)+1,(AC646-AB646+1))</f>
        <v>1</v>
      </c>
      <c r="F646" s="220" t="n">
        <f aca="false">E646*SUM(P646:Q646)</f>
        <v>50</v>
      </c>
      <c r="G646" s="196" t="n">
        <v>1245111</v>
      </c>
      <c r="H646" s="197" t="n">
        <v>37026.3090277778</v>
      </c>
      <c r="I646" s="0" t="s">
        <v>1204</v>
      </c>
      <c r="M646" s="0" t="s">
        <v>72</v>
      </c>
      <c r="N646" s="0" t="s">
        <v>1190</v>
      </c>
      <c r="O646" s="0" t="s">
        <v>1230</v>
      </c>
      <c r="Q646" s="198" t="n">
        <v>50</v>
      </c>
      <c r="S646" s="0" t="s">
        <v>781</v>
      </c>
      <c r="T646" s="0" t="s">
        <v>772</v>
      </c>
      <c r="U646" s="200" t="n">
        <v>38</v>
      </c>
      <c r="V646" s="0" t="s">
        <v>1332</v>
      </c>
      <c r="W646" s="0" t="s">
        <v>1232</v>
      </c>
      <c r="X646" s="0" t="s">
        <v>1233</v>
      </c>
      <c r="Y646" s="0" t="s">
        <v>1167</v>
      </c>
      <c r="Z646" s="0" t="s">
        <v>628</v>
      </c>
      <c r="AA646" s="0" t="n">
        <v>610851.1</v>
      </c>
      <c r="AB646" s="197" t="n">
        <v>37027.875</v>
      </c>
      <c r="AC646" s="197" t="n">
        <v>37027.875</v>
      </c>
    </row>
    <row r="647" customFormat="false" ht="12.75" hidden="false" customHeight="false" outlineLevel="0" collapsed="false">
      <c r="A647" s="191" t="str">
        <f aca="false">B647&amp;" "&amp;C647&amp;" "&amp;D647</f>
        <v> Power Physical</v>
      </c>
      <c r="B647" s="191" t="str">
        <f aca="false">IF((LEFT(N647,2)="US"),"US","")</f>
        <v/>
      </c>
      <c r="C647" s="191" t="str">
        <f aca="false">M647</f>
        <v>Power</v>
      </c>
      <c r="D647" s="191" t="str">
        <f aca="false">IF(ISNUMBER(FIND("Phy",N647))=TRUE(),"Physical","Financial")</f>
        <v>Physical</v>
      </c>
      <c r="E647" s="191" t="n">
        <f aca="false">IF(VLOOKUP(S647,'DD-Lookup'!$J$6:$L$50,3,FALSE())="Monthly",(YEAR(AC647)-YEAR(AB647))*12+MONTH(AC647)-MONTH(AB647)+1,(AC647-AB647+1))</f>
        <v>5</v>
      </c>
      <c r="F647" s="220" t="n">
        <f aca="false">E647*SUM(P647:Q647)</f>
        <v>125</v>
      </c>
      <c r="G647" s="196" t="n">
        <v>1245112</v>
      </c>
      <c r="H647" s="197" t="n">
        <v>37026.3091203704</v>
      </c>
      <c r="I647" s="0" t="s">
        <v>801</v>
      </c>
      <c r="M647" s="0" t="s">
        <v>72</v>
      </c>
      <c r="N647" s="0" t="s">
        <v>793</v>
      </c>
      <c r="O647" s="0" t="s">
        <v>919</v>
      </c>
      <c r="Q647" s="198" t="n">
        <v>25</v>
      </c>
      <c r="S647" s="0" t="s">
        <v>781</v>
      </c>
      <c r="T647" s="0" t="s">
        <v>795</v>
      </c>
      <c r="U647" s="200" t="n">
        <v>25.5</v>
      </c>
      <c r="V647" s="0" t="s">
        <v>1128</v>
      </c>
      <c r="W647" s="0" t="s">
        <v>797</v>
      </c>
      <c r="X647" s="0" t="s">
        <v>798</v>
      </c>
      <c r="Y647" s="0" t="s">
        <v>799</v>
      </c>
      <c r="Z647" s="0" t="s">
        <v>800</v>
      </c>
      <c r="AA647" s="0" t="n">
        <v>102341.1</v>
      </c>
      <c r="AB647" s="197" t="n">
        <v>37032.875</v>
      </c>
      <c r="AC647" s="197" t="n">
        <v>37036.875</v>
      </c>
    </row>
    <row r="648" customFormat="false" ht="12.75" hidden="false" customHeight="false" outlineLevel="0" collapsed="false">
      <c r="A648" s="191" t="str">
        <f aca="false">B648&amp;" "&amp;C648&amp;" "&amp;D648</f>
        <v>US Natural Gas Physical</v>
      </c>
      <c r="B648" s="191" t="str">
        <f aca="false">IF((LEFT(N648,2)="US"),"US","")</f>
        <v>US</v>
      </c>
      <c r="C648" s="191" t="str">
        <f aca="false">M648</f>
        <v>Natural Gas</v>
      </c>
      <c r="D648" s="191" t="str">
        <f aca="false">IF(ISNUMBER(FIND("Phy",N648))=TRUE(),"Physical","Financial")</f>
        <v>Physical</v>
      </c>
      <c r="E648" s="191" t="n">
        <f aca="false">IF(VLOOKUP(S648,'DD-Lookup'!$J$6:$L$50,3,FALSE())="Monthly",(YEAR(AC648)-YEAR(AB648))*12+MONTH(AC648)-MONTH(AB648)+1,(AC648-AB648+1))</f>
        <v>1</v>
      </c>
      <c r="F648" s="220" t="n">
        <f aca="false">E648*SUM(P648:Q648)</f>
        <v>10000</v>
      </c>
      <c r="G648" s="196" t="n">
        <v>1245113</v>
      </c>
      <c r="H648" s="197" t="n">
        <v>37026.309212963</v>
      </c>
      <c r="I648" s="0" t="s">
        <v>1251</v>
      </c>
      <c r="M648" s="0" t="s">
        <v>927</v>
      </c>
      <c r="N648" s="0" t="s">
        <v>1371</v>
      </c>
      <c r="O648" s="0" t="s">
        <v>1372</v>
      </c>
      <c r="Q648" s="198" t="n">
        <v>10000</v>
      </c>
      <c r="S648" s="0" t="s">
        <v>1343</v>
      </c>
      <c r="T648" s="0" t="s">
        <v>772</v>
      </c>
      <c r="U648" s="200" t="n">
        <v>4.53</v>
      </c>
      <c r="V648" s="0" t="s">
        <v>1440</v>
      </c>
      <c r="W648" s="0" t="s">
        <v>1374</v>
      </c>
      <c r="X648" s="0" t="s">
        <v>1375</v>
      </c>
      <c r="Y648" s="0" t="s">
        <v>1376</v>
      </c>
      <c r="Z648" s="0" t="s">
        <v>573</v>
      </c>
      <c r="AA648" s="0" t="n">
        <v>788645</v>
      </c>
      <c r="AB648" s="197" t="n">
        <v>37027.875</v>
      </c>
      <c r="AC648" s="197" t="n">
        <v>37027.875</v>
      </c>
    </row>
    <row r="649" customFormat="false" ht="12.75" hidden="false" customHeight="false" outlineLevel="0" collapsed="false">
      <c r="A649" s="191" t="str">
        <f aca="false">B649&amp;" "&amp;C649&amp;" "&amp;D649</f>
        <v>US Natural Gas Physical</v>
      </c>
      <c r="B649" s="191" t="str">
        <f aca="false">IF((LEFT(N649,2)="US"),"US","")</f>
        <v>US</v>
      </c>
      <c r="C649" s="191" t="str">
        <f aca="false">M649</f>
        <v>Natural Gas</v>
      </c>
      <c r="D649" s="191" t="str">
        <f aca="false">IF(ISNUMBER(FIND("Phy",N649))=TRUE(),"Physical","Financial")</f>
        <v>Physical</v>
      </c>
      <c r="E649" s="191" t="n">
        <f aca="false">IF(VLOOKUP(S649,'DD-Lookup'!$J$6:$L$50,3,FALSE())="Monthly",(YEAR(AC649)-YEAR(AB649))*12+MONTH(AC649)-MONTH(AB649)+1,(AC649-AB649+1))</f>
        <v>1</v>
      </c>
      <c r="F649" s="220" t="n">
        <f aca="false">E649*SUM(P649:Q649)</f>
        <v>10000</v>
      </c>
      <c r="G649" s="196" t="n">
        <v>1245114</v>
      </c>
      <c r="H649" s="197" t="n">
        <v>37026.3093171296</v>
      </c>
      <c r="I649" s="0" t="s">
        <v>1251</v>
      </c>
      <c r="M649" s="0" t="s">
        <v>927</v>
      </c>
      <c r="N649" s="0" t="s">
        <v>1371</v>
      </c>
      <c r="O649" s="0" t="s">
        <v>1372</v>
      </c>
      <c r="Q649" s="198" t="n">
        <v>10000</v>
      </c>
      <c r="S649" s="0" t="s">
        <v>1343</v>
      </c>
      <c r="T649" s="0" t="s">
        <v>772</v>
      </c>
      <c r="U649" s="200" t="n">
        <v>4.5313</v>
      </c>
      <c r="V649" s="0" t="s">
        <v>1373</v>
      </c>
      <c r="W649" s="0" t="s">
        <v>1374</v>
      </c>
      <c r="X649" s="0" t="s">
        <v>1375</v>
      </c>
      <c r="Y649" s="0" t="s">
        <v>1376</v>
      </c>
      <c r="Z649" s="0" t="s">
        <v>573</v>
      </c>
      <c r="AA649" s="0" t="n">
        <v>788646</v>
      </c>
      <c r="AB649" s="197" t="n">
        <v>37027.875</v>
      </c>
      <c r="AC649" s="197" t="n">
        <v>37027.875</v>
      </c>
    </row>
    <row r="650" customFormat="false" ht="12.75" hidden="false" customHeight="false" outlineLevel="0" collapsed="false">
      <c r="A650" s="191" t="str">
        <f aca="false">B650&amp;" "&amp;C650&amp;" "&amp;D650</f>
        <v>US Natural Gas Financial</v>
      </c>
      <c r="B650" s="191" t="str">
        <f aca="false">IF((LEFT(N650,2)="US"),"US","")</f>
        <v>US</v>
      </c>
      <c r="C650" s="191" t="str">
        <f aca="false">M650</f>
        <v>Natural Gas</v>
      </c>
      <c r="D650" s="191" t="str">
        <f aca="false">IF(ISNUMBER(FIND("Phy",N650))=TRUE(),"Physical","Financial")</f>
        <v>Financial</v>
      </c>
      <c r="E650" s="191" t="n">
        <f aca="false">IF(VLOOKUP(S650,'DD-Lookup'!$J$6:$L$50,3,FALSE())="Monthly",(YEAR(AC650)-YEAR(AB650))*12+MONTH(AC650)-MONTH(AB650)+1,(AC650-AB650+1))</f>
        <v>151</v>
      </c>
      <c r="F650" s="220" t="n">
        <f aca="false">E650*SUM(P650:Q650)</f>
        <v>755000</v>
      </c>
      <c r="G650" s="196" t="n">
        <v>1245116</v>
      </c>
      <c r="H650" s="197" t="n">
        <v>37026.3100925926</v>
      </c>
      <c r="I650" s="0" t="s">
        <v>1441</v>
      </c>
      <c r="M650" s="0" t="s">
        <v>927</v>
      </c>
      <c r="N650" s="0" t="s">
        <v>1341</v>
      </c>
      <c r="O650" s="0" t="s">
        <v>1442</v>
      </c>
      <c r="P650" s="198" t="n">
        <v>5000</v>
      </c>
      <c r="S650" s="0" t="s">
        <v>1343</v>
      </c>
      <c r="T650" s="0" t="s">
        <v>772</v>
      </c>
      <c r="U650" s="200" t="n">
        <v>4.915</v>
      </c>
      <c r="V650" s="0" t="s">
        <v>1443</v>
      </c>
      <c r="W650" s="0" t="s">
        <v>1345</v>
      </c>
      <c r="X650" s="0" t="s">
        <v>1346</v>
      </c>
      <c r="Y650" s="0" t="s">
        <v>893</v>
      </c>
      <c r="Z650" s="0" t="s">
        <v>573</v>
      </c>
      <c r="AA650" s="0" t="s">
        <v>1444</v>
      </c>
      <c r="AB650" s="197" t="n">
        <v>37196</v>
      </c>
      <c r="AC650" s="197" t="n">
        <v>37346</v>
      </c>
      <c r="AD650" s="0" t="n">
        <f aca="false">(AC650-AB650+1)*SUM(P650:Q650)</f>
        <v>755000</v>
      </c>
    </row>
    <row r="651" customFormat="false" ht="12.75" hidden="false" customHeight="false" outlineLevel="0" collapsed="false">
      <c r="A651" s="191" t="str">
        <f aca="false">B651&amp;" "&amp;C651&amp;" "&amp;D651</f>
        <v>US Natural Gas Physical</v>
      </c>
      <c r="B651" s="191" t="str">
        <f aca="false">IF((LEFT(N651,2)="US"),"US","")</f>
        <v>US</v>
      </c>
      <c r="C651" s="191" t="str">
        <f aca="false">M651</f>
        <v>Natural Gas</v>
      </c>
      <c r="D651" s="191" t="str">
        <f aca="false">IF(ISNUMBER(FIND("Phy",N651))=TRUE(),"Physical","Financial")</f>
        <v>Physical</v>
      </c>
      <c r="E651" s="191" t="n">
        <f aca="false">IF(VLOOKUP(S651,'DD-Lookup'!$J$6:$L$50,3,FALSE())="Monthly",(YEAR(AC651)-YEAR(AB651))*12+MONTH(AC651)-MONTH(AB651)+1,(AC651-AB651+1))</f>
        <v>1</v>
      </c>
      <c r="F651" s="220" t="n">
        <f aca="false">E651*SUM(P651:Q651)</f>
        <v>5000</v>
      </c>
      <c r="G651" s="196" t="n">
        <v>1245117</v>
      </c>
      <c r="H651" s="197" t="n">
        <v>37026.3100925926</v>
      </c>
      <c r="I651" s="0" t="s">
        <v>1430</v>
      </c>
      <c r="M651" s="0" t="s">
        <v>927</v>
      </c>
      <c r="N651" s="0" t="s">
        <v>1371</v>
      </c>
      <c r="O651" s="0" t="s">
        <v>1433</v>
      </c>
      <c r="P651" s="198" t="n">
        <v>5000</v>
      </c>
      <c r="S651" s="0" t="s">
        <v>1343</v>
      </c>
      <c r="T651" s="0" t="s">
        <v>772</v>
      </c>
      <c r="U651" s="200" t="n">
        <v>4.315</v>
      </c>
      <c r="V651" s="0" t="s">
        <v>1431</v>
      </c>
      <c r="W651" s="0" t="s">
        <v>1424</v>
      </c>
      <c r="X651" s="0" t="s">
        <v>1425</v>
      </c>
      <c r="Y651" s="0" t="s">
        <v>1376</v>
      </c>
      <c r="Z651" s="0" t="s">
        <v>573</v>
      </c>
      <c r="AA651" s="0" t="n">
        <v>788648</v>
      </c>
      <c r="AB651" s="197" t="n">
        <v>37027.875</v>
      </c>
      <c r="AC651" s="197" t="n">
        <v>37027.875</v>
      </c>
    </row>
    <row r="652" customFormat="false" ht="12.75" hidden="false" customHeight="false" outlineLevel="0" collapsed="false">
      <c r="A652" s="191" t="str">
        <f aca="false">B652&amp;" "&amp;C652&amp;" "&amp;D652</f>
        <v>US Natural Gas Physical</v>
      </c>
      <c r="B652" s="191" t="str">
        <f aca="false">IF((LEFT(N652,2)="US"),"US","")</f>
        <v>US</v>
      </c>
      <c r="C652" s="191" t="str">
        <f aca="false">M652</f>
        <v>Natural Gas</v>
      </c>
      <c r="D652" s="191" t="str">
        <f aca="false">IF(ISNUMBER(FIND("Phy",N652))=TRUE(),"Physical","Financial")</f>
        <v>Physical</v>
      </c>
      <c r="E652" s="191" t="n">
        <f aca="false">IF(VLOOKUP(S652,'DD-Lookup'!$J$6:$L$50,3,FALSE())="Monthly",(YEAR(AC652)-YEAR(AB652))*12+MONTH(AC652)-MONTH(AB652)+1,(AC652-AB652+1))</f>
        <v>1</v>
      </c>
      <c r="F652" s="220" t="n">
        <f aca="false">E652*SUM(P652:Q652)</f>
        <v>5000</v>
      </c>
      <c r="G652" s="196" t="n">
        <v>1245118</v>
      </c>
      <c r="H652" s="197" t="n">
        <v>37026.3101273148</v>
      </c>
      <c r="I652" s="0" t="s">
        <v>1430</v>
      </c>
      <c r="M652" s="0" t="s">
        <v>927</v>
      </c>
      <c r="N652" s="0" t="s">
        <v>1371</v>
      </c>
      <c r="O652" s="0" t="s">
        <v>1436</v>
      </c>
      <c r="P652" s="198" t="n">
        <v>5000</v>
      </c>
      <c r="S652" s="0" t="s">
        <v>1343</v>
      </c>
      <c r="T652" s="0" t="s">
        <v>772</v>
      </c>
      <c r="U652" s="200" t="n">
        <v>4.315</v>
      </c>
      <c r="V652" s="0" t="s">
        <v>1431</v>
      </c>
      <c r="W652" s="0" t="s">
        <v>1424</v>
      </c>
      <c r="X652" s="0" t="s">
        <v>1425</v>
      </c>
      <c r="Y652" s="0" t="s">
        <v>1376</v>
      </c>
      <c r="Z652" s="0" t="s">
        <v>573</v>
      </c>
      <c r="AA652" s="0" t="n">
        <v>788649</v>
      </c>
      <c r="AB652" s="197" t="n">
        <v>37027.875</v>
      </c>
      <c r="AC652" s="197" t="n">
        <v>37027.875</v>
      </c>
    </row>
    <row r="653" customFormat="false" ht="12.75" hidden="false" customHeight="false" outlineLevel="0" collapsed="false">
      <c r="A653" s="191" t="str">
        <f aca="false">B653&amp;" "&amp;C653&amp;" "&amp;D653</f>
        <v>US Power Physical</v>
      </c>
      <c r="B653" s="191" t="str">
        <f aca="false">IF((LEFT(N653,2)="US"),"US","")</f>
        <v>US</v>
      </c>
      <c r="C653" s="191" t="str">
        <f aca="false">M653</f>
        <v>Power</v>
      </c>
      <c r="D653" s="191" t="str">
        <f aca="false">IF(ISNUMBER(FIND("Phy",N653))=TRUE(),"Physical","Financial")</f>
        <v>Physical</v>
      </c>
      <c r="E653" s="191" t="n">
        <f aca="false">IF(VLOOKUP(S653,'DD-Lookup'!$J$6:$L$50,3,FALSE())="Monthly",(YEAR(AC653)-YEAR(AB653))*12+MONTH(AC653)-MONTH(AB653)+1,(AC653-AB653+1))</f>
        <v>1</v>
      </c>
      <c r="F653" s="220" t="n">
        <f aca="false">E653*SUM(P653:Q653)</f>
        <v>50</v>
      </c>
      <c r="G653" s="196" t="n">
        <v>1245119</v>
      </c>
      <c r="H653" s="197" t="n">
        <v>37026.3101388889</v>
      </c>
      <c r="I653" s="0" t="s">
        <v>1340</v>
      </c>
      <c r="M653" s="0" t="s">
        <v>72</v>
      </c>
      <c r="N653" s="0" t="s">
        <v>1190</v>
      </c>
      <c r="O653" s="0" t="s">
        <v>1445</v>
      </c>
      <c r="Q653" s="198" t="n">
        <v>50</v>
      </c>
      <c r="S653" s="0" t="s">
        <v>781</v>
      </c>
      <c r="T653" s="0" t="s">
        <v>772</v>
      </c>
      <c r="U653" s="200" t="n">
        <v>15.5</v>
      </c>
      <c r="V653" s="0" t="s">
        <v>1446</v>
      </c>
      <c r="W653" s="0" t="s">
        <v>1284</v>
      </c>
      <c r="X653" s="0" t="s">
        <v>1447</v>
      </c>
      <c r="Y653" s="0" t="s">
        <v>1167</v>
      </c>
      <c r="Z653" s="0" t="s">
        <v>628</v>
      </c>
      <c r="AA653" s="0" t="n">
        <v>610853.1</v>
      </c>
      <c r="AB653" s="197" t="n">
        <v>37027.875</v>
      </c>
      <c r="AC653" s="197" t="n">
        <v>37027.875</v>
      </c>
    </row>
    <row r="654" customFormat="false" ht="12.75" hidden="false" customHeight="false" outlineLevel="0" collapsed="false">
      <c r="A654" s="191" t="str">
        <f aca="false">B654&amp;" "&amp;C654&amp;" "&amp;D654</f>
        <v> Natural Gas Physical</v>
      </c>
      <c r="B654" s="191" t="str">
        <f aca="false">IF((LEFT(N654,2)="US"),"US","")</f>
        <v/>
      </c>
      <c r="C654" s="191" t="str">
        <f aca="false">M654</f>
        <v>Natural Gas</v>
      </c>
      <c r="D654" s="191" t="str">
        <f aca="false">IF(ISNUMBER(FIND("Phy",N654))=TRUE(),"Physical","Financial")</f>
        <v>Physical</v>
      </c>
      <c r="E654" s="191" t="n">
        <f aca="false">IF(VLOOKUP(S654,'DD-Lookup'!$J$6:$L$50,3,FALSE())="Monthly",(YEAR(AC654)-YEAR(AB654))*12+MONTH(AC654)-MONTH(AB654)+1,(AC654-AB654+1))</f>
        <v>1</v>
      </c>
      <c r="F654" s="220" t="n">
        <f aca="false">E654*SUM(P654:Q654)</f>
        <v>10000</v>
      </c>
      <c r="G654" s="196" t="n">
        <v>1245121</v>
      </c>
      <c r="H654" s="197" t="n">
        <v>37026.3102546296</v>
      </c>
      <c r="I654" s="0" t="s">
        <v>1406</v>
      </c>
      <c r="M654" s="0" t="s">
        <v>927</v>
      </c>
      <c r="N654" s="0" t="s">
        <v>1448</v>
      </c>
      <c r="O654" s="0" t="s">
        <v>1449</v>
      </c>
      <c r="Q654" s="198" t="n">
        <v>10000</v>
      </c>
      <c r="S654" s="0" t="s">
        <v>1343</v>
      </c>
      <c r="T654" s="0" t="s">
        <v>772</v>
      </c>
      <c r="U654" s="200" t="n">
        <v>4.7</v>
      </c>
      <c r="V654" s="0" t="s">
        <v>1450</v>
      </c>
      <c r="W654" s="0" t="s">
        <v>1451</v>
      </c>
      <c r="X654" s="0" t="s">
        <v>1452</v>
      </c>
      <c r="Y654" s="0" t="s">
        <v>1376</v>
      </c>
      <c r="Z654" s="0" t="s">
        <v>573</v>
      </c>
      <c r="AA654" s="0" t="n">
        <v>788650</v>
      </c>
      <c r="AB654" s="197" t="n">
        <v>37027.875</v>
      </c>
      <c r="AC654" s="197" t="n">
        <v>37027.875</v>
      </c>
    </row>
    <row r="655" customFormat="false" ht="12.75" hidden="false" customHeight="false" outlineLevel="0" collapsed="false">
      <c r="A655" s="191" t="str">
        <f aca="false">B655&amp;" "&amp;C655&amp;" "&amp;D655</f>
        <v> Natural Gas Physical</v>
      </c>
      <c r="B655" s="191" t="str">
        <f aca="false">IF((LEFT(N655,2)="US"),"US","")</f>
        <v/>
      </c>
      <c r="C655" s="191" t="str">
        <f aca="false">M655</f>
        <v>Natural Gas</v>
      </c>
      <c r="D655" s="191" t="str">
        <f aca="false">IF(ISNUMBER(FIND("Phy",N655))=TRUE(),"Physical","Financial")</f>
        <v>Physical</v>
      </c>
      <c r="E655" s="191" t="n">
        <f aca="false">IF(VLOOKUP(S655,'DD-Lookup'!$J$6:$L$50,3,FALSE())="Monthly",(YEAR(AC655)-YEAR(AB655))*12+MONTH(AC655)-MONTH(AB655)+1,(AC655-AB655+1))</f>
        <v>1</v>
      </c>
      <c r="F655" s="220" t="n">
        <f aca="false">E655*SUM(P655:Q655)</f>
        <v>10000</v>
      </c>
      <c r="G655" s="196" t="n">
        <v>1245122</v>
      </c>
      <c r="H655" s="197" t="n">
        <v>37026.3103009259</v>
      </c>
      <c r="I655" s="0" t="s">
        <v>1406</v>
      </c>
      <c r="M655" s="0" t="s">
        <v>927</v>
      </c>
      <c r="N655" s="0" t="s">
        <v>1448</v>
      </c>
      <c r="O655" s="0" t="s">
        <v>1449</v>
      </c>
      <c r="Q655" s="198" t="n">
        <v>10000</v>
      </c>
      <c r="S655" s="0" t="s">
        <v>1343</v>
      </c>
      <c r="T655" s="0" t="s">
        <v>772</v>
      </c>
      <c r="U655" s="200" t="n">
        <v>4.705</v>
      </c>
      <c r="V655" s="0" t="s">
        <v>1450</v>
      </c>
      <c r="W655" s="0" t="s">
        <v>1451</v>
      </c>
      <c r="X655" s="0" t="s">
        <v>1452</v>
      </c>
      <c r="Y655" s="0" t="s">
        <v>1376</v>
      </c>
      <c r="Z655" s="0" t="s">
        <v>573</v>
      </c>
      <c r="AA655" s="0" t="n">
        <v>788651</v>
      </c>
      <c r="AB655" s="197" t="n">
        <v>37027.875</v>
      </c>
      <c r="AC655" s="197" t="n">
        <v>37027.875</v>
      </c>
    </row>
    <row r="656" customFormat="false" ht="12.75" hidden="false" customHeight="false" outlineLevel="0" collapsed="false">
      <c r="A656" s="191" t="str">
        <f aca="false">B656&amp;" "&amp;C656&amp;" "&amp;D656</f>
        <v>US Natural Gas Physical</v>
      </c>
      <c r="B656" s="191" t="str">
        <f aca="false">IF((LEFT(N656,2)="US"),"US","")</f>
        <v>US</v>
      </c>
      <c r="C656" s="191" t="str">
        <f aca="false">M656</f>
        <v>Natural Gas</v>
      </c>
      <c r="D656" s="191" t="str">
        <f aca="false">IF(ISNUMBER(FIND("Phy",N656))=TRUE(),"Physical","Financial")</f>
        <v>Physical</v>
      </c>
      <c r="E656" s="191" t="n">
        <f aca="false">IF(VLOOKUP(S656,'DD-Lookup'!$J$6:$L$50,3,FALSE())="Monthly",(YEAR(AC656)-YEAR(AB656))*12+MONTH(AC656)-MONTH(AB656)+1,(AC656-AB656+1))</f>
        <v>1</v>
      </c>
      <c r="F656" s="220" t="n">
        <f aca="false">E656*SUM(P656:Q656)</f>
        <v>10000</v>
      </c>
      <c r="G656" s="196" t="n">
        <v>1245123</v>
      </c>
      <c r="H656" s="197" t="n">
        <v>37026.3103703704</v>
      </c>
      <c r="I656" s="0" t="s">
        <v>609</v>
      </c>
      <c r="M656" s="0" t="s">
        <v>927</v>
      </c>
      <c r="N656" s="0" t="s">
        <v>1371</v>
      </c>
      <c r="O656" s="0" t="s">
        <v>1372</v>
      </c>
      <c r="Q656" s="198" t="n">
        <v>10000</v>
      </c>
      <c r="S656" s="0" t="s">
        <v>1343</v>
      </c>
      <c r="T656" s="0" t="s">
        <v>772</v>
      </c>
      <c r="U656" s="200" t="n">
        <v>4.5325</v>
      </c>
      <c r="V656" s="0" t="s">
        <v>1453</v>
      </c>
      <c r="W656" s="0" t="s">
        <v>1374</v>
      </c>
      <c r="X656" s="0" t="s">
        <v>1375</v>
      </c>
      <c r="Y656" s="0" t="s">
        <v>1376</v>
      </c>
      <c r="Z656" s="0" t="s">
        <v>573</v>
      </c>
      <c r="AA656" s="0" t="n">
        <v>788652</v>
      </c>
      <c r="AB656" s="197" t="n">
        <v>37027.875</v>
      </c>
      <c r="AC656" s="197" t="n">
        <v>37027.875</v>
      </c>
    </row>
    <row r="657" customFormat="false" ht="12.75" hidden="false" customHeight="false" outlineLevel="0" collapsed="false">
      <c r="A657" s="191" t="str">
        <f aca="false">B657&amp;" "&amp;C657&amp;" "&amp;D657</f>
        <v>US Natural Gas Financial</v>
      </c>
      <c r="B657" s="191" t="str">
        <f aca="false">IF((LEFT(N657,2)="US"),"US","")</f>
        <v>US</v>
      </c>
      <c r="C657" s="191" t="str">
        <f aca="false">M657</f>
        <v>Natural Gas</v>
      </c>
      <c r="D657" s="191" t="str">
        <f aca="false">IF(ISNUMBER(FIND("Phy",N657))=TRUE(),"Physical","Financial")</f>
        <v>Financial</v>
      </c>
      <c r="E657" s="191" t="n">
        <f aca="false">IF(VLOOKUP(S657,'DD-Lookup'!$J$6:$L$50,3,FALSE())="Monthly",(YEAR(AC657)-YEAR(AB657))*12+MONTH(AC657)-MONTH(AB657)+1,(AC657-AB657+1))</f>
        <v>30</v>
      </c>
      <c r="F657" s="220" t="n">
        <f aca="false">E657*SUM(P657:Q657)</f>
        <v>450000</v>
      </c>
      <c r="G657" s="196" t="n">
        <v>1245124</v>
      </c>
      <c r="H657" s="197" t="n">
        <v>37026.3104398148</v>
      </c>
      <c r="I657" s="0" t="s">
        <v>1257</v>
      </c>
      <c r="M657" s="0" t="s">
        <v>927</v>
      </c>
      <c r="N657" s="0" t="s">
        <v>1341</v>
      </c>
      <c r="O657" s="0" t="s">
        <v>1342</v>
      </c>
      <c r="Q657" s="198" t="n">
        <v>15000</v>
      </c>
      <c r="S657" s="0" t="s">
        <v>1343</v>
      </c>
      <c r="T657" s="0" t="s">
        <v>772</v>
      </c>
      <c r="U657" s="200" t="n">
        <v>4.525</v>
      </c>
      <c r="V657" s="0" t="s">
        <v>1454</v>
      </c>
      <c r="W657" s="0" t="s">
        <v>1345</v>
      </c>
      <c r="X657" s="0" t="s">
        <v>1346</v>
      </c>
      <c r="Y657" s="0" t="s">
        <v>893</v>
      </c>
      <c r="Z657" s="0" t="s">
        <v>573</v>
      </c>
      <c r="AA657" s="0" t="s">
        <v>1455</v>
      </c>
      <c r="AB657" s="197" t="n">
        <v>37043.875</v>
      </c>
      <c r="AC657" s="197" t="n">
        <v>37072.875</v>
      </c>
      <c r="AD657" s="0" t="n">
        <f aca="false">(AC657-AB657+1)*SUM(P657:Q657)</f>
        <v>450000</v>
      </c>
    </row>
    <row r="658" customFormat="false" ht="12.75" hidden="false" customHeight="false" outlineLevel="0" collapsed="false">
      <c r="A658" s="191" t="str">
        <f aca="false">B658&amp;" "&amp;C658&amp;" "&amp;D658</f>
        <v>US Power Physical</v>
      </c>
      <c r="B658" s="191" t="str">
        <f aca="false">IF((LEFT(N658,2)="US"),"US","")</f>
        <v>US</v>
      </c>
      <c r="C658" s="191" t="str">
        <f aca="false">M658</f>
        <v>Power</v>
      </c>
      <c r="D658" s="191" t="str">
        <f aca="false">IF(ISNUMBER(FIND("Phy",N658))=TRUE(),"Physical","Financial")</f>
        <v>Physical</v>
      </c>
      <c r="E658" s="191" t="n">
        <f aca="false">IF(VLOOKUP(S658,'DD-Lookup'!$J$6:$L$50,3,FALSE())="Monthly",(YEAR(AC658)-YEAR(AB658))*12+MONTH(AC658)-MONTH(AB658)+1,(AC658-AB658+1))</f>
        <v>1</v>
      </c>
      <c r="F658" s="220" t="n">
        <f aca="false">E658*SUM(P658:Q658)</f>
        <v>50</v>
      </c>
      <c r="G658" s="196" t="n">
        <v>1245125</v>
      </c>
      <c r="H658" s="197" t="n">
        <v>37026.3104398148</v>
      </c>
      <c r="I658" s="0" t="s">
        <v>637</v>
      </c>
      <c r="M658" s="0" t="s">
        <v>72</v>
      </c>
      <c r="N658" s="0" t="s">
        <v>1190</v>
      </c>
      <c r="O658" s="0" t="s">
        <v>1211</v>
      </c>
      <c r="P658" s="198" t="n">
        <v>50</v>
      </c>
      <c r="S658" s="0" t="s">
        <v>781</v>
      </c>
      <c r="T658" s="0" t="s">
        <v>772</v>
      </c>
      <c r="U658" s="200" t="n">
        <v>44</v>
      </c>
      <c r="V658" s="0" t="s">
        <v>1212</v>
      </c>
      <c r="W658" s="0" t="s">
        <v>1213</v>
      </c>
      <c r="X658" s="0" t="s">
        <v>1214</v>
      </c>
      <c r="Y658" s="0" t="s">
        <v>1167</v>
      </c>
      <c r="Z658" s="0" t="s">
        <v>628</v>
      </c>
      <c r="AA658" s="0" t="n">
        <v>610856.1</v>
      </c>
      <c r="AB658" s="197" t="n">
        <v>37027.875</v>
      </c>
      <c r="AC658" s="197" t="n">
        <v>37027.875</v>
      </c>
    </row>
    <row r="659" customFormat="false" ht="12.75" hidden="false" customHeight="false" outlineLevel="0" collapsed="false">
      <c r="A659" s="191" t="str">
        <f aca="false">B659&amp;" "&amp;C659&amp;" "&amp;D659</f>
        <v>US Natural Gas Physical</v>
      </c>
      <c r="B659" s="191" t="str">
        <f aca="false">IF((LEFT(N659,2)="US"),"US","")</f>
        <v>US</v>
      </c>
      <c r="C659" s="191" t="str">
        <f aca="false">M659</f>
        <v>Natural Gas</v>
      </c>
      <c r="D659" s="191" t="str">
        <f aca="false">IF(ISNUMBER(FIND("Phy",N659))=TRUE(),"Physical","Financial")</f>
        <v>Physical</v>
      </c>
      <c r="E659" s="191" t="n">
        <f aca="false">IF(VLOOKUP(S659,'DD-Lookup'!$J$6:$L$50,3,FALSE())="Monthly",(YEAR(AC659)-YEAR(AB659))*12+MONTH(AC659)-MONTH(AB659)+1,(AC659-AB659+1))</f>
        <v>1</v>
      </c>
      <c r="F659" s="220" t="n">
        <f aca="false">E659*SUM(P659:Q659)</f>
        <v>5000</v>
      </c>
      <c r="G659" s="196" t="n">
        <v>1245126</v>
      </c>
      <c r="H659" s="197" t="n">
        <v>37026.3105439815</v>
      </c>
      <c r="I659" s="0" t="s">
        <v>1328</v>
      </c>
      <c r="M659" s="0" t="s">
        <v>927</v>
      </c>
      <c r="N659" s="0" t="s">
        <v>1371</v>
      </c>
      <c r="O659" s="0" t="s">
        <v>1436</v>
      </c>
      <c r="Q659" s="198" t="n">
        <v>5000</v>
      </c>
      <c r="S659" s="0" t="s">
        <v>1343</v>
      </c>
      <c r="T659" s="0" t="s">
        <v>772</v>
      </c>
      <c r="U659" s="200" t="n">
        <v>4.32</v>
      </c>
      <c r="V659" s="0" t="s">
        <v>1456</v>
      </c>
      <c r="W659" s="0" t="s">
        <v>1424</v>
      </c>
      <c r="X659" s="0" t="s">
        <v>1425</v>
      </c>
      <c r="Y659" s="0" t="s">
        <v>1376</v>
      </c>
      <c r="Z659" s="0" t="s">
        <v>573</v>
      </c>
      <c r="AA659" s="0" t="n">
        <v>788653</v>
      </c>
      <c r="AB659" s="197" t="n">
        <v>37027.875</v>
      </c>
      <c r="AC659" s="197" t="n">
        <v>37027.875</v>
      </c>
    </row>
    <row r="660" customFormat="false" ht="12.75" hidden="false" customHeight="false" outlineLevel="0" collapsed="false">
      <c r="A660" s="191" t="str">
        <f aca="false">B660&amp;" "&amp;C660&amp;" "&amp;D660</f>
        <v>US Natural Gas Physical</v>
      </c>
      <c r="B660" s="191" t="str">
        <f aca="false">IF((LEFT(N660,2)="US"),"US","")</f>
        <v>US</v>
      </c>
      <c r="C660" s="191" t="str">
        <f aca="false">M660</f>
        <v>Natural Gas</v>
      </c>
      <c r="D660" s="191" t="str">
        <f aca="false">IF(ISNUMBER(FIND("Phy",N660))=TRUE(),"Physical","Financial")</f>
        <v>Physical</v>
      </c>
      <c r="E660" s="191" t="n">
        <f aca="false">IF(VLOOKUP(S660,'DD-Lookup'!$J$6:$L$50,3,FALSE())="Monthly",(YEAR(AC660)-YEAR(AB660))*12+MONTH(AC660)-MONTH(AB660)+1,(AC660-AB660+1))</f>
        <v>1</v>
      </c>
      <c r="F660" s="220" t="n">
        <f aca="false">E660*SUM(P660:Q660)</f>
        <v>10000</v>
      </c>
      <c r="G660" s="196" t="n">
        <v>1245127</v>
      </c>
      <c r="H660" s="197" t="n">
        <v>37026.3105787037</v>
      </c>
      <c r="I660" s="0" t="s">
        <v>1377</v>
      </c>
      <c r="M660" s="0" t="s">
        <v>927</v>
      </c>
      <c r="N660" s="0" t="s">
        <v>1371</v>
      </c>
      <c r="O660" s="0" t="s">
        <v>1457</v>
      </c>
      <c r="P660" s="198" t="n">
        <v>10000</v>
      </c>
      <c r="S660" s="0" t="s">
        <v>1343</v>
      </c>
      <c r="T660" s="0" t="s">
        <v>772</v>
      </c>
      <c r="U660" s="200" t="n">
        <v>4.45</v>
      </c>
      <c r="V660" s="0" t="s">
        <v>1458</v>
      </c>
      <c r="W660" s="0" t="s">
        <v>1459</v>
      </c>
      <c r="X660" s="0" t="s">
        <v>1460</v>
      </c>
      <c r="Y660" s="0" t="s">
        <v>1376</v>
      </c>
      <c r="Z660" s="0" t="s">
        <v>573</v>
      </c>
      <c r="AA660" s="0" t="n">
        <v>788654</v>
      </c>
      <c r="AB660" s="197" t="n">
        <v>37027.875</v>
      </c>
      <c r="AC660" s="197" t="n">
        <v>37027.875</v>
      </c>
    </row>
    <row r="661" customFormat="false" ht="12.75" hidden="false" customHeight="false" outlineLevel="0" collapsed="false">
      <c r="A661" s="191" t="str">
        <f aca="false">B661&amp;" "&amp;C661&amp;" "&amp;D661</f>
        <v>US Natural Gas Physical</v>
      </c>
      <c r="B661" s="191" t="str">
        <f aca="false">IF((LEFT(N661,2)="US"),"US","")</f>
        <v>US</v>
      </c>
      <c r="C661" s="191" t="str">
        <f aca="false">M661</f>
        <v>Natural Gas</v>
      </c>
      <c r="D661" s="191" t="str">
        <f aca="false">IF(ISNUMBER(FIND("Phy",N661))=TRUE(),"Physical","Financial")</f>
        <v>Physical</v>
      </c>
      <c r="E661" s="191" t="n">
        <f aca="false">IF(VLOOKUP(S661,'DD-Lookup'!$J$6:$L$50,3,FALSE())="Monthly",(YEAR(AC661)-YEAR(AB661))*12+MONTH(AC661)-MONTH(AB661)+1,(AC661-AB661+1))</f>
        <v>1</v>
      </c>
      <c r="F661" s="220" t="n">
        <f aca="false">E661*SUM(P661:Q661)</f>
        <v>5000</v>
      </c>
      <c r="G661" s="196" t="n">
        <v>1245128</v>
      </c>
      <c r="H661" s="197" t="n">
        <v>37026.3105902778</v>
      </c>
      <c r="I661" s="0" t="s">
        <v>1328</v>
      </c>
      <c r="M661" s="0" t="s">
        <v>927</v>
      </c>
      <c r="N661" s="0" t="s">
        <v>1371</v>
      </c>
      <c r="O661" s="0" t="s">
        <v>1436</v>
      </c>
      <c r="Q661" s="198" t="n">
        <v>5000</v>
      </c>
      <c r="S661" s="0" t="s">
        <v>1343</v>
      </c>
      <c r="T661" s="0" t="s">
        <v>772</v>
      </c>
      <c r="U661" s="200" t="n">
        <v>4.325</v>
      </c>
      <c r="V661" s="0" t="s">
        <v>1456</v>
      </c>
      <c r="W661" s="0" t="s">
        <v>1424</v>
      </c>
      <c r="X661" s="0" t="s">
        <v>1425</v>
      </c>
      <c r="Y661" s="0" t="s">
        <v>1376</v>
      </c>
      <c r="Z661" s="0" t="s">
        <v>573</v>
      </c>
      <c r="AA661" s="0" t="n">
        <v>788655</v>
      </c>
      <c r="AB661" s="197" t="n">
        <v>37027.875</v>
      </c>
      <c r="AC661" s="197" t="n">
        <v>37027.875</v>
      </c>
    </row>
    <row r="662" customFormat="false" ht="12.75" hidden="false" customHeight="false" outlineLevel="0" collapsed="false">
      <c r="A662" s="191" t="str">
        <f aca="false">B662&amp;" "&amp;C662&amp;" "&amp;D662</f>
        <v>US Natural Gas Financial</v>
      </c>
      <c r="B662" s="191" t="str">
        <f aca="false">IF((LEFT(N662,2)="US"),"US","")</f>
        <v>US</v>
      </c>
      <c r="C662" s="191" t="str">
        <f aca="false">M662</f>
        <v>Natural Gas</v>
      </c>
      <c r="D662" s="191" t="str">
        <f aca="false">IF(ISNUMBER(FIND("Phy",N662))=TRUE(),"Physical","Financial")</f>
        <v>Financial</v>
      </c>
      <c r="E662" s="191" t="n">
        <f aca="false">IF(VLOOKUP(S662,'DD-Lookup'!$J$6:$L$50,3,FALSE())="Monthly",(YEAR(AC662)-YEAR(AB662))*12+MONTH(AC662)-MONTH(AB662)+1,(AC662-AB662+1))</f>
        <v>30</v>
      </c>
      <c r="F662" s="220" t="n">
        <f aca="false">E662*SUM(P662:Q662)</f>
        <v>300000</v>
      </c>
      <c r="G662" s="196" t="n">
        <v>1245129</v>
      </c>
      <c r="H662" s="197" t="n">
        <v>37026.3106134259</v>
      </c>
      <c r="I662" s="0" t="s">
        <v>1328</v>
      </c>
      <c r="M662" s="0" t="s">
        <v>927</v>
      </c>
      <c r="N662" s="0" t="s">
        <v>1341</v>
      </c>
      <c r="O662" s="0" t="s">
        <v>1342</v>
      </c>
      <c r="P662" s="198" t="n">
        <v>10000</v>
      </c>
      <c r="S662" s="0" t="s">
        <v>1343</v>
      </c>
      <c r="T662" s="0" t="s">
        <v>772</v>
      </c>
      <c r="U662" s="200" t="n">
        <v>4.52</v>
      </c>
      <c r="V662" s="0" t="s">
        <v>1360</v>
      </c>
      <c r="W662" s="0" t="s">
        <v>1345</v>
      </c>
      <c r="X662" s="0" t="s">
        <v>1346</v>
      </c>
      <c r="Y662" s="0" t="s">
        <v>893</v>
      </c>
      <c r="Z662" s="0" t="s">
        <v>573</v>
      </c>
      <c r="AA662" s="0" t="s">
        <v>1461</v>
      </c>
      <c r="AB662" s="197" t="n">
        <v>37043.875</v>
      </c>
      <c r="AC662" s="197" t="n">
        <v>37072.875</v>
      </c>
      <c r="AD662" s="0" t="n">
        <f aca="false">(AC662-AB662+1)*SUM(P662:Q662)</f>
        <v>300000</v>
      </c>
    </row>
    <row r="663" customFormat="false" ht="12.75" hidden="false" customHeight="false" outlineLevel="0" collapsed="false">
      <c r="A663" s="191" t="str">
        <f aca="false">B663&amp;" "&amp;C663&amp;" "&amp;D663</f>
        <v>US Power Physical</v>
      </c>
      <c r="B663" s="191" t="str">
        <f aca="false">IF((LEFT(N663,2)="US"),"US","")</f>
        <v>US</v>
      </c>
      <c r="C663" s="191" t="str">
        <f aca="false">M663</f>
        <v>Power</v>
      </c>
      <c r="D663" s="191" t="str">
        <f aca="false">IF(ISNUMBER(FIND("Phy",N663))=TRUE(),"Physical","Financial")</f>
        <v>Physical</v>
      </c>
      <c r="E663" s="191" t="n">
        <f aca="false">IF(VLOOKUP(S663,'DD-Lookup'!$J$6:$L$50,3,FALSE())="Monthly",(YEAR(AC663)-YEAR(AB663))*12+MONTH(AC663)-MONTH(AB663)+1,(AC663-AB663+1))</f>
        <v>30</v>
      </c>
      <c r="F663" s="220" t="n">
        <f aca="false">E663*SUM(P663:Q663)</f>
        <v>1500</v>
      </c>
      <c r="G663" s="196" t="n">
        <v>1245130</v>
      </c>
      <c r="H663" s="197" t="n">
        <v>37026.3106597222</v>
      </c>
      <c r="I663" s="0" t="s">
        <v>1228</v>
      </c>
      <c r="M663" s="0" t="s">
        <v>72</v>
      </c>
      <c r="N663" s="0" t="s">
        <v>1312</v>
      </c>
      <c r="O663" s="0" t="s">
        <v>1462</v>
      </c>
      <c r="Q663" s="198" t="n">
        <v>50</v>
      </c>
      <c r="S663" s="0" t="s">
        <v>781</v>
      </c>
      <c r="T663" s="0" t="s">
        <v>772</v>
      </c>
      <c r="U663" s="200" t="n">
        <v>50.75</v>
      </c>
      <c r="V663" s="0" t="s">
        <v>1463</v>
      </c>
      <c r="W663" s="0" t="s">
        <v>1464</v>
      </c>
      <c r="X663" s="0" t="s">
        <v>1465</v>
      </c>
      <c r="Y663" s="0" t="s">
        <v>1167</v>
      </c>
      <c r="Z663" s="0" t="s">
        <v>628</v>
      </c>
      <c r="AA663" s="0" t="n">
        <v>610857.1</v>
      </c>
      <c r="AB663" s="197" t="n">
        <v>37135</v>
      </c>
      <c r="AC663" s="197" t="n">
        <v>37164</v>
      </c>
    </row>
    <row r="664" customFormat="false" ht="12.75" hidden="false" customHeight="false" outlineLevel="0" collapsed="false">
      <c r="A664" s="191" t="str">
        <f aca="false">B664&amp;" "&amp;C664&amp;" "&amp;D664</f>
        <v>US Natural Gas Financial</v>
      </c>
      <c r="B664" s="191" t="str">
        <f aca="false">IF((LEFT(N664,2)="US"),"US","")</f>
        <v>US</v>
      </c>
      <c r="C664" s="191" t="str">
        <f aca="false">M664</f>
        <v>Natural Gas</v>
      </c>
      <c r="D664" s="191" t="str">
        <f aca="false">IF(ISNUMBER(FIND("Phy",N664))=TRUE(),"Physical","Financial")</f>
        <v>Financial</v>
      </c>
      <c r="E664" s="191" t="n">
        <f aca="false">IF(VLOOKUP(S664,'DD-Lookup'!$J$6:$L$50,3,FALSE())="Monthly",(YEAR(AC664)-YEAR(AB664))*12+MONTH(AC664)-MONTH(AB664)+1,(AC664-AB664+1))</f>
        <v>30</v>
      </c>
      <c r="F664" s="220" t="n">
        <f aca="false">E664*SUM(P664:Q664)</f>
        <v>75000</v>
      </c>
      <c r="G664" s="196" t="n">
        <v>1245131</v>
      </c>
      <c r="H664" s="197" t="n">
        <v>37026.3106712963</v>
      </c>
      <c r="I664" s="0" t="s">
        <v>1383</v>
      </c>
      <c r="M664" s="0" t="s">
        <v>927</v>
      </c>
      <c r="N664" s="0" t="s">
        <v>1341</v>
      </c>
      <c r="O664" s="0" t="s">
        <v>1342</v>
      </c>
      <c r="P664" s="198" t="n">
        <v>2500</v>
      </c>
      <c r="S664" s="0" t="s">
        <v>1343</v>
      </c>
      <c r="T664" s="0" t="s">
        <v>772</v>
      </c>
      <c r="U664" s="200" t="n">
        <v>4.52</v>
      </c>
      <c r="V664" s="0" t="s">
        <v>1466</v>
      </c>
      <c r="W664" s="0" t="s">
        <v>1345</v>
      </c>
      <c r="X664" s="0" t="s">
        <v>1346</v>
      </c>
      <c r="Y664" s="0" t="s">
        <v>893</v>
      </c>
      <c r="Z664" s="0" t="s">
        <v>573</v>
      </c>
      <c r="AA664" s="0" t="s">
        <v>1467</v>
      </c>
      <c r="AB664" s="197" t="n">
        <v>37043.875</v>
      </c>
      <c r="AC664" s="197" t="n">
        <v>37072.875</v>
      </c>
      <c r="AD664" s="0" t="n">
        <f aca="false">(AC664-AB664+1)*SUM(P664:Q664)</f>
        <v>75000</v>
      </c>
    </row>
    <row r="665" customFormat="false" ht="12.75" hidden="false" customHeight="false" outlineLevel="0" collapsed="false">
      <c r="A665" s="191" t="str">
        <f aca="false">B665&amp;" "&amp;C665&amp;" "&amp;D665</f>
        <v>US Power Physical</v>
      </c>
      <c r="B665" s="191" t="str">
        <f aca="false">IF((LEFT(N665,2)="US"),"US","")</f>
        <v>US</v>
      </c>
      <c r="C665" s="191" t="str">
        <f aca="false">M665</f>
        <v>Power</v>
      </c>
      <c r="D665" s="191" t="str">
        <f aca="false">IF(ISNUMBER(FIND("Phy",N665))=TRUE(),"Physical","Financial")</f>
        <v>Physical</v>
      </c>
      <c r="E665" s="191" t="n">
        <f aca="false">IF(VLOOKUP(S665,'DD-Lookup'!$J$6:$L$50,3,FALSE())="Monthly",(YEAR(AC665)-YEAR(AB665))*12+MONTH(AC665)-MONTH(AB665)+1,(AC665-AB665+1))</f>
        <v>59</v>
      </c>
      <c r="F665" s="220" t="n">
        <f aca="false">E665*SUM(P665:Q665)</f>
        <v>2950</v>
      </c>
      <c r="G665" s="196" t="n">
        <v>1245133</v>
      </c>
      <c r="H665" s="197" t="n">
        <v>37026.3106944444</v>
      </c>
      <c r="I665" s="0" t="s">
        <v>1228</v>
      </c>
      <c r="M665" s="0" t="s">
        <v>72</v>
      </c>
      <c r="N665" s="0" t="s">
        <v>1312</v>
      </c>
      <c r="O665" s="0" t="s">
        <v>1468</v>
      </c>
      <c r="Q665" s="198" t="n">
        <v>50</v>
      </c>
      <c r="S665" s="0" t="s">
        <v>781</v>
      </c>
      <c r="T665" s="0" t="s">
        <v>772</v>
      </c>
      <c r="U665" s="200" t="n">
        <v>43</v>
      </c>
      <c r="V665" s="0" t="s">
        <v>1463</v>
      </c>
      <c r="W665" s="0" t="s">
        <v>1464</v>
      </c>
      <c r="X665" s="0" t="s">
        <v>1465</v>
      </c>
      <c r="Y665" s="0" t="s">
        <v>1167</v>
      </c>
      <c r="Z665" s="0" t="s">
        <v>628</v>
      </c>
      <c r="AA665" s="0" t="n">
        <v>610858.1</v>
      </c>
      <c r="AB665" s="197" t="n">
        <v>37257</v>
      </c>
      <c r="AC665" s="197" t="n">
        <v>37315</v>
      </c>
    </row>
    <row r="666" customFormat="false" ht="12.75" hidden="false" customHeight="false" outlineLevel="0" collapsed="false">
      <c r="A666" s="191" t="str">
        <f aca="false">B666&amp;" "&amp;C666&amp;" "&amp;D666</f>
        <v>US Natural Gas Physical</v>
      </c>
      <c r="B666" s="191" t="str">
        <f aca="false">IF((LEFT(N666,2)="US"),"US","")</f>
        <v>US</v>
      </c>
      <c r="C666" s="191" t="str">
        <f aca="false">M666</f>
        <v>Natural Gas</v>
      </c>
      <c r="D666" s="191" t="str">
        <f aca="false">IF(ISNUMBER(FIND("Phy",N666))=TRUE(),"Physical","Financial")</f>
        <v>Physical</v>
      </c>
      <c r="E666" s="191" t="n">
        <f aca="false">IF(VLOOKUP(S666,'DD-Lookup'!$J$6:$L$50,3,FALSE())="Monthly",(YEAR(AC666)-YEAR(AB666))*12+MONTH(AC666)-MONTH(AB666)+1,(AC666-AB666+1))</f>
        <v>1</v>
      </c>
      <c r="F666" s="220" t="n">
        <f aca="false">E666*SUM(P666:Q666)</f>
        <v>10000</v>
      </c>
      <c r="G666" s="196" t="n">
        <v>1245132</v>
      </c>
      <c r="H666" s="197" t="n">
        <v>37026.3106944444</v>
      </c>
      <c r="I666" s="0" t="s">
        <v>1251</v>
      </c>
      <c r="M666" s="0" t="s">
        <v>927</v>
      </c>
      <c r="N666" s="0" t="s">
        <v>1371</v>
      </c>
      <c r="O666" s="0" t="s">
        <v>1457</v>
      </c>
      <c r="P666" s="198" t="n">
        <v>10000</v>
      </c>
      <c r="S666" s="0" t="s">
        <v>1343</v>
      </c>
      <c r="T666" s="0" t="s">
        <v>772</v>
      </c>
      <c r="U666" s="200" t="n">
        <v>4.445</v>
      </c>
      <c r="V666" s="0" t="s">
        <v>1373</v>
      </c>
      <c r="W666" s="0" t="s">
        <v>1459</v>
      </c>
      <c r="X666" s="0" t="s">
        <v>1460</v>
      </c>
      <c r="Y666" s="0" t="s">
        <v>1376</v>
      </c>
      <c r="Z666" s="0" t="s">
        <v>573</v>
      </c>
      <c r="AA666" s="0" t="n">
        <v>788656</v>
      </c>
      <c r="AB666" s="197" t="n">
        <v>37027.875</v>
      </c>
      <c r="AC666" s="197" t="n">
        <v>37027.875</v>
      </c>
    </row>
    <row r="667" customFormat="false" ht="12.75" hidden="false" customHeight="false" outlineLevel="0" collapsed="false">
      <c r="A667" s="191" t="str">
        <f aca="false">B667&amp;" "&amp;C667&amp;" "&amp;D667</f>
        <v>US Natural Gas Physical</v>
      </c>
      <c r="B667" s="191" t="str">
        <f aca="false">IF((LEFT(N667,2)="US"),"US","")</f>
        <v>US</v>
      </c>
      <c r="C667" s="191" t="str">
        <f aca="false">M667</f>
        <v>Natural Gas</v>
      </c>
      <c r="D667" s="191" t="str">
        <f aca="false">IF(ISNUMBER(FIND("Phy",N667))=TRUE(),"Physical","Financial")</f>
        <v>Physical</v>
      </c>
      <c r="E667" s="191" t="n">
        <f aca="false">IF(VLOOKUP(S667,'DD-Lookup'!$J$6:$L$50,3,FALSE())="Monthly",(YEAR(AC667)-YEAR(AB667))*12+MONTH(AC667)-MONTH(AB667)+1,(AC667-AB667+1))</f>
        <v>1</v>
      </c>
      <c r="F667" s="220" t="n">
        <f aca="false">E667*SUM(P667:Q667)</f>
        <v>10000</v>
      </c>
      <c r="G667" s="196" t="n">
        <v>1245134</v>
      </c>
      <c r="H667" s="197" t="n">
        <v>37026.3107060185</v>
      </c>
      <c r="I667" s="0" t="s">
        <v>1377</v>
      </c>
      <c r="M667" s="0" t="s">
        <v>927</v>
      </c>
      <c r="N667" s="0" t="s">
        <v>1371</v>
      </c>
      <c r="O667" s="0" t="s">
        <v>1372</v>
      </c>
      <c r="Q667" s="198" t="n">
        <v>10000</v>
      </c>
      <c r="S667" s="0" t="s">
        <v>1343</v>
      </c>
      <c r="T667" s="0" t="s">
        <v>772</v>
      </c>
      <c r="U667" s="200" t="n">
        <v>4.5337</v>
      </c>
      <c r="V667" s="0" t="s">
        <v>1458</v>
      </c>
      <c r="W667" s="0" t="s">
        <v>1374</v>
      </c>
      <c r="X667" s="0" t="s">
        <v>1375</v>
      </c>
      <c r="Y667" s="0" t="s">
        <v>1376</v>
      </c>
      <c r="Z667" s="0" t="s">
        <v>573</v>
      </c>
      <c r="AA667" s="0" t="n">
        <v>788657</v>
      </c>
      <c r="AB667" s="197" t="n">
        <v>37027.875</v>
      </c>
      <c r="AC667" s="197" t="n">
        <v>37027.875</v>
      </c>
    </row>
    <row r="668" customFormat="false" ht="12.75" hidden="false" customHeight="false" outlineLevel="0" collapsed="false">
      <c r="A668" s="191" t="str">
        <f aca="false">B668&amp;" "&amp;C668&amp;" "&amp;D668</f>
        <v>US Natural Gas Physical</v>
      </c>
      <c r="B668" s="191" t="str">
        <f aca="false">IF((LEFT(N668,2)="US"),"US","")</f>
        <v>US</v>
      </c>
      <c r="C668" s="191" t="str">
        <f aca="false">M668</f>
        <v>Natural Gas</v>
      </c>
      <c r="D668" s="191" t="str">
        <f aca="false">IF(ISNUMBER(FIND("Phy",N668))=TRUE(),"Physical","Financial")</f>
        <v>Physical</v>
      </c>
      <c r="E668" s="191" t="n">
        <f aca="false">IF(VLOOKUP(S668,'DD-Lookup'!$J$6:$L$50,3,FALSE())="Monthly",(YEAR(AC668)-YEAR(AB668))*12+MONTH(AC668)-MONTH(AB668)+1,(AC668-AB668+1))</f>
        <v>1</v>
      </c>
      <c r="F668" s="220" t="n">
        <f aca="false">E668*SUM(P668:Q668)</f>
        <v>10000</v>
      </c>
      <c r="G668" s="196" t="n">
        <v>1245135</v>
      </c>
      <c r="H668" s="197" t="n">
        <v>37026.310775463</v>
      </c>
      <c r="I668" s="0" t="s">
        <v>1251</v>
      </c>
      <c r="M668" s="0" t="s">
        <v>927</v>
      </c>
      <c r="N668" s="0" t="s">
        <v>1371</v>
      </c>
      <c r="O668" s="0" t="s">
        <v>1457</v>
      </c>
      <c r="P668" s="198" t="n">
        <v>10000</v>
      </c>
      <c r="S668" s="0" t="s">
        <v>1343</v>
      </c>
      <c r="T668" s="0" t="s">
        <v>772</v>
      </c>
      <c r="U668" s="200" t="n">
        <v>4.44</v>
      </c>
      <c r="V668" s="0" t="s">
        <v>1373</v>
      </c>
      <c r="W668" s="0" t="s">
        <v>1459</v>
      </c>
      <c r="X668" s="0" t="s">
        <v>1460</v>
      </c>
      <c r="Y668" s="0" t="s">
        <v>1376</v>
      </c>
      <c r="Z668" s="0" t="s">
        <v>573</v>
      </c>
      <c r="AA668" s="0" t="n">
        <v>788658</v>
      </c>
      <c r="AB668" s="197" t="n">
        <v>37027.875</v>
      </c>
      <c r="AC668" s="197" t="n">
        <v>37027.875</v>
      </c>
    </row>
    <row r="669" customFormat="false" ht="12.75" hidden="false" customHeight="false" outlineLevel="0" collapsed="false">
      <c r="A669" s="191" t="str">
        <f aca="false">B669&amp;" "&amp;C669&amp;" "&amp;D669</f>
        <v>US Natural Gas Physical</v>
      </c>
      <c r="B669" s="191" t="str">
        <f aca="false">IF((LEFT(N669,2)="US"),"US","")</f>
        <v>US</v>
      </c>
      <c r="C669" s="191" t="str">
        <f aca="false">M669</f>
        <v>Natural Gas</v>
      </c>
      <c r="D669" s="191" t="str">
        <f aca="false">IF(ISNUMBER(FIND("Phy",N669))=TRUE(),"Physical","Financial")</f>
        <v>Physical</v>
      </c>
      <c r="E669" s="191" t="n">
        <f aca="false">IF(VLOOKUP(S669,'DD-Lookup'!$J$6:$L$50,3,FALSE())="Monthly",(YEAR(AC669)-YEAR(AB669))*12+MONTH(AC669)-MONTH(AB669)+1,(AC669-AB669+1))</f>
        <v>1</v>
      </c>
      <c r="F669" s="220" t="n">
        <f aca="false">E669*SUM(P669:Q669)</f>
        <v>10000</v>
      </c>
      <c r="G669" s="196" t="n">
        <v>1245136</v>
      </c>
      <c r="H669" s="197" t="n">
        <v>37026.3108217593</v>
      </c>
      <c r="I669" s="0" t="s">
        <v>1251</v>
      </c>
      <c r="M669" s="0" t="s">
        <v>927</v>
      </c>
      <c r="N669" s="0" t="s">
        <v>1371</v>
      </c>
      <c r="O669" s="0" t="s">
        <v>1457</v>
      </c>
      <c r="P669" s="198" t="n">
        <v>10000</v>
      </c>
      <c r="S669" s="0" t="s">
        <v>1343</v>
      </c>
      <c r="T669" s="0" t="s">
        <v>772</v>
      </c>
      <c r="U669" s="200" t="n">
        <v>4.435</v>
      </c>
      <c r="V669" s="0" t="s">
        <v>1373</v>
      </c>
      <c r="W669" s="0" t="s">
        <v>1459</v>
      </c>
      <c r="X669" s="0" t="s">
        <v>1460</v>
      </c>
      <c r="Y669" s="0" t="s">
        <v>1376</v>
      </c>
      <c r="Z669" s="0" t="s">
        <v>573</v>
      </c>
      <c r="AA669" s="0" t="n">
        <v>788659</v>
      </c>
      <c r="AB669" s="197" t="n">
        <v>37027.875</v>
      </c>
      <c r="AC669" s="197" t="n">
        <v>37027.875</v>
      </c>
    </row>
    <row r="670" customFormat="false" ht="12.75" hidden="false" customHeight="false" outlineLevel="0" collapsed="false">
      <c r="A670" s="191" t="str">
        <f aca="false">B670&amp;" "&amp;C670&amp;" "&amp;D670</f>
        <v>US Natural Gas Physical</v>
      </c>
      <c r="B670" s="191" t="str">
        <f aca="false">IF((LEFT(N670,2)="US"),"US","")</f>
        <v>US</v>
      </c>
      <c r="C670" s="191" t="str">
        <f aca="false">M670</f>
        <v>Natural Gas</v>
      </c>
      <c r="D670" s="191" t="str">
        <f aca="false">IF(ISNUMBER(FIND("Phy",N670))=TRUE(),"Physical","Financial")</f>
        <v>Physical</v>
      </c>
      <c r="E670" s="191" t="n">
        <f aca="false">IF(VLOOKUP(S670,'DD-Lookup'!$J$6:$L$50,3,FALSE())="Monthly",(YEAR(AC670)-YEAR(AB670))*12+MONTH(AC670)-MONTH(AB670)+1,(AC670-AB670+1))</f>
        <v>1</v>
      </c>
      <c r="F670" s="220" t="n">
        <f aca="false">E670*SUM(P670:Q670)</f>
        <v>10000</v>
      </c>
      <c r="G670" s="196" t="n">
        <v>1245137</v>
      </c>
      <c r="H670" s="197" t="n">
        <v>37026.3108796296</v>
      </c>
      <c r="I670" s="0" t="s">
        <v>1251</v>
      </c>
      <c r="M670" s="0" t="s">
        <v>927</v>
      </c>
      <c r="N670" s="0" t="s">
        <v>1371</v>
      </c>
      <c r="O670" s="0" t="s">
        <v>1457</v>
      </c>
      <c r="P670" s="198" t="n">
        <v>10000</v>
      </c>
      <c r="S670" s="0" t="s">
        <v>1343</v>
      </c>
      <c r="T670" s="0" t="s">
        <v>772</v>
      </c>
      <c r="U670" s="200" t="n">
        <v>4.43</v>
      </c>
      <c r="V670" s="0" t="s">
        <v>1373</v>
      </c>
      <c r="W670" s="0" t="s">
        <v>1459</v>
      </c>
      <c r="X670" s="0" t="s">
        <v>1460</v>
      </c>
      <c r="Y670" s="0" t="s">
        <v>1376</v>
      </c>
      <c r="Z670" s="0" t="s">
        <v>573</v>
      </c>
      <c r="AA670" s="0" t="n">
        <v>788660</v>
      </c>
      <c r="AB670" s="197" t="n">
        <v>37027.875</v>
      </c>
      <c r="AC670" s="197" t="n">
        <v>37027.875</v>
      </c>
    </row>
    <row r="671" customFormat="false" ht="12.75" hidden="false" customHeight="false" outlineLevel="0" collapsed="false">
      <c r="A671" s="191" t="str">
        <f aca="false">B671&amp;" "&amp;C671&amp;" "&amp;D671</f>
        <v>US Natural Gas Physical</v>
      </c>
      <c r="B671" s="191" t="str">
        <f aca="false">IF((LEFT(N671,2)="US"),"US","")</f>
        <v>US</v>
      </c>
      <c r="C671" s="191" t="str">
        <f aca="false">M671</f>
        <v>Natural Gas</v>
      </c>
      <c r="D671" s="191" t="str">
        <f aca="false">IF(ISNUMBER(FIND("Phy",N671))=TRUE(),"Physical","Financial")</f>
        <v>Physical</v>
      </c>
      <c r="E671" s="191" t="n">
        <f aca="false">IF(VLOOKUP(S671,'DD-Lookup'!$J$6:$L$50,3,FALSE())="Monthly",(YEAR(AC671)-YEAR(AB671))*12+MONTH(AC671)-MONTH(AB671)+1,(AC671-AB671+1))</f>
        <v>1</v>
      </c>
      <c r="F671" s="220" t="n">
        <f aca="false">E671*SUM(P671:Q671)</f>
        <v>10000</v>
      </c>
      <c r="G671" s="196" t="n">
        <v>1245138</v>
      </c>
      <c r="H671" s="197" t="n">
        <v>37026.3109375</v>
      </c>
      <c r="I671" s="0" t="s">
        <v>1251</v>
      </c>
      <c r="M671" s="0" t="s">
        <v>927</v>
      </c>
      <c r="N671" s="0" t="s">
        <v>1371</v>
      </c>
      <c r="O671" s="0" t="s">
        <v>1457</v>
      </c>
      <c r="P671" s="198" t="n">
        <v>10000</v>
      </c>
      <c r="S671" s="0" t="s">
        <v>1343</v>
      </c>
      <c r="T671" s="0" t="s">
        <v>772</v>
      </c>
      <c r="U671" s="200" t="n">
        <v>4.425</v>
      </c>
      <c r="V671" s="0" t="s">
        <v>1373</v>
      </c>
      <c r="W671" s="0" t="s">
        <v>1459</v>
      </c>
      <c r="X671" s="0" t="s">
        <v>1460</v>
      </c>
      <c r="Y671" s="0" t="s">
        <v>1376</v>
      </c>
      <c r="Z671" s="0" t="s">
        <v>573</v>
      </c>
      <c r="AA671" s="0" t="n">
        <v>788661</v>
      </c>
      <c r="AB671" s="197" t="n">
        <v>37027.875</v>
      </c>
      <c r="AC671" s="197" t="n">
        <v>37027.875</v>
      </c>
    </row>
    <row r="672" customFormat="false" ht="12.75" hidden="false" customHeight="false" outlineLevel="0" collapsed="false">
      <c r="A672" s="191" t="str">
        <f aca="false">B672&amp;" "&amp;C672&amp;" "&amp;D672</f>
        <v>US Natural Gas Physical</v>
      </c>
      <c r="B672" s="191" t="str">
        <f aca="false">IF((LEFT(N672,2)="US"),"US","")</f>
        <v>US</v>
      </c>
      <c r="C672" s="191" t="str">
        <f aca="false">M672</f>
        <v>Natural Gas</v>
      </c>
      <c r="D672" s="191" t="str">
        <f aca="false">IF(ISNUMBER(FIND("Phy",N672))=TRUE(),"Physical","Financial")</f>
        <v>Physical</v>
      </c>
      <c r="E672" s="191" t="n">
        <f aca="false">IF(VLOOKUP(S672,'DD-Lookup'!$J$6:$L$50,3,FALSE())="Monthly",(YEAR(AC672)-YEAR(AB672))*12+MONTH(AC672)-MONTH(AB672)+1,(AC672-AB672+1))</f>
        <v>1</v>
      </c>
      <c r="F672" s="220" t="n">
        <f aca="false">E672*SUM(P672:Q672)</f>
        <v>10000</v>
      </c>
      <c r="G672" s="196" t="n">
        <v>1245139</v>
      </c>
      <c r="H672" s="197" t="n">
        <v>37026.3110069444</v>
      </c>
      <c r="I672" s="0" t="s">
        <v>1251</v>
      </c>
      <c r="M672" s="0" t="s">
        <v>927</v>
      </c>
      <c r="N672" s="0" t="s">
        <v>1371</v>
      </c>
      <c r="O672" s="0" t="s">
        <v>1457</v>
      </c>
      <c r="P672" s="198" t="n">
        <v>10000</v>
      </c>
      <c r="S672" s="0" t="s">
        <v>1343</v>
      </c>
      <c r="T672" s="0" t="s">
        <v>772</v>
      </c>
      <c r="U672" s="200" t="n">
        <v>4.42</v>
      </c>
      <c r="V672" s="0" t="s">
        <v>1373</v>
      </c>
      <c r="W672" s="0" t="s">
        <v>1459</v>
      </c>
      <c r="X672" s="0" t="s">
        <v>1460</v>
      </c>
      <c r="Y672" s="0" t="s">
        <v>1376</v>
      </c>
      <c r="Z672" s="0" t="s">
        <v>573</v>
      </c>
      <c r="AA672" s="0" t="n">
        <v>788662</v>
      </c>
      <c r="AB672" s="197" t="n">
        <v>37027.875</v>
      </c>
      <c r="AC672" s="197" t="n">
        <v>37027.875</v>
      </c>
    </row>
    <row r="673" customFormat="false" ht="12.75" hidden="false" customHeight="false" outlineLevel="0" collapsed="false">
      <c r="A673" s="191" t="str">
        <f aca="false">B673&amp;" "&amp;C673&amp;" "&amp;D673</f>
        <v>US Natural Gas Physical</v>
      </c>
      <c r="B673" s="191" t="str">
        <f aca="false">IF((LEFT(N673,2)="US"),"US","")</f>
        <v>US</v>
      </c>
      <c r="C673" s="191" t="str">
        <f aca="false">M673</f>
        <v>Natural Gas</v>
      </c>
      <c r="D673" s="191" t="str">
        <f aca="false">IF(ISNUMBER(FIND("Phy",N673))=TRUE(),"Physical","Financial")</f>
        <v>Physical</v>
      </c>
      <c r="E673" s="191" t="n">
        <f aca="false">IF(VLOOKUP(S673,'DD-Lookup'!$J$6:$L$50,3,FALSE())="Monthly",(YEAR(AC673)-YEAR(AB673))*12+MONTH(AC673)-MONTH(AB673)+1,(AC673-AB673+1))</f>
        <v>1</v>
      </c>
      <c r="F673" s="220" t="n">
        <f aca="false">E673*SUM(P673:Q673)</f>
        <v>10000</v>
      </c>
      <c r="G673" s="196" t="n">
        <v>1245140</v>
      </c>
      <c r="H673" s="197" t="n">
        <v>37026.311087963</v>
      </c>
      <c r="I673" s="0" t="s">
        <v>1328</v>
      </c>
      <c r="M673" s="0" t="s">
        <v>927</v>
      </c>
      <c r="N673" s="0" t="s">
        <v>1371</v>
      </c>
      <c r="O673" s="0" t="s">
        <v>1469</v>
      </c>
      <c r="P673" s="198" t="n">
        <v>10000</v>
      </c>
      <c r="S673" s="0" t="s">
        <v>1343</v>
      </c>
      <c r="T673" s="0" t="s">
        <v>772</v>
      </c>
      <c r="U673" s="200" t="n">
        <v>4.415</v>
      </c>
      <c r="V673" s="0" t="s">
        <v>1456</v>
      </c>
      <c r="W673" s="0" t="s">
        <v>1459</v>
      </c>
      <c r="X673" s="0" t="s">
        <v>1460</v>
      </c>
      <c r="Y673" s="0" t="s">
        <v>1376</v>
      </c>
      <c r="Z673" s="0" t="s">
        <v>573</v>
      </c>
      <c r="AA673" s="0" t="n">
        <v>788663</v>
      </c>
      <c r="AB673" s="197" t="n">
        <v>37027.875</v>
      </c>
      <c r="AC673" s="197" t="n">
        <v>37027.875</v>
      </c>
    </row>
    <row r="674" customFormat="false" ht="12.75" hidden="false" customHeight="false" outlineLevel="0" collapsed="false">
      <c r="A674" s="191" t="str">
        <f aca="false">B674&amp;" "&amp;C674&amp;" "&amp;D674</f>
        <v>US Natural Gas Financial</v>
      </c>
      <c r="B674" s="191" t="str">
        <f aca="false">IF((LEFT(N674,2)="US"),"US","")</f>
        <v>US</v>
      </c>
      <c r="C674" s="191" t="str">
        <f aca="false">M674</f>
        <v>Natural Gas</v>
      </c>
      <c r="D674" s="191" t="str">
        <f aca="false">IF(ISNUMBER(FIND("Phy",N674))=TRUE(),"Physical","Financial")</f>
        <v>Financial</v>
      </c>
      <c r="E674" s="191" t="n">
        <f aca="false">IF(VLOOKUP(S674,'DD-Lookup'!$J$6:$L$50,3,FALSE())="Monthly",(YEAR(AC674)-YEAR(AB674))*12+MONTH(AC674)-MONTH(AB674)+1,(AC674-AB674+1))</f>
        <v>30</v>
      </c>
      <c r="F674" s="220" t="n">
        <f aca="false">E674*SUM(P674:Q674)</f>
        <v>150000</v>
      </c>
      <c r="G674" s="196" t="n">
        <v>1245141</v>
      </c>
      <c r="H674" s="197" t="n">
        <v>37026.3111226852</v>
      </c>
      <c r="I674" s="0" t="s">
        <v>1470</v>
      </c>
      <c r="M674" s="0" t="s">
        <v>927</v>
      </c>
      <c r="N674" s="0" t="s">
        <v>1341</v>
      </c>
      <c r="O674" s="0" t="s">
        <v>1342</v>
      </c>
      <c r="Q674" s="198" t="n">
        <v>5000</v>
      </c>
      <c r="S674" s="0" t="s">
        <v>1343</v>
      </c>
      <c r="T674" s="0" t="s">
        <v>772</v>
      </c>
      <c r="U674" s="200" t="n">
        <v>4.525</v>
      </c>
      <c r="V674" s="0" t="s">
        <v>1471</v>
      </c>
      <c r="W674" s="0" t="s">
        <v>1345</v>
      </c>
      <c r="X674" s="0" t="s">
        <v>1346</v>
      </c>
      <c r="Y674" s="0" t="s">
        <v>893</v>
      </c>
      <c r="Z674" s="0" t="s">
        <v>573</v>
      </c>
      <c r="AA674" s="0" t="s">
        <v>1472</v>
      </c>
      <c r="AB674" s="197" t="n">
        <v>37043.875</v>
      </c>
      <c r="AC674" s="197" t="n">
        <v>37072.875</v>
      </c>
      <c r="AD674" s="0" t="n">
        <f aca="false">(AC674-AB674+1)*SUM(P674:Q674)</f>
        <v>150000</v>
      </c>
    </row>
    <row r="675" customFormat="false" ht="12.75" hidden="false" customHeight="false" outlineLevel="0" collapsed="false">
      <c r="A675" s="191" t="str">
        <f aca="false">B675&amp;" "&amp;C675&amp;" "&amp;D675</f>
        <v>US Natural Gas Physical</v>
      </c>
      <c r="B675" s="191" t="str">
        <f aca="false">IF((LEFT(N675,2)="US"),"US","")</f>
        <v>US</v>
      </c>
      <c r="C675" s="191" t="str">
        <f aca="false">M675</f>
        <v>Natural Gas</v>
      </c>
      <c r="D675" s="191" t="str">
        <f aca="false">IF(ISNUMBER(FIND("Phy",N675))=TRUE(),"Physical","Financial")</f>
        <v>Physical</v>
      </c>
      <c r="E675" s="191" t="n">
        <f aca="false">IF(VLOOKUP(S675,'DD-Lookup'!$J$6:$L$50,3,FALSE())="Monthly",(YEAR(AC675)-YEAR(AB675))*12+MONTH(AC675)-MONTH(AB675)+1,(AC675-AB675+1))</f>
        <v>1</v>
      </c>
      <c r="F675" s="220" t="n">
        <f aca="false">E675*SUM(P675:Q675)</f>
        <v>10000</v>
      </c>
      <c r="G675" s="196" t="n">
        <v>1245142</v>
      </c>
      <c r="H675" s="197" t="n">
        <v>37026.3111342593</v>
      </c>
      <c r="I675" s="0" t="s">
        <v>1377</v>
      </c>
      <c r="M675" s="0" t="s">
        <v>927</v>
      </c>
      <c r="N675" s="0" t="s">
        <v>1371</v>
      </c>
      <c r="O675" s="0" t="s">
        <v>1469</v>
      </c>
      <c r="P675" s="198" t="n">
        <v>10000</v>
      </c>
      <c r="S675" s="0" t="s">
        <v>1343</v>
      </c>
      <c r="T675" s="0" t="s">
        <v>772</v>
      </c>
      <c r="U675" s="200" t="n">
        <v>4.41</v>
      </c>
      <c r="V675" s="0" t="s">
        <v>1458</v>
      </c>
      <c r="W675" s="0" t="s">
        <v>1459</v>
      </c>
      <c r="X675" s="0" t="s">
        <v>1460</v>
      </c>
      <c r="Y675" s="0" t="s">
        <v>1376</v>
      </c>
      <c r="Z675" s="0" t="s">
        <v>573</v>
      </c>
      <c r="AA675" s="0" t="n">
        <v>788664</v>
      </c>
      <c r="AB675" s="197" t="n">
        <v>37027.875</v>
      </c>
      <c r="AC675" s="197" t="n">
        <v>37027.875</v>
      </c>
    </row>
    <row r="676" customFormat="false" ht="12.75" hidden="false" customHeight="false" outlineLevel="0" collapsed="false">
      <c r="A676" s="191" t="str">
        <f aca="false">B676&amp;" "&amp;C676&amp;" "&amp;D676</f>
        <v>US Natural Gas Physical</v>
      </c>
      <c r="B676" s="191" t="str">
        <f aca="false">IF((LEFT(N676,2)="US"),"US","")</f>
        <v>US</v>
      </c>
      <c r="C676" s="191" t="str">
        <f aca="false">M676</f>
        <v>Natural Gas</v>
      </c>
      <c r="D676" s="191" t="str">
        <f aca="false">IF(ISNUMBER(FIND("Phy",N676))=TRUE(),"Physical","Financial")</f>
        <v>Physical</v>
      </c>
      <c r="E676" s="191" t="n">
        <f aca="false">IF(VLOOKUP(S676,'DD-Lookup'!$J$6:$L$50,3,FALSE())="Monthly",(YEAR(AC676)-YEAR(AB676))*12+MONTH(AC676)-MONTH(AB676)+1,(AC676-AB676+1))</f>
        <v>1</v>
      </c>
      <c r="F676" s="220" t="n">
        <f aca="false">E676*SUM(P676:Q676)</f>
        <v>10000</v>
      </c>
      <c r="G676" s="196" t="n">
        <v>1245143</v>
      </c>
      <c r="H676" s="197" t="n">
        <v>37026.3111805556</v>
      </c>
      <c r="I676" s="0" t="s">
        <v>1251</v>
      </c>
      <c r="M676" s="0" t="s">
        <v>927</v>
      </c>
      <c r="N676" s="0" t="s">
        <v>1371</v>
      </c>
      <c r="O676" s="0" t="s">
        <v>1372</v>
      </c>
      <c r="Q676" s="198" t="n">
        <v>10000</v>
      </c>
      <c r="S676" s="0" t="s">
        <v>1343</v>
      </c>
      <c r="T676" s="0" t="s">
        <v>772</v>
      </c>
      <c r="U676" s="200" t="n">
        <v>4.535</v>
      </c>
      <c r="V676" s="0" t="s">
        <v>1373</v>
      </c>
      <c r="W676" s="0" t="s">
        <v>1374</v>
      </c>
      <c r="X676" s="0" t="s">
        <v>1375</v>
      </c>
      <c r="Y676" s="0" t="s">
        <v>1376</v>
      </c>
      <c r="Z676" s="0" t="s">
        <v>573</v>
      </c>
      <c r="AA676" s="0" t="n">
        <v>788665</v>
      </c>
      <c r="AB676" s="197" t="n">
        <v>37027.875</v>
      </c>
      <c r="AC676" s="197" t="n">
        <v>37027.875</v>
      </c>
    </row>
    <row r="677" customFormat="false" ht="12.75" hidden="false" customHeight="false" outlineLevel="0" collapsed="false">
      <c r="A677" s="191" t="str">
        <f aca="false">B677&amp;" "&amp;C677&amp;" "&amp;D677</f>
        <v>US Natural Gas Physical</v>
      </c>
      <c r="B677" s="191" t="str">
        <f aca="false">IF((LEFT(N677,2)="US"),"US","")</f>
        <v>US</v>
      </c>
      <c r="C677" s="191" t="str">
        <f aca="false">M677</f>
        <v>Natural Gas</v>
      </c>
      <c r="D677" s="191" t="str">
        <f aca="false">IF(ISNUMBER(FIND("Phy",N677))=TRUE(),"Physical","Financial")</f>
        <v>Physical</v>
      </c>
      <c r="E677" s="191" t="n">
        <f aca="false">IF(VLOOKUP(S677,'DD-Lookup'!$J$6:$L$50,3,FALSE())="Monthly",(YEAR(AC677)-YEAR(AB677))*12+MONTH(AC677)-MONTH(AB677)+1,(AC677-AB677+1))</f>
        <v>1</v>
      </c>
      <c r="F677" s="220" t="n">
        <f aca="false">E677*SUM(P677:Q677)</f>
        <v>5000</v>
      </c>
      <c r="G677" s="196" t="n">
        <v>1245145</v>
      </c>
      <c r="H677" s="197" t="n">
        <v>37026.3115046296</v>
      </c>
      <c r="I677" s="0" t="s">
        <v>1377</v>
      </c>
      <c r="M677" s="0" t="s">
        <v>927</v>
      </c>
      <c r="N677" s="0" t="s">
        <v>1371</v>
      </c>
      <c r="O677" s="0" t="s">
        <v>1436</v>
      </c>
      <c r="Q677" s="198" t="n">
        <v>5000</v>
      </c>
      <c r="S677" s="0" t="s">
        <v>1343</v>
      </c>
      <c r="T677" s="0" t="s">
        <v>772</v>
      </c>
      <c r="U677" s="200" t="n">
        <v>4.33</v>
      </c>
      <c r="V677" s="0" t="s">
        <v>1473</v>
      </c>
      <c r="W677" s="0" t="s">
        <v>1424</v>
      </c>
      <c r="X677" s="0" t="s">
        <v>1425</v>
      </c>
      <c r="Y677" s="0" t="s">
        <v>1376</v>
      </c>
      <c r="Z677" s="0" t="s">
        <v>573</v>
      </c>
      <c r="AA677" s="0" t="n">
        <v>788666</v>
      </c>
      <c r="AB677" s="197" t="n">
        <v>37027.875</v>
      </c>
      <c r="AC677" s="197" t="n">
        <v>37027.875</v>
      </c>
    </row>
    <row r="678" customFormat="false" ht="12.75" hidden="false" customHeight="false" outlineLevel="0" collapsed="false">
      <c r="A678" s="191" t="str">
        <f aca="false">B678&amp;" "&amp;C678&amp;" "&amp;D678</f>
        <v>US Power Physical</v>
      </c>
      <c r="B678" s="191" t="str">
        <f aca="false">IF((LEFT(N678,2)="US"),"US","")</f>
        <v>US</v>
      </c>
      <c r="C678" s="191" t="str">
        <f aca="false">M678</f>
        <v>Power</v>
      </c>
      <c r="D678" s="191" t="str">
        <f aca="false">IF(ISNUMBER(FIND("Phy",N678))=TRUE(),"Physical","Financial")</f>
        <v>Physical</v>
      </c>
      <c r="E678" s="191" t="n">
        <f aca="false">IF(VLOOKUP(S678,'DD-Lookup'!$J$6:$L$50,3,FALSE())="Monthly",(YEAR(AC678)-YEAR(AB678))*12+MONTH(AC678)-MONTH(AB678)+1,(AC678-AB678+1))</f>
        <v>1</v>
      </c>
      <c r="F678" s="220" t="n">
        <f aca="false">E678*SUM(P678:Q678)</f>
        <v>50</v>
      </c>
      <c r="G678" s="196" t="n">
        <v>1245146</v>
      </c>
      <c r="H678" s="197" t="n">
        <v>37026.3118171296</v>
      </c>
      <c r="I678" s="0" t="s">
        <v>1357</v>
      </c>
      <c r="M678" s="0" t="s">
        <v>72</v>
      </c>
      <c r="N678" s="0" t="s">
        <v>1190</v>
      </c>
      <c r="O678" s="0" t="s">
        <v>1230</v>
      </c>
      <c r="Q678" s="198" t="n">
        <v>50</v>
      </c>
      <c r="S678" s="0" t="s">
        <v>781</v>
      </c>
      <c r="T678" s="0" t="s">
        <v>772</v>
      </c>
      <c r="U678" s="200" t="n">
        <v>38.25</v>
      </c>
      <c r="V678" s="0" t="s">
        <v>1474</v>
      </c>
      <c r="W678" s="0" t="s">
        <v>1232</v>
      </c>
      <c r="X678" s="0" t="s">
        <v>1233</v>
      </c>
      <c r="Y678" s="0" t="s">
        <v>1167</v>
      </c>
      <c r="Z678" s="0" t="s">
        <v>628</v>
      </c>
      <c r="AA678" s="0" t="n">
        <v>610860.1</v>
      </c>
      <c r="AB678" s="197" t="n">
        <v>37027.875</v>
      </c>
      <c r="AC678" s="197" t="n">
        <v>37027.875</v>
      </c>
    </row>
    <row r="679" customFormat="false" ht="12.75" hidden="false" customHeight="false" outlineLevel="0" collapsed="false">
      <c r="A679" s="191" t="str">
        <f aca="false">B679&amp;" "&amp;C679&amp;" "&amp;D679</f>
        <v>US Natural Gas Physical</v>
      </c>
      <c r="B679" s="191" t="str">
        <f aca="false">IF((LEFT(N679,2)="US"),"US","")</f>
        <v>US</v>
      </c>
      <c r="C679" s="191" t="str">
        <f aca="false">M679</f>
        <v>Natural Gas</v>
      </c>
      <c r="D679" s="191" t="str">
        <f aca="false">IF(ISNUMBER(FIND("Phy",N679))=TRUE(),"Physical","Financial")</f>
        <v>Physical</v>
      </c>
      <c r="E679" s="191" t="n">
        <f aca="false">IF(VLOOKUP(S679,'DD-Lookup'!$J$6:$L$50,3,FALSE())="Monthly",(YEAR(AC679)-YEAR(AB679))*12+MONTH(AC679)-MONTH(AB679)+1,(AC679-AB679+1))</f>
        <v>1</v>
      </c>
      <c r="F679" s="220" t="n">
        <f aca="false">E679*SUM(P679:Q679)</f>
        <v>5000</v>
      </c>
      <c r="G679" s="196" t="n">
        <v>1245147</v>
      </c>
      <c r="H679" s="197" t="n">
        <v>37026.3118518519</v>
      </c>
      <c r="I679" s="0" t="s">
        <v>1432</v>
      </c>
      <c r="M679" s="0" t="s">
        <v>927</v>
      </c>
      <c r="N679" s="0" t="s">
        <v>1371</v>
      </c>
      <c r="O679" s="0" t="s">
        <v>1436</v>
      </c>
      <c r="P679" s="198" t="n">
        <v>5000</v>
      </c>
      <c r="S679" s="0" t="s">
        <v>1343</v>
      </c>
      <c r="T679" s="0" t="s">
        <v>772</v>
      </c>
      <c r="U679" s="200" t="n">
        <v>4.325</v>
      </c>
      <c r="V679" s="0" t="s">
        <v>1434</v>
      </c>
      <c r="W679" s="0" t="s">
        <v>1424</v>
      </c>
      <c r="X679" s="0" t="s">
        <v>1425</v>
      </c>
      <c r="Y679" s="0" t="s">
        <v>1376</v>
      </c>
      <c r="Z679" s="0" t="s">
        <v>573</v>
      </c>
      <c r="AA679" s="0" t="n">
        <v>788667</v>
      </c>
      <c r="AB679" s="197" t="n">
        <v>37027.875</v>
      </c>
      <c r="AC679" s="197" t="n">
        <v>37027.875</v>
      </c>
    </row>
    <row r="680" customFormat="false" ht="12.75" hidden="false" customHeight="false" outlineLevel="0" collapsed="false">
      <c r="A680" s="191" t="str">
        <f aca="false">B680&amp;" "&amp;C680&amp;" "&amp;D680</f>
        <v>US Power Physical</v>
      </c>
      <c r="B680" s="191" t="str">
        <f aca="false">IF((LEFT(N680,2)="US"),"US","")</f>
        <v>US</v>
      </c>
      <c r="C680" s="191" t="str">
        <f aca="false">M680</f>
        <v>Power</v>
      </c>
      <c r="D680" s="191" t="str">
        <f aca="false">IF(ISNUMBER(FIND("Phy",N680))=TRUE(),"Physical","Financial")</f>
        <v>Physical</v>
      </c>
      <c r="E680" s="191" t="n">
        <f aca="false">IF(VLOOKUP(S680,'DD-Lookup'!$J$6:$L$50,3,FALSE())="Monthly",(YEAR(AC680)-YEAR(AB680))*12+MONTH(AC680)-MONTH(AB680)+1,(AC680-AB680+1))</f>
        <v>30</v>
      </c>
      <c r="F680" s="220" t="n">
        <f aca="false">E680*SUM(P680:Q680)</f>
        <v>1500</v>
      </c>
      <c r="G680" s="196" t="n">
        <v>1245148</v>
      </c>
      <c r="H680" s="197" t="n">
        <v>37026.3122685185</v>
      </c>
      <c r="I680" s="0" t="s">
        <v>625</v>
      </c>
      <c r="M680" s="0" t="s">
        <v>72</v>
      </c>
      <c r="N680" s="0" t="s">
        <v>1190</v>
      </c>
      <c r="O680" s="0" t="s">
        <v>1335</v>
      </c>
      <c r="Q680" s="198" t="n">
        <v>50</v>
      </c>
      <c r="S680" s="0" t="s">
        <v>781</v>
      </c>
      <c r="T680" s="0" t="s">
        <v>772</v>
      </c>
      <c r="U680" s="200" t="n">
        <v>46.45</v>
      </c>
      <c r="V680" s="0" t="s">
        <v>1321</v>
      </c>
      <c r="W680" s="0" t="s">
        <v>1337</v>
      </c>
      <c r="X680" s="0" t="s">
        <v>1338</v>
      </c>
      <c r="Y680" s="0" t="s">
        <v>1167</v>
      </c>
      <c r="Z680" s="0" t="s">
        <v>628</v>
      </c>
      <c r="AA680" s="0" t="n">
        <v>610861.1</v>
      </c>
      <c r="AB680" s="197" t="n">
        <v>37135.5944444445</v>
      </c>
      <c r="AC680" s="197" t="n">
        <v>37164.5944444445</v>
      </c>
    </row>
    <row r="681" customFormat="false" ht="12.75" hidden="false" customHeight="false" outlineLevel="0" collapsed="false">
      <c r="A681" s="191" t="str">
        <f aca="false">B681&amp;" "&amp;C681&amp;" "&amp;D681</f>
        <v>US Natural Gas Physical</v>
      </c>
      <c r="B681" s="191" t="str">
        <f aca="false">IF((LEFT(N681,2)="US"),"US","")</f>
        <v>US</v>
      </c>
      <c r="C681" s="191" t="str">
        <f aca="false">M681</f>
        <v>Natural Gas</v>
      </c>
      <c r="D681" s="191" t="str">
        <f aca="false">IF(ISNUMBER(FIND("Phy",N681))=TRUE(),"Physical","Financial")</f>
        <v>Physical</v>
      </c>
      <c r="E681" s="191" t="n">
        <f aca="false">IF(VLOOKUP(S681,'DD-Lookup'!$J$6:$L$50,3,FALSE())="Monthly",(YEAR(AC681)-YEAR(AB681))*12+MONTH(AC681)-MONTH(AB681)+1,(AC681-AB681+1))</f>
        <v>1</v>
      </c>
      <c r="F681" s="220" t="n">
        <f aca="false">E681*SUM(P681:Q681)</f>
        <v>5000</v>
      </c>
      <c r="G681" s="196" t="n">
        <v>1245152</v>
      </c>
      <c r="H681" s="197" t="n">
        <v>37026.312337963</v>
      </c>
      <c r="I681" s="0" t="s">
        <v>1432</v>
      </c>
      <c r="M681" s="0" t="s">
        <v>927</v>
      </c>
      <c r="N681" s="0" t="s">
        <v>1371</v>
      </c>
      <c r="O681" s="0" t="s">
        <v>1372</v>
      </c>
      <c r="P681" s="198" t="n">
        <v>5000</v>
      </c>
      <c r="S681" s="0" t="s">
        <v>1343</v>
      </c>
      <c r="T681" s="0" t="s">
        <v>772</v>
      </c>
      <c r="U681" s="200" t="n">
        <v>4.5363</v>
      </c>
      <c r="V681" s="0" t="s">
        <v>1475</v>
      </c>
      <c r="W681" s="0" t="s">
        <v>1374</v>
      </c>
      <c r="X681" s="0" t="s">
        <v>1375</v>
      </c>
      <c r="Y681" s="0" t="s">
        <v>1376</v>
      </c>
      <c r="Z681" s="0" t="s">
        <v>573</v>
      </c>
      <c r="AA681" s="0" t="n">
        <v>788668</v>
      </c>
      <c r="AB681" s="197" t="n">
        <v>37027.875</v>
      </c>
      <c r="AC681" s="197" t="n">
        <v>37027.875</v>
      </c>
    </row>
    <row r="682" customFormat="false" ht="12.75" hidden="false" customHeight="false" outlineLevel="0" collapsed="false">
      <c r="A682" s="191" t="str">
        <f aca="false">B682&amp;" "&amp;C682&amp;" "&amp;D682</f>
        <v>US Natural Gas Physical</v>
      </c>
      <c r="B682" s="191" t="str">
        <f aca="false">IF((LEFT(N682,2)="US"),"US","")</f>
        <v>US</v>
      </c>
      <c r="C682" s="191" t="str">
        <f aca="false">M682</f>
        <v>Natural Gas</v>
      </c>
      <c r="D682" s="191" t="str">
        <f aca="false">IF(ISNUMBER(FIND("Phy",N682))=TRUE(),"Physical","Financial")</f>
        <v>Physical</v>
      </c>
      <c r="E682" s="191" t="n">
        <f aca="false">IF(VLOOKUP(S682,'DD-Lookup'!$J$6:$L$50,3,FALSE())="Monthly",(YEAR(AC682)-YEAR(AB682))*12+MONTH(AC682)-MONTH(AB682)+1,(AC682-AB682+1))</f>
        <v>1</v>
      </c>
      <c r="F682" s="220" t="n">
        <f aca="false">E682*SUM(P682:Q682)</f>
        <v>10000</v>
      </c>
      <c r="G682" s="196" t="n">
        <v>1245153</v>
      </c>
      <c r="H682" s="197" t="n">
        <v>37026.3124305556</v>
      </c>
      <c r="I682" s="0" t="s">
        <v>609</v>
      </c>
      <c r="M682" s="0" t="s">
        <v>927</v>
      </c>
      <c r="N682" s="0" t="s">
        <v>1371</v>
      </c>
      <c r="O682" s="0" t="s">
        <v>1372</v>
      </c>
      <c r="Q682" s="198" t="n">
        <v>10000</v>
      </c>
      <c r="S682" s="0" t="s">
        <v>1343</v>
      </c>
      <c r="T682" s="0" t="s">
        <v>772</v>
      </c>
      <c r="U682" s="200" t="n">
        <v>4.5387</v>
      </c>
      <c r="V682" s="0" t="s">
        <v>1453</v>
      </c>
      <c r="W682" s="0" t="s">
        <v>1374</v>
      </c>
      <c r="X682" s="0" t="s">
        <v>1375</v>
      </c>
      <c r="Y682" s="0" t="s">
        <v>1376</v>
      </c>
      <c r="Z682" s="0" t="s">
        <v>573</v>
      </c>
      <c r="AA682" s="0" t="n">
        <v>788669</v>
      </c>
      <c r="AB682" s="197" t="n">
        <v>37027.875</v>
      </c>
      <c r="AC682" s="197" t="n">
        <v>37027.875</v>
      </c>
    </row>
    <row r="683" customFormat="false" ht="12.75" hidden="false" customHeight="false" outlineLevel="0" collapsed="false">
      <c r="A683" s="191" t="str">
        <f aca="false">B683&amp;" "&amp;C683&amp;" "&amp;D683</f>
        <v>US Natural Gas Financial</v>
      </c>
      <c r="B683" s="191" t="str">
        <f aca="false">IF((LEFT(N683,2)="US"),"US","")</f>
        <v>US</v>
      </c>
      <c r="C683" s="191" t="str">
        <f aca="false">M683</f>
        <v>Natural Gas</v>
      </c>
      <c r="D683" s="191" t="str">
        <f aca="false">IF(ISNUMBER(FIND("Phy",N683))=TRUE(),"Physical","Financial")</f>
        <v>Financial</v>
      </c>
      <c r="E683" s="191" t="n">
        <f aca="false">IF(VLOOKUP(S683,'DD-Lookup'!$J$6:$L$50,3,FALSE())="Monthly",(YEAR(AC683)-YEAR(AB683))*12+MONTH(AC683)-MONTH(AB683)+1,(AC683-AB683+1))</f>
        <v>30</v>
      </c>
      <c r="F683" s="220" t="n">
        <f aca="false">E683*SUM(P683:Q683)</f>
        <v>75000</v>
      </c>
      <c r="G683" s="196" t="n">
        <v>1245154</v>
      </c>
      <c r="H683" s="197" t="n">
        <v>37026.3124421296</v>
      </c>
      <c r="I683" s="0" t="s">
        <v>1383</v>
      </c>
      <c r="M683" s="0" t="s">
        <v>927</v>
      </c>
      <c r="N683" s="0" t="s">
        <v>1341</v>
      </c>
      <c r="O683" s="0" t="s">
        <v>1342</v>
      </c>
      <c r="P683" s="198" t="n">
        <v>2500</v>
      </c>
      <c r="S683" s="0" t="s">
        <v>1343</v>
      </c>
      <c r="T683" s="0" t="s">
        <v>772</v>
      </c>
      <c r="U683" s="200" t="n">
        <v>4.525</v>
      </c>
      <c r="V683" s="0" t="s">
        <v>1466</v>
      </c>
      <c r="W683" s="0" t="s">
        <v>1345</v>
      </c>
      <c r="X683" s="0" t="s">
        <v>1346</v>
      </c>
      <c r="Y683" s="0" t="s">
        <v>893</v>
      </c>
      <c r="Z683" s="0" t="s">
        <v>573</v>
      </c>
      <c r="AA683" s="0" t="s">
        <v>1476</v>
      </c>
      <c r="AB683" s="197" t="n">
        <v>37043.875</v>
      </c>
      <c r="AC683" s="197" t="n">
        <v>37072.875</v>
      </c>
      <c r="AD683" s="0" t="n">
        <f aca="false">(AC683-AB683+1)*SUM(P683:Q683)</f>
        <v>75000</v>
      </c>
    </row>
    <row r="684" customFormat="false" ht="12.75" hidden="false" customHeight="false" outlineLevel="0" collapsed="false">
      <c r="A684" s="191" t="str">
        <f aca="false">B684&amp;" "&amp;C684&amp;" "&amp;D684</f>
        <v>US Natural Gas Financial</v>
      </c>
      <c r="B684" s="191" t="str">
        <f aca="false">IF((LEFT(N684,2)="US"),"US","")</f>
        <v>US</v>
      </c>
      <c r="C684" s="191" t="str">
        <f aca="false">M684</f>
        <v>Natural Gas</v>
      </c>
      <c r="D684" s="191" t="str">
        <f aca="false">IF(ISNUMBER(FIND("Phy",N684))=TRUE(),"Physical","Financial")</f>
        <v>Financial</v>
      </c>
      <c r="E684" s="191" t="n">
        <f aca="false">IF(VLOOKUP(S684,'DD-Lookup'!$J$6:$L$50,3,FALSE())="Monthly",(YEAR(AC684)-YEAR(AB684))*12+MONTH(AC684)-MONTH(AB684)+1,(AC684-AB684+1))</f>
        <v>30</v>
      </c>
      <c r="F684" s="220" t="n">
        <f aca="false">E684*SUM(P684:Q684)</f>
        <v>150000</v>
      </c>
      <c r="G684" s="196" t="n">
        <v>1245155</v>
      </c>
      <c r="H684" s="197" t="n">
        <v>37026.312650463</v>
      </c>
      <c r="I684" s="0" t="s">
        <v>1328</v>
      </c>
      <c r="M684" s="0" t="s">
        <v>927</v>
      </c>
      <c r="N684" s="0" t="s">
        <v>1341</v>
      </c>
      <c r="O684" s="0" t="s">
        <v>1342</v>
      </c>
      <c r="P684" s="198" t="n">
        <v>5000</v>
      </c>
      <c r="S684" s="0" t="s">
        <v>1343</v>
      </c>
      <c r="T684" s="0" t="s">
        <v>772</v>
      </c>
      <c r="U684" s="200" t="n">
        <v>4.525</v>
      </c>
      <c r="V684" s="0" t="s">
        <v>1477</v>
      </c>
      <c r="W684" s="0" t="s">
        <v>1345</v>
      </c>
      <c r="X684" s="0" t="s">
        <v>1346</v>
      </c>
      <c r="Y684" s="0" t="s">
        <v>893</v>
      </c>
      <c r="Z684" s="0" t="s">
        <v>573</v>
      </c>
      <c r="AA684" s="0" t="s">
        <v>1478</v>
      </c>
      <c r="AB684" s="197" t="n">
        <v>37043.875</v>
      </c>
      <c r="AC684" s="197" t="n">
        <v>37072.875</v>
      </c>
      <c r="AD684" s="0" t="n">
        <f aca="false">(AC684-AB684+1)*SUM(P684:Q684)</f>
        <v>150000</v>
      </c>
    </row>
    <row r="685" customFormat="false" ht="12.75" hidden="false" customHeight="false" outlineLevel="0" collapsed="false">
      <c r="A685" s="191" t="str">
        <f aca="false">B685&amp;" "&amp;C685&amp;" "&amp;D685</f>
        <v>US Crude Financial</v>
      </c>
      <c r="B685" s="191" t="str">
        <f aca="false">IF((LEFT(N685,2)="US"),"US","")</f>
        <v>US</v>
      </c>
      <c r="C685" s="191" t="str">
        <f aca="false">M685</f>
        <v>Crude</v>
      </c>
      <c r="D685" s="191" t="str">
        <f aca="false">IF(ISNUMBER(FIND("Phy",N685))=TRUE(),"Physical","Financial")</f>
        <v>Financial</v>
      </c>
      <c r="E685" s="191" t="n">
        <f aca="false">IF(VLOOKUP(S685,'DD-Lookup'!$J$6:$L$50,3,FALSE())="Monthly",(YEAR(AC685)-YEAR(AB685))*12+MONTH(AC685)-MONTH(AB685)+1,(AC685-AB685+1))</f>
        <v>1</v>
      </c>
      <c r="F685" s="220" t="n">
        <f aca="false">E685*SUM(P685:Q685)</f>
        <v>25000</v>
      </c>
      <c r="G685" s="196" t="n">
        <v>1245156</v>
      </c>
      <c r="H685" s="197" t="n">
        <v>37026.312662037</v>
      </c>
      <c r="I685" s="0" t="s">
        <v>1137</v>
      </c>
      <c r="M685" s="0" t="s">
        <v>60</v>
      </c>
      <c r="N685" s="0" t="s">
        <v>1138</v>
      </c>
      <c r="O685" s="0" t="s">
        <v>1139</v>
      </c>
      <c r="Q685" s="198" t="n">
        <v>25000</v>
      </c>
      <c r="S685" s="0" t="s">
        <v>1140</v>
      </c>
      <c r="T685" s="0" t="s">
        <v>772</v>
      </c>
      <c r="U685" s="200" t="n">
        <v>28.72</v>
      </c>
      <c r="V685" s="0" t="s">
        <v>1479</v>
      </c>
      <c r="W685" s="0" t="s">
        <v>1142</v>
      </c>
      <c r="X685" s="0" t="s">
        <v>1143</v>
      </c>
      <c r="Y685" s="0" t="s">
        <v>893</v>
      </c>
      <c r="Z685" s="0" t="s">
        <v>573</v>
      </c>
      <c r="AA685" s="0" t="s">
        <v>1480</v>
      </c>
      <c r="AB685" s="197" t="n">
        <v>37043</v>
      </c>
      <c r="AC685" s="197" t="n">
        <v>37072</v>
      </c>
    </row>
    <row r="686" customFormat="false" ht="12.75" hidden="false" customHeight="false" outlineLevel="0" collapsed="false">
      <c r="A686" s="191" t="str">
        <f aca="false">B686&amp;" "&amp;C686&amp;" "&amp;D686</f>
        <v>US Natural Gas Financial</v>
      </c>
      <c r="B686" s="191" t="str">
        <f aca="false">IF((LEFT(N686,2)="US"),"US","")</f>
        <v>US</v>
      </c>
      <c r="C686" s="191" t="str">
        <f aca="false">M686</f>
        <v>Natural Gas</v>
      </c>
      <c r="D686" s="191" t="str">
        <f aca="false">IF(ISNUMBER(FIND("Phy",N686))=TRUE(),"Physical","Financial")</f>
        <v>Financial</v>
      </c>
      <c r="E686" s="191" t="n">
        <f aca="false">IF(VLOOKUP(S686,'DD-Lookup'!$J$6:$L$50,3,FALSE())="Monthly",(YEAR(AC686)-YEAR(AB686))*12+MONTH(AC686)-MONTH(AB686)+1,(AC686-AB686+1))</f>
        <v>30</v>
      </c>
      <c r="F686" s="220" t="n">
        <f aca="false">E686*SUM(P686:Q686)</f>
        <v>75000</v>
      </c>
      <c r="G686" s="196" t="n">
        <v>1245157</v>
      </c>
      <c r="H686" s="197" t="n">
        <v>37026.3126851852</v>
      </c>
      <c r="I686" s="0" t="s">
        <v>1328</v>
      </c>
      <c r="M686" s="0" t="s">
        <v>927</v>
      </c>
      <c r="N686" s="0" t="s">
        <v>1341</v>
      </c>
      <c r="O686" s="0" t="s">
        <v>1342</v>
      </c>
      <c r="P686" s="198" t="n">
        <v>2500</v>
      </c>
      <c r="S686" s="0" t="s">
        <v>1343</v>
      </c>
      <c r="T686" s="0" t="s">
        <v>772</v>
      </c>
      <c r="U686" s="200" t="n">
        <v>4.525</v>
      </c>
      <c r="V686" s="0" t="s">
        <v>1437</v>
      </c>
      <c r="W686" s="0" t="s">
        <v>1345</v>
      </c>
      <c r="X686" s="0" t="s">
        <v>1346</v>
      </c>
      <c r="Y686" s="0" t="s">
        <v>893</v>
      </c>
      <c r="Z686" s="0" t="s">
        <v>573</v>
      </c>
      <c r="AA686" s="0" t="s">
        <v>1481</v>
      </c>
      <c r="AB686" s="197" t="n">
        <v>37043.875</v>
      </c>
      <c r="AC686" s="197" t="n">
        <v>37072.875</v>
      </c>
      <c r="AD686" s="0" t="n">
        <f aca="false">(AC686-AB686+1)*SUM(P686:Q686)</f>
        <v>75000</v>
      </c>
    </row>
    <row r="687" customFormat="false" ht="12.75" hidden="false" customHeight="false" outlineLevel="0" collapsed="false">
      <c r="A687" s="191" t="str">
        <f aca="false">B687&amp;" "&amp;C687&amp;" "&amp;D687</f>
        <v>US Natural Gas Financial</v>
      </c>
      <c r="B687" s="191" t="str">
        <f aca="false">IF((LEFT(N687,2)="US"),"US","")</f>
        <v>US</v>
      </c>
      <c r="C687" s="191" t="str">
        <f aca="false">M687</f>
        <v>Natural Gas</v>
      </c>
      <c r="D687" s="191" t="str">
        <f aca="false">IF(ISNUMBER(FIND("Phy",N687))=TRUE(),"Physical","Financial")</f>
        <v>Financial</v>
      </c>
      <c r="E687" s="191" t="n">
        <f aca="false">IF(VLOOKUP(S687,'DD-Lookup'!$J$6:$L$50,3,FALSE())="Monthly",(YEAR(AC687)-YEAR(AB687))*12+MONTH(AC687)-MONTH(AB687)+1,(AC687-AB687+1))</f>
        <v>30</v>
      </c>
      <c r="F687" s="220" t="n">
        <f aca="false">E687*SUM(P687:Q687)</f>
        <v>150000</v>
      </c>
      <c r="G687" s="196" t="n">
        <v>1245158</v>
      </c>
      <c r="H687" s="197" t="n">
        <v>37026.3127546296</v>
      </c>
      <c r="I687" s="0" t="s">
        <v>1482</v>
      </c>
      <c r="M687" s="0" t="s">
        <v>927</v>
      </c>
      <c r="N687" s="0" t="s">
        <v>1341</v>
      </c>
      <c r="O687" s="0" t="s">
        <v>1342</v>
      </c>
      <c r="P687" s="198" t="n">
        <v>5000</v>
      </c>
      <c r="S687" s="0" t="s">
        <v>1343</v>
      </c>
      <c r="T687" s="0" t="s">
        <v>772</v>
      </c>
      <c r="U687" s="200" t="n">
        <v>4.525</v>
      </c>
      <c r="V687" s="0" t="s">
        <v>1483</v>
      </c>
      <c r="W687" s="0" t="s">
        <v>1345</v>
      </c>
      <c r="X687" s="0" t="s">
        <v>1346</v>
      </c>
      <c r="Y687" s="0" t="s">
        <v>893</v>
      </c>
      <c r="Z687" s="0" t="s">
        <v>573</v>
      </c>
      <c r="AA687" s="0" t="s">
        <v>1484</v>
      </c>
      <c r="AB687" s="197" t="n">
        <v>37043.875</v>
      </c>
      <c r="AC687" s="197" t="n">
        <v>37072.875</v>
      </c>
      <c r="AD687" s="0" t="n">
        <f aca="false">(AC687-AB687+1)*SUM(P687:Q687)</f>
        <v>150000</v>
      </c>
    </row>
    <row r="688" customFormat="false" ht="12.75" hidden="false" customHeight="false" outlineLevel="0" collapsed="false">
      <c r="A688" s="191" t="str">
        <f aca="false">B688&amp;" "&amp;C688&amp;" "&amp;D688</f>
        <v>US Natural Gas Financial</v>
      </c>
      <c r="B688" s="191" t="str">
        <f aca="false">IF((LEFT(N688,2)="US"),"US","")</f>
        <v>US</v>
      </c>
      <c r="C688" s="191" t="str">
        <f aca="false">M688</f>
        <v>Natural Gas</v>
      </c>
      <c r="D688" s="191" t="str">
        <f aca="false">IF(ISNUMBER(FIND("Phy",N688))=TRUE(),"Physical","Financial")</f>
        <v>Financial</v>
      </c>
      <c r="E688" s="191" t="n">
        <f aca="false">IF(VLOOKUP(S688,'DD-Lookup'!$J$6:$L$50,3,FALSE())="Monthly",(YEAR(AC688)-YEAR(AB688))*12+MONTH(AC688)-MONTH(AB688)+1,(AC688-AB688+1))</f>
        <v>30</v>
      </c>
      <c r="F688" s="220" t="n">
        <f aca="false">E688*SUM(P688:Q688)</f>
        <v>450000</v>
      </c>
      <c r="G688" s="196" t="n">
        <v>1245163</v>
      </c>
      <c r="H688" s="197" t="n">
        <v>37026.3129976852</v>
      </c>
      <c r="I688" s="0" t="s">
        <v>1485</v>
      </c>
      <c r="M688" s="0" t="s">
        <v>927</v>
      </c>
      <c r="N688" s="0" t="s">
        <v>1341</v>
      </c>
      <c r="O688" s="0" t="s">
        <v>1342</v>
      </c>
      <c r="P688" s="198" t="n">
        <v>15000</v>
      </c>
      <c r="S688" s="0" t="s">
        <v>1343</v>
      </c>
      <c r="T688" s="0" t="s">
        <v>772</v>
      </c>
      <c r="U688" s="200" t="n">
        <v>4.53</v>
      </c>
      <c r="V688" s="0" t="s">
        <v>1486</v>
      </c>
      <c r="W688" s="0" t="s">
        <v>1345</v>
      </c>
      <c r="X688" s="0" t="s">
        <v>1346</v>
      </c>
      <c r="Y688" s="0" t="s">
        <v>893</v>
      </c>
      <c r="Z688" s="0" t="s">
        <v>573</v>
      </c>
      <c r="AA688" s="0" t="s">
        <v>1487</v>
      </c>
      <c r="AB688" s="197" t="n">
        <v>37043.875</v>
      </c>
      <c r="AC688" s="197" t="n">
        <v>37072.875</v>
      </c>
      <c r="AD688" s="0" t="n">
        <f aca="false">(AC688-AB688+1)*SUM(P688:Q688)</f>
        <v>450000</v>
      </c>
    </row>
    <row r="689" customFormat="false" ht="12.75" hidden="false" customHeight="false" outlineLevel="0" collapsed="false">
      <c r="A689" s="191" t="str">
        <f aca="false">B689&amp;" "&amp;C689&amp;" "&amp;D689</f>
        <v>US Natural Gas Physical</v>
      </c>
      <c r="B689" s="191" t="str">
        <f aca="false">IF((LEFT(N689,2)="US"),"US","")</f>
        <v>US</v>
      </c>
      <c r="C689" s="191" t="str">
        <f aca="false">M689</f>
        <v>Natural Gas</v>
      </c>
      <c r="D689" s="191" t="str">
        <f aca="false">IF(ISNUMBER(FIND("Phy",N689))=TRUE(),"Physical","Financial")</f>
        <v>Physical</v>
      </c>
      <c r="E689" s="191" t="n">
        <f aca="false">IF(VLOOKUP(S689,'DD-Lookup'!$J$6:$L$50,3,FALSE())="Monthly",(YEAR(AC689)-YEAR(AB689))*12+MONTH(AC689)-MONTH(AB689)+1,(AC689-AB689+1))</f>
        <v>1</v>
      </c>
      <c r="F689" s="220" t="n">
        <f aca="false">E689*SUM(P689:Q689)</f>
        <v>5000</v>
      </c>
      <c r="G689" s="196" t="n">
        <v>1245164</v>
      </c>
      <c r="H689" s="197" t="n">
        <v>37026.3130208333</v>
      </c>
      <c r="I689" s="0" t="s">
        <v>1432</v>
      </c>
      <c r="M689" s="0" t="s">
        <v>927</v>
      </c>
      <c r="N689" s="0" t="s">
        <v>1371</v>
      </c>
      <c r="O689" s="0" t="s">
        <v>1488</v>
      </c>
      <c r="Q689" s="198" t="n">
        <v>5000</v>
      </c>
      <c r="S689" s="0" t="s">
        <v>1343</v>
      </c>
      <c r="T689" s="0" t="s">
        <v>772</v>
      </c>
      <c r="U689" s="200" t="n">
        <v>4.335</v>
      </c>
      <c r="V689" s="0" t="s">
        <v>1489</v>
      </c>
      <c r="W689" s="0" t="s">
        <v>1424</v>
      </c>
      <c r="X689" s="0" t="s">
        <v>1425</v>
      </c>
      <c r="Y689" s="0" t="s">
        <v>1376</v>
      </c>
      <c r="Z689" s="0" t="s">
        <v>573</v>
      </c>
      <c r="AA689" s="0" t="n">
        <v>788670</v>
      </c>
      <c r="AB689" s="197" t="n">
        <v>37027.875</v>
      </c>
      <c r="AC689" s="197" t="n">
        <v>37027.875</v>
      </c>
    </row>
    <row r="690" customFormat="false" ht="12.75" hidden="false" customHeight="false" outlineLevel="0" collapsed="false">
      <c r="A690" s="191" t="str">
        <f aca="false">B690&amp;" "&amp;C690&amp;" "&amp;D690</f>
        <v>US Natural Gas Physical</v>
      </c>
      <c r="B690" s="191" t="str">
        <f aca="false">IF((LEFT(N690,2)="US"),"US","")</f>
        <v>US</v>
      </c>
      <c r="C690" s="191" t="str">
        <f aca="false">M690</f>
        <v>Natural Gas</v>
      </c>
      <c r="D690" s="191" t="str">
        <f aca="false">IF(ISNUMBER(FIND("Phy",N690))=TRUE(),"Physical","Financial")</f>
        <v>Physical</v>
      </c>
      <c r="E690" s="191" t="n">
        <f aca="false">IF(VLOOKUP(S690,'DD-Lookup'!$J$6:$L$50,3,FALSE())="Monthly",(YEAR(AC690)-YEAR(AB690))*12+MONTH(AC690)-MONTH(AB690)+1,(AC690-AB690+1))</f>
        <v>1</v>
      </c>
      <c r="F690" s="220" t="n">
        <f aca="false">E690*SUM(P690:Q690)</f>
        <v>5000</v>
      </c>
      <c r="G690" s="196" t="n">
        <v>1245165</v>
      </c>
      <c r="H690" s="197" t="n">
        <v>37026.3130324074</v>
      </c>
      <c r="I690" s="0" t="s">
        <v>1328</v>
      </c>
      <c r="M690" s="0" t="s">
        <v>927</v>
      </c>
      <c r="N690" s="0" t="s">
        <v>1371</v>
      </c>
      <c r="O690" s="0" t="s">
        <v>1436</v>
      </c>
      <c r="Q690" s="198" t="n">
        <v>5000</v>
      </c>
      <c r="S690" s="0" t="s">
        <v>1343</v>
      </c>
      <c r="T690" s="0" t="s">
        <v>772</v>
      </c>
      <c r="U690" s="200" t="n">
        <v>4.33</v>
      </c>
      <c r="V690" s="0" t="s">
        <v>1456</v>
      </c>
      <c r="W690" s="0" t="s">
        <v>1424</v>
      </c>
      <c r="X690" s="0" t="s">
        <v>1425</v>
      </c>
      <c r="Y690" s="0" t="s">
        <v>1376</v>
      </c>
      <c r="Z690" s="0" t="s">
        <v>573</v>
      </c>
      <c r="AA690" s="0" t="n">
        <v>788671</v>
      </c>
      <c r="AB690" s="197" t="n">
        <v>37027.875</v>
      </c>
      <c r="AC690" s="197" t="n">
        <v>37027.875</v>
      </c>
    </row>
    <row r="691" customFormat="false" ht="12.75" hidden="false" customHeight="false" outlineLevel="0" collapsed="false">
      <c r="A691" s="191" t="str">
        <f aca="false">B691&amp;" "&amp;C691&amp;" "&amp;D691</f>
        <v>US Natural Gas Physical</v>
      </c>
      <c r="B691" s="191" t="str">
        <f aca="false">IF((LEFT(N691,2)="US"),"US","")</f>
        <v>US</v>
      </c>
      <c r="C691" s="191" t="str">
        <f aca="false">M691</f>
        <v>Natural Gas</v>
      </c>
      <c r="D691" s="191" t="str">
        <f aca="false">IF(ISNUMBER(FIND("Phy",N691))=TRUE(),"Physical","Financial")</f>
        <v>Physical</v>
      </c>
      <c r="E691" s="191" t="n">
        <f aca="false">IF(VLOOKUP(S691,'DD-Lookup'!$J$6:$L$50,3,FALSE())="Monthly",(YEAR(AC691)-YEAR(AB691))*12+MONTH(AC691)-MONTH(AB691)+1,(AC691-AB691+1))</f>
        <v>1</v>
      </c>
      <c r="F691" s="220" t="n">
        <f aca="false">E691*SUM(P691:Q691)</f>
        <v>5000</v>
      </c>
      <c r="G691" s="196" t="n">
        <v>1245166</v>
      </c>
      <c r="H691" s="197" t="n">
        <v>37026.3130787037</v>
      </c>
      <c r="I691" s="0" t="s">
        <v>1328</v>
      </c>
      <c r="M691" s="0" t="s">
        <v>927</v>
      </c>
      <c r="N691" s="0" t="s">
        <v>1371</v>
      </c>
      <c r="O691" s="0" t="s">
        <v>1436</v>
      </c>
      <c r="Q691" s="198" t="n">
        <v>5000</v>
      </c>
      <c r="S691" s="0" t="s">
        <v>1343</v>
      </c>
      <c r="T691" s="0" t="s">
        <v>772</v>
      </c>
      <c r="U691" s="200" t="n">
        <v>4.335</v>
      </c>
      <c r="V691" s="0" t="s">
        <v>1456</v>
      </c>
      <c r="W691" s="0" t="s">
        <v>1424</v>
      </c>
      <c r="X691" s="0" t="s">
        <v>1425</v>
      </c>
      <c r="Y691" s="0" t="s">
        <v>1376</v>
      </c>
      <c r="Z691" s="0" t="s">
        <v>573</v>
      </c>
      <c r="AA691" s="0" t="n">
        <v>788672</v>
      </c>
      <c r="AB691" s="197" t="n">
        <v>37027.875</v>
      </c>
      <c r="AC691" s="197" t="n">
        <v>37027.875</v>
      </c>
    </row>
    <row r="692" customFormat="false" ht="12.75" hidden="false" customHeight="false" outlineLevel="0" collapsed="false">
      <c r="A692" s="191" t="str">
        <f aca="false">B692&amp;" "&amp;C692&amp;" "&amp;D692</f>
        <v>US Natural Gas Physical</v>
      </c>
      <c r="B692" s="191" t="str">
        <f aca="false">IF((LEFT(N692,2)="US"),"US","")</f>
        <v>US</v>
      </c>
      <c r="C692" s="191" t="str">
        <f aca="false">M692</f>
        <v>Natural Gas</v>
      </c>
      <c r="D692" s="191" t="str">
        <f aca="false">IF(ISNUMBER(FIND("Phy",N692))=TRUE(),"Physical","Financial")</f>
        <v>Physical</v>
      </c>
      <c r="E692" s="191" t="n">
        <f aca="false">IF(VLOOKUP(S692,'DD-Lookup'!$J$6:$L$50,3,FALSE())="Monthly",(YEAR(AC692)-YEAR(AB692))*12+MONTH(AC692)-MONTH(AB692)+1,(AC692-AB692+1))</f>
        <v>1</v>
      </c>
      <c r="F692" s="220" t="n">
        <f aca="false">E692*SUM(P692:Q692)</f>
        <v>10000</v>
      </c>
      <c r="G692" s="196" t="n">
        <v>1245167</v>
      </c>
      <c r="H692" s="197" t="n">
        <v>37026.3131018519</v>
      </c>
      <c r="I692" s="0" t="s">
        <v>1251</v>
      </c>
      <c r="M692" s="0" t="s">
        <v>927</v>
      </c>
      <c r="N692" s="0" t="s">
        <v>1371</v>
      </c>
      <c r="O692" s="0" t="s">
        <v>1372</v>
      </c>
      <c r="Q692" s="198" t="n">
        <v>10000</v>
      </c>
      <c r="S692" s="0" t="s">
        <v>1343</v>
      </c>
      <c r="T692" s="0" t="s">
        <v>772</v>
      </c>
      <c r="U692" s="200" t="n">
        <v>4.54</v>
      </c>
      <c r="V692" s="0" t="s">
        <v>1373</v>
      </c>
      <c r="W692" s="0" t="s">
        <v>1374</v>
      </c>
      <c r="X692" s="0" t="s">
        <v>1375</v>
      </c>
      <c r="Y692" s="0" t="s">
        <v>1376</v>
      </c>
      <c r="Z692" s="0" t="s">
        <v>573</v>
      </c>
      <c r="AA692" s="0" t="n">
        <v>788673</v>
      </c>
      <c r="AB692" s="197" t="n">
        <v>37027.875</v>
      </c>
      <c r="AC692" s="197" t="n">
        <v>37027.875</v>
      </c>
    </row>
    <row r="693" customFormat="false" ht="12.75" hidden="false" customHeight="false" outlineLevel="0" collapsed="false">
      <c r="A693" s="191" t="str">
        <f aca="false">B693&amp;" "&amp;C693&amp;" "&amp;D693</f>
        <v>US Natural Gas Physical</v>
      </c>
      <c r="B693" s="191" t="str">
        <f aca="false">IF((LEFT(N693,2)="US"),"US","")</f>
        <v>US</v>
      </c>
      <c r="C693" s="191" t="str">
        <f aca="false">M693</f>
        <v>Natural Gas</v>
      </c>
      <c r="D693" s="191" t="str">
        <f aca="false">IF(ISNUMBER(FIND("Phy",N693))=TRUE(),"Physical","Financial")</f>
        <v>Physical</v>
      </c>
      <c r="E693" s="191" t="n">
        <f aca="false">IF(VLOOKUP(S693,'DD-Lookup'!$J$6:$L$50,3,FALSE())="Monthly",(YEAR(AC693)-YEAR(AB693))*12+MONTH(AC693)-MONTH(AB693)+1,(AC693-AB693+1))</f>
        <v>1</v>
      </c>
      <c r="F693" s="220" t="n">
        <f aca="false">E693*SUM(P693:Q693)</f>
        <v>5000</v>
      </c>
      <c r="G693" s="196" t="n">
        <v>1245168</v>
      </c>
      <c r="H693" s="197" t="n">
        <v>37026.3131018519</v>
      </c>
      <c r="I693" s="0" t="s">
        <v>1420</v>
      </c>
      <c r="M693" s="0" t="s">
        <v>927</v>
      </c>
      <c r="N693" s="0" t="s">
        <v>1371</v>
      </c>
      <c r="O693" s="0" t="s">
        <v>1433</v>
      </c>
      <c r="Q693" s="198" t="n">
        <v>5000</v>
      </c>
      <c r="S693" s="0" t="s">
        <v>1343</v>
      </c>
      <c r="T693" s="0" t="s">
        <v>772</v>
      </c>
      <c r="U693" s="200" t="n">
        <v>4.32</v>
      </c>
      <c r="V693" s="0" t="s">
        <v>1490</v>
      </c>
      <c r="W693" s="0" t="s">
        <v>1424</v>
      </c>
      <c r="X693" s="0" t="s">
        <v>1425</v>
      </c>
      <c r="Y693" s="0" t="s">
        <v>1376</v>
      </c>
      <c r="Z693" s="0" t="s">
        <v>573</v>
      </c>
      <c r="AA693" s="0" t="n">
        <v>788674</v>
      </c>
      <c r="AB693" s="197" t="n">
        <v>37027.875</v>
      </c>
      <c r="AC693" s="197" t="n">
        <v>37027.875</v>
      </c>
    </row>
    <row r="694" customFormat="false" ht="12.75" hidden="false" customHeight="false" outlineLevel="0" collapsed="false">
      <c r="A694" s="191" t="str">
        <f aca="false">B694&amp;" "&amp;C694&amp;" "&amp;D694</f>
        <v>US Natural Gas Physical</v>
      </c>
      <c r="B694" s="191" t="str">
        <f aca="false">IF((LEFT(N694,2)="US"),"US","")</f>
        <v>US</v>
      </c>
      <c r="C694" s="191" t="str">
        <f aca="false">M694</f>
        <v>Natural Gas</v>
      </c>
      <c r="D694" s="191" t="str">
        <f aca="false">IF(ISNUMBER(FIND("Phy",N694))=TRUE(),"Physical","Financial")</f>
        <v>Physical</v>
      </c>
      <c r="E694" s="191" t="n">
        <f aca="false">IF(VLOOKUP(S694,'DD-Lookup'!$J$6:$L$50,3,FALSE())="Monthly",(YEAR(AC694)-YEAR(AB694))*12+MONTH(AC694)-MONTH(AB694)+1,(AC694-AB694+1))</f>
        <v>1</v>
      </c>
      <c r="F694" s="220" t="n">
        <f aca="false">E694*SUM(P694:Q694)</f>
        <v>10000</v>
      </c>
      <c r="G694" s="196" t="n">
        <v>1245169</v>
      </c>
      <c r="H694" s="197" t="n">
        <v>37026.3131481482</v>
      </c>
      <c r="I694" s="0" t="s">
        <v>609</v>
      </c>
      <c r="M694" s="0" t="s">
        <v>927</v>
      </c>
      <c r="N694" s="0" t="s">
        <v>1371</v>
      </c>
      <c r="O694" s="0" t="s">
        <v>1372</v>
      </c>
      <c r="Q694" s="198" t="n">
        <v>10000</v>
      </c>
      <c r="S694" s="0" t="s">
        <v>1343</v>
      </c>
      <c r="T694" s="0" t="s">
        <v>772</v>
      </c>
      <c r="U694" s="200" t="n">
        <v>4.5413</v>
      </c>
      <c r="V694" s="0" t="s">
        <v>1453</v>
      </c>
      <c r="W694" s="0" t="s">
        <v>1374</v>
      </c>
      <c r="X694" s="0" t="s">
        <v>1375</v>
      </c>
      <c r="Y694" s="0" t="s">
        <v>1376</v>
      </c>
      <c r="Z694" s="0" t="s">
        <v>573</v>
      </c>
      <c r="AA694" s="0" t="n">
        <v>788675</v>
      </c>
      <c r="AB694" s="197" t="n">
        <v>37027.875</v>
      </c>
      <c r="AC694" s="197" t="n">
        <v>37027.875</v>
      </c>
    </row>
    <row r="695" customFormat="false" ht="12.75" hidden="false" customHeight="false" outlineLevel="0" collapsed="false">
      <c r="A695" s="191" t="str">
        <f aca="false">B695&amp;" "&amp;C695&amp;" "&amp;D695</f>
        <v>US Natural Gas Physical</v>
      </c>
      <c r="B695" s="191" t="str">
        <f aca="false">IF((LEFT(N695,2)="US"),"US","")</f>
        <v>US</v>
      </c>
      <c r="C695" s="191" t="str">
        <f aca="false">M695</f>
        <v>Natural Gas</v>
      </c>
      <c r="D695" s="191" t="str">
        <f aca="false">IF(ISNUMBER(FIND("Phy",N695))=TRUE(),"Physical","Financial")</f>
        <v>Physical</v>
      </c>
      <c r="E695" s="191" t="n">
        <f aca="false">IF(VLOOKUP(S695,'DD-Lookup'!$J$6:$L$50,3,FALSE())="Monthly",(YEAR(AC695)-YEAR(AB695))*12+MONTH(AC695)-MONTH(AB695)+1,(AC695-AB695+1))</f>
        <v>1</v>
      </c>
      <c r="F695" s="220" t="n">
        <f aca="false">E695*SUM(P695:Q695)</f>
        <v>10000</v>
      </c>
      <c r="G695" s="196" t="n">
        <v>1245170</v>
      </c>
      <c r="H695" s="197" t="n">
        <v>37026.3132291667</v>
      </c>
      <c r="I695" s="0" t="s">
        <v>609</v>
      </c>
      <c r="M695" s="0" t="s">
        <v>927</v>
      </c>
      <c r="N695" s="0" t="s">
        <v>1371</v>
      </c>
      <c r="O695" s="0" t="s">
        <v>1372</v>
      </c>
      <c r="Q695" s="198" t="n">
        <v>10000</v>
      </c>
      <c r="S695" s="0" t="s">
        <v>1343</v>
      </c>
      <c r="T695" s="0" t="s">
        <v>772</v>
      </c>
      <c r="U695" s="200" t="n">
        <v>4.5425</v>
      </c>
      <c r="V695" s="0" t="s">
        <v>1453</v>
      </c>
      <c r="W695" s="0" t="s">
        <v>1374</v>
      </c>
      <c r="X695" s="0" t="s">
        <v>1375</v>
      </c>
      <c r="Y695" s="0" t="s">
        <v>1376</v>
      </c>
      <c r="Z695" s="0" t="s">
        <v>573</v>
      </c>
      <c r="AA695" s="0" t="n">
        <v>788676</v>
      </c>
      <c r="AB695" s="197" t="n">
        <v>37027.875</v>
      </c>
      <c r="AC695" s="197" t="n">
        <v>37027.875</v>
      </c>
    </row>
    <row r="696" customFormat="false" ht="12.75" hidden="false" customHeight="false" outlineLevel="0" collapsed="false">
      <c r="A696" s="191" t="str">
        <f aca="false">B696&amp;" "&amp;C696&amp;" "&amp;D696</f>
        <v> Metals Financial</v>
      </c>
      <c r="B696" s="191" t="str">
        <f aca="false">IF((LEFT(N696,2)="US"),"US","")</f>
        <v/>
      </c>
      <c r="C696" s="191" t="str">
        <f aca="false">M696</f>
        <v>Metals</v>
      </c>
      <c r="D696" s="191" t="str">
        <f aca="false">IF(ISNUMBER(FIND("Phy",N696))=TRUE(),"Physical","Financial")</f>
        <v>Financial</v>
      </c>
      <c r="E696" s="191" t="n">
        <f aca="false">IF(VLOOKUP(S696,'DD-Lookup'!$J$6:$L$50,3,FALSE())="Monthly",(YEAR(AC696)-YEAR(AB696))*12+MONTH(AC696)-MONTH(AB696)+1,(AC696-AB696+1))</f>
        <v>1</v>
      </c>
      <c r="F696" s="220" t="n">
        <f aca="false">E696*SUM(P696:Q696)</f>
        <v>2</v>
      </c>
      <c r="G696" s="196" t="n">
        <v>1245171</v>
      </c>
      <c r="H696" s="197" t="n">
        <v>37026.3137037037</v>
      </c>
      <c r="I696" s="0" t="s">
        <v>896</v>
      </c>
      <c r="M696" s="0" t="s">
        <v>768</v>
      </c>
      <c r="N696" s="0" t="s">
        <v>870</v>
      </c>
      <c r="O696" s="0" t="s">
        <v>871</v>
      </c>
      <c r="P696" s="198" t="n">
        <v>2</v>
      </c>
      <c r="S696" s="0" t="s">
        <v>771</v>
      </c>
      <c r="T696" s="0" t="s">
        <v>772</v>
      </c>
      <c r="U696" s="200" t="n">
        <v>1514</v>
      </c>
      <c r="V696" s="0" t="s">
        <v>996</v>
      </c>
      <c r="W696" s="0" t="s">
        <v>820</v>
      </c>
      <c r="X696" s="0" t="s">
        <v>775</v>
      </c>
      <c r="Y696" s="0" t="s">
        <v>776</v>
      </c>
      <c r="Z696" s="0" t="s">
        <v>777</v>
      </c>
      <c r="AA696" s="0" t="n">
        <v>2129733</v>
      </c>
    </row>
    <row r="697" customFormat="false" ht="12.75" hidden="false" customHeight="false" outlineLevel="0" collapsed="false">
      <c r="A697" s="191" t="str">
        <f aca="false">B697&amp;" "&amp;C697&amp;" "&amp;D697</f>
        <v>US Natural Gas Financial</v>
      </c>
      <c r="B697" s="191" t="str">
        <f aca="false">IF((LEFT(N697,2)="US"),"US","")</f>
        <v>US</v>
      </c>
      <c r="C697" s="191" t="str">
        <f aca="false">M697</f>
        <v>Natural Gas</v>
      </c>
      <c r="D697" s="191" t="str">
        <f aca="false">IF(ISNUMBER(FIND("Phy",N697))=TRUE(),"Physical","Financial")</f>
        <v>Financial</v>
      </c>
      <c r="E697" s="191" t="n">
        <f aca="false">IF(VLOOKUP(S697,'DD-Lookup'!$J$6:$L$50,3,FALSE())="Monthly",(YEAR(AC697)-YEAR(AB697))*12+MONTH(AC697)-MONTH(AB697)+1,(AC697-AB697+1))</f>
        <v>30</v>
      </c>
      <c r="F697" s="220" t="n">
        <f aca="false">E697*SUM(P697:Q697)</f>
        <v>450000</v>
      </c>
      <c r="G697" s="196" t="n">
        <v>1245172</v>
      </c>
      <c r="H697" s="197" t="n">
        <v>37026.3139236111</v>
      </c>
      <c r="I697" s="0" t="s">
        <v>1383</v>
      </c>
      <c r="M697" s="0" t="s">
        <v>927</v>
      </c>
      <c r="N697" s="0" t="s">
        <v>1341</v>
      </c>
      <c r="O697" s="0" t="s">
        <v>1342</v>
      </c>
      <c r="P697" s="198" t="n">
        <v>15000</v>
      </c>
      <c r="S697" s="0" t="s">
        <v>1343</v>
      </c>
      <c r="T697" s="0" t="s">
        <v>772</v>
      </c>
      <c r="U697" s="200" t="n">
        <v>4.525</v>
      </c>
      <c r="V697" s="0" t="s">
        <v>1466</v>
      </c>
      <c r="W697" s="0" t="s">
        <v>1345</v>
      </c>
      <c r="X697" s="0" t="s">
        <v>1346</v>
      </c>
      <c r="Y697" s="0" t="s">
        <v>893</v>
      </c>
      <c r="Z697" s="0" t="s">
        <v>573</v>
      </c>
      <c r="AA697" s="0" t="s">
        <v>1491</v>
      </c>
      <c r="AB697" s="197" t="n">
        <v>37043.875</v>
      </c>
      <c r="AC697" s="197" t="n">
        <v>37072.875</v>
      </c>
      <c r="AD697" s="0" t="n">
        <f aca="false">(AC697-AB697+1)*SUM(P697:Q697)</f>
        <v>450000</v>
      </c>
    </row>
    <row r="698" customFormat="false" ht="12.75" hidden="false" customHeight="false" outlineLevel="0" collapsed="false">
      <c r="A698" s="191" t="str">
        <f aca="false">B698&amp;" "&amp;C698&amp;" "&amp;D698</f>
        <v>US Power Physical</v>
      </c>
      <c r="B698" s="191" t="str">
        <f aca="false">IF((LEFT(N698,2)="US"),"US","")</f>
        <v>US</v>
      </c>
      <c r="C698" s="191" t="str">
        <f aca="false">M698</f>
        <v>Power</v>
      </c>
      <c r="D698" s="191" t="str">
        <f aca="false">IF(ISNUMBER(FIND("Phy",N698))=TRUE(),"Physical","Financial")</f>
        <v>Physical</v>
      </c>
      <c r="E698" s="191" t="n">
        <f aca="false">IF(VLOOKUP(S698,'DD-Lookup'!$J$6:$L$50,3,FALSE())="Monthly",(YEAR(AC698)-YEAR(AB698))*12+MONTH(AC698)-MONTH(AB698)+1,(AC698-AB698+1))</f>
        <v>30</v>
      </c>
      <c r="F698" s="220" t="n">
        <f aca="false">E698*SUM(P698:Q698)</f>
        <v>1500</v>
      </c>
      <c r="G698" s="196" t="n">
        <v>1245173</v>
      </c>
      <c r="H698" s="197" t="n">
        <v>37026.3140393519</v>
      </c>
      <c r="I698" s="0" t="s">
        <v>1262</v>
      </c>
      <c r="M698" s="0" t="s">
        <v>72</v>
      </c>
      <c r="N698" s="0" t="s">
        <v>1190</v>
      </c>
      <c r="O698" s="0" t="s">
        <v>1335</v>
      </c>
      <c r="P698" s="198" t="n">
        <v>50</v>
      </c>
      <c r="S698" s="0" t="s">
        <v>781</v>
      </c>
      <c r="T698" s="0" t="s">
        <v>772</v>
      </c>
      <c r="U698" s="200" t="n">
        <v>46.5</v>
      </c>
      <c r="V698" s="0" t="s">
        <v>1336</v>
      </c>
      <c r="W698" s="0" t="s">
        <v>1337</v>
      </c>
      <c r="X698" s="0" t="s">
        <v>1338</v>
      </c>
      <c r="Y698" s="0" t="s">
        <v>1167</v>
      </c>
      <c r="Z698" s="0" t="s">
        <v>628</v>
      </c>
      <c r="AA698" s="0" t="n">
        <v>610862.1</v>
      </c>
      <c r="AB698" s="197" t="n">
        <v>37135.5944444445</v>
      </c>
      <c r="AC698" s="197" t="n">
        <v>37164.5944444445</v>
      </c>
    </row>
    <row r="699" customFormat="false" ht="12.75" hidden="false" customHeight="false" outlineLevel="0" collapsed="false">
      <c r="A699" s="191" t="str">
        <f aca="false">B699&amp;" "&amp;C699&amp;" "&amp;D699</f>
        <v>US Natural Gas Financial</v>
      </c>
      <c r="B699" s="191" t="str">
        <f aca="false">IF((LEFT(N699,2)="US"),"US","")</f>
        <v>US</v>
      </c>
      <c r="C699" s="191" t="str">
        <f aca="false">M699</f>
        <v>Natural Gas</v>
      </c>
      <c r="D699" s="191" t="str">
        <f aca="false">IF(ISNUMBER(FIND("Phy",N699))=TRUE(),"Physical","Financial")</f>
        <v>Financial</v>
      </c>
      <c r="E699" s="191" t="n">
        <f aca="false">IF(VLOOKUP(S699,'DD-Lookup'!$J$6:$L$50,3,FALSE())="Monthly",(YEAR(AC699)-YEAR(AB699))*12+MONTH(AC699)-MONTH(AB699)+1,(AC699-AB699+1))</f>
        <v>30</v>
      </c>
      <c r="F699" s="220" t="n">
        <f aca="false">E699*SUM(P699:Q699)</f>
        <v>900000</v>
      </c>
      <c r="G699" s="196" t="n">
        <v>1245174</v>
      </c>
      <c r="H699" s="197" t="n">
        <v>37026.314212963</v>
      </c>
      <c r="I699" s="0" t="s">
        <v>1492</v>
      </c>
      <c r="M699" s="0" t="s">
        <v>927</v>
      </c>
      <c r="N699" s="0" t="s">
        <v>1399</v>
      </c>
      <c r="O699" s="0" t="s">
        <v>1493</v>
      </c>
      <c r="Q699" s="198" t="n">
        <v>30000</v>
      </c>
      <c r="S699" s="0" t="s">
        <v>1343</v>
      </c>
      <c r="T699" s="0" t="s">
        <v>772</v>
      </c>
      <c r="U699" s="200" t="n">
        <v>0.4225</v>
      </c>
      <c r="V699" s="0" t="s">
        <v>1494</v>
      </c>
      <c r="W699" s="0" t="s">
        <v>1402</v>
      </c>
      <c r="X699" s="0" t="s">
        <v>1403</v>
      </c>
      <c r="Y699" s="0" t="s">
        <v>893</v>
      </c>
      <c r="Z699" s="0" t="s">
        <v>573</v>
      </c>
      <c r="AA699" s="0" t="s">
        <v>1495</v>
      </c>
      <c r="AB699" s="197" t="n">
        <v>37043.875</v>
      </c>
      <c r="AC699" s="197" t="n">
        <v>37072.875</v>
      </c>
      <c r="AD699" s="0" t="n">
        <f aca="false">(AC699-AB699+1)*SUM(P699:Q699)</f>
        <v>900000</v>
      </c>
    </row>
    <row r="700" customFormat="false" ht="12.75" hidden="false" customHeight="false" outlineLevel="0" collapsed="false">
      <c r="A700" s="191" t="str">
        <f aca="false">B700&amp;" "&amp;C700&amp;" "&amp;D700</f>
        <v>US Natural Gas Physical</v>
      </c>
      <c r="B700" s="191" t="str">
        <f aca="false">IF((LEFT(N700,2)="US"),"US","")</f>
        <v>US</v>
      </c>
      <c r="C700" s="191" t="str">
        <f aca="false">M700</f>
        <v>Natural Gas</v>
      </c>
      <c r="D700" s="191" t="str">
        <f aca="false">IF(ISNUMBER(FIND("Phy",N700))=TRUE(),"Physical","Financial")</f>
        <v>Physical</v>
      </c>
      <c r="E700" s="191" t="n">
        <f aca="false">IF(VLOOKUP(S700,'DD-Lookup'!$J$6:$L$50,3,FALSE())="Monthly",(YEAR(AC700)-YEAR(AB700))*12+MONTH(AC700)-MONTH(AB700)+1,(AC700-AB700+1))</f>
        <v>1</v>
      </c>
      <c r="F700" s="220" t="n">
        <f aca="false">E700*SUM(P700:Q700)</f>
        <v>5000</v>
      </c>
      <c r="G700" s="196" t="n">
        <v>1245176</v>
      </c>
      <c r="H700" s="197" t="n">
        <v>37026.3146064815</v>
      </c>
      <c r="I700" s="0" t="s">
        <v>625</v>
      </c>
      <c r="M700" s="0" t="s">
        <v>927</v>
      </c>
      <c r="N700" s="0" t="s">
        <v>1371</v>
      </c>
      <c r="O700" s="0" t="s">
        <v>1423</v>
      </c>
      <c r="Q700" s="198" t="n">
        <v>5000</v>
      </c>
      <c r="S700" s="0" t="s">
        <v>1343</v>
      </c>
      <c r="T700" s="0" t="s">
        <v>772</v>
      </c>
      <c r="U700" s="200" t="n">
        <v>4.33</v>
      </c>
      <c r="V700" s="0" t="s">
        <v>1496</v>
      </c>
      <c r="W700" s="0" t="s">
        <v>1424</v>
      </c>
      <c r="X700" s="0" t="s">
        <v>1425</v>
      </c>
      <c r="Y700" s="0" t="s">
        <v>1376</v>
      </c>
      <c r="Z700" s="0" t="s">
        <v>573</v>
      </c>
      <c r="AA700" s="0" t="n">
        <v>788678</v>
      </c>
      <c r="AB700" s="197" t="n">
        <v>37027.875</v>
      </c>
      <c r="AC700" s="197" t="n">
        <v>37027.875</v>
      </c>
    </row>
    <row r="701" customFormat="false" ht="12.75" hidden="false" customHeight="false" outlineLevel="0" collapsed="false">
      <c r="A701" s="191" t="str">
        <f aca="false">B701&amp;" "&amp;C701&amp;" "&amp;D701</f>
        <v>US Natural Gas Financial</v>
      </c>
      <c r="B701" s="191" t="str">
        <f aca="false">IF((LEFT(N701,2)="US"),"US","")</f>
        <v>US</v>
      </c>
      <c r="C701" s="191" t="str">
        <f aca="false">M701</f>
        <v>Natural Gas</v>
      </c>
      <c r="D701" s="191" t="str">
        <f aca="false">IF(ISNUMBER(FIND("Phy",N701))=TRUE(),"Physical","Financial")</f>
        <v>Financial</v>
      </c>
      <c r="E701" s="191" t="n">
        <f aca="false">IF(VLOOKUP(S701,'DD-Lookup'!$J$6:$L$50,3,FALSE())="Monthly",(YEAR(AC701)-YEAR(AB701))*12+MONTH(AC701)-MONTH(AB701)+1,(AC701-AB701+1))</f>
        <v>31</v>
      </c>
      <c r="F701" s="220" t="n">
        <f aca="false">E701*SUM(P701:Q701)</f>
        <v>155000</v>
      </c>
      <c r="G701" s="196" t="n">
        <v>1245177</v>
      </c>
      <c r="H701" s="197" t="n">
        <v>37026.3146180556</v>
      </c>
      <c r="I701" s="0" t="s">
        <v>1268</v>
      </c>
      <c r="M701" s="0" t="s">
        <v>927</v>
      </c>
      <c r="N701" s="0" t="s">
        <v>1399</v>
      </c>
      <c r="O701" s="0" t="s">
        <v>1497</v>
      </c>
      <c r="Q701" s="198" t="n">
        <v>5000</v>
      </c>
      <c r="S701" s="0" t="s">
        <v>1343</v>
      </c>
      <c r="T701" s="0" t="s">
        <v>772</v>
      </c>
      <c r="U701" s="200" t="n">
        <v>0.57</v>
      </c>
      <c r="V701" s="0" t="s">
        <v>1498</v>
      </c>
      <c r="W701" s="0" t="s">
        <v>1402</v>
      </c>
      <c r="X701" s="0" t="s">
        <v>1403</v>
      </c>
      <c r="Y701" s="0" t="s">
        <v>893</v>
      </c>
      <c r="Z701" s="0" t="s">
        <v>573</v>
      </c>
      <c r="AA701" s="0" t="s">
        <v>1499</v>
      </c>
      <c r="AB701" s="197" t="n">
        <v>37073.875</v>
      </c>
      <c r="AC701" s="197" t="n">
        <v>37103.875</v>
      </c>
      <c r="AD701" s="0" t="n">
        <f aca="false">(AC701-AB701+1)*SUM(P701:Q701)</f>
        <v>155000</v>
      </c>
    </row>
    <row r="702" customFormat="false" ht="12.75" hidden="false" customHeight="false" outlineLevel="0" collapsed="false">
      <c r="A702" s="191" t="str">
        <f aca="false">B702&amp;" "&amp;C702&amp;" "&amp;D702</f>
        <v>US Natural Gas Financial</v>
      </c>
      <c r="B702" s="191" t="str">
        <f aca="false">IF((LEFT(N702,2)="US"),"US","")</f>
        <v>US</v>
      </c>
      <c r="C702" s="191" t="str">
        <f aca="false">M702</f>
        <v>Natural Gas</v>
      </c>
      <c r="D702" s="191" t="str">
        <f aca="false">IF(ISNUMBER(FIND("Phy",N702))=TRUE(),"Physical","Financial")</f>
        <v>Financial</v>
      </c>
      <c r="E702" s="191" t="n">
        <f aca="false">IF(VLOOKUP(S702,'DD-Lookup'!$J$6:$L$50,3,FALSE())="Monthly",(YEAR(AC702)-YEAR(AB702))*12+MONTH(AC702)-MONTH(AB702)+1,(AC702-AB702+1))</f>
        <v>92</v>
      </c>
      <c r="F702" s="220" t="n">
        <f aca="false">E702*SUM(P702:Q702)</f>
        <v>460000</v>
      </c>
      <c r="G702" s="196" t="n">
        <v>1245178</v>
      </c>
      <c r="H702" s="197" t="n">
        <v>37026.3147569444</v>
      </c>
      <c r="I702" s="0" t="s">
        <v>1470</v>
      </c>
      <c r="M702" s="0" t="s">
        <v>927</v>
      </c>
      <c r="N702" s="0" t="s">
        <v>1399</v>
      </c>
      <c r="O702" s="0" t="s">
        <v>1500</v>
      </c>
      <c r="Q702" s="198" t="n">
        <v>5000</v>
      </c>
      <c r="S702" s="0" t="s">
        <v>1343</v>
      </c>
      <c r="T702" s="0" t="s">
        <v>772</v>
      </c>
      <c r="U702" s="200" t="n">
        <v>0.515</v>
      </c>
      <c r="V702" s="0" t="s">
        <v>1501</v>
      </c>
      <c r="W702" s="0" t="s">
        <v>1402</v>
      </c>
      <c r="X702" s="0" t="s">
        <v>1403</v>
      </c>
      <c r="Y702" s="0" t="s">
        <v>893</v>
      </c>
      <c r="Z702" s="0" t="s">
        <v>573</v>
      </c>
      <c r="AA702" s="0" t="s">
        <v>1502</v>
      </c>
      <c r="AB702" s="197" t="n">
        <v>37073</v>
      </c>
      <c r="AC702" s="197" t="n">
        <v>37164</v>
      </c>
      <c r="AD702" s="0" t="n">
        <f aca="false">(AC702-AB702+1)*SUM(P702:Q702)</f>
        <v>460000</v>
      </c>
    </row>
    <row r="703" customFormat="false" ht="12.75" hidden="false" customHeight="false" outlineLevel="0" collapsed="false">
      <c r="A703" s="191" t="str">
        <f aca="false">B703&amp;" "&amp;C703&amp;" "&amp;D703</f>
        <v>US Natural Gas Physical</v>
      </c>
      <c r="B703" s="191" t="str">
        <f aca="false">IF((LEFT(N703,2)="US"),"US","")</f>
        <v>US</v>
      </c>
      <c r="C703" s="191" t="str">
        <f aca="false">M703</f>
        <v>Natural Gas</v>
      </c>
      <c r="D703" s="191" t="str">
        <f aca="false">IF(ISNUMBER(FIND("Phy",N703))=TRUE(),"Physical","Financial")</f>
        <v>Physical</v>
      </c>
      <c r="E703" s="191" t="n">
        <f aca="false">IF(VLOOKUP(S703,'DD-Lookup'!$J$6:$L$50,3,FALSE())="Monthly",(YEAR(AC703)-YEAR(AB703))*12+MONTH(AC703)-MONTH(AB703)+1,(AC703-AB703+1))</f>
        <v>1</v>
      </c>
      <c r="F703" s="220" t="n">
        <f aca="false">E703*SUM(P703:Q703)</f>
        <v>5000</v>
      </c>
      <c r="G703" s="196" t="n">
        <v>1245179</v>
      </c>
      <c r="H703" s="197" t="n">
        <v>37026.3148842593</v>
      </c>
      <c r="I703" s="0" t="s">
        <v>1251</v>
      </c>
      <c r="M703" s="0" t="s">
        <v>927</v>
      </c>
      <c r="N703" s="0" t="s">
        <v>1371</v>
      </c>
      <c r="O703" s="0" t="s">
        <v>1503</v>
      </c>
      <c r="Q703" s="198" t="n">
        <v>5000</v>
      </c>
      <c r="S703" s="0" t="s">
        <v>1343</v>
      </c>
      <c r="T703" s="0" t="s">
        <v>772</v>
      </c>
      <c r="U703" s="200" t="n">
        <v>4.665</v>
      </c>
      <c r="V703" s="0" t="s">
        <v>1373</v>
      </c>
      <c r="W703" s="0" t="s">
        <v>1504</v>
      </c>
      <c r="X703" s="0" t="s">
        <v>1505</v>
      </c>
      <c r="Y703" s="0" t="s">
        <v>1376</v>
      </c>
      <c r="Z703" s="0" t="s">
        <v>573</v>
      </c>
      <c r="AA703" s="0" t="n">
        <v>788679</v>
      </c>
      <c r="AB703" s="197" t="n">
        <v>37027.875</v>
      </c>
      <c r="AC703" s="197" t="n">
        <v>37027.875</v>
      </c>
    </row>
    <row r="704" customFormat="false" ht="12.75" hidden="false" customHeight="false" outlineLevel="0" collapsed="false">
      <c r="A704" s="191" t="str">
        <f aca="false">B704&amp;" "&amp;C704&amp;" "&amp;D704</f>
        <v>US Natural Gas Physical</v>
      </c>
      <c r="B704" s="191" t="str">
        <f aca="false">IF((LEFT(N704,2)="US"),"US","")</f>
        <v>US</v>
      </c>
      <c r="C704" s="191" t="str">
        <f aca="false">M704</f>
        <v>Natural Gas</v>
      </c>
      <c r="D704" s="191" t="str">
        <f aca="false">IF(ISNUMBER(FIND("Phy",N704))=TRUE(),"Physical","Financial")</f>
        <v>Physical</v>
      </c>
      <c r="E704" s="191" t="n">
        <f aca="false">IF(VLOOKUP(S704,'DD-Lookup'!$J$6:$L$50,3,FALSE())="Monthly",(YEAR(AC704)-YEAR(AB704))*12+MONTH(AC704)-MONTH(AB704)+1,(AC704-AB704+1))</f>
        <v>1</v>
      </c>
      <c r="F704" s="220" t="n">
        <f aca="false">E704*SUM(P704:Q704)</f>
        <v>5000</v>
      </c>
      <c r="G704" s="196" t="n">
        <v>1245180</v>
      </c>
      <c r="H704" s="197" t="n">
        <v>37026.3149074074</v>
      </c>
      <c r="I704" s="0" t="s">
        <v>1251</v>
      </c>
      <c r="M704" s="0" t="s">
        <v>927</v>
      </c>
      <c r="N704" s="0" t="s">
        <v>1371</v>
      </c>
      <c r="O704" s="0" t="s">
        <v>1503</v>
      </c>
      <c r="Q704" s="198" t="n">
        <v>5000</v>
      </c>
      <c r="S704" s="0" t="s">
        <v>1343</v>
      </c>
      <c r="T704" s="0" t="s">
        <v>772</v>
      </c>
      <c r="U704" s="200" t="n">
        <v>4.67</v>
      </c>
      <c r="V704" s="0" t="s">
        <v>1373</v>
      </c>
      <c r="W704" s="0" t="s">
        <v>1504</v>
      </c>
      <c r="X704" s="0" t="s">
        <v>1505</v>
      </c>
      <c r="Y704" s="0" t="s">
        <v>1376</v>
      </c>
      <c r="Z704" s="0" t="s">
        <v>573</v>
      </c>
      <c r="AA704" s="0" t="n">
        <v>788680</v>
      </c>
      <c r="AB704" s="197" t="n">
        <v>37027.875</v>
      </c>
      <c r="AC704" s="197" t="n">
        <v>37027.875</v>
      </c>
    </row>
    <row r="705" customFormat="false" ht="12.75" hidden="false" customHeight="false" outlineLevel="0" collapsed="false">
      <c r="A705" s="191" t="str">
        <f aca="false">B705&amp;" "&amp;C705&amp;" "&amp;D705</f>
        <v> Metals Financial</v>
      </c>
      <c r="B705" s="191" t="str">
        <f aca="false">IF((LEFT(N705,2)="US"),"US","")</f>
        <v/>
      </c>
      <c r="C705" s="191" t="str">
        <f aca="false">M705</f>
        <v>Metals</v>
      </c>
      <c r="D705" s="191" t="str">
        <f aca="false">IF(ISNUMBER(FIND("Phy",N705))=TRUE(),"Physical","Financial")</f>
        <v>Financial</v>
      </c>
      <c r="E705" s="191" t="n">
        <f aca="false">IF(VLOOKUP(S705,'DD-Lookup'!$J$6:$L$50,3,FALSE())="Monthly",(YEAR(AC705)-YEAR(AB705))*12+MONTH(AC705)-MONTH(AB705)+1,(AC705-AB705+1))</f>
        <v>1</v>
      </c>
      <c r="F705" s="220" t="n">
        <f aca="false">E705*SUM(P705:Q705)</f>
        <v>20</v>
      </c>
      <c r="G705" s="196" t="n">
        <v>1245183</v>
      </c>
      <c r="H705" s="197" t="n">
        <v>37026.315162037</v>
      </c>
      <c r="I705" s="0" t="s">
        <v>1089</v>
      </c>
      <c r="M705" s="0" t="s">
        <v>768</v>
      </c>
      <c r="N705" s="0" t="s">
        <v>769</v>
      </c>
      <c r="O705" s="0" t="s">
        <v>770</v>
      </c>
      <c r="P705" s="198" t="n">
        <v>20</v>
      </c>
      <c r="S705" s="0" t="s">
        <v>771</v>
      </c>
      <c r="T705" s="0" t="s">
        <v>772</v>
      </c>
      <c r="U705" s="200" t="n">
        <v>1673</v>
      </c>
      <c r="V705" s="0" t="s">
        <v>1090</v>
      </c>
      <c r="W705" s="0" t="s">
        <v>820</v>
      </c>
      <c r="X705" s="0" t="s">
        <v>775</v>
      </c>
      <c r="Y705" s="0" t="s">
        <v>776</v>
      </c>
      <c r="Z705" s="0" t="s">
        <v>777</v>
      </c>
      <c r="AA705" s="0" t="n">
        <v>2129740</v>
      </c>
    </row>
    <row r="706" customFormat="false" ht="12.75" hidden="false" customHeight="false" outlineLevel="0" collapsed="false">
      <c r="A706" s="191" t="str">
        <f aca="false">B706&amp;" "&amp;C706&amp;" "&amp;D706</f>
        <v>US Natural Gas Financial</v>
      </c>
      <c r="B706" s="191" t="str">
        <f aca="false">IF((LEFT(N706,2)="US"),"US","")</f>
        <v>US</v>
      </c>
      <c r="C706" s="191" t="str">
        <f aca="false">M706</f>
        <v>Natural Gas</v>
      </c>
      <c r="D706" s="191" t="str">
        <f aca="false">IF(ISNUMBER(FIND("Phy",N706))=TRUE(),"Physical","Financial")</f>
        <v>Financial</v>
      </c>
      <c r="E706" s="191" t="n">
        <f aca="false">IF(VLOOKUP(S706,'DD-Lookup'!$J$6:$L$50,3,FALSE())="Monthly",(YEAR(AC706)-YEAR(AB706))*12+MONTH(AC706)-MONTH(AB706)+1,(AC706-AB706+1))</f>
        <v>30</v>
      </c>
      <c r="F706" s="220" t="n">
        <f aca="false">E706*SUM(P706:Q706)</f>
        <v>150000</v>
      </c>
      <c r="G706" s="196" t="n">
        <v>1245184</v>
      </c>
      <c r="H706" s="197" t="n">
        <v>37026.3154050926</v>
      </c>
      <c r="I706" s="0" t="s">
        <v>625</v>
      </c>
      <c r="M706" s="0" t="s">
        <v>927</v>
      </c>
      <c r="N706" s="0" t="s">
        <v>1341</v>
      </c>
      <c r="O706" s="0" t="s">
        <v>1342</v>
      </c>
      <c r="Q706" s="198" t="n">
        <v>5000</v>
      </c>
      <c r="S706" s="0" t="s">
        <v>1343</v>
      </c>
      <c r="T706" s="0" t="s">
        <v>772</v>
      </c>
      <c r="U706" s="200" t="n">
        <v>4.53</v>
      </c>
      <c r="V706" s="0" t="s">
        <v>1506</v>
      </c>
      <c r="W706" s="0" t="s">
        <v>1345</v>
      </c>
      <c r="X706" s="0" t="s">
        <v>1346</v>
      </c>
      <c r="Y706" s="0" t="s">
        <v>893</v>
      </c>
      <c r="Z706" s="0" t="s">
        <v>573</v>
      </c>
      <c r="AA706" s="0" t="s">
        <v>1507</v>
      </c>
      <c r="AB706" s="197" t="n">
        <v>37043.875</v>
      </c>
      <c r="AC706" s="197" t="n">
        <v>37072.875</v>
      </c>
      <c r="AD706" s="0" t="n">
        <f aca="false">(AC706-AB706+1)*SUM(P706:Q706)</f>
        <v>150000</v>
      </c>
    </row>
    <row r="707" customFormat="false" ht="12.75" hidden="false" customHeight="false" outlineLevel="0" collapsed="false">
      <c r="A707" s="191" t="str">
        <f aca="false">B707&amp;" "&amp;C707&amp;" "&amp;D707</f>
        <v>US Power Physical</v>
      </c>
      <c r="B707" s="191" t="str">
        <f aca="false">IF((LEFT(N707,2)="US"),"US","")</f>
        <v>US</v>
      </c>
      <c r="C707" s="191" t="str">
        <f aca="false">M707</f>
        <v>Power</v>
      </c>
      <c r="D707" s="191" t="str">
        <f aca="false">IF(ISNUMBER(FIND("Phy",N707))=TRUE(),"Physical","Financial")</f>
        <v>Physical</v>
      </c>
      <c r="E707" s="191" t="n">
        <f aca="false">IF(VLOOKUP(S707,'DD-Lookup'!$J$6:$L$50,3,FALSE())="Monthly",(YEAR(AC707)-YEAR(AB707))*12+MONTH(AC707)-MONTH(AB707)+1,(AC707-AB707+1))</f>
        <v>30</v>
      </c>
      <c r="F707" s="220" t="n">
        <f aca="false">E707*SUM(P707:Q707)</f>
        <v>1500</v>
      </c>
      <c r="G707" s="196" t="n">
        <v>1245185</v>
      </c>
      <c r="H707" s="197" t="n">
        <v>37026.3156481482</v>
      </c>
      <c r="I707" s="0" t="s">
        <v>1262</v>
      </c>
      <c r="M707" s="0" t="s">
        <v>72</v>
      </c>
      <c r="N707" s="0" t="s">
        <v>1190</v>
      </c>
      <c r="O707" s="0" t="s">
        <v>1335</v>
      </c>
      <c r="P707" s="198" t="n">
        <v>50</v>
      </c>
      <c r="S707" s="0" t="s">
        <v>781</v>
      </c>
      <c r="T707" s="0" t="s">
        <v>772</v>
      </c>
      <c r="U707" s="200" t="n">
        <v>46.35</v>
      </c>
      <c r="V707" s="0" t="s">
        <v>1336</v>
      </c>
      <c r="W707" s="0" t="s">
        <v>1337</v>
      </c>
      <c r="X707" s="0" t="s">
        <v>1338</v>
      </c>
      <c r="Y707" s="0" t="s">
        <v>1167</v>
      </c>
      <c r="Z707" s="0" t="s">
        <v>628</v>
      </c>
      <c r="AA707" s="0" t="n">
        <v>610869.1</v>
      </c>
      <c r="AB707" s="197" t="n">
        <v>37135.5944444445</v>
      </c>
      <c r="AC707" s="197" t="n">
        <v>37164.5944444445</v>
      </c>
    </row>
    <row r="708" customFormat="false" ht="12.75" hidden="false" customHeight="false" outlineLevel="0" collapsed="false">
      <c r="A708" s="191" t="str">
        <f aca="false">B708&amp;" "&amp;C708&amp;" "&amp;D708</f>
        <v>US Power Physical</v>
      </c>
      <c r="B708" s="191" t="str">
        <f aca="false">IF((LEFT(N708,2)="US"),"US","")</f>
        <v>US</v>
      </c>
      <c r="C708" s="191" t="str">
        <f aca="false">M708</f>
        <v>Power</v>
      </c>
      <c r="D708" s="191" t="str">
        <f aca="false">IF(ISNUMBER(FIND("Phy",N708))=TRUE(),"Physical","Financial")</f>
        <v>Physical</v>
      </c>
      <c r="E708" s="191" t="n">
        <f aca="false">IF(VLOOKUP(S708,'DD-Lookup'!$J$6:$L$50,3,FALSE())="Monthly",(YEAR(AC708)-YEAR(AB708))*12+MONTH(AC708)-MONTH(AB708)+1,(AC708-AB708+1))</f>
        <v>1</v>
      </c>
      <c r="F708" s="220" t="n">
        <f aca="false">E708*SUM(P708:Q708)</f>
        <v>50</v>
      </c>
      <c r="G708" s="196" t="n">
        <v>1245188</v>
      </c>
      <c r="H708" s="197" t="n">
        <v>37026.3157638889</v>
      </c>
      <c r="I708" s="0" t="s">
        <v>1276</v>
      </c>
      <c r="M708" s="0" t="s">
        <v>72</v>
      </c>
      <c r="N708" s="0" t="s">
        <v>1190</v>
      </c>
      <c r="O708" s="0" t="s">
        <v>1230</v>
      </c>
      <c r="Q708" s="198" t="n">
        <v>50</v>
      </c>
      <c r="S708" s="0" t="s">
        <v>781</v>
      </c>
      <c r="T708" s="0" t="s">
        <v>772</v>
      </c>
      <c r="U708" s="200" t="n">
        <v>38</v>
      </c>
      <c r="V708" s="0" t="s">
        <v>1277</v>
      </c>
      <c r="W708" s="0" t="s">
        <v>1232</v>
      </c>
      <c r="X708" s="0" t="s">
        <v>1233</v>
      </c>
      <c r="Y708" s="0" t="s">
        <v>1167</v>
      </c>
      <c r="Z708" s="0" t="s">
        <v>628</v>
      </c>
      <c r="AA708" s="0" t="n">
        <v>610871.1</v>
      </c>
      <c r="AB708" s="197" t="n">
        <v>37027.875</v>
      </c>
      <c r="AC708" s="197" t="n">
        <v>37027.875</v>
      </c>
    </row>
    <row r="709" customFormat="false" ht="12.75" hidden="false" customHeight="false" outlineLevel="0" collapsed="false">
      <c r="A709" s="191" t="str">
        <f aca="false">B709&amp;" "&amp;C709&amp;" "&amp;D709</f>
        <v>US Natural Gas Physical</v>
      </c>
      <c r="B709" s="191" t="str">
        <f aca="false">IF((LEFT(N709,2)="US"),"US","")</f>
        <v>US</v>
      </c>
      <c r="C709" s="191" t="str">
        <f aca="false">M709</f>
        <v>Natural Gas</v>
      </c>
      <c r="D709" s="191" t="str">
        <f aca="false">IF(ISNUMBER(FIND("Phy",N709))=TRUE(),"Physical","Financial")</f>
        <v>Physical</v>
      </c>
      <c r="E709" s="191" t="n">
        <f aca="false">IF(VLOOKUP(S709,'DD-Lookup'!$J$6:$L$50,3,FALSE())="Monthly",(YEAR(AC709)-YEAR(AB709))*12+MONTH(AC709)-MONTH(AB709)+1,(AC709-AB709+1))</f>
        <v>1</v>
      </c>
      <c r="F709" s="220" t="n">
        <f aca="false">E709*SUM(P709:Q709)</f>
        <v>5000</v>
      </c>
      <c r="G709" s="196" t="n">
        <v>1245189</v>
      </c>
      <c r="H709" s="197" t="n">
        <v>37026.3158680556</v>
      </c>
      <c r="I709" s="0" t="s">
        <v>1432</v>
      </c>
      <c r="M709" s="0" t="s">
        <v>927</v>
      </c>
      <c r="N709" s="0" t="s">
        <v>1371</v>
      </c>
      <c r="O709" s="0" t="s">
        <v>1423</v>
      </c>
      <c r="P709" s="198" t="n">
        <v>5000</v>
      </c>
      <c r="S709" s="0" t="s">
        <v>1343</v>
      </c>
      <c r="T709" s="0" t="s">
        <v>772</v>
      </c>
      <c r="U709" s="200" t="n">
        <v>4.33</v>
      </c>
      <c r="V709" s="0" t="s">
        <v>1434</v>
      </c>
      <c r="W709" s="0" t="s">
        <v>1424</v>
      </c>
      <c r="X709" s="0" t="s">
        <v>1425</v>
      </c>
      <c r="Y709" s="0" t="s">
        <v>1376</v>
      </c>
      <c r="Z709" s="0" t="s">
        <v>573</v>
      </c>
      <c r="AA709" s="0" t="n">
        <v>788681</v>
      </c>
      <c r="AB709" s="197" t="n">
        <v>37027.875</v>
      </c>
      <c r="AC709" s="197" t="n">
        <v>37027.875</v>
      </c>
    </row>
    <row r="710" customFormat="false" ht="12.75" hidden="false" customHeight="false" outlineLevel="0" collapsed="false">
      <c r="A710" s="191" t="str">
        <f aca="false">B710&amp;" "&amp;C710&amp;" "&amp;D710</f>
        <v>US Power Financial</v>
      </c>
      <c r="B710" s="191" t="str">
        <f aca="false">IF((LEFT(N710,2)="US"),"US","")</f>
        <v>US</v>
      </c>
      <c r="C710" s="191" t="str">
        <f aca="false">M710</f>
        <v>Power</v>
      </c>
      <c r="D710" s="191" t="str">
        <f aca="false">IF(ISNUMBER(FIND("Phy",N710))=TRUE(),"Physical","Financial")</f>
        <v>Financial</v>
      </c>
      <c r="E710" s="191" t="n">
        <f aca="false">IF(VLOOKUP(S710,'DD-Lookup'!$J$6:$L$50,3,FALSE())="Monthly",(YEAR(AC710)-YEAR(AB710))*12+MONTH(AC710)-MONTH(AB710)+1,(AC710-AB710+1))</f>
        <v>1</v>
      </c>
      <c r="F710" s="220" t="n">
        <f aca="false">E710*SUM(P710:Q710)</f>
        <v>50</v>
      </c>
      <c r="G710" s="196" t="n">
        <v>1245191</v>
      </c>
      <c r="H710" s="197" t="n">
        <v>37026.3162152778</v>
      </c>
      <c r="I710" s="0" t="s">
        <v>1508</v>
      </c>
      <c r="M710" s="0" t="s">
        <v>72</v>
      </c>
      <c r="N710" s="0" t="s">
        <v>1162</v>
      </c>
      <c r="O710" s="0" t="s">
        <v>1509</v>
      </c>
      <c r="Q710" s="198" t="n">
        <v>50</v>
      </c>
      <c r="S710" s="0" t="s">
        <v>781</v>
      </c>
      <c r="T710" s="0" t="s">
        <v>772</v>
      </c>
      <c r="U710" s="200" t="n">
        <v>35</v>
      </c>
      <c r="V710" s="0" t="s">
        <v>1510</v>
      </c>
      <c r="W710" s="0" t="s">
        <v>1165</v>
      </c>
      <c r="X710" s="0" t="s">
        <v>1166</v>
      </c>
      <c r="Y710" s="0" t="s">
        <v>1167</v>
      </c>
      <c r="Z710" s="0" t="s">
        <v>573</v>
      </c>
      <c r="AA710" s="0" t="n">
        <v>610874.1</v>
      </c>
      <c r="AB710" s="197" t="n">
        <v>37026.875</v>
      </c>
      <c r="AC710" s="197" t="n">
        <v>37026.875</v>
      </c>
    </row>
    <row r="711" customFormat="false" ht="12.75" hidden="false" customHeight="false" outlineLevel="0" collapsed="false">
      <c r="A711" s="191" t="str">
        <f aca="false">B711&amp;" "&amp;C711&amp;" "&amp;D711</f>
        <v>US Natural Gas Financial</v>
      </c>
      <c r="B711" s="191" t="str">
        <f aca="false">IF((LEFT(N711,2)="US"),"US","")</f>
        <v>US</v>
      </c>
      <c r="C711" s="191" t="str">
        <f aca="false">M711</f>
        <v>Natural Gas</v>
      </c>
      <c r="D711" s="191" t="str">
        <f aca="false">IF(ISNUMBER(FIND("Phy",N711))=TRUE(),"Physical","Financial")</f>
        <v>Financial</v>
      </c>
      <c r="E711" s="191" t="n">
        <f aca="false">IF(VLOOKUP(S711,'DD-Lookup'!$J$6:$L$50,3,FALSE())="Monthly",(YEAR(AC711)-YEAR(AB711))*12+MONTH(AC711)-MONTH(AB711)+1,(AC711-AB711+1))</f>
        <v>30</v>
      </c>
      <c r="F711" s="220" t="n">
        <f aca="false">E711*SUM(P711:Q711)</f>
        <v>450000</v>
      </c>
      <c r="G711" s="196" t="n">
        <v>1245193</v>
      </c>
      <c r="H711" s="197" t="n">
        <v>37026.3173148148</v>
      </c>
      <c r="I711" s="0" t="s">
        <v>1180</v>
      </c>
      <c r="J711" s="0" t="s">
        <v>1511</v>
      </c>
      <c r="K711" s="0" t="s">
        <v>1301</v>
      </c>
      <c r="M711" s="0" t="s">
        <v>927</v>
      </c>
      <c r="N711" s="0" t="s">
        <v>1341</v>
      </c>
      <c r="O711" s="0" t="s">
        <v>1342</v>
      </c>
      <c r="P711" s="198" t="n">
        <v>15000</v>
      </c>
      <c r="S711" s="0" t="s">
        <v>1343</v>
      </c>
      <c r="T711" s="0" t="s">
        <v>772</v>
      </c>
      <c r="U711" s="200" t="n">
        <v>4.515</v>
      </c>
      <c r="V711" s="0" t="s">
        <v>1512</v>
      </c>
      <c r="W711" s="0" t="s">
        <v>1345</v>
      </c>
      <c r="X711" s="0" t="s">
        <v>1346</v>
      </c>
      <c r="Y711" s="0" t="s">
        <v>893</v>
      </c>
      <c r="Z711" s="0" t="s">
        <v>573</v>
      </c>
      <c r="AA711" s="0" t="s">
        <v>1513</v>
      </c>
      <c r="AB711" s="197" t="n">
        <v>37043.875</v>
      </c>
      <c r="AC711" s="197" t="n">
        <v>37072.875</v>
      </c>
      <c r="AD711" s="0" t="n">
        <f aca="false">(AC711-AB711+1)*SUM(P711:Q711)</f>
        <v>450000</v>
      </c>
    </row>
    <row r="712" customFormat="false" ht="12.75" hidden="false" customHeight="false" outlineLevel="0" collapsed="false">
      <c r="A712" s="191" t="str">
        <f aca="false">B712&amp;" "&amp;C712&amp;" "&amp;D712</f>
        <v>US Natural Gas Physical</v>
      </c>
      <c r="B712" s="191" t="str">
        <f aca="false">IF((LEFT(N712,2)="US"),"US","")</f>
        <v>US</v>
      </c>
      <c r="C712" s="191" t="str">
        <f aca="false">M712</f>
        <v>Natural Gas</v>
      </c>
      <c r="D712" s="191" t="str">
        <f aca="false">IF(ISNUMBER(FIND("Phy",N712))=TRUE(),"Physical","Financial")</f>
        <v>Physical</v>
      </c>
      <c r="E712" s="191" t="n">
        <f aca="false">IF(VLOOKUP(S712,'DD-Lookup'!$J$6:$L$50,3,FALSE())="Monthly",(YEAR(AC712)-YEAR(AB712))*12+MONTH(AC712)-MONTH(AB712)+1,(AC712-AB712+1))</f>
        <v>1</v>
      </c>
      <c r="F712" s="220" t="n">
        <f aca="false">E712*SUM(P712:Q712)</f>
        <v>10000</v>
      </c>
      <c r="G712" s="196" t="n">
        <v>1245195</v>
      </c>
      <c r="H712" s="197" t="n">
        <v>37026.3173958333</v>
      </c>
      <c r="I712" s="0" t="s">
        <v>1377</v>
      </c>
      <c r="M712" s="0" t="s">
        <v>927</v>
      </c>
      <c r="N712" s="0" t="s">
        <v>1371</v>
      </c>
      <c r="O712" s="0" t="s">
        <v>1372</v>
      </c>
      <c r="P712" s="198" t="n">
        <v>10000</v>
      </c>
      <c r="S712" s="0" t="s">
        <v>1343</v>
      </c>
      <c r="T712" s="0" t="s">
        <v>772</v>
      </c>
      <c r="U712" s="200" t="n">
        <v>4.5387</v>
      </c>
      <c r="V712" s="0" t="s">
        <v>1378</v>
      </c>
      <c r="W712" s="0" t="s">
        <v>1374</v>
      </c>
      <c r="X712" s="0" t="s">
        <v>1375</v>
      </c>
      <c r="Y712" s="0" t="s">
        <v>1376</v>
      </c>
      <c r="Z712" s="0" t="s">
        <v>573</v>
      </c>
      <c r="AA712" s="0" t="n">
        <v>788682</v>
      </c>
      <c r="AB712" s="197" t="n">
        <v>37027.875</v>
      </c>
      <c r="AC712" s="197" t="n">
        <v>37027.875</v>
      </c>
    </row>
    <row r="713" customFormat="false" ht="12.75" hidden="false" customHeight="false" outlineLevel="0" collapsed="false">
      <c r="A713" s="191" t="str">
        <f aca="false">B713&amp;" "&amp;C713&amp;" "&amp;D713</f>
        <v>US Natural Gas Financial</v>
      </c>
      <c r="B713" s="191" t="str">
        <f aca="false">IF((LEFT(N713,2)="US"),"US","")</f>
        <v>US</v>
      </c>
      <c r="C713" s="191" t="str">
        <f aca="false">M713</f>
        <v>Natural Gas</v>
      </c>
      <c r="D713" s="191" t="str">
        <f aca="false">IF(ISNUMBER(FIND("Phy",N713))=TRUE(),"Physical","Financial")</f>
        <v>Financial</v>
      </c>
      <c r="E713" s="191" t="n">
        <f aca="false">IF(VLOOKUP(S713,'DD-Lookup'!$J$6:$L$50,3,FALSE())="Monthly",(YEAR(AC713)-YEAR(AB713))*12+MONTH(AC713)-MONTH(AB713)+1,(AC713-AB713+1))</f>
        <v>365</v>
      </c>
      <c r="F713" s="220" t="n">
        <f aca="false">E713*SUM(P713:Q713)</f>
        <v>1825000</v>
      </c>
      <c r="G713" s="196" t="n">
        <v>1245196</v>
      </c>
      <c r="H713" s="197" t="n">
        <v>37026.3174189815</v>
      </c>
      <c r="I713" s="0" t="s">
        <v>1383</v>
      </c>
      <c r="M713" s="0" t="s">
        <v>927</v>
      </c>
      <c r="N713" s="0" t="s">
        <v>1341</v>
      </c>
      <c r="O713" s="0" t="s">
        <v>1514</v>
      </c>
      <c r="P713" s="198" t="n">
        <v>5000</v>
      </c>
      <c r="S713" s="0" t="s">
        <v>1343</v>
      </c>
      <c r="T713" s="0" t="s">
        <v>772</v>
      </c>
      <c r="U713" s="200" t="n">
        <v>4.525</v>
      </c>
      <c r="V713" s="0" t="s">
        <v>1384</v>
      </c>
      <c r="W713" s="0" t="s">
        <v>1345</v>
      </c>
      <c r="X713" s="0" t="s">
        <v>1346</v>
      </c>
      <c r="Y713" s="0" t="s">
        <v>893</v>
      </c>
      <c r="Z713" s="0" t="s">
        <v>573</v>
      </c>
      <c r="AA713" s="0" t="s">
        <v>1515</v>
      </c>
      <c r="AB713" s="197" t="n">
        <v>37257.875</v>
      </c>
      <c r="AC713" s="197" t="n">
        <v>37621.875</v>
      </c>
      <c r="AD713" s="0" t="n">
        <f aca="false">(AC713-AB713+1)*SUM(P713:Q713)</f>
        <v>1825000</v>
      </c>
    </row>
    <row r="714" customFormat="false" ht="12.75" hidden="false" customHeight="false" outlineLevel="0" collapsed="false">
      <c r="A714" s="191" t="str">
        <f aca="false">B714&amp;" "&amp;C714&amp;" "&amp;D714</f>
        <v>US Power Physical</v>
      </c>
      <c r="B714" s="191" t="str">
        <f aca="false">IF((LEFT(N714,2)="US"),"US","")</f>
        <v>US</v>
      </c>
      <c r="C714" s="191" t="str">
        <f aca="false">M714</f>
        <v>Power</v>
      </c>
      <c r="D714" s="191" t="str">
        <f aca="false">IF(ISNUMBER(FIND("Phy",N714))=TRUE(),"Physical","Financial")</f>
        <v>Physical</v>
      </c>
      <c r="E714" s="191" t="n">
        <f aca="false">IF(VLOOKUP(S714,'DD-Lookup'!$J$6:$L$50,3,FALSE())="Monthly",(YEAR(AC714)-YEAR(AB714))*12+MONTH(AC714)-MONTH(AB714)+1,(AC714-AB714+1))</f>
        <v>2</v>
      </c>
      <c r="F714" s="220" t="n">
        <f aca="false">E714*SUM(P714:Q714)</f>
        <v>100</v>
      </c>
      <c r="G714" s="196" t="n">
        <v>1245197</v>
      </c>
      <c r="H714" s="197" t="n">
        <v>37026.3174421296</v>
      </c>
      <c r="I714" s="0" t="s">
        <v>1245</v>
      </c>
      <c r="M714" s="0" t="s">
        <v>72</v>
      </c>
      <c r="N714" s="0" t="s">
        <v>1312</v>
      </c>
      <c r="O714" s="0" t="s">
        <v>1516</v>
      </c>
      <c r="Q714" s="198" t="n">
        <v>50</v>
      </c>
      <c r="S714" s="0" t="s">
        <v>781</v>
      </c>
      <c r="T714" s="0" t="s">
        <v>772</v>
      </c>
      <c r="U714" s="200" t="n">
        <v>60.75</v>
      </c>
      <c r="V714" s="0" t="s">
        <v>1517</v>
      </c>
      <c r="W714" s="0" t="s">
        <v>1315</v>
      </c>
      <c r="X714" s="0" t="s">
        <v>1316</v>
      </c>
      <c r="Y714" s="0" t="s">
        <v>1167</v>
      </c>
      <c r="Z714" s="0" t="s">
        <v>628</v>
      </c>
      <c r="AA714" s="0" t="n">
        <v>610878.1</v>
      </c>
      <c r="AB714" s="197" t="n">
        <v>37028.875</v>
      </c>
      <c r="AC714" s="197" t="n">
        <v>37029.875</v>
      </c>
    </row>
    <row r="715" customFormat="false" ht="12.75" hidden="false" customHeight="false" outlineLevel="0" collapsed="false">
      <c r="A715" s="191" t="str">
        <f aca="false">B715&amp;" "&amp;C715&amp;" "&amp;D715</f>
        <v>US Natural Gas Financial</v>
      </c>
      <c r="B715" s="191" t="str">
        <f aca="false">IF((LEFT(N715,2)="US"),"US","")</f>
        <v>US</v>
      </c>
      <c r="C715" s="191" t="str">
        <f aca="false">M715</f>
        <v>Natural Gas</v>
      </c>
      <c r="D715" s="191" t="str">
        <f aca="false">IF(ISNUMBER(FIND("Phy",N715))=TRUE(),"Physical","Financial")</f>
        <v>Financial</v>
      </c>
      <c r="E715" s="191" t="n">
        <f aca="false">IF(VLOOKUP(S715,'DD-Lookup'!$J$6:$L$50,3,FALSE())="Monthly",(YEAR(AC715)-YEAR(AB715))*12+MONTH(AC715)-MONTH(AB715)+1,(AC715-AB715+1))</f>
        <v>16</v>
      </c>
      <c r="F715" s="220" t="n">
        <f aca="false">E715*SUM(P715:Q715)</f>
        <v>320000</v>
      </c>
      <c r="G715" s="196" t="n">
        <v>1245198</v>
      </c>
      <c r="H715" s="197" t="n">
        <v>37026.3175</v>
      </c>
      <c r="I715" s="0" t="s">
        <v>609</v>
      </c>
      <c r="M715" s="0" t="s">
        <v>927</v>
      </c>
      <c r="N715" s="0" t="s">
        <v>1341</v>
      </c>
      <c r="O715" s="0" t="s">
        <v>1518</v>
      </c>
      <c r="P715" s="198" t="n">
        <v>20000</v>
      </c>
      <c r="S715" s="0" t="s">
        <v>1343</v>
      </c>
      <c r="T715" s="0" t="s">
        <v>772</v>
      </c>
      <c r="U715" s="200" t="n">
        <v>4.445</v>
      </c>
      <c r="V715" s="0" t="s">
        <v>1519</v>
      </c>
      <c r="W715" s="0" t="s">
        <v>1520</v>
      </c>
      <c r="X715" s="0" t="s">
        <v>1521</v>
      </c>
      <c r="Y715" s="0" t="s">
        <v>893</v>
      </c>
      <c r="Z715" s="0" t="s">
        <v>573</v>
      </c>
      <c r="AA715" s="0" t="s">
        <v>1522</v>
      </c>
      <c r="AB715" s="197" t="n">
        <v>37027.875</v>
      </c>
      <c r="AC715" s="197" t="n">
        <v>37042.875</v>
      </c>
      <c r="AD715" s="0" t="n">
        <f aca="false">(AC715-AB715+1)*SUM(P715:Q715)</f>
        <v>320000</v>
      </c>
    </row>
    <row r="716" customFormat="false" ht="12.75" hidden="false" customHeight="false" outlineLevel="0" collapsed="false">
      <c r="A716" s="191" t="str">
        <f aca="false">B716&amp;" "&amp;C716&amp;" "&amp;D716</f>
        <v> Natural Gas Physical</v>
      </c>
      <c r="B716" s="191" t="str">
        <f aca="false">IF((LEFT(N716,2)="US"),"US","")</f>
        <v/>
      </c>
      <c r="C716" s="191" t="str">
        <f aca="false">M716</f>
        <v>Natural Gas</v>
      </c>
      <c r="D716" s="191" t="str">
        <f aca="false">IF(ISNUMBER(FIND("Phy",N716))=TRUE(),"Physical","Financial")</f>
        <v>Physical</v>
      </c>
      <c r="E716" s="191" t="n">
        <f aca="false">IF(VLOOKUP(S716,'DD-Lookup'!$J$6:$L$50,3,FALSE())="Monthly",(YEAR(AC716)-YEAR(AB716))*12+MONTH(AC716)-MONTH(AB716)+1,(AC716-AB716+1))</f>
        <v>1</v>
      </c>
      <c r="F716" s="220" t="n">
        <f aca="false">E716*SUM(P716:Q716)</f>
        <v>10000</v>
      </c>
      <c r="G716" s="196" t="n">
        <v>1245200</v>
      </c>
      <c r="H716" s="197" t="n">
        <v>37026.3176157407</v>
      </c>
      <c r="I716" s="0" t="s">
        <v>1523</v>
      </c>
      <c r="M716" s="0" t="s">
        <v>927</v>
      </c>
      <c r="N716" s="0" t="s">
        <v>1448</v>
      </c>
      <c r="O716" s="0" t="s">
        <v>1449</v>
      </c>
      <c r="P716" s="198" t="n">
        <v>10000</v>
      </c>
      <c r="S716" s="0" t="s">
        <v>1343</v>
      </c>
      <c r="T716" s="0" t="s">
        <v>772</v>
      </c>
      <c r="U716" s="200" t="n">
        <v>4.705</v>
      </c>
      <c r="V716" s="0" t="s">
        <v>1524</v>
      </c>
      <c r="W716" s="0" t="s">
        <v>1451</v>
      </c>
      <c r="X716" s="0" t="s">
        <v>1452</v>
      </c>
      <c r="Y716" s="0" t="s">
        <v>1376</v>
      </c>
      <c r="Z716" s="0" t="s">
        <v>573</v>
      </c>
      <c r="AA716" s="0" t="n">
        <v>788683</v>
      </c>
      <c r="AB716" s="197" t="n">
        <v>37027.875</v>
      </c>
      <c r="AC716" s="197" t="n">
        <v>37027.875</v>
      </c>
    </row>
    <row r="717" customFormat="false" ht="12.75" hidden="false" customHeight="false" outlineLevel="0" collapsed="false">
      <c r="A717" s="191" t="str">
        <f aca="false">B717&amp;" "&amp;C717&amp;" "&amp;D717</f>
        <v>US Natural Gas Financial</v>
      </c>
      <c r="B717" s="191" t="str">
        <f aca="false">IF((LEFT(N717,2)="US"),"US","")</f>
        <v>US</v>
      </c>
      <c r="C717" s="191" t="str">
        <f aca="false">M717</f>
        <v>Natural Gas</v>
      </c>
      <c r="D717" s="191" t="str">
        <f aca="false">IF(ISNUMBER(FIND("Phy",N717))=TRUE(),"Physical","Financial")</f>
        <v>Financial</v>
      </c>
      <c r="E717" s="191" t="n">
        <f aca="false">IF(VLOOKUP(S717,'DD-Lookup'!$J$6:$L$50,3,FALSE())="Monthly",(YEAR(AC717)-YEAR(AB717))*12+MONTH(AC717)-MONTH(AB717)+1,(AC717-AB717+1))</f>
        <v>153</v>
      </c>
      <c r="F717" s="220" t="n">
        <f aca="false">E717*SUM(P717:Q717)</f>
        <v>765000</v>
      </c>
      <c r="G717" s="196" t="n">
        <v>1245201</v>
      </c>
      <c r="H717" s="197" t="n">
        <v>37026.3177083333</v>
      </c>
      <c r="I717" s="0" t="s">
        <v>1525</v>
      </c>
      <c r="M717" s="0" t="s">
        <v>927</v>
      </c>
      <c r="N717" s="0" t="s">
        <v>1341</v>
      </c>
      <c r="O717" s="0" t="s">
        <v>1526</v>
      </c>
      <c r="P717" s="198" t="n">
        <v>5000</v>
      </c>
      <c r="S717" s="0" t="s">
        <v>1343</v>
      </c>
      <c r="T717" s="0" t="s">
        <v>772</v>
      </c>
      <c r="U717" s="200" t="n">
        <v>4.61</v>
      </c>
      <c r="V717" s="0" t="s">
        <v>1527</v>
      </c>
      <c r="W717" s="0" t="s">
        <v>1345</v>
      </c>
      <c r="X717" s="0" t="s">
        <v>1346</v>
      </c>
      <c r="Y717" s="0" t="s">
        <v>893</v>
      </c>
      <c r="Z717" s="0" t="s">
        <v>573</v>
      </c>
      <c r="AA717" s="0" t="s">
        <v>1528</v>
      </c>
      <c r="AB717" s="197" t="n">
        <v>37043</v>
      </c>
      <c r="AC717" s="197" t="n">
        <v>37195</v>
      </c>
      <c r="AD717" s="0" t="n">
        <f aca="false">(AC717-AB717+1)*SUM(P717:Q717)</f>
        <v>765000</v>
      </c>
    </row>
    <row r="718" customFormat="false" ht="12.75" hidden="false" customHeight="false" outlineLevel="0" collapsed="false">
      <c r="A718" s="191" t="str">
        <f aca="false">B718&amp;" "&amp;C718&amp;" "&amp;D718</f>
        <v>US Natural Gas Physical</v>
      </c>
      <c r="B718" s="191" t="str">
        <f aca="false">IF((LEFT(N718,2)="US"),"US","")</f>
        <v>US</v>
      </c>
      <c r="C718" s="191" t="str">
        <f aca="false">M718</f>
        <v>Natural Gas</v>
      </c>
      <c r="D718" s="191" t="str">
        <f aca="false">IF(ISNUMBER(FIND("Phy",N718))=TRUE(),"Physical","Financial")</f>
        <v>Physical</v>
      </c>
      <c r="E718" s="191" t="n">
        <f aca="false">IF(VLOOKUP(S718,'DD-Lookup'!$J$6:$L$50,3,FALSE())="Monthly",(YEAR(AC718)-YEAR(AB718))*12+MONTH(AC718)-MONTH(AB718)+1,(AC718-AB718+1))</f>
        <v>1</v>
      </c>
      <c r="F718" s="220" t="n">
        <f aca="false">E718*SUM(P718:Q718)</f>
        <v>10000</v>
      </c>
      <c r="G718" s="196" t="n">
        <v>1245202</v>
      </c>
      <c r="H718" s="197" t="n">
        <v>37026.3177199074</v>
      </c>
      <c r="I718" s="0" t="s">
        <v>625</v>
      </c>
      <c r="M718" s="0" t="s">
        <v>927</v>
      </c>
      <c r="N718" s="0" t="s">
        <v>1371</v>
      </c>
      <c r="O718" s="0" t="s">
        <v>1372</v>
      </c>
      <c r="Q718" s="198" t="n">
        <v>10000</v>
      </c>
      <c r="S718" s="0" t="s">
        <v>1343</v>
      </c>
      <c r="T718" s="0" t="s">
        <v>772</v>
      </c>
      <c r="U718" s="200" t="n">
        <v>4.54</v>
      </c>
      <c r="V718" s="0" t="s">
        <v>1496</v>
      </c>
      <c r="W718" s="0" t="s">
        <v>1374</v>
      </c>
      <c r="X718" s="0" t="s">
        <v>1375</v>
      </c>
      <c r="Y718" s="0" t="s">
        <v>1376</v>
      </c>
      <c r="Z718" s="0" t="s">
        <v>573</v>
      </c>
      <c r="AA718" s="0" t="n">
        <v>788684</v>
      </c>
      <c r="AB718" s="197" t="n">
        <v>37027.875</v>
      </c>
      <c r="AC718" s="197" t="n">
        <v>37027.875</v>
      </c>
    </row>
    <row r="719" customFormat="false" ht="12.75" hidden="false" customHeight="false" outlineLevel="0" collapsed="false">
      <c r="A719" s="191" t="str">
        <f aca="false">B719&amp;" "&amp;C719&amp;" "&amp;D719</f>
        <v>US Power Physical</v>
      </c>
      <c r="B719" s="191" t="str">
        <f aca="false">IF((LEFT(N719,2)="US"),"US","")</f>
        <v>US</v>
      </c>
      <c r="C719" s="191" t="str">
        <f aca="false">M719</f>
        <v>Power</v>
      </c>
      <c r="D719" s="191" t="str">
        <f aca="false">IF(ISNUMBER(FIND("Phy",N719))=TRUE(),"Physical","Financial")</f>
        <v>Physical</v>
      </c>
      <c r="E719" s="191" t="n">
        <f aca="false">IF(VLOOKUP(S719,'DD-Lookup'!$J$6:$L$50,3,FALSE())="Monthly",(YEAR(AC719)-YEAR(AB719))*12+MONTH(AC719)-MONTH(AB719)+1,(AC719-AB719+1))</f>
        <v>1</v>
      </c>
      <c r="F719" s="220" t="n">
        <f aca="false">E719*SUM(P719:Q719)</f>
        <v>50</v>
      </c>
      <c r="G719" s="196" t="n">
        <v>1245203</v>
      </c>
      <c r="H719" s="197" t="n">
        <v>37026.3177314815</v>
      </c>
      <c r="I719" s="0" t="s">
        <v>1340</v>
      </c>
      <c r="M719" s="0" t="s">
        <v>72</v>
      </c>
      <c r="N719" s="0" t="s">
        <v>1190</v>
      </c>
      <c r="O719" s="0" t="s">
        <v>1200</v>
      </c>
      <c r="P719" s="198" t="n">
        <v>50</v>
      </c>
      <c r="S719" s="0" t="s">
        <v>781</v>
      </c>
      <c r="T719" s="0" t="s">
        <v>772</v>
      </c>
      <c r="U719" s="200" t="n">
        <v>40.5</v>
      </c>
      <c r="V719" s="0" t="s">
        <v>1529</v>
      </c>
      <c r="W719" s="0" t="s">
        <v>1202</v>
      </c>
      <c r="X719" s="0" t="s">
        <v>1203</v>
      </c>
      <c r="Y719" s="0" t="s">
        <v>1167</v>
      </c>
      <c r="Z719" s="0" t="s">
        <v>628</v>
      </c>
      <c r="AA719" s="0" t="n">
        <v>610879.1</v>
      </c>
      <c r="AB719" s="197" t="n">
        <v>37027.875</v>
      </c>
      <c r="AC719" s="197" t="n">
        <v>37027.875</v>
      </c>
    </row>
    <row r="720" customFormat="false" ht="12.75" hidden="false" customHeight="false" outlineLevel="0" collapsed="false">
      <c r="A720" s="191" t="str">
        <f aca="false">B720&amp;" "&amp;C720&amp;" "&amp;D720</f>
        <v>US Natural Gas Physical</v>
      </c>
      <c r="B720" s="191" t="str">
        <f aca="false">IF((LEFT(N720,2)="US"),"US","")</f>
        <v>US</v>
      </c>
      <c r="C720" s="191" t="str">
        <f aca="false">M720</f>
        <v>Natural Gas</v>
      </c>
      <c r="D720" s="191" t="str">
        <f aca="false">IF(ISNUMBER(FIND("Phy",N720))=TRUE(),"Physical","Financial")</f>
        <v>Physical</v>
      </c>
      <c r="E720" s="191" t="n">
        <f aca="false">IF(VLOOKUP(S720,'DD-Lookup'!$J$6:$L$50,3,FALSE())="Monthly",(YEAR(AC720)-YEAR(AB720))*12+MONTH(AC720)-MONTH(AB720)+1,(AC720-AB720+1))</f>
        <v>1</v>
      </c>
      <c r="F720" s="220" t="n">
        <f aca="false">E720*SUM(P720:Q720)</f>
        <v>10000</v>
      </c>
      <c r="G720" s="196" t="n">
        <v>1245204</v>
      </c>
      <c r="H720" s="197" t="n">
        <v>37026.3177430556</v>
      </c>
      <c r="I720" s="0" t="s">
        <v>1377</v>
      </c>
      <c r="M720" s="0" t="s">
        <v>927</v>
      </c>
      <c r="N720" s="0" t="s">
        <v>1371</v>
      </c>
      <c r="O720" s="0" t="s">
        <v>1372</v>
      </c>
      <c r="P720" s="198" t="n">
        <v>10000</v>
      </c>
      <c r="S720" s="0" t="s">
        <v>1343</v>
      </c>
      <c r="T720" s="0" t="s">
        <v>772</v>
      </c>
      <c r="U720" s="200" t="n">
        <v>4.5387</v>
      </c>
      <c r="V720" s="0" t="s">
        <v>1473</v>
      </c>
      <c r="W720" s="0" t="s">
        <v>1374</v>
      </c>
      <c r="X720" s="0" t="s">
        <v>1375</v>
      </c>
      <c r="Y720" s="0" t="s">
        <v>1376</v>
      </c>
      <c r="Z720" s="0" t="s">
        <v>573</v>
      </c>
      <c r="AA720" s="0" t="n">
        <v>788685</v>
      </c>
      <c r="AB720" s="197" t="n">
        <v>37027.875</v>
      </c>
      <c r="AC720" s="197" t="n">
        <v>37027.875</v>
      </c>
    </row>
    <row r="721" customFormat="false" ht="12.75" hidden="false" customHeight="false" outlineLevel="0" collapsed="false">
      <c r="A721" s="191" t="str">
        <f aca="false">B721&amp;" "&amp;C721&amp;" "&amp;D721</f>
        <v>US Natural Gas Physical</v>
      </c>
      <c r="B721" s="191" t="str">
        <f aca="false">IF((LEFT(N721,2)="US"),"US","")</f>
        <v>US</v>
      </c>
      <c r="C721" s="191" t="str">
        <f aca="false">M721</f>
        <v>Natural Gas</v>
      </c>
      <c r="D721" s="191" t="str">
        <f aca="false">IF(ISNUMBER(FIND("Phy",N721))=TRUE(),"Physical","Financial")</f>
        <v>Physical</v>
      </c>
      <c r="E721" s="191" t="n">
        <f aca="false">IF(VLOOKUP(S721,'DD-Lookup'!$J$6:$L$50,3,FALSE())="Monthly",(YEAR(AC721)-YEAR(AB721))*12+MONTH(AC721)-MONTH(AB721)+1,(AC721-AB721+1))</f>
        <v>1</v>
      </c>
      <c r="F721" s="220" t="n">
        <f aca="false">E721*SUM(P721:Q721)</f>
        <v>2000</v>
      </c>
      <c r="G721" s="196" t="n">
        <v>1245205</v>
      </c>
      <c r="H721" s="197" t="n">
        <v>37026.3180555556</v>
      </c>
      <c r="I721" s="0" t="s">
        <v>633</v>
      </c>
      <c r="M721" s="0" t="s">
        <v>927</v>
      </c>
      <c r="N721" s="0" t="s">
        <v>1371</v>
      </c>
      <c r="O721" s="0" t="s">
        <v>1488</v>
      </c>
      <c r="P721" s="198" t="n">
        <v>2000</v>
      </c>
      <c r="S721" s="0" t="s">
        <v>1343</v>
      </c>
      <c r="T721" s="0" t="s">
        <v>772</v>
      </c>
      <c r="U721" s="200" t="n">
        <v>4.33</v>
      </c>
      <c r="V721" s="0" t="s">
        <v>1530</v>
      </c>
      <c r="W721" s="0" t="s">
        <v>1424</v>
      </c>
      <c r="X721" s="0" t="s">
        <v>1425</v>
      </c>
      <c r="Y721" s="0" t="s">
        <v>1376</v>
      </c>
      <c r="Z721" s="0" t="s">
        <v>573</v>
      </c>
      <c r="AA721" s="0" t="n">
        <v>788686</v>
      </c>
      <c r="AB721" s="197" t="n">
        <v>37027.875</v>
      </c>
      <c r="AC721" s="197" t="n">
        <v>37027.875</v>
      </c>
    </row>
    <row r="722" customFormat="false" ht="12.75" hidden="false" customHeight="false" outlineLevel="0" collapsed="false">
      <c r="A722" s="191" t="str">
        <f aca="false">B722&amp;" "&amp;C722&amp;" "&amp;D722</f>
        <v>US Power Physical</v>
      </c>
      <c r="B722" s="191" t="str">
        <f aca="false">IF((LEFT(N722,2)="US"),"US","")</f>
        <v>US</v>
      </c>
      <c r="C722" s="191" t="str">
        <f aca="false">M722</f>
        <v>Power</v>
      </c>
      <c r="D722" s="191" t="str">
        <f aca="false">IF(ISNUMBER(FIND("Phy",N722))=TRUE(),"Physical","Financial")</f>
        <v>Physical</v>
      </c>
      <c r="E722" s="191" t="n">
        <f aca="false">IF(VLOOKUP(S722,'DD-Lookup'!$J$6:$L$50,3,FALSE())="Monthly",(YEAR(AC722)-YEAR(AB722))*12+MONTH(AC722)-MONTH(AB722)+1,(AC722-AB722+1))</f>
        <v>1</v>
      </c>
      <c r="F722" s="220" t="n">
        <f aca="false">E722*SUM(P722:Q722)</f>
        <v>50</v>
      </c>
      <c r="G722" s="196" t="n">
        <v>1245206</v>
      </c>
      <c r="H722" s="197" t="n">
        <v>37026.3184606481</v>
      </c>
      <c r="I722" s="0" t="s">
        <v>1239</v>
      </c>
      <c r="M722" s="0" t="s">
        <v>72</v>
      </c>
      <c r="N722" s="0" t="s">
        <v>1190</v>
      </c>
      <c r="O722" s="0" t="s">
        <v>1283</v>
      </c>
      <c r="P722" s="198" t="n">
        <v>50</v>
      </c>
      <c r="S722" s="0" t="s">
        <v>781</v>
      </c>
      <c r="T722" s="0" t="s">
        <v>772</v>
      </c>
      <c r="U722" s="200" t="n">
        <v>49</v>
      </c>
      <c r="V722" s="0" t="s">
        <v>1531</v>
      </c>
      <c r="W722" s="0" t="s">
        <v>1284</v>
      </c>
      <c r="X722" s="0" t="s">
        <v>1285</v>
      </c>
      <c r="Y722" s="0" t="s">
        <v>1167</v>
      </c>
      <c r="Z722" s="0" t="s">
        <v>628</v>
      </c>
      <c r="AA722" s="0" t="n">
        <v>610881.1</v>
      </c>
      <c r="AB722" s="197" t="n">
        <v>37027.875</v>
      </c>
      <c r="AC722" s="197" t="n">
        <v>37027.875</v>
      </c>
    </row>
    <row r="723" customFormat="false" ht="12.75" hidden="false" customHeight="false" outlineLevel="0" collapsed="false">
      <c r="A723" s="191" t="str">
        <f aca="false">B723&amp;" "&amp;C723&amp;" "&amp;D723</f>
        <v>US Natural Gas Physical</v>
      </c>
      <c r="B723" s="191" t="str">
        <f aca="false">IF((LEFT(N723,2)="US"),"US","")</f>
        <v>US</v>
      </c>
      <c r="C723" s="191" t="str">
        <f aca="false">M723</f>
        <v>Natural Gas</v>
      </c>
      <c r="D723" s="191" t="str">
        <f aca="false">IF(ISNUMBER(FIND("Phy",N723))=TRUE(),"Physical","Financial")</f>
        <v>Physical</v>
      </c>
      <c r="E723" s="191" t="n">
        <f aca="false">IF(VLOOKUP(S723,'DD-Lookup'!$J$6:$L$50,3,FALSE())="Monthly",(YEAR(AC723)-YEAR(AB723))*12+MONTH(AC723)-MONTH(AB723)+1,(AC723-AB723+1))</f>
        <v>1</v>
      </c>
      <c r="F723" s="220" t="n">
        <f aca="false">E723*SUM(P723:Q723)</f>
        <v>5000</v>
      </c>
      <c r="G723" s="196" t="n">
        <v>1245207</v>
      </c>
      <c r="H723" s="197" t="n">
        <v>37026.3185763889</v>
      </c>
      <c r="I723" s="0" t="s">
        <v>1377</v>
      </c>
      <c r="M723" s="0" t="s">
        <v>927</v>
      </c>
      <c r="N723" s="0" t="s">
        <v>1371</v>
      </c>
      <c r="O723" s="0" t="s">
        <v>1372</v>
      </c>
      <c r="P723" s="198" t="n">
        <v>5000</v>
      </c>
      <c r="S723" s="0" t="s">
        <v>1343</v>
      </c>
      <c r="T723" s="0" t="s">
        <v>772</v>
      </c>
      <c r="U723" s="200" t="n">
        <v>4.5375</v>
      </c>
      <c r="V723" s="0" t="s">
        <v>1458</v>
      </c>
      <c r="W723" s="0" t="s">
        <v>1374</v>
      </c>
      <c r="X723" s="0" t="s">
        <v>1375</v>
      </c>
      <c r="Y723" s="0" t="s">
        <v>1376</v>
      </c>
      <c r="Z723" s="0" t="s">
        <v>573</v>
      </c>
      <c r="AA723" s="0" t="n">
        <v>788687</v>
      </c>
      <c r="AB723" s="197" t="n">
        <v>37027.875</v>
      </c>
      <c r="AC723" s="197" t="n">
        <v>37027.875</v>
      </c>
    </row>
    <row r="724" customFormat="false" ht="12.75" hidden="false" customHeight="false" outlineLevel="0" collapsed="false">
      <c r="A724" s="191" t="str">
        <f aca="false">B724&amp;" "&amp;C724&amp;" "&amp;D724</f>
        <v>US Natural Gas Financial</v>
      </c>
      <c r="B724" s="191" t="str">
        <f aca="false">IF((LEFT(N724,2)="US"),"US","")</f>
        <v>US</v>
      </c>
      <c r="C724" s="191" t="str">
        <f aca="false">M724</f>
        <v>Natural Gas</v>
      </c>
      <c r="D724" s="191" t="str">
        <f aca="false">IF(ISNUMBER(FIND("Phy",N724))=TRUE(),"Physical","Financial")</f>
        <v>Financial</v>
      </c>
      <c r="E724" s="191" t="n">
        <f aca="false">IF(VLOOKUP(S724,'DD-Lookup'!$J$6:$L$50,3,FALSE())="Monthly",(YEAR(AC724)-YEAR(AB724))*12+MONTH(AC724)-MONTH(AB724)+1,(AC724-AB724+1))</f>
        <v>151</v>
      </c>
      <c r="F724" s="220" t="n">
        <f aca="false">E724*SUM(P724:Q724)</f>
        <v>755000</v>
      </c>
      <c r="G724" s="196" t="n">
        <v>1245208</v>
      </c>
      <c r="H724" s="197" t="n">
        <v>37026.3186111111</v>
      </c>
      <c r="I724" s="0" t="s">
        <v>1470</v>
      </c>
      <c r="M724" s="0" t="s">
        <v>927</v>
      </c>
      <c r="N724" s="0" t="s">
        <v>1399</v>
      </c>
      <c r="O724" s="0" t="s">
        <v>1400</v>
      </c>
      <c r="Q724" s="198" t="n">
        <v>5000</v>
      </c>
      <c r="S724" s="0" t="s">
        <v>1343</v>
      </c>
      <c r="T724" s="0" t="s">
        <v>772</v>
      </c>
      <c r="U724" s="200" t="n">
        <v>1.63</v>
      </c>
      <c r="V724" s="0" t="s">
        <v>1501</v>
      </c>
      <c r="W724" s="0" t="s">
        <v>1402</v>
      </c>
      <c r="X724" s="0" t="s">
        <v>1403</v>
      </c>
      <c r="Y724" s="0" t="s">
        <v>893</v>
      </c>
      <c r="Z724" s="0" t="s">
        <v>573</v>
      </c>
      <c r="AA724" s="0" t="s">
        <v>1532</v>
      </c>
      <c r="AB724" s="197" t="n">
        <v>37196</v>
      </c>
      <c r="AC724" s="197" t="n">
        <v>37346</v>
      </c>
      <c r="AD724" s="0" t="n">
        <f aca="false">(AC724-AB724+1)*SUM(P724:Q724)</f>
        <v>755000</v>
      </c>
    </row>
    <row r="725" customFormat="false" ht="12.75" hidden="false" customHeight="false" outlineLevel="0" collapsed="false">
      <c r="A725" s="191" t="str">
        <f aca="false">B725&amp;" "&amp;C725&amp;" "&amp;D725</f>
        <v>US Natural Gas Physical</v>
      </c>
      <c r="B725" s="191" t="str">
        <f aca="false">IF((LEFT(N725,2)="US"),"US","")</f>
        <v>US</v>
      </c>
      <c r="C725" s="191" t="str">
        <f aca="false">M725</f>
        <v>Natural Gas</v>
      </c>
      <c r="D725" s="191" t="str">
        <f aca="false">IF(ISNUMBER(FIND("Phy",N725))=TRUE(),"Physical","Financial")</f>
        <v>Physical</v>
      </c>
      <c r="E725" s="191" t="n">
        <f aca="false">IF(VLOOKUP(S725,'DD-Lookup'!$J$6:$L$50,3,FALSE())="Monthly",(YEAR(AC725)-YEAR(AB725))*12+MONTH(AC725)-MONTH(AB725)+1,(AC725-AB725+1))</f>
        <v>1</v>
      </c>
      <c r="F725" s="220" t="n">
        <f aca="false">E725*SUM(P725:Q725)</f>
        <v>10000</v>
      </c>
      <c r="G725" s="196" t="n">
        <v>1245209</v>
      </c>
      <c r="H725" s="197" t="n">
        <v>37026.3186342593</v>
      </c>
      <c r="I725" s="0" t="s">
        <v>1432</v>
      </c>
      <c r="M725" s="0" t="s">
        <v>927</v>
      </c>
      <c r="N725" s="0" t="s">
        <v>1371</v>
      </c>
      <c r="O725" s="0" t="s">
        <v>1533</v>
      </c>
      <c r="P725" s="198" t="n">
        <v>10000</v>
      </c>
      <c r="S725" s="0" t="s">
        <v>1343</v>
      </c>
      <c r="T725" s="0" t="s">
        <v>772</v>
      </c>
      <c r="U725" s="200" t="n">
        <v>4.5475</v>
      </c>
      <c r="V725" s="0" t="s">
        <v>1475</v>
      </c>
      <c r="W725" s="0" t="s">
        <v>1374</v>
      </c>
      <c r="X725" s="0" t="s">
        <v>1375</v>
      </c>
      <c r="Y725" s="0" t="s">
        <v>1376</v>
      </c>
      <c r="Z725" s="0" t="s">
        <v>573</v>
      </c>
      <c r="AA725" s="0" t="n">
        <v>788688</v>
      </c>
      <c r="AB725" s="197" t="n">
        <v>37027.875</v>
      </c>
      <c r="AC725" s="197" t="n">
        <v>37027.875</v>
      </c>
    </row>
    <row r="726" customFormat="false" ht="12.75" hidden="false" customHeight="false" outlineLevel="0" collapsed="false">
      <c r="A726" s="191" t="str">
        <f aca="false">B726&amp;" "&amp;C726&amp;" "&amp;D726</f>
        <v>US Natural Gas Physical</v>
      </c>
      <c r="B726" s="191" t="str">
        <f aca="false">IF((LEFT(N726,2)="US"),"US","")</f>
        <v>US</v>
      </c>
      <c r="C726" s="191" t="str">
        <f aca="false">M726</f>
        <v>Natural Gas</v>
      </c>
      <c r="D726" s="191" t="str">
        <f aca="false">IF(ISNUMBER(FIND("Phy",N726))=TRUE(),"Physical","Financial")</f>
        <v>Physical</v>
      </c>
      <c r="E726" s="191" t="n">
        <f aca="false">IF(VLOOKUP(S726,'DD-Lookup'!$J$6:$L$50,3,FALSE())="Monthly",(YEAR(AC726)-YEAR(AB726))*12+MONTH(AC726)-MONTH(AB726)+1,(AC726-AB726+1))</f>
        <v>1</v>
      </c>
      <c r="F726" s="220" t="n">
        <f aca="false">E726*SUM(P726:Q726)</f>
        <v>10000</v>
      </c>
      <c r="G726" s="196" t="n">
        <v>1245211</v>
      </c>
      <c r="H726" s="197" t="n">
        <v>37026.3187962963</v>
      </c>
      <c r="I726" s="0" t="s">
        <v>1377</v>
      </c>
      <c r="M726" s="0" t="s">
        <v>927</v>
      </c>
      <c r="N726" s="0" t="s">
        <v>1371</v>
      </c>
      <c r="O726" s="0" t="s">
        <v>1469</v>
      </c>
      <c r="Q726" s="198" t="n">
        <v>10000</v>
      </c>
      <c r="S726" s="0" t="s">
        <v>1343</v>
      </c>
      <c r="T726" s="0" t="s">
        <v>772</v>
      </c>
      <c r="U726" s="200" t="n">
        <v>4.38</v>
      </c>
      <c r="V726" s="0" t="s">
        <v>1458</v>
      </c>
      <c r="W726" s="0" t="s">
        <v>1459</v>
      </c>
      <c r="X726" s="0" t="s">
        <v>1460</v>
      </c>
      <c r="Y726" s="0" t="s">
        <v>1376</v>
      </c>
      <c r="Z726" s="0" t="s">
        <v>573</v>
      </c>
      <c r="AA726" s="0" t="n">
        <v>788689</v>
      </c>
      <c r="AB726" s="197" t="n">
        <v>37027.875</v>
      </c>
      <c r="AC726" s="197" t="n">
        <v>37027.875</v>
      </c>
    </row>
    <row r="727" customFormat="false" ht="12.75" hidden="false" customHeight="false" outlineLevel="0" collapsed="false">
      <c r="A727" s="191" t="str">
        <f aca="false">B727&amp;" "&amp;C727&amp;" "&amp;D727</f>
        <v>US Natural Gas Physical</v>
      </c>
      <c r="B727" s="191" t="str">
        <f aca="false">IF((LEFT(N727,2)="US"),"US","")</f>
        <v>US</v>
      </c>
      <c r="C727" s="191" t="str">
        <f aca="false">M727</f>
        <v>Natural Gas</v>
      </c>
      <c r="D727" s="191" t="str">
        <f aca="false">IF(ISNUMBER(FIND("Phy",N727))=TRUE(),"Physical","Financial")</f>
        <v>Physical</v>
      </c>
      <c r="E727" s="191" t="n">
        <f aca="false">IF(VLOOKUP(S727,'DD-Lookup'!$J$6:$L$50,3,FALSE())="Monthly",(YEAR(AC727)-YEAR(AB727))*12+MONTH(AC727)-MONTH(AB727)+1,(AC727-AB727+1))</f>
        <v>1</v>
      </c>
      <c r="F727" s="220" t="n">
        <f aca="false">E727*SUM(P727:Q727)</f>
        <v>5000</v>
      </c>
      <c r="G727" s="196" t="n">
        <v>1245212</v>
      </c>
      <c r="H727" s="197" t="n">
        <v>37026.318912037</v>
      </c>
      <c r="I727" s="0" t="s">
        <v>1523</v>
      </c>
      <c r="M727" s="0" t="s">
        <v>927</v>
      </c>
      <c r="N727" s="0" t="s">
        <v>1371</v>
      </c>
      <c r="O727" s="0" t="s">
        <v>1534</v>
      </c>
      <c r="P727" s="198" t="n">
        <v>5000</v>
      </c>
      <c r="S727" s="0" t="s">
        <v>1343</v>
      </c>
      <c r="T727" s="0" t="s">
        <v>772</v>
      </c>
      <c r="U727" s="200" t="n">
        <v>4.655</v>
      </c>
      <c r="V727" s="0" t="s">
        <v>1524</v>
      </c>
      <c r="W727" s="0" t="s">
        <v>1504</v>
      </c>
      <c r="X727" s="0" t="s">
        <v>1505</v>
      </c>
      <c r="Y727" s="0" t="s">
        <v>1376</v>
      </c>
      <c r="Z727" s="0" t="s">
        <v>573</v>
      </c>
      <c r="AA727" s="0" t="n">
        <v>788690</v>
      </c>
      <c r="AB727" s="197" t="n">
        <v>37027.875</v>
      </c>
      <c r="AC727" s="197" t="n">
        <v>37027.875</v>
      </c>
    </row>
    <row r="728" customFormat="false" ht="12.75" hidden="false" customHeight="false" outlineLevel="0" collapsed="false">
      <c r="A728" s="191" t="str">
        <f aca="false">B728&amp;" "&amp;C728&amp;" "&amp;D728</f>
        <v>US Natural Gas Physical</v>
      </c>
      <c r="B728" s="191" t="str">
        <f aca="false">IF((LEFT(N728,2)="US"),"US","")</f>
        <v>US</v>
      </c>
      <c r="C728" s="191" t="str">
        <f aca="false">M728</f>
        <v>Natural Gas</v>
      </c>
      <c r="D728" s="191" t="str">
        <f aca="false">IF(ISNUMBER(FIND("Phy",N728))=TRUE(),"Physical","Financial")</f>
        <v>Physical</v>
      </c>
      <c r="E728" s="191" t="n">
        <f aca="false">IF(VLOOKUP(S728,'DD-Lookup'!$J$6:$L$50,3,FALSE())="Monthly",(YEAR(AC728)-YEAR(AB728))*12+MONTH(AC728)-MONTH(AB728)+1,(AC728-AB728+1))</f>
        <v>1</v>
      </c>
      <c r="F728" s="220" t="n">
        <f aca="false">E728*SUM(P728:Q728)</f>
        <v>5000</v>
      </c>
      <c r="G728" s="196" t="n">
        <v>1245213</v>
      </c>
      <c r="H728" s="197" t="n">
        <v>37026.318912037</v>
      </c>
      <c r="I728" s="0" t="s">
        <v>1535</v>
      </c>
      <c r="M728" s="0" t="s">
        <v>927</v>
      </c>
      <c r="N728" s="0" t="s">
        <v>1371</v>
      </c>
      <c r="O728" s="0" t="s">
        <v>1372</v>
      </c>
      <c r="P728" s="198" t="n">
        <v>5000</v>
      </c>
      <c r="S728" s="0" t="s">
        <v>1343</v>
      </c>
      <c r="T728" s="0" t="s">
        <v>772</v>
      </c>
      <c r="U728" s="200" t="n">
        <v>4.5375</v>
      </c>
      <c r="V728" s="0" t="s">
        <v>1536</v>
      </c>
      <c r="W728" s="0" t="s">
        <v>1374</v>
      </c>
      <c r="X728" s="0" t="s">
        <v>1375</v>
      </c>
      <c r="Y728" s="0" t="s">
        <v>1376</v>
      </c>
      <c r="Z728" s="0" t="s">
        <v>573</v>
      </c>
      <c r="AA728" s="0" t="n">
        <v>788691</v>
      </c>
      <c r="AB728" s="197" t="n">
        <v>37027.875</v>
      </c>
      <c r="AC728" s="197" t="n">
        <v>37027.875</v>
      </c>
    </row>
    <row r="729" customFormat="false" ht="12.75" hidden="false" customHeight="false" outlineLevel="0" collapsed="false">
      <c r="A729" s="191" t="str">
        <f aca="false">B729&amp;" "&amp;C729&amp;" "&amp;D729</f>
        <v>US Natural Gas Financial</v>
      </c>
      <c r="B729" s="191" t="str">
        <f aca="false">IF((LEFT(N729,2)="US"),"US","")</f>
        <v>US</v>
      </c>
      <c r="C729" s="191" t="str">
        <f aca="false">M729</f>
        <v>Natural Gas</v>
      </c>
      <c r="D729" s="191" t="str">
        <f aca="false">IF(ISNUMBER(FIND("Phy",N729))=TRUE(),"Physical","Financial")</f>
        <v>Financial</v>
      </c>
      <c r="E729" s="191" t="n">
        <f aca="false">IF(VLOOKUP(S729,'DD-Lookup'!$J$6:$L$50,3,FALSE())="Monthly",(YEAR(AC729)-YEAR(AB729))*12+MONTH(AC729)-MONTH(AB729)+1,(AC729-AB729+1))</f>
        <v>30</v>
      </c>
      <c r="F729" s="220" t="n">
        <f aca="false">E729*SUM(P729:Q729)</f>
        <v>300000</v>
      </c>
      <c r="G729" s="196" t="n">
        <v>1245214</v>
      </c>
      <c r="H729" s="197" t="n">
        <v>37026.3189236111</v>
      </c>
      <c r="I729" s="0" t="s">
        <v>1340</v>
      </c>
      <c r="M729" s="0" t="s">
        <v>927</v>
      </c>
      <c r="N729" s="0" t="s">
        <v>1341</v>
      </c>
      <c r="O729" s="0" t="s">
        <v>1342</v>
      </c>
      <c r="P729" s="198" t="n">
        <v>10000</v>
      </c>
      <c r="S729" s="0" t="s">
        <v>1343</v>
      </c>
      <c r="T729" s="0" t="s">
        <v>772</v>
      </c>
      <c r="U729" s="200" t="n">
        <v>4.505</v>
      </c>
      <c r="V729" s="0" t="s">
        <v>1344</v>
      </c>
      <c r="W729" s="0" t="s">
        <v>1345</v>
      </c>
      <c r="X729" s="0" t="s">
        <v>1346</v>
      </c>
      <c r="Y729" s="0" t="s">
        <v>893</v>
      </c>
      <c r="Z729" s="0" t="s">
        <v>573</v>
      </c>
      <c r="AA729" s="0" t="s">
        <v>1537</v>
      </c>
      <c r="AB729" s="197" t="n">
        <v>37043.875</v>
      </c>
      <c r="AC729" s="197" t="n">
        <v>37072.875</v>
      </c>
      <c r="AD729" s="0" t="n">
        <f aca="false">(AC729-AB729+1)*SUM(P729:Q729)</f>
        <v>300000</v>
      </c>
    </row>
    <row r="730" customFormat="false" ht="12.75" hidden="false" customHeight="false" outlineLevel="0" collapsed="false">
      <c r="A730" s="191" t="str">
        <f aca="false">B730&amp;" "&amp;C730&amp;" "&amp;D730</f>
        <v>US Power Physical</v>
      </c>
      <c r="B730" s="191" t="str">
        <f aca="false">IF((LEFT(N730,2)="US"),"US","")</f>
        <v>US</v>
      </c>
      <c r="C730" s="191" t="str">
        <f aca="false">M730</f>
        <v>Power</v>
      </c>
      <c r="D730" s="191" t="str">
        <f aca="false">IF(ISNUMBER(FIND("Phy",N730))=TRUE(),"Physical","Financial")</f>
        <v>Physical</v>
      </c>
      <c r="E730" s="191" t="n">
        <f aca="false">IF(VLOOKUP(S730,'DD-Lookup'!$J$6:$L$50,3,FALSE())="Monthly",(YEAR(AC730)-YEAR(AB730))*12+MONTH(AC730)-MONTH(AB730)+1,(AC730-AB730+1))</f>
        <v>1</v>
      </c>
      <c r="F730" s="220" t="n">
        <f aca="false">E730*SUM(P730:Q730)</f>
        <v>50</v>
      </c>
      <c r="G730" s="196" t="n">
        <v>1245215</v>
      </c>
      <c r="H730" s="197" t="n">
        <v>37026.3189467593</v>
      </c>
      <c r="I730" s="0" t="s">
        <v>1239</v>
      </c>
      <c r="M730" s="0" t="s">
        <v>72</v>
      </c>
      <c r="N730" s="0" t="s">
        <v>1190</v>
      </c>
      <c r="O730" s="0" t="s">
        <v>1283</v>
      </c>
      <c r="P730" s="198" t="n">
        <v>50</v>
      </c>
      <c r="S730" s="0" t="s">
        <v>781</v>
      </c>
      <c r="T730" s="0" t="s">
        <v>772</v>
      </c>
      <c r="U730" s="200" t="n">
        <v>48</v>
      </c>
      <c r="V730" s="0" t="s">
        <v>1531</v>
      </c>
      <c r="W730" s="0" t="s">
        <v>1284</v>
      </c>
      <c r="X730" s="0" t="s">
        <v>1285</v>
      </c>
      <c r="Y730" s="0" t="s">
        <v>1167</v>
      </c>
      <c r="Z730" s="0" t="s">
        <v>628</v>
      </c>
      <c r="AA730" s="0" t="n">
        <v>610883.1</v>
      </c>
      <c r="AB730" s="197" t="n">
        <v>37027.875</v>
      </c>
      <c r="AC730" s="197" t="n">
        <v>37027.875</v>
      </c>
    </row>
    <row r="731" customFormat="false" ht="12.75" hidden="false" customHeight="false" outlineLevel="0" collapsed="false">
      <c r="A731" s="191" t="str">
        <f aca="false">B731&amp;" "&amp;C731&amp;" "&amp;D731</f>
        <v>US Natural Gas Physical</v>
      </c>
      <c r="B731" s="191" t="str">
        <f aca="false">IF((LEFT(N731,2)="US"),"US","")</f>
        <v>US</v>
      </c>
      <c r="C731" s="191" t="str">
        <f aca="false">M731</f>
        <v>Natural Gas</v>
      </c>
      <c r="D731" s="191" t="str">
        <f aca="false">IF(ISNUMBER(FIND("Phy",N731))=TRUE(),"Physical","Financial")</f>
        <v>Physical</v>
      </c>
      <c r="E731" s="191" t="n">
        <f aca="false">IF(VLOOKUP(S731,'DD-Lookup'!$J$6:$L$50,3,FALSE())="Monthly",(YEAR(AC731)-YEAR(AB731))*12+MONTH(AC731)-MONTH(AB731)+1,(AC731-AB731+1))</f>
        <v>1</v>
      </c>
      <c r="F731" s="220" t="n">
        <f aca="false">E731*SUM(P731:Q731)</f>
        <v>5000</v>
      </c>
      <c r="G731" s="196" t="n">
        <v>1245216</v>
      </c>
      <c r="H731" s="197" t="n">
        <v>37026.3189699074</v>
      </c>
      <c r="I731" s="0" t="s">
        <v>1535</v>
      </c>
      <c r="M731" s="0" t="s">
        <v>927</v>
      </c>
      <c r="N731" s="0" t="s">
        <v>1371</v>
      </c>
      <c r="O731" s="0" t="s">
        <v>1538</v>
      </c>
      <c r="P731" s="198" t="n">
        <v>5000</v>
      </c>
      <c r="S731" s="0" t="s">
        <v>1343</v>
      </c>
      <c r="T731" s="0" t="s">
        <v>772</v>
      </c>
      <c r="U731" s="200" t="n">
        <v>4.5363</v>
      </c>
      <c r="V731" s="0" t="s">
        <v>1536</v>
      </c>
      <c r="W731" s="0" t="s">
        <v>1374</v>
      </c>
      <c r="X731" s="0" t="s">
        <v>1375</v>
      </c>
      <c r="Y731" s="0" t="s">
        <v>1376</v>
      </c>
      <c r="Z731" s="0" t="s">
        <v>573</v>
      </c>
      <c r="AA731" s="0" t="n">
        <v>788692</v>
      </c>
      <c r="AB731" s="197" t="n">
        <v>37027.875</v>
      </c>
      <c r="AC731" s="197" t="n">
        <v>37027.875</v>
      </c>
    </row>
    <row r="732" customFormat="false" ht="12.75" hidden="false" customHeight="false" outlineLevel="0" collapsed="false">
      <c r="A732" s="191" t="str">
        <f aca="false">B732&amp;" "&amp;C732&amp;" "&amp;D732</f>
        <v> Power Physical</v>
      </c>
      <c r="B732" s="191" t="str">
        <f aca="false">IF((LEFT(N732,2)="US"),"US","")</f>
        <v/>
      </c>
      <c r="C732" s="191" t="str">
        <f aca="false">M732</f>
        <v>Power</v>
      </c>
      <c r="D732" s="191" t="str">
        <f aca="false">IF(ISNUMBER(FIND("Phy",N732))=TRUE(),"Physical","Financial")</f>
        <v>Physical</v>
      </c>
      <c r="E732" s="191" t="n">
        <f aca="false">IF(VLOOKUP(S732,'DD-Lookup'!$J$6:$L$50,3,FALSE())="Monthly",(YEAR(AC732)-YEAR(AB732))*12+MONTH(AC732)-MONTH(AB732)+1,(AC732-AB732+1))</f>
        <v>5</v>
      </c>
      <c r="F732" s="220" t="n">
        <f aca="false">E732*SUM(P732:Q732)</f>
        <v>125</v>
      </c>
      <c r="G732" s="196" t="n">
        <v>1245217</v>
      </c>
      <c r="H732" s="197" t="n">
        <v>37026.3190277778</v>
      </c>
      <c r="I732" s="0" t="s">
        <v>816</v>
      </c>
      <c r="M732" s="0" t="s">
        <v>72</v>
      </c>
      <c r="N732" s="0" t="s">
        <v>793</v>
      </c>
      <c r="O732" s="0" t="s">
        <v>919</v>
      </c>
      <c r="Q732" s="198" t="n">
        <v>25</v>
      </c>
      <c r="S732" s="0" t="s">
        <v>781</v>
      </c>
      <c r="T732" s="0" t="s">
        <v>795</v>
      </c>
      <c r="U732" s="200" t="n">
        <v>25.8</v>
      </c>
      <c r="V732" s="0" t="s">
        <v>817</v>
      </c>
      <c r="W732" s="0" t="s">
        <v>797</v>
      </c>
      <c r="X732" s="0" t="s">
        <v>798</v>
      </c>
      <c r="Y732" s="0" t="s">
        <v>799</v>
      </c>
      <c r="Z732" s="0" t="s">
        <v>800</v>
      </c>
      <c r="AA732" s="0" t="n">
        <v>102344.1</v>
      </c>
      <c r="AB732" s="197" t="n">
        <v>37032.875</v>
      </c>
      <c r="AC732" s="197" t="n">
        <v>37036.875</v>
      </c>
    </row>
    <row r="733" customFormat="false" ht="12.75" hidden="false" customHeight="false" outlineLevel="0" collapsed="false">
      <c r="A733" s="191" t="str">
        <f aca="false">B733&amp;" "&amp;C733&amp;" "&amp;D733</f>
        <v>US Natural Gas Physical</v>
      </c>
      <c r="B733" s="191" t="str">
        <f aca="false">IF((LEFT(N733,2)="US"),"US","")</f>
        <v>US</v>
      </c>
      <c r="C733" s="191" t="str">
        <f aca="false">M733</f>
        <v>Natural Gas</v>
      </c>
      <c r="D733" s="191" t="str">
        <f aca="false">IF(ISNUMBER(FIND("Phy",N733))=TRUE(),"Physical","Financial")</f>
        <v>Physical</v>
      </c>
      <c r="E733" s="191" t="n">
        <f aca="false">IF(VLOOKUP(S733,'DD-Lookup'!$J$6:$L$50,3,FALSE())="Monthly",(YEAR(AC733)-YEAR(AB733))*12+MONTH(AC733)-MONTH(AB733)+1,(AC733-AB733+1))</f>
        <v>1</v>
      </c>
      <c r="F733" s="220" t="n">
        <f aca="false">E733*SUM(P733:Q733)</f>
        <v>10000</v>
      </c>
      <c r="G733" s="196" t="n">
        <v>1245218</v>
      </c>
      <c r="H733" s="197" t="n">
        <v>37026.3190625</v>
      </c>
      <c r="I733" s="0" t="s">
        <v>1328</v>
      </c>
      <c r="M733" s="0" t="s">
        <v>927</v>
      </c>
      <c r="N733" s="0" t="s">
        <v>1371</v>
      </c>
      <c r="O733" s="0" t="s">
        <v>1372</v>
      </c>
      <c r="P733" s="198" t="n">
        <v>10000</v>
      </c>
      <c r="S733" s="0" t="s">
        <v>1343</v>
      </c>
      <c r="T733" s="0" t="s">
        <v>772</v>
      </c>
      <c r="U733" s="200" t="n">
        <v>4.5363</v>
      </c>
      <c r="V733" s="0" t="s">
        <v>1439</v>
      </c>
      <c r="W733" s="0" t="s">
        <v>1374</v>
      </c>
      <c r="X733" s="0" t="s">
        <v>1375</v>
      </c>
      <c r="Y733" s="0" t="s">
        <v>1376</v>
      </c>
      <c r="Z733" s="0" t="s">
        <v>573</v>
      </c>
      <c r="AA733" s="0" t="n">
        <v>788694</v>
      </c>
      <c r="AB733" s="197" t="n">
        <v>37027.875</v>
      </c>
      <c r="AC733" s="197" t="n">
        <v>37027.875</v>
      </c>
    </row>
    <row r="734" customFormat="false" ht="12.75" hidden="false" customHeight="false" outlineLevel="0" collapsed="false">
      <c r="A734" s="191" t="str">
        <f aca="false">B734&amp;" "&amp;C734&amp;" "&amp;D734</f>
        <v>US Natural Gas Physical</v>
      </c>
      <c r="B734" s="191" t="str">
        <f aca="false">IF((LEFT(N734,2)="US"),"US","")</f>
        <v>US</v>
      </c>
      <c r="C734" s="191" t="str">
        <f aca="false">M734</f>
        <v>Natural Gas</v>
      </c>
      <c r="D734" s="191" t="str">
        <f aca="false">IF(ISNUMBER(FIND("Phy",N734))=TRUE(),"Physical","Financial")</f>
        <v>Physical</v>
      </c>
      <c r="E734" s="191" t="n">
        <f aca="false">IF(VLOOKUP(S734,'DD-Lookup'!$J$6:$L$50,3,FALSE())="Monthly",(YEAR(AC734)-YEAR(AB734))*12+MONTH(AC734)-MONTH(AB734)+1,(AC734-AB734+1))</f>
        <v>1</v>
      </c>
      <c r="F734" s="220" t="n">
        <f aca="false">E734*SUM(P734:Q734)</f>
        <v>5000</v>
      </c>
      <c r="G734" s="196" t="n">
        <v>1245219</v>
      </c>
      <c r="H734" s="197" t="n">
        <v>37026.3190856481</v>
      </c>
      <c r="I734" s="0" t="s">
        <v>1492</v>
      </c>
      <c r="M734" s="0" t="s">
        <v>927</v>
      </c>
      <c r="N734" s="0" t="s">
        <v>1371</v>
      </c>
      <c r="O734" s="0" t="s">
        <v>1534</v>
      </c>
      <c r="P734" s="198" t="n">
        <v>5000</v>
      </c>
      <c r="S734" s="0" t="s">
        <v>1343</v>
      </c>
      <c r="T734" s="0" t="s">
        <v>772</v>
      </c>
      <c r="U734" s="200" t="n">
        <v>4.65</v>
      </c>
      <c r="V734" s="0" t="s">
        <v>1539</v>
      </c>
      <c r="W734" s="0" t="s">
        <v>1504</v>
      </c>
      <c r="X734" s="0" t="s">
        <v>1505</v>
      </c>
      <c r="Y734" s="0" t="s">
        <v>1376</v>
      </c>
      <c r="Z734" s="0" t="s">
        <v>573</v>
      </c>
      <c r="AA734" s="0" t="n">
        <v>788695</v>
      </c>
      <c r="AB734" s="197" t="n">
        <v>37027.875</v>
      </c>
      <c r="AC734" s="197" t="n">
        <v>37027.875</v>
      </c>
    </row>
    <row r="735" customFormat="false" ht="12.75" hidden="false" customHeight="false" outlineLevel="0" collapsed="false">
      <c r="A735" s="191" t="str">
        <f aca="false">B735&amp;" "&amp;C735&amp;" "&amp;D735</f>
        <v>US Power Financial</v>
      </c>
      <c r="B735" s="191" t="str">
        <f aca="false">IF((LEFT(N735,2)="US"),"US","")</f>
        <v>US</v>
      </c>
      <c r="C735" s="191" t="str">
        <f aca="false">M735</f>
        <v>Power</v>
      </c>
      <c r="D735" s="191" t="str">
        <f aca="false">IF(ISNUMBER(FIND("Phy",N735))=TRUE(),"Physical","Financial")</f>
        <v>Financial</v>
      </c>
      <c r="E735" s="191" t="n">
        <f aca="false">IF(VLOOKUP(S735,'DD-Lookup'!$J$6:$L$50,3,FALSE())="Monthly",(YEAR(AC735)-YEAR(AB735))*12+MONTH(AC735)-MONTH(AB735)+1,(AC735-AB735+1))</f>
        <v>1</v>
      </c>
      <c r="F735" s="220" t="n">
        <f aca="false">E735*SUM(P735:Q735)</f>
        <v>50</v>
      </c>
      <c r="G735" s="196" t="n">
        <v>1245220</v>
      </c>
      <c r="H735" s="197" t="n">
        <v>37026.319212963</v>
      </c>
      <c r="I735" s="0" t="s">
        <v>1508</v>
      </c>
      <c r="M735" s="0" t="s">
        <v>72</v>
      </c>
      <c r="N735" s="0" t="s">
        <v>1162</v>
      </c>
      <c r="O735" s="0" t="s">
        <v>1540</v>
      </c>
      <c r="P735" s="198" t="n">
        <v>50</v>
      </c>
      <c r="S735" s="0" t="s">
        <v>781</v>
      </c>
      <c r="T735" s="0" t="s">
        <v>772</v>
      </c>
      <c r="U735" s="200" t="n">
        <v>51</v>
      </c>
      <c r="V735" s="0" t="s">
        <v>1541</v>
      </c>
      <c r="W735" s="0" t="s">
        <v>1165</v>
      </c>
      <c r="X735" s="0" t="s">
        <v>1166</v>
      </c>
      <c r="Y735" s="0" t="s">
        <v>1167</v>
      </c>
      <c r="Z735" s="0" t="s">
        <v>573</v>
      </c>
      <c r="AA735" s="0" t="n">
        <v>610884.1</v>
      </c>
      <c r="AB735" s="197" t="n">
        <v>37026.875</v>
      </c>
      <c r="AC735" s="197" t="n">
        <v>37026.875</v>
      </c>
    </row>
    <row r="736" customFormat="false" ht="12.75" hidden="false" customHeight="false" outlineLevel="0" collapsed="false">
      <c r="A736" s="191" t="str">
        <f aca="false">B736&amp;" "&amp;C736&amp;" "&amp;D736</f>
        <v>US Natural Gas Physical</v>
      </c>
      <c r="B736" s="191" t="str">
        <f aca="false">IF((LEFT(N736,2)="US"),"US","")</f>
        <v>US</v>
      </c>
      <c r="C736" s="191" t="str">
        <f aca="false">M736</f>
        <v>Natural Gas</v>
      </c>
      <c r="D736" s="191" t="str">
        <f aca="false">IF(ISNUMBER(FIND("Phy",N736))=TRUE(),"Physical","Financial")</f>
        <v>Physical</v>
      </c>
      <c r="E736" s="191" t="n">
        <f aca="false">IF(VLOOKUP(S736,'DD-Lookup'!$J$6:$L$50,3,FALSE())="Monthly",(YEAR(AC736)-YEAR(AB736))*12+MONTH(AC736)-MONTH(AB736)+1,(AC736-AB736+1))</f>
        <v>1</v>
      </c>
      <c r="F736" s="220" t="n">
        <f aca="false">E736*SUM(P736:Q736)</f>
        <v>5000</v>
      </c>
      <c r="G736" s="196" t="n">
        <v>1245221</v>
      </c>
      <c r="H736" s="197" t="n">
        <v>37026.3192361111</v>
      </c>
      <c r="I736" s="0" t="s">
        <v>1328</v>
      </c>
      <c r="M736" s="0" t="s">
        <v>927</v>
      </c>
      <c r="N736" s="0" t="s">
        <v>1371</v>
      </c>
      <c r="O736" s="0" t="s">
        <v>1435</v>
      </c>
      <c r="P736" s="198" t="n">
        <v>5000</v>
      </c>
      <c r="S736" s="0" t="s">
        <v>1343</v>
      </c>
      <c r="T736" s="0" t="s">
        <v>772</v>
      </c>
      <c r="U736" s="200" t="n">
        <v>4.345</v>
      </c>
      <c r="V736" s="0" t="s">
        <v>1542</v>
      </c>
      <c r="W736" s="0" t="s">
        <v>1424</v>
      </c>
      <c r="X736" s="0" t="s">
        <v>1425</v>
      </c>
      <c r="Y736" s="0" t="s">
        <v>1376</v>
      </c>
      <c r="Z736" s="0" t="s">
        <v>573</v>
      </c>
      <c r="AA736" s="0" t="n">
        <v>788696</v>
      </c>
      <c r="AB736" s="197" t="n">
        <v>37027.875</v>
      </c>
      <c r="AC736" s="197" t="n">
        <v>37027.875</v>
      </c>
    </row>
    <row r="737" customFormat="false" ht="12.75" hidden="false" customHeight="false" outlineLevel="0" collapsed="false">
      <c r="A737" s="191" t="str">
        <f aca="false">B737&amp;" "&amp;C737&amp;" "&amp;D737</f>
        <v>US Natural Gas Physical</v>
      </c>
      <c r="B737" s="191" t="str">
        <f aca="false">IF((LEFT(N737,2)="US"),"US","")</f>
        <v>US</v>
      </c>
      <c r="C737" s="191" t="str">
        <f aca="false">M737</f>
        <v>Natural Gas</v>
      </c>
      <c r="D737" s="191" t="str">
        <f aca="false">IF(ISNUMBER(FIND("Phy",N737))=TRUE(),"Physical","Financial")</f>
        <v>Physical</v>
      </c>
      <c r="E737" s="191" t="n">
        <f aca="false">IF(VLOOKUP(S737,'DD-Lookup'!$J$6:$L$50,3,FALSE())="Monthly",(YEAR(AC737)-YEAR(AB737))*12+MONTH(AC737)-MONTH(AB737)+1,(AC737-AB737+1))</f>
        <v>1</v>
      </c>
      <c r="F737" s="220" t="n">
        <f aca="false">E737*SUM(P737:Q737)</f>
        <v>5000</v>
      </c>
      <c r="G737" s="196" t="n">
        <v>1245222</v>
      </c>
      <c r="H737" s="197" t="n">
        <v>37026.3194560185</v>
      </c>
      <c r="I737" s="0" t="s">
        <v>1420</v>
      </c>
      <c r="M737" s="0" t="s">
        <v>927</v>
      </c>
      <c r="N737" s="0" t="s">
        <v>1371</v>
      </c>
      <c r="O737" s="0" t="s">
        <v>1534</v>
      </c>
      <c r="Q737" s="198" t="n">
        <v>5000</v>
      </c>
      <c r="S737" s="0" t="s">
        <v>1343</v>
      </c>
      <c r="T737" s="0" t="s">
        <v>772</v>
      </c>
      <c r="U737" s="200" t="n">
        <v>4.655</v>
      </c>
      <c r="V737" s="0" t="s">
        <v>1428</v>
      </c>
      <c r="W737" s="0" t="s">
        <v>1504</v>
      </c>
      <c r="X737" s="0" t="s">
        <v>1505</v>
      </c>
      <c r="Y737" s="0" t="s">
        <v>1376</v>
      </c>
      <c r="Z737" s="0" t="s">
        <v>573</v>
      </c>
      <c r="AA737" s="0" t="n">
        <v>788697</v>
      </c>
      <c r="AB737" s="197" t="n">
        <v>37027.875</v>
      </c>
      <c r="AC737" s="197" t="n">
        <v>37027.875</v>
      </c>
    </row>
    <row r="738" customFormat="false" ht="12.75" hidden="false" customHeight="false" outlineLevel="0" collapsed="false">
      <c r="A738" s="191" t="str">
        <f aca="false">B738&amp;" "&amp;C738&amp;" "&amp;D738</f>
        <v>US Natural Gas Physical</v>
      </c>
      <c r="B738" s="191" t="str">
        <f aca="false">IF((LEFT(N738,2)="US"),"US","")</f>
        <v>US</v>
      </c>
      <c r="C738" s="191" t="str">
        <f aca="false">M738</f>
        <v>Natural Gas</v>
      </c>
      <c r="D738" s="191" t="str">
        <f aca="false">IF(ISNUMBER(FIND("Phy",N738))=TRUE(),"Physical","Financial")</f>
        <v>Physical</v>
      </c>
      <c r="E738" s="191" t="n">
        <f aca="false">IF(VLOOKUP(S738,'DD-Lookup'!$J$6:$L$50,3,FALSE())="Monthly",(YEAR(AC738)-YEAR(AB738))*12+MONTH(AC738)-MONTH(AB738)+1,(AC738-AB738+1))</f>
        <v>1</v>
      </c>
      <c r="F738" s="220" t="n">
        <f aca="false">E738*SUM(P738:Q738)</f>
        <v>5000</v>
      </c>
      <c r="G738" s="196" t="n">
        <v>1245224</v>
      </c>
      <c r="H738" s="197" t="n">
        <v>37026.3194907407</v>
      </c>
      <c r="I738" s="0" t="s">
        <v>1420</v>
      </c>
      <c r="M738" s="0" t="s">
        <v>927</v>
      </c>
      <c r="N738" s="0" t="s">
        <v>1371</v>
      </c>
      <c r="O738" s="0" t="s">
        <v>1503</v>
      </c>
      <c r="P738" s="198" t="n">
        <v>5000</v>
      </c>
      <c r="S738" s="0" t="s">
        <v>1343</v>
      </c>
      <c r="T738" s="0" t="s">
        <v>772</v>
      </c>
      <c r="U738" s="200" t="n">
        <v>4.665</v>
      </c>
      <c r="V738" s="0" t="s">
        <v>1428</v>
      </c>
      <c r="W738" s="0" t="s">
        <v>1504</v>
      </c>
      <c r="X738" s="0" t="s">
        <v>1505</v>
      </c>
      <c r="Y738" s="0" t="s">
        <v>1376</v>
      </c>
      <c r="Z738" s="0" t="s">
        <v>573</v>
      </c>
      <c r="AA738" s="0" t="n">
        <v>788698</v>
      </c>
      <c r="AB738" s="197" t="n">
        <v>37027.875</v>
      </c>
      <c r="AC738" s="197" t="n">
        <v>37027.875</v>
      </c>
    </row>
    <row r="739" customFormat="false" ht="12.75" hidden="false" customHeight="false" outlineLevel="0" collapsed="false">
      <c r="A739" s="191" t="str">
        <f aca="false">B739&amp;" "&amp;C739&amp;" "&amp;D739</f>
        <v>US Natural Gas Physical</v>
      </c>
      <c r="B739" s="191" t="str">
        <f aca="false">IF((LEFT(N739,2)="US"),"US","")</f>
        <v>US</v>
      </c>
      <c r="C739" s="191" t="str">
        <f aca="false">M739</f>
        <v>Natural Gas</v>
      </c>
      <c r="D739" s="191" t="str">
        <f aca="false">IF(ISNUMBER(FIND("Phy",N739))=TRUE(),"Physical","Financial")</f>
        <v>Physical</v>
      </c>
      <c r="E739" s="191" t="n">
        <f aca="false">IF(VLOOKUP(S739,'DD-Lookup'!$J$6:$L$50,3,FALSE())="Monthly",(YEAR(AC739)-YEAR(AB739))*12+MONTH(AC739)-MONTH(AB739)+1,(AC739-AB739+1))</f>
        <v>1</v>
      </c>
      <c r="F739" s="220" t="n">
        <f aca="false">E739*SUM(P739:Q739)</f>
        <v>5000</v>
      </c>
      <c r="G739" s="196" t="n">
        <v>1245225</v>
      </c>
      <c r="H739" s="197" t="n">
        <v>37026.3195023148</v>
      </c>
      <c r="I739" s="0" t="s">
        <v>1543</v>
      </c>
      <c r="M739" s="0" t="s">
        <v>927</v>
      </c>
      <c r="N739" s="0" t="s">
        <v>1371</v>
      </c>
      <c r="O739" s="0" t="s">
        <v>1436</v>
      </c>
      <c r="P739" s="198" t="n">
        <v>5000</v>
      </c>
      <c r="S739" s="0" t="s">
        <v>1343</v>
      </c>
      <c r="T739" s="0" t="s">
        <v>772</v>
      </c>
      <c r="U739" s="200" t="n">
        <v>4.34</v>
      </c>
      <c r="V739" s="0" t="s">
        <v>1544</v>
      </c>
      <c r="W739" s="0" t="s">
        <v>1424</v>
      </c>
      <c r="X739" s="0" t="s">
        <v>1425</v>
      </c>
      <c r="Y739" s="0" t="s">
        <v>1376</v>
      </c>
      <c r="Z739" s="0" t="s">
        <v>573</v>
      </c>
      <c r="AA739" s="0" t="n">
        <v>788699</v>
      </c>
      <c r="AB739" s="197" t="n">
        <v>37027.875</v>
      </c>
      <c r="AC739" s="197" t="n">
        <v>37027.875</v>
      </c>
    </row>
    <row r="740" customFormat="false" ht="12.75" hidden="false" customHeight="false" outlineLevel="0" collapsed="false">
      <c r="A740" s="191" t="str">
        <f aca="false">B740&amp;" "&amp;C740&amp;" "&amp;D740</f>
        <v>US Natural Gas Financial</v>
      </c>
      <c r="B740" s="191" t="str">
        <f aca="false">IF((LEFT(N740,2)="US"),"US","")</f>
        <v>US</v>
      </c>
      <c r="C740" s="191" t="str">
        <f aca="false">M740</f>
        <v>Natural Gas</v>
      </c>
      <c r="D740" s="191" t="str">
        <f aca="false">IF(ISNUMBER(FIND("Phy",N740))=TRUE(),"Physical","Financial")</f>
        <v>Financial</v>
      </c>
      <c r="E740" s="191" t="n">
        <f aca="false">IF(VLOOKUP(S740,'DD-Lookup'!$J$6:$L$50,3,FALSE())="Monthly",(YEAR(AC740)-YEAR(AB740))*12+MONTH(AC740)-MONTH(AB740)+1,(AC740-AB740+1))</f>
        <v>30</v>
      </c>
      <c r="F740" s="220" t="n">
        <f aca="false">E740*SUM(P740:Q740)</f>
        <v>150000</v>
      </c>
      <c r="G740" s="196" t="n">
        <v>1245226</v>
      </c>
      <c r="H740" s="197" t="n">
        <v>37026.3195601852</v>
      </c>
      <c r="I740" s="0" t="s">
        <v>1383</v>
      </c>
      <c r="M740" s="0" t="s">
        <v>927</v>
      </c>
      <c r="N740" s="0" t="s">
        <v>1341</v>
      </c>
      <c r="O740" s="0" t="s">
        <v>1342</v>
      </c>
      <c r="P740" s="198" t="n">
        <v>5000</v>
      </c>
      <c r="S740" s="0" t="s">
        <v>1343</v>
      </c>
      <c r="T740" s="0" t="s">
        <v>772</v>
      </c>
      <c r="U740" s="200" t="n">
        <v>4.505</v>
      </c>
      <c r="V740" s="0" t="s">
        <v>1545</v>
      </c>
      <c r="W740" s="0" t="s">
        <v>1345</v>
      </c>
      <c r="X740" s="0" t="s">
        <v>1346</v>
      </c>
      <c r="Y740" s="0" t="s">
        <v>893</v>
      </c>
      <c r="Z740" s="0" t="s">
        <v>573</v>
      </c>
      <c r="AA740" s="0" t="s">
        <v>1546</v>
      </c>
      <c r="AB740" s="197" t="n">
        <v>37043.875</v>
      </c>
      <c r="AC740" s="197" t="n">
        <v>37072.875</v>
      </c>
      <c r="AD740" s="0" t="n">
        <f aca="false">(AC740-AB740+1)*SUM(P740:Q740)</f>
        <v>150000</v>
      </c>
    </row>
    <row r="741" customFormat="false" ht="12.75" hidden="false" customHeight="false" outlineLevel="0" collapsed="false">
      <c r="A741" s="191" t="str">
        <f aca="false">B741&amp;" "&amp;C741&amp;" "&amp;D741</f>
        <v>US Natural Gas Financial</v>
      </c>
      <c r="B741" s="191" t="str">
        <f aca="false">IF((LEFT(N741,2)="US"),"US","")</f>
        <v>US</v>
      </c>
      <c r="C741" s="191" t="str">
        <f aca="false">M741</f>
        <v>Natural Gas</v>
      </c>
      <c r="D741" s="191" t="str">
        <f aca="false">IF(ISNUMBER(FIND("Phy",N741))=TRUE(),"Physical","Financial")</f>
        <v>Financial</v>
      </c>
      <c r="E741" s="191" t="n">
        <f aca="false">IF(VLOOKUP(S741,'DD-Lookup'!$J$6:$L$50,3,FALSE())="Monthly",(YEAR(AC741)-YEAR(AB741))*12+MONTH(AC741)-MONTH(AB741)+1,(AC741-AB741+1))</f>
        <v>30</v>
      </c>
      <c r="F741" s="220" t="n">
        <f aca="false">E741*SUM(P741:Q741)</f>
        <v>1500000</v>
      </c>
      <c r="G741" s="196" t="n">
        <v>1245227</v>
      </c>
      <c r="H741" s="197" t="n">
        <v>37026.3196412037</v>
      </c>
      <c r="I741" s="0" t="s">
        <v>1228</v>
      </c>
      <c r="M741" s="0" t="s">
        <v>927</v>
      </c>
      <c r="N741" s="0" t="s">
        <v>1399</v>
      </c>
      <c r="O741" s="0" t="s">
        <v>1547</v>
      </c>
      <c r="Q741" s="198" t="n">
        <v>50000</v>
      </c>
      <c r="S741" s="0" t="s">
        <v>1343</v>
      </c>
      <c r="T741" s="0" t="s">
        <v>772</v>
      </c>
      <c r="U741" s="200" t="n">
        <v>0.225</v>
      </c>
      <c r="V741" s="0" t="s">
        <v>1548</v>
      </c>
      <c r="W741" s="0" t="s">
        <v>1402</v>
      </c>
      <c r="X741" s="0" t="s">
        <v>1403</v>
      </c>
      <c r="Y741" s="0" t="s">
        <v>893</v>
      </c>
      <c r="Z741" s="0" t="s">
        <v>573</v>
      </c>
      <c r="AA741" s="0" t="s">
        <v>1549</v>
      </c>
      <c r="AB741" s="197" t="n">
        <v>37043.875</v>
      </c>
      <c r="AC741" s="197" t="n">
        <v>37072.875</v>
      </c>
      <c r="AD741" s="0" t="n">
        <f aca="false">(AC741-AB741+1)*SUM(P741:Q741)</f>
        <v>1500000</v>
      </c>
    </row>
    <row r="742" customFormat="false" ht="12.75" hidden="false" customHeight="false" outlineLevel="0" collapsed="false">
      <c r="A742" s="191" t="str">
        <f aca="false">B742&amp;" "&amp;C742&amp;" "&amp;D742</f>
        <v>US Natural Gas Physical</v>
      </c>
      <c r="B742" s="191" t="str">
        <f aca="false">IF((LEFT(N742,2)="US"),"US","")</f>
        <v>US</v>
      </c>
      <c r="C742" s="191" t="str">
        <f aca="false">M742</f>
        <v>Natural Gas</v>
      </c>
      <c r="D742" s="191" t="str">
        <f aca="false">IF(ISNUMBER(FIND("Phy",N742))=TRUE(),"Physical","Financial")</f>
        <v>Physical</v>
      </c>
      <c r="E742" s="191" t="n">
        <f aca="false">IF(VLOOKUP(S742,'DD-Lookup'!$J$6:$L$50,3,FALSE())="Monthly",(YEAR(AC742)-YEAR(AB742))*12+MONTH(AC742)-MONTH(AB742)+1,(AC742-AB742+1))</f>
        <v>1</v>
      </c>
      <c r="F742" s="220" t="n">
        <f aca="false">E742*SUM(P742:Q742)</f>
        <v>5000</v>
      </c>
      <c r="G742" s="196" t="n">
        <v>1245228</v>
      </c>
      <c r="H742" s="197" t="n">
        <v>37026.3196527778</v>
      </c>
      <c r="I742" s="0" t="s">
        <v>1543</v>
      </c>
      <c r="M742" s="0" t="s">
        <v>927</v>
      </c>
      <c r="N742" s="0" t="s">
        <v>1371</v>
      </c>
      <c r="O742" s="0" t="s">
        <v>1423</v>
      </c>
      <c r="P742" s="198" t="n">
        <v>5000</v>
      </c>
      <c r="S742" s="0" t="s">
        <v>1343</v>
      </c>
      <c r="T742" s="0" t="s">
        <v>772</v>
      </c>
      <c r="U742" s="200" t="n">
        <v>4.325</v>
      </c>
      <c r="V742" s="0" t="s">
        <v>1544</v>
      </c>
      <c r="W742" s="0" t="s">
        <v>1424</v>
      </c>
      <c r="X742" s="0" t="s">
        <v>1425</v>
      </c>
      <c r="Y742" s="0" t="s">
        <v>1376</v>
      </c>
      <c r="Z742" s="0" t="s">
        <v>573</v>
      </c>
      <c r="AA742" s="0" t="n">
        <v>788700</v>
      </c>
      <c r="AB742" s="197" t="n">
        <v>37027.875</v>
      </c>
      <c r="AC742" s="197" t="n">
        <v>37027.875</v>
      </c>
    </row>
    <row r="743" customFormat="false" ht="12.75" hidden="false" customHeight="false" outlineLevel="0" collapsed="false">
      <c r="A743" s="191" t="str">
        <f aca="false">B743&amp;" "&amp;C743&amp;" "&amp;D743</f>
        <v>US Natural Gas Financial</v>
      </c>
      <c r="B743" s="191" t="str">
        <f aca="false">IF((LEFT(N743,2)="US"),"US","")</f>
        <v>US</v>
      </c>
      <c r="C743" s="191" t="str">
        <f aca="false">M743</f>
        <v>Natural Gas</v>
      </c>
      <c r="D743" s="191" t="str">
        <f aca="false">IF(ISNUMBER(FIND("Phy",N743))=TRUE(),"Physical","Financial")</f>
        <v>Financial</v>
      </c>
      <c r="E743" s="191" t="n">
        <f aca="false">IF(VLOOKUP(S743,'DD-Lookup'!$J$6:$L$50,3,FALSE())="Monthly",(YEAR(AC743)-YEAR(AB743))*12+MONTH(AC743)-MONTH(AB743)+1,(AC743-AB743+1))</f>
        <v>30</v>
      </c>
      <c r="F743" s="220" t="n">
        <f aca="false">E743*SUM(P743:Q743)</f>
        <v>450000</v>
      </c>
      <c r="G743" s="196" t="n">
        <v>1245229</v>
      </c>
      <c r="H743" s="197" t="n">
        <v>37026.3196759259</v>
      </c>
      <c r="I743" s="0" t="s">
        <v>1383</v>
      </c>
      <c r="M743" s="0" t="s">
        <v>927</v>
      </c>
      <c r="N743" s="0" t="s">
        <v>1341</v>
      </c>
      <c r="O743" s="0" t="s">
        <v>1342</v>
      </c>
      <c r="P743" s="198" t="n">
        <v>15000</v>
      </c>
      <c r="S743" s="0" t="s">
        <v>1343</v>
      </c>
      <c r="T743" s="0" t="s">
        <v>772</v>
      </c>
      <c r="U743" s="200" t="n">
        <v>4.5</v>
      </c>
      <c r="V743" s="0" t="s">
        <v>1545</v>
      </c>
      <c r="W743" s="0" t="s">
        <v>1345</v>
      </c>
      <c r="X743" s="0" t="s">
        <v>1346</v>
      </c>
      <c r="Y743" s="0" t="s">
        <v>893</v>
      </c>
      <c r="Z743" s="0" t="s">
        <v>573</v>
      </c>
      <c r="AA743" s="0" t="s">
        <v>1550</v>
      </c>
      <c r="AB743" s="197" t="n">
        <v>37043.875</v>
      </c>
      <c r="AC743" s="197" t="n">
        <v>37072.875</v>
      </c>
      <c r="AD743" s="0" t="n">
        <f aca="false">(AC743-AB743+1)*SUM(P743:Q743)</f>
        <v>450000</v>
      </c>
    </row>
    <row r="744" customFormat="false" ht="12.75" hidden="false" customHeight="false" outlineLevel="0" collapsed="false">
      <c r="A744" s="191" t="str">
        <f aca="false">B744&amp;" "&amp;C744&amp;" "&amp;D744</f>
        <v> Metals Financial</v>
      </c>
      <c r="B744" s="191" t="str">
        <f aca="false">IF((LEFT(N744,2)="US"),"US","")</f>
        <v/>
      </c>
      <c r="C744" s="191" t="str">
        <f aca="false">M744</f>
        <v>Metals</v>
      </c>
      <c r="D744" s="191" t="str">
        <f aca="false">IF(ISNUMBER(FIND("Phy",N744))=TRUE(),"Physical","Financial")</f>
        <v>Financial</v>
      </c>
      <c r="E744" s="191" t="n">
        <f aca="false">IF(VLOOKUP(S744,'DD-Lookup'!$J$6:$L$50,3,FALSE())="Monthly",(YEAR(AC744)-YEAR(AB744))*12+MONTH(AC744)-MONTH(AB744)+1,(AC744-AB744+1))</f>
        <v>1</v>
      </c>
      <c r="F744" s="220" t="n">
        <f aca="false">E744*SUM(P744:Q744)</f>
        <v>2</v>
      </c>
      <c r="G744" s="196" t="n">
        <v>1245230</v>
      </c>
      <c r="H744" s="197" t="n">
        <v>37026.3197106481</v>
      </c>
      <c r="I744" s="0" t="s">
        <v>896</v>
      </c>
      <c r="M744" s="0" t="s">
        <v>768</v>
      </c>
      <c r="N744" s="0" t="s">
        <v>870</v>
      </c>
      <c r="O744" s="0" t="s">
        <v>871</v>
      </c>
      <c r="P744" s="198" t="n">
        <v>2</v>
      </c>
      <c r="S744" s="0" t="s">
        <v>771</v>
      </c>
      <c r="T744" s="0" t="s">
        <v>772</v>
      </c>
      <c r="U744" s="200" t="n">
        <v>1514</v>
      </c>
      <c r="V744" s="0" t="s">
        <v>996</v>
      </c>
      <c r="W744" s="0" t="s">
        <v>820</v>
      </c>
      <c r="X744" s="0" t="s">
        <v>775</v>
      </c>
      <c r="Y744" s="0" t="s">
        <v>776</v>
      </c>
      <c r="Z744" s="0" t="s">
        <v>777</v>
      </c>
      <c r="AA744" s="0" t="n">
        <v>2129769</v>
      </c>
    </row>
    <row r="745" customFormat="false" ht="12.75" hidden="false" customHeight="false" outlineLevel="0" collapsed="false">
      <c r="A745" s="191" t="str">
        <f aca="false">B745&amp;" "&amp;C745&amp;" "&amp;D745</f>
        <v>US Natural Gas Physical</v>
      </c>
      <c r="B745" s="191" t="str">
        <f aca="false">IF((LEFT(N745,2)="US"),"US","")</f>
        <v>US</v>
      </c>
      <c r="C745" s="191" t="str">
        <f aca="false">M745</f>
        <v>Natural Gas</v>
      </c>
      <c r="D745" s="191" t="str">
        <f aca="false">IF(ISNUMBER(FIND("Phy",N745))=TRUE(),"Physical","Financial")</f>
        <v>Physical</v>
      </c>
      <c r="E745" s="191" t="n">
        <f aca="false">IF(VLOOKUP(S745,'DD-Lookup'!$J$6:$L$50,3,FALSE())="Monthly",(YEAR(AC745)-YEAR(AB745))*12+MONTH(AC745)-MONTH(AB745)+1,(AC745-AB745+1))</f>
        <v>1</v>
      </c>
      <c r="F745" s="220" t="n">
        <f aca="false">E745*SUM(P745:Q745)</f>
        <v>5000</v>
      </c>
      <c r="G745" s="196" t="n">
        <v>1245231</v>
      </c>
      <c r="H745" s="197" t="n">
        <v>37026.3197222222</v>
      </c>
      <c r="I745" s="0" t="s">
        <v>1543</v>
      </c>
      <c r="M745" s="0" t="s">
        <v>927</v>
      </c>
      <c r="N745" s="0" t="s">
        <v>1371</v>
      </c>
      <c r="O745" s="0" t="s">
        <v>1436</v>
      </c>
      <c r="P745" s="198" t="n">
        <v>5000</v>
      </c>
      <c r="S745" s="0" t="s">
        <v>1343</v>
      </c>
      <c r="T745" s="0" t="s">
        <v>772</v>
      </c>
      <c r="U745" s="200" t="n">
        <v>4.335</v>
      </c>
      <c r="V745" s="0" t="s">
        <v>1544</v>
      </c>
      <c r="W745" s="0" t="s">
        <v>1424</v>
      </c>
      <c r="X745" s="0" t="s">
        <v>1425</v>
      </c>
      <c r="Y745" s="0" t="s">
        <v>1376</v>
      </c>
      <c r="Z745" s="0" t="s">
        <v>573</v>
      </c>
      <c r="AA745" s="0" t="n">
        <v>788701</v>
      </c>
      <c r="AB745" s="197" t="n">
        <v>37027.875</v>
      </c>
      <c r="AC745" s="197" t="n">
        <v>37027.875</v>
      </c>
    </row>
    <row r="746" customFormat="false" ht="12.75" hidden="false" customHeight="false" outlineLevel="0" collapsed="false">
      <c r="A746" s="191" t="str">
        <f aca="false">B746&amp;" "&amp;C746&amp;" "&amp;D746</f>
        <v>US Natural Gas Physical</v>
      </c>
      <c r="B746" s="191" t="str">
        <f aca="false">IF((LEFT(N746,2)="US"),"US","")</f>
        <v>US</v>
      </c>
      <c r="C746" s="191" t="str">
        <f aca="false">M746</f>
        <v>Natural Gas</v>
      </c>
      <c r="D746" s="191" t="str">
        <f aca="false">IF(ISNUMBER(FIND("Phy",N746))=TRUE(),"Physical","Financial")</f>
        <v>Physical</v>
      </c>
      <c r="E746" s="191" t="n">
        <f aca="false">IF(VLOOKUP(S746,'DD-Lookup'!$J$6:$L$50,3,FALSE())="Monthly",(YEAR(AC746)-YEAR(AB746))*12+MONTH(AC746)-MONTH(AB746)+1,(AC746-AB746+1))</f>
        <v>1</v>
      </c>
      <c r="F746" s="220" t="n">
        <f aca="false">E746*SUM(P746:Q746)</f>
        <v>10000</v>
      </c>
      <c r="G746" s="196" t="n">
        <v>1245232</v>
      </c>
      <c r="H746" s="197" t="n">
        <v>37026.3197569444</v>
      </c>
      <c r="I746" s="0" t="s">
        <v>1377</v>
      </c>
      <c r="M746" s="0" t="s">
        <v>927</v>
      </c>
      <c r="N746" s="0" t="s">
        <v>1371</v>
      </c>
      <c r="O746" s="0" t="s">
        <v>1372</v>
      </c>
      <c r="P746" s="198" t="n">
        <v>10000</v>
      </c>
      <c r="S746" s="0" t="s">
        <v>1343</v>
      </c>
      <c r="T746" s="0" t="s">
        <v>772</v>
      </c>
      <c r="U746" s="200" t="n">
        <v>4.535</v>
      </c>
      <c r="V746" s="0" t="s">
        <v>1378</v>
      </c>
      <c r="W746" s="0" t="s">
        <v>1374</v>
      </c>
      <c r="X746" s="0" t="s">
        <v>1375</v>
      </c>
      <c r="Y746" s="0" t="s">
        <v>1376</v>
      </c>
      <c r="Z746" s="0" t="s">
        <v>573</v>
      </c>
      <c r="AA746" s="0" t="n">
        <v>788702</v>
      </c>
      <c r="AB746" s="197" t="n">
        <v>37027.875</v>
      </c>
      <c r="AC746" s="197" t="n">
        <v>37027.875</v>
      </c>
    </row>
    <row r="747" customFormat="false" ht="12.75" hidden="false" customHeight="false" outlineLevel="0" collapsed="false">
      <c r="A747" s="191" t="str">
        <f aca="false">B747&amp;" "&amp;C747&amp;" "&amp;D747</f>
        <v>US Natural Gas Financial</v>
      </c>
      <c r="B747" s="191" t="str">
        <f aca="false">IF((LEFT(N747,2)="US"),"US","")</f>
        <v>US</v>
      </c>
      <c r="C747" s="191" t="str">
        <f aca="false">M747</f>
        <v>Natural Gas</v>
      </c>
      <c r="D747" s="191" t="str">
        <f aca="false">IF(ISNUMBER(FIND("Phy",N747))=TRUE(),"Physical","Financial")</f>
        <v>Financial</v>
      </c>
      <c r="E747" s="191" t="n">
        <f aca="false">IF(VLOOKUP(S747,'DD-Lookup'!$J$6:$L$50,3,FALSE())="Monthly",(YEAR(AC747)-YEAR(AB747))*12+MONTH(AC747)-MONTH(AB747)+1,(AC747-AB747+1))</f>
        <v>30</v>
      </c>
      <c r="F747" s="220" t="n">
        <f aca="false">E747*SUM(P747:Q747)</f>
        <v>300000</v>
      </c>
      <c r="G747" s="196" t="n">
        <v>1245233</v>
      </c>
      <c r="H747" s="197" t="n">
        <v>37026.3197685185</v>
      </c>
      <c r="I747" s="0" t="s">
        <v>609</v>
      </c>
      <c r="M747" s="0" t="s">
        <v>927</v>
      </c>
      <c r="N747" s="0" t="s">
        <v>1341</v>
      </c>
      <c r="O747" s="0" t="s">
        <v>1342</v>
      </c>
      <c r="Q747" s="198" t="n">
        <v>10000</v>
      </c>
      <c r="S747" s="0" t="s">
        <v>1343</v>
      </c>
      <c r="T747" s="0" t="s">
        <v>772</v>
      </c>
      <c r="U747" s="200" t="n">
        <v>4.505</v>
      </c>
      <c r="V747" s="0" t="s">
        <v>1551</v>
      </c>
      <c r="W747" s="0" t="s">
        <v>1345</v>
      </c>
      <c r="X747" s="0" t="s">
        <v>1346</v>
      </c>
      <c r="Y747" s="0" t="s">
        <v>893</v>
      </c>
      <c r="Z747" s="0" t="s">
        <v>573</v>
      </c>
      <c r="AA747" s="0" t="s">
        <v>1552</v>
      </c>
      <c r="AB747" s="197" t="n">
        <v>37043.875</v>
      </c>
      <c r="AC747" s="197" t="n">
        <v>37072.875</v>
      </c>
      <c r="AD747" s="0" t="n">
        <f aca="false">(AC747-AB747+1)*SUM(P747:Q747)</f>
        <v>300000</v>
      </c>
    </row>
    <row r="748" customFormat="false" ht="12.75" hidden="false" customHeight="false" outlineLevel="0" collapsed="false">
      <c r="A748" s="191" t="str">
        <f aca="false">B748&amp;" "&amp;C748&amp;" "&amp;D748</f>
        <v>US Natural Gas Physical</v>
      </c>
      <c r="B748" s="191" t="str">
        <f aca="false">IF((LEFT(N748,2)="US"),"US","")</f>
        <v>US</v>
      </c>
      <c r="C748" s="191" t="str">
        <f aca="false">M748</f>
        <v>Natural Gas</v>
      </c>
      <c r="D748" s="191" t="str">
        <f aca="false">IF(ISNUMBER(FIND("Phy",N748))=TRUE(),"Physical","Financial")</f>
        <v>Physical</v>
      </c>
      <c r="E748" s="191" t="n">
        <f aca="false">IF(VLOOKUP(S748,'DD-Lookup'!$J$6:$L$50,3,FALSE())="Monthly",(YEAR(AC748)-YEAR(AB748))*12+MONTH(AC748)-MONTH(AB748)+1,(AC748-AB748+1))</f>
        <v>1</v>
      </c>
      <c r="F748" s="220" t="n">
        <f aca="false">E748*SUM(P748:Q748)</f>
        <v>5000</v>
      </c>
      <c r="G748" s="196" t="n">
        <v>1245234</v>
      </c>
      <c r="H748" s="197" t="n">
        <v>37026.3197685185</v>
      </c>
      <c r="I748" s="0" t="s">
        <v>1430</v>
      </c>
      <c r="M748" s="0" t="s">
        <v>927</v>
      </c>
      <c r="N748" s="0" t="s">
        <v>1371</v>
      </c>
      <c r="O748" s="0" t="s">
        <v>1435</v>
      </c>
      <c r="P748" s="198" t="n">
        <v>5000</v>
      </c>
      <c r="S748" s="0" t="s">
        <v>1343</v>
      </c>
      <c r="T748" s="0" t="s">
        <v>772</v>
      </c>
      <c r="U748" s="200" t="n">
        <v>4.34</v>
      </c>
      <c r="V748" s="0" t="s">
        <v>1431</v>
      </c>
      <c r="W748" s="0" t="s">
        <v>1424</v>
      </c>
      <c r="X748" s="0" t="s">
        <v>1425</v>
      </c>
      <c r="Y748" s="0" t="s">
        <v>1376</v>
      </c>
      <c r="Z748" s="0" t="s">
        <v>573</v>
      </c>
      <c r="AA748" s="0" t="n">
        <v>788703</v>
      </c>
      <c r="AB748" s="197" t="n">
        <v>37027.875</v>
      </c>
      <c r="AC748" s="197" t="n">
        <v>37027.875</v>
      </c>
    </row>
    <row r="749" customFormat="false" ht="12.75" hidden="false" customHeight="false" outlineLevel="0" collapsed="false">
      <c r="A749" s="191" t="str">
        <f aca="false">B749&amp;" "&amp;C749&amp;" "&amp;D749</f>
        <v>US Natural Gas Physical</v>
      </c>
      <c r="B749" s="191" t="str">
        <f aca="false">IF((LEFT(N749,2)="US"),"US","")</f>
        <v>US</v>
      </c>
      <c r="C749" s="191" t="str">
        <f aca="false">M749</f>
        <v>Natural Gas</v>
      </c>
      <c r="D749" s="191" t="str">
        <f aca="false">IF(ISNUMBER(FIND("Phy",N749))=TRUE(),"Physical","Financial")</f>
        <v>Physical</v>
      </c>
      <c r="E749" s="191" t="n">
        <f aca="false">IF(VLOOKUP(S749,'DD-Lookup'!$J$6:$L$50,3,FALSE())="Monthly",(YEAR(AC749)-YEAR(AB749))*12+MONTH(AC749)-MONTH(AB749)+1,(AC749-AB749+1))</f>
        <v>1</v>
      </c>
      <c r="F749" s="220" t="n">
        <f aca="false">E749*SUM(P749:Q749)</f>
        <v>5000</v>
      </c>
      <c r="G749" s="196" t="n">
        <v>1245235</v>
      </c>
      <c r="H749" s="197" t="n">
        <v>37026.3198032407</v>
      </c>
      <c r="I749" s="0" t="s">
        <v>1523</v>
      </c>
      <c r="M749" s="0" t="s">
        <v>927</v>
      </c>
      <c r="N749" s="0" t="s">
        <v>1371</v>
      </c>
      <c r="O749" s="0" t="s">
        <v>1503</v>
      </c>
      <c r="P749" s="198" t="n">
        <v>5000</v>
      </c>
      <c r="S749" s="0" t="s">
        <v>1343</v>
      </c>
      <c r="T749" s="0" t="s">
        <v>772</v>
      </c>
      <c r="U749" s="200" t="n">
        <v>4.66</v>
      </c>
      <c r="V749" s="0" t="s">
        <v>1524</v>
      </c>
      <c r="W749" s="0" t="s">
        <v>1504</v>
      </c>
      <c r="X749" s="0" t="s">
        <v>1505</v>
      </c>
      <c r="Y749" s="0" t="s">
        <v>1376</v>
      </c>
      <c r="Z749" s="0" t="s">
        <v>573</v>
      </c>
      <c r="AA749" s="0" t="n">
        <v>788704</v>
      </c>
      <c r="AB749" s="197" t="n">
        <v>37027.875</v>
      </c>
      <c r="AC749" s="197" t="n">
        <v>37027.875</v>
      </c>
    </row>
    <row r="750" customFormat="false" ht="12.75" hidden="false" customHeight="false" outlineLevel="0" collapsed="false">
      <c r="A750" s="191" t="str">
        <f aca="false">B750&amp;" "&amp;C750&amp;" "&amp;D750</f>
        <v>US Natural Gas Physical</v>
      </c>
      <c r="B750" s="191" t="str">
        <f aca="false">IF((LEFT(N750,2)="US"),"US","")</f>
        <v>US</v>
      </c>
      <c r="C750" s="191" t="str">
        <f aca="false">M750</f>
        <v>Natural Gas</v>
      </c>
      <c r="D750" s="191" t="str">
        <f aca="false">IF(ISNUMBER(FIND("Phy",N750))=TRUE(),"Physical","Financial")</f>
        <v>Physical</v>
      </c>
      <c r="E750" s="191" t="n">
        <f aca="false">IF(VLOOKUP(S750,'DD-Lookup'!$J$6:$L$50,3,FALSE())="Monthly",(YEAR(AC750)-YEAR(AB750))*12+MONTH(AC750)-MONTH(AB750)+1,(AC750-AB750+1))</f>
        <v>1</v>
      </c>
      <c r="F750" s="220" t="n">
        <f aca="false">E750*SUM(P750:Q750)</f>
        <v>10000</v>
      </c>
      <c r="G750" s="196" t="n">
        <v>1245236</v>
      </c>
      <c r="H750" s="197" t="n">
        <v>37026.3198726852</v>
      </c>
      <c r="I750" s="0" t="s">
        <v>625</v>
      </c>
      <c r="M750" s="0" t="s">
        <v>927</v>
      </c>
      <c r="N750" s="0" t="s">
        <v>1371</v>
      </c>
      <c r="O750" s="0" t="s">
        <v>1553</v>
      </c>
      <c r="P750" s="198" t="n">
        <v>10000</v>
      </c>
      <c r="S750" s="0" t="s">
        <v>1343</v>
      </c>
      <c r="T750" s="0" t="s">
        <v>772</v>
      </c>
      <c r="U750" s="200" t="n">
        <v>4.43</v>
      </c>
      <c r="V750" s="0" t="s">
        <v>1554</v>
      </c>
      <c r="W750" s="0" t="s">
        <v>1555</v>
      </c>
      <c r="X750" s="0" t="s">
        <v>1556</v>
      </c>
      <c r="Y750" s="0" t="s">
        <v>1376</v>
      </c>
      <c r="Z750" s="0" t="s">
        <v>573</v>
      </c>
      <c r="AA750" s="0" t="n">
        <v>788705</v>
      </c>
      <c r="AB750" s="197" t="n">
        <v>37027.875</v>
      </c>
      <c r="AC750" s="197" t="n">
        <v>37027.875</v>
      </c>
    </row>
    <row r="751" customFormat="false" ht="12.75" hidden="false" customHeight="false" outlineLevel="0" collapsed="false">
      <c r="A751" s="191" t="str">
        <f aca="false">B751&amp;" "&amp;C751&amp;" "&amp;D751</f>
        <v>US Natural Gas Physical</v>
      </c>
      <c r="B751" s="191" t="str">
        <f aca="false">IF((LEFT(N751,2)="US"),"US","")</f>
        <v>US</v>
      </c>
      <c r="C751" s="191" t="str">
        <f aca="false">M751</f>
        <v>Natural Gas</v>
      </c>
      <c r="D751" s="191" t="str">
        <f aca="false">IF(ISNUMBER(FIND("Phy",N751))=TRUE(),"Physical","Financial")</f>
        <v>Physical</v>
      </c>
      <c r="E751" s="191" t="n">
        <f aca="false">IF(VLOOKUP(S751,'DD-Lookup'!$J$6:$L$50,3,FALSE())="Monthly",(YEAR(AC751)-YEAR(AB751))*12+MONTH(AC751)-MONTH(AB751)+1,(AC751-AB751+1))</f>
        <v>1</v>
      </c>
      <c r="F751" s="220" t="n">
        <f aca="false">E751*SUM(P751:Q751)</f>
        <v>10000</v>
      </c>
      <c r="G751" s="196" t="n">
        <v>1245237</v>
      </c>
      <c r="H751" s="197" t="n">
        <v>37026.3199189815</v>
      </c>
      <c r="I751" s="0" t="s">
        <v>1535</v>
      </c>
      <c r="M751" s="0" t="s">
        <v>927</v>
      </c>
      <c r="N751" s="0" t="s">
        <v>1371</v>
      </c>
      <c r="O751" s="0" t="s">
        <v>1557</v>
      </c>
      <c r="P751" s="198" t="n">
        <v>10000</v>
      </c>
      <c r="S751" s="0" t="s">
        <v>1343</v>
      </c>
      <c r="T751" s="0" t="s">
        <v>772</v>
      </c>
      <c r="U751" s="200" t="n">
        <v>4.43</v>
      </c>
      <c r="V751" s="0" t="s">
        <v>1536</v>
      </c>
      <c r="W751" s="0" t="s">
        <v>1504</v>
      </c>
      <c r="X751" s="0" t="s">
        <v>1558</v>
      </c>
      <c r="Y751" s="0" t="s">
        <v>1376</v>
      </c>
      <c r="Z751" s="0" t="s">
        <v>573</v>
      </c>
      <c r="AA751" s="0" t="n">
        <v>788706</v>
      </c>
      <c r="AB751" s="197" t="n">
        <v>37027.875</v>
      </c>
      <c r="AC751" s="197" t="n">
        <v>37027.875</v>
      </c>
    </row>
    <row r="752" customFormat="false" ht="12.75" hidden="false" customHeight="false" outlineLevel="0" collapsed="false">
      <c r="A752" s="191" t="str">
        <f aca="false">B752&amp;" "&amp;C752&amp;" "&amp;D752</f>
        <v>US Natural Gas Physical</v>
      </c>
      <c r="B752" s="191" t="str">
        <f aca="false">IF((LEFT(N752,2)="US"),"US","")</f>
        <v>US</v>
      </c>
      <c r="C752" s="191" t="str">
        <f aca="false">M752</f>
        <v>Natural Gas</v>
      </c>
      <c r="D752" s="191" t="str">
        <f aca="false">IF(ISNUMBER(FIND("Phy",N752))=TRUE(),"Physical","Financial")</f>
        <v>Physical</v>
      </c>
      <c r="E752" s="191" t="n">
        <f aca="false">IF(VLOOKUP(S752,'DD-Lookup'!$J$6:$L$50,3,FALSE())="Monthly",(YEAR(AC752)-YEAR(AB752))*12+MONTH(AC752)-MONTH(AB752)+1,(AC752-AB752+1))</f>
        <v>1</v>
      </c>
      <c r="F752" s="220" t="n">
        <f aca="false">E752*SUM(P752:Q752)</f>
        <v>10000</v>
      </c>
      <c r="G752" s="196" t="n">
        <v>1245238</v>
      </c>
      <c r="H752" s="197" t="n">
        <v>37026.3199421296</v>
      </c>
      <c r="I752" s="0" t="s">
        <v>1430</v>
      </c>
      <c r="M752" s="0" t="s">
        <v>927</v>
      </c>
      <c r="N752" s="0" t="s">
        <v>1371</v>
      </c>
      <c r="O752" s="0" t="s">
        <v>1457</v>
      </c>
      <c r="P752" s="198" t="n">
        <v>10000</v>
      </c>
      <c r="S752" s="0" t="s">
        <v>1343</v>
      </c>
      <c r="T752" s="0" t="s">
        <v>772</v>
      </c>
      <c r="U752" s="200" t="n">
        <v>4.41</v>
      </c>
      <c r="V752" s="0" t="s">
        <v>1559</v>
      </c>
      <c r="W752" s="0" t="s">
        <v>1459</v>
      </c>
      <c r="X752" s="0" t="s">
        <v>1460</v>
      </c>
      <c r="Y752" s="0" t="s">
        <v>1376</v>
      </c>
      <c r="Z752" s="0" t="s">
        <v>573</v>
      </c>
      <c r="AA752" s="0" t="n">
        <v>788707</v>
      </c>
      <c r="AB752" s="197" t="n">
        <v>37027.875</v>
      </c>
      <c r="AC752" s="197" t="n">
        <v>37027.875</v>
      </c>
    </row>
    <row r="753" customFormat="false" ht="12.75" hidden="false" customHeight="false" outlineLevel="0" collapsed="false">
      <c r="A753" s="191" t="str">
        <f aca="false">B753&amp;" "&amp;C753&amp;" "&amp;D753</f>
        <v>US Natural Gas Physical</v>
      </c>
      <c r="B753" s="191" t="str">
        <f aca="false">IF((LEFT(N753,2)="US"),"US","")</f>
        <v>US</v>
      </c>
      <c r="C753" s="191" t="str">
        <f aca="false">M753</f>
        <v>Natural Gas</v>
      </c>
      <c r="D753" s="191" t="str">
        <f aca="false">IF(ISNUMBER(FIND("Phy",N753))=TRUE(),"Physical","Financial")</f>
        <v>Physical</v>
      </c>
      <c r="E753" s="191" t="n">
        <f aca="false">IF(VLOOKUP(S753,'DD-Lookup'!$J$6:$L$50,3,FALSE())="Monthly",(YEAR(AC753)-YEAR(AB753))*12+MONTH(AC753)-MONTH(AB753)+1,(AC753-AB753+1))</f>
        <v>1</v>
      </c>
      <c r="F753" s="220" t="n">
        <f aca="false">E753*SUM(P753:Q753)</f>
        <v>10000</v>
      </c>
      <c r="G753" s="196" t="n">
        <v>1245240</v>
      </c>
      <c r="H753" s="197" t="n">
        <v>37026.3200115741</v>
      </c>
      <c r="I753" s="0" t="s">
        <v>1430</v>
      </c>
      <c r="M753" s="0" t="s">
        <v>927</v>
      </c>
      <c r="N753" s="0" t="s">
        <v>1371</v>
      </c>
      <c r="O753" s="0" t="s">
        <v>1469</v>
      </c>
      <c r="P753" s="198" t="n">
        <v>10000</v>
      </c>
      <c r="S753" s="0" t="s">
        <v>1343</v>
      </c>
      <c r="T753" s="0" t="s">
        <v>772</v>
      </c>
      <c r="U753" s="200" t="n">
        <v>4.38</v>
      </c>
      <c r="V753" s="0" t="s">
        <v>1559</v>
      </c>
      <c r="W753" s="0" t="s">
        <v>1459</v>
      </c>
      <c r="X753" s="0" t="s">
        <v>1460</v>
      </c>
      <c r="Y753" s="0" t="s">
        <v>1376</v>
      </c>
      <c r="Z753" s="0" t="s">
        <v>573</v>
      </c>
      <c r="AA753" s="0" t="n">
        <v>788708</v>
      </c>
      <c r="AB753" s="197" t="n">
        <v>37027.875</v>
      </c>
      <c r="AC753" s="197" t="n">
        <v>37027.875</v>
      </c>
    </row>
    <row r="754" customFormat="false" ht="12.75" hidden="false" customHeight="false" outlineLevel="0" collapsed="false">
      <c r="A754" s="191" t="str">
        <f aca="false">B754&amp;" "&amp;C754&amp;" "&amp;D754</f>
        <v>US Power Physical</v>
      </c>
      <c r="B754" s="191" t="str">
        <f aca="false">IF((LEFT(N754,2)="US"),"US","")</f>
        <v>US</v>
      </c>
      <c r="C754" s="191" t="str">
        <f aca="false">M754</f>
        <v>Power</v>
      </c>
      <c r="D754" s="191" t="str">
        <f aca="false">IF(ISNUMBER(FIND("Phy",N754))=TRUE(),"Physical","Financial")</f>
        <v>Physical</v>
      </c>
      <c r="E754" s="191" t="n">
        <f aca="false">IF(VLOOKUP(S754,'DD-Lookup'!$J$6:$L$50,3,FALSE())="Monthly",(YEAR(AC754)-YEAR(AB754))*12+MONTH(AC754)-MONTH(AB754)+1,(AC754-AB754+1))</f>
        <v>1</v>
      </c>
      <c r="F754" s="220" t="n">
        <f aca="false">E754*SUM(P754:Q754)</f>
        <v>50</v>
      </c>
      <c r="G754" s="196" t="n">
        <v>1245241</v>
      </c>
      <c r="H754" s="197" t="n">
        <v>37026.3200231481</v>
      </c>
      <c r="I754" s="0" t="s">
        <v>1245</v>
      </c>
      <c r="M754" s="0" t="s">
        <v>72</v>
      </c>
      <c r="N754" s="0" t="s">
        <v>1190</v>
      </c>
      <c r="O754" s="0" t="s">
        <v>1211</v>
      </c>
      <c r="P754" s="198" t="n">
        <v>50</v>
      </c>
      <c r="S754" s="0" t="s">
        <v>781</v>
      </c>
      <c r="T754" s="0" t="s">
        <v>772</v>
      </c>
      <c r="U754" s="200" t="n">
        <v>44</v>
      </c>
      <c r="V754" s="0" t="s">
        <v>1560</v>
      </c>
      <c r="W754" s="0" t="s">
        <v>1213</v>
      </c>
      <c r="X754" s="0" t="s">
        <v>1214</v>
      </c>
      <c r="Y754" s="0" t="s">
        <v>1167</v>
      </c>
      <c r="Z754" s="0" t="s">
        <v>628</v>
      </c>
      <c r="AA754" s="0" t="n">
        <v>610885.1</v>
      </c>
      <c r="AB754" s="197" t="n">
        <v>37027.875</v>
      </c>
      <c r="AC754" s="197" t="n">
        <v>37027.875</v>
      </c>
    </row>
    <row r="755" customFormat="false" ht="12.75" hidden="false" customHeight="false" outlineLevel="0" collapsed="false">
      <c r="A755" s="191" t="str">
        <f aca="false">B755&amp;" "&amp;C755&amp;" "&amp;D755</f>
        <v>US Natural Gas Financial</v>
      </c>
      <c r="B755" s="191" t="str">
        <f aca="false">IF((LEFT(N755,2)="US"),"US","")</f>
        <v>US</v>
      </c>
      <c r="C755" s="191" t="str">
        <f aca="false">M755</f>
        <v>Natural Gas</v>
      </c>
      <c r="D755" s="191" t="str">
        <f aca="false">IF(ISNUMBER(FIND("Phy",N755))=TRUE(),"Physical","Financial")</f>
        <v>Financial</v>
      </c>
      <c r="E755" s="191" t="n">
        <f aca="false">IF(VLOOKUP(S755,'DD-Lookup'!$J$6:$L$50,3,FALSE())="Monthly",(YEAR(AC755)-YEAR(AB755))*12+MONTH(AC755)-MONTH(AB755)+1,(AC755-AB755+1))</f>
        <v>30</v>
      </c>
      <c r="F755" s="220" t="n">
        <f aca="false">E755*SUM(P755:Q755)</f>
        <v>300000</v>
      </c>
      <c r="G755" s="196" t="n">
        <v>1245242</v>
      </c>
      <c r="H755" s="197" t="n">
        <v>37026.3200462963</v>
      </c>
      <c r="I755" s="0" t="s">
        <v>609</v>
      </c>
      <c r="M755" s="0" t="s">
        <v>927</v>
      </c>
      <c r="N755" s="0" t="s">
        <v>1341</v>
      </c>
      <c r="O755" s="0" t="s">
        <v>1342</v>
      </c>
      <c r="Q755" s="198" t="n">
        <v>10000</v>
      </c>
      <c r="S755" s="0" t="s">
        <v>1343</v>
      </c>
      <c r="T755" s="0" t="s">
        <v>772</v>
      </c>
      <c r="U755" s="200" t="n">
        <v>4.51</v>
      </c>
      <c r="V755" s="0" t="s">
        <v>1551</v>
      </c>
      <c r="W755" s="0" t="s">
        <v>1345</v>
      </c>
      <c r="X755" s="0" t="s">
        <v>1346</v>
      </c>
      <c r="Y755" s="0" t="s">
        <v>893</v>
      </c>
      <c r="Z755" s="0" t="s">
        <v>573</v>
      </c>
      <c r="AA755" s="0" t="s">
        <v>1561</v>
      </c>
      <c r="AB755" s="197" t="n">
        <v>37043.875</v>
      </c>
      <c r="AC755" s="197" t="n">
        <v>37072.875</v>
      </c>
      <c r="AD755" s="0" t="n">
        <f aca="false">(AC755-AB755+1)*SUM(P755:Q755)</f>
        <v>300000</v>
      </c>
    </row>
    <row r="756" customFormat="false" ht="12.75" hidden="false" customHeight="false" outlineLevel="0" collapsed="false">
      <c r="A756" s="191" t="str">
        <f aca="false">B756&amp;" "&amp;C756&amp;" "&amp;D756</f>
        <v>US Natural Gas Financial</v>
      </c>
      <c r="B756" s="191" t="str">
        <f aca="false">IF((LEFT(N756,2)="US"),"US","")</f>
        <v>US</v>
      </c>
      <c r="C756" s="191" t="str">
        <f aca="false">M756</f>
        <v>Natural Gas</v>
      </c>
      <c r="D756" s="191" t="str">
        <f aca="false">IF(ISNUMBER(FIND("Phy",N756))=TRUE(),"Physical","Financial")</f>
        <v>Financial</v>
      </c>
      <c r="E756" s="191" t="n">
        <f aca="false">IF(VLOOKUP(S756,'DD-Lookup'!$J$6:$L$50,3,FALSE())="Monthly",(YEAR(AC756)-YEAR(AB756))*12+MONTH(AC756)-MONTH(AB756)+1,(AC756-AB756+1))</f>
        <v>30</v>
      </c>
      <c r="F756" s="220" t="n">
        <f aca="false">E756*SUM(P756:Q756)</f>
        <v>225000</v>
      </c>
      <c r="G756" s="196" t="n">
        <v>1245243</v>
      </c>
      <c r="H756" s="197" t="n">
        <v>37026.3200925926</v>
      </c>
      <c r="I756" s="0" t="s">
        <v>1379</v>
      </c>
      <c r="M756" s="0" t="s">
        <v>927</v>
      </c>
      <c r="N756" s="0" t="s">
        <v>1341</v>
      </c>
      <c r="O756" s="0" t="s">
        <v>1342</v>
      </c>
      <c r="P756" s="198" t="n">
        <v>7500</v>
      </c>
      <c r="S756" s="0" t="s">
        <v>1343</v>
      </c>
      <c r="T756" s="0" t="s">
        <v>772</v>
      </c>
      <c r="U756" s="200" t="n">
        <v>4.505</v>
      </c>
      <c r="V756" s="0" t="s">
        <v>1562</v>
      </c>
      <c r="W756" s="0" t="s">
        <v>1345</v>
      </c>
      <c r="X756" s="0" t="s">
        <v>1346</v>
      </c>
      <c r="Y756" s="0" t="s">
        <v>893</v>
      </c>
      <c r="Z756" s="0" t="s">
        <v>573</v>
      </c>
      <c r="AA756" s="0" t="s">
        <v>1563</v>
      </c>
      <c r="AB756" s="197" t="n">
        <v>37043.875</v>
      </c>
      <c r="AC756" s="197" t="n">
        <v>37072.875</v>
      </c>
      <c r="AD756" s="0" t="n">
        <f aca="false">(AC756-AB756+1)*SUM(P756:Q756)</f>
        <v>225000</v>
      </c>
    </row>
    <row r="757" customFormat="false" ht="12.75" hidden="false" customHeight="false" outlineLevel="0" collapsed="false">
      <c r="A757" s="191" t="str">
        <f aca="false">B757&amp;" "&amp;C757&amp;" "&amp;D757</f>
        <v>US Natural Gas Physical</v>
      </c>
      <c r="B757" s="191" t="str">
        <f aca="false">IF((LEFT(N757,2)="US"),"US","")</f>
        <v>US</v>
      </c>
      <c r="C757" s="191" t="str">
        <f aca="false">M757</f>
        <v>Natural Gas</v>
      </c>
      <c r="D757" s="191" t="str">
        <f aca="false">IF(ISNUMBER(FIND("Phy",N757))=TRUE(),"Physical","Financial")</f>
        <v>Physical</v>
      </c>
      <c r="E757" s="191" t="n">
        <f aca="false">IF(VLOOKUP(S757,'DD-Lookup'!$J$6:$L$50,3,FALSE())="Monthly",(YEAR(AC757)-YEAR(AB757))*12+MONTH(AC757)-MONTH(AB757)+1,(AC757-AB757+1))</f>
        <v>1</v>
      </c>
      <c r="F757" s="220" t="n">
        <f aca="false">E757*SUM(P757:Q757)</f>
        <v>5000</v>
      </c>
      <c r="G757" s="196" t="n">
        <v>1245245</v>
      </c>
      <c r="H757" s="197" t="n">
        <v>37026.320162037</v>
      </c>
      <c r="I757" s="0" t="s">
        <v>1535</v>
      </c>
      <c r="M757" s="0" t="s">
        <v>927</v>
      </c>
      <c r="N757" s="0" t="s">
        <v>1371</v>
      </c>
      <c r="O757" s="0" t="s">
        <v>1538</v>
      </c>
      <c r="P757" s="198" t="n">
        <v>5000</v>
      </c>
      <c r="S757" s="0" t="s">
        <v>1343</v>
      </c>
      <c r="T757" s="0" t="s">
        <v>772</v>
      </c>
      <c r="U757" s="200" t="n">
        <v>4.5362</v>
      </c>
      <c r="V757" s="0" t="s">
        <v>1536</v>
      </c>
      <c r="W757" s="0" t="s">
        <v>1374</v>
      </c>
      <c r="X757" s="0" t="s">
        <v>1375</v>
      </c>
      <c r="Y757" s="0" t="s">
        <v>1376</v>
      </c>
      <c r="Z757" s="0" t="s">
        <v>573</v>
      </c>
      <c r="AA757" s="0" t="n">
        <v>788709</v>
      </c>
      <c r="AB757" s="197" t="n">
        <v>37027.875</v>
      </c>
      <c r="AC757" s="197" t="n">
        <v>37027.875</v>
      </c>
    </row>
    <row r="758" customFormat="false" ht="12.75" hidden="false" customHeight="false" outlineLevel="0" collapsed="false">
      <c r="A758" s="191" t="str">
        <f aca="false">B758&amp;" "&amp;C758&amp;" "&amp;D758</f>
        <v>US Natural Gas Physical</v>
      </c>
      <c r="B758" s="191" t="str">
        <f aca="false">IF((LEFT(N758,2)="US"),"US","")</f>
        <v>US</v>
      </c>
      <c r="C758" s="191" t="str">
        <f aca="false">M758</f>
        <v>Natural Gas</v>
      </c>
      <c r="D758" s="191" t="str">
        <f aca="false">IF(ISNUMBER(FIND("Phy",N758))=TRUE(),"Physical","Financial")</f>
        <v>Physical</v>
      </c>
      <c r="E758" s="191" t="n">
        <f aca="false">IF(VLOOKUP(S758,'DD-Lookup'!$J$6:$L$50,3,FALSE())="Monthly",(YEAR(AC758)-YEAR(AB758))*12+MONTH(AC758)-MONTH(AB758)+1,(AC758-AB758+1))</f>
        <v>1</v>
      </c>
      <c r="F758" s="220" t="n">
        <f aca="false">E758*SUM(P758:Q758)</f>
        <v>2500</v>
      </c>
      <c r="G758" s="196" t="n">
        <v>1245246</v>
      </c>
      <c r="H758" s="197" t="n">
        <v>37026.3201851852</v>
      </c>
      <c r="I758" s="0" t="s">
        <v>1564</v>
      </c>
      <c r="M758" s="0" t="s">
        <v>927</v>
      </c>
      <c r="N758" s="0" t="s">
        <v>1371</v>
      </c>
      <c r="O758" s="0" t="s">
        <v>1534</v>
      </c>
      <c r="P758" s="198" t="n">
        <v>2500</v>
      </c>
      <c r="S758" s="0" t="s">
        <v>1343</v>
      </c>
      <c r="T758" s="0" t="s">
        <v>772</v>
      </c>
      <c r="U758" s="200" t="n">
        <v>4.65</v>
      </c>
      <c r="V758" s="0" t="s">
        <v>1565</v>
      </c>
      <c r="W758" s="0" t="s">
        <v>1504</v>
      </c>
      <c r="X758" s="0" t="s">
        <v>1505</v>
      </c>
      <c r="Y758" s="0" t="s">
        <v>1376</v>
      </c>
      <c r="Z758" s="0" t="s">
        <v>573</v>
      </c>
      <c r="AA758" s="0" t="n">
        <v>788710</v>
      </c>
      <c r="AB758" s="197" t="n">
        <v>37027.875</v>
      </c>
      <c r="AC758" s="197" t="n">
        <v>37027.875</v>
      </c>
    </row>
    <row r="759" customFormat="false" ht="12.75" hidden="false" customHeight="false" outlineLevel="0" collapsed="false">
      <c r="A759" s="191" t="str">
        <f aca="false">B759&amp;" "&amp;C759&amp;" "&amp;D759</f>
        <v>US Natural Gas Physical</v>
      </c>
      <c r="B759" s="191" t="str">
        <f aca="false">IF((LEFT(N759,2)="US"),"US","")</f>
        <v>US</v>
      </c>
      <c r="C759" s="191" t="str">
        <f aca="false">M759</f>
        <v>Natural Gas</v>
      </c>
      <c r="D759" s="191" t="str">
        <f aca="false">IF(ISNUMBER(FIND("Phy",N759))=TRUE(),"Physical","Financial")</f>
        <v>Physical</v>
      </c>
      <c r="E759" s="191" t="n">
        <f aca="false">IF(VLOOKUP(S759,'DD-Lookup'!$J$6:$L$50,3,FALSE())="Monthly",(YEAR(AC759)-YEAR(AB759))*12+MONTH(AC759)-MONTH(AB759)+1,(AC759-AB759+1))</f>
        <v>1</v>
      </c>
      <c r="F759" s="220" t="n">
        <f aca="false">E759*SUM(P759:Q759)</f>
        <v>5000</v>
      </c>
      <c r="G759" s="196" t="n">
        <v>1245247</v>
      </c>
      <c r="H759" s="197" t="n">
        <v>37026.3202314815</v>
      </c>
      <c r="I759" s="0" t="s">
        <v>1543</v>
      </c>
      <c r="M759" s="0" t="s">
        <v>927</v>
      </c>
      <c r="N759" s="0" t="s">
        <v>1371</v>
      </c>
      <c r="O759" s="0" t="s">
        <v>1433</v>
      </c>
      <c r="P759" s="198" t="n">
        <v>5000</v>
      </c>
      <c r="S759" s="0" t="s">
        <v>1343</v>
      </c>
      <c r="T759" s="0" t="s">
        <v>772</v>
      </c>
      <c r="U759" s="200" t="n">
        <v>4.335</v>
      </c>
      <c r="V759" s="0" t="s">
        <v>1544</v>
      </c>
      <c r="W759" s="0" t="s">
        <v>1424</v>
      </c>
      <c r="X759" s="0" t="s">
        <v>1425</v>
      </c>
      <c r="Y759" s="0" t="s">
        <v>1376</v>
      </c>
      <c r="Z759" s="0" t="s">
        <v>573</v>
      </c>
      <c r="AA759" s="0" t="n">
        <v>788711</v>
      </c>
      <c r="AB759" s="197" t="n">
        <v>37027.875</v>
      </c>
      <c r="AC759" s="197" t="n">
        <v>37027.875</v>
      </c>
    </row>
    <row r="760" customFormat="false" ht="12.75" hidden="false" customHeight="false" outlineLevel="0" collapsed="false">
      <c r="A760" s="191" t="str">
        <f aca="false">B760&amp;" "&amp;C760&amp;" "&amp;D760</f>
        <v>US Natural Gas Physical</v>
      </c>
      <c r="B760" s="191" t="str">
        <f aca="false">IF((LEFT(N760,2)="US"),"US","")</f>
        <v>US</v>
      </c>
      <c r="C760" s="191" t="str">
        <f aca="false">M760</f>
        <v>Natural Gas</v>
      </c>
      <c r="D760" s="191" t="str">
        <f aca="false">IF(ISNUMBER(FIND("Phy",N760))=TRUE(),"Physical","Financial")</f>
        <v>Physical</v>
      </c>
      <c r="E760" s="191" t="n">
        <f aca="false">IF(VLOOKUP(S760,'DD-Lookup'!$J$6:$L$50,3,FALSE())="Monthly",(YEAR(AC760)-YEAR(AB760))*12+MONTH(AC760)-MONTH(AB760)+1,(AC760-AB760+1))</f>
        <v>1</v>
      </c>
      <c r="F760" s="220" t="n">
        <f aca="false">E760*SUM(P760:Q760)</f>
        <v>10000</v>
      </c>
      <c r="G760" s="196" t="n">
        <v>1245248</v>
      </c>
      <c r="H760" s="197" t="n">
        <v>37026.3202430556</v>
      </c>
      <c r="I760" s="0" t="s">
        <v>625</v>
      </c>
      <c r="M760" s="0" t="s">
        <v>927</v>
      </c>
      <c r="N760" s="0" t="s">
        <v>1371</v>
      </c>
      <c r="O760" s="0" t="s">
        <v>1566</v>
      </c>
      <c r="P760" s="198" t="n">
        <v>10000</v>
      </c>
      <c r="S760" s="0" t="s">
        <v>1343</v>
      </c>
      <c r="T760" s="0" t="s">
        <v>772</v>
      </c>
      <c r="U760" s="200" t="n">
        <v>4.39</v>
      </c>
      <c r="V760" s="0" t="s">
        <v>1506</v>
      </c>
      <c r="W760" s="0" t="s">
        <v>1567</v>
      </c>
      <c r="X760" s="0" t="s">
        <v>1568</v>
      </c>
      <c r="Y760" s="0" t="s">
        <v>1376</v>
      </c>
      <c r="Z760" s="0" t="s">
        <v>573</v>
      </c>
      <c r="AA760" s="0" t="n">
        <v>788712</v>
      </c>
      <c r="AB760" s="197" t="n">
        <v>37027.875</v>
      </c>
      <c r="AC760" s="197" t="n">
        <v>37027.875</v>
      </c>
    </row>
    <row r="761" customFormat="false" ht="12.75" hidden="false" customHeight="false" outlineLevel="0" collapsed="false">
      <c r="A761" s="191" t="str">
        <f aca="false">B761&amp;" "&amp;C761&amp;" "&amp;D761</f>
        <v>US Natural Gas Physical</v>
      </c>
      <c r="B761" s="191" t="str">
        <f aca="false">IF((LEFT(N761,2)="US"),"US","")</f>
        <v>US</v>
      </c>
      <c r="C761" s="191" t="str">
        <f aca="false">M761</f>
        <v>Natural Gas</v>
      </c>
      <c r="D761" s="191" t="str">
        <f aca="false">IF(ISNUMBER(FIND("Phy",N761))=TRUE(),"Physical","Financial")</f>
        <v>Physical</v>
      </c>
      <c r="E761" s="191" t="n">
        <f aca="false">IF(VLOOKUP(S761,'DD-Lookup'!$J$6:$L$50,3,FALSE())="Monthly",(YEAR(AC761)-YEAR(AB761))*12+MONTH(AC761)-MONTH(AB761)+1,(AC761-AB761+1))</f>
        <v>1</v>
      </c>
      <c r="F761" s="220" t="n">
        <f aca="false">E761*SUM(P761:Q761)</f>
        <v>10000</v>
      </c>
      <c r="G761" s="196" t="n">
        <v>1245249</v>
      </c>
      <c r="H761" s="197" t="n">
        <v>37026.3202662037</v>
      </c>
      <c r="I761" s="0" t="s">
        <v>1569</v>
      </c>
      <c r="M761" s="0" t="s">
        <v>927</v>
      </c>
      <c r="N761" s="0" t="s">
        <v>1371</v>
      </c>
      <c r="O761" s="0" t="s">
        <v>1469</v>
      </c>
      <c r="P761" s="198" t="n">
        <v>10000</v>
      </c>
      <c r="S761" s="0" t="s">
        <v>1343</v>
      </c>
      <c r="T761" s="0" t="s">
        <v>772</v>
      </c>
      <c r="U761" s="200" t="n">
        <v>4.365</v>
      </c>
      <c r="V761" s="0" t="s">
        <v>1570</v>
      </c>
      <c r="W761" s="0" t="s">
        <v>1459</v>
      </c>
      <c r="X761" s="0" t="s">
        <v>1460</v>
      </c>
      <c r="Y761" s="0" t="s">
        <v>1376</v>
      </c>
      <c r="Z761" s="0" t="s">
        <v>573</v>
      </c>
      <c r="AA761" s="0" t="n">
        <v>788713</v>
      </c>
      <c r="AB761" s="197" t="n">
        <v>37027.875</v>
      </c>
      <c r="AC761" s="197" t="n">
        <v>37027.875</v>
      </c>
    </row>
    <row r="762" customFormat="false" ht="12.75" hidden="false" customHeight="false" outlineLevel="0" collapsed="false">
      <c r="A762" s="191" t="str">
        <f aca="false">B762&amp;" "&amp;C762&amp;" "&amp;D762</f>
        <v>US Natural Gas Physical</v>
      </c>
      <c r="B762" s="191" t="str">
        <f aca="false">IF((LEFT(N762,2)="US"),"US","")</f>
        <v>US</v>
      </c>
      <c r="C762" s="191" t="str">
        <f aca="false">M762</f>
        <v>Natural Gas</v>
      </c>
      <c r="D762" s="191" t="str">
        <f aca="false">IF(ISNUMBER(FIND("Phy",N762))=TRUE(),"Physical","Financial")</f>
        <v>Physical</v>
      </c>
      <c r="E762" s="191" t="n">
        <f aca="false">IF(VLOOKUP(S762,'DD-Lookup'!$J$6:$L$50,3,FALSE())="Monthly",(YEAR(AC762)-YEAR(AB762))*12+MONTH(AC762)-MONTH(AB762)+1,(AC762-AB762+1))</f>
        <v>1</v>
      </c>
      <c r="F762" s="220" t="n">
        <f aca="false">E762*SUM(P762:Q762)</f>
        <v>2500</v>
      </c>
      <c r="G762" s="196" t="n">
        <v>1245250</v>
      </c>
      <c r="H762" s="197" t="n">
        <v>37026.3203472222</v>
      </c>
      <c r="I762" s="0" t="s">
        <v>1571</v>
      </c>
      <c r="M762" s="0" t="s">
        <v>927</v>
      </c>
      <c r="N762" s="0" t="s">
        <v>1371</v>
      </c>
      <c r="O762" s="0" t="s">
        <v>1423</v>
      </c>
      <c r="P762" s="198" t="n">
        <v>2500</v>
      </c>
      <c r="S762" s="0" t="s">
        <v>1343</v>
      </c>
      <c r="T762" s="0" t="s">
        <v>772</v>
      </c>
      <c r="U762" s="200" t="n">
        <v>4.32</v>
      </c>
      <c r="V762" s="0" t="s">
        <v>1572</v>
      </c>
      <c r="W762" s="0" t="s">
        <v>1424</v>
      </c>
      <c r="X762" s="0" t="s">
        <v>1425</v>
      </c>
      <c r="Y762" s="0" t="s">
        <v>1376</v>
      </c>
      <c r="Z762" s="0" t="s">
        <v>573</v>
      </c>
      <c r="AA762" s="0" t="n">
        <v>788714</v>
      </c>
      <c r="AB762" s="197" t="n">
        <v>37027.875</v>
      </c>
      <c r="AC762" s="197" t="n">
        <v>37027.875</v>
      </c>
    </row>
    <row r="763" customFormat="false" ht="12.75" hidden="false" customHeight="false" outlineLevel="0" collapsed="false">
      <c r="A763" s="191" t="str">
        <f aca="false">B763&amp;" "&amp;C763&amp;" "&amp;D763</f>
        <v>US Natural Gas Financial</v>
      </c>
      <c r="B763" s="191" t="str">
        <f aca="false">IF((LEFT(N763,2)="US"),"US","")</f>
        <v>US</v>
      </c>
      <c r="C763" s="191" t="str">
        <f aca="false">M763</f>
        <v>Natural Gas</v>
      </c>
      <c r="D763" s="191" t="str">
        <f aca="false">IF(ISNUMBER(FIND("Phy",N763))=TRUE(),"Physical","Financial")</f>
        <v>Financial</v>
      </c>
      <c r="E763" s="191" t="n">
        <f aca="false">IF(VLOOKUP(S763,'DD-Lookup'!$J$6:$L$50,3,FALSE())="Monthly",(YEAR(AC763)-YEAR(AB763))*12+MONTH(AC763)-MONTH(AB763)+1,(AC763-AB763+1))</f>
        <v>30</v>
      </c>
      <c r="F763" s="220" t="n">
        <f aca="false">E763*SUM(P763:Q763)</f>
        <v>150000</v>
      </c>
      <c r="G763" s="196" t="n">
        <v>1245252</v>
      </c>
      <c r="H763" s="197" t="n">
        <v>37026.3204050926</v>
      </c>
      <c r="I763" s="0" t="s">
        <v>609</v>
      </c>
      <c r="J763" s="0" t="s">
        <v>1573</v>
      </c>
      <c r="K763" s="0" t="s">
        <v>1301</v>
      </c>
      <c r="M763" s="0" t="s">
        <v>927</v>
      </c>
      <c r="N763" s="0" t="s">
        <v>1341</v>
      </c>
      <c r="O763" s="0" t="s">
        <v>1342</v>
      </c>
      <c r="Q763" s="198" t="n">
        <v>5000</v>
      </c>
      <c r="S763" s="0" t="s">
        <v>1343</v>
      </c>
      <c r="T763" s="0" t="s">
        <v>772</v>
      </c>
      <c r="U763" s="200" t="n">
        <v>4.51</v>
      </c>
      <c r="V763" s="0" t="s">
        <v>1512</v>
      </c>
      <c r="W763" s="0" t="s">
        <v>1345</v>
      </c>
      <c r="X763" s="0" t="s">
        <v>1346</v>
      </c>
      <c r="Y763" s="0" t="s">
        <v>893</v>
      </c>
      <c r="Z763" s="0" t="s">
        <v>573</v>
      </c>
      <c r="AA763" s="0" t="s">
        <v>1574</v>
      </c>
      <c r="AB763" s="197" t="n">
        <v>37043.875</v>
      </c>
      <c r="AC763" s="197" t="n">
        <v>37072.875</v>
      </c>
      <c r="AD763" s="0" t="n">
        <f aca="false">(AC763-AB763+1)*SUM(P763:Q763)</f>
        <v>150000</v>
      </c>
    </row>
    <row r="764" customFormat="false" ht="12.75" hidden="false" customHeight="false" outlineLevel="0" collapsed="false">
      <c r="A764" s="191" t="str">
        <f aca="false">B764&amp;" "&amp;C764&amp;" "&amp;D764</f>
        <v>US Natural Gas Physical</v>
      </c>
      <c r="B764" s="191" t="str">
        <f aca="false">IF((LEFT(N764,2)="US"),"US","")</f>
        <v>US</v>
      </c>
      <c r="C764" s="191" t="str">
        <f aca="false">M764</f>
        <v>Natural Gas</v>
      </c>
      <c r="D764" s="191" t="str">
        <f aca="false">IF(ISNUMBER(FIND("Phy",N764))=TRUE(),"Physical","Financial")</f>
        <v>Physical</v>
      </c>
      <c r="E764" s="191" t="n">
        <f aca="false">IF(VLOOKUP(S764,'DD-Lookup'!$J$6:$L$50,3,FALSE())="Monthly",(YEAR(AC764)-YEAR(AB764))*12+MONTH(AC764)-MONTH(AB764)+1,(AC764-AB764+1))</f>
        <v>1</v>
      </c>
      <c r="F764" s="220" t="n">
        <f aca="false">E764*SUM(P764:Q764)</f>
        <v>3000</v>
      </c>
      <c r="G764" s="196" t="n">
        <v>1245253</v>
      </c>
      <c r="H764" s="197" t="n">
        <v>37026.3204976852</v>
      </c>
      <c r="I764" s="0" t="s">
        <v>633</v>
      </c>
      <c r="M764" s="0" t="s">
        <v>927</v>
      </c>
      <c r="N764" s="0" t="s">
        <v>1371</v>
      </c>
      <c r="O764" s="0" t="s">
        <v>1488</v>
      </c>
      <c r="P764" s="198" t="n">
        <v>3000</v>
      </c>
      <c r="S764" s="0" t="s">
        <v>1343</v>
      </c>
      <c r="T764" s="0" t="s">
        <v>772</v>
      </c>
      <c r="U764" s="200" t="n">
        <v>4.325</v>
      </c>
      <c r="V764" s="0" t="s">
        <v>1530</v>
      </c>
      <c r="W764" s="0" t="s">
        <v>1424</v>
      </c>
      <c r="X764" s="0" t="s">
        <v>1425</v>
      </c>
      <c r="Y764" s="0" t="s">
        <v>1376</v>
      </c>
      <c r="Z764" s="0" t="s">
        <v>573</v>
      </c>
      <c r="AA764" s="0" t="n">
        <v>788715</v>
      </c>
      <c r="AB764" s="197" t="n">
        <v>37027.875</v>
      </c>
      <c r="AC764" s="197" t="n">
        <v>37027.875</v>
      </c>
    </row>
    <row r="765" customFormat="false" ht="12.75" hidden="false" customHeight="false" outlineLevel="0" collapsed="false">
      <c r="A765" s="191" t="str">
        <f aca="false">B765&amp;" "&amp;C765&amp;" "&amp;D765</f>
        <v>US Natural Gas Physical</v>
      </c>
      <c r="B765" s="191" t="str">
        <f aca="false">IF((LEFT(N765,2)="US"),"US","")</f>
        <v>US</v>
      </c>
      <c r="C765" s="191" t="str">
        <f aca="false">M765</f>
        <v>Natural Gas</v>
      </c>
      <c r="D765" s="191" t="str">
        <f aca="false">IF(ISNUMBER(FIND("Phy",N765))=TRUE(),"Physical","Financial")</f>
        <v>Physical</v>
      </c>
      <c r="E765" s="191" t="n">
        <f aca="false">IF(VLOOKUP(S765,'DD-Lookup'!$J$6:$L$50,3,FALSE())="Monthly",(YEAR(AC765)-YEAR(AB765))*12+MONTH(AC765)-MONTH(AB765)+1,(AC765-AB765+1))</f>
        <v>1</v>
      </c>
      <c r="F765" s="220" t="n">
        <f aca="false">E765*SUM(P765:Q765)</f>
        <v>10000</v>
      </c>
      <c r="G765" s="196" t="n">
        <v>1245254</v>
      </c>
      <c r="H765" s="197" t="n">
        <v>37026.3206018519</v>
      </c>
      <c r="I765" s="0" t="s">
        <v>1575</v>
      </c>
      <c r="M765" s="0" t="s">
        <v>927</v>
      </c>
      <c r="N765" s="0" t="s">
        <v>1371</v>
      </c>
      <c r="O765" s="0" t="s">
        <v>1372</v>
      </c>
      <c r="P765" s="198" t="n">
        <v>10000</v>
      </c>
      <c r="S765" s="0" t="s">
        <v>1343</v>
      </c>
      <c r="T765" s="0" t="s">
        <v>772</v>
      </c>
      <c r="U765" s="200" t="n">
        <v>4.5313</v>
      </c>
      <c r="V765" s="0" t="s">
        <v>1576</v>
      </c>
      <c r="W765" s="0" t="s">
        <v>1374</v>
      </c>
      <c r="X765" s="0" t="s">
        <v>1375</v>
      </c>
      <c r="Y765" s="0" t="s">
        <v>1376</v>
      </c>
      <c r="Z765" s="0" t="s">
        <v>573</v>
      </c>
      <c r="AA765" s="0" t="n">
        <v>788716</v>
      </c>
      <c r="AB765" s="197" t="n">
        <v>37027.875</v>
      </c>
      <c r="AC765" s="197" t="n">
        <v>37027.875</v>
      </c>
    </row>
    <row r="766" customFormat="false" ht="12.75" hidden="false" customHeight="false" outlineLevel="0" collapsed="false">
      <c r="A766" s="191" t="str">
        <f aca="false">B766&amp;" "&amp;C766&amp;" "&amp;D766</f>
        <v>US Natural Gas Physical</v>
      </c>
      <c r="B766" s="191" t="str">
        <f aca="false">IF((LEFT(N766,2)="US"),"US","")</f>
        <v>US</v>
      </c>
      <c r="C766" s="191" t="str">
        <f aca="false">M766</f>
        <v>Natural Gas</v>
      </c>
      <c r="D766" s="191" t="str">
        <f aca="false">IF(ISNUMBER(FIND("Phy",N766))=TRUE(),"Physical","Financial")</f>
        <v>Physical</v>
      </c>
      <c r="E766" s="191" t="n">
        <f aca="false">IF(VLOOKUP(S766,'DD-Lookup'!$J$6:$L$50,3,FALSE())="Monthly",(YEAR(AC766)-YEAR(AB766))*12+MONTH(AC766)-MONTH(AB766)+1,(AC766-AB766+1))</f>
        <v>1</v>
      </c>
      <c r="F766" s="220" t="n">
        <f aca="false">E766*SUM(P766:Q766)</f>
        <v>10000</v>
      </c>
      <c r="G766" s="196" t="n">
        <v>1245255</v>
      </c>
      <c r="H766" s="197" t="n">
        <v>37026.3206481482</v>
      </c>
      <c r="I766" s="0" t="s">
        <v>1535</v>
      </c>
      <c r="M766" s="0" t="s">
        <v>927</v>
      </c>
      <c r="N766" s="0" t="s">
        <v>1371</v>
      </c>
      <c r="O766" s="0" t="s">
        <v>1372</v>
      </c>
      <c r="P766" s="198" t="n">
        <v>10000</v>
      </c>
      <c r="S766" s="0" t="s">
        <v>1343</v>
      </c>
      <c r="T766" s="0" t="s">
        <v>772</v>
      </c>
      <c r="U766" s="200" t="n">
        <v>4.53</v>
      </c>
      <c r="V766" s="0" t="s">
        <v>1536</v>
      </c>
      <c r="W766" s="0" t="s">
        <v>1374</v>
      </c>
      <c r="X766" s="0" t="s">
        <v>1375</v>
      </c>
      <c r="Y766" s="0" t="s">
        <v>1376</v>
      </c>
      <c r="Z766" s="0" t="s">
        <v>573</v>
      </c>
      <c r="AA766" s="0" t="n">
        <v>788717</v>
      </c>
      <c r="AB766" s="197" t="n">
        <v>37027.875</v>
      </c>
      <c r="AC766" s="197" t="n">
        <v>37027.875</v>
      </c>
    </row>
    <row r="767" customFormat="false" ht="12.75" hidden="false" customHeight="false" outlineLevel="0" collapsed="false">
      <c r="A767" s="191" t="str">
        <f aca="false">B767&amp;" "&amp;C767&amp;" "&amp;D767</f>
        <v>US Natural Gas Physical</v>
      </c>
      <c r="B767" s="191" t="str">
        <f aca="false">IF((LEFT(N767,2)="US"),"US","")</f>
        <v>US</v>
      </c>
      <c r="C767" s="191" t="str">
        <f aca="false">M767</f>
        <v>Natural Gas</v>
      </c>
      <c r="D767" s="191" t="str">
        <f aca="false">IF(ISNUMBER(FIND("Phy",N767))=TRUE(),"Physical","Financial")</f>
        <v>Physical</v>
      </c>
      <c r="E767" s="191" t="n">
        <f aca="false">IF(VLOOKUP(S767,'DD-Lookup'!$J$6:$L$50,3,FALSE())="Monthly",(YEAR(AC767)-YEAR(AB767))*12+MONTH(AC767)-MONTH(AB767)+1,(AC767-AB767+1))</f>
        <v>1</v>
      </c>
      <c r="F767" s="220" t="n">
        <f aca="false">E767*SUM(P767:Q767)</f>
        <v>10000</v>
      </c>
      <c r="G767" s="196" t="n">
        <v>1245256</v>
      </c>
      <c r="H767" s="197" t="n">
        <v>37026.3206944445</v>
      </c>
      <c r="I767" s="0" t="s">
        <v>625</v>
      </c>
      <c r="M767" s="0" t="s">
        <v>927</v>
      </c>
      <c r="N767" s="0" t="s">
        <v>1371</v>
      </c>
      <c r="O767" s="0" t="s">
        <v>1553</v>
      </c>
      <c r="Q767" s="198" t="n">
        <v>10000</v>
      </c>
      <c r="S767" s="0" t="s">
        <v>1343</v>
      </c>
      <c r="T767" s="0" t="s">
        <v>772</v>
      </c>
      <c r="U767" s="200" t="n">
        <v>4.43</v>
      </c>
      <c r="V767" s="0" t="s">
        <v>1496</v>
      </c>
      <c r="W767" s="0" t="s">
        <v>1555</v>
      </c>
      <c r="X767" s="0" t="s">
        <v>1556</v>
      </c>
      <c r="Y767" s="0" t="s">
        <v>1376</v>
      </c>
      <c r="Z767" s="0" t="s">
        <v>573</v>
      </c>
      <c r="AA767" s="0" t="n">
        <v>788718</v>
      </c>
      <c r="AB767" s="197" t="n">
        <v>37027.875</v>
      </c>
      <c r="AC767" s="197" t="n">
        <v>37027.875</v>
      </c>
    </row>
    <row r="768" customFormat="false" ht="12.75" hidden="false" customHeight="false" outlineLevel="0" collapsed="false">
      <c r="A768" s="191" t="str">
        <f aca="false">B768&amp;" "&amp;C768&amp;" "&amp;D768</f>
        <v>US Natural Gas Physical</v>
      </c>
      <c r="B768" s="191" t="str">
        <f aca="false">IF((LEFT(N768,2)="US"),"US","")</f>
        <v>US</v>
      </c>
      <c r="C768" s="191" t="str">
        <f aca="false">M768</f>
        <v>Natural Gas</v>
      </c>
      <c r="D768" s="191" t="str">
        <f aca="false">IF(ISNUMBER(FIND("Phy",N768))=TRUE(),"Physical","Financial")</f>
        <v>Physical</v>
      </c>
      <c r="E768" s="191" t="n">
        <f aca="false">IF(VLOOKUP(S768,'DD-Lookup'!$J$6:$L$50,3,FALSE())="Monthly",(YEAR(AC768)-YEAR(AB768))*12+MONTH(AC768)-MONTH(AB768)+1,(AC768-AB768+1))</f>
        <v>1</v>
      </c>
      <c r="F768" s="220" t="n">
        <f aca="false">E768*SUM(P768:Q768)</f>
        <v>10000</v>
      </c>
      <c r="G768" s="196" t="n">
        <v>1245258</v>
      </c>
      <c r="H768" s="197" t="n">
        <v>37026.3208333333</v>
      </c>
      <c r="I768" s="0" t="s">
        <v>625</v>
      </c>
      <c r="M768" s="0" t="s">
        <v>927</v>
      </c>
      <c r="N768" s="0" t="s">
        <v>1371</v>
      </c>
      <c r="O768" s="0" t="s">
        <v>1566</v>
      </c>
      <c r="P768" s="198" t="n">
        <v>10000</v>
      </c>
      <c r="S768" s="0" t="s">
        <v>1343</v>
      </c>
      <c r="T768" s="0" t="s">
        <v>772</v>
      </c>
      <c r="U768" s="200" t="n">
        <v>4.385</v>
      </c>
      <c r="V768" s="0" t="s">
        <v>1506</v>
      </c>
      <c r="W768" s="0" t="s">
        <v>1567</v>
      </c>
      <c r="X768" s="0" t="s">
        <v>1568</v>
      </c>
      <c r="Y768" s="0" t="s">
        <v>1376</v>
      </c>
      <c r="Z768" s="0" t="s">
        <v>573</v>
      </c>
      <c r="AA768" s="0" t="n">
        <v>788719</v>
      </c>
      <c r="AB768" s="197" t="n">
        <v>37027.875</v>
      </c>
      <c r="AC768" s="197" t="n">
        <v>37027.875</v>
      </c>
    </row>
    <row r="769" customFormat="false" ht="12.75" hidden="false" customHeight="false" outlineLevel="0" collapsed="false">
      <c r="A769" s="191" t="str">
        <f aca="false">B769&amp;" "&amp;C769&amp;" "&amp;D769</f>
        <v>US Power Physical</v>
      </c>
      <c r="B769" s="191" t="str">
        <f aca="false">IF((LEFT(N769,2)="US"),"US","")</f>
        <v>US</v>
      </c>
      <c r="C769" s="191" t="str">
        <f aca="false">M769</f>
        <v>Power</v>
      </c>
      <c r="D769" s="191" t="str">
        <f aca="false">IF(ISNUMBER(FIND("Phy",N769))=TRUE(),"Physical","Financial")</f>
        <v>Physical</v>
      </c>
      <c r="E769" s="191" t="n">
        <f aca="false">IF(VLOOKUP(S769,'DD-Lookup'!$J$6:$L$50,3,FALSE())="Monthly",(YEAR(AC769)-YEAR(AB769))*12+MONTH(AC769)-MONTH(AB769)+1,(AC769-AB769+1))</f>
        <v>30</v>
      </c>
      <c r="F769" s="220" t="n">
        <f aca="false">E769*SUM(P769:Q769)</f>
        <v>1500</v>
      </c>
      <c r="G769" s="196" t="n">
        <v>1245260</v>
      </c>
      <c r="H769" s="197" t="n">
        <v>37026.3209027778</v>
      </c>
      <c r="I769" s="0" t="s">
        <v>1180</v>
      </c>
      <c r="M769" s="0" t="s">
        <v>72</v>
      </c>
      <c r="N769" s="0" t="s">
        <v>1190</v>
      </c>
      <c r="O769" s="0" t="s">
        <v>1329</v>
      </c>
      <c r="Q769" s="198" t="n">
        <v>50</v>
      </c>
      <c r="S769" s="0" t="s">
        <v>781</v>
      </c>
      <c r="T769" s="0" t="s">
        <v>772</v>
      </c>
      <c r="U769" s="200" t="n">
        <v>66.35</v>
      </c>
      <c r="V769" s="0" t="s">
        <v>1577</v>
      </c>
      <c r="W769" s="0" t="s">
        <v>1202</v>
      </c>
      <c r="X769" s="0" t="s">
        <v>1203</v>
      </c>
      <c r="Y769" s="0" t="s">
        <v>1167</v>
      </c>
      <c r="Z769" s="0" t="s">
        <v>628</v>
      </c>
      <c r="AA769" s="0" t="n">
        <v>610889.1</v>
      </c>
      <c r="AB769" s="197" t="n">
        <v>37043.7159722222</v>
      </c>
      <c r="AC769" s="197" t="n">
        <v>37072.7159722222</v>
      </c>
    </row>
    <row r="770" customFormat="false" ht="12.75" hidden="false" customHeight="false" outlineLevel="0" collapsed="false">
      <c r="A770" s="191" t="str">
        <f aca="false">B770&amp;" "&amp;C770&amp;" "&amp;D770</f>
        <v>US Natural Gas Physical</v>
      </c>
      <c r="B770" s="191" t="str">
        <f aca="false">IF((LEFT(N770,2)="US"),"US","")</f>
        <v>US</v>
      </c>
      <c r="C770" s="191" t="str">
        <f aca="false">M770</f>
        <v>Natural Gas</v>
      </c>
      <c r="D770" s="191" t="str">
        <f aca="false">IF(ISNUMBER(FIND("Phy",N770))=TRUE(),"Physical","Financial")</f>
        <v>Physical</v>
      </c>
      <c r="E770" s="191" t="n">
        <f aca="false">IF(VLOOKUP(S770,'DD-Lookup'!$J$6:$L$50,3,FALSE())="Monthly",(YEAR(AC770)-YEAR(AB770))*12+MONTH(AC770)-MONTH(AB770)+1,(AC770-AB770+1))</f>
        <v>1</v>
      </c>
      <c r="F770" s="220" t="n">
        <f aca="false">E770*SUM(P770:Q770)</f>
        <v>10000</v>
      </c>
      <c r="G770" s="196" t="n">
        <v>1245261</v>
      </c>
      <c r="H770" s="197" t="n">
        <v>37026.3209259259</v>
      </c>
      <c r="I770" s="0" t="s">
        <v>1535</v>
      </c>
      <c r="M770" s="0" t="s">
        <v>927</v>
      </c>
      <c r="N770" s="0" t="s">
        <v>1371</v>
      </c>
      <c r="O770" s="0" t="s">
        <v>1557</v>
      </c>
      <c r="P770" s="198" t="n">
        <v>10000</v>
      </c>
      <c r="S770" s="0" t="s">
        <v>1343</v>
      </c>
      <c r="T770" s="0" t="s">
        <v>772</v>
      </c>
      <c r="U770" s="200" t="n">
        <v>4.425</v>
      </c>
      <c r="V770" s="0" t="s">
        <v>1536</v>
      </c>
      <c r="W770" s="0" t="s">
        <v>1504</v>
      </c>
      <c r="X770" s="0" t="s">
        <v>1558</v>
      </c>
      <c r="Y770" s="0" t="s">
        <v>1376</v>
      </c>
      <c r="Z770" s="0" t="s">
        <v>573</v>
      </c>
      <c r="AA770" s="0" t="n">
        <v>788720</v>
      </c>
      <c r="AB770" s="197" t="n">
        <v>37027.875</v>
      </c>
      <c r="AC770" s="197" t="n">
        <v>37027.875</v>
      </c>
    </row>
    <row r="771" customFormat="false" ht="12.75" hidden="false" customHeight="false" outlineLevel="0" collapsed="false">
      <c r="A771" s="191" t="str">
        <f aca="false">B771&amp;" "&amp;C771&amp;" "&amp;D771</f>
        <v>US Natural Gas Physical</v>
      </c>
      <c r="B771" s="191" t="str">
        <f aca="false">IF((LEFT(N771,2)="US"),"US","")</f>
        <v>US</v>
      </c>
      <c r="C771" s="191" t="str">
        <f aca="false">M771</f>
        <v>Natural Gas</v>
      </c>
      <c r="D771" s="191" t="str">
        <f aca="false">IF(ISNUMBER(FIND("Phy",N771))=TRUE(),"Physical","Financial")</f>
        <v>Physical</v>
      </c>
      <c r="E771" s="191" t="n">
        <f aca="false">IF(VLOOKUP(S771,'DD-Lookup'!$J$6:$L$50,3,FALSE())="Monthly",(YEAR(AC771)-YEAR(AB771))*12+MONTH(AC771)-MONTH(AB771)+1,(AC771-AB771+1))</f>
        <v>1</v>
      </c>
      <c r="F771" s="220" t="n">
        <f aca="false">E771*SUM(P771:Q771)</f>
        <v>10000</v>
      </c>
      <c r="G771" s="196" t="n">
        <v>1245263</v>
      </c>
      <c r="H771" s="197" t="n">
        <v>37026.3209722222</v>
      </c>
      <c r="I771" s="0" t="s">
        <v>1377</v>
      </c>
      <c r="M771" s="0" t="s">
        <v>927</v>
      </c>
      <c r="N771" s="0" t="s">
        <v>1371</v>
      </c>
      <c r="O771" s="0" t="s">
        <v>1372</v>
      </c>
      <c r="Q771" s="198" t="n">
        <v>10000</v>
      </c>
      <c r="S771" s="0" t="s">
        <v>1343</v>
      </c>
      <c r="T771" s="0" t="s">
        <v>772</v>
      </c>
      <c r="U771" s="200" t="n">
        <v>4.5313</v>
      </c>
      <c r="V771" s="0" t="s">
        <v>1378</v>
      </c>
      <c r="W771" s="0" t="s">
        <v>1374</v>
      </c>
      <c r="X771" s="0" t="s">
        <v>1375</v>
      </c>
      <c r="Y771" s="0" t="s">
        <v>1376</v>
      </c>
      <c r="Z771" s="0" t="s">
        <v>573</v>
      </c>
      <c r="AA771" s="0" t="n">
        <v>788721</v>
      </c>
      <c r="AB771" s="197" t="n">
        <v>37027.875</v>
      </c>
      <c r="AC771" s="197" t="n">
        <v>37027.875</v>
      </c>
    </row>
    <row r="772" customFormat="false" ht="12.75" hidden="false" customHeight="false" outlineLevel="0" collapsed="false">
      <c r="A772" s="191" t="str">
        <f aca="false">B772&amp;" "&amp;C772&amp;" "&amp;D772</f>
        <v>US Natural Gas Physical</v>
      </c>
      <c r="B772" s="191" t="str">
        <f aca="false">IF((LEFT(N772,2)="US"),"US","")</f>
        <v>US</v>
      </c>
      <c r="C772" s="191" t="str">
        <f aca="false">M772</f>
        <v>Natural Gas</v>
      </c>
      <c r="D772" s="191" t="str">
        <f aca="false">IF(ISNUMBER(FIND("Phy",N772))=TRUE(),"Physical","Financial")</f>
        <v>Physical</v>
      </c>
      <c r="E772" s="191" t="n">
        <f aca="false">IF(VLOOKUP(S772,'DD-Lookup'!$J$6:$L$50,3,FALSE())="Monthly",(YEAR(AC772)-YEAR(AB772))*12+MONTH(AC772)-MONTH(AB772)+1,(AC772-AB772+1))</f>
        <v>1</v>
      </c>
      <c r="F772" s="220" t="n">
        <f aca="false">E772*SUM(P772:Q772)</f>
        <v>10000</v>
      </c>
      <c r="G772" s="196" t="n">
        <v>1245264</v>
      </c>
      <c r="H772" s="197" t="n">
        <v>37026.3210763889</v>
      </c>
      <c r="I772" s="0" t="s">
        <v>625</v>
      </c>
      <c r="M772" s="0" t="s">
        <v>927</v>
      </c>
      <c r="N772" s="0" t="s">
        <v>1371</v>
      </c>
      <c r="O772" s="0" t="s">
        <v>1566</v>
      </c>
      <c r="P772" s="198" t="n">
        <v>10000</v>
      </c>
      <c r="S772" s="0" t="s">
        <v>1343</v>
      </c>
      <c r="T772" s="0" t="s">
        <v>772</v>
      </c>
      <c r="U772" s="200" t="n">
        <v>4.39</v>
      </c>
      <c r="V772" s="0" t="s">
        <v>1506</v>
      </c>
      <c r="W772" s="0" t="s">
        <v>1567</v>
      </c>
      <c r="X772" s="0" t="s">
        <v>1568</v>
      </c>
      <c r="Y772" s="0" t="s">
        <v>1376</v>
      </c>
      <c r="Z772" s="0" t="s">
        <v>573</v>
      </c>
      <c r="AA772" s="0" t="n">
        <v>788722</v>
      </c>
      <c r="AB772" s="197" t="n">
        <v>37027.875</v>
      </c>
      <c r="AC772" s="197" t="n">
        <v>37027.875</v>
      </c>
    </row>
    <row r="773" customFormat="false" ht="12.75" hidden="false" customHeight="false" outlineLevel="0" collapsed="false">
      <c r="A773" s="191" t="str">
        <f aca="false">B773&amp;" "&amp;C773&amp;" "&amp;D773</f>
        <v>US Natural Gas Financial</v>
      </c>
      <c r="B773" s="191" t="str">
        <f aca="false">IF((LEFT(N773,2)="US"),"US","")</f>
        <v>US</v>
      </c>
      <c r="C773" s="191" t="str">
        <f aca="false">M773</f>
        <v>Natural Gas</v>
      </c>
      <c r="D773" s="191" t="str">
        <f aca="false">IF(ISNUMBER(FIND("Phy",N773))=TRUE(),"Physical","Financial")</f>
        <v>Financial</v>
      </c>
      <c r="E773" s="191" t="n">
        <f aca="false">IF(VLOOKUP(S773,'DD-Lookup'!$J$6:$L$50,3,FALSE())="Monthly",(YEAR(AC773)-YEAR(AB773))*12+MONTH(AC773)-MONTH(AB773)+1,(AC773-AB773+1))</f>
        <v>30</v>
      </c>
      <c r="F773" s="220" t="n">
        <f aca="false">E773*SUM(P773:Q773)</f>
        <v>300000</v>
      </c>
      <c r="G773" s="196" t="n">
        <v>1245265</v>
      </c>
      <c r="H773" s="197" t="n">
        <v>37026.3211111111</v>
      </c>
      <c r="I773" s="0" t="s">
        <v>1368</v>
      </c>
      <c r="M773" s="0" t="s">
        <v>927</v>
      </c>
      <c r="N773" s="0" t="s">
        <v>1341</v>
      </c>
      <c r="O773" s="0" t="s">
        <v>1342</v>
      </c>
      <c r="Q773" s="198" t="n">
        <v>10000</v>
      </c>
      <c r="S773" s="0" t="s">
        <v>1343</v>
      </c>
      <c r="T773" s="0" t="s">
        <v>772</v>
      </c>
      <c r="U773" s="200" t="n">
        <v>4.51</v>
      </c>
      <c r="V773" s="0" t="s">
        <v>1578</v>
      </c>
      <c r="W773" s="0" t="s">
        <v>1345</v>
      </c>
      <c r="X773" s="0" t="s">
        <v>1346</v>
      </c>
      <c r="Y773" s="0" t="s">
        <v>893</v>
      </c>
      <c r="Z773" s="0" t="s">
        <v>573</v>
      </c>
      <c r="AA773" s="0" t="s">
        <v>1579</v>
      </c>
      <c r="AB773" s="197" t="n">
        <v>37043.875</v>
      </c>
      <c r="AC773" s="197" t="n">
        <v>37072.875</v>
      </c>
      <c r="AD773" s="0" t="n">
        <f aca="false">(AC773-AB773+1)*SUM(P773:Q773)</f>
        <v>300000</v>
      </c>
    </row>
    <row r="774" customFormat="false" ht="12.75" hidden="false" customHeight="false" outlineLevel="0" collapsed="false">
      <c r="A774" s="191" t="str">
        <f aca="false">B774&amp;" "&amp;C774&amp;" "&amp;D774</f>
        <v>US Natural Gas Financial</v>
      </c>
      <c r="B774" s="191" t="str">
        <f aca="false">IF((LEFT(N774,2)="US"),"US","")</f>
        <v>US</v>
      </c>
      <c r="C774" s="191" t="str">
        <f aca="false">M774</f>
        <v>Natural Gas</v>
      </c>
      <c r="D774" s="191" t="str">
        <f aca="false">IF(ISNUMBER(FIND("Phy",N774))=TRUE(),"Physical","Financial")</f>
        <v>Financial</v>
      </c>
      <c r="E774" s="191" t="n">
        <f aca="false">IF(VLOOKUP(S774,'DD-Lookup'!$J$6:$L$50,3,FALSE())="Monthly",(YEAR(AC774)-YEAR(AB774))*12+MONTH(AC774)-MONTH(AB774)+1,(AC774-AB774+1))</f>
        <v>30</v>
      </c>
      <c r="F774" s="220" t="n">
        <f aca="false">E774*SUM(P774:Q774)</f>
        <v>225000</v>
      </c>
      <c r="G774" s="196" t="n">
        <v>1245267</v>
      </c>
      <c r="H774" s="197" t="n">
        <v>37026.3211574074</v>
      </c>
      <c r="I774" s="0" t="s">
        <v>1137</v>
      </c>
      <c r="M774" s="0" t="s">
        <v>927</v>
      </c>
      <c r="N774" s="0" t="s">
        <v>1341</v>
      </c>
      <c r="O774" s="0" t="s">
        <v>1342</v>
      </c>
      <c r="P774" s="198" t="n">
        <v>7500</v>
      </c>
      <c r="S774" s="0" t="s">
        <v>1343</v>
      </c>
      <c r="T774" s="0" t="s">
        <v>772</v>
      </c>
      <c r="U774" s="200" t="n">
        <v>4.505</v>
      </c>
      <c r="V774" s="0" t="s">
        <v>1580</v>
      </c>
      <c r="W774" s="0" t="s">
        <v>1345</v>
      </c>
      <c r="X774" s="0" t="s">
        <v>1346</v>
      </c>
      <c r="Y774" s="0" t="s">
        <v>893</v>
      </c>
      <c r="Z774" s="0" t="s">
        <v>573</v>
      </c>
      <c r="AA774" s="0" t="s">
        <v>1581</v>
      </c>
      <c r="AB774" s="197" t="n">
        <v>37043.875</v>
      </c>
      <c r="AC774" s="197" t="n">
        <v>37072.875</v>
      </c>
      <c r="AD774" s="0" t="n">
        <f aca="false">(AC774-AB774+1)*SUM(P774:Q774)</f>
        <v>225000</v>
      </c>
    </row>
    <row r="775" customFormat="false" ht="12.75" hidden="false" customHeight="false" outlineLevel="0" collapsed="false">
      <c r="A775" s="191" t="str">
        <f aca="false">B775&amp;" "&amp;C775&amp;" "&amp;D775</f>
        <v> Metals Financial</v>
      </c>
      <c r="B775" s="191" t="str">
        <f aca="false">IF((LEFT(N775,2)="US"),"US","")</f>
        <v/>
      </c>
      <c r="C775" s="191" t="str">
        <f aca="false">M775</f>
        <v>Metals</v>
      </c>
      <c r="D775" s="191" t="str">
        <f aca="false">IF(ISNUMBER(FIND("Phy",N775))=TRUE(),"Physical","Financial")</f>
        <v>Financial</v>
      </c>
      <c r="E775" s="191" t="n">
        <f aca="false">IF(VLOOKUP(S775,'DD-Lookup'!$J$6:$L$50,3,FALSE())="Monthly",(YEAR(AC775)-YEAR(AB775))*12+MONTH(AC775)-MONTH(AB775)+1,(AC775-AB775+1))</f>
        <v>1</v>
      </c>
      <c r="F775" s="220" t="n">
        <f aca="false">E775*SUM(P775:Q775)</f>
        <v>10</v>
      </c>
      <c r="G775" s="196" t="n">
        <v>1245268</v>
      </c>
      <c r="H775" s="197" t="n">
        <v>37026.3215972222</v>
      </c>
      <c r="I775" s="0" t="s">
        <v>967</v>
      </c>
      <c r="M775" s="0" t="s">
        <v>768</v>
      </c>
      <c r="N775" s="0" t="s">
        <v>870</v>
      </c>
      <c r="O775" s="0" t="s">
        <v>871</v>
      </c>
      <c r="P775" s="198" t="n">
        <v>10</v>
      </c>
      <c r="S775" s="0" t="s">
        <v>771</v>
      </c>
      <c r="T775" s="0" t="s">
        <v>772</v>
      </c>
      <c r="U775" s="200" t="n">
        <v>1514</v>
      </c>
      <c r="V775" s="0" t="s">
        <v>1001</v>
      </c>
      <c r="W775" s="0" t="s">
        <v>820</v>
      </c>
      <c r="X775" s="0" t="s">
        <v>775</v>
      </c>
      <c r="Y775" s="0" t="s">
        <v>776</v>
      </c>
      <c r="Z775" s="0" t="s">
        <v>777</v>
      </c>
      <c r="AA775" s="0" t="n">
        <v>2129780</v>
      </c>
    </row>
    <row r="776" customFormat="false" ht="12.75" hidden="false" customHeight="false" outlineLevel="0" collapsed="false">
      <c r="A776" s="191" t="str">
        <f aca="false">B776&amp;" "&amp;C776&amp;" "&amp;D776</f>
        <v>US Power Physical</v>
      </c>
      <c r="B776" s="191" t="str">
        <f aca="false">IF((LEFT(N776,2)="US"),"US","")</f>
        <v>US</v>
      </c>
      <c r="C776" s="191" t="str">
        <f aca="false">M776</f>
        <v>Power</v>
      </c>
      <c r="D776" s="191" t="str">
        <f aca="false">IF(ISNUMBER(FIND("Phy",N776))=TRUE(),"Physical","Financial")</f>
        <v>Physical</v>
      </c>
      <c r="E776" s="191" t="n">
        <f aca="false">IF(VLOOKUP(S776,'DD-Lookup'!$J$6:$L$50,3,FALSE())="Monthly",(YEAR(AC776)-YEAR(AB776))*12+MONTH(AC776)-MONTH(AB776)+1,(AC776-AB776+1))</f>
        <v>11</v>
      </c>
      <c r="F776" s="220" t="n">
        <f aca="false">E776*SUM(P776:Q776)</f>
        <v>550</v>
      </c>
      <c r="G776" s="196" t="n">
        <v>1245269</v>
      </c>
      <c r="H776" s="197" t="n">
        <v>37026.3216666667</v>
      </c>
      <c r="I776" s="0" t="s">
        <v>625</v>
      </c>
      <c r="M776" s="0" t="s">
        <v>72</v>
      </c>
      <c r="N776" s="0" t="s">
        <v>1190</v>
      </c>
      <c r="O776" s="0" t="s">
        <v>1293</v>
      </c>
      <c r="P776" s="198" t="n">
        <v>50</v>
      </c>
      <c r="S776" s="0" t="s">
        <v>781</v>
      </c>
      <c r="T776" s="0" t="s">
        <v>772</v>
      </c>
      <c r="U776" s="200" t="n">
        <v>49.5</v>
      </c>
      <c r="V776" s="0" t="s">
        <v>1247</v>
      </c>
      <c r="W776" s="0" t="s">
        <v>1232</v>
      </c>
      <c r="X776" s="0" t="s">
        <v>1233</v>
      </c>
      <c r="Y776" s="0" t="s">
        <v>1167</v>
      </c>
      <c r="Z776" s="0" t="s">
        <v>628</v>
      </c>
      <c r="AA776" s="0" t="n">
        <v>610891.1</v>
      </c>
      <c r="AB776" s="197" t="n">
        <v>37032.875</v>
      </c>
      <c r="AC776" s="197" t="n">
        <v>37042.875</v>
      </c>
    </row>
    <row r="777" customFormat="false" ht="12.75" hidden="false" customHeight="false" outlineLevel="0" collapsed="false">
      <c r="A777" s="191" t="str">
        <f aca="false">B777&amp;" "&amp;C777&amp;" "&amp;D777</f>
        <v>US Power Physical</v>
      </c>
      <c r="B777" s="191" t="str">
        <f aca="false">IF((LEFT(N777,2)="US"),"US","")</f>
        <v>US</v>
      </c>
      <c r="C777" s="191" t="str">
        <f aca="false">M777</f>
        <v>Power</v>
      </c>
      <c r="D777" s="191" t="str">
        <f aca="false">IF(ISNUMBER(FIND("Phy",N777))=TRUE(),"Physical","Financial")</f>
        <v>Physical</v>
      </c>
      <c r="E777" s="191" t="n">
        <f aca="false">IF(VLOOKUP(S777,'DD-Lookup'!$J$6:$L$50,3,FALSE())="Monthly",(YEAR(AC777)-YEAR(AB777))*12+MONTH(AC777)-MONTH(AB777)+1,(AC777-AB777+1))</f>
        <v>15</v>
      </c>
      <c r="F777" s="220" t="n">
        <f aca="false">E777*SUM(P777:Q777)</f>
        <v>750</v>
      </c>
      <c r="G777" s="196" t="n">
        <v>1245270</v>
      </c>
      <c r="H777" s="197" t="n">
        <v>37026.3217013889</v>
      </c>
      <c r="I777" s="0" t="s">
        <v>625</v>
      </c>
      <c r="M777" s="0" t="s">
        <v>72</v>
      </c>
      <c r="N777" s="0" t="s">
        <v>1190</v>
      </c>
      <c r="O777" s="0" t="s">
        <v>1582</v>
      </c>
      <c r="P777" s="198" t="n">
        <v>50</v>
      </c>
      <c r="S777" s="0" t="s">
        <v>781</v>
      </c>
      <c r="T777" s="0" t="s">
        <v>772</v>
      </c>
      <c r="U777" s="200" t="n">
        <v>47.25</v>
      </c>
      <c r="V777" s="0" t="s">
        <v>1247</v>
      </c>
      <c r="W777" s="0" t="s">
        <v>1232</v>
      </c>
      <c r="X777" s="0" t="s">
        <v>1233</v>
      </c>
      <c r="Y777" s="0" t="s">
        <v>1167</v>
      </c>
      <c r="Z777" s="0" t="s">
        <v>628</v>
      </c>
      <c r="AA777" s="0" t="n">
        <v>610892.1</v>
      </c>
      <c r="AB777" s="197" t="n">
        <v>37028.875</v>
      </c>
      <c r="AC777" s="197" t="n">
        <v>37042.875</v>
      </c>
    </row>
    <row r="778" customFormat="false" ht="12.75" hidden="false" customHeight="false" outlineLevel="0" collapsed="false">
      <c r="A778" s="191" t="str">
        <f aca="false">B778&amp;" "&amp;C778&amp;" "&amp;D778</f>
        <v>US Power Physical</v>
      </c>
      <c r="B778" s="191" t="str">
        <f aca="false">IF((LEFT(N778,2)="US"),"US","")</f>
        <v>US</v>
      </c>
      <c r="C778" s="191" t="str">
        <f aca="false">M778</f>
        <v>Power</v>
      </c>
      <c r="D778" s="191" t="str">
        <f aca="false">IF(ISNUMBER(FIND("Phy",N778))=TRUE(),"Physical","Financial")</f>
        <v>Physical</v>
      </c>
      <c r="E778" s="191" t="n">
        <f aca="false">IF(VLOOKUP(S778,'DD-Lookup'!$J$6:$L$50,3,FALSE())="Monthly",(YEAR(AC778)-YEAR(AB778))*12+MONTH(AC778)-MONTH(AB778)+1,(AC778-AB778+1))</f>
        <v>30</v>
      </c>
      <c r="F778" s="220" t="n">
        <f aca="false">E778*SUM(P778:Q778)</f>
        <v>1500</v>
      </c>
      <c r="G778" s="196" t="n">
        <v>1245271</v>
      </c>
      <c r="H778" s="197" t="n">
        <v>37026.3217476852</v>
      </c>
      <c r="I778" s="0" t="s">
        <v>1306</v>
      </c>
      <c r="M778" s="0" t="s">
        <v>72</v>
      </c>
      <c r="N778" s="0" t="s">
        <v>1190</v>
      </c>
      <c r="O778" s="0" t="s">
        <v>1240</v>
      </c>
      <c r="P778" s="198" t="n">
        <v>50</v>
      </c>
      <c r="S778" s="0" t="s">
        <v>781</v>
      </c>
      <c r="T778" s="0" t="s">
        <v>772</v>
      </c>
      <c r="U778" s="200" t="n">
        <v>66.25</v>
      </c>
      <c r="V778" s="0" t="s">
        <v>1308</v>
      </c>
      <c r="W778" s="0" t="s">
        <v>1207</v>
      </c>
      <c r="X778" s="0" t="s">
        <v>1242</v>
      </c>
      <c r="Y778" s="0" t="s">
        <v>1167</v>
      </c>
      <c r="Z778" s="0" t="s">
        <v>628</v>
      </c>
      <c r="AA778" s="0" t="n">
        <v>610893.1</v>
      </c>
      <c r="AB778" s="197" t="n">
        <v>37043.7159722222</v>
      </c>
      <c r="AC778" s="197" t="n">
        <v>37072.7159722222</v>
      </c>
    </row>
    <row r="779" customFormat="false" ht="12.75" hidden="false" customHeight="false" outlineLevel="0" collapsed="false">
      <c r="A779" s="191" t="str">
        <f aca="false">B779&amp;" "&amp;C779&amp;" "&amp;D779</f>
        <v>US Natural Gas Physical</v>
      </c>
      <c r="B779" s="191" t="str">
        <f aca="false">IF((LEFT(N779,2)="US"),"US","")</f>
        <v>US</v>
      </c>
      <c r="C779" s="191" t="str">
        <f aca="false">M779</f>
        <v>Natural Gas</v>
      </c>
      <c r="D779" s="191" t="str">
        <f aca="false">IF(ISNUMBER(FIND("Phy",N779))=TRUE(),"Physical","Financial")</f>
        <v>Physical</v>
      </c>
      <c r="E779" s="191" t="n">
        <f aca="false">IF(VLOOKUP(S779,'DD-Lookup'!$J$6:$L$50,3,FALSE())="Monthly",(YEAR(AC779)-YEAR(AB779))*12+MONTH(AC779)-MONTH(AB779)+1,(AC779-AB779+1))</f>
        <v>1</v>
      </c>
      <c r="F779" s="220" t="n">
        <f aca="false">E779*SUM(P779:Q779)</f>
        <v>5000</v>
      </c>
      <c r="G779" s="196" t="n">
        <v>1245272</v>
      </c>
      <c r="H779" s="197" t="n">
        <v>37026.3218981482</v>
      </c>
      <c r="I779" s="0" t="s">
        <v>1535</v>
      </c>
      <c r="M779" s="0" t="s">
        <v>927</v>
      </c>
      <c r="N779" s="0" t="s">
        <v>1371</v>
      </c>
      <c r="O779" s="0" t="s">
        <v>1435</v>
      </c>
      <c r="P779" s="198" t="n">
        <v>5000</v>
      </c>
      <c r="S779" s="0" t="s">
        <v>1343</v>
      </c>
      <c r="T779" s="0" t="s">
        <v>772</v>
      </c>
      <c r="U779" s="200" t="n">
        <v>4.325</v>
      </c>
      <c r="V779" s="0" t="s">
        <v>1583</v>
      </c>
      <c r="W779" s="0" t="s">
        <v>1424</v>
      </c>
      <c r="X779" s="0" t="s">
        <v>1425</v>
      </c>
      <c r="Y779" s="0" t="s">
        <v>1376</v>
      </c>
      <c r="Z779" s="0" t="s">
        <v>573</v>
      </c>
      <c r="AA779" s="0" t="n">
        <v>788723</v>
      </c>
      <c r="AB779" s="197" t="n">
        <v>37027.875</v>
      </c>
      <c r="AC779" s="197" t="n">
        <v>37027.875</v>
      </c>
    </row>
    <row r="780" customFormat="false" ht="12.75" hidden="false" customHeight="false" outlineLevel="0" collapsed="false">
      <c r="A780" s="191" t="str">
        <f aca="false">B780&amp;" "&amp;C780&amp;" "&amp;D780</f>
        <v> Power Physical</v>
      </c>
      <c r="B780" s="191" t="str">
        <f aca="false">IF((LEFT(N780,2)="US"),"US","")</f>
        <v/>
      </c>
      <c r="C780" s="191" t="str">
        <f aca="false">M780</f>
        <v>Power</v>
      </c>
      <c r="D780" s="191" t="str">
        <f aca="false">IF(ISNUMBER(FIND("Phy",N780))=TRUE(),"Physical","Financial")</f>
        <v>Physical</v>
      </c>
      <c r="E780" s="191" t="n">
        <f aca="false">IF(VLOOKUP(S780,'DD-Lookup'!$J$6:$L$50,3,FALSE())="Monthly",(YEAR(AC780)-YEAR(AB780))*12+MONTH(AC780)-MONTH(AB780)+1,(AC780-AB780+1))</f>
        <v>5</v>
      </c>
      <c r="F780" s="220" t="n">
        <f aca="false">E780*SUM(P780:Q780)</f>
        <v>125</v>
      </c>
      <c r="G780" s="196" t="n">
        <v>1245273</v>
      </c>
      <c r="H780" s="197" t="n">
        <v>37026.3219097222</v>
      </c>
      <c r="I780" s="0" t="s">
        <v>840</v>
      </c>
      <c r="M780" s="0" t="s">
        <v>72</v>
      </c>
      <c r="N780" s="0" t="s">
        <v>793</v>
      </c>
      <c r="O780" s="0" t="s">
        <v>919</v>
      </c>
      <c r="Q780" s="198" t="n">
        <v>25</v>
      </c>
      <c r="S780" s="0" t="s">
        <v>781</v>
      </c>
      <c r="T780" s="0" t="s">
        <v>795</v>
      </c>
      <c r="U780" s="200" t="n">
        <v>26</v>
      </c>
      <c r="V780" s="0" t="s">
        <v>841</v>
      </c>
      <c r="W780" s="0" t="s">
        <v>797</v>
      </c>
      <c r="X780" s="0" t="s">
        <v>798</v>
      </c>
      <c r="Y780" s="0" t="s">
        <v>799</v>
      </c>
      <c r="Z780" s="0" t="s">
        <v>800</v>
      </c>
      <c r="AA780" s="0" t="n">
        <v>102345.1</v>
      </c>
      <c r="AB780" s="197" t="n">
        <v>37032.875</v>
      </c>
      <c r="AC780" s="197" t="n">
        <v>37036.875</v>
      </c>
    </row>
    <row r="781" customFormat="false" ht="12.75" hidden="false" customHeight="false" outlineLevel="0" collapsed="false">
      <c r="A781" s="191" t="str">
        <f aca="false">B781&amp;" "&amp;C781&amp;" "&amp;D781</f>
        <v>US Natural Gas Physical</v>
      </c>
      <c r="B781" s="191" t="str">
        <f aca="false">IF((LEFT(N781,2)="US"),"US","")</f>
        <v>US</v>
      </c>
      <c r="C781" s="191" t="str">
        <f aca="false">M781</f>
        <v>Natural Gas</v>
      </c>
      <c r="D781" s="191" t="str">
        <f aca="false">IF(ISNUMBER(FIND("Phy",N781))=TRUE(),"Physical","Financial")</f>
        <v>Physical</v>
      </c>
      <c r="E781" s="191" t="n">
        <f aca="false">IF(VLOOKUP(S781,'DD-Lookup'!$J$6:$L$50,3,FALSE())="Monthly",(YEAR(AC781)-YEAR(AB781))*12+MONTH(AC781)-MONTH(AB781)+1,(AC781-AB781+1))</f>
        <v>16</v>
      </c>
      <c r="F781" s="220" t="n">
        <f aca="false">E781*SUM(P781:Q781)</f>
        <v>160000</v>
      </c>
      <c r="G781" s="196" t="n">
        <v>1245274</v>
      </c>
      <c r="H781" s="197" t="n">
        <v>37026.3219328704</v>
      </c>
      <c r="I781" s="0" t="s">
        <v>1584</v>
      </c>
      <c r="M781" s="0" t="s">
        <v>927</v>
      </c>
      <c r="N781" s="0" t="s">
        <v>1371</v>
      </c>
      <c r="O781" s="0" t="s">
        <v>1585</v>
      </c>
      <c r="P781" s="198" t="n">
        <v>10000</v>
      </c>
      <c r="S781" s="0" t="s">
        <v>1343</v>
      </c>
      <c r="T781" s="0" t="s">
        <v>772</v>
      </c>
      <c r="U781" s="200" t="n">
        <v>4.63</v>
      </c>
      <c r="V781" s="0" t="s">
        <v>1586</v>
      </c>
      <c r="W781" s="0" t="s">
        <v>1587</v>
      </c>
      <c r="X781" s="0" t="s">
        <v>1588</v>
      </c>
      <c r="Y781" s="0" t="s">
        <v>1376</v>
      </c>
      <c r="Z781" s="0" t="s">
        <v>573</v>
      </c>
      <c r="AA781" s="0" t="n">
        <v>788724</v>
      </c>
      <c r="AB781" s="197" t="n">
        <v>37027.875</v>
      </c>
      <c r="AC781" s="197" t="n">
        <v>37042.875</v>
      </c>
    </row>
    <row r="782" customFormat="false" ht="12.75" hidden="false" customHeight="false" outlineLevel="0" collapsed="false">
      <c r="A782" s="191" t="str">
        <f aca="false">B782&amp;" "&amp;C782&amp;" "&amp;D782</f>
        <v>US Natural Gas Physical</v>
      </c>
      <c r="B782" s="191" t="str">
        <f aca="false">IF((LEFT(N782,2)="US"),"US","")</f>
        <v>US</v>
      </c>
      <c r="C782" s="191" t="str">
        <f aca="false">M782</f>
        <v>Natural Gas</v>
      </c>
      <c r="D782" s="191" t="str">
        <f aca="false">IF(ISNUMBER(FIND("Phy",N782))=TRUE(),"Physical","Financial")</f>
        <v>Physical</v>
      </c>
      <c r="E782" s="191" t="n">
        <f aca="false">IF(VLOOKUP(S782,'DD-Lookup'!$J$6:$L$50,3,FALSE())="Monthly",(YEAR(AC782)-YEAR(AB782))*12+MONTH(AC782)-MONTH(AB782)+1,(AC782-AB782+1))</f>
        <v>1</v>
      </c>
      <c r="F782" s="220" t="n">
        <f aca="false">E782*SUM(P782:Q782)</f>
        <v>5000</v>
      </c>
      <c r="G782" s="196" t="n">
        <v>1245276</v>
      </c>
      <c r="H782" s="197" t="n">
        <v>37026.3219907407</v>
      </c>
      <c r="I782" s="0" t="s">
        <v>1251</v>
      </c>
      <c r="M782" s="0" t="s">
        <v>927</v>
      </c>
      <c r="N782" s="0" t="s">
        <v>1371</v>
      </c>
      <c r="O782" s="0" t="s">
        <v>1433</v>
      </c>
      <c r="P782" s="198" t="n">
        <v>5000</v>
      </c>
      <c r="S782" s="0" t="s">
        <v>1343</v>
      </c>
      <c r="T782" s="0" t="s">
        <v>772</v>
      </c>
      <c r="U782" s="200" t="n">
        <v>4.33</v>
      </c>
      <c r="V782" s="0" t="s">
        <v>1589</v>
      </c>
      <c r="W782" s="0" t="s">
        <v>1424</v>
      </c>
      <c r="X782" s="0" t="s">
        <v>1425</v>
      </c>
      <c r="Y782" s="0" t="s">
        <v>1376</v>
      </c>
      <c r="Z782" s="0" t="s">
        <v>573</v>
      </c>
      <c r="AA782" s="0" t="n">
        <v>788725</v>
      </c>
      <c r="AB782" s="197" t="n">
        <v>37027.875</v>
      </c>
      <c r="AC782" s="197" t="n">
        <v>37027.875</v>
      </c>
    </row>
    <row r="783" customFormat="false" ht="12.75" hidden="false" customHeight="false" outlineLevel="0" collapsed="false">
      <c r="A783" s="191" t="str">
        <f aca="false">B783&amp;" "&amp;C783&amp;" "&amp;D783</f>
        <v>US Natural Gas Physical</v>
      </c>
      <c r="B783" s="191" t="str">
        <f aca="false">IF((LEFT(N783,2)="US"),"US","")</f>
        <v>US</v>
      </c>
      <c r="C783" s="191" t="str">
        <f aca="false">M783</f>
        <v>Natural Gas</v>
      </c>
      <c r="D783" s="191" t="str">
        <f aca="false">IF(ISNUMBER(FIND("Phy",N783))=TRUE(),"Physical","Financial")</f>
        <v>Physical</v>
      </c>
      <c r="E783" s="191" t="n">
        <f aca="false">IF(VLOOKUP(S783,'DD-Lookup'!$J$6:$L$50,3,FALSE())="Monthly",(YEAR(AC783)-YEAR(AB783))*12+MONTH(AC783)-MONTH(AB783)+1,(AC783-AB783+1))</f>
        <v>1</v>
      </c>
      <c r="F783" s="220" t="n">
        <f aca="false">E783*SUM(P783:Q783)</f>
        <v>5000</v>
      </c>
      <c r="G783" s="196" t="n">
        <v>1245277</v>
      </c>
      <c r="H783" s="197" t="n">
        <v>37026.3220138889</v>
      </c>
      <c r="I783" s="0" t="s">
        <v>1420</v>
      </c>
      <c r="M783" s="0" t="s">
        <v>927</v>
      </c>
      <c r="N783" s="0" t="s">
        <v>1371</v>
      </c>
      <c r="O783" s="0" t="s">
        <v>1503</v>
      </c>
      <c r="P783" s="198" t="n">
        <v>5000</v>
      </c>
      <c r="S783" s="0" t="s">
        <v>1343</v>
      </c>
      <c r="T783" s="0" t="s">
        <v>772</v>
      </c>
      <c r="U783" s="200" t="n">
        <v>4.66</v>
      </c>
      <c r="V783" s="0" t="s">
        <v>1428</v>
      </c>
      <c r="W783" s="0" t="s">
        <v>1504</v>
      </c>
      <c r="X783" s="0" t="s">
        <v>1505</v>
      </c>
      <c r="Y783" s="0" t="s">
        <v>1376</v>
      </c>
      <c r="Z783" s="0" t="s">
        <v>573</v>
      </c>
      <c r="AA783" s="0" t="n">
        <v>788726</v>
      </c>
      <c r="AB783" s="197" t="n">
        <v>37027.875</v>
      </c>
      <c r="AC783" s="197" t="n">
        <v>37027.875</v>
      </c>
    </row>
    <row r="784" customFormat="false" ht="12.75" hidden="false" customHeight="false" outlineLevel="0" collapsed="false">
      <c r="A784" s="191" t="str">
        <f aca="false">B784&amp;" "&amp;C784&amp;" "&amp;D784</f>
        <v>US Natural Gas Physical</v>
      </c>
      <c r="B784" s="191" t="str">
        <f aca="false">IF((LEFT(N784,2)="US"),"US","")</f>
        <v>US</v>
      </c>
      <c r="C784" s="191" t="str">
        <f aca="false">M784</f>
        <v>Natural Gas</v>
      </c>
      <c r="D784" s="191" t="str">
        <f aca="false">IF(ISNUMBER(FIND("Phy",N784))=TRUE(),"Physical","Financial")</f>
        <v>Physical</v>
      </c>
      <c r="E784" s="191" t="n">
        <f aca="false">IF(VLOOKUP(S784,'DD-Lookup'!$J$6:$L$50,3,FALSE())="Monthly",(YEAR(AC784)-YEAR(AB784))*12+MONTH(AC784)-MONTH(AB784)+1,(AC784-AB784+1))</f>
        <v>1</v>
      </c>
      <c r="F784" s="220" t="n">
        <f aca="false">E784*SUM(P784:Q784)</f>
        <v>5000</v>
      </c>
      <c r="G784" s="196" t="n">
        <v>1245279</v>
      </c>
      <c r="H784" s="197" t="n">
        <v>37026.3221180556</v>
      </c>
      <c r="I784" s="0" t="s">
        <v>1328</v>
      </c>
      <c r="M784" s="0" t="s">
        <v>927</v>
      </c>
      <c r="N784" s="0" t="s">
        <v>1371</v>
      </c>
      <c r="O784" s="0" t="s">
        <v>1436</v>
      </c>
      <c r="P784" s="198" t="n">
        <v>5000</v>
      </c>
      <c r="S784" s="0" t="s">
        <v>1343</v>
      </c>
      <c r="T784" s="0" t="s">
        <v>772</v>
      </c>
      <c r="U784" s="200" t="n">
        <v>4.33</v>
      </c>
      <c r="V784" s="0" t="s">
        <v>1456</v>
      </c>
      <c r="W784" s="0" t="s">
        <v>1424</v>
      </c>
      <c r="X784" s="0" t="s">
        <v>1425</v>
      </c>
      <c r="Y784" s="0" t="s">
        <v>1376</v>
      </c>
      <c r="Z784" s="0" t="s">
        <v>573</v>
      </c>
      <c r="AA784" s="0" t="n">
        <v>788727</v>
      </c>
      <c r="AB784" s="197" t="n">
        <v>37027.875</v>
      </c>
      <c r="AC784" s="197" t="n">
        <v>37027.875</v>
      </c>
    </row>
    <row r="785" customFormat="false" ht="12.75" hidden="false" customHeight="false" outlineLevel="0" collapsed="false">
      <c r="A785" s="191" t="str">
        <f aca="false">B785&amp;" "&amp;C785&amp;" "&amp;D785</f>
        <v>US Crude Financial</v>
      </c>
      <c r="B785" s="191" t="str">
        <f aca="false">IF((LEFT(N785,2)="US"),"US","")</f>
        <v>US</v>
      </c>
      <c r="C785" s="191" t="str">
        <f aca="false">M785</f>
        <v>Crude</v>
      </c>
      <c r="D785" s="191" t="str">
        <f aca="false">IF(ISNUMBER(FIND("Phy",N785))=TRUE(),"Physical","Financial")</f>
        <v>Financial</v>
      </c>
      <c r="E785" s="191" t="n">
        <f aca="false">IF(VLOOKUP(S785,'DD-Lookup'!$J$6:$L$50,3,FALSE())="Monthly",(YEAR(AC785)-YEAR(AB785))*12+MONTH(AC785)-MONTH(AB785)+1,(AC785-AB785+1))</f>
        <v>1</v>
      </c>
      <c r="F785" s="220" t="n">
        <f aca="false">E785*SUM(P785:Q785)</f>
        <v>50000</v>
      </c>
      <c r="G785" s="196" t="n">
        <v>1245278</v>
      </c>
      <c r="H785" s="197" t="n">
        <v>37026.3221180556</v>
      </c>
      <c r="I785" s="0" t="s">
        <v>616</v>
      </c>
      <c r="M785" s="0" t="s">
        <v>60</v>
      </c>
      <c r="N785" s="0" t="s">
        <v>1138</v>
      </c>
      <c r="O785" s="0" t="s">
        <v>1590</v>
      </c>
      <c r="P785" s="198" t="n">
        <v>50000</v>
      </c>
      <c r="S785" s="0" t="s">
        <v>1140</v>
      </c>
      <c r="T785" s="0" t="s">
        <v>772</v>
      </c>
      <c r="U785" s="200" t="n">
        <v>28.7</v>
      </c>
      <c r="V785" s="0" t="s">
        <v>1591</v>
      </c>
      <c r="W785" s="0" t="s">
        <v>1142</v>
      </c>
      <c r="X785" s="0" t="s">
        <v>1592</v>
      </c>
      <c r="Y785" s="0" t="s">
        <v>893</v>
      </c>
      <c r="Z785" s="0" t="s">
        <v>573</v>
      </c>
      <c r="AA785" s="0" t="s">
        <v>1593</v>
      </c>
      <c r="AB785" s="197" t="n">
        <v>37043</v>
      </c>
      <c r="AC785" s="197" t="n">
        <v>37072</v>
      </c>
    </row>
    <row r="786" customFormat="false" ht="12.75" hidden="false" customHeight="false" outlineLevel="0" collapsed="false">
      <c r="A786" s="191" t="str">
        <f aca="false">B786&amp;" "&amp;C786&amp;" "&amp;D786</f>
        <v>US Natural Gas Physical</v>
      </c>
      <c r="B786" s="191" t="str">
        <f aca="false">IF((LEFT(N786,2)="US"),"US","")</f>
        <v>US</v>
      </c>
      <c r="C786" s="191" t="str">
        <f aca="false">M786</f>
        <v>Natural Gas</v>
      </c>
      <c r="D786" s="191" t="str">
        <f aca="false">IF(ISNUMBER(FIND("Phy",N786))=TRUE(),"Physical","Financial")</f>
        <v>Physical</v>
      </c>
      <c r="E786" s="191" t="n">
        <f aca="false">IF(VLOOKUP(S786,'DD-Lookup'!$J$6:$L$50,3,FALSE())="Monthly",(YEAR(AC786)-YEAR(AB786))*12+MONTH(AC786)-MONTH(AB786)+1,(AC786-AB786+1))</f>
        <v>1</v>
      </c>
      <c r="F786" s="220" t="n">
        <f aca="false">E786*SUM(P786:Q786)</f>
        <v>2500</v>
      </c>
      <c r="G786" s="196" t="n">
        <v>1245280</v>
      </c>
      <c r="H786" s="197" t="n">
        <v>37026.3221643519</v>
      </c>
      <c r="I786" s="0" t="s">
        <v>1492</v>
      </c>
      <c r="M786" s="0" t="s">
        <v>927</v>
      </c>
      <c r="N786" s="0" t="s">
        <v>1371</v>
      </c>
      <c r="O786" s="0" t="s">
        <v>1534</v>
      </c>
      <c r="P786" s="198" t="n">
        <v>2500</v>
      </c>
      <c r="S786" s="0" t="s">
        <v>1343</v>
      </c>
      <c r="T786" s="0" t="s">
        <v>772</v>
      </c>
      <c r="U786" s="200" t="n">
        <v>4.65</v>
      </c>
      <c r="V786" s="0" t="s">
        <v>1539</v>
      </c>
      <c r="W786" s="0" t="s">
        <v>1504</v>
      </c>
      <c r="X786" s="0" t="s">
        <v>1505</v>
      </c>
      <c r="Y786" s="0" t="s">
        <v>1376</v>
      </c>
      <c r="Z786" s="0" t="s">
        <v>573</v>
      </c>
      <c r="AA786" s="0" t="n">
        <v>788728</v>
      </c>
      <c r="AB786" s="197" t="n">
        <v>37027.875</v>
      </c>
      <c r="AC786" s="197" t="n">
        <v>37027.875</v>
      </c>
    </row>
    <row r="787" customFormat="false" ht="12.75" hidden="false" customHeight="false" outlineLevel="0" collapsed="false">
      <c r="A787" s="191" t="str">
        <f aca="false">B787&amp;" "&amp;C787&amp;" "&amp;D787</f>
        <v>US Natural Gas Physical</v>
      </c>
      <c r="B787" s="191" t="str">
        <f aca="false">IF((LEFT(N787,2)="US"),"US","")</f>
        <v>US</v>
      </c>
      <c r="C787" s="191" t="str">
        <f aca="false">M787</f>
        <v>Natural Gas</v>
      </c>
      <c r="D787" s="191" t="str">
        <f aca="false">IF(ISNUMBER(FIND("Phy",N787))=TRUE(),"Physical","Financial")</f>
        <v>Physical</v>
      </c>
      <c r="E787" s="191" t="n">
        <f aca="false">IF(VLOOKUP(S787,'DD-Lookup'!$J$6:$L$50,3,FALSE())="Monthly",(YEAR(AC787)-YEAR(AB787))*12+MONTH(AC787)-MONTH(AB787)+1,(AC787-AB787+1))</f>
        <v>1</v>
      </c>
      <c r="F787" s="220" t="n">
        <f aca="false">E787*SUM(P787:Q787)</f>
        <v>5000</v>
      </c>
      <c r="G787" s="196" t="n">
        <v>1245281</v>
      </c>
      <c r="H787" s="197" t="n">
        <v>37026.3221875</v>
      </c>
      <c r="I787" s="0" t="s">
        <v>1535</v>
      </c>
      <c r="M787" s="0" t="s">
        <v>927</v>
      </c>
      <c r="N787" s="0" t="s">
        <v>1371</v>
      </c>
      <c r="O787" s="0" t="s">
        <v>1435</v>
      </c>
      <c r="P787" s="198" t="n">
        <v>5000</v>
      </c>
      <c r="S787" s="0" t="s">
        <v>1343</v>
      </c>
      <c r="T787" s="0" t="s">
        <v>772</v>
      </c>
      <c r="U787" s="200" t="n">
        <v>4.315</v>
      </c>
      <c r="V787" s="0" t="s">
        <v>1583</v>
      </c>
      <c r="W787" s="0" t="s">
        <v>1424</v>
      </c>
      <c r="X787" s="0" t="s">
        <v>1425</v>
      </c>
      <c r="Y787" s="0" t="s">
        <v>1376</v>
      </c>
      <c r="Z787" s="0" t="s">
        <v>573</v>
      </c>
      <c r="AA787" s="0" t="n">
        <v>788729</v>
      </c>
      <c r="AB787" s="197" t="n">
        <v>37027.875</v>
      </c>
      <c r="AC787" s="197" t="n">
        <v>37027.875</v>
      </c>
    </row>
    <row r="788" customFormat="false" ht="12.75" hidden="false" customHeight="false" outlineLevel="0" collapsed="false">
      <c r="A788" s="191" t="str">
        <f aca="false">B788&amp;" "&amp;C788&amp;" "&amp;D788</f>
        <v>US Natural Gas Physical</v>
      </c>
      <c r="B788" s="191" t="str">
        <f aca="false">IF((LEFT(N788,2)="US"),"US","")</f>
        <v>US</v>
      </c>
      <c r="C788" s="191" t="str">
        <f aca="false">M788</f>
        <v>Natural Gas</v>
      </c>
      <c r="D788" s="191" t="str">
        <f aca="false">IF(ISNUMBER(FIND("Phy",N788))=TRUE(),"Physical","Financial")</f>
        <v>Physical</v>
      </c>
      <c r="E788" s="191" t="n">
        <f aca="false">IF(VLOOKUP(S788,'DD-Lookup'!$J$6:$L$50,3,FALSE())="Monthly",(YEAR(AC788)-YEAR(AB788))*12+MONTH(AC788)-MONTH(AB788)+1,(AC788-AB788+1))</f>
        <v>1</v>
      </c>
      <c r="F788" s="220" t="n">
        <f aca="false">E788*SUM(P788:Q788)</f>
        <v>10000</v>
      </c>
      <c r="G788" s="196" t="n">
        <v>1245282</v>
      </c>
      <c r="H788" s="197" t="n">
        <v>37026.3221990741</v>
      </c>
      <c r="I788" s="0" t="s">
        <v>1420</v>
      </c>
      <c r="M788" s="0" t="s">
        <v>927</v>
      </c>
      <c r="N788" s="0" t="s">
        <v>1371</v>
      </c>
      <c r="O788" s="0" t="s">
        <v>1469</v>
      </c>
      <c r="P788" s="198" t="n">
        <v>10000</v>
      </c>
      <c r="S788" s="0" t="s">
        <v>1343</v>
      </c>
      <c r="T788" s="0" t="s">
        <v>772</v>
      </c>
      <c r="U788" s="200" t="n">
        <v>4.355</v>
      </c>
      <c r="V788" s="0" t="s">
        <v>1594</v>
      </c>
      <c r="W788" s="0" t="s">
        <v>1459</v>
      </c>
      <c r="X788" s="0" t="s">
        <v>1460</v>
      </c>
      <c r="Y788" s="0" t="s">
        <v>1376</v>
      </c>
      <c r="Z788" s="0" t="s">
        <v>573</v>
      </c>
      <c r="AA788" s="0" t="n">
        <v>788730</v>
      </c>
      <c r="AB788" s="197" t="n">
        <v>37027.875</v>
      </c>
      <c r="AC788" s="197" t="n">
        <v>37027.875</v>
      </c>
    </row>
    <row r="789" customFormat="false" ht="12.75" hidden="false" customHeight="false" outlineLevel="0" collapsed="false">
      <c r="A789" s="191" t="str">
        <f aca="false">B789&amp;" "&amp;C789&amp;" "&amp;D789</f>
        <v>US Natural Gas Physical</v>
      </c>
      <c r="B789" s="191" t="str">
        <f aca="false">IF((LEFT(N789,2)="US"),"US","")</f>
        <v>US</v>
      </c>
      <c r="C789" s="191" t="str">
        <f aca="false">M789</f>
        <v>Natural Gas</v>
      </c>
      <c r="D789" s="191" t="str">
        <f aca="false">IF(ISNUMBER(FIND("Phy",N789))=TRUE(),"Physical","Financial")</f>
        <v>Physical</v>
      </c>
      <c r="E789" s="191" t="n">
        <f aca="false">IF(VLOOKUP(S789,'DD-Lookup'!$J$6:$L$50,3,FALSE())="Monthly",(YEAR(AC789)-YEAR(AB789))*12+MONTH(AC789)-MONTH(AB789)+1,(AC789-AB789+1))</f>
        <v>1</v>
      </c>
      <c r="F789" s="220" t="n">
        <f aca="false">E789*SUM(P789:Q789)</f>
        <v>5000</v>
      </c>
      <c r="G789" s="196" t="n">
        <v>1245283</v>
      </c>
      <c r="H789" s="197" t="n">
        <v>37026.3222337963</v>
      </c>
      <c r="I789" s="0" t="s">
        <v>1564</v>
      </c>
      <c r="M789" s="0" t="s">
        <v>927</v>
      </c>
      <c r="N789" s="0" t="s">
        <v>1371</v>
      </c>
      <c r="O789" s="0" t="s">
        <v>1503</v>
      </c>
      <c r="P789" s="198" t="n">
        <v>5000</v>
      </c>
      <c r="S789" s="0" t="s">
        <v>1343</v>
      </c>
      <c r="T789" s="0" t="s">
        <v>772</v>
      </c>
      <c r="U789" s="200" t="n">
        <v>4.655</v>
      </c>
      <c r="V789" s="0" t="s">
        <v>1565</v>
      </c>
      <c r="W789" s="0" t="s">
        <v>1504</v>
      </c>
      <c r="X789" s="0" t="s">
        <v>1505</v>
      </c>
      <c r="Y789" s="0" t="s">
        <v>1376</v>
      </c>
      <c r="Z789" s="0" t="s">
        <v>573</v>
      </c>
      <c r="AA789" s="0" t="n">
        <v>788731</v>
      </c>
      <c r="AB789" s="197" t="n">
        <v>37027.875</v>
      </c>
      <c r="AC789" s="197" t="n">
        <v>37027.875</v>
      </c>
    </row>
    <row r="790" customFormat="false" ht="12.75" hidden="false" customHeight="false" outlineLevel="0" collapsed="false">
      <c r="A790" s="191" t="str">
        <f aca="false">B790&amp;" "&amp;C790&amp;" "&amp;D790</f>
        <v>US Natural Gas Physical</v>
      </c>
      <c r="B790" s="191" t="str">
        <f aca="false">IF((LEFT(N790,2)="US"),"US","")</f>
        <v>US</v>
      </c>
      <c r="C790" s="191" t="str">
        <f aca="false">M790</f>
        <v>Natural Gas</v>
      </c>
      <c r="D790" s="191" t="str">
        <f aca="false">IF(ISNUMBER(FIND("Phy",N790))=TRUE(),"Physical","Financial")</f>
        <v>Physical</v>
      </c>
      <c r="E790" s="191" t="n">
        <f aca="false">IF(VLOOKUP(S790,'DD-Lookup'!$J$6:$L$50,3,FALSE())="Monthly",(YEAR(AC790)-YEAR(AB790))*12+MONTH(AC790)-MONTH(AB790)+1,(AC790-AB790+1))</f>
        <v>1</v>
      </c>
      <c r="F790" s="220" t="n">
        <f aca="false">E790*SUM(P790:Q790)</f>
        <v>10000</v>
      </c>
      <c r="G790" s="196" t="n">
        <v>1245284</v>
      </c>
      <c r="H790" s="197" t="n">
        <v>37026.3222685185</v>
      </c>
      <c r="I790" s="0" t="s">
        <v>1535</v>
      </c>
      <c r="M790" s="0" t="s">
        <v>927</v>
      </c>
      <c r="N790" s="0" t="s">
        <v>1371</v>
      </c>
      <c r="O790" s="0" t="s">
        <v>1372</v>
      </c>
      <c r="P790" s="198" t="n">
        <v>10000</v>
      </c>
      <c r="S790" s="0" t="s">
        <v>1343</v>
      </c>
      <c r="T790" s="0" t="s">
        <v>772</v>
      </c>
      <c r="U790" s="200" t="n">
        <v>4.5275</v>
      </c>
      <c r="V790" s="0" t="s">
        <v>1536</v>
      </c>
      <c r="W790" s="0" t="s">
        <v>1374</v>
      </c>
      <c r="X790" s="0" t="s">
        <v>1375</v>
      </c>
      <c r="Y790" s="0" t="s">
        <v>1376</v>
      </c>
      <c r="Z790" s="0" t="s">
        <v>573</v>
      </c>
      <c r="AA790" s="0" t="n">
        <v>788732</v>
      </c>
      <c r="AB790" s="197" t="n">
        <v>37027.875</v>
      </c>
      <c r="AC790" s="197" t="n">
        <v>37027.875</v>
      </c>
    </row>
    <row r="791" customFormat="false" ht="12.75" hidden="false" customHeight="false" outlineLevel="0" collapsed="false">
      <c r="A791" s="191" t="str">
        <f aca="false">B791&amp;" "&amp;C791&amp;" "&amp;D791</f>
        <v>US Natural Gas Physical</v>
      </c>
      <c r="B791" s="191" t="str">
        <f aca="false">IF((LEFT(N791,2)="US"),"US","")</f>
        <v>US</v>
      </c>
      <c r="C791" s="191" t="str">
        <f aca="false">M791</f>
        <v>Natural Gas</v>
      </c>
      <c r="D791" s="191" t="str">
        <f aca="false">IF(ISNUMBER(FIND("Phy",N791))=TRUE(),"Physical","Financial")</f>
        <v>Physical</v>
      </c>
      <c r="E791" s="191" t="n">
        <f aca="false">IF(VLOOKUP(S791,'DD-Lookup'!$J$6:$L$50,3,FALSE())="Monthly",(YEAR(AC791)-YEAR(AB791))*12+MONTH(AC791)-MONTH(AB791)+1,(AC791-AB791+1))</f>
        <v>1</v>
      </c>
      <c r="F791" s="220" t="n">
        <f aca="false">E791*SUM(P791:Q791)</f>
        <v>5000</v>
      </c>
      <c r="G791" s="196" t="n">
        <v>1245285</v>
      </c>
      <c r="H791" s="197" t="n">
        <v>37026.3223032407</v>
      </c>
      <c r="I791" s="0" t="s">
        <v>1251</v>
      </c>
      <c r="M791" s="0" t="s">
        <v>927</v>
      </c>
      <c r="N791" s="0" t="s">
        <v>1371</v>
      </c>
      <c r="O791" s="0" t="s">
        <v>1435</v>
      </c>
      <c r="P791" s="198" t="n">
        <v>5000</v>
      </c>
      <c r="S791" s="0" t="s">
        <v>1343</v>
      </c>
      <c r="T791" s="0" t="s">
        <v>772</v>
      </c>
      <c r="U791" s="200" t="n">
        <v>4.305</v>
      </c>
      <c r="V791" s="0" t="s">
        <v>1589</v>
      </c>
      <c r="W791" s="0" t="s">
        <v>1424</v>
      </c>
      <c r="X791" s="0" t="s">
        <v>1425</v>
      </c>
      <c r="Y791" s="0" t="s">
        <v>1376</v>
      </c>
      <c r="Z791" s="0" t="s">
        <v>573</v>
      </c>
      <c r="AA791" s="0" t="n">
        <v>788733</v>
      </c>
      <c r="AB791" s="197" t="n">
        <v>37027.875</v>
      </c>
      <c r="AC791" s="197" t="n">
        <v>37027.875</v>
      </c>
    </row>
    <row r="792" customFormat="false" ht="12.75" hidden="false" customHeight="false" outlineLevel="0" collapsed="false">
      <c r="A792" s="191" t="str">
        <f aca="false">B792&amp;" "&amp;C792&amp;" "&amp;D792</f>
        <v>US Natural Gas Physical</v>
      </c>
      <c r="B792" s="191" t="str">
        <f aca="false">IF((LEFT(N792,2)="US"),"US","")</f>
        <v>US</v>
      </c>
      <c r="C792" s="191" t="str">
        <f aca="false">M792</f>
        <v>Natural Gas</v>
      </c>
      <c r="D792" s="191" t="str">
        <f aca="false">IF(ISNUMBER(FIND("Phy",N792))=TRUE(),"Physical","Financial")</f>
        <v>Physical</v>
      </c>
      <c r="E792" s="191" t="n">
        <f aca="false">IF(VLOOKUP(S792,'DD-Lookup'!$J$6:$L$50,3,FALSE())="Monthly",(YEAR(AC792)-YEAR(AB792))*12+MONTH(AC792)-MONTH(AB792)+1,(AC792-AB792+1))</f>
        <v>1</v>
      </c>
      <c r="F792" s="220" t="n">
        <f aca="false">E792*SUM(P792:Q792)</f>
        <v>5000</v>
      </c>
      <c r="G792" s="196" t="n">
        <v>1245286</v>
      </c>
      <c r="H792" s="197" t="n">
        <v>37026.3224305556</v>
      </c>
      <c r="I792" s="0" t="s">
        <v>1432</v>
      </c>
      <c r="M792" s="0" t="s">
        <v>927</v>
      </c>
      <c r="N792" s="0" t="s">
        <v>1371</v>
      </c>
      <c r="O792" s="0" t="s">
        <v>1435</v>
      </c>
      <c r="Q792" s="198" t="n">
        <v>5000</v>
      </c>
      <c r="S792" s="0" t="s">
        <v>1343</v>
      </c>
      <c r="T792" s="0" t="s">
        <v>772</v>
      </c>
      <c r="U792" s="200" t="n">
        <v>4.31</v>
      </c>
      <c r="V792" s="0" t="s">
        <v>1595</v>
      </c>
      <c r="W792" s="0" t="s">
        <v>1424</v>
      </c>
      <c r="X792" s="0" t="s">
        <v>1425</v>
      </c>
      <c r="Y792" s="0" t="s">
        <v>1376</v>
      </c>
      <c r="Z792" s="0" t="s">
        <v>573</v>
      </c>
      <c r="AA792" s="0" t="n">
        <v>788734</v>
      </c>
      <c r="AB792" s="197" t="n">
        <v>37027.875</v>
      </c>
      <c r="AC792" s="197" t="n">
        <v>37027.875</v>
      </c>
    </row>
    <row r="793" customFormat="false" ht="12.75" hidden="false" customHeight="false" outlineLevel="0" collapsed="false">
      <c r="A793" s="191" t="str">
        <f aca="false">B793&amp;" "&amp;C793&amp;" "&amp;D793</f>
        <v>US Natural Gas Financial</v>
      </c>
      <c r="B793" s="191" t="str">
        <f aca="false">IF((LEFT(N793,2)="US"),"US","")</f>
        <v>US</v>
      </c>
      <c r="C793" s="191" t="str">
        <f aca="false">M793</f>
        <v>Natural Gas</v>
      </c>
      <c r="D793" s="191" t="str">
        <f aca="false">IF(ISNUMBER(FIND("Phy",N793))=TRUE(),"Physical","Financial")</f>
        <v>Financial</v>
      </c>
      <c r="E793" s="191" t="n">
        <f aca="false">IF(VLOOKUP(S793,'DD-Lookup'!$J$6:$L$50,3,FALSE())="Monthly",(YEAR(AC793)-YEAR(AB793))*12+MONTH(AC793)-MONTH(AB793)+1,(AC793-AB793+1))</f>
        <v>30</v>
      </c>
      <c r="F793" s="220" t="n">
        <f aca="false">E793*SUM(P793:Q793)</f>
        <v>300000</v>
      </c>
      <c r="G793" s="196" t="n">
        <v>1245287</v>
      </c>
      <c r="H793" s="197" t="n">
        <v>37026.3224421296</v>
      </c>
      <c r="I793" s="0" t="s">
        <v>1268</v>
      </c>
      <c r="M793" s="0" t="s">
        <v>927</v>
      </c>
      <c r="N793" s="0" t="s">
        <v>1341</v>
      </c>
      <c r="O793" s="0" t="s">
        <v>1342</v>
      </c>
      <c r="Q793" s="198" t="n">
        <v>10000</v>
      </c>
      <c r="S793" s="0" t="s">
        <v>1343</v>
      </c>
      <c r="T793" s="0" t="s">
        <v>772</v>
      </c>
      <c r="U793" s="200" t="n">
        <v>4.505</v>
      </c>
      <c r="V793" s="0" t="s">
        <v>1596</v>
      </c>
      <c r="W793" s="0" t="s">
        <v>1345</v>
      </c>
      <c r="X793" s="0" t="s">
        <v>1346</v>
      </c>
      <c r="Y793" s="0" t="s">
        <v>893</v>
      </c>
      <c r="Z793" s="0" t="s">
        <v>573</v>
      </c>
      <c r="AA793" s="0" t="s">
        <v>1597</v>
      </c>
      <c r="AB793" s="197" t="n">
        <v>37043.875</v>
      </c>
      <c r="AC793" s="197" t="n">
        <v>37072.875</v>
      </c>
      <c r="AD793" s="0" t="n">
        <f aca="false">(AC793-AB793+1)*SUM(P793:Q793)</f>
        <v>300000</v>
      </c>
    </row>
    <row r="794" customFormat="false" ht="12.75" hidden="false" customHeight="false" outlineLevel="0" collapsed="false">
      <c r="A794" s="191" t="str">
        <f aca="false">B794&amp;" "&amp;C794&amp;" "&amp;D794</f>
        <v>US Natural Gas Physical</v>
      </c>
      <c r="B794" s="191" t="str">
        <f aca="false">IF((LEFT(N794,2)="US"),"US","")</f>
        <v>US</v>
      </c>
      <c r="C794" s="191" t="str">
        <f aca="false">M794</f>
        <v>Natural Gas</v>
      </c>
      <c r="D794" s="191" t="str">
        <f aca="false">IF(ISNUMBER(FIND("Phy",N794))=TRUE(),"Physical","Financial")</f>
        <v>Physical</v>
      </c>
      <c r="E794" s="191" t="n">
        <f aca="false">IF(VLOOKUP(S794,'DD-Lookup'!$J$6:$L$50,3,FALSE())="Monthly",(YEAR(AC794)-YEAR(AB794))*12+MONTH(AC794)-MONTH(AB794)+1,(AC794-AB794+1))</f>
        <v>1</v>
      </c>
      <c r="F794" s="220" t="n">
        <f aca="false">E794*SUM(P794:Q794)</f>
        <v>5000</v>
      </c>
      <c r="G794" s="196" t="n">
        <v>1245288</v>
      </c>
      <c r="H794" s="197" t="n">
        <v>37026.3224537037</v>
      </c>
      <c r="I794" s="0" t="s">
        <v>1364</v>
      </c>
      <c r="M794" s="0" t="s">
        <v>927</v>
      </c>
      <c r="N794" s="0" t="s">
        <v>1371</v>
      </c>
      <c r="O794" s="0" t="s">
        <v>1423</v>
      </c>
      <c r="P794" s="198" t="n">
        <v>5000</v>
      </c>
      <c r="S794" s="0" t="s">
        <v>1343</v>
      </c>
      <c r="T794" s="0" t="s">
        <v>772</v>
      </c>
      <c r="U794" s="200" t="n">
        <v>4.315</v>
      </c>
      <c r="V794" s="0" t="s">
        <v>1598</v>
      </c>
      <c r="W794" s="0" t="s">
        <v>1424</v>
      </c>
      <c r="X794" s="0" t="s">
        <v>1425</v>
      </c>
      <c r="Y794" s="0" t="s">
        <v>1376</v>
      </c>
      <c r="Z794" s="0" t="s">
        <v>573</v>
      </c>
      <c r="AA794" s="0" t="n">
        <v>788735</v>
      </c>
      <c r="AB794" s="197" t="n">
        <v>37027.875</v>
      </c>
      <c r="AC794" s="197" t="n">
        <v>37027.875</v>
      </c>
    </row>
    <row r="795" customFormat="false" ht="12.75" hidden="false" customHeight="false" outlineLevel="0" collapsed="false">
      <c r="A795" s="191" t="str">
        <f aca="false">B795&amp;" "&amp;C795&amp;" "&amp;D795</f>
        <v>US Natural Gas Physical</v>
      </c>
      <c r="B795" s="191" t="str">
        <f aca="false">IF((LEFT(N795,2)="US"),"US","")</f>
        <v>US</v>
      </c>
      <c r="C795" s="191" t="str">
        <f aca="false">M795</f>
        <v>Natural Gas</v>
      </c>
      <c r="D795" s="191" t="str">
        <f aca="false">IF(ISNUMBER(FIND("Phy",N795))=TRUE(),"Physical","Financial")</f>
        <v>Physical</v>
      </c>
      <c r="E795" s="191" t="n">
        <f aca="false">IF(VLOOKUP(S795,'DD-Lookup'!$J$6:$L$50,3,FALSE())="Monthly",(YEAR(AC795)-YEAR(AB795))*12+MONTH(AC795)-MONTH(AB795)+1,(AC795-AB795+1))</f>
        <v>1</v>
      </c>
      <c r="F795" s="220" t="n">
        <f aca="false">E795*SUM(P795:Q795)</f>
        <v>10000</v>
      </c>
      <c r="G795" s="196" t="n">
        <v>1245289</v>
      </c>
      <c r="H795" s="197" t="n">
        <v>37026.3225</v>
      </c>
      <c r="I795" s="0" t="s">
        <v>1430</v>
      </c>
      <c r="M795" s="0" t="s">
        <v>927</v>
      </c>
      <c r="N795" s="0" t="s">
        <v>1371</v>
      </c>
      <c r="O795" s="0" t="s">
        <v>1457</v>
      </c>
      <c r="P795" s="198" t="n">
        <v>10000</v>
      </c>
      <c r="S795" s="0" t="s">
        <v>1343</v>
      </c>
      <c r="T795" s="0" t="s">
        <v>772</v>
      </c>
      <c r="U795" s="200" t="n">
        <v>4.395</v>
      </c>
      <c r="V795" s="0" t="s">
        <v>1559</v>
      </c>
      <c r="W795" s="0" t="s">
        <v>1459</v>
      </c>
      <c r="X795" s="0" t="s">
        <v>1460</v>
      </c>
      <c r="Y795" s="0" t="s">
        <v>1376</v>
      </c>
      <c r="Z795" s="0" t="s">
        <v>573</v>
      </c>
      <c r="AA795" s="0" t="n">
        <v>788736</v>
      </c>
      <c r="AB795" s="197" t="n">
        <v>37027.875</v>
      </c>
      <c r="AC795" s="197" t="n">
        <v>37027.875</v>
      </c>
    </row>
    <row r="796" customFormat="false" ht="12.75" hidden="false" customHeight="false" outlineLevel="0" collapsed="false">
      <c r="A796" s="191" t="str">
        <f aca="false">B796&amp;" "&amp;C796&amp;" "&amp;D796</f>
        <v>US Natural Gas Physical</v>
      </c>
      <c r="B796" s="191" t="str">
        <f aca="false">IF((LEFT(N796,2)="US"),"US","")</f>
        <v>US</v>
      </c>
      <c r="C796" s="191" t="str">
        <f aca="false">M796</f>
        <v>Natural Gas</v>
      </c>
      <c r="D796" s="191" t="str">
        <f aca="false">IF(ISNUMBER(FIND("Phy",N796))=TRUE(),"Physical","Financial")</f>
        <v>Physical</v>
      </c>
      <c r="E796" s="191" t="n">
        <f aca="false">IF(VLOOKUP(S796,'DD-Lookup'!$J$6:$L$50,3,FALSE())="Monthly",(YEAR(AC796)-YEAR(AB796))*12+MONTH(AC796)-MONTH(AB796)+1,(AC796-AB796+1))</f>
        <v>1</v>
      </c>
      <c r="F796" s="220" t="n">
        <f aca="false">E796*SUM(P796:Q796)</f>
        <v>10000</v>
      </c>
      <c r="G796" s="196" t="n">
        <v>1245290</v>
      </c>
      <c r="H796" s="197" t="n">
        <v>37026.3226041667</v>
      </c>
      <c r="I796" s="0" t="s">
        <v>633</v>
      </c>
      <c r="M796" s="0" t="s">
        <v>927</v>
      </c>
      <c r="N796" s="0" t="s">
        <v>1371</v>
      </c>
      <c r="O796" s="0" t="s">
        <v>1553</v>
      </c>
      <c r="Q796" s="198" t="n">
        <v>10000</v>
      </c>
      <c r="S796" s="0" t="s">
        <v>1343</v>
      </c>
      <c r="T796" s="0" t="s">
        <v>772</v>
      </c>
      <c r="U796" s="200" t="n">
        <v>4.43</v>
      </c>
      <c r="V796" s="0" t="s">
        <v>1599</v>
      </c>
      <c r="W796" s="0" t="s">
        <v>1555</v>
      </c>
      <c r="X796" s="0" t="s">
        <v>1556</v>
      </c>
      <c r="Y796" s="0" t="s">
        <v>1376</v>
      </c>
      <c r="Z796" s="0" t="s">
        <v>573</v>
      </c>
      <c r="AA796" s="0" t="n">
        <v>788738</v>
      </c>
      <c r="AB796" s="197" t="n">
        <v>37027.875</v>
      </c>
      <c r="AC796" s="197" t="n">
        <v>37027.875</v>
      </c>
    </row>
    <row r="797" customFormat="false" ht="12.75" hidden="false" customHeight="false" outlineLevel="0" collapsed="false">
      <c r="A797" s="191" t="str">
        <f aca="false">B797&amp;" "&amp;C797&amp;" "&amp;D797</f>
        <v> Power Physical</v>
      </c>
      <c r="B797" s="191" t="str">
        <f aca="false">IF((LEFT(N797,2)="US"),"US","")</f>
        <v/>
      </c>
      <c r="C797" s="191" t="str">
        <f aca="false">M797</f>
        <v>Power</v>
      </c>
      <c r="D797" s="191" t="str">
        <f aca="false">IF(ISNUMBER(FIND("Phy",N797))=TRUE(),"Physical","Financial")</f>
        <v>Physical</v>
      </c>
      <c r="E797" s="191" t="n">
        <f aca="false">IF(VLOOKUP(S797,'DD-Lookup'!$J$6:$L$50,3,FALSE())="Monthly",(YEAR(AC797)-YEAR(AB797))*12+MONTH(AC797)-MONTH(AB797)+1,(AC797-AB797+1))</f>
        <v>1</v>
      </c>
      <c r="F797" s="220" t="n">
        <f aca="false">E797*SUM(P797:Q797)</f>
        <v>25</v>
      </c>
      <c r="G797" s="196" t="n">
        <v>1245292</v>
      </c>
      <c r="H797" s="197" t="n">
        <v>37026.3226157407</v>
      </c>
      <c r="I797" s="0" t="s">
        <v>844</v>
      </c>
      <c r="M797" s="0" t="s">
        <v>72</v>
      </c>
      <c r="N797" s="0" t="s">
        <v>793</v>
      </c>
      <c r="O797" s="0" t="s">
        <v>1600</v>
      </c>
      <c r="Q797" s="198" t="n">
        <v>25</v>
      </c>
      <c r="S797" s="0" t="s">
        <v>781</v>
      </c>
      <c r="T797" s="0" t="s">
        <v>795</v>
      </c>
      <c r="U797" s="200" t="n">
        <v>24</v>
      </c>
      <c r="V797" s="0" t="s">
        <v>845</v>
      </c>
      <c r="W797" s="0" t="s">
        <v>797</v>
      </c>
      <c r="X797" s="0" t="s">
        <v>798</v>
      </c>
      <c r="Y797" s="0" t="s">
        <v>799</v>
      </c>
      <c r="Z797" s="0" t="s">
        <v>800</v>
      </c>
      <c r="AA797" s="0" t="n">
        <v>102351.1</v>
      </c>
      <c r="AB797" s="197" t="n">
        <v>37028.875</v>
      </c>
      <c r="AC797" s="197" t="n">
        <v>37028.875</v>
      </c>
    </row>
    <row r="798" customFormat="false" ht="12.75" hidden="false" customHeight="false" outlineLevel="0" collapsed="false">
      <c r="A798" s="191" t="str">
        <f aca="false">B798&amp;" "&amp;C798&amp;" "&amp;D798</f>
        <v>US Natural Gas Physical</v>
      </c>
      <c r="B798" s="191" t="str">
        <f aca="false">IF((LEFT(N798,2)="US"),"US","")</f>
        <v>US</v>
      </c>
      <c r="C798" s="191" t="str">
        <f aca="false">M798</f>
        <v>Natural Gas</v>
      </c>
      <c r="D798" s="191" t="str">
        <f aca="false">IF(ISNUMBER(FIND("Phy",N798))=TRUE(),"Physical","Financial")</f>
        <v>Physical</v>
      </c>
      <c r="E798" s="191" t="n">
        <f aca="false">IF(VLOOKUP(S798,'DD-Lookup'!$J$6:$L$50,3,FALSE())="Monthly",(YEAR(AC798)-YEAR(AB798))*12+MONTH(AC798)-MONTH(AB798)+1,(AC798-AB798+1))</f>
        <v>1</v>
      </c>
      <c r="F798" s="220" t="n">
        <f aca="false">E798*SUM(P798:Q798)</f>
        <v>10000</v>
      </c>
      <c r="G798" s="196" t="n">
        <v>1245291</v>
      </c>
      <c r="H798" s="197" t="n">
        <v>37026.3226157407</v>
      </c>
      <c r="I798" s="0" t="s">
        <v>1420</v>
      </c>
      <c r="M798" s="0" t="s">
        <v>927</v>
      </c>
      <c r="N798" s="0" t="s">
        <v>1371</v>
      </c>
      <c r="O798" s="0" t="s">
        <v>1457</v>
      </c>
      <c r="P798" s="198" t="n">
        <v>10000</v>
      </c>
      <c r="S798" s="0" t="s">
        <v>1343</v>
      </c>
      <c r="T798" s="0" t="s">
        <v>772</v>
      </c>
      <c r="U798" s="200" t="n">
        <v>4.39</v>
      </c>
      <c r="V798" s="0" t="s">
        <v>1594</v>
      </c>
      <c r="W798" s="0" t="s">
        <v>1459</v>
      </c>
      <c r="X798" s="0" t="s">
        <v>1460</v>
      </c>
      <c r="Y798" s="0" t="s">
        <v>1376</v>
      </c>
      <c r="Z798" s="0" t="s">
        <v>573</v>
      </c>
      <c r="AA798" s="0" t="n">
        <v>788737</v>
      </c>
      <c r="AB798" s="197" t="n">
        <v>37027.875</v>
      </c>
      <c r="AC798" s="197" t="n">
        <v>37027.875</v>
      </c>
    </row>
    <row r="799" customFormat="false" ht="12.75" hidden="false" customHeight="false" outlineLevel="0" collapsed="false">
      <c r="A799" s="191" t="str">
        <f aca="false">B799&amp;" "&amp;C799&amp;" "&amp;D799</f>
        <v>US Power Physical</v>
      </c>
      <c r="B799" s="191" t="str">
        <f aca="false">IF((LEFT(N799,2)="US"),"US","")</f>
        <v>US</v>
      </c>
      <c r="C799" s="191" t="str">
        <f aca="false">M799</f>
        <v>Power</v>
      </c>
      <c r="D799" s="191" t="str">
        <f aca="false">IF(ISNUMBER(FIND("Phy",N799))=TRUE(),"Physical","Financial")</f>
        <v>Physical</v>
      </c>
      <c r="E799" s="191" t="n">
        <f aca="false">IF(VLOOKUP(S799,'DD-Lookup'!$J$6:$L$50,3,FALSE())="Monthly",(YEAR(AC799)-YEAR(AB799))*12+MONTH(AC799)-MONTH(AB799)+1,(AC799-AB799+1))</f>
        <v>30</v>
      </c>
      <c r="F799" s="220" t="n">
        <f aca="false">E799*SUM(P799:Q799)</f>
        <v>1500</v>
      </c>
      <c r="G799" s="196" t="n">
        <v>1245293</v>
      </c>
      <c r="H799" s="197" t="n">
        <v>37026.3226273148</v>
      </c>
      <c r="I799" s="0" t="s">
        <v>1239</v>
      </c>
      <c r="M799" s="0" t="s">
        <v>72</v>
      </c>
      <c r="N799" s="0" t="s">
        <v>1190</v>
      </c>
      <c r="O799" s="0" t="s">
        <v>1240</v>
      </c>
      <c r="P799" s="198" t="n">
        <v>50</v>
      </c>
      <c r="S799" s="0" t="s">
        <v>781</v>
      </c>
      <c r="T799" s="0" t="s">
        <v>772</v>
      </c>
      <c r="U799" s="200" t="n">
        <v>66.2</v>
      </c>
      <c r="V799" s="0" t="s">
        <v>1241</v>
      </c>
      <c r="W799" s="0" t="s">
        <v>1207</v>
      </c>
      <c r="X799" s="0" t="s">
        <v>1242</v>
      </c>
      <c r="Y799" s="0" t="s">
        <v>1167</v>
      </c>
      <c r="Z799" s="0" t="s">
        <v>628</v>
      </c>
      <c r="AA799" s="0" t="n">
        <v>610896.1</v>
      </c>
      <c r="AB799" s="197" t="n">
        <v>37043.7159722222</v>
      </c>
      <c r="AC799" s="197" t="n">
        <v>37072.7159722222</v>
      </c>
    </row>
    <row r="800" customFormat="false" ht="12.75" hidden="false" customHeight="false" outlineLevel="0" collapsed="false">
      <c r="A800" s="191" t="str">
        <f aca="false">B800&amp;" "&amp;C800&amp;" "&amp;D800</f>
        <v>US Natural Gas Physical</v>
      </c>
      <c r="B800" s="191" t="str">
        <f aca="false">IF((LEFT(N800,2)="US"),"US","")</f>
        <v>US</v>
      </c>
      <c r="C800" s="191" t="str">
        <f aca="false">M800</f>
        <v>Natural Gas</v>
      </c>
      <c r="D800" s="191" t="str">
        <f aca="false">IF(ISNUMBER(FIND("Phy",N800))=TRUE(),"Physical","Financial")</f>
        <v>Physical</v>
      </c>
      <c r="E800" s="191" t="n">
        <f aca="false">IF(VLOOKUP(S800,'DD-Lookup'!$J$6:$L$50,3,FALSE())="Monthly",(YEAR(AC800)-YEAR(AB800))*12+MONTH(AC800)-MONTH(AB800)+1,(AC800-AB800+1))</f>
        <v>1</v>
      </c>
      <c r="F800" s="220" t="n">
        <f aca="false">E800*SUM(P800:Q800)</f>
        <v>5000</v>
      </c>
      <c r="G800" s="196" t="n">
        <v>1245294</v>
      </c>
      <c r="H800" s="197" t="n">
        <v>37026.3226736111</v>
      </c>
      <c r="I800" s="0" t="s">
        <v>1377</v>
      </c>
      <c r="M800" s="0" t="s">
        <v>927</v>
      </c>
      <c r="N800" s="0" t="s">
        <v>1371</v>
      </c>
      <c r="O800" s="0" t="s">
        <v>1436</v>
      </c>
      <c r="Q800" s="198" t="n">
        <v>5000</v>
      </c>
      <c r="S800" s="0" t="s">
        <v>1343</v>
      </c>
      <c r="T800" s="0" t="s">
        <v>772</v>
      </c>
      <c r="U800" s="200" t="n">
        <v>4.32</v>
      </c>
      <c r="V800" s="0" t="s">
        <v>1378</v>
      </c>
      <c r="W800" s="0" t="s">
        <v>1424</v>
      </c>
      <c r="X800" s="0" t="s">
        <v>1425</v>
      </c>
      <c r="Y800" s="0" t="s">
        <v>1376</v>
      </c>
      <c r="Z800" s="0" t="s">
        <v>573</v>
      </c>
      <c r="AA800" s="0" t="n">
        <v>788739</v>
      </c>
      <c r="AB800" s="197" t="n">
        <v>37027.875</v>
      </c>
      <c r="AC800" s="197" t="n">
        <v>37027.875</v>
      </c>
    </row>
    <row r="801" customFormat="false" ht="12.75" hidden="false" customHeight="false" outlineLevel="0" collapsed="false">
      <c r="A801" s="191" t="str">
        <f aca="false">B801&amp;" "&amp;C801&amp;" "&amp;D801</f>
        <v>US Natural Gas Physical</v>
      </c>
      <c r="B801" s="191" t="str">
        <f aca="false">IF((LEFT(N801,2)="US"),"US","")</f>
        <v>US</v>
      </c>
      <c r="C801" s="191" t="str">
        <f aca="false">M801</f>
        <v>Natural Gas</v>
      </c>
      <c r="D801" s="191" t="str">
        <f aca="false">IF(ISNUMBER(FIND("Phy",N801))=TRUE(),"Physical","Financial")</f>
        <v>Physical</v>
      </c>
      <c r="E801" s="191" t="n">
        <f aca="false">IF(VLOOKUP(S801,'DD-Lookup'!$J$6:$L$50,3,FALSE())="Monthly",(YEAR(AC801)-YEAR(AB801))*12+MONTH(AC801)-MONTH(AB801)+1,(AC801-AB801+1))</f>
        <v>1</v>
      </c>
      <c r="F801" s="220" t="n">
        <f aca="false">E801*SUM(P801:Q801)</f>
        <v>5000</v>
      </c>
      <c r="G801" s="196" t="n">
        <v>1245295</v>
      </c>
      <c r="H801" s="197" t="n">
        <v>37026.3226736111</v>
      </c>
      <c r="I801" s="0" t="s">
        <v>625</v>
      </c>
      <c r="M801" s="0" t="s">
        <v>927</v>
      </c>
      <c r="N801" s="0" t="s">
        <v>1371</v>
      </c>
      <c r="O801" s="0" t="s">
        <v>1457</v>
      </c>
      <c r="Q801" s="198" t="n">
        <v>5000</v>
      </c>
      <c r="S801" s="0" t="s">
        <v>1343</v>
      </c>
      <c r="T801" s="0" t="s">
        <v>772</v>
      </c>
      <c r="U801" s="200" t="n">
        <v>4.395</v>
      </c>
      <c r="V801" s="0" t="s">
        <v>1496</v>
      </c>
      <c r="W801" s="0" t="s">
        <v>1459</v>
      </c>
      <c r="X801" s="0" t="s">
        <v>1460</v>
      </c>
      <c r="Y801" s="0" t="s">
        <v>1376</v>
      </c>
      <c r="Z801" s="0" t="s">
        <v>573</v>
      </c>
      <c r="AA801" s="0" t="n">
        <v>788740</v>
      </c>
      <c r="AB801" s="197" t="n">
        <v>37027.875</v>
      </c>
      <c r="AC801" s="197" t="n">
        <v>37027.875</v>
      </c>
    </row>
    <row r="802" customFormat="false" ht="12.75" hidden="false" customHeight="false" outlineLevel="0" collapsed="false">
      <c r="A802" s="191" t="str">
        <f aca="false">B802&amp;" "&amp;C802&amp;" "&amp;D802</f>
        <v>US Power Physical</v>
      </c>
      <c r="B802" s="191" t="str">
        <f aca="false">IF((LEFT(N802,2)="US"),"US","")</f>
        <v>US</v>
      </c>
      <c r="C802" s="191" t="str">
        <f aca="false">M802</f>
        <v>Power</v>
      </c>
      <c r="D802" s="191" t="str">
        <f aca="false">IF(ISNUMBER(FIND("Phy",N802))=TRUE(),"Physical","Financial")</f>
        <v>Physical</v>
      </c>
      <c r="E802" s="191" t="n">
        <f aca="false">IF(VLOOKUP(S802,'DD-Lookup'!$J$6:$L$50,3,FALSE())="Monthly",(YEAR(AC802)-YEAR(AB802))*12+MONTH(AC802)-MONTH(AB802)+1,(AC802-AB802+1))</f>
        <v>30</v>
      </c>
      <c r="F802" s="220" t="n">
        <f aca="false">E802*SUM(P802:Q802)</f>
        <v>1500</v>
      </c>
      <c r="G802" s="196" t="n">
        <v>1245296</v>
      </c>
      <c r="H802" s="197" t="n">
        <v>37026.3227546296</v>
      </c>
      <c r="I802" s="0" t="s">
        <v>1601</v>
      </c>
      <c r="M802" s="0" t="s">
        <v>72</v>
      </c>
      <c r="N802" s="0" t="s">
        <v>1190</v>
      </c>
      <c r="O802" s="0" t="s">
        <v>1602</v>
      </c>
      <c r="P802" s="198" t="n">
        <v>50</v>
      </c>
      <c r="S802" s="0" t="s">
        <v>781</v>
      </c>
      <c r="T802" s="0" t="s">
        <v>772</v>
      </c>
      <c r="U802" s="200" t="n">
        <v>74</v>
      </c>
      <c r="V802" s="0" t="s">
        <v>1603</v>
      </c>
      <c r="W802" s="0" t="s">
        <v>1284</v>
      </c>
      <c r="X802" s="0" t="s">
        <v>1338</v>
      </c>
      <c r="Y802" s="0" t="s">
        <v>1167</v>
      </c>
      <c r="Z802" s="0" t="s">
        <v>628</v>
      </c>
      <c r="AA802" s="0" t="n">
        <v>610897.1</v>
      </c>
      <c r="AB802" s="197" t="n">
        <v>37043.5944444445</v>
      </c>
      <c r="AC802" s="197" t="n">
        <v>37072.5944444445</v>
      </c>
    </row>
    <row r="803" customFormat="false" ht="12.75" hidden="false" customHeight="false" outlineLevel="0" collapsed="false">
      <c r="A803" s="191" t="str">
        <f aca="false">B803&amp;" "&amp;C803&amp;" "&amp;D803</f>
        <v>US Power Physical</v>
      </c>
      <c r="B803" s="191" t="str">
        <f aca="false">IF((LEFT(N803,2)="US"),"US","")</f>
        <v>US</v>
      </c>
      <c r="C803" s="191" t="str">
        <f aca="false">M803</f>
        <v>Power</v>
      </c>
      <c r="D803" s="191" t="str">
        <f aca="false">IF(ISNUMBER(FIND("Phy",N803))=TRUE(),"Physical","Financial")</f>
        <v>Physical</v>
      </c>
      <c r="E803" s="191" t="n">
        <f aca="false">IF(VLOOKUP(S803,'DD-Lookup'!$J$6:$L$50,3,FALSE())="Monthly",(YEAR(AC803)-YEAR(AB803))*12+MONTH(AC803)-MONTH(AB803)+1,(AC803-AB803+1))</f>
        <v>15</v>
      </c>
      <c r="F803" s="220" t="n">
        <f aca="false">E803*SUM(P803:Q803)</f>
        <v>750</v>
      </c>
      <c r="G803" s="196" t="n">
        <v>1245298</v>
      </c>
      <c r="H803" s="197" t="n">
        <v>37026.3228125</v>
      </c>
      <c r="I803" s="0" t="s">
        <v>633</v>
      </c>
      <c r="M803" s="0" t="s">
        <v>72</v>
      </c>
      <c r="N803" s="0" t="s">
        <v>1190</v>
      </c>
      <c r="O803" s="0" t="s">
        <v>1582</v>
      </c>
      <c r="P803" s="198" t="n">
        <v>50</v>
      </c>
      <c r="S803" s="0" t="s">
        <v>781</v>
      </c>
      <c r="T803" s="0" t="s">
        <v>772</v>
      </c>
      <c r="U803" s="200" t="n">
        <v>46.75</v>
      </c>
      <c r="V803" s="0" t="s">
        <v>1231</v>
      </c>
      <c r="W803" s="0" t="s">
        <v>1232</v>
      </c>
      <c r="X803" s="0" t="s">
        <v>1233</v>
      </c>
      <c r="Y803" s="0" t="s">
        <v>1167</v>
      </c>
      <c r="Z803" s="0" t="s">
        <v>628</v>
      </c>
      <c r="AA803" s="0" t="n">
        <v>610898.1</v>
      </c>
      <c r="AB803" s="197" t="n">
        <v>37028.875</v>
      </c>
      <c r="AC803" s="197" t="n">
        <v>37042.875</v>
      </c>
    </row>
    <row r="804" customFormat="false" ht="12.75" hidden="false" customHeight="false" outlineLevel="0" collapsed="false">
      <c r="A804" s="191" t="str">
        <f aca="false">B804&amp;" "&amp;C804&amp;" "&amp;D804</f>
        <v>US Natural Gas Physical</v>
      </c>
      <c r="B804" s="191" t="str">
        <f aca="false">IF((LEFT(N804,2)="US"),"US","")</f>
        <v>US</v>
      </c>
      <c r="C804" s="191" t="str">
        <f aca="false">M804</f>
        <v>Natural Gas</v>
      </c>
      <c r="D804" s="191" t="str">
        <f aca="false">IF(ISNUMBER(FIND("Phy",N804))=TRUE(),"Physical","Financial")</f>
        <v>Physical</v>
      </c>
      <c r="E804" s="191" t="n">
        <f aca="false">IF(VLOOKUP(S804,'DD-Lookup'!$J$6:$L$50,3,FALSE())="Monthly",(YEAR(AC804)-YEAR(AB804))*12+MONTH(AC804)-MONTH(AB804)+1,(AC804-AB804+1))</f>
        <v>1</v>
      </c>
      <c r="F804" s="220" t="n">
        <f aca="false">E804*SUM(P804:Q804)</f>
        <v>10000</v>
      </c>
      <c r="G804" s="196" t="n">
        <v>1245297</v>
      </c>
      <c r="H804" s="197" t="n">
        <v>37026.3228125</v>
      </c>
      <c r="I804" s="0" t="s">
        <v>1420</v>
      </c>
      <c r="M804" s="0" t="s">
        <v>927</v>
      </c>
      <c r="N804" s="0" t="s">
        <v>1371</v>
      </c>
      <c r="O804" s="0" t="s">
        <v>1457</v>
      </c>
      <c r="P804" s="198" t="n">
        <v>10000</v>
      </c>
      <c r="S804" s="0" t="s">
        <v>1343</v>
      </c>
      <c r="T804" s="0" t="s">
        <v>772</v>
      </c>
      <c r="U804" s="200" t="n">
        <v>4.385</v>
      </c>
      <c r="V804" s="0" t="s">
        <v>1594</v>
      </c>
      <c r="W804" s="0" t="s">
        <v>1459</v>
      </c>
      <c r="X804" s="0" t="s">
        <v>1460</v>
      </c>
      <c r="Y804" s="0" t="s">
        <v>1376</v>
      </c>
      <c r="Z804" s="0" t="s">
        <v>573</v>
      </c>
      <c r="AA804" s="0" t="n">
        <v>788741</v>
      </c>
      <c r="AB804" s="197" t="n">
        <v>37027.875</v>
      </c>
      <c r="AC804" s="197" t="n">
        <v>37027.875</v>
      </c>
    </row>
    <row r="805" customFormat="false" ht="12.75" hidden="false" customHeight="false" outlineLevel="0" collapsed="false">
      <c r="A805" s="191" t="str">
        <f aca="false">B805&amp;" "&amp;C805&amp;" "&amp;D805</f>
        <v> Power Physical</v>
      </c>
      <c r="B805" s="191" t="str">
        <f aca="false">IF((LEFT(N805,2)="US"),"US","")</f>
        <v/>
      </c>
      <c r="C805" s="191" t="str">
        <f aca="false">M805</f>
        <v>Power</v>
      </c>
      <c r="D805" s="191" t="str">
        <f aca="false">IF(ISNUMBER(FIND("Phy",N805))=TRUE(),"Physical","Financial")</f>
        <v>Physical</v>
      </c>
      <c r="E805" s="191" t="n">
        <f aca="false">IF(VLOOKUP(S805,'DD-Lookup'!$J$6:$L$50,3,FALSE())="Monthly",(YEAR(AC805)-YEAR(AB805))*12+MONTH(AC805)-MONTH(AB805)+1,(AC805-AB805+1))</f>
        <v>92</v>
      </c>
      <c r="F805" s="220" t="n">
        <f aca="false">E805*SUM(P805:Q805)</f>
        <v>2300</v>
      </c>
      <c r="G805" s="196" t="n">
        <v>1245299</v>
      </c>
      <c r="H805" s="197" t="n">
        <v>37026.3228240741</v>
      </c>
      <c r="I805" s="0" t="s">
        <v>838</v>
      </c>
      <c r="M805" s="0" t="s">
        <v>72</v>
      </c>
      <c r="N805" s="0" t="s">
        <v>793</v>
      </c>
      <c r="O805" s="0" t="s">
        <v>900</v>
      </c>
      <c r="P805" s="198" t="n">
        <v>25</v>
      </c>
      <c r="S805" s="0" t="s">
        <v>781</v>
      </c>
      <c r="T805" s="0" t="s">
        <v>795</v>
      </c>
      <c r="U805" s="200" t="n">
        <v>24.8</v>
      </c>
      <c r="V805" s="0" t="s">
        <v>1604</v>
      </c>
      <c r="W805" s="0" t="s">
        <v>902</v>
      </c>
      <c r="X805" s="0" t="s">
        <v>798</v>
      </c>
      <c r="Y805" s="0" t="s">
        <v>799</v>
      </c>
      <c r="Z805" s="0" t="s">
        <v>800</v>
      </c>
      <c r="AA805" s="0" t="n">
        <v>102352.1</v>
      </c>
      <c r="AB805" s="197" t="n">
        <v>37165</v>
      </c>
      <c r="AC805" s="197" t="n">
        <v>37256</v>
      </c>
    </row>
    <row r="806" customFormat="false" ht="12.75" hidden="false" customHeight="false" outlineLevel="0" collapsed="false">
      <c r="A806" s="191" t="str">
        <f aca="false">B806&amp;" "&amp;C806&amp;" "&amp;D806</f>
        <v>US Power Physical</v>
      </c>
      <c r="B806" s="191" t="str">
        <f aca="false">IF((LEFT(N806,2)="US"),"US","")</f>
        <v>US</v>
      </c>
      <c r="C806" s="191" t="str">
        <f aca="false">M806</f>
        <v>Power</v>
      </c>
      <c r="D806" s="191" t="str">
        <f aca="false">IF(ISNUMBER(FIND("Phy",N806))=TRUE(),"Physical","Financial")</f>
        <v>Physical</v>
      </c>
      <c r="E806" s="191" t="n">
        <f aca="false">IF(VLOOKUP(S806,'DD-Lookup'!$J$6:$L$50,3,FALSE())="Monthly",(YEAR(AC806)-YEAR(AB806))*12+MONTH(AC806)-MONTH(AB806)+1,(AC806-AB806+1))</f>
        <v>2</v>
      </c>
      <c r="F806" s="220" t="n">
        <f aca="false">E806*SUM(P806:Q806)</f>
        <v>100</v>
      </c>
      <c r="G806" s="196" t="n">
        <v>1245300</v>
      </c>
      <c r="H806" s="197" t="n">
        <v>37026.3228819444</v>
      </c>
      <c r="I806" s="0" t="s">
        <v>1245</v>
      </c>
      <c r="M806" s="0" t="s">
        <v>72</v>
      </c>
      <c r="N806" s="0" t="s">
        <v>1190</v>
      </c>
      <c r="O806" s="0" t="s">
        <v>1605</v>
      </c>
      <c r="P806" s="198" t="n">
        <v>50</v>
      </c>
      <c r="S806" s="0" t="s">
        <v>781</v>
      </c>
      <c r="T806" s="0" t="s">
        <v>772</v>
      </c>
      <c r="U806" s="200" t="n">
        <v>42</v>
      </c>
      <c r="V806" s="0" t="s">
        <v>1560</v>
      </c>
      <c r="W806" s="0" t="s">
        <v>1202</v>
      </c>
      <c r="X806" s="0" t="s">
        <v>1203</v>
      </c>
      <c r="Y806" s="0" t="s">
        <v>1167</v>
      </c>
      <c r="Z806" s="0" t="s">
        <v>628</v>
      </c>
      <c r="AA806" s="0" t="n">
        <v>610899.1</v>
      </c>
      <c r="AB806" s="197" t="n">
        <v>37028.875</v>
      </c>
      <c r="AC806" s="197" t="n">
        <v>37029.875</v>
      </c>
    </row>
    <row r="807" customFormat="false" ht="12.75" hidden="false" customHeight="false" outlineLevel="0" collapsed="false">
      <c r="A807" s="191" t="str">
        <f aca="false">B807&amp;" "&amp;C807&amp;" "&amp;D807</f>
        <v>US Natural Gas Physical</v>
      </c>
      <c r="B807" s="191" t="str">
        <f aca="false">IF((LEFT(N807,2)="US"),"US","")</f>
        <v>US</v>
      </c>
      <c r="C807" s="191" t="str">
        <f aca="false">M807</f>
        <v>Natural Gas</v>
      </c>
      <c r="D807" s="191" t="str">
        <f aca="false">IF(ISNUMBER(FIND("Phy",N807))=TRUE(),"Physical","Financial")</f>
        <v>Physical</v>
      </c>
      <c r="E807" s="191" t="n">
        <f aca="false">IF(VLOOKUP(S807,'DD-Lookup'!$J$6:$L$50,3,FALSE())="Monthly",(YEAR(AC807)-YEAR(AB807))*12+MONTH(AC807)-MONTH(AB807)+1,(AC807-AB807+1))</f>
        <v>1</v>
      </c>
      <c r="F807" s="220" t="n">
        <f aca="false">E807*SUM(P807:Q807)</f>
        <v>5000</v>
      </c>
      <c r="G807" s="196" t="n">
        <v>1245302</v>
      </c>
      <c r="H807" s="197" t="n">
        <v>37026.3228935185</v>
      </c>
      <c r="I807" s="0" t="s">
        <v>1432</v>
      </c>
      <c r="M807" s="0" t="s">
        <v>927</v>
      </c>
      <c r="N807" s="0" t="s">
        <v>1371</v>
      </c>
      <c r="O807" s="0" t="s">
        <v>1436</v>
      </c>
      <c r="Q807" s="198" t="n">
        <v>5000</v>
      </c>
      <c r="S807" s="0" t="s">
        <v>1343</v>
      </c>
      <c r="T807" s="0" t="s">
        <v>772</v>
      </c>
      <c r="U807" s="200" t="n">
        <v>4.325</v>
      </c>
      <c r="V807" s="0" t="s">
        <v>1434</v>
      </c>
      <c r="W807" s="0" t="s">
        <v>1424</v>
      </c>
      <c r="X807" s="0" t="s">
        <v>1425</v>
      </c>
      <c r="Y807" s="0" t="s">
        <v>1376</v>
      </c>
      <c r="Z807" s="0" t="s">
        <v>573</v>
      </c>
      <c r="AA807" s="0" t="n">
        <v>788743</v>
      </c>
      <c r="AB807" s="197" t="n">
        <v>37027.875</v>
      </c>
      <c r="AC807" s="197" t="n">
        <v>37027.875</v>
      </c>
    </row>
    <row r="808" customFormat="false" ht="12.75" hidden="false" customHeight="false" outlineLevel="0" collapsed="false">
      <c r="A808" s="191" t="str">
        <f aca="false">B808&amp;" "&amp;C808&amp;" "&amp;D808</f>
        <v>US Natural Gas Physical</v>
      </c>
      <c r="B808" s="191" t="str">
        <f aca="false">IF((LEFT(N808,2)="US"),"US","")</f>
        <v>US</v>
      </c>
      <c r="C808" s="191" t="str">
        <f aca="false">M808</f>
        <v>Natural Gas</v>
      </c>
      <c r="D808" s="191" t="str">
        <f aca="false">IF(ISNUMBER(FIND("Phy",N808))=TRUE(),"Physical","Financial")</f>
        <v>Physical</v>
      </c>
      <c r="E808" s="191" t="n">
        <f aca="false">IF(VLOOKUP(S808,'DD-Lookup'!$J$6:$L$50,3,FALSE())="Monthly",(YEAR(AC808)-YEAR(AB808))*12+MONTH(AC808)-MONTH(AB808)+1,(AC808-AB808+1))</f>
        <v>1</v>
      </c>
      <c r="F808" s="220" t="n">
        <f aca="false">E808*SUM(P808:Q808)</f>
        <v>5000</v>
      </c>
      <c r="G808" s="196" t="n">
        <v>1245301</v>
      </c>
      <c r="H808" s="197" t="n">
        <v>37026.3228935185</v>
      </c>
      <c r="I808" s="0" t="s">
        <v>1535</v>
      </c>
      <c r="M808" s="0" t="s">
        <v>927</v>
      </c>
      <c r="N808" s="0" t="s">
        <v>1371</v>
      </c>
      <c r="O808" s="0" t="s">
        <v>1435</v>
      </c>
      <c r="P808" s="198" t="n">
        <v>5000</v>
      </c>
      <c r="S808" s="0" t="s">
        <v>1343</v>
      </c>
      <c r="T808" s="0" t="s">
        <v>772</v>
      </c>
      <c r="U808" s="200" t="n">
        <v>4.305</v>
      </c>
      <c r="V808" s="0" t="s">
        <v>1583</v>
      </c>
      <c r="W808" s="0" t="s">
        <v>1424</v>
      </c>
      <c r="X808" s="0" t="s">
        <v>1425</v>
      </c>
      <c r="Y808" s="0" t="s">
        <v>1376</v>
      </c>
      <c r="Z808" s="0" t="s">
        <v>573</v>
      </c>
      <c r="AA808" s="0" t="n">
        <v>788742</v>
      </c>
      <c r="AB808" s="197" t="n">
        <v>37027.875</v>
      </c>
      <c r="AC808" s="197" t="n">
        <v>37027.875</v>
      </c>
    </row>
    <row r="809" customFormat="false" ht="12.75" hidden="false" customHeight="false" outlineLevel="0" collapsed="false">
      <c r="A809" s="191" t="str">
        <f aca="false">B809&amp;" "&amp;C809&amp;" "&amp;D809</f>
        <v>US Natural Gas Financial</v>
      </c>
      <c r="B809" s="191" t="str">
        <f aca="false">IF((LEFT(N809,2)="US"),"US","")</f>
        <v>US</v>
      </c>
      <c r="C809" s="191" t="str">
        <f aca="false">M809</f>
        <v>Natural Gas</v>
      </c>
      <c r="D809" s="191" t="str">
        <f aca="false">IF(ISNUMBER(FIND("Phy",N809))=TRUE(),"Physical","Financial")</f>
        <v>Financial</v>
      </c>
      <c r="E809" s="191" t="n">
        <f aca="false">IF(VLOOKUP(S809,'DD-Lookup'!$J$6:$L$50,3,FALSE())="Monthly",(YEAR(AC809)-YEAR(AB809))*12+MONTH(AC809)-MONTH(AB809)+1,(AC809-AB809+1))</f>
        <v>30</v>
      </c>
      <c r="F809" s="220" t="n">
        <f aca="false">E809*SUM(P809:Q809)</f>
        <v>300000</v>
      </c>
      <c r="G809" s="196" t="n">
        <v>1245304</v>
      </c>
      <c r="H809" s="197" t="n">
        <v>37026.3229513889</v>
      </c>
      <c r="I809" s="0" t="s">
        <v>1606</v>
      </c>
      <c r="M809" s="0" t="s">
        <v>927</v>
      </c>
      <c r="N809" s="0" t="s">
        <v>1341</v>
      </c>
      <c r="O809" s="0" t="s">
        <v>1342</v>
      </c>
      <c r="P809" s="198" t="n">
        <v>10000</v>
      </c>
      <c r="S809" s="0" t="s">
        <v>1343</v>
      </c>
      <c r="T809" s="0" t="s">
        <v>772</v>
      </c>
      <c r="U809" s="200" t="n">
        <v>4.495</v>
      </c>
      <c r="V809" s="0" t="s">
        <v>1607</v>
      </c>
      <c r="W809" s="0" t="s">
        <v>1345</v>
      </c>
      <c r="X809" s="0" t="s">
        <v>1346</v>
      </c>
      <c r="Y809" s="0" t="s">
        <v>893</v>
      </c>
      <c r="Z809" s="0" t="s">
        <v>573</v>
      </c>
      <c r="AA809" s="0" t="s">
        <v>1608</v>
      </c>
      <c r="AB809" s="197" t="n">
        <v>37043.875</v>
      </c>
      <c r="AC809" s="197" t="n">
        <v>37072.875</v>
      </c>
      <c r="AD809" s="0" t="n">
        <f aca="false">(AC809-AB809+1)*SUM(P809:Q809)</f>
        <v>300000</v>
      </c>
    </row>
    <row r="810" customFormat="false" ht="12.75" hidden="false" customHeight="false" outlineLevel="0" collapsed="false">
      <c r="A810" s="191" t="str">
        <f aca="false">B810&amp;" "&amp;C810&amp;" "&amp;D810</f>
        <v>US Natural Gas Physical</v>
      </c>
      <c r="B810" s="191" t="str">
        <f aca="false">IF((LEFT(N810,2)="US"),"US","")</f>
        <v>US</v>
      </c>
      <c r="C810" s="191" t="str">
        <f aca="false">M810</f>
        <v>Natural Gas</v>
      </c>
      <c r="D810" s="191" t="str">
        <f aca="false">IF(ISNUMBER(FIND("Phy",N810))=TRUE(),"Physical","Financial")</f>
        <v>Physical</v>
      </c>
      <c r="E810" s="191" t="n">
        <f aca="false">IF(VLOOKUP(S810,'DD-Lookup'!$J$6:$L$50,3,FALSE())="Monthly",(YEAR(AC810)-YEAR(AB810))*12+MONTH(AC810)-MONTH(AB810)+1,(AC810-AB810+1))</f>
        <v>1</v>
      </c>
      <c r="F810" s="220" t="n">
        <f aca="false">E810*SUM(P810:Q810)</f>
        <v>5000</v>
      </c>
      <c r="G810" s="196" t="n">
        <v>1245305</v>
      </c>
      <c r="H810" s="197" t="n">
        <v>37026.3230439815</v>
      </c>
      <c r="I810" s="0" t="s">
        <v>1535</v>
      </c>
      <c r="M810" s="0" t="s">
        <v>927</v>
      </c>
      <c r="N810" s="0" t="s">
        <v>1371</v>
      </c>
      <c r="O810" s="0" t="s">
        <v>1503</v>
      </c>
      <c r="P810" s="198" t="n">
        <v>5000</v>
      </c>
      <c r="S810" s="0" t="s">
        <v>1343</v>
      </c>
      <c r="T810" s="0" t="s">
        <v>772</v>
      </c>
      <c r="U810" s="200" t="n">
        <v>4.65</v>
      </c>
      <c r="V810" s="0" t="s">
        <v>1609</v>
      </c>
      <c r="W810" s="0" t="s">
        <v>1504</v>
      </c>
      <c r="X810" s="0" t="s">
        <v>1505</v>
      </c>
      <c r="Y810" s="0" t="s">
        <v>1376</v>
      </c>
      <c r="Z810" s="0" t="s">
        <v>573</v>
      </c>
      <c r="AA810" s="0" t="n">
        <v>788744</v>
      </c>
      <c r="AB810" s="197" t="n">
        <v>37027.875</v>
      </c>
      <c r="AC810" s="197" t="n">
        <v>37027.875</v>
      </c>
    </row>
    <row r="811" customFormat="false" ht="12.75" hidden="false" customHeight="false" outlineLevel="0" collapsed="false">
      <c r="A811" s="191" t="str">
        <f aca="false">B811&amp;" "&amp;C811&amp;" "&amp;D811</f>
        <v>US Natural Gas Financial</v>
      </c>
      <c r="B811" s="191" t="str">
        <f aca="false">IF((LEFT(N811,2)="US"),"US","")</f>
        <v>US</v>
      </c>
      <c r="C811" s="191" t="str">
        <f aca="false">M811</f>
        <v>Natural Gas</v>
      </c>
      <c r="D811" s="191" t="str">
        <f aca="false">IF(ISNUMBER(FIND("Phy",N811))=TRUE(),"Physical","Financial")</f>
        <v>Financial</v>
      </c>
      <c r="E811" s="191" t="n">
        <f aca="false">IF(VLOOKUP(S811,'DD-Lookup'!$J$6:$L$50,3,FALSE())="Monthly",(YEAR(AC811)-YEAR(AB811))*12+MONTH(AC811)-MONTH(AB811)+1,(AC811-AB811+1))</f>
        <v>30</v>
      </c>
      <c r="F811" s="220" t="n">
        <f aca="false">E811*SUM(P811:Q811)</f>
        <v>150000</v>
      </c>
      <c r="G811" s="196" t="n">
        <v>1245306</v>
      </c>
      <c r="H811" s="197" t="n">
        <v>37026.3230671296</v>
      </c>
      <c r="I811" s="0" t="s">
        <v>1228</v>
      </c>
      <c r="M811" s="0" t="s">
        <v>927</v>
      </c>
      <c r="N811" s="0" t="s">
        <v>1341</v>
      </c>
      <c r="O811" s="0" t="s">
        <v>1342</v>
      </c>
      <c r="P811" s="198" t="n">
        <v>5000</v>
      </c>
      <c r="S811" s="0" t="s">
        <v>1343</v>
      </c>
      <c r="T811" s="0" t="s">
        <v>772</v>
      </c>
      <c r="U811" s="200" t="n">
        <v>4.495</v>
      </c>
      <c r="V811" s="0" t="s">
        <v>1610</v>
      </c>
      <c r="W811" s="0" t="s">
        <v>1345</v>
      </c>
      <c r="X811" s="0" t="s">
        <v>1346</v>
      </c>
      <c r="Y811" s="0" t="s">
        <v>893</v>
      </c>
      <c r="Z811" s="0" t="s">
        <v>573</v>
      </c>
      <c r="AA811" s="0" t="s">
        <v>1611</v>
      </c>
      <c r="AB811" s="197" t="n">
        <v>37043.875</v>
      </c>
      <c r="AC811" s="197" t="n">
        <v>37072.875</v>
      </c>
      <c r="AD811" s="0" t="n">
        <f aca="false">(AC811-AB811+1)*SUM(P811:Q811)</f>
        <v>150000</v>
      </c>
    </row>
    <row r="812" customFormat="false" ht="12.75" hidden="false" customHeight="false" outlineLevel="0" collapsed="false">
      <c r="A812" s="191" t="str">
        <f aca="false">B812&amp;" "&amp;C812&amp;" "&amp;D812</f>
        <v>US Natural Gas Physical</v>
      </c>
      <c r="B812" s="191" t="str">
        <f aca="false">IF((LEFT(N812,2)="US"),"US","")</f>
        <v>US</v>
      </c>
      <c r="C812" s="191" t="str">
        <f aca="false">M812</f>
        <v>Natural Gas</v>
      </c>
      <c r="D812" s="191" t="str">
        <f aca="false">IF(ISNUMBER(FIND("Phy",N812))=TRUE(),"Physical","Financial")</f>
        <v>Physical</v>
      </c>
      <c r="E812" s="191" t="n">
        <f aca="false">IF(VLOOKUP(S812,'DD-Lookup'!$J$6:$L$50,3,FALSE())="Monthly",(YEAR(AC812)-YEAR(AB812))*12+MONTH(AC812)-MONTH(AB812)+1,(AC812-AB812+1))</f>
        <v>1</v>
      </c>
      <c r="F812" s="220" t="n">
        <f aca="false">E812*SUM(P812:Q812)</f>
        <v>5000</v>
      </c>
      <c r="G812" s="196" t="n">
        <v>1245307</v>
      </c>
      <c r="H812" s="197" t="n">
        <v>37026.3230902778</v>
      </c>
      <c r="I812" s="0" t="s">
        <v>625</v>
      </c>
      <c r="M812" s="0" t="s">
        <v>927</v>
      </c>
      <c r="N812" s="0" t="s">
        <v>1371</v>
      </c>
      <c r="O812" s="0" t="s">
        <v>1612</v>
      </c>
      <c r="P812" s="198" t="n">
        <v>5000</v>
      </c>
      <c r="S812" s="0" t="s">
        <v>1343</v>
      </c>
      <c r="T812" s="0" t="s">
        <v>772</v>
      </c>
      <c r="U812" s="200" t="n">
        <v>4.67</v>
      </c>
      <c r="V812" s="0" t="s">
        <v>1613</v>
      </c>
      <c r="W812" s="0" t="s">
        <v>1614</v>
      </c>
      <c r="X812" s="0" t="s">
        <v>1615</v>
      </c>
      <c r="Y812" s="0" t="s">
        <v>1376</v>
      </c>
      <c r="Z812" s="0" t="s">
        <v>573</v>
      </c>
      <c r="AA812" s="0" t="n">
        <v>788745</v>
      </c>
      <c r="AB812" s="197" t="n">
        <v>37027.875</v>
      </c>
      <c r="AC812" s="197" t="n">
        <v>37027.875</v>
      </c>
    </row>
    <row r="813" customFormat="false" ht="12.75" hidden="false" customHeight="false" outlineLevel="0" collapsed="false">
      <c r="A813" s="191" t="str">
        <f aca="false">B813&amp;" "&amp;C813&amp;" "&amp;D813</f>
        <v>US Natural Gas Physical</v>
      </c>
      <c r="B813" s="191" t="str">
        <f aca="false">IF((LEFT(N813,2)="US"),"US","")</f>
        <v>US</v>
      </c>
      <c r="C813" s="191" t="str">
        <f aca="false">M813</f>
        <v>Natural Gas</v>
      </c>
      <c r="D813" s="191" t="str">
        <f aca="false">IF(ISNUMBER(FIND("Phy",N813))=TRUE(),"Physical","Financial")</f>
        <v>Physical</v>
      </c>
      <c r="E813" s="191" t="n">
        <f aca="false">IF(VLOOKUP(S813,'DD-Lookup'!$J$6:$L$50,3,FALSE())="Monthly",(YEAR(AC813)-YEAR(AB813))*12+MONTH(AC813)-MONTH(AB813)+1,(AC813-AB813+1))</f>
        <v>1</v>
      </c>
      <c r="F813" s="220" t="n">
        <f aca="false">E813*SUM(P813:Q813)</f>
        <v>5000</v>
      </c>
      <c r="G813" s="196" t="n">
        <v>1245309</v>
      </c>
      <c r="H813" s="197" t="n">
        <v>37026.323125</v>
      </c>
      <c r="I813" s="0" t="s">
        <v>625</v>
      </c>
      <c r="M813" s="0" t="s">
        <v>927</v>
      </c>
      <c r="N813" s="0" t="s">
        <v>1371</v>
      </c>
      <c r="O813" s="0" t="s">
        <v>1612</v>
      </c>
      <c r="P813" s="198" t="n">
        <v>5000</v>
      </c>
      <c r="S813" s="0" t="s">
        <v>1343</v>
      </c>
      <c r="T813" s="0" t="s">
        <v>772</v>
      </c>
      <c r="U813" s="200" t="n">
        <v>4.66</v>
      </c>
      <c r="V813" s="0" t="s">
        <v>1613</v>
      </c>
      <c r="W813" s="0" t="s">
        <v>1614</v>
      </c>
      <c r="X813" s="0" t="s">
        <v>1615</v>
      </c>
      <c r="Y813" s="0" t="s">
        <v>1376</v>
      </c>
      <c r="Z813" s="0" t="s">
        <v>573</v>
      </c>
      <c r="AA813" s="0" t="n">
        <v>788746</v>
      </c>
      <c r="AB813" s="197" t="n">
        <v>37027.875</v>
      </c>
      <c r="AC813" s="197" t="n">
        <v>37027.875</v>
      </c>
    </row>
    <row r="814" customFormat="false" ht="12.75" hidden="false" customHeight="false" outlineLevel="0" collapsed="false">
      <c r="A814" s="191" t="str">
        <f aca="false">B814&amp;" "&amp;C814&amp;" "&amp;D814</f>
        <v>US Natural Gas Physical</v>
      </c>
      <c r="B814" s="191" t="str">
        <f aca="false">IF((LEFT(N814,2)="US"),"US","")</f>
        <v>US</v>
      </c>
      <c r="C814" s="191" t="str">
        <f aca="false">M814</f>
        <v>Natural Gas</v>
      </c>
      <c r="D814" s="191" t="str">
        <f aca="false">IF(ISNUMBER(FIND("Phy",N814))=TRUE(),"Physical","Financial")</f>
        <v>Physical</v>
      </c>
      <c r="E814" s="191" t="n">
        <f aca="false">IF(VLOOKUP(S814,'DD-Lookup'!$J$6:$L$50,3,FALSE())="Monthly",(YEAR(AC814)-YEAR(AB814))*12+MONTH(AC814)-MONTH(AB814)+1,(AC814-AB814+1))</f>
        <v>1</v>
      </c>
      <c r="F814" s="220" t="n">
        <f aca="false">E814*SUM(P814:Q814)</f>
        <v>5000</v>
      </c>
      <c r="G814" s="196" t="n">
        <v>1245310</v>
      </c>
      <c r="H814" s="197" t="n">
        <v>37026.3231828704</v>
      </c>
      <c r="I814" s="0" t="s">
        <v>625</v>
      </c>
      <c r="M814" s="0" t="s">
        <v>927</v>
      </c>
      <c r="N814" s="0" t="s">
        <v>1371</v>
      </c>
      <c r="O814" s="0" t="s">
        <v>1612</v>
      </c>
      <c r="P814" s="198" t="n">
        <v>5000</v>
      </c>
      <c r="S814" s="0" t="s">
        <v>1343</v>
      </c>
      <c r="T814" s="0" t="s">
        <v>772</v>
      </c>
      <c r="U814" s="200" t="n">
        <v>4.65</v>
      </c>
      <c r="V814" s="0" t="s">
        <v>1613</v>
      </c>
      <c r="W814" s="0" t="s">
        <v>1614</v>
      </c>
      <c r="X814" s="0" t="s">
        <v>1615</v>
      </c>
      <c r="Y814" s="0" t="s">
        <v>1376</v>
      </c>
      <c r="Z814" s="0" t="s">
        <v>573</v>
      </c>
      <c r="AA814" s="0" t="n">
        <v>788747</v>
      </c>
      <c r="AB814" s="197" t="n">
        <v>37027.875</v>
      </c>
      <c r="AC814" s="197" t="n">
        <v>37027.875</v>
      </c>
    </row>
    <row r="815" customFormat="false" ht="12.75" hidden="false" customHeight="false" outlineLevel="0" collapsed="false">
      <c r="A815" s="191" t="str">
        <f aca="false">B815&amp;" "&amp;C815&amp;" "&amp;D815</f>
        <v>US Natural Gas Physical</v>
      </c>
      <c r="B815" s="191" t="str">
        <f aca="false">IF((LEFT(N815,2)="US"),"US","")</f>
        <v>US</v>
      </c>
      <c r="C815" s="191" t="str">
        <f aca="false">M815</f>
        <v>Natural Gas</v>
      </c>
      <c r="D815" s="191" t="str">
        <f aca="false">IF(ISNUMBER(FIND("Phy",N815))=TRUE(),"Physical","Financial")</f>
        <v>Physical</v>
      </c>
      <c r="E815" s="191" t="n">
        <f aca="false">IF(VLOOKUP(S815,'DD-Lookup'!$J$6:$L$50,3,FALSE())="Monthly",(YEAR(AC815)-YEAR(AB815))*12+MONTH(AC815)-MONTH(AB815)+1,(AC815-AB815+1))</f>
        <v>1</v>
      </c>
      <c r="F815" s="220" t="n">
        <f aca="false">E815*SUM(P815:Q815)</f>
        <v>10000</v>
      </c>
      <c r="G815" s="196" t="n">
        <v>1245311</v>
      </c>
      <c r="H815" s="197" t="n">
        <v>37026.3232175926</v>
      </c>
      <c r="I815" s="0" t="s">
        <v>1616</v>
      </c>
      <c r="M815" s="0" t="s">
        <v>927</v>
      </c>
      <c r="N815" s="0" t="s">
        <v>1371</v>
      </c>
      <c r="O815" s="0" t="s">
        <v>1553</v>
      </c>
      <c r="P815" s="198" t="n">
        <v>10000</v>
      </c>
      <c r="S815" s="0" t="s">
        <v>1343</v>
      </c>
      <c r="T815" s="0" t="s">
        <v>772</v>
      </c>
      <c r="U815" s="200" t="n">
        <v>4.43</v>
      </c>
      <c r="V815" s="0" t="s">
        <v>1617</v>
      </c>
      <c r="W815" s="0" t="s">
        <v>1555</v>
      </c>
      <c r="X815" s="0" t="s">
        <v>1556</v>
      </c>
      <c r="Y815" s="0" t="s">
        <v>1376</v>
      </c>
      <c r="Z815" s="0" t="s">
        <v>573</v>
      </c>
      <c r="AA815" s="0" t="n">
        <v>788749</v>
      </c>
      <c r="AB815" s="197" t="n">
        <v>37027.875</v>
      </c>
      <c r="AC815" s="197" t="n">
        <v>37027.875</v>
      </c>
    </row>
    <row r="816" customFormat="false" ht="12.75" hidden="false" customHeight="false" outlineLevel="0" collapsed="false">
      <c r="A816" s="191" t="str">
        <f aca="false">B816&amp;" "&amp;C816&amp;" "&amp;D816</f>
        <v>US Natural Gas Physical</v>
      </c>
      <c r="B816" s="191" t="str">
        <f aca="false">IF((LEFT(N816,2)="US"),"US","")</f>
        <v>US</v>
      </c>
      <c r="C816" s="191" t="str">
        <f aca="false">M816</f>
        <v>Natural Gas</v>
      </c>
      <c r="D816" s="191" t="str">
        <f aca="false">IF(ISNUMBER(FIND("Phy",N816))=TRUE(),"Physical","Financial")</f>
        <v>Physical</v>
      </c>
      <c r="E816" s="191" t="n">
        <f aca="false">IF(VLOOKUP(S816,'DD-Lookup'!$J$6:$L$50,3,FALSE())="Monthly",(YEAR(AC816)-YEAR(AB816))*12+MONTH(AC816)-MONTH(AB816)+1,(AC816-AB816+1))</f>
        <v>1</v>
      </c>
      <c r="F816" s="220" t="n">
        <f aca="false">E816*SUM(P816:Q816)</f>
        <v>5000</v>
      </c>
      <c r="G816" s="196" t="n">
        <v>1245312</v>
      </c>
      <c r="H816" s="197" t="n">
        <v>37026.3232291667</v>
      </c>
      <c r="I816" s="0" t="s">
        <v>1420</v>
      </c>
      <c r="M816" s="0" t="s">
        <v>927</v>
      </c>
      <c r="N816" s="0" t="s">
        <v>1371</v>
      </c>
      <c r="O816" s="0" t="s">
        <v>1436</v>
      </c>
      <c r="P816" s="198" t="n">
        <v>5000</v>
      </c>
      <c r="S816" s="0" t="s">
        <v>1343</v>
      </c>
      <c r="T816" s="0" t="s">
        <v>772</v>
      </c>
      <c r="U816" s="200" t="n">
        <v>4.32</v>
      </c>
      <c r="V816" s="0" t="s">
        <v>1490</v>
      </c>
      <c r="W816" s="0" t="s">
        <v>1424</v>
      </c>
      <c r="X816" s="0" t="s">
        <v>1425</v>
      </c>
      <c r="Y816" s="0" t="s">
        <v>1376</v>
      </c>
      <c r="Z816" s="0" t="s">
        <v>573</v>
      </c>
      <c r="AA816" s="0" t="n">
        <v>788748</v>
      </c>
      <c r="AB816" s="197" t="n">
        <v>37027.875</v>
      </c>
      <c r="AC816" s="197" t="n">
        <v>37027.875</v>
      </c>
    </row>
    <row r="817" customFormat="false" ht="12.75" hidden="false" customHeight="false" outlineLevel="0" collapsed="false">
      <c r="A817" s="191" t="str">
        <f aca="false">B817&amp;" "&amp;C817&amp;" "&amp;D817</f>
        <v>US Natural Gas Physical</v>
      </c>
      <c r="B817" s="191" t="str">
        <f aca="false">IF((LEFT(N817,2)="US"),"US","")</f>
        <v>US</v>
      </c>
      <c r="C817" s="191" t="str">
        <f aca="false">M817</f>
        <v>Natural Gas</v>
      </c>
      <c r="D817" s="191" t="str">
        <f aca="false">IF(ISNUMBER(FIND("Phy",N817))=TRUE(),"Physical","Financial")</f>
        <v>Physical</v>
      </c>
      <c r="E817" s="191" t="n">
        <f aca="false">IF(VLOOKUP(S817,'DD-Lookup'!$J$6:$L$50,3,FALSE())="Monthly",(YEAR(AC817)-YEAR(AB817))*12+MONTH(AC817)-MONTH(AB817)+1,(AC817-AB817+1))</f>
        <v>1</v>
      </c>
      <c r="F817" s="220" t="n">
        <f aca="false">E817*SUM(P817:Q817)</f>
        <v>10000</v>
      </c>
      <c r="G817" s="196" t="n">
        <v>1245313</v>
      </c>
      <c r="H817" s="197" t="n">
        <v>37026.3232291667</v>
      </c>
      <c r="I817" s="0" t="s">
        <v>1328</v>
      </c>
      <c r="M817" s="0" t="s">
        <v>927</v>
      </c>
      <c r="N817" s="0" t="s">
        <v>1371</v>
      </c>
      <c r="O817" s="0" t="s">
        <v>1469</v>
      </c>
      <c r="Q817" s="198" t="n">
        <v>10000</v>
      </c>
      <c r="S817" s="0" t="s">
        <v>1343</v>
      </c>
      <c r="T817" s="0" t="s">
        <v>772</v>
      </c>
      <c r="U817" s="200" t="n">
        <v>4.355</v>
      </c>
      <c r="V817" s="0" t="s">
        <v>1456</v>
      </c>
      <c r="W817" s="0" t="s">
        <v>1459</v>
      </c>
      <c r="X817" s="0" t="s">
        <v>1460</v>
      </c>
      <c r="Y817" s="0" t="s">
        <v>1376</v>
      </c>
      <c r="Z817" s="0" t="s">
        <v>573</v>
      </c>
      <c r="AA817" s="0" t="n">
        <v>788750</v>
      </c>
      <c r="AB817" s="197" t="n">
        <v>37027.875</v>
      </c>
      <c r="AC817" s="197" t="n">
        <v>37027.875</v>
      </c>
    </row>
    <row r="818" customFormat="false" ht="12.75" hidden="false" customHeight="false" outlineLevel="0" collapsed="false">
      <c r="A818" s="191" t="str">
        <f aca="false">B818&amp;" "&amp;C818&amp;" "&amp;D818</f>
        <v>US Natural Gas Financial</v>
      </c>
      <c r="B818" s="191" t="str">
        <f aca="false">IF((LEFT(N818,2)="US"),"US","")</f>
        <v>US</v>
      </c>
      <c r="C818" s="191" t="str">
        <f aca="false">M818</f>
        <v>Natural Gas</v>
      </c>
      <c r="D818" s="191" t="str">
        <f aca="false">IF(ISNUMBER(FIND("Phy",N818))=TRUE(),"Physical","Financial")</f>
        <v>Financial</v>
      </c>
      <c r="E818" s="191" t="n">
        <f aca="false">IF(VLOOKUP(S818,'DD-Lookup'!$J$6:$L$50,3,FALSE())="Monthly",(YEAR(AC818)-YEAR(AB818))*12+MONTH(AC818)-MONTH(AB818)+1,(AC818-AB818+1))</f>
        <v>30</v>
      </c>
      <c r="F818" s="220" t="n">
        <f aca="false">E818*SUM(P818:Q818)</f>
        <v>300000</v>
      </c>
      <c r="G818" s="196" t="n">
        <v>1245315</v>
      </c>
      <c r="H818" s="197" t="n">
        <v>37026.3232523148</v>
      </c>
      <c r="I818" s="0" t="s">
        <v>1340</v>
      </c>
      <c r="M818" s="0" t="s">
        <v>927</v>
      </c>
      <c r="N818" s="0" t="s">
        <v>1341</v>
      </c>
      <c r="O818" s="0" t="s">
        <v>1342</v>
      </c>
      <c r="P818" s="198" t="n">
        <v>10000</v>
      </c>
      <c r="S818" s="0" t="s">
        <v>1343</v>
      </c>
      <c r="T818" s="0" t="s">
        <v>772</v>
      </c>
      <c r="U818" s="200" t="n">
        <v>4.49</v>
      </c>
      <c r="V818" s="0" t="s">
        <v>1344</v>
      </c>
      <c r="W818" s="0" t="s">
        <v>1345</v>
      </c>
      <c r="X818" s="0" t="s">
        <v>1346</v>
      </c>
      <c r="Y818" s="0" t="s">
        <v>893</v>
      </c>
      <c r="Z818" s="0" t="s">
        <v>573</v>
      </c>
      <c r="AA818" s="0" t="s">
        <v>1618</v>
      </c>
      <c r="AB818" s="197" t="n">
        <v>37043.875</v>
      </c>
      <c r="AC818" s="197" t="n">
        <v>37072.875</v>
      </c>
      <c r="AD818" s="0" t="n">
        <f aca="false">(AC818-AB818+1)*SUM(P818:Q818)</f>
        <v>300000</v>
      </c>
    </row>
    <row r="819" customFormat="false" ht="12.75" hidden="false" customHeight="false" outlineLevel="0" collapsed="false">
      <c r="A819" s="191" t="str">
        <f aca="false">B819&amp;" "&amp;C819&amp;" "&amp;D819</f>
        <v>US Natural Gas Physical</v>
      </c>
      <c r="B819" s="191" t="str">
        <f aca="false">IF((LEFT(N819,2)="US"),"US","")</f>
        <v>US</v>
      </c>
      <c r="C819" s="191" t="str">
        <f aca="false">M819</f>
        <v>Natural Gas</v>
      </c>
      <c r="D819" s="191" t="str">
        <f aca="false">IF(ISNUMBER(FIND("Phy",N819))=TRUE(),"Physical","Financial")</f>
        <v>Physical</v>
      </c>
      <c r="E819" s="191" t="n">
        <f aca="false">IF(VLOOKUP(S819,'DD-Lookup'!$J$6:$L$50,3,FALSE())="Monthly",(YEAR(AC819)-YEAR(AB819))*12+MONTH(AC819)-MONTH(AB819)+1,(AC819-AB819+1))</f>
        <v>1</v>
      </c>
      <c r="F819" s="220" t="n">
        <f aca="false">E819*SUM(P819:Q819)</f>
        <v>10000</v>
      </c>
      <c r="G819" s="196" t="n">
        <v>1245314</v>
      </c>
      <c r="H819" s="197" t="n">
        <v>37026.3232523148</v>
      </c>
      <c r="I819" s="0" t="s">
        <v>1251</v>
      </c>
      <c r="M819" s="0" t="s">
        <v>927</v>
      </c>
      <c r="N819" s="0" t="s">
        <v>1371</v>
      </c>
      <c r="O819" s="0" t="s">
        <v>1372</v>
      </c>
      <c r="P819" s="198" t="n">
        <v>10000</v>
      </c>
      <c r="S819" s="0" t="s">
        <v>1343</v>
      </c>
      <c r="T819" s="0" t="s">
        <v>772</v>
      </c>
      <c r="U819" s="200" t="n">
        <v>4.5287</v>
      </c>
      <c r="V819" s="0" t="s">
        <v>1440</v>
      </c>
      <c r="W819" s="0" t="s">
        <v>1374</v>
      </c>
      <c r="X819" s="0" t="s">
        <v>1375</v>
      </c>
      <c r="Y819" s="0" t="s">
        <v>1376</v>
      </c>
      <c r="Z819" s="0" t="s">
        <v>573</v>
      </c>
      <c r="AA819" s="0" t="n">
        <v>788751</v>
      </c>
      <c r="AB819" s="197" t="n">
        <v>37027.875</v>
      </c>
      <c r="AC819" s="197" t="n">
        <v>37027.875</v>
      </c>
    </row>
    <row r="820" customFormat="false" ht="12.75" hidden="false" customHeight="false" outlineLevel="0" collapsed="false">
      <c r="A820" s="191" t="str">
        <f aca="false">B820&amp;" "&amp;C820&amp;" "&amp;D820</f>
        <v>US Natural Gas Financial</v>
      </c>
      <c r="B820" s="191" t="str">
        <f aca="false">IF((LEFT(N820,2)="US"),"US","")</f>
        <v>US</v>
      </c>
      <c r="C820" s="191" t="str">
        <f aca="false">M820</f>
        <v>Natural Gas</v>
      </c>
      <c r="D820" s="191" t="str">
        <f aca="false">IF(ISNUMBER(FIND("Phy",N820))=TRUE(),"Physical","Financial")</f>
        <v>Financial</v>
      </c>
      <c r="E820" s="191" t="n">
        <f aca="false">IF(VLOOKUP(S820,'DD-Lookup'!$J$6:$L$50,3,FALSE())="Monthly",(YEAR(AC820)-YEAR(AB820))*12+MONTH(AC820)-MONTH(AB820)+1,(AC820-AB820+1))</f>
        <v>16</v>
      </c>
      <c r="F820" s="220" t="n">
        <f aca="false">E820*SUM(P820:Q820)</f>
        <v>160000</v>
      </c>
      <c r="G820" s="196" t="n">
        <v>1245316</v>
      </c>
      <c r="H820" s="197" t="n">
        <v>37026.323287037</v>
      </c>
      <c r="I820" s="0" t="s">
        <v>625</v>
      </c>
      <c r="M820" s="0" t="s">
        <v>927</v>
      </c>
      <c r="N820" s="0" t="s">
        <v>1341</v>
      </c>
      <c r="O820" s="0" t="s">
        <v>1518</v>
      </c>
      <c r="P820" s="198" t="n">
        <v>10000</v>
      </c>
      <c r="S820" s="0" t="s">
        <v>1343</v>
      </c>
      <c r="T820" s="0" t="s">
        <v>772</v>
      </c>
      <c r="U820" s="200" t="n">
        <v>4.42</v>
      </c>
      <c r="V820" s="0" t="s">
        <v>1506</v>
      </c>
      <c r="W820" s="0" t="s">
        <v>1520</v>
      </c>
      <c r="X820" s="0" t="s">
        <v>1521</v>
      </c>
      <c r="Y820" s="0" t="s">
        <v>893</v>
      </c>
      <c r="Z820" s="0" t="s">
        <v>573</v>
      </c>
      <c r="AA820" s="0" t="s">
        <v>1619</v>
      </c>
      <c r="AB820" s="197" t="n">
        <v>37027.875</v>
      </c>
      <c r="AC820" s="197" t="n">
        <v>37042.875</v>
      </c>
      <c r="AD820" s="0" t="n">
        <f aca="false">(AC820-AB820+1)*SUM(P820:Q820)</f>
        <v>160000</v>
      </c>
    </row>
    <row r="821" customFormat="false" ht="12.75" hidden="false" customHeight="false" outlineLevel="0" collapsed="false">
      <c r="A821" s="191" t="str">
        <f aca="false">B821&amp;" "&amp;C821&amp;" "&amp;D821</f>
        <v>US Natural Gas Physical</v>
      </c>
      <c r="B821" s="191" t="str">
        <f aca="false">IF((LEFT(N821,2)="US"),"US","")</f>
        <v>US</v>
      </c>
      <c r="C821" s="191" t="str">
        <f aca="false">M821</f>
        <v>Natural Gas</v>
      </c>
      <c r="D821" s="191" t="str">
        <f aca="false">IF(ISNUMBER(FIND("Phy",N821))=TRUE(),"Physical","Financial")</f>
        <v>Physical</v>
      </c>
      <c r="E821" s="191" t="n">
        <f aca="false">IF(VLOOKUP(S821,'DD-Lookup'!$J$6:$L$50,3,FALSE())="Monthly",(YEAR(AC821)-YEAR(AB821))*12+MONTH(AC821)-MONTH(AB821)+1,(AC821-AB821+1))</f>
        <v>1</v>
      </c>
      <c r="F821" s="220" t="n">
        <f aca="false">E821*SUM(P821:Q821)</f>
        <v>10000</v>
      </c>
      <c r="G821" s="196" t="n">
        <v>1245317</v>
      </c>
      <c r="H821" s="197" t="n">
        <v>37026.3233101852</v>
      </c>
      <c r="I821" s="0" t="s">
        <v>1251</v>
      </c>
      <c r="M821" s="0" t="s">
        <v>927</v>
      </c>
      <c r="N821" s="0" t="s">
        <v>1371</v>
      </c>
      <c r="O821" s="0" t="s">
        <v>1372</v>
      </c>
      <c r="P821" s="198" t="n">
        <v>10000</v>
      </c>
      <c r="S821" s="0" t="s">
        <v>1343</v>
      </c>
      <c r="T821" s="0" t="s">
        <v>772</v>
      </c>
      <c r="U821" s="200" t="n">
        <v>4.5275</v>
      </c>
      <c r="V821" s="0" t="s">
        <v>1373</v>
      </c>
      <c r="W821" s="0" t="s">
        <v>1374</v>
      </c>
      <c r="X821" s="0" t="s">
        <v>1375</v>
      </c>
      <c r="Y821" s="0" t="s">
        <v>1376</v>
      </c>
      <c r="Z821" s="0" t="s">
        <v>573</v>
      </c>
      <c r="AA821" s="0" t="n">
        <v>788752</v>
      </c>
      <c r="AB821" s="197" t="n">
        <v>37027.875</v>
      </c>
      <c r="AC821" s="197" t="n">
        <v>37027.875</v>
      </c>
    </row>
    <row r="822" customFormat="false" ht="12.75" hidden="false" customHeight="false" outlineLevel="0" collapsed="false">
      <c r="A822" s="191" t="str">
        <f aca="false">B822&amp;" "&amp;C822&amp;" "&amp;D822</f>
        <v>US Natural Gas Physical</v>
      </c>
      <c r="B822" s="191" t="str">
        <f aca="false">IF((LEFT(N822,2)="US"),"US","")</f>
        <v>US</v>
      </c>
      <c r="C822" s="191" t="str">
        <f aca="false">M822</f>
        <v>Natural Gas</v>
      </c>
      <c r="D822" s="191" t="str">
        <f aca="false">IF(ISNUMBER(FIND("Phy",N822))=TRUE(),"Physical","Financial")</f>
        <v>Physical</v>
      </c>
      <c r="E822" s="191" t="n">
        <f aca="false">IF(VLOOKUP(S822,'DD-Lookup'!$J$6:$L$50,3,FALSE())="Monthly",(YEAR(AC822)-YEAR(AB822))*12+MONTH(AC822)-MONTH(AB822)+1,(AC822-AB822+1))</f>
        <v>1</v>
      </c>
      <c r="F822" s="220" t="n">
        <f aca="false">E822*SUM(P822:Q822)</f>
        <v>10000</v>
      </c>
      <c r="G822" s="196" t="n">
        <v>1245318</v>
      </c>
      <c r="H822" s="197" t="n">
        <v>37026.3233680556</v>
      </c>
      <c r="I822" s="0" t="s">
        <v>1328</v>
      </c>
      <c r="M822" s="0" t="s">
        <v>927</v>
      </c>
      <c r="N822" s="0" t="s">
        <v>1371</v>
      </c>
      <c r="O822" s="0" t="s">
        <v>1372</v>
      </c>
      <c r="P822" s="198" t="n">
        <v>10000</v>
      </c>
      <c r="S822" s="0" t="s">
        <v>1343</v>
      </c>
      <c r="T822" s="0" t="s">
        <v>772</v>
      </c>
      <c r="U822" s="200" t="n">
        <v>4.5263</v>
      </c>
      <c r="V822" s="0" t="s">
        <v>1439</v>
      </c>
      <c r="W822" s="0" t="s">
        <v>1374</v>
      </c>
      <c r="X822" s="0" t="s">
        <v>1375</v>
      </c>
      <c r="Y822" s="0" t="s">
        <v>1376</v>
      </c>
      <c r="Z822" s="0" t="s">
        <v>573</v>
      </c>
      <c r="AA822" s="0" t="n">
        <v>788753</v>
      </c>
      <c r="AB822" s="197" t="n">
        <v>37027.875</v>
      </c>
      <c r="AC822" s="197" t="n">
        <v>37027.875</v>
      </c>
    </row>
    <row r="823" customFormat="false" ht="12.75" hidden="false" customHeight="false" outlineLevel="0" collapsed="false">
      <c r="A823" s="191" t="str">
        <f aca="false">B823&amp;" "&amp;C823&amp;" "&amp;D823</f>
        <v>US Natural Gas Physical</v>
      </c>
      <c r="B823" s="191" t="str">
        <f aca="false">IF((LEFT(N823,2)="US"),"US","")</f>
        <v>US</v>
      </c>
      <c r="C823" s="191" t="str">
        <f aca="false">M823</f>
        <v>Natural Gas</v>
      </c>
      <c r="D823" s="191" t="str">
        <f aca="false">IF(ISNUMBER(FIND("Phy",N823))=TRUE(),"Physical","Financial")</f>
        <v>Physical</v>
      </c>
      <c r="E823" s="191" t="n">
        <f aca="false">IF(VLOOKUP(S823,'DD-Lookup'!$J$6:$L$50,3,FALSE())="Monthly",(YEAR(AC823)-YEAR(AB823))*12+MONTH(AC823)-MONTH(AB823)+1,(AC823-AB823+1))</f>
        <v>1</v>
      </c>
      <c r="F823" s="220" t="n">
        <f aca="false">E823*SUM(P823:Q823)</f>
        <v>10000</v>
      </c>
      <c r="G823" s="196" t="n">
        <v>1245319</v>
      </c>
      <c r="H823" s="197" t="n">
        <v>37026.3234490741</v>
      </c>
      <c r="I823" s="0" t="s">
        <v>1328</v>
      </c>
      <c r="M823" s="0" t="s">
        <v>927</v>
      </c>
      <c r="N823" s="0" t="s">
        <v>1371</v>
      </c>
      <c r="O823" s="0" t="s">
        <v>1372</v>
      </c>
      <c r="P823" s="198" t="n">
        <v>10000</v>
      </c>
      <c r="S823" s="0" t="s">
        <v>1343</v>
      </c>
      <c r="T823" s="0" t="s">
        <v>772</v>
      </c>
      <c r="U823" s="200" t="n">
        <v>4.525</v>
      </c>
      <c r="V823" s="0" t="s">
        <v>1439</v>
      </c>
      <c r="W823" s="0" t="s">
        <v>1374</v>
      </c>
      <c r="X823" s="0" t="s">
        <v>1375</v>
      </c>
      <c r="Y823" s="0" t="s">
        <v>1376</v>
      </c>
      <c r="Z823" s="0" t="s">
        <v>573</v>
      </c>
      <c r="AA823" s="0" t="n">
        <v>788754</v>
      </c>
      <c r="AB823" s="197" t="n">
        <v>37027.875</v>
      </c>
      <c r="AC823" s="197" t="n">
        <v>37027.875</v>
      </c>
    </row>
    <row r="824" customFormat="false" ht="12.75" hidden="false" customHeight="false" outlineLevel="0" collapsed="false">
      <c r="A824" s="191" t="str">
        <f aca="false">B824&amp;" "&amp;C824&amp;" "&amp;D824</f>
        <v>US Natural Gas Financial</v>
      </c>
      <c r="B824" s="191" t="str">
        <f aca="false">IF((LEFT(N824,2)="US"),"US","")</f>
        <v>US</v>
      </c>
      <c r="C824" s="191" t="str">
        <f aca="false">M824</f>
        <v>Natural Gas</v>
      </c>
      <c r="D824" s="191" t="str">
        <f aca="false">IF(ISNUMBER(FIND("Phy",N824))=TRUE(),"Physical","Financial")</f>
        <v>Financial</v>
      </c>
      <c r="E824" s="191" t="n">
        <f aca="false">IF(VLOOKUP(S824,'DD-Lookup'!$J$6:$L$50,3,FALSE())="Monthly",(YEAR(AC824)-YEAR(AB824))*12+MONTH(AC824)-MONTH(AB824)+1,(AC824-AB824+1))</f>
        <v>30</v>
      </c>
      <c r="F824" s="220" t="n">
        <f aca="false">E824*SUM(P824:Q824)</f>
        <v>150000</v>
      </c>
      <c r="G824" s="196" t="n">
        <v>1245320</v>
      </c>
      <c r="H824" s="197" t="n">
        <v>37026.323587963</v>
      </c>
      <c r="I824" s="0" t="s">
        <v>1620</v>
      </c>
      <c r="M824" s="0" t="s">
        <v>927</v>
      </c>
      <c r="N824" s="0" t="s">
        <v>1341</v>
      </c>
      <c r="O824" s="0" t="s">
        <v>1342</v>
      </c>
      <c r="P824" s="198" t="n">
        <v>5000</v>
      </c>
      <c r="S824" s="0" t="s">
        <v>1343</v>
      </c>
      <c r="T824" s="0" t="s">
        <v>772</v>
      </c>
      <c r="U824" s="200" t="n">
        <v>4.49</v>
      </c>
      <c r="V824" s="0" t="s">
        <v>1621</v>
      </c>
      <c r="W824" s="0" t="s">
        <v>1345</v>
      </c>
      <c r="X824" s="0" t="s">
        <v>1346</v>
      </c>
      <c r="Y824" s="0" t="s">
        <v>893</v>
      </c>
      <c r="Z824" s="0" t="s">
        <v>573</v>
      </c>
      <c r="AA824" s="0" t="s">
        <v>1622</v>
      </c>
      <c r="AB824" s="197" t="n">
        <v>37043.875</v>
      </c>
      <c r="AC824" s="197" t="n">
        <v>37072.875</v>
      </c>
      <c r="AD824" s="0" t="n">
        <f aca="false">(AC824-AB824+1)*SUM(P824:Q824)</f>
        <v>150000</v>
      </c>
    </row>
    <row r="825" customFormat="false" ht="12.75" hidden="false" customHeight="false" outlineLevel="0" collapsed="false">
      <c r="A825" s="191" t="str">
        <f aca="false">B825&amp;" "&amp;C825&amp;" "&amp;D825</f>
        <v> Power Physical</v>
      </c>
      <c r="B825" s="191" t="str">
        <f aca="false">IF((LEFT(N825,2)="US"),"US","")</f>
        <v/>
      </c>
      <c r="C825" s="191" t="str">
        <f aca="false">M825</f>
        <v>Power</v>
      </c>
      <c r="D825" s="191" t="str">
        <f aca="false">IF(ISNUMBER(FIND("Phy",N825))=TRUE(),"Physical","Financial")</f>
        <v>Physical</v>
      </c>
      <c r="E825" s="191" t="n">
        <f aca="false">IF(VLOOKUP(S825,'DD-Lookup'!$J$6:$L$50,3,FALSE())="Monthly",(YEAR(AC825)-YEAR(AB825))*12+MONTH(AC825)-MONTH(AB825)+1,(AC825-AB825+1))</f>
        <v>1</v>
      </c>
      <c r="F825" s="220" t="n">
        <f aca="false">E825*SUM(P825:Q825)</f>
        <v>25</v>
      </c>
      <c r="G825" s="196" t="n">
        <v>1245321</v>
      </c>
      <c r="H825" s="197" t="n">
        <v>37026.3236342593</v>
      </c>
      <c r="I825" s="0" t="s">
        <v>1012</v>
      </c>
      <c r="M825" s="0" t="s">
        <v>72</v>
      </c>
      <c r="N825" s="0" t="s">
        <v>793</v>
      </c>
      <c r="O825" s="0" t="s">
        <v>1623</v>
      </c>
      <c r="Q825" s="198" t="n">
        <v>25</v>
      </c>
      <c r="S825" s="0" t="s">
        <v>781</v>
      </c>
      <c r="T825" s="0" t="s">
        <v>795</v>
      </c>
      <c r="U825" s="200" t="n">
        <v>30</v>
      </c>
      <c r="V825" s="0" t="s">
        <v>1624</v>
      </c>
      <c r="W825" s="0" t="s">
        <v>797</v>
      </c>
      <c r="X825" s="0" t="s">
        <v>798</v>
      </c>
      <c r="Y825" s="0" t="s">
        <v>799</v>
      </c>
      <c r="Z825" s="0" t="s">
        <v>800</v>
      </c>
      <c r="AA825" s="0" t="n">
        <v>102354.1</v>
      </c>
      <c r="AB825" s="197" t="n">
        <v>37028.875</v>
      </c>
      <c r="AC825" s="197" t="n">
        <v>37028.875</v>
      </c>
    </row>
    <row r="826" customFormat="false" ht="12.75" hidden="false" customHeight="false" outlineLevel="0" collapsed="false">
      <c r="A826" s="191" t="str">
        <f aca="false">B826&amp;" "&amp;C826&amp;" "&amp;D826</f>
        <v> Power Physical</v>
      </c>
      <c r="B826" s="191" t="str">
        <f aca="false">IF((LEFT(N826,2)="US"),"US","")</f>
        <v/>
      </c>
      <c r="C826" s="191" t="str">
        <f aca="false">M826</f>
        <v>Power</v>
      </c>
      <c r="D826" s="191" t="str">
        <f aca="false">IF(ISNUMBER(FIND("Phy",N826))=TRUE(),"Physical","Financial")</f>
        <v>Physical</v>
      </c>
      <c r="E826" s="191" t="n">
        <f aca="false">IF(VLOOKUP(S826,'DD-Lookup'!$J$6:$L$50,3,FALSE())="Monthly",(YEAR(AC826)-YEAR(AB826))*12+MONTH(AC826)-MONTH(AB826)+1,(AC826-AB826+1))</f>
        <v>2</v>
      </c>
      <c r="F826" s="220" t="n">
        <f aca="false">E826*SUM(P826:Q826)</f>
        <v>20</v>
      </c>
      <c r="G826" s="196" t="n">
        <v>1245322</v>
      </c>
      <c r="H826" s="197" t="n">
        <v>37026.3237268519</v>
      </c>
      <c r="I826" s="0" t="s">
        <v>1625</v>
      </c>
      <c r="M826" s="0" t="s">
        <v>72</v>
      </c>
      <c r="N826" s="0" t="s">
        <v>793</v>
      </c>
      <c r="O826" s="0" t="s">
        <v>1197</v>
      </c>
      <c r="Q826" s="198" t="n">
        <v>10</v>
      </c>
      <c r="S826" s="0" t="s">
        <v>781</v>
      </c>
      <c r="T826" s="0" t="s">
        <v>795</v>
      </c>
      <c r="U826" s="200" t="n">
        <v>15.6</v>
      </c>
      <c r="V826" s="0" t="s">
        <v>1626</v>
      </c>
      <c r="W826" s="0" t="s">
        <v>797</v>
      </c>
      <c r="X826" s="0" t="s">
        <v>798</v>
      </c>
      <c r="Y826" s="0" t="s">
        <v>799</v>
      </c>
      <c r="Z826" s="0" t="s">
        <v>800</v>
      </c>
      <c r="AA826" s="0" t="n">
        <v>102355.1</v>
      </c>
      <c r="AB826" s="197" t="n">
        <v>37030.875</v>
      </c>
      <c r="AC826" s="197" t="n">
        <v>37031.875</v>
      </c>
    </row>
    <row r="827" customFormat="false" ht="12.75" hidden="false" customHeight="false" outlineLevel="0" collapsed="false">
      <c r="A827" s="191" t="str">
        <f aca="false">B827&amp;" "&amp;C827&amp;" "&amp;D827</f>
        <v>US Natural Gas Financial</v>
      </c>
      <c r="B827" s="191" t="str">
        <f aca="false">IF((LEFT(N827,2)="US"),"US","")</f>
        <v>US</v>
      </c>
      <c r="C827" s="191" t="str">
        <f aca="false">M827</f>
        <v>Natural Gas</v>
      </c>
      <c r="D827" s="191" t="str">
        <f aca="false">IF(ISNUMBER(FIND("Phy",N827))=TRUE(),"Physical","Financial")</f>
        <v>Financial</v>
      </c>
      <c r="E827" s="191" t="n">
        <f aca="false">IF(VLOOKUP(S827,'DD-Lookup'!$J$6:$L$50,3,FALSE())="Monthly",(YEAR(AC827)-YEAR(AB827))*12+MONTH(AC827)-MONTH(AB827)+1,(AC827-AB827+1))</f>
        <v>16</v>
      </c>
      <c r="F827" s="220" t="n">
        <f aca="false">E827*SUM(P827:Q827)</f>
        <v>160000</v>
      </c>
      <c r="G827" s="196" t="n">
        <v>1245323</v>
      </c>
      <c r="H827" s="197" t="n">
        <v>37026.3238078704</v>
      </c>
      <c r="I827" s="0" t="s">
        <v>1257</v>
      </c>
      <c r="M827" s="0" t="s">
        <v>927</v>
      </c>
      <c r="N827" s="0" t="s">
        <v>1341</v>
      </c>
      <c r="O827" s="0" t="s">
        <v>1518</v>
      </c>
      <c r="P827" s="198" t="n">
        <v>10000</v>
      </c>
      <c r="S827" s="0" t="s">
        <v>1343</v>
      </c>
      <c r="T827" s="0" t="s">
        <v>772</v>
      </c>
      <c r="U827" s="200" t="n">
        <v>4.415</v>
      </c>
      <c r="V827" s="0" t="s">
        <v>1627</v>
      </c>
      <c r="W827" s="0" t="s">
        <v>1520</v>
      </c>
      <c r="X827" s="0" t="s">
        <v>1521</v>
      </c>
      <c r="Y827" s="0" t="s">
        <v>893</v>
      </c>
      <c r="Z827" s="0" t="s">
        <v>573</v>
      </c>
      <c r="AA827" s="0" t="s">
        <v>1628</v>
      </c>
      <c r="AB827" s="197" t="n">
        <v>37027.875</v>
      </c>
      <c r="AC827" s="197" t="n">
        <v>37042.875</v>
      </c>
      <c r="AD827" s="0" t="n">
        <f aca="false">(AC827-AB827+1)*SUM(P827:Q827)</f>
        <v>160000</v>
      </c>
    </row>
    <row r="828" customFormat="false" ht="12.75" hidden="false" customHeight="false" outlineLevel="0" collapsed="false">
      <c r="A828" s="191" t="str">
        <f aca="false">B828&amp;" "&amp;C828&amp;" "&amp;D828</f>
        <v> Power Physical</v>
      </c>
      <c r="B828" s="191" t="str">
        <f aca="false">IF((LEFT(N828,2)="US"),"US","")</f>
        <v/>
      </c>
      <c r="C828" s="191" t="str">
        <f aca="false">M828</f>
        <v>Power</v>
      </c>
      <c r="D828" s="191" t="str">
        <f aca="false">IF(ISNUMBER(FIND("Phy",N828))=TRUE(),"Physical","Financial")</f>
        <v>Physical</v>
      </c>
      <c r="E828" s="191" t="n">
        <f aca="false">IF(VLOOKUP(S828,'DD-Lookup'!$J$6:$L$50,3,FALSE())="Monthly",(YEAR(AC828)-YEAR(AB828))*12+MONTH(AC828)-MONTH(AB828)+1,(AC828-AB828+1))</f>
        <v>5</v>
      </c>
      <c r="F828" s="220" t="n">
        <f aca="false">E828*SUM(P828:Q828)</f>
        <v>125</v>
      </c>
      <c r="G828" s="196" t="n">
        <v>1245324</v>
      </c>
      <c r="H828" s="197" t="n">
        <v>37026.3238657407</v>
      </c>
      <c r="I828" s="0" t="s">
        <v>840</v>
      </c>
      <c r="M828" s="0" t="s">
        <v>72</v>
      </c>
      <c r="N828" s="0" t="s">
        <v>793</v>
      </c>
      <c r="O828" s="0" t="s">
        <v>919</v>
      </c>
      <c r="Q828" s="198" t="n">
        <v>25</v>
      </c>
      <c r="S828" s="0" t="s">
        <v>781</v>
      </c>
      <c r="T828" s="0" t="s">
        <v>795</v>
      </c>
      <c r="U828" s="200" t="n">
        <v>26.3</v>
      </c>
      <c r="V828" s="0" t="s">
        <v>841</v>
      </c>
      <c r="W828" s="0" t="s">
        <v>797</v>
      </c>
      <c r="X828" s="0" t="s">
        <v>798</v>
      </c>
      <c r="Y828" s="0" t="s">
        <v>799</v>
      </c>
      <c r="Z828" s="0" t="s">
        <v>800</v>
      </c>
      <c r="AA828" s="0" t="n">
        <v>102356.1</v>
      </c>
      <c r="AB828" s="197" t="n">
        <v>37032.875</v>
      </c>
      <c r="AC828" s="197" t="n">
        <v>37036.875</v>
      </c>
    </row>
    <row r="829" customFormat="false" ht="12.75" hidden="false" customHeight="false" outlineLevel="0" collapsed="false">
      <c r="A829" s="191" t="str">
        <f aca="false">B829&amp;" "&amp;C829&amp;" "&amp;D829</f>
        <v>US Natural Gas Financial</v>
      </c>
      <c r="B829" s="191" t="str">
        <f aca="false">IF((LEFT(N829,2)="US"),"US","")</f>
        <v>US</v>
      </c>
      <c r="C829" s="191" t="str">
        <f aca="false">M829</f>
        <v>Natural Gas</v>
      </c>
      <c r="D829" s="191" t="str">
        <f aca="false">IF(ISNUMBER(FIND("Phy",N829))=TRUE(),"Physical","Financial")</f>
        <v>Financial</v>
      </c>
      <c r="E829" s="191" t="n">
        <f aca="false">IF(VLOOKUP(S829,'DD-Lookup'!$J$6:$L$50,3,FALSE())="Monthly",(YEAR(AC829)-YEAR(AB829))*12+MONTH(AC829)-MONTH(AB829)+1,(AC829-AB829+1))</f>
        <v>151</v>
      </c>
      <c r="F829" s="220" t="n">
        <f aca="false">E829*SUM(P829:Q829)</f>
        <v>755000</v>
      </c>
      <c r="G829" s="196" t="n">
        <v>1245325</v>
      </c>
      <c r="H829" s="197" t="n">
        <v>37026.3239930556</v>
      </c>
      <c r="I829" s="0" t="s">
        <v>1187</v>
      </c>
      <c r="M829" s="0" t="s">
        <v>927</v>
      </c>
      <c r="N829" s="0" t="s">
        <v>1341</v>
      </c>
      <c r="O829" s="0" t="s">
        <v>1442</v>
      </c>
      <c r="P829" s="198" t="n">
        <v>5000</v>
      </c>
      <c r="S829" s="0" t="s">
        <v>1343</v>
      </c>
      <c r="T829" s="0" t="s">
        <v>772</v>
      </c>
      <c r="U829" s="200" t="n">
        <v>4.89</v>
      </c>
      <c r="V829" s="0" t="s">
        <v>1629</v>
      </c>
      <c r="W829" s="0" t="s">
        <v>1345</v>
      </c>
      <c r="X829" s="0" t="s">
        <v>1346</v>
      </c>
      <c r="Y829" s="0" t="s">
        <v>893</v>
      </c>
      <c r="Z829" s="0" t="s">
        <v>573</v>
      </c>
      <c r="AA829" s="0" t="s">
        <v>1630</v>
      </c>
      <c r="AB829" s="197" t="n">
        <v>37196</v>
      </c>
      <c r="AC829" s="197" t="n">
        <v>37346</v>
      </c>
      <c r="AD829" s="0" t="n">
        <f aca="false">(AC829-AB829+1)*SUM(P829:Q829)</f>
        <v>755000</v>
      </c>
    </row>
    <row r="830" customFormat="false" ht="12.75" hidden="false" customHeight="false" outlineLevel="0" collapsed="false">
      <c r="A830" s="191" t="str">
        <f aca="false">B830&amp;" "&amp;C830&amp;" "&amp;D830</f>
        <v>US Natural Gas Physical</v>
      </c>
      <c r="B830" s="191" t="str">
        <f aca="false">IF((LEFT(N830,2)="US"),"US","")</f>
        <v>US</v>
      </c>
      <c r="C830" s="191" t="str">
        <f aca="false">M830</f>
        <v>Natural Gas</v>
      </c>
      <c r="D830" s="191" t="str">
        <f aca="false">IF(ISNUMBER(FIND("Phy",N830))=TRUE(),"Physical","Financial")</f>
        <v>Physical</v>
      </c>
      <c r="E830" s="191" t="n">
        <f aca="false">IF(VLOOKUP(S830,'DD-Lookup'!$J$6:$L$50,3,FALSE())="Monthly",(YEAR(AC830)-YEAR(AB830))*12+MONTH(AC830)-MONTH(AB830)+1,(AC830-AB830+1))</f>
        <v>1</v>
      </c>
      <c r="F830" s="220" t="n">
        <f aca="false">E830*SUM(P830:Q830)</f>
        <v>10000</v>
      </c>
      <c r="G830" s="196" t="n">
        <v>1245326</v>
      </c>
      <c r="H830" s="197" t="n">
        <v>37026.3240162037</v>
      </c>
      <c r="I830" s="0" t="s">
        <v>625</v>
      </c>
      <c r="M830" s="0" t="s">
        <v>927</v>
      </c>
      <c r="N830" s="0" t="s">
        <v>1371</v>
      </c>
      <c r="O830" s="0" t="s">
        <v>1631</v>
      </c>
      <c r="P830" s="198" t="n">
        <v>10000</v>
      </c>
      <c r="S830" s="0" t="s">
        <v>1343</v>
      </c>
      <c r="T830" s="0" t="s">
        <v>772</v>
      </c>
      <c r="U830" s="200" t="n">
        <v>4.4</v>
      </c>
      <c r="V830" s="0" t="s">
        <v>1506</v>
      </c>
      <c r="W830" s="0" t="s">
        <v>1567</v>
      </c>
      <c r="X830" s="0" t="s">
        <v>1568</v>
      </c>
      <c r="Y830" s="0" t="s">
        <v>1376</v>
      </c>
      <c r="Z830" s="0" t="s">
        <v>573</v>
      </c>
      <c r="AA830" s="0" t="n">
        <v>788755</v>
      </c>
      <c r="AB830" s="197" t="n">
        <v>37027.875</v>
      </c>
      <c r="AC830" s="197" t="n">
        <v>37027.875</v>
      </c>
    </row>
    <row r="831" customFormat="false" ht="12.75" hidden="false" customHeight="false" outlineLevel="0" collapsed="false">
      <c r="A831" s="191" t="str">
        <f aca="false">B831&amp;" "&amp;C831&amp;" "&amp;D831</f>
        <v>US Power Physical</v>
      </c>
      <c r="B831" s="191" t="str">
        <f aca="false">IF((LEFT(N831,2)="US"),"US","")</f>
        <v>US</v>
      </c>
      <c r="C831" s="191" t="str">
        <f aca="false">M831</f>
        <v>Power</v>
      </c>
      <c r="D831" s="191" t="str">
        <f aca="false">IF(ISNUMBER(FIND("Phy",N831))=TRUE(),"Physical","Financial")</f>
        <v>Physical</v>
      </c>
      <c r="E831" s="191" t="n">
        <f aca="false">IF(VLOOKUP(S831,'DD-Lookup'!$J$6:$L$50,3,FALSE())="Monthly",(YEAR(AC831)-YEAR(AB831))*12+MONTH(AC831)-MONTH(AB831)+1,(AC831-AB831+1))</f>
        <v>30</v>
      </c>
      <c r="F831" s="220" t="n">
        <f aca="false">E831*SUM(P831:Q831)</f>
        <v>1500</v>
      </c>
      <c r="G831" s="196" t="n">
        <v>1245328</v>
      </c>
      <c r="H831" s="197" t="n">
        <v>37026.3241435185</v>
      </c>
      <c r="I831" s="0" t="s">
        <v>1254</v>
      </c>
      <c r="M831" s="0" t="s">
        <v>72</v>
      </c>
      <c r="N831" s="0" t="s">
        <v>1190</v>
      </c>
      <c r="O831" s="0" t="s">
        <v>1255</v>
      </c>
      <c r="P831" s="198" t="n">
        <v>50</v>
      </c>
      <c r="S831" s="0" t="s">
        <v>781</v>
      </c>
      <c r="T831" s="0" t="s">
        <v>772</v>
      </c>
      <c r="U831" s="200" t="n">
        <v>39.75</v>
      </c>
      <c r="V831" s="0" t="s">
        <v>1256</v>
      </c>
      <c r="W831" s="0" t="s">
        <v>1237</v>
      </c>
      <c r="X831" s="0" t="s">
        <v>1203</v>
      </c>
      <c r="Y831" s="0" t="s">
        <v>1167</v>
      </c>
      <c r="Z831" s="0" t="s">
        <v>628</v>
      </c>
      <c r="AA831" s="0" t="n">
        <v>610900.1</v>
      </c>
      <c r="AB831" s="197" t="n">
        <v>37135.7159722222</v>
      </c>
      <c r="AC831" s="197" t="n">
        <v>37164.7159722222</v>
      </c>
    </row>
    <row r="832" customFormat="false" ht="12.75" hidden="false" customHeight="false" outlineLevel="0" collapsed="false">
      <c r="A832" s="191" t="str">
        <f aca="false">B832&amp;" "&amp;C832&amp;" "&amp;D832</f>
        <v>US Natural Gas Physical</v>
      </c>
      <c r="B832" s="191" t="str">
        <f aca="false">IF((LEFT(N832,2)="US"),"US","")</f>
        <v>US</v>
      </c>
      <c r="C832" s="191" t="str">
        <f aca="false">M832</f>
        <v>Natural Gas</v>
      </c>
      <c r="D832" s="191" t="str">
        <f aca="false">IF(ISNUMBER(FIND("Phy",N832))=TRUE(),"Physical","Financial")</f>
        <v>Physical</v>
      </c>
      <c r="E832" s="191" t="n">
        <f aca="false">IF(VLOOKUP(S832,'DD-Lookup'!$J$6:$L$50,3,FALSE())="Monthly",(YEAR(AC832)-YEAR(AB832))*12+MONTH(AC832)-MONTH(AB832)+1,(AC832-AB832+1))</f>
        <v>1</v>
      </c>
      <c r="F832" s="220" t="n">
        <f aca="false">E832*SUM(P832:Q832)</f>
        <v>10000</v>
      </c>
      <c r="G832" s="196" t="n">
        <v>1245330</v>
      </c>
      <c r="H832" s="197" t="n">
        <v>37026.324212963</v>
      </c>
      <c r="I832" s="0" t="s">
        <v>625</v>
      </c>
      <c r="M832" s="0" t="s">
        <v>927</v>
      </c>
      <c r="N832" s="0" t="s">
        <v>1371</v>
      </c>
      <c r="O832" s="0" t="s">
        <v>1631</v>
      </c>
      <c r="P832" s="198" t="n">
        <v>10000</v>
      </c>
      <c r="S832" s="0" t="s">
        <v>1343</v>
      </c>
      <c r="T832" s="0" t="s">
        <v>772</v>
      </c>
      <c r="U832" s="200" t="n">
        <v>4.39</v>
      </c>
      <c r="V832" s="0" t="s">
        <v>1506</v>
      </c>
      <c r="W832" s="0" t="s">
        <v>1567</v>
      </c>
      <c r="X832" s="0" t="s">
        <v>1568</v>
      </c>
      <c r="Y832" s="0" t="s">
        <v>1376</v>
      </c>
      <c r="Z832" s="0" t="s">
        <v>573</v>
      </c>
      <c r="AA832" s="0" t="n">
        <v>788756</v>
      </c>
      <c r="AB832" s="197" t="n">
        <v>37027.875</v>
      </c>
      <c r="AC832" s="197" t="n">
        <v>37027.875</v>
      </c>
    </row>
    <row r="833" customFormat="false" ht="12.75" hidden="false" customHeight="false" outlineLevel="0" collapsed="false">
      <c r="A833" s="191" t="str">
        <f aca="false">B833&amp;" "&amp;C833&amp;" "&amp;D833</f>
        <v>US Natural Gas Physical</v>
      </c>
      <c r="B833" s="191" t="str">
        <f aca="false">IF((LEFT(N833,2)="US"),"US","")</f>
        <v>US</v>
      </c>
      <c r="C833" s="191" t="str">
        <f aca="false">M833</f>
        <v>Natural Gas</v>
      </c>
      <c r="D833" s="191" t="str">
        <f aca="false">IF(ISNUMBER(FIND("Phy",N833))=TRUE(),"Physical","Financial")</f>
        <v>Physical</v>
      </c>
      <c r="E833" s="191" t="n">
        <f aca="false">IF(VLOOKUP(S833,'DD-Lookup'!$J$6:$L$50,3,FALSE())="Monthly",(YEAR(AC833)-YEAR(AB833))*12+MONTH(AC833)-MONTH(AB833)+1,(AC833-AB833+1))</f>
        <v>1</v>
      </c>
      <c r="F833" s="220" t="n">
        <f aca="false">E833*SUM(P833:Q833)</f>
        <v>5000</v>
      </c>
      <c r="G833" s="196" t="n">
        <v>1245331</v>
      </c>
      <c r="H833" s="197" t="n">
        <v>37026.324224537</v>
      </c>
      <c r="I833" s="0" t="s">
        <v>1228</v>
      </c>
      <c r="M833" s="0" t="s">
        <v>927</v>
      </c>
      <c r="N833" s="0" t="s">
        <v>1371</v>
      </c>
      <c r="O833" s="0" t="s">
        <v>1612</v>
      </c>
      <c r="Q833" s="198" t="n">
        <v>5000</v>
      </c>
      <c r="S833" s="0" t="s">
        <v>1343</v>
      </c>
      <c r="T833" s="0" t="s">
        <v>772</v>
      </c>
      <c r="U833" s="200" t="n">
        <v>4.66</v>
      </c>
      <c r="V833" s="0" t="s">
        <v>1632</v>
      </c>
      <c r="W833" s="0" t="s">
        <v>1614</v>
      </c>
      <c r="X833" s="0" t="s">
        <v>1615</v>
      </c>
      <c r="Y833" s="0" t="s">
        <v>1376</v>
      </c>
      <c r="Z833" s="0" t="s">
        <v>573</v>
      </c>
      <c r="AA833" s="0" t="n">
        <v>788757</v>
      </c>
      <c r="AB833" s="197" t="n">
        <v>37027.875</v>
      </c>
      <c r="AC833" s="197" t="n">
        <v>37027.875</v>
      </c>
    </row>
    <row r="834" customFormat="false" ht="12.75" hidden="false" customHeight="false" outlineLevel="0" collapsed="false">
      <c r="A834" s="191" t="str">
        <f aca="false">B834&amp;" "&amp;C834&amp;" "&amp;D834</f>
        <v>US Natural Gas Physical</v>
      </c>
      <c r="B834" s="191" t="str">
        <f aca="false">IF((LEFT(N834,2)="US"),"US","")</f>
        <v>US</v>
      </c>
      <c r="C834" s="191" t="str">
        <f aca="false">M834</f>
        <v>Natural Gas</v>
      </c>
      <c r="D834" s="191" t="str">
        <f aca="false">IF(ISNUMBER(FIND("Phy",N834))=TRUE(),"Physical","Financial")</f>
        <v>Physical</v>
      </c>
      <c r="E834" s="191" t="n">
        <f aca="false">IF(VLOOKUP(S834,'DD-Lookup'!$J$6:$L$50,3,FALSE())="Monthly",(YEAR(AC834)-YEAR(AB834))*12+MONTH(AC834)-MONTH(AB834)+1,(AC834-AB834+1))</f>
        <v>1</v>
      </c>
      <c r="F834" s="220" t="n">
        <f aca="false">E834*SUM(P834:Q834)</f>
        <v>5000</v>
      </c>
      <c r="G834" s="196" t="n">
        <v>1245332</v>
      </c>
      <c r="H834" s="197" t="n">
        <v>37026.3242592593</v>
      </c>
      <c r="I834" s="0" t="s">
        <v>1251</v>
      </c>
      <c r="M834" s="0" t="s">
        <v>927</v>
      </c>
      <c r="N834" s="0" t="s">
        <v>1371</v>
      </c>
      <c r="O834" s="0" t="s">
        <v>1503</v>
      </c>
      <c r="Q834" s="198" t="n">
        <v>5000</v>
      </c>
      <c r="S834" s="0" t="s">
        <v>1343</v>
      </c>
      <c r="T834" s="0" t="s">
        <v>772</v>
      </c>
      <c r="U834" s="200" t="n">
        <v>4.655</v>
      </c>
      <c r="V834" s="0" t="s">
        <v>1440</v>
      </c>
      <c r="W834" s="0" t="s">
        <v>1504</v>
      </c>
      <c r="X834" s="0" t="s">
        <v>1505</v>
      </c>
      <c r="Y834" s="0" t="s">
        <v>1376</v>
      </c>
      <c r="Z834" s="0" t="s">
        <v>573</v>
      </c>
      <c r="AA834" s="0" t="n">
        <v>788758</v>
      </c>
      <c r="AB834" s="197" t="n">
        <v>37027.875</v>
      </c>
      <c r="AC834" s="197" t="n">
        <v>37027.875</v>
      </c>
    </row>
    <row r="835" customFormat="false" ht="12.75" hidden="false" customHeight="false" outlineLevel="0" collapsed="false">
      <c r="A835" s="191" t="str">
        <f aca="false">B835&amp;" "&amp;C835&amp;" "&amp;D835</f>
        <v>US Natural Gas Physical</v>
      </c>
      <c r="B835" s="191" t="str">
        <f aca="false">IF((LEFT(N835,2)="US"),"US","")</f>
        <v>US</v>
      </c>
      <c r="C835" s="191" t="str">
        <f aca="false">M835</f>
        <v>Natural Gas</v>
      </c>
      <c r="D835" s="191" t="str">
        <f aca="false">IF(ISNUMBER(FIND("Phy",N835))=TRUE(),"Physical","Financial")</f>
        <v>Physical</v>
      </c>
      <c r="E835" s="191" t="n">
        <f aca="false">IF(VLOOKUP(S835,'DD-Lookup'!$J$6:$L$50,3,FALSE())="Monthly",(YEAR(AC835)-YEAR(AB835))*12+MONTH(AC835)-MONTH(AB835)+1,(AC835-AB835+1))</f>
        <v>1</v>
      </c>
      <c r="F835" s="220" t="n">
        <f aca="false">E835*SUM(P835:Q835)</f>
        <v>5000</v>
      </c>
      <c r="G835" s="196" t="n">
        <v>1245333</v>
      </c>
      <c r="H835" s="197" t="n">
        <v>37026.3242708333</v>
      </c>
      <c r="I835" s="0" t="s">
        <v>609</v>
      </c>
      <c r="M835" s="0" t="s">
        <v>927</v>
      </c>
      <c r="N835" s="0" t="s">
        <v>1371</v>
      </c>
      <c r="O835" s="0" t="s">
        <v>1633</v>
      </c>
      <c r="P835" s="198" t="n">
        <v>5000</v>
      </c>
      <c r="S835" s="0" t="s">
        <v>1343</v>
      </c>
      <c r="T835" s="0" t="s">
        <v>772</v>
      </c>
      <c r="U835" s="200" t="n">
        <v>4.76</v>
      </c>
      <c r="V835" s="0" t="s">
        <v>1634</v>
      </c>
      <c r="W835" s="0" t="s">
        <v>1635</v>
      </c>
      <c r="X835" s="0" t="s">
        <v>1636</v>
      </c>
      <c r="Y835" s="0" t="s">
        <v>1376</v>
      </c>
      <c r="Z835" s="0" t="s">
        <v>573</v>
      </c>
      <c r="AA835" s="0" t="n">
        <v>788759</v>
      </c>
      <c r="AB835" s="197" t="n">
        <v>37027.875</v>
      </c>
      <c r="AC835" s="197" t="n">
        <v>37027.875</v>
      </c>
    </row>
    <row r="836" customFormat="false" ht="12.75" hidden="false" customHeight="false" outlineLevel="0" collapsed="false">
      <c r="A836" s="191" t="str">
        <f aca="false">B836&amp;" "&amp;C836&amp;" "&amp;D836</f>
        <v>US Natural Gas Physical</v>
      </c>
      <c r="B836" s="191" t="str">
        <f aca="false">IF((LEFT(N836,2)="US"),"US","")</f>
        <v>US</v>
      </c>
      <c r="C836" s="191" t="str">
        <f aca="false">M836</f>
        <v>Natural Gas</v>
      </c>
      <c r="D836" s="191" t="str">
        <f aca="false">IF(ISNUMBER(FIND("Phy",N836))=TRUE(),"Physical","Financial")</f>
        <v>Physical</v>
      </c>
      <c r="E836" s="191" t="n">
        <f aca="false">IF(VLOOKUP(S836,'DD-Lookup'!$J$6:$L$50,3,FALSE())="Monthly",(YEAR(AC836)-YEAR(AB836))*12+MONTH(AC836)-MONTH(AB836)+1,(AC836-AB836+1))</f>
        <v>1</v>
      </c>
      <c r="F836" s="220" t="n">
        <f aca="false">E836*SUM(P836:Q836)</f>
        <v>5000</v>
      </c>
      <c r="G836" s="196" t="n">
        <v>1245334</v>
      </c>
      <c r="H836" s="197" t="n">
        <v>37026.3243981482</v>
      </c>
      <c r="I836" s="0" t="s">
        <v>1535</v>
      </c>
      <c r="M836" s="0" t="s">
        <v>927</v>
      </c>
      <c r="N836" s="0" t="s">
        <v>1371</v>
      </c>
      <c r="O836" s="0" t="s">
        <v>1435</v>
      </c>
      <c r="P836" s="198" t="n">
        <v>5000</v>
      </c>
      <c r="S836" s="0" t="s">
        <v>1343</v>
      </c>
      <c r="T836" s="0" t="s">
        <v>772</v>
      </c>
      <c r="U836" s="200" t="n">
        <v>4.3</v>
      </c>
      <c r="V836" s="0" t="s">
        <v>1583</v>
      </c>
      <c r="W836" s="0" t="s">
        <v>1424</v>
      </c>
      <c r="X836" s="0" t="s">
        <v>1425</v>
      </c>
      <c r="Y836" s="0" t="s">
        <v>1376</v>
      </c>
      <c r="Z836" s="0" t="s">
        <v>573</v>
      </c>
      <c r="AA836" s="0" t="n">
        <v>788760</v>
      </c>
      <c r="AB836" s="197" t="n">
        <v>37027.875</v>
      </c>
      <c r="AC836" s="197" t="n">
        <v>37027.875</v>
      </c>
    </row>
    <row r="837" customFormat="false" ht="12.75" hidden="false" customHeight="false" outlineLevel="0" collapsed="false">
      <c r="A837" s="191" t="str">
        <f aca="false">B837&amp;" "&amp;C837&amp;" "&amp;D837</f>
        <v> Power Physical</v>
      </c>
      <c r="B837" s="191" t="str">
        <f aca="false">IF((LEFT(N837,2)="US"),"US","")</f>
        <v/>
      </c>
      <c r="C837" s="191" t="str">
        <f aca="false">M837</f>
        <v>Power</v>
      </c>
      <c r="D837" s="191" t="str">
        <f aca="false">IF(ISNUMBER(FIND("Phy",N837))=TRUE(),"Physical","Financial")</f>
        <v>Physical</v>
      </c>
      <c r="E837" s="191" t="n">
        <f aca="false">IF(VLOOKUP(S837,'DD-Lookup'!$J$6:$L$50,3,FALSE())="Monthly",(YEAR(AC837)-YEAR(AB837))*12+MONTH(AC837)-MONTH(AB837)+1,(AC837-AB837+1))</f>
        <v>365</v>
      </c>
      <c r="F837" s="220" t="n">
        <f aca="false">E837*SUM(P837:Q837)</f>
        <v>9125</v>
      </c>
      <c r="G837" s="196" t="n">
        <v>1245335</v>
      </c>
      <c r="H837" s="197" t="n">
        <v>37026.3244212963</v>
      </c>
      <c r="I837" s="0" t="s">
        <v>838</v>
      </c>
      <c r="M837" s="0" t="s">
        <v>72</v>
      </c>
      <c r="N837" s="0" t="s">
        <v>793</v>
      </c>
      <c r="O837" s="0" t="s">
        <v>904</v>
      </c>
      <c r="P837" s="198" t="n">
        <v>25</v>
      </c>
      <c r="S837" s="0" t="s">
        <v>781</v>
      </c>
      <c r="T837" s="0" t="s">
        <v>795</v>
      </c>
      <c r="U837" s="200" t="n">
        <v>22.9</v>
      </c>
      <c r="V837" s="0" t="s">
        <v>1604</v>
      </c>
      <c r="W837" s="0" t="s">
        <v>902</v>
      </c>
      <c r="X837" s="0" t="s">
        <v>798</v>
      </c>
      <c r="Y837" s="0" t="s">
        <v>799</v>
      </c>
      <c r="Z837" s="0" t="s">
        <v>800</v>
      </c>
      <c r="AA837" s="0" t="n">
        <v>102358.1</v>
      </c>
      <c r="AB837" s="197" t="n">
        <v>37257</v>
      </c>
      <c r="AC837" s="197" t="n">
        <v>37621</v>
      </c>
    </row>
    <row r="838" customFormat="false" ht="12.75" hidden="false" customHeight="false" outlineLevel="0" collapsed="false">
      <c r="A838" s="191" t="str">
        <f aca="false">B838&amp;" "&amp;C838&amp;" "&amp;D838</f>
        <v>US Natural Gas Physical</v>
      </c>
      <c r="B838" s="191" t="str">
        <f aca="false">IF((LEFT(N838,2)="US"),"US","")</f>
        <v>US</v>
      </c>
      <c r="C838" s="191" t="str">
        <f aca="false">M838</f>
        <v>Natural Gas</v>
      </c>
      <c r="D838" s="191" t="str">
        <f aca="false">IF(ISNUMBER(FIND("Phy",N838))=TRUE(),"Physical","Financial")</f>
        <v>Physical</v>
      </c>
      <c r="E838" s="191" t="n">
        <f aca="false">IF(VLOOKUP(S838,'DD-Lookup'!$J$6:$L$50,3,FALSE())="Monthly",(YEAR(AC838)-YEAR(AB838))*12+MONTH(AC838)-MONTH(AB838)+1,(AC838-AB838+1))</f>
        <v>1</v>
      </c>
      <c r="F838" s="220" t="n">
        <f aca="false">E838*SUM(P838:Q838)</f>
        <v>5000</v>
      </c>
      <c r="G838" s="196" t="n">
        <v>1245336</v>
      </c>
      <c r="H838" s="197" t="n">
        <v>37026.3245138889</v>
      </c>
      <c r="I838" s="0" t="s">
        <v>1377</v>
      </c>
      <c r="M838" s="0" t="s">
        <v>927</v>
      </c>
      <c r="N838" s="0" t="s">
        <v>1371</v>
      </c>
      <c r="O838" s="0" t="s">
        <v>1423</v>
      </c>
      <c r="P838" s="198" t="n">
        <v>5000</v>
      </c>
      <c r="S838" s="0" t="s">
        <v>1343</v>
      </c>
      <c r="T838" s="0" t="s">
        <v>772</v>
      </c>
      <c r="U838" s="200" t="n">
        <v>4.31</v>
      </c>
      <c r="V838" s="0" t="s">
        <v>1458</v>
      </c>
      <c r="W838" s="0" t="s">
        <v>1424</v>
      </c>
      <c r="X838" s="0" t="s">
        <v>1425</v>
      </c>
      <c r="Y838" s="0" t="s">
        <v>1376</v>
      </c>
      <c r="Z838" s="0" t="s">
        <v>573</v>
      </c>
      <c r="AA838" s="0" t="n">
        <v>788761</v>
      </c>
      <c r="AB838" s="197" t="n">
        <v>37027.875</v>
      </c>
      <c r="AC838" s="197" t="n">
        <v>37027.875</v>
      </c>
    </row>
    <row r="839" customFormat="false" ht="12.75" hidden="false" customHeight="false" outlineLevel="0" collapsed="false">
      <c r="A839" s="191" t="str">
        <f aca="false">B839&amp;" "&amp;C839&amp;" "&amp;D839</f>
        <v>US Natural Gas Financial</v>
      </c>
      <c r="B839" s="191" t="str">
        <f aca="false">IF((LEFT(N839,2)="US"),"US","")</f>
        <v>US</v>
      </c>
      <c r="C839" s="191" t="str">
        <f aca="false">M839</f>
        <v>Natural Gas</v>
      </c>
      <c r="D839" s="191" t="str">
        <f aca="false">IF(ISNUMBER(FIND("Phy",N839))=TRUE(),"Physical","Financial")</f>
        <v>Financial</v>
      </c>
      <c r="E839" s="191" t="n">
        <f aca="false">IF(VLOOKUP(S839,'DD-Lookup'!$J$6:$L$50,3,FALSE())="Monthly",(YEAR(AC839)-YEAR(AB839))*12+MONTH(AC839)-MONTH(AB839)+1,(AC839-AB839+1))</f>
        <v>30</v>
      </c>
      <c r="F839" s="220" t="n">
        <f aca="false">E839*SUM(P839:Q839)</f>
        <v>375000</v>
      </c>
      <c r="G839" s="196" t="n">
        <v>1245338</v>
      </c>
      <c r="H839" s="197" t="n">
        <v>37026.324525463</v>
      </c>
      <c r="I839" s="0" t="s">
        <v>609</v>
      </c>
      <c r="M839" s="0" t="s">
        <v>927</v>
      </c>
      <c r="N839" s="0" t="s">
        <v>1341</v>
      </c>
      <c r="O839" s="0" t="s">
        <v>1342</v>
      </c>
      <c r="Q839" s="198" t="n">
        <v>12500</v>
      </c>
      <c r="S839" s="0" t="s">
        <v>1343</v>
      </c>
      <c r="T839" s="0" t="s">
        <v>772</v>
      </c>
      <c r="U839" s="200" t="n">
        <v>4.495</v>
      </c>
      <c r="V839" s="0" t="s">
        <v>1551</v>
      </c>
      <c r="W839" s="0" t="s">
        <v>1345</v>
      </c>
      <c r="X839" s="0" t="s">
        <v>1346</v>
      </c>
      <c r="Y839" s="0" t="s">
        <v>893</v>
      </c>
      <c r="Z839" s="0" t="s">
        <v>573</v>
      </c>
      <c r="AA839" s="0" t="s">
        <v>1637</v>
      </c>
      <c r="AB839" s="197" t="n">
        <v>37043.875</v>
      </c>
      <c r="AC839" s="197" t="n">
        <v>37072.875</v>
      </c>
      <c r="AD839" s="0" t="n">
        <f aca="false">(AC839-AB839+1)*SUM(P839:Q839)</f>
        <v>375000</v>
      </c>
    </row>
    <row r="840" customFormat="false" ht="12.75" hidden="false" customHeight="false" outlineLevel="0" collapsed="false">
      <c r="A840" s="191" t="str">
        <f aca="false">B840&amp;" "&amp;C840&amp;" "&amp;D840</f>
        <v>US Power Physical</v>
      </c>
      <c r="B840" s="191" t="str">
        <f aca="false">IF((LEFT(N840,2)="US"),"US","")</f>
        <v>US</v>
      </c>
      <c r="C840" s="191" t="str">
        <f aca="false">M840</f>
        <v>Power</v>
      </c>
      <c r="D840" s="191" t="str">
        <f aca="false">IF(ISNUMBER(FIND("Phy",N840))=TRUE(),"Physical","Financial")</f>
        <v>Physical</v>
      </c>
      <c r="E840" s="191" t="n">
        <f aca="false">IF(VLOOKUP(S840,'DD-Lookup'!$J$6:$L$50,3,FALSE())="Monthly",(YEAR(AC840)-YEAR(AB840))*12+MONTH(AC840)-MONTH(AB840)+1,(AC840-AB840+1))</f>
        <v>30</v>
      </c>
      <c r="F840" s="220" t="n">
        <f aca="false">E840*SUM(P840:Q840)</f>
        <v>1500</v>
      </c>
      <c r="G840" s="196" t="n">
        <v>1245337</v>
      </c>
      <c r="H840" s="197" t="n">
        <v>37026.324525463</v>
      </c>
      <c r="I840" s="0" t="s">
        <v>1180</v>
      </c>
      <c r="M840" s="0" t="s">
        <v>72</v>
      </c>
      <c r="N840" s="0" t="s">
        <v>1190</v>
      </c>
      <c r="O840" s="0" t="s">
        <v>1240</v>
      </c>
      <c r="P840" s="198" t="n">
        <v>50</v>
      </c>
      <c r="S840" s="0" t="s">
        <v>781</v>
      </c>
      <c r="T840" s="0" t="s">
        <v>772</v>
      </c>
      <c r="U840" s="200" t="n">
        <v>66.1</v>
      </c>
      <c r="V840" s="0" t="s">
        <v>1182</v>
      </c>
      <c r="W840" s="0" t="s">
        <v>1207</v>
      </c>
      <c r="X840" s="0" t="s">
        <v>1242</v>
      </c>
      <c r="Y840" s="0" t="s">
        <v>1167</v>
      </c>
      <c r="Z840" s="0" t="s">
        <v>628</v>
      </c>
      <c r="AA840" s="0" t="n">
        <v>610902.1</v>
      </c>
      <c r="AB840" s="197" t="n">
        <v>37043.7159722222</v>
      </c>
      <c r="AC840" s="197" t="n">
        <v>37072.7159722222</v>
      </c>
    </row>
    <row r="841" customFormat="false" ht="12.75" hidden="false" customHeight="false" outlineLevel="0" collapsed="false">
      <c r="A841" s="191" t="str">
        <f aca="false">B841&amp;" "&amp;C841&amp;" "&amp;D841</f>
        <v> Natural Gas Physical</v>
      </c>
      <c r="B841" s="191" t="str">
        <f aca="false">IF((LEFT(N841,2)="US"),"US","")</f>
        <v/>
      </c>
      <c r="C841" s="191" t="str">
        <f aca="false">M841</f>
        <v>Natural Gas</v>
      </c>
      <c r="D841" s="191" t="str">
        <f aca="false">IF(ISNUMBER(FIND("Phy",N841))=TRUE(),"Physical","Financial")</f>
        <v>Physical</v>
      </c>
      <c r="E841" s="191" t="n">
        <f aca="false">IF(VLOOKUP(S841,'DD-Lookup'!$J$6:$L$50,3,FALSE())="Monthly",(YEAR(AC841)-YEAR(AB841))*12+MONTH(AC841)-MONTH(AB841)+1,(AC841-AB841+1))</f>
        <v>1</v>
      </c>
      <c r="F841" s="220" t="n">
        <f aca="false">E841*SUM(P841:Q841)</f>
        <v>10000</v>
      </c>
      <c r="G841" s="196" t="n">
        <v>1245339</v>
      </c>
      <c r="H841" s="197" t="n">
        <v>37026.324537037</v>
      </c>
      <c r="I841" s="0" t="s">
        <v>1523</v>
      </c>
      <c r="M841" s="0" t="s">
        <v>927</v>
      </c>
      <c r="N841" s="0" t="s">
        <v>1448</v>
      </c>
      <c r="O841" s="0" t="s">
        <v>1449</v>
      </c>
      <c r="P841" s="198" t="n">
        <v>10000</v>
      </c>
      <c r="S841" s="0" t="s">
        <v>1343</v>
      </c>
      <c r="T841" s="0" t="s">
        <v>772</v>
      </c>
      <c r="U841" s="200" t="n">
        <v>4.7</v>
      </c>
      <c r="V841" s="0" t="s">
        <v>1524</v>
      </c>
      <c r="W841" s="0" t="s">
        <v>1451</v>
      </c>
      <c r="X841" s="0" t="s">
        <v>1452</v>
      </c>
      <c r="Y841" s="0" t="s">
        <v>1376</v>
      </c>
      <c r="Z841" s="0" t="s">
        <v>573</v>
      </c>
      <c r="AA841" s="0" t="n">
        <v>788762</v>
      </c>
      <c r="AB841" s="197" t="n">
        <v>37027.875</v>
      </c>
      <c r="AC841" s="197" t="n">
        <v>37027.875</v>
      </c>
    </row>
    <row r="842" customFormat="false" ht="12.75" hidden="false" customHeight="false" outlineLevel="0" collapsed="false">
      <c r="A842" s="191" t="str">
        <f aca="false">B842&amp;" "&amp;C842&amp;" "&amp;D842</f>
        <v>US Natural Gas Physical</v>
      </c>
      <c r="B842" s="191" t="str">
        <f aca="false">IF((LEFT(N842,2)="US"),"US","")</f>
        <v>US</v>
      </c>
      <c r="C842" s="191" t="str">
        <f aca="false">M842</f>
        <v>Natural Gas</v>
      </c>
      <c r="D842" s="191" t="str">
        <f aca="false">IF(ISNUMBER(FIND("Phy",N842))=TRUE(),"Physical","Financial")</f>
        <v>Physical</v>
      </c>
      <c r="E842" s="191" t="n">
        <f aca="false">IF(VLOOKUP(S842,'DD-Lookup'!$J$6:$L$50,3,FALSE())="Monthly",(YEAR(AC842)-YEAR(AB842))*12+MONTH(AC842)-MONTH(AB842)+1,(AC842-AB842+1))</f>
        <v>1</v>
      </c>
      <c r="F842" s="220" t="n">
        <f aca="false">E842*SUM(P842:Q842)</f>
        <v>5000</v>
      </c>
      <c r="G842" s="196" t="n">
        <v>1245340</v>
      </c>
      <c r="H842" s="197" t="n">
        <v>37026.3245486111</v>
      </c>
      <c r="I842" s="0" t="s">
        <v>1364</v>
      </c>
      <c r="M842" s="0" t="s">
        <v>927</v>
      </c>
      <c r="N842" s="0" t="s">
        <v>1371</v>
      </c>
      <c r="O842" s="0" t="s">
        <v>1423</v>
      </c>
      <c r="P842" s="198" t="n">
        <v>5000</v>
      </c>
      <c r="S842" s="0" t="s">
        <v>1343</v>
      </c>
      <c r="T842" s="0" t="s">
        <v>772</v>
      </c>
      <c r="U842" s="200" t="n">
        <v>4.305</v>
      </c>
      <c r="V842" s="0" t="s">
        <v>1598</v>
      </c>
      <c r="W842" s="0" t="s">
        <v>1424</v>
      </c>
      <c r="X842" s="0" t="s">
        <v>1425</v>
      </c>
      <c r="Y842" s="0" t="s">
        <v>1376</v>
      </c>
      <c r="Z842" s="0" t="s">
        <v>573</v>
      </c>
      <c r="AA842" s="0" t="n">
        <v>788763</v>
      </c>
      <c r="AB842" s="197" t="n">
        <v>37027.875</v>
      </c>
      <c r="AC842" s="197" t="n">
        <v>37027.875</v>
      </c>
    </row>
    <row r="843" customFormat="false" ht="12.75" hidden="false" customHeight="false" outlineLevel="0" collapsed="false">
      <c r="A843" s="191" t="str">
        <f aca="false">B843&amp;" "&amp;C843&amp;" "&amp;D843</f>
        <v>US Power Physical</v>
      </c>
      <c r="B843" s="191" t="str">
        <f aca="false">IF((LEFT(N843,2)="US"),"US","")</f>
        <v>US</v>
      </c>
      <c r="C843" s="191" t="str">
        <f aca="false">M843</f>
        <v>Power</v>
      </c>
      <c r="D843" s="191" t="str">
        <f aca="false">IF(ISNUMBER(FIND("Phy",N843))=TRUE(),"Physical","Financial")</f>
        <v>Physical</v>
      </c>
      <c r="E843" s="191" t="n">
        <f aca="false">IF(VLOOKUP(S843,'DD-Lookup'!$J$6:$L$50,3,FALSE())="Monthly",(YEAR(AC843)-YEAR(AB843))*12+MONTH(AC843)-MONTH(AB843)+1,(AC843-AB843+1))</f>
        <v>62</v>
      </c>
      <c r="F843" s="220" t="n">
        <f aca="false">E843*SUM(P843:Q843)</f>
        <v>3100</v>
      </c>
      <c r="G843" s="196" t="n">
        <v>1245341</v>
      </c>
      <c r="H843" s="197" t="n">
        <v>37026.3245833333</v>
      </c>
      <c r="I843" s="0" t="s">
        <v>1239</v>
      </c>
      <c r="M843" s="0" t="s">
        <v>72</v>
      </c>
      <c r="N843" s="0" t="s">
        <v>1190</v>
      </c>
      <c r="O843" s="0" t="s">
        <v>1638</v>
      </c>
      <c r="P843" s="198" t="n">
        <v>50</v>
      </c>
      <c r="S843" s="0" t="s">
        <v>781</v>
      </c>
      <c r="T843" s="0" t="s">
        <v>772</v>
      </c>
      <c r="U843" s="200" t="n">
        <v>86</v>
      </c>
      <c r="V843" s="0" t="s">
        <v>1241</v>
      </c>
      <c r="W843" s="0" t="s">
        <v>1288</v>
      </c>
      <c r="X843" s="0" t="s">
        <v>1242</v>
      </c>
      <c r="Y843" s="0" t="s">
        <v>1167</v>
      </c>
      <c r="Z843" s="0" t="s">
        <v>628</v>
      </c>
      <c r="AA843" s="0" t="n">
        <v>610903.1</v>
      </c>
      <c r="AB843" s="197" t="n">
        <v>37073.7159722222</v>
      </c>
      <c r="AC843" s="197" t="n">
        <v>37134.7159722222</v>
      </c>
    </row>
    <row r="844" customFormat="false" ht="12.75" hidden="false" customHeight="false" outlineLevel="0" collapsed="false">
      <c r="A844" s="191" t="str">
        <f aca="false">B844&amp;" "&amp;C844&amp;" "&amp;D844</f>
        <v>US Natural Gas Physical</v>
      </c>
      <c r="B844" s="191" t="str">
        <f aca="false">IF((LEFT(N844,2)="US"),"US","")</f>
        <v>US</v>
      </c>
      <c r="C844" s="191" t="str">
        <f aca="false">M844</f>
        <v>Natural Gas</v>
      </c>
      <c r="D844" s="191" t="str">
        <f aca="false">IF(ISNUMBER(FIND("Phy",N844))=TRUE(),"Physical","Financial")</f>
        <v>Physical</v>
      </c>
      <c r="E844" s="191" t="n">
        <f aca="false">IF(VLOOKUP(S844,'DD-Lookup'!$J$6:$L$50,3,FALSE())="Monthly",(YEAR(AC844)-YEAR(AB844))*12+MONTH(AC844)-MONTH(AB844)+1,(AC844-AB844+1))</f>
        <v>1</v>
      </c>
      <c r="F844" s="220" t="n">
        <f aca="false">E844*SUM(P844:Q844)</f>
        <v>5000</v>
      </c>
      <c r="G844" s="196" t="n">
        <v>1245342</v>
      </c>
      <c r="H844" s="197" t="n">
        <v>37026.3245949074</v>
      </c>
      <c r="I844" s="0" t="s">
        <v>1430</v>
      </c>
      <c r="M844" s="0" t="s">
        <v>927</v>
      </c>
      <c r="N844" s="0" t="s">
        <v>1371</v>
      </c>
      <c r="O844" s="0" t="s">
        <v>1436</v>
      </c>
      <c r="P844" s="198" t="n">
        <v>5000</v>
      </c>
      <c r="S844" s="0" t="s">
        <v>1343</v>
      </c>
      <c r="T844" s="0" t="s">
        <v>772</v>
      </c>
      <c r="U844" s="200" t="n">
        <v>4.315</v>
      </c>
      <c r="V844" s="0" t="s">
        <v>1559</v>
      </c>
      <c r="W844" s="0" t="s">
        <v>1424</v>
      </c>
      <c r="X844" s="0" t="s">
        <v>1425</v>
      </c>
      <c r="Y844" s="0" t="s">
        <v>1376</v>
      </c>
      <c r="Z844" s="0" t="s">
        <v>573</v>
      </c>
      <c r="AA844" s="0" t="n">
        <v>788764</v>
      </c>
      <c r="AB844" s="197" t="n">
        <v>37027.875</v>
      </c>
      <c r="AC844" s="197" t="n">
        <v>37027.875</v>
      </c>
    </row>
    <row r="845" customFormat="false" ht="12.75" hidden="false" customHeight="false" outlineLevel="0" collapsed="false">
      <c r="A845" s="191" t="str">
        <f aca="false">B845&amp;" "&amp;C845&amp;" "&amp;D845</f>
        <v>US Natural Gas Financial</v>
      </c>
      <c r="B845" s="191" t="str">
        <f aca="false">IF((LEFT(N845,2)="US"),"US","")</f>
        <v>US</v>
      </c>
      <c r="C845" s="191" t="str">
        <f aca="false">M845</f>
        <v>Natural Gas</v>
      </c>
      <c r="D845" s="191" t="str">
        <f aca="false">IF(ISNUMBER(FIND("Phy",N845))=TRUE(),"Physical","Financial")</f>
        <v>Financial</v>
      </c>
      <c r="E845" s="191" t="n">
        <f aca="false">IF(VLOOKUP(S845,'DD-Lookup'!$J$6:$L$50,3,FALSE())="Monthly",(YEAR(AC845)-YEAR(AB845))*12+MONTH(AC845)-MONTH(AB845)+1,(AC845-AB845+1))</f>
        <v>16</v>
      </c>
      <c r="F845" s="220" t="n">
        <f aca="false">E845*SUM(P845:Q845)</f>
        <v>160000</v>
      </c>
      <c r="G845" s="196" t="n">
        <v>1245344</v>
      </c>
      <c r="H845" s="197" t="n">
        <v>37026.3246064815</v>
      </c>
      <c r="I845" s="0" t="s">
        <v>609</v>
      </c>
      <c r="M845" s="0" t="s">
        <v>927</v>
      </c>
      <c r="N845" s="0" t="s">
        <v>1341</v>
      </c>
      <c r="O845" s="0" t="s">
        <v>1518</v>
      </c>
      <c r="Q845" s="198" t="n">
        <v>10000</v>
      </c>
      <c r="S845" s="0" t="s">
        <v>1343</v>
      </c>
      <c r="T845" s="0" t="s">
        <v>772</v>
      </c>
      <c r="U845" s="200" t="n">
        <v>4.42</v>
      </c>
      <c r="V845" s="0" t="s">
        <v>1519</v>
      </c>
      <c r="W845" s="0" t="s">
        <v>1520</v>
      </c>
      <c r="X845" s="0" t="s">
        <v>1521</v>
      </c>
      <c r="Y845" s="0" t="s">
        <v>893</v>
      </c>
      <c r="Z845" s="0" t="s">
        <v>573</v>
      </c>
      <c r="AA845" s="0" t="s">
        <v>1639</v>
      </c>
      <c r="AB845" s="197" t="n">
        <v>37027.875</v>
      </c>
      <c r="AC845" s="197" t="n">
        <v>37042.875</v>
      </c>
      <c r="AD845" s="0" t="n">
        <f aca="false">(AC845-AB845+1)*SUM(P845:Q845)</f>
        <v>160000</v>
      </c>
    </row>
    <row r="846" customFormat="false" ht="12.75" hidden="false" customHeight="false" outlineLevel="0" collapsed="false">
      <c r="A846" s="191" t="str">
        <f aca="false">B846&amp;" "&amp;C846&amp;" "&amp;D846</f>
        <v> Power Physical</v>
      </c>
      <c r="B846" s="191" t="str">
        <f aca="false">IF((LEFT(N846,2)="US"),"US","")</f>
        <v/>
      </c>
      <c r="C846" s="191" t="str">
        <f aca="false">M846</f>
        <v>Power</v>
      </c>
      <c r="D846" s="191" t="str">
        <f aca="false">IF(ISNUMBER(FIND("Phy",N846))=TRUE(),"Physical","Financial")</f>
        <v>Physical</v>
      </c>
      <c r="E846" s="191" t="n">
        <f aca="false">IF(VLOOKUP(S846,'DD-Lookup'!$J$6:$L$50,3,FALSE())="Monthly",(YEAR(AC846)-YEAR(AB846))*12+MONTH(AC846)-MONTH(AB846)+1,(AC846-AB846+1))</f>
        <v>7</v>
      </c>
      <c r="F846" s="220" t="n">
        <f aca="false">E846*SUM(P846:Q846)</f>
        <v>175</v>
      </c>
      <c r="G846" s="196" t="n">
        <v>1245343</v>
      </c>
      <c r="H846" s="197" t="n">
        <v>37026.3246064815</v>
      </c>
      <c r="I846" s="0" t="s">
        <v>1102</v>
      </c>
      <c r="M846" s="0" t="s">
        <v>72</v>
      </c>
      <c r="N846" s="0" t="s">
        <v>822</v>
      </c>
      <c r="O846" s="0" t="s">
        <v>1640</v>
      </c>
      <c r="Q846" s="198" t="n">
        <v>25</v>
      </c>
      <c r="S846" s="0" t="s">
        <v>781</v>
      </c>
      <c r="T846" s="0" t="s">
        <v>795</v>
      </c>
      <c r="U846" s="200" t="n">
        <v>19.65</v>
      </c>
      <c r="V846" s="0" t="s">
        <v>1641</v>
      </c>
      <c r="W846" s="0" t="s">
        <v>825</v>
      </c>
      <c r="X846" s="0" t="s">
        <v>798</v>
      </c>
      <c r="Y846" s="0" t="s">
        <v>799</v>
      </c>
      <c r="Z846" s="0" t="s">
        <v>800</v>
      </c>
      <c r="AA846" s="0" t="n">
        <v>102359.1</v>
      </c>
      <c r="AB846" s="197" t="n">
        <v>37032.875</v>
      </c>
      <c r="AC846" s="197" t="n">
        <v>37038.875</v>
      </c>
    </row>
    <row r="847" customFormat="false" ht="12.75" hidden="false" customHeight="false" outlineLevel="0" collapsed="false">
      <c r="A847" s="191" t="str">
        <f aca="false">B847&amp;" "&amp;C847&amp;" "&amp;D847</f>
        <v> Metals Financial</v>
      </c>
      <c r="B847" s="191" t="str">
        <f aca="false">IF((LEFT(N847,2)="US"),"US","")</f>
        <v/>
      </c>
      <c r="C847" s="191" t="str">
        <f aca="false">M847</f>
        <v>Metals</v>
      </c>
      <c r="D847" s="191" t="str">
        <f aca="false">IF(ISNUMBER(FIND("Phy",N847))=TRUE(),"Physical","Financial")</f>
        <v>Financial</v>
      </c>
      <c r="E847" s="191" t="n">
        <f aca="false">IF(VLOOKUP(S847,'DD-Lookup'!$J$6:$L$50,3,FALSE())="Monthly",(YEAR(AC847)-YEAR(AB847))*12+MONTH(AC847)-MONTH(AB847)+1,(AC847-AB847+1))</f>
        <v>1</v>
      </c>
      <c r="F847" s="220" t="n">
        <f aca="false">E847*SUM(P847:Q847)</f>
        <v>10</v>
      </c>
      <c r="G847" s="196" t="n">
        <v>1245346</v>
      </c>
      <c r="H847" s="197" t="n">
        <v>37026.3246643519</v>
      </c>
      <c r="I847" s="0" t="s">
        <v>905</v>
      </c>
      <c r="M847" s="0" t="s">
        <v>768</v>
      </c>
      <c r="N847" s="0" t="s">
        <v>906</v>
      </c>
      <c r="O847" s="0" t="s">
        <v>907</v>
      </c>
      <c r="P847" s="198" t="n">
        <v>10</v>
      </c>
      <c r="S847" s="0" t="s">
        <v>908</v>
      </c>
      <c r="T847" s="0" t="s">
        <v>772</v>
      </c>
      <c r="U847" s="200" t="n">
        <v>7255</v>
      </c>
      <c r="V847" s="0" t="s">
        <v>909</v>
      </c>
      <c r="W847" s="0" t="s">
        <v>910</v>
      </c>
      <c r="X847" s="0" t="s">
        <v>775</v>
      </c>
      <c r="Y847" s="0" t="s">
        <v>776</v>
      </c>
      <c r="Z847" s="0" t="s">
        <v>777</v>
      </c>
      <c r="AA847" s="0" t="n">
        <v>2129789</v>
      </c>
    </row>
    <row r="848" customFormat="false" ht="12.75" hidden="false" customHeight="false" outlineLevel="0" collapsed="false">
      <c r="A848" s="191" t="str">
        <f aca="false">B848&amp;" "&amp;C848&amp;" "&amp;D848</f>
        <v>US Natural Gas Physical</v>
      </c>
      <c r="B848" s="191" t="str">
        <f aca="false">IF((LEFT(N848,2)="US"),"US","")</f>
        <v>US</v>
      </c>
      <c r="C848" s="191" t="str">
        <f aca="false">M848</f>
        <v>Natural Gas</v>
      </c>
      <c r="D848" s="191" t="str">
        <f aca="false">IF(ISNUMBER(FIND("Phy",N848))=TRUE(),"Physical","Financial")</f>
        <v>Physical</v>
      </c>
      <c r="E848" s="191" t="n">
        <f aca="false">IF(VLOOKUP(S848,'DD-Lookup'!$J$6:$L$50,3,FALSE())="Monthly",(YEAR(AC848)-YEAR(AB848))*12+MONTH(AC848)-MONTH(AB848)+1,(AC848-AB848+1))</f>
        <v>1</v>
      </c>
      <c r="F848" s="220" t="n">
        <f aca="false">E848*SUM(P848:Q848)</f>
        <v>5000</v>
      </c>
      <c r="G848" s="196" t="n">
        <v>1245347</v>
      </c>
      <c r="H848" s="197" t="n">
        <v>37026.3246643519</v>
      </c>
      <c r="I848" s="0" t="s">
        <v>1432</v>
      </c>
      <c r="M848" s="0" t="s">
        <v>927</v>
      </c>
      <c r="N848" s="0" t="s">
        <v>1371</v>
      </c>
      <c r="O848" s="0" t="s">
        <v>1435</v>
      </c>
      <c r="Q848" s="198" t="n">
        <v>5000</v>
      </c>
      <c r="S848" s="0" t="s">
        <v>1343</v>
      </c>
      <c r="T848" s="0" t="s">
        <v>772</v>
      </c>
      <c r="U848" s="200" t="n">
        <v>4.3</v>
      </c>
      <c r="V848" s="0" t="s">
        <v>1595</v>
      </c>
      <c r="W848" s="0" t="s">
        <v>1424</v>
      </c>
      <c r="X848" s="0" t="s">
        <v>1425</v>
      </c>
      <c r="Y848" s="0" t="s">
        <v>1376</v>
      </c>
      <c r="Z848" s="0" t="s">
        <v>573</v>
      </c>
      <c r="AA848" s="0" t="n">
        <v>788765</v>
      </c>
      <c r="AB848" s="197" t="n">
        <v>37027.875</v>
      </c>
      <c r="AC848" s="197" t="n">
        <v>37027.875</v>
      </c>
    </row>
    <row r="849" customFormat="false" ht="12.75" hidden="false" customHeight="false" outlineLevel="0" collapsed="false">
      <c r="A849" s="191" t="str">
        <f aca="false">B849&amp;" "&amp;C849&amp;" "&amp;D849</f>
        <v>US Natural Gas Financial</v>
      </c>
      <c r="B849" s="191" t="str">
        <f aca="false">IF((LEFT(N849,2)="US"),"US","")</f>
        <v>US</v>
      </c>
      <c r="C849" s="191" t="str">
        <f aca="false">M849</f>
        <v>Natural Gas</v>
      </c>
      <c r="D849" s="191" t="str">
        <f aca="false">IF(ISNUMBER(FIND("Phy",N849))=TRUE(),"Physical","Financial")</f>
        <v>Financial</v>
      </c>
      <c r="E849" s="191" t="n">
        <f aca="false">IF(VLOOKUP(S849,'DD-Lookup'!$J$6:$L$50,3,FALSE())="Monthly",(YEAR(AC849)-YEAR(AB849))*12+MONTH(AC849)-MONTH(AB849)+1,(AC849-AB849+1))</f>
        <v>153</v>
      </c>
      <c r="F849" s="220" t="n">
        <f aca="false">E849*SUM(P849:Q849)</f>
        <v>765000</v>
      </c>
      <c r="G849" s="196" t="n">
        <v>1245348</v>
      </c>
      <c r="H849" s="197" t="n">
        <v>37026.3246759259</v>
      </c>
      <c r="I849" s="0" t="s">
        <v>609</v>
      </c>
      <c r="M849" s="0" t="s">
        <v>927</v>
      </c>
      <c r="N849" s="0" t="s">
        <v>1341</v>
      </c>
      <c r="O849" s="0" t="s">
        <v>1526</v>
      </c>
      <c r="Q849" s="198" t="n">
        <v>5000</v>
      </c>
      <c r="S849" s="0" t="s">
        <v>1343</v>
      </c>
      <c r="T849" s="0" t="s">
        <v>772</v>
      </c>
      <c r="U849" s="200" t="n">
        <v>4.6</v>
      </c>
      <c r="V849" s="0" t="s">
        <v>1642</v>
      </c>
      <c r="W849" s="0" t="s">
        <v>1345</v>
      </c>
      <c r="X849" s="0" t="s">
        <v>1346</v>
      </c>
      <c r="Y849" s="0" t="s">
        <v>893</v>
      </c>
      <c r="Z849" s="0" t="s">
        <v>573</v>
      </c>
      <c r="AA849" s="0" t="s">
        <v>1643</v>
      </c>
      <c r="AB849" s="197" t="n">
        <v>37043</v>
      </c>
      <c r="AC849" s="197" t="n">
        <v>37195</v>
      </c>
      <c r="AD849" s="0" t="n">
        <f aca="false">(AC849-AB849+1)*SUM(P849:Q849)</f>
        <v>765000</v>
      </c>
    </row>
    <row r="850" customFormat="false" ht="12.75" hidden="false" customHeight="false" outlineLevel="0" collapsed="false">
      <c r="A850" s="191" t="str">
        <f aca="false">B850&amp;" "&amp;C850&amp;" "&amp;D850</f>
        <v>US Natural Gas Physical</v>
      </c>
      <c r="B850" s="191" t="str">
        <f aca="false">IF((LEFT(N850,2)="US"),"US","")</f>
        <v>US</v>
      </c>
      <c r="C850" s="191" t="str">
        <f aca="false">M850</f>
        <v>Natural Gas</v>
      </c>
      <c r="D850" s="191" t="str">
        <f aca="false">IF(ISNUMBER(FIND("Phy",N850))=TRUE(),"Physical","Financial")</f>
        <v>Physical</v>
      </c>
      <c r="E850" s="191" t="n">
        <f aca="false">IF(VLOOKUP(S850,'DD-Lookup'!$J$6:$L$50,3,FALSE())="Monthly",(YEAR(AC850)-YEAR(AB850))*12+MONTH(AC850)-MONTH(AB850)+1,(AC850-AB850+1))</f>
        <v>1</v>
      </c>
      <c r="F850" s="220" t="n">
        <f aca="false">E850*SUM(P850:Q850)</f>
        <v>10000</v>
      </c>
      <c r="G850" s="196" t="n">
        <v>1245349</v>
      </c>
      <c r="H850" s="197" t="n">
        <v>37026.3247106482</v>
      </c>
      <c r="I850" s="0" t="s">
        <v>1364</v>
      </c>
      <c r="M850" s="0" t="s">
        <v>927</v>
      </c>
      <c r="N850" s="0" t="s">
        <v>1371</v>
      </c>
      <c r="O850" s="0" t="s">
        <v>1553</v>
      </c>
      <c r="Q850" s="198" t="n">
        <v>10000</v>
      </c>
      <c r="S850" s="0" t="s">
        <v>1343</v>
      </c>
      <c r="T850" s="0" t="s">
        <v>772</v>
      </c>
      <c r="U850" s="200" t="n">
        <v>4.43</v>
      </c>
      <c r="V850" s="0" t="s">
        <v>1598</v>
      </c>
      <c r="W850" s="0" t="s">
        <v>1555</v>
      </c>
      <c r="X850" s="0" t="s">
        <v>1556</v>
      </c>
      <c r="Y850" s="0" t="s">
        <v>1376</v>
      </c>
      <c r="Z850" s="0" t="s">
        <v>573</v>
      </c>
      <c r="AA850" s="0" t="n">
        <v>788766</v>
      </c>
      <c r="AB850" s="197" t="n">
        <v>37027.875</v>
      </c>
      <c r="AC850" s="197" t="n">
        <v>37027.875</v>
      </c>
    </row>
    <row r="851" customFormat="false" ht="12.75" hidden="false" customHeight="false" outlineLevel="0" collapsed="false">
      <c r="A851" s="191" t="str">
        <f aca="false">B851&amp;" "&amp;C851&amp;" "&amp;D851</f>
        <v>US Natural Gas Physical</v>
      </c>
      <c r="B851" s="191" t="str">
        <f aca="false">IF((LEFT(N851,2)="US"),"US","")</f>
        <v>US</v>
      </c>
      <c r="C851" s="191" t="str">
        <f aca="false">M851</f>
        <v>Natural Gas</v>
      </c>
      <c r="D851" s="191" t="str">
        <f aca="false">IF(ISNUMBER(FIND("Phy",N851))=TRUE(),"Physical","Financial")</f>
        <v>Physical</v>
      </c>
      <c r="E851" s="191" t="n">
        <f aca="false">IF(VLOOKUP(S851,'DD-Lookup'!$J$6:$L$50,3,FALSE())="Monthly",(YEAR(AC851)-YEAR(AB851))*12+MONTH(AC851)-MONTH(AB851)+1,(AC851-AB851+1))</f>
        <v>1</v>
      </c>
      <c r="F851" s="220" t="n">
        <f aca="false">E851*SUM(P851:Q851)</f>
        <v>5000</v>
      </c>
      <c r="G851" s="196" t="n">
        <v>1245350</v>
      </c>
      <c r="H851" s="197" t="n">
        <v>37026.3247569444</v>
      </c>
      <c r="I851" s="0" t="s">
        <v>1377</v>
      </c>
      <c r="M851" s="0" t="s">
        <v>927</v>
      </c>
      <c r="N851" s="0" t="s">
        <v>1371</v>
      </c>
      <c r="O851" s="0" t="s">
        <v>1644</v>
      </c>
      <c r="Q851" s="198" t="n">
        <v>5000</v>
      </c>
      <c r="S851" s="0" t="s">
        <v>1343</v>
      </c>
      <c r="T851" s="0" t="s">
        <v>772</v>
      </c>
      <c r="U851" s="200" t="n">
        <v>4.5213</v>
      </c>
      <c r="V851" s="0" t="s">
        <v>1473</v>
      </c>
      <c r="W851" s="0" t="s">
        <v>1374</v>
      </c>
      <c r="X851" s="0" t="s">
        <v>1375</v>
      </c>
      <c r="Y851" s="0" t="s">
        <v>1376</v>
      </c>
      <c r="Z851" s="0" t="s">
        <v>573</v>
      </c>
      <c r="AA851" s="0" t="n">
        <v>788767</v>
      </c>
      <c r="AB851" s="197" t="n">
        <v>37027.875</v>
      </c>
      <c r="AC851" s="197" t="n">
        <v>37027.875</v>
      </c>
    </row>
    <row r="852" customFormat="false" ht="12.75" hidden="false" customHeight="false" outlineLevel="0" collapsed="false">
      <c r="A852" s="191" t="str">
        <f aca="false">B852&amp;" "&amp;C852&amp;" "&amp;D852</f>
        <v> Power Physical</v>
      </c>
      <c r="B852" s="191" t="str">
        <f aca="false">IF((LEFT(N852,2)="US"),"US","")</f>
        <v/>
      </c>
      <c r="C852" s="191" t="str">
        <f aca="false">M852</f>
        <v>Power</v>
      </c>
      <c r="D852" s="191" t="str">
        <f aca="false">IF(ISNUMBER(FIND("Phy",N852))=TRUE(),"Physical","Financial")</f>
        <v>Physical</v>
      </c>
      <c r="E852" s="191" t="n">
        <f aca="false">IF(VLOOKUP(S852,'DD-Lookup'!$J$6:$L$50,3,FALSE())="Monthly",(YEAR(AC852)-YEAR(AB852))*12+MONTH(AC852)-MONTH(AB852)+1,(AC852-AB852+1))</f>
        <v>7</v>
      </c>
      <c r="F852" s="220" t="n">
        <f aca="false">E852*SUM(P852:Q852)</f>
        <v>175</v>
      </c>
      <c r="G852" s="196" t="n">
        <v>1245351</v>
      </c>
      <c r="H852" s="197" t="n">
        <v>37026.3247800926</v>
      </c>
      <c r="I852" s="0" t="s">
        <v>840</v>
      </c>
      <c r="M852" s="0" t="s">
        <v>72</v>
      </c>
      <c r="N852" s="0" t="s">
        <v>793</v>
      </c>
      <c r="O852" s="0" t="s">
        <v>1294</v>
      </c>
      <c r="Q852" s="198" t="n">
        <v>25</v>
      </c>
      <c r="S852" s="0" t="s">
        <v>781</v>
      </c>
      <c r="T852" s="0" t="s">
        <v>795</v>
      </c>
      <c r="U852" s="200" t="n">
        <v>19.8</v>
      </c>
      <c r="V852" s="0" t="s">
        <v>841</v>
      </c>
      <c r="W852" s="0" t="s">
        <v>797</v>
      </c>
      <c r="X852" s="0" t="s">
        <v>798</v>
      </c>
      <c r="Y852" s="0" t="s">
        <v>799</v>
      </c>
      <c r="Z852" s="0" t="s">
        <v>800</v>
      </c>
      <c r="AA852" s="0" t="n">
        <v>102360.1</v>
      </c>
      <c r="AB852" s="197" t="n">
        <v>37032.875</v>
      </c>
      <c r="AC852" s="197" t="n">
        <v>37038.875</v>
      </c>
    </row>
    <row r="853" customFormat="false" ht="12.75" hidden="false" customHeight="false" outlineLevel="0" collapsed="false">
      <c r="A853" s="191" t="str">
        <f aca="false">B853&amp;" "&amp;C853&amp;" "&amp;D853</f>
        <v>US Natural Gas Physical</v>
      </c>
      <c r="B853" s="191" t="str">
        <f aca="false">IF((LEFT(N853,2)="US"),"US","")</f>
        <v>US</v>
      </c>
      <c r="C853" s="191" t="str">
        <f aca="false">M853</f>
        <v>Natural Gas</v>
      </c>
      <c r="D853" s="191" t="str">
        <f aca="false">IF(ISNUMBER(FIND("Phy",N853))=TRUE(),"Physical","Financial")</f>
        <v>Physical</v>
      </c>
      <c r="E853" s="191" t="n">
        <f aca="false">IF(VLOOKUP(S853,'DD-Lookup'!$J$6:$L$50,3,FALSE())="Monthly",(YEAR(AC853)-YEAR(AB853))*12+MONTH(AC853)-MONTH(AB853)+1,(AC853-AB853+1))</f>
        <v>1</v>
      </c>
      <c r="F853" s="220" t="n">
        <f aca="false">E853*SUM(P853:Q853)</f>
        <v>10000</v>
      </c>
      <c r="G853" s="196" t="n">
        <v>1245352</v>
      </c>
      <c r="H853" s="197" t="n">
        <v>37026.3248263889</v>
      </c>
      <c r="I853" s="0" t="s">
        <v>1328</v>
      </c>
      <c r="M853" s="0" t="s">
        <v>927</v>
      </c>
      <c r="N853" s="0" t="s">
        <v>1371</v>
      </c>
      <c r="O853" s="0" t="s">
        <v>1372</v>
      </c>
      <c r="Q853" s="198" t="n">
        <v>10000</v>
      </c>
      <c r="S853" s="0" t="s">
        <v>1343</v>
      </c>
      <c r="T853" s="0" t="s">
        <v>772</v>
      </c>
      <c r="U853" s="200" t="n">
        <v>4.5263</v>
      </c>
      <c r="V853" s="0" t="s">
        <v>1439</v>
      </c>
      <c r="W853" s="0" t="s">
        <v>1374</v>
      </c>
      <c r="X853" s="0" t="s">
        <v>1375</v>
      </c>
      <c r="Y853" s="0" t="s">
        <v>1376</v>
      </c>
      <c r="Z853" s="0" t="s">
        <v>573</v>
      </c>
      <c r="AA853" s="0" t="n">
        <v>788768</v>
      </c>
      <c r="AB853" s="197" t="n">
        <v>37027.875</v>
      </c>
      <c r="AC853" s="197" t="n">
        <v>37027.875</v>
      </c>
    </row>
    <row r="854" customFormat="false" ht="12.75" hidden="false" customHeight="false" outlineLevel="0" collapsed="false">
      <c r="A854" s="191" t="str">
        <f aca="false">B854&amp;" "&amp;C854&amp;" "&amp;D854</f>
        <v>US Natural Gas Financial</v>
      </c>
      <c r="B854" s="191" t="str">
        <f aca="false">IF((LEFT(N854,2)="US"),"US","")</f>
        <v>US</v>
      </c>
      <c r="C854" s="191" t="str">
        <f aca="false">M854</f>
        <v>Natural Gas</v>
      </c>
      <c r="D854" s="191" t="str">
        <f aca="false">IF(ISNUMBER(FIND("Phy",N854))=TRUE(),"Physical","Financial")</f>
        <v>Financial</v>
      </c>
      <c r="E854" s="191" t="n">
        <f aca="false">IF(VLOOKUP(S854,'DD-Lookup'!$J$6:$L$50,3,FALSE())="Monthly",(YEAR(AC854)-YEAR(AB854))*12+MONTH(AC854)-MONTH(AB854)+1,(AC854-AB854+1))</f>
        <v>16</v>
      </c>
      <c r="F854" s="220" t="n">
        <f aca="false">E854*SUM(P854:Q854)</f>
        <v>160000</v>
      </c>
      <c r="G854" s="196" t="n">
        <v>1245353</v>
      </c>
      <c r="H854" s="197" t="n">
        <v>37026.324837963</v>
      </c>
      <c r="I854" s="0" t="s">
        <v>609</v>
      </c>
      <c r="M854" s="0" t="s">
        <v>927</v>
      </c>
      <c r="N854" s="0" t="s">
        <v>1341</v>
      </c>
      <c r="O854" s="0" t="s">
        <v>1518</v>
      </c>
      <c r="Q854" s="198" t="n">
        <v>10000</v>
      </c>
      <c r="S854" s="0" t="s">
        <v>1343</v>
      </c>
      <c r="T854" s="0" t="s">
        <v>772</v>
      </c>
      <c r="U854" s="200" t="n">
        <v>4.43</v>
      </c>
      <c r="V854" s="0" t="s">
        <v>1519</v>
      </c>
      <c r="W854" s="0" t="s">
        <v>1520</v>
      </c>
      <c r="X854" s="0" t="s">
        <v>1521</v>
      </c>
      <c r="Y854" s="0" t="s">
        <v>893</v>
      </c>
      <c r="Z854" s="0" t="s">
        <v>573</v>
      </c>
      <c r="AA854" s="0" t="s">
        <v>1645</v>
      </c>
      <c r="AB854" s="197" t="n">
        <v>37027.875</v>
      </c>
      <c r="AC854" s="197" t="n">
        <v>37042.875</v>
      </c>
      <c r="AD854" s="0" t="n">
        <f aca="false">(AC854-AB854+1)*SUM(P854:Q854)</f>
        <v>160000</v>
      </c>
    </row>
    <row r="855" customFormat="false" ht="12.75" hidden="false" customHeight="false" outlineLevel="0" collapsed="false">
      <c r="A855" s="191" t="str">
        <f aca="false">B855&amp;" "&amp;C855&amp;" "&amp;D855</f>
        <v>US Natural Gas Physical</v>
      </c>
      <c r="B855" s="191" t="str">
        <f aca="false">IF((LEFT(N855,2)="US"),"US","")</f>
        <v>US</v>
      </c>
      <c r="C855" s="191" t="str">
        <f aca="false">M855</f>
        <v>Natural Gas</v>
      </c>
      <c r="D855" s="191" t="str">
        <f aca="false">IF(ISNUMBER(FIND("Phy",N855))=TRUE(),"Physical","Financial")</f>
        <v>Physical</v>
      </c>
      <c r="E855" s="191" t="n">
        <f aca="false">IF(VLOOKUP(S855,'DD-Lookup'!$J$6:$L$50,3,FALSE())="Monthly",(YEAR(AC855)-YEAR(AB855))*12+MONTH(AC855)-MONTH(AB855)+1,(AC855-AB855+1))</f>
        <v>1</v>
      </c>
      <c r="F855" s="220" t="n">
        <f aca="false">E855*SUM(P855:Q855)</f>
        <v>5000</v>
      </c>
      <c r="G855" s="196" t="n">
        <v>1245355</v>
      </c>
      <c r="H855" s="197" t="n">
        <v>37026.3249305556</v>
      </c>
      <c r="I855" s="0" t="s">
        <v>625</v>
      </c>
      <c r="M855" s="0" t="s">
        <v>927</v>
      </c>
      <c r="N855" s="0" t="s">
        <v>1371</v>
      </c>
      <c r="O855" s="0" t="s">
        <v>1457</v>
      </c>
      <c r="Q855" s="198" t="n">
        <v>5000</v>
      </c>
      <c r="S855" s="0" t="s">
        <v>1343</v>
      </c>
      <c r="T855" s="0" t="s">
        <v>772</v>
      </c>
      <c r="U855" s="200" t="n">
        <v>4.38</v>
      </c>
      <c r="V855" s="0" t="s">
        <v>1496</v>
      </c>
      <c r="W855" s="0" t="s">
        <v>1459</v>
      </c>
      <c r="X855" s="0" t="s">
        <v>1460</v>
      </c>
      <c r="Y855" s="0" t="s">
        <v>1376</v>
      </c>
      <c r="Z855" s="0" t="s">
        <v>573</v>
      </c>
      <c r="AA855" s="0" t="n">
        <v>788769</v>
      </c>
      <c r="AB855" s="197" t="n">
        <v>37027.875</v>
      </c>
      <c r="AC855" s="197" t="n">
        <v>37027.875</v>
      </c>
    </row>
    <row r="856" customFormat="false" ht="12.75" hidden="false" customHeight="false" outlineLevel="0" collapsed="false">
      <c r="A856" s="191" t="str">
        <f aca="false">B856&amp;" "&amp;C856&amp;" "&amp;D856</f>
        <v>US Natural Gas Physical</v>
      </c>
      <c r="B856" s="191" t="str">
        <f aca="false">IF((LEFT(N856,2)="US"),"US","")</f>
        <v>US</v>
      </c>
      <c r="C856" s="191" t="str">
        <f aca="false">M856</f>
        <v>Natural Gas</v>
      </c>
      <c r="D856" s="191" t="str">
        <f aca="false">IF(ISNUMBER(FIND("Phy",N856))=TRUE(),"Physical","Financial")</f>
        <v>Physical</v>
      </c>
      <c r="E856" s="191" t="n">
        <f aca="false">IF(VLOOKUP(S856,'DD-Lookup'!$J$6:$L$50,3,FALSE())="Monthly",(YEAR(AC856)-YEAR(AB856))*12+MONTH(AC856)-MONTH(AB856)+1,(AC856-AB856+1))</f>
        <v>1</v>
      </c>
      <c r="F856" s="220" t="n">
        <f aca="false">E856*SUM(P856:Q856)</f>
        <v>5000</v>
      </c>
      <c r="G856" s="196" t="n">
        <v>1245356</v>
      </c>
      <c r="H856" s="197" t="n">
        <v>37026.3250694444</v>
      </c>
      <c r="I856" s="0" t="s">
        <v>1492</v>
      </c>
      <c r="M856" s="0" t="s">
        <v>927</v>
      </c>
      <c r="N856" s="0" t="s">
        <v>1371</v>
      </c>
      <c r="O856" s="0" t="s">
        <v>1534</v>
      </c>
      <c r="P856" s="198" t="n">
        <v>5000</v>
      </c>
      <c r="S856" s="0" t="s">
        <v>1343</v>
      </c>
      <c r="T856" s="0" t="s">
        <v>772</v>
      </c>
      <c r="U856" s="200" t="n">
        <v>4.65</v>
      </c>
      <c r="V856" s="0" t="s">
        <v>1539</v>
      </c>
      <c r="W856" s="0" t="s">
        <v>1504</v>
      </c>
      <c r="X856" s="0" t="s">
        <v>1505</v>
      </c>
      <c r="Y856" s="0" t="s">
        <v>1376</v>
      </c>
      <c r="Z856" s="0" t="s">
        <v>573</v>
      </c>
      <c r="AA856" s="0" t="n">
        <v>788770</v>
      </c>
      <c r="AB856" s="197" t="n">
        <v>37027.875</v>
      </c>
      <c r="AC856" s="197" t="n">
        <v>37027.875</v>
      </c>
    </row>
    <row r="857" customFormat="false" ht="12.75" hidden="false" customHeight="false" outlineLevel="0" collapsed="false">
      <c r="A857" s="191" t="str">
        <f aca="false">B857&amp;" "&amp;C857&amp;" "&amp;D857</f>
        <v>US Natural Gas Physical</v>
      </c>
      <c r="B857" s="191" t="str">
        <f aca="false">IF((LEFT(N857,2)="US"),"US","")</f>
        <v>US</v>
      </c>
      <c r="C857" s="191" t="str">
        <f aca="false">M857</f>
        <v>Natural Gas</v>
      </c>
      <c r="D857" s="191" t="str">
        <f aca="false">IF(ISNUMBER(FIND("Phy",N857))=TRUE(),"Physical","Financial")</f>
        <v>Physical</v>
      </c>
      <c r="E857" s="191" t="n">
        <f aca="false">IF(VLOOKUP(S857,'DD-Lookup'!$J$6:$L$50,3,FALSE())="Monthly",(YEAR(AC857)-YEAR(AB857))*12+MONTH(AC857)-MONTH(AB857)+1,(AC857-AB857+1))</f>
        <v>1</v>
      </c>
      <c r="F857" s="220" t="n">
        <f aca="false">E857*SUM(P857:Q857)</f>
        <v>5000</v>
      </c>
      <c r="G857" s="196" t="n">
        <v>1245357</v>
      </c>
      <c r="H857" s="197" t="n">
        <v>37026.3252314815</v>
      </c>
      <c r="I857" s="0" t="s">
        <v>1251</v>
      </c>
      <c r="M857" s="0" t="s">
        <v>927</v>
      </c>
      <c r="N857" s="0" t="s">
        <v>1371</v>
      </c>
      <c r="O857" s="0" t="s">
        <v>1646</v>
      </c>
      <c r="Q857" s="198" t="n">
        <v>5000</v>
      </c>
      <c r="S857" s="0" t="s">
        <v>1343</v>
      </c>
      <c r="T857" s="0" t="s">
        <v>772</v>
      </c>
      <c r="U857" s="200" t="n">
        <v>4.36</v>
      </c>
      <c r="V857" s="0" t="s">
        <v>1373</v>
      </c>
      <c r="W857" s="0" t="s">
        <v>1459</v>
      </c>
      <c r="X857" s="0" t="s">
        <v>1460</v>
      </c>
      <c r="Y857" s="0" t="s">
        <v>1376</v>
      </c>
      <c r="Z857" s="0" t="s">
        <v>573</v>
      </c>
      <c r="AA857" s="0" t="n">
        <v>788771</v>
      </c>
      <c r="AB857" s="197" t="n">
        <v>37027.875</v>
      </c>
      <c r="AC857" s="197" t="n">
        <v>37027.875</v>
      </c>
    </row>
    <row r="858" customFormat="false" ht="12.75" hidden="false" customHeight="false" outlineLevel="0" collapsed="false">
      <c r="A858" s="191" t="str">
        <f aca="false">B858&amp;" "&amp;C858&amp;" "&amp;D858</f>
        <v>US Natural Gas Financial</v>
      </c>
      <c r="B858" s="191" t="str">
        <f aca="false">IF((LEFT(N858,2)="US"),"US","")</f>
        <v>US</v>
      </c>
      <c r="C858" s="191" t="str">
        <f aca="false">M858</f>
        <v>Natural Gas</v>
      </c>
      <c r="D858" s="191" t="str">
        <f aca="false">IF(ISNUMBER(FIND("Phy",N858))=TRUE(),"Physical","Financial")</f>
        <v>Financial</v>
      </c>
      <c r="E858" s="191" t="n">
        <f aca="false">IF(VLOOKUP(S858,'DD-Lookup'!$J$6:$L$50,3,FALSE())="Monthly",(YEAR(AC858)-YEAR(AB858))*12+MONTH(AC858)-MONTH(AB858)+1,(AC858-AB858+1))</f>
        <v>153</v>
      </c>
      <c r="F858" s="220" t="n">
        <f aca="false">E858*SUM(P858:Q858)</f>
        <v>765000</v>
      </c>
      <c r="G858" s="196" t="n">
        <v>1245358</v>
      </c>
      <c r="H858" s="197" t="n">
        <v>37026.3252893519</v>
      </c>
      <c r="I858" s="0" t="s">
        <v>1647</v>
      </c>
      <c r="M858" s="0" t="s">
        <v>927</v>
      </c>
      <c r="N858" s="0" t="s">
        <v>1341</v>
      </c>
      <c r="O858" s="0" t="s">
        <v>1526</v>
      </c>
      <c r="P858" s="198" t="n">
        <v>5000</v>
      </c>
      <c r="S858" s="0" t="s">
        <v>1343</v>
      </c>
      <c r="T858" s="0" t="s">
        <v>772</v>
      </c>
      <c r="U858" s="200" t="n">
        <v>4.595</v>
      </c>
      <c r="V858" s="0" t="s">
        <v>1648</v>
      </c>
      <c r="W858" s="0" t="s">
        <v>1345</v>
      </c>
      <c r="X858" s="0" t="s">
        <v>1346</v>
      </c>
      <c r="Y858" s="0" t="s">
        <v>893</v>
      </c>
      <c r="Z858" s="0" t="s">
        <v>573</v>
      </c>
      <c r="AA858" s="0" t="s">
        <v>1649</v>
      </c>
      <c r="AB858" s="197" t="n">
        <v>37043</v>
      </c>
      <c r="AC858" s="197" t="n">
        <v>37195</v>
      </c>
      <c r="AD858" s="0" t="n">
        <f aca="false">(AC858-AB858+1)*SUM(P858:Q858)</f>
        <v>765000</v>
      </c>
    </row>
    <row r="859" customFormat="false" ht="12.75" hidden="false" customHeight="false" outlineLevel="0" collapsed="false">
      <c r="A859" s="191" t="str">
        <f aca="false">B859&amp;" "&amp;C859&amp;" "&amp;D859</f>
        <v>US Natural Gas Physical</v>
      </c>
      <c r="B859" s="191" t="str">
        <f aca="false">IF((LEFT(N859,2)="US"),"US","")</f>
        <v>US</v>
      </c>
      <c r="C859" s="191" t="str">
        <f aca="false">M859</f>
        <v>Natural Gas</v>
      </c>
      <c r="D859" s="191" t="str">
        <f aca="false">IF(ISNUMBER(FIND("Phy",N859))=TRUE(),"Physical","Financial")</f>
        <v>Physical</v>
      </c>
      <c r="E859" s="191" t="n">
        <f aca="false">IF(VLOOKUP(S859,'DD-Lookup'!$J$6:$L$50,3,FALSE())="Monthly",(YEAR(AC859)-YEAR(AB859))*12+MONTH(AC859)-MONTH(AB859)+1,(AC859-AB859+1))</f>
        <v>1</v>
      </c>
      <c r="F859" s="220" t="n">
        <f aca="false">E859*SUM(P859:Q859)</f>
        <v>5000</v>
      </c>
      <c r="G859" s="196" t="n">
        <v>1245361</v>
      </c>
      <c r="H859" s="197" t="n">
        <v>37026.325775463</v>
      </c>
      <c r="I859" s="0" t="s">
        <v>1377</v>
      </c>
      <c r="M859" s="0" t="s">
        <v>927</v>
      </c>
      <c r="N859" s="0" t="s">
        <v>1371</v>
      </c>
      <c r="O859" s="0" t="s">
        <v>1372</v>
      </c>
      <c r="Q859" s="198" t="n">
        <v>5000</v>
      </c>
      <c r="S859" s="0" t="s">
        <v>1343</v>
      </c>
      <c r="T859" s="0" t="s">
        <v>772</v>
      </c>
      <c r="U859" s="200" t="n">
        <v>4.5275</v>
      </c>
      <c r="V859" s="0" t="s">
        <v>1458</v>
      </c>
      <c r="W859" s="0" t="s">
        <v>1374</v>
      </c>
      <c r="X859" s="0" t="s">
        <v>1375</v>
      </c>
      <c r="Y859" s="0" t="s">
        <v>1376</v>
      </c>
      <c r="Z859" s="0" t="s">
        <v>573</v>
      </c>
      <c r="AA859" s="0" t="n">
        <v>788772</v>
      </c>
      <c r="AB859" s="197" t="n">
        <v>37027.875</v>
      </c>
      <c r="AC859" s="197" t="n">
        <v>37027.875</v>
      </c>
    </row>
    <row r="860" customFormat="false" ht="12.75" hidden="false" customHeight="false" outlineLevel="0" collapsed="false">
      <c r="A860" s="191" t="str">
        <f aca="false">B860&amp;" "&amp;C860&amp;" "&amp;D860</f>
        <v>US Power Physical</v>
      </c>
      <c r="B860" s="191" t="str">
        <f aca="false">IF((LEFT(N860,2)="US"),"US","")</f>
        <v>US</v>
      </c>
      <c r="C860" s="191" t="str">
        <f aca="false">M860</f>
        <v>Power</v>
      </c>
      <c r="D860" s="191" t="str">
        <f aca="false">IF(ISNUMBER(FIND("Phy",N860))=TRUE(),"Physical","Financial")</f>
        <v>Physical</v>
      </c>
      <c r="E860" s="191" t="n">
        <f aca="false">IF(VLOOKUP(S860,'DD-Lookup'!$J$6:$L$50,3,FALSE())="Monthly",(YEAR(AC860)-YEAR(AB860))*12+MONTH(AC860)-MONTH(AB860)+1,(AC860-AB860+1))</f>
        <v>1</v>
      </c>
      <c r="F860" s="220" t="n">
        <f aca="false">E860*SUM(P860:Q860)</f>
        <v>50</v>
      </c>
      <c r="G860" s="196" t="n">
        <v>1245362</v>
      </c>
      <c r="H860" s="197" t="n">
        <v>37026.3258217593</v>
      </c>
      <c r="I860" s="0" t="s">
        <v>1245</v>
      </c>
      <c r="M860" s="0" t="s">
        <v>72</v>
      </c>
      <c r="N860" s="0" t="s">
        <v>1190</v>
      </c>
      <c r="O860" s="0" t="s">
        <v>1200</v>
      </c>
      <c r="Q860" s="198" t="n">
        <v>50</v>
      </c>
      <c r="S860" s="0" t="s">
        <v>781</v>
      </c>
      <c r="T860" s="0" t="s">
        <v>772</v>
      </c>
      <c r="U860" s="200" t="n">
        <v>39.5</v>
      </c>
      <c r="V860" s="0" t="s">
        <v>1560</v>
      </c>
      <c r="W860" s="0" t="s">
        <v>1202</v>
      </c>
      <c r="X860" s="0" t="s">
        <v>1203</v>
      </c>
      <c r="Y860" s="0" t="s">
        <v>1167</v>
      </c>
      <c r="Z860" s="0" t="s">
        <v>628</v>
      </c>
      <c r="AA860" s="0" t="n">
        <v>610906.1</v>
      </c>
      <c r="AB860" s="197" t="n">
        <v>37027.875</v>
      </c>
      <c r="AC860" s="197" t="n">
        <v>37027.875</v>
      </c>
    </row>
    <row r="861" customFormat="false" ht="12.75" hidden="false" customHeight="false" outlineLevel="0" collapsed="false">
      <c r="A861" s="191" t="str">
        <f aca="false">B861&amp;" "&amp;C861&amp;" "&amp;D861</f>
        <v>US Natural Gas Physical</v>
      </c>
      <c r="B861" s="191" t="str">
        <f aca="false">IF((LEFT(N861,2)="US"),"US","")</f>
        <v>US</v>
      </c>
      <c r="C861" s="191" t="str">
        <f aca="false">M861</f>
        <v>Natural Gas</v>
      </c>
      <c r="D861" s="191" t="str">
        <f aca="false">IF(ISNUMBER(FIND("Phy",N861))=TRUE(),"Physical","Financial")</f>
        <v>Physical</v>
      </c>
      <c r="E861" s="191" t="n">
        <f aca="false">IF(VLOOKUP(S861,'DD-Lookup'!$J$6:$L$50,3,FALSE())="Monthly",(YEAR(AC861)-YEAR(AB861))*12+MONTH(AC861)-MONTH(AB861)+1,(AC861-AB861+1))</f>
        <v>1</v>
      </c>
      <c r="F861" s="220" t="n">
        <f aca="false">E861*SUM(P861:Q861)</f>
        <v>10000</v>
      </c>
      <c r="G861" s="196" t="n">
        <v>1245363</v>
      </c>
      <c r="H861" s="197" t="n">
        <v>37026.3258449074</v>
      </c>
      <c r="I861" s="0" t="s">
        <v>1432</v>
      </c>
      <c r="M861" s="0" t="s">
        <v>927</v>
      </c>
      <c r="N861" s="0" t="s">
        <v>1371</v>
      </c>
      <c r="O861" s="0" t="s">
        <v>1372</v>
      </c>
      <c r="P861" s="198" t="n">
        <v>10000</v>
      </c>
      <c r="S861" s="0" t="s">
        <v>1343</v>
      </c>
      <c r="T861" s="0" t="s">
        <v>772</v>
      </c>
      <c r="U861" s="200" t="n">
        <v>4.525</v>
      </c>
      <c r="V861" s="0" t="s">
        <v>1475</v>
      </c>
      <c r="W861" s="0" t="s">
        <v>1374</v>
      </c>
      <c r="X861" s="0" t="s">
        <v>1375</v>
      </c>
      <c r="Y861" s="0" t="s">
        <v>1376</v>
      </c>
      <c r="Z861" s="0" t="s">
        <v>573</v>
      </c>
      <c r="AA861" s="0" t="n">
        <v>788773</v>
      </c>
      <c r="AB861" s="197" t="n">
        <v>37027.875</v>
      </c>
      <c r="AC861" s="197" t="n">
        <v>37027.875</v>
      </c>
    </row>
    <row r="862" customFormat="false" ht="12.75" hidden="false" customHeight="false" outlineLevel="0" collapsed="false">
      <c r="A862" s="191" t="str">
        <f aca="false">B862&amp;" "&amp;C862&amp;" "&amp;D862</f>
        <v>US Natural Gas Financial</v>
      </c>
      <c r="B862" s="191" t="str">
        <f aca="false">IF((LEFT(N862,2)="US"),"US","")</f>
        <v>US</v>
      </c>
      <c r="C862" s="191" t="str">
        <f aca="false">M862</f>
        <v>Natural Gas</v>
      </c>
      <c r="D862" s="191" t="str">
        <f aca="false">IF(ISNUMBER(FIND("Phy",N862))=TRUE(),"Physical","Financial")</f>
        <v>Financial</v>
      </c>
      <c r="E862" s="191" t="n">
        <f aca="false">IF(VLOOKUP(S862,'DD-Lookup'!$J$6:$L$50,3,FALSE())="Monthly",(YEAR(AC862)-YEAR(AB862))*12+MONTH(AC862)-MONTH(AB862)+1,(AC862-AB862+1))</f>
        <v>16</v>
      </c>
      <c r="F862" s="220" t="n">
        <f aca="false">E862*SUM(P862:Q862)</f>
        <v>160000</v>
      </c>
      <c r="G862" s="196" t="n">
        <v>1245364</v>
      </c>
      <c r="H862" s="197" t="n">
        <v>37026.3258564815</v>
      </c>
      <c r="I862" s="0" t="s">
        <v>609</v>
      </c>
      <c r="M862" s="0" t="s">
        <v>927</v>
      </c>
      <c r="N862" s="0" t="s">
        <v>1341</v>
      </c>
      <c r="O862" s="0" t="s">
        <v>1518</v>
      </c>
      <c r="Q862" s="198" t="n">
        <v>10000</v>
      </c>
      <c r="S862" s="0" t="s">
        <v>1343</v>
      </c>
      <c r="T862" s="0" t="s">
        <v>772</v>
      </c>
      <c r="U862" s="200" t="n">
        <v>4.43</v>
      </c>
      <c r="V862" s="0" t="s">
        <v>1519</v>
      </c>
      <c r="W862" s="0" t="s">
        <v>1520</v>
      </c>
      <c r="X862" s="0" t="s">
        <v>1521</v>
      </c>
      <c r="Y862" s="0" t="s">
        <v>893</v>
      </c>
      <c r="Z862" s="0" t="s">
        <v>573</v>
      </c>
      <c r="AA862" s="0" t="s">
        <v>1650</v>
      </c>
      <c r="AB862" s="197" t="n">
        <v>37027.875</v>
      </c>
      <c r="AC862" s="197" t="n">
        <v>37042.875</v>
      </c>
      <c r="AD862" s="0" t="n">
        <f aca="false">(AC862-AB862+1)*SUM(P862:Q862)</f>
        <v>160000</v>
      </c>
    </row>
    <row r="863" customFormat="false" ht="12.75" hidden="false" customHeight="false" outlineLevel="0" collapsed="false">
      <c r="A863" s="191" t="str">
        <f aca="false">B863&amp;" "&amp;C863&amp;" "&amp;D863</f>
        <v>US Natural Gas Physical</v>
      </c>
      <c r="B863" s="191" t="str">
        <f aca="false">IF((LEFT(N863,2)="US"),"US","")</f>
        <v>US</v>
      </c>
      <c r="C863" s="191" t="str">
        <f aca="false">M863</f>
        <v>Natural Gas</v>
      </c>
      <c r="D863" s="191" t="str">
        <f aca="false">IF(ISNUMBER(FIND("Phy",N863))=TRUE(),"Physical","Financial")</f>
        <v>Physical</v>
      </c>
      <c r="E863" s="191" t="n">
        <f aca="false">IF(VLOOKUP(S863,'DD-Lookup'!$J$6:$L$50,3,FALSE())="Monthly",(YEAR(AC863)-YEAR(AB863))*12+MONTH(AC863)-MONTH(AB863)+1,(AC863-AB863+1))</f>
        <v>1</v>
      </c>
      <c r="F863" s="220" t="n">
        <f aca="false">E863*SUM(P863:Q863)</f>
        <v>5000</v>
      </c>
      <c r="G863" s="196" t="n">
        <v>1245365</v>
      </c>
      <c r="H863" s="197" t="n">
        <v>37026.3258912037</v>
      </c>
      <c r="I863" s="0" t="s">
        <v>625</v>
      </c>
      <c r="M863" s="0" t="s">
        <v>927</v>
      </c>
      <c r="N863" s="0" t="s">
        <v>1371</v>
      </c>
      <c r="O863" s="0" t="s">
        <v>1651</v>
      </c>
      <c r="Q863" s="198" t="n">
        <v>5000</v>
      </c>
      <c r="S863" s="0" t="s">
        <v>1343</v>
      </c>
      <c r="T863" s="0" t="s">
        <v>772</v>
      </c>
      <c r="U863" s="200" t="n">
        <v>4.78</v>
      </c>
      <c r="V863" s="0" t="s">
        <v>1554</v>
      </c>
      <c r="W863" s="0" t="s">
        <v>1635</v>
      </c>
      <c r="X863" s="0" t="s">
        <v>1636</v>
      </c>
      <c r="Y863" s="0" t="s">
        <v>1376</v>
      </c>
      <c r="Z863" s="0" t="s">
        <v>573</v>
      </c>
      <c r="AA863" s="0" t="n">
        <v>788774</v>
      </c>
      <c r="AB863" s="197" t="n">
        <v>37027.875</v>
      </c>
      <c r="AC863" s="197" t="n">
        <v>37027.875</v>
      </c>
    </row>
    <row r="864" customFormat="false" ht="12.75" hidden="false" customHeight="false" outlineLevel="0" collapsed="false">
      <c r="A864" s="191" t="str">
        <f aca="false">B864&amp;" "&amp;C864&amp;" "&amp;D864</f>
        <v>US Natural Gas Financial</v>
      </c>
      <c r="B864" s="191" t="str">
        <f aca="false">IF((LEFT(N864,2)="US"),"US","")</f>
        <v>US</v>
      </c>
      <c r="C864" s="191" t="str">
        <f aca="false">M864</f>
        <v>Natural Gas</v>
      </c>
      <c r="D864" s="191" t="str">
        <f aca="false">IF(ISNUMBER(FIND("Phy",N864))=TRUE(),"Physical","Financial")</f>
        <v>Financial</v>
      </c>
      <c r="E864" s="191" t="n">
        <f aca="false">IF(VLOOKUP(S864,'DD-Lookup'!$J$6:$L$50,3,FALSE())="Monthly",(YEAR(AC864)-YEAR(AB864))*12+MONTH(AC864)-MONTH(AB864)+1,(AC864-AB864+1))</f>
        <v>16</v>
      </c>
      <c r="F864" s="220" t="n">
        <f aca="false">E864*SUM(P864:Q864)</f>
        <v>160000</v>
      </c>
      <c r="G864" s="196" t="n">
        <v>1245366</v>
      </c>
      <c r="H864" s="197" t="n">
        <v>37026.3259027778</v>
      </c>
      <c r="I864" s="0" t="s">
        <v>1420</v>
      </c>
      <c r="M864" s="0" t="s">
        <v>927</v>
      </c>
      <c r="N864" s="0" t="s">
        <v>1341</v>
      </c>
      <c r="O864" s="0" t="s">
        <v>1518</v>
      </c>
      <c r="P864" s="198" t="n">
        <v>10000</v>
      </c>
      <c r="S864" s="0" t="s">
        <v>1343</v>
      </c>
      <c r="T864" s="0" t="s">
        <v>772</v>
      </c>
      <c r="U864" s="200" t="n">
        <v>4.425</v>
      </c>
      <c r="V864" s="0" t="s">
        <v>1652</v>
      </c>
      <c r="W864" s="0" t="s">
        <v>1520</v>
      </c>
      <c r="X864" s="0" t="s">
        <v>1521</v>
      </c>
      <c r="Y864" s="0" t="s">
        <v>893</v>
      </c>
      <c r="Z864" s="0" t="s">
        <v>573</v>
      </c>
      <c r="AA864" s="0" t="s">
        <v>1653</v>
      </c>
      <c r="AB864" s="197" t="n">
        <v>37027.875</v>
      </c>
      <c r="AC864" s="197" t="n">
        <v>37042.875</v>
      </c>
      <c r="AD864" s="0" t="n">
        <f aca="false">(AC864-AB864+1)*SUM(P864:Q864)</f>
        <v>160000</v>
      </c>
    </row>
    <row r="865" customFormat="false" ht="12.75" hidden="false" customHeight="false" outlineLevel="0" collapsed="false">
      <c r="A865" s="191" t="str">
        <f aca="false">B865&amp;" "&amp;C865&amp;" "&amp;D865</f>
        <v>US Power Physical</v>
      </c>
      <c r="B865" s="191" t="str">
        <f aca="false">IF((LEFT(N865,2)="US"),"US","")</f>
        <v>US</v>
      </c>
      <c r="C865" s="191" t="str">
        <f aca="false">M865</f>
        <v>Power</v>
      </c>
      <c r="D865" s="191" t="str">
        <f aca="false">IF(ISNUMBER(FIND("Phy",N865))=TRUE(),"Physical","Financial")</f>
        <v>Physical</v>
      </c>
      <c r="E865" s="191" t="n">
        <f aca="false">IF(VLOOKUP(S865,'DD-Lookup'!$J$6:$L$50,3,FALSE())="Monthly",(YEAR(AC865)-YEAR(AB865))*12+MONTH(AC865)-MONTH(AB865)+1,(AC865-AB865+1))</f>
        <v>30</v>
      </c>
      <c r="F865" s="220" t="n">
        <f aca="false">E865*SUM(P865:Q865)</f>
        <v>1500</v>
      </c>
      <c r="G865" s="196" t="n">
        <v>1245367</v>
      </c>
      <c r="H865" s="197" t="n">
        <v>37026.3259837963</v>
      </c>
      <c r="I865" s="0" t="s">
        <v>1161</v>
      </c>
      <c r="M865" s="0" t="s">
        <v>72</v>
      </c>
      <c r="N865" s="0" t="s">
        <v>1190</v>
      </c>
      <c r="O865" s="0" t="s">
        <v>1240</v>
      </c>
      <c r="P865" s="198" t="n">
        <v>50</v>
      </c>
      <c r="S865" s="0" t="s">
        <v>781</v>
      </c>
      <c r="T865" s="0" t="s">
        <v>772</v>
      </c>
      <c r="U865" s="200" t="n">
        <v>66</v>
      </c>
      <c r="V865" s="0" t="s">
        <v>1654</v>
      </c>
      <c r="W865" s="0" t="s">
        <v>1207</v>
      </c>
      <c r="X865" s="0" t="s">
        <v>1242</v>
      </c>
      <c r="Y865" s="0" t="s">
        <v>1167</v>
      </c>
      <c r="Z865" s="0" t="s">
        <v>628</v>
      </c>
      <c r="AA865" s="0" t="n">
        <v>610908.1</v>
      </c>
      <c r="AB865" s="197" t="n">
        <v>37043.7159722222</v>
      </c>
      <c r="AC865" s="197" t="n">
        <v>37072.7159722222</v>
      </c>
    </row>
    <row r="866" customFormat="false" ht="12.75" hidden="false" customHeight="false" outlineLevel="0" collapsed="false">
      <c r="A866" s="191" t="str">
        <f aca="false">B866&amp;" "&amp;C866&amp;" "&amp;D866</f>
        <v>US Natural Gas Financial</v>
      </c>
      <c r="B866" s="191" t="str">
        <f aca="false">IF((LEFT(N866,2)="US"),"US","")</f>
        <v>US</v>
      </c>
      <c r="C866" s="191" t="str">
        <f aca="false">M866</f>
        <v>Natural Gas</v>
      </c>
      <c r="D866" s="191" t="str">
        <f aca="false">IF(ISNUMBER(FIND("Phy",N866))=TRUE(),"Physical","Financial")</f>
        <v>Financial</v>
      </c>
      <c r="E866" s="191" t="n">
        <f aca="false">IF(VLOOKUP(S866,'DD-Lookup'!$J$6:$L$50,3,FALSE())="Monthly",(YEAR(AC866)-YEAR(AB866))*12+MONTH(AC866)-MONTH(AB866)+1,(AC866-AB866+1))</f>
        <v>30</v>
      </c>
      <c r="F866" s="220" t="n">
        <f aca="false">E866*SUM(P866:Q866)</f>
        <v>450000</v>
      </c>
      <c r="G866" s="196" t="n">
        <v>1245368</v>
      </c>
      <c r="H866" s="197" t="n">
        <v>37026.3260185185</v>
      </c>
      <c r="I866" s="0" t="s">
        <v>609</v>
      </c>
      <c r="M866" s="0" t="s">
        <v>927</v>
      </c>
      <c r="N866" s="0" t="s">
        <v>1341</v>
      </c>
      <c r="O866" s="0" t="s">
        <v>1655</v>
      </c>
      <c r="Q866" s="198" t="n">
        <v>15000</v>
      </c>
      <c r="S866" s="0" t="s">
        <v>1343</v>
      </c>
      <c r="T866" s="0" t="s">
        <v>772</v>
      </c>
      <c r="U866" s="200" t="n">
        <v>4.495</v>
      </c>
      <c r="V866" s="0" t="s">
        <v>1551</v>
      </c>
      <c r="W866" s="0" t="s">
        <v>1345</v>
      </c>
      <c r="X866" s="0" t="s">
        <v>1346</v>
      </c>
      <c r="Y866" s="0" t="s">
        <v>893</v>
      </c>
      <c r="Z866" s="0" t="s">
        <v>573</v>
      </c>
      <c r="AA866" s="0" t="s">
        <v>1656</v>
      </c>
      <c r="AB866" s="197" t="n">
        <v>37043.9159722222</v>
      </c>
      <c r="AC866" s="197" t="n">
        <v>37072.9159722222</v>
      </c>
      <c r="AD866" s="0" t="n">
        <f aca="false">(AC866-AB866+1)*SUM(P866:Q866)</f>
        <v>450000</v>
      </c>
    </row>
    <row r="867" customFormat="false" ht="12.75" hidden="false" customHeight="false" outlineLevel="0" collapsed="false">
      <c r="A867" s="191" t="str">
        <f aca="false">B867&amp;" "&amp;C867&amp;" "&amp;D867</f>
        <v> Power Physical</v>
      </c>
      <c r="B867" s="191" t="str">
        <f aca="false">IF((LEFT(N867,2)="US"),"US","")</f>
        <v/>
      </c>
      <c r="C867" s="191" t="str">
        <f aca="false">M867</f>
        <v>Power</v>
      </c>
      <c r="D867" s="191" t="str">
        <f aca="false">IF(ISNUMBER(FIND("Phy",N867))=TRUE(),"Physical","Financial")</f>
        <v>Physical</v>
      </c>
      <c r="E867" s="191" t="n">
        <f aca="false">IF(VLOOKUP(S867,'DD-Lookup'!$J$6:$L$50,3,FALSE())="Monthly",(YEAR(AC867)-YEAR(AB867))*12+MONTH(AC867)-MONTH(AB867)+1,(AC867-AB867+1))</f>
        <v>2</v>
      </c>
      <c r="F867" s="220" t="n">
        <f aca="false">E867*SUM(P867:Q867)</f>
        <v>50</v>
      </c>
      <c r="G867" s="196" t="n">
        <v>1245369</v>
      </c>
      <c r="H867" s="197" t="n">
        <v>37026.3260763889</v>
      </c>
      <c r="I867" s="0" t="s">
        <v>1080</v>
      </c>
      <c r="M867" s="0" t="s">
        <v>72</v>
      </c>
      <c r="N867" s="0" t="s">
        <v>793</v>
      </c>
      <c r="O867" s="0" t="s">
        <v>1197</v>
      </c>
      <c r="Q867" s="198" t="n">
        <v>25</v>
      </c>
      <c r="S867" s="0" t="s">
        <v>781</v>
      </c>
      <c r="T867" s="0" t="s">
        <v>795</v>
      </c>
      <c r="U867" s="200" t="n">
        <v>15.7</v>
      </c>
      <c r="V867" s="0" t="s">
        <v>1657</v>
      </c>
      <c r="W867" s="0" t="s">
        <v>797</v>
      </c>
      <c r="X867" s="0" t="s">
        <v>798</v>
      </c>
      <c r="Y867" s="0" t="s">
        <v>799</v>
      </c>
      <c r="Z867" s="0" t="s">
        <v>800</v>
      </c>
      <c r="AA867" s="0" t="n">
        <v>102362.1</v>
      </c>
      <c r="AB867" s="197" t="n">
        <v>37030.875</v>
      </c>
      <c r="AC867" s="197" t="n">
        <v>37031.875</v>
      </c>
    </row>
    <row r="868" customFormat="false" ht="12.75" hidden="false" customHeight="false" outlineLevel="0" collapsed="false">
      <c r="A868" s="191" t="str">
        <f aca="false">B868&amp;" "&amp;C868&amp;" "&amp;D868</f>
        <v>US Natural Gas Physical</v>
      </c>
      <c r="B868" s="191" t="str">
        <f aca="false">IF((LEFT(N868,2)="US"),"US","")</f>
        <v>US</v>
      </c>
      <c r="C868" s="191" t="str">
        <f aca="false">M868</f>
        <v>Natural Gas</v>
      </c>
      <c r="D868" s="191" t="str">
        <f aca="false">IF(ISNUMBER(FIND("Phy",N868))=TRUE(),"Physical","Financial")</f>
        <v>Physical</v>
      </c>
      <c r="E868" s="191" t="n">
        <f aca="false">IF(VLOOKUP(S868,'DD-Lookup'!$J$6:$L$50,3,FALSE())="Monthly",(YEAR(AC868)-YEAR(AB868))*12+MONTH(AC868)-MONTH(AB868)+1,(AC868-AB868+1))</f>
        <v>1</v>
      </c>
      <c r="F868" s="220" t="n">
        <f aca="false">E868*SUM(P868:Q868)</f>
        <v>10000</v>
      </c>
      <c r="G868" s="196" t="n">
        <v>1245370</v>
      </c>
      <c r="H868" s="197" t="n">
        <v>37026.326099537</v>
      </c>
      <c r="I868" s="0" t="s">
        <v>1535</v>
      </c>
      <c r="M868" s="0" t="s">
        <v>927</v>
      </c>
      <c r="N868" s="0" t="s">
        <v>1371</v>
      </c>
      <c r="O868" s="0" t="s">
        <v>1557</v>
      </c>
      <c r="P868" s="198" t="n">
        <v>10000</v>
      </c>
      <c r="S868" s="0" t="s">
        <v>1343</v>
      </c>
      <c r="T868" s="0" t="s">
        <v>772</v>
      </c>
      <c r="U868" s="200" t="n">
        <v>4.415</v>
      </c>
      <c r="V868" s="0" t="s">
        <v>1536</v>
      </c>
      <c r="W868" s="0" t="s">
        <v>1504</v>
      </c>
      <c r="X868" s="0" t="s">
        <v>1558</v>
      </c>
      <c r="Y868" s="0" t="s">
        <v>1376</v>
      </c>
      <c r="Z868" s="0" t="s">
        <v>573</v>
      </c>
      <c r="AA868" s="0" t="n">
        <v>788775</v>
      </c>
      <c r="AB868" s="197" t="n">
        <v>37027.875</v>
      </c>
      <c r="AC868" s="197" t="n">
        <v>37027.875</v>
      </c>
    </row>
    <row r="869" customFormat="false" ht="12.75" hidden="false" customHeight="false" outlineLevel="0" collapsed="false">
      <c r="A869" s="191" t="str">
        <f aca="false">B869&amp;" "&amp;C869&amp;" "&amp;D869</f>
        <v> Power Physical</v>
      </c>
      <c r="B869" s="191" t="str">
        <f aca="false">IF((LEFT(N869,2)="US"),"US","")</f>
        <v/>
      </c>
      <c r="C869" s="191" t="str">
        <f aca="false">M869</f>
        <v>Power</v>
      </c>
      <c r="D869" s="191" t="str">
        <f aca="false">IF(ISNUMBER(FIND("Phy",N869))=TRUE(),"Physical","Financial")</f>
        <v>Physical</v>
      </c>
      <c r="E869" s="191" t="n">
        <f aca="false">IF(VLOOKUP(S869,'DD-Lookup'!$J$6:$L$50,3,FALSE())="Monthly",(YEAR(AC869)-YEAR(AB869))*12+MONTH(AC869)-MONTH(AB869)+1,(AC869-AB869+1))</f>
        <v>7</v>
      </c>
      <c r="F869" s="220" t="n">
        <f aca="false">E869*SUM(P869:Q869)</f>
        <v>350</v>
      </c>
      <c r="G869" s="196" t="n">
        <v>1245371</v>
      </c>
      <c r="H869" s="197" t="n">
        <v>37026.3261921296</v>
      </c>
      <c r="I869" s="0" t="s">
        <v>1658</v>
      </c>
      <c r="M869" s="0" t="s">
        <v>72</v>
      </c>
      <c r="N869" s="0" t="s">
        <v>831</v>
      </c>
      <c r="O869" s="0" t="s">
        <v>1659</v>
      </c>
      <c r="P869" s="198" t="n">
        <v>50</v>
      </c>
      <c r="S869" s="0" t="s">
        <v>781</v>
      </c>
      <c r="T869" s="0" t="s">
        <v>795</v>
      </c>
      <c r="U869" s="200" t="n">
        <v>19.3</v>
      </c>
      <c r="V869" s="0" t="s">
        <v>1660</v>
      </c>
      <c r="W869" s="0" t="s">
        <v>834</v>
      </c>
      <c r="X869" s="0" t="s">
        <v>798</v>
      </c>
      <c r="Y869" s="0" t="s">
        <v>799</v>
      </c>
      <c r="Z869" s="0" t="s">
        <v>800</v>
      </c>
      <c r="AA869" s="0" t="n">
        <v>102363.1</v>
      </c>
      <c r="AB869" s="197" t="n">
        <v>37032.875</v>
      </c>
      <c r="AC869" s="197" t="n">
        <v>37038.875</v>
      </c>
    </row>
    <row r="870" customFormat="false" ht="12.75" hidden="false" customHeight="false" outlineLevel="0" collapsed="false">
      <c r="A870" s="191" t="str">
        <f aca="false">B870&amp;" "&amp;C870&amp;" "&amp;D870</f>
        <v>US Natural Gas Physical</v>
      </c>
      <c r="B870" s="191" t="str">
        <f aca="false">IF((LEFT(N870,2)="US"),"US","")</f>
        <v>US</v>
      </c>
      <c r="C870" s="191" t="str">
        <f aca="false">M870</f>
        <v>Natural Gas</v>
      </c>
      <c r="D870" s="191" t="str">
        <f aca="false">IF(ISNUMBER(FIND("Phy",N870))=TRUE(),"Physical","Financial")</f>
        <v>Physical</v>
      </c>
      <c r="E870" s="191" t="n">
        <f aca="false">IF(VLOOKUP(S870,'DD-Lookup'!$J$6:$L$50,3,FALSE())="Monthly",(YEAR(AC870)-YEAR(AB870))*12+MONTH(AC870)-MONTH(AB870)+1,(AC870-AB870+1))</f>
        <v>1</v>
      </c>
      <c r="F870" s="220" t="n">
        <f aca="false">E870*SUM(P870:Q870)</f>
        <v>5000</v>
      </c>
      <c r="G870" s="196" t="n">
        <v>1245372</v>
      </c>
      <c r="H870" s="197" t="n">
        <v>37026.3262384259</v>
      </c>
      <c r="I870" s="0" t="s">
        <v>1251</v>
      </c>
      <c r="M870" s="0" t="s">
        <v>927</v>
      </c>
      <c r="N870" s="0" t="s">
        <v>1371</v>
      </c>
      <c r="O870" s="0" t="s">
        <v>1423</v>
      </c>
      <c r="Q870" s="198" t="n">
        <v>5000</v>
      </c>
      <c r="S870" s="0" t="s">
        <v>1343</v>
      </c>
      <c r="T870" s="0" t="s">
        <v>772</v>
      </c>
      <c r="U870" s="200" t="n">
        <v>4.31</v>
      </c>
      <c r="V870" s="0" t="s">
        <v>1373</v>
      </c>
      <c r="W870" s="0" t="s">
        <v>1424</v>
      </c>
      <c r="X870" s="0" t="s">
        <v>1425</v>
      </c>
      <c r="Y870" s="0" t="s">
        <v>1376</v>
      </c>
      <c r="Z870" s="0" t="s">
        <v>573</v>
      </c>
      <c r="AA870" s="0" t="n">
        <v>788776</v>
      </c>
      <c r="AB870" s="197" t="n">
        <v>37027.875</v>
      </c>
      <c r="AC870" s="197" t="n">
        <v>37027.875</v>
      </c>
    </row>
    <row r="871" customFormat="false" ht="12.75" hidden="false" customHeight="false" outlineLevel="0" collapsed="false">
      <c r="A871" s="191" t="str">
        <f aca="false">B871&amp;" "&amp;C871&amp;" "&amp;D871</f>
        <v>US Natural Gas Financial</v>
      </c>
      <c r="B871" s="191" t="str">
        <f aca="false">IF((LEFT(N871,2)="US"),"US","")</f>
        <v>US</v>
      </c>
      <c r="C871" s="191" t="str">
        <f aca="false">M871</f>
        <v>Natural Gas</v>
      </c>
      <c r="D871" s="191" t="str">
        <f aca="false">IF(ISNUMBER(FIND("Phy",N871))=TRUE(),"Physical","Financial")</f>
        <v>Financial</v>
      </c>
      <c r="E871" s="191" t="n">
        <f aca="false">IF(VLOOKUP(S871,'DD-Lookup'!$J$6:$L$50,3,FALSE())="Monthly",(YEAR(AC871)-YEAR(AB871))*12+MONTH(AC871)-MONTH(AB871)+1,(AC871-AB871+1))</f>
        <v>16</v>
      </c>
      <c r="F871" s="220" t="n">
        <f aca="false">E871*SUM(P871:Q871)</f>
        <v>160000</v>
      </c>
      <c r="G871" s="196" t="n">
        <v>1245373</v>
      </c>
      <c r="H871" s="197" t="n">
        <v>37026.3263310185</v>
      </c>
      <c r="I871" s="0" t="s">
        <v>1661</v>
      </c>
      <c r="M871" s="0" t="s">
        <v>927</v>
      </c>
      <c r="N871" s="0" t="s">
        <v>1341</v>
      </c>
      <c r="O871" s="0" t="s">
        <v>1518</v>
      </c>
      <c r="P871" s="198" t="n">
        <v>10000</v>
      </c>
      <c r="S871" s="0" t="s">
        <v>1343</v>
      </c>
      <c r="T871" s="0" t="s">
        <v>772</v>
      </c>
      <c r="U871" s="200" t="n">
        <v>4.425</v>
      </c>
      <c r="V871" s="0" t="s">
        <v>1662</v>
      </c>
      <c r="W871" s="0" t="s">
        <v>1520</v>
      </c>
      <c r="X871" s="0" t="s">
        <v>1521</v>
      </c>
      <c r="Y871" s="0" t="s">
        <v>893</v>
      </c>
      <c r="Z871" s="0" t="s">
        <v>573</v>
      </c>
      <c r="AA871" s="0" t="s">
        <v>1663</v>
      </c>
      <c r="AB871" s="197" t="n">
        <v>37027.875</v>
      </c>
      <c r="AC871" s="197" t="n">
        <v>37042.875</v>
      </c>
      <c r="AD871" s="0" t="n">
        <f aca="false">(AC871-AB871+1)*SUM(P871:Q871)</f>
        <v>160000</v>
      </c>
    </row>
    <row r="872" customFormat="false" ht="12.75" hidden="false" customHeight="false" outlineLevel="0" collapsed="false">
      <c r="A872" s="191" t="str">
        <f aca="false">B872&amp;" "&amp;C872&amp;" "&amp;D872</f>
        <v>US Power Physical</v>
      </c>
      <c r="B872" s="191" t="str">
        <f aca="false">IF((LEFT(N872,2)="US"),"US","")</f>
        <v>US</v>
      </c>
      <c r="C872" s="191" t="str">
        <f aca="false">M872</f>
        <v>Power</v>
      </c>
      <c r="D872" s="191" t="str">
        <f aca="false">IF(ISNUMBER(FIND("Phy",N872))=TRUE(),"Physical","Financial")</f>
        <v>Physical</v>
      </c>
      <c r="E872" s="191" t="n">
        <f aca="false">IF(VLOOKUP(S872,'DD-Lookup'!$J$6:$L$50,3,FALSE())="Monthly",(YEAR(AC872)-YEAR(AB872))*12+MONTH(AC872)-MONTH(AB872)+1,(AC872-AB872+1))</f>
        <v>30</v>
      </c>
      <c r="F872" s="220" t="n">
        <f aca="false">E872*SUM(P872:Q872)</f>
        <v>1500</v>
      </c>
      <c r="G872" s="196" t="n">
        <v>1245374</v>
      </c>
      <c r="H872" s="197" t="n">
        <v>37026.3265277778</v>
      </c>
      <c r="I872" s="0" t="s">
        <v>1239</v>
      </c>
      <c r="M872" s="0" t="s">
        <v>72</v>
      </c>
      <c r="N872" s="0" t="s">
        <v>1190</v>
      </c>
      <c r="O872" s="0" t="s">
        <v>1240</v>
      </c>
      <c r="Q872" s="198" t="n">
        <v>50</v>
      </c>
      <c r="S872" s="0" t="s">
        <v>781</v>
      </c>
      <c r="T872" s="0" t="s">
        <v>772</v>
      </c>
      <c r="U872" s="200" t="n">
        <v>66.05</v>
      </c>
      <c r="V872" s="0" t="s">
        <v>1241</v>
      </c>
      <c r="W872" s="0" t="s">
        <v>1207</v>
      </c>
      <c r="X872" s="0" t="s">
        <v>1242</v>
      </c>
      <c r="Y872" s="0" t="s">
        <v>1167</v>
      </c>
      <c r="Z872" s="0" t="s">
        <v>628</v>
      </c>
      <c r="AA872" s="0" t="n">
        <v>610912.1</v>
      </c>
      <c r="AB872" s="197" t="n">
        <v>37043.7159722222</v>
      </c>
      <c r="AC872" s="197" t="n">
        <v>37072.7159722222</v>
      </c>
    </row>
    <row r="873" customFormat="false" ht="12.75" hidden="false" customHeight="false" outlineLevel="0" collapsed="false">
      <c r="A873" s="191" t="str">
        <f aca="false">B873&amp;" "&amp;C873&amp;" "&amp;D873</f>
        <v>US Natural Gas Physical</v>
      </c>
      <c r="B873" s="191" t="str">
        <f aca="false">IF((LEFT(N873,2)="US"),"US","")</f>
        <v>US</v>
      </c>
      <c r="C873" s="191" t="str">
        <f aca="false">M873</f>
        <v>Natural Gas</v>
      </c>
      <c r="D873" s="191" t="str">
        <f aca="false">IF(ISNUMBER(FIND("Phy",N873))=TRUE(),"Physical","Financial")</f>
        <v>Physical</v>
      </c>
      <c r="E873" s="191" t="n">
        <f aca="false">IF(VLOOKUP(S873,'DD-Lookup'!$J$6:$L$50,3,FALSE())="Monthly",(YEAR(AC873)-YEAR(AB873))*12+MONTH(AC873)-MONTH(AB873)+1,(AC873-AB873+1))</f>
        <v>1</v>
      </c>
      <c r="F873" s="220" t="n">
        <f aca="false">E873*SUM(P873:Q873)</f>
        <v>5000</v>
      </c>
      <c r="G873" s="196" t="n">
        <v>1245375</v>
      </c>
      <c r="H873" s="197" t="n">
        <v>37026.3265625</v>
      </c>
      <c r="I873" s="0" t="s">
        <v>1251</v>
      </c>
      <c r="M873" s="0" t="s">
        <v>927</v>
      </c>
      <c r="N873" s="0" t="s">
        <v>1371</v>
      </c>
      <c r="O873" s="0" t="s">
        <v>1435</v>
      </c>
      <c r="Q873" s="198" t="n">
        <v>5000</v>
      </c>
      <c r="S873" s="0" t="s">
        <v>1343</v>
      </c>
      <c r="T873" s="0" t="s">
        <v>772</v>
      </c>
      <c r="U873" s="200" t="n">
        <v>4.305</v>
      </c>
      <c r="V873" s="0" t="s">
        <v>1373</v>
      </c>
      <c r="W873" s="0" t="s">
        <v>1424</v>
      </c>
      <c r="X873" s="0" t="s">
        <v>1425</v>
      </c>
      <c r="Y873" s="0" t="s">
        <v>1376</v>
      </c>
      <c r="Z873" s="0" t="s">
        <v>573</v>
      </c>
      <c r="AA873" s="0" t="n">
        <v>788777</v>
      </c>
      <c r="AB873" s="197" t="n">
        <v>37027.875</v>
      </c>
      <c r="AC873" s="197" t="n">
        <v>37027.875</v>
      </c>
    </row>
    <row r="874" customFormat="false" ht="12.75" hidden="false" customHeight="false" outlineLevel="0" collapsed="false">
      <c r="A874" s="191" t="str">
        <f aca="false">B874&amp;" "&amp;C874&amp;" "&amp;D874</f>
        <v>US Natural Gas Physical</v>
      </c>
      <c r="B874" s="191" t="str">
        <f aca="false">IF((LEFT(N874,2)="US"),"US","")</f>
        <v>US</v>
      </c>
      <c r="C874" s="191" t="str">
        <f aca="false">M874</f>
        <v>Natural Gas</v>
      </c>
      <c r="D874" s="191" t="str">
        <f aca="false">IF(ISNUMBER(FIND("Phy",N874))=TRUE(),"Physical","Financial")</f>
        <v>Physical</v>
      </c>
      <c r="E874" s="191" t="n">
        <f aca="false">IF(VLOOKUP(S874,'DD-Lookup'!$J$6:$L$50,3,FALSE())="Monthly",(YEAR(AC874)-YEAR(AB874))*12+MONTH(AC874)-MONTH(AB874)+1,(AC874-AB874+1))</f>
        <v>1</v>
      </c>
      <c r="F874" s="220" t="n">
        <f aca="false">E874*SUM(P874:Q874)</f>
        <v>5000</v>
      </c>
      <c r="G874" s="196" t="n">
        <v>1245376</v>
      </c>
      <c r="H874" s="197" t="n">
        <v>37026.3265972222</v>
      </c>
      <c r="I874" s="0" t="s">
        <v>1251</v>
      </c>
      <c r="M874" s="0" t="s">
        <v>927</v>
      </c>
      <c r="N874" s="0" t="s">
        <v>1371</v>
      </c>
      <c r="O874" s="0" t="s">
        <v>1435</v>
      </c>
      <c r="Q874" s="198" t="n">
        <v>5000</v>
      </c>
      <c r="S874" s="0" t="s">
        <v>1343</v>
      </c>
      <c r="T874" s="0" t="s">
        <v>772</v>
      </c>
      <c r="U874" s="200" t="n">
        <v>4.31</v>
      </c>
      <c r="V874" s="0" t="s">
        <v>1373</v>
      </c>
      <c r="W874" s="0" t="s">
        <v>1424</v>
      </c>
      <c r="X874" s="0" t="s">
        <v>1425</v>
      </c>
      <c r="Y874" s="0" t="s">
        <v>1376</v>
      </c>
      <c r="Z874" s="0" t="s">
        <v>573</v>
      </c>
      <c r="AA874" s="0" t="n">
        <v>788778</v>
      </c>
      <c r="AB874" s="197" t="n">
        <v>37027.875</v>
      </c>
      <c r="AC874" s="197" t="n">
        <v>37027.875</v>
      </c>
    </row>
    <row r="875" customFormat="false" ht="12.75" hidden="false" customHeight="false" outlineLevel="0" collapsed="false">
      <c r="A875" s="191" t="str">
        <f aca="false">B875&amp;" "&amp;C875&amp;" "&amp;D875</f>
        <v>US Power Physical</v>
      </c>
      <c r="B875" s="191" t="str">
        <f aca="false">IF((LEFT(N875,2)="US"),"US","")</f>
        <v>US</v>
      </c>
      <c r="C875" s="191" t="str">
        <f aca="false">M875</f>
        <v>Power</v>
      </c>
      <c r="D875" s="191" t="str">
        <f aca="false">IF(ISNUMBER(FIND("Phy",N875))=TRUE(),"Physical","Financial")</f>
        <v>Physical</v>
      </c>
      <c r="E875" s="191" t="n">
        <f aca="false">IF(VLOOKUP(S875,'DD-Lookup'!$J$6:$L$50,3,FALSE())="Monthly",(YEAR(AC875)-YEAR(AB875))*12+MONTH(AC875)-MONTH(AB875)+1,(AC875-AB875+1))</f>
        <v>30</v>
      </c>
      <c r="F875" s="220" t="n">
        <f aca="false">E875*SUM(P875:Q875)</f>
        <v>1500</v>
      </c>
      <c r="G875" s="196" t="n">
        <v>1245377</v>
      </c>
      <c r="H875" s="197" t="n">
        <v>37026.3270601852</v>
      </c>
      <c r="I875" s="0" t="s">
        <v>1199</v>
      </c>
      <c r="M875" s="0" t="s">
        <v>72</v>
      </c>
      <c r="N875" s="0" t="s">
        <v>1190</v>
      </c>
      <c r="O875" s="0" t="s">
        <v>1394</v>
      </c>
      <c r="Q875" s="198" t="n">
        <v>50</v>
      </c>
      <c r="S875" s="0" t="s">
        <v>781</v>
      </c>
      <c r="T875" s="0" t="s">
        <v>772</v>
      </c>
      <c r="U875" s="200" t="n">
        <v>65.25</v>
      </c>
      <c r="V875" s="0" t="s">
        <v>1234</v>
      </c>
      <c r="W875" s="0" t="s">
        <v>1232</v>
      </c>
      <c r="X875" s="0" t="s">
        <v>1273</v>
      </c>
      <c r="Y875" s="0" t="s">
        <v>1167</v>
      </c>
      <c r="Z875" s="0" t="s">
        <v>628</v>
      </c>
      <c r="AA875" s="0" t="n">
        <v>610913.1</v>
      </c>
      <c r="AB875" s="197" t="n">
        <v>37043.5916666667</v>
      </c>
      <c r="AC875" s="197" t="n">
        <v>37072.5916666667</v>
      </c>
    </row>
    <row r="876" customFormat="false" ht="12.75" hidden="false" customHeight="false" outlineLevel="0" collapsed="false">
      <c r="A876" s="191" t="str">
        <f aca="false">B876&amp;" "&amp;C876&amp;" "&amp;D876</f>
        <v>US Natural Gas Physical</v>
      </c>
      <c r="B876" s="191" t="str">
        <f aca="false">IF((LEFT(N876,2)="US"),"US","")</f>
        <v>US</v>
      </c>
      <c r="C876" s="191" t="str">
        <f aca="false">M876</f>
        <v>Natural Gas</v>
      </c>
      <c r="D876" s="191" t="str">
        <f aca="false">IF(ISNUMBER(FIND("Phy",N876))=TRUE(),"Physical","Financial")</f>
        <v>Physical</v>
      </c>
      <c r="E876" s="191" t="n">
        <f aca="false">IF(VLOOKUP(S876,'DD-Lookup'!$J$6:$L$50,3,FALSE())="Monthly",(YEAR(AC876)-YEAR(AB876))*12+MONTH(AC876)-MONTH(AB876)+1,(AC876-AB876+1))</f>
        <v>1</v>
      </c>
      <c r="F876" s="220" t="n">
        <f aca="false">E876*SUM(P876:Q876)</f>
        <v>10000</v>
      </c>
      <c r="G876" s="196" t="n">
        <v>1245379</v>
      </c>
      <c r="H876" s="197" t="n">
        <v>37026.3270717593</v>
      </c>
      <c r="I876" s="0" t="s">
        <v>1569</v>
      </c>
      <c r="M876" s="0" t="s">
        <v>927</v>
      </c>
      <c r="N876" s="0" t="s">
        <v>1371</v>
      </c>
      <c r="O876" s="0" t="s">
        <v>1469</v>
      </c>
      <c r="Q876" s="198" t="n">
        <v>10000</v>
      </c>
      <c r="S876" s="0" t="s">
        <v>1343</v>
      </c>
      <c r="T876" s="0" t="s">
        <v>772</v>
      </c>
      <c r="U876" s="200" t="n">
        <v>4.36</v>
      </c>
      <c r="V876" s="0" t="s">
        <v>1570</v>
      </c>
      <c r="W876" s="0" t="s">
        <v>1459</v>
      </c>
      <c r="X876" s="0" t="s">
        <v>1460</v>
      </c>
      <c r="Y876" s="0" t="s">
        <v>1376</v>
      </c>
      <c r="Z876" s="0" t="s">
        <v>573</v>
      </c>
      <c r="AA876" s="0" t="n">
        <v>788780</v>
      </c>
      <c r="AB876" s="197" t="n">
        <v>37027.875</v>
      </c>
      <c r="AC876" s="197" t="n">
        <v>37027.875</v>
      </c>
    </row>
    <row r="877" customFormat="false" ht="12.75" hidden="false" customHeight="false" outlineLevel="0" collapsed="false">
      <c r="A877" s="191" t="str">
        <f aca="false">B877&amp;" "&amp;C877&amp;" "&amp;D877</f>
        <v>US Natural Gas Physical</v>
      </c>
      <c r="B877" s="191" t="str">
        <f aca="false">IF((LEFT(N877,2)="US"),"US","")</f>
        <v>US</v>
      </c>
      <c r="C877" s="191" t="str">
        <f aca="false">M877</f>
        <v>Natural Gas</v>
      </c>
      <c r="D877" s="191" t="str">
        <f aca="false">IF(ISNUMBER(FIND("Phy",N877))=TRUE(),"Physical","Financial")</f>
        <v>Physical</v>
      </c>
      <c r="E877" s="191" t="n">
        <f aca="false">IF(VLOOKUP(S877,'DD-Lookup'!$J$6:$L$50,3,FALSE())="Monthly",(YEAR(AC877)-YEAR(AB877))*12+MONTH(AC877)-MONTH(AB877)+1,(AC877-AB877+1))</f>
        <v>1</v>
      </c>
      <c r="F877" s="220" t="n">
        <f aca="false">E877*SUM(P877:Q877)</f>
        <v>5000</v>
      </c>
      <c r="G877" s="196" t="n">
        <v>1245378</v>
      </c>
      <c r="H877" s="197" t="n">
        <v>37026.3270717593</v>
      </c>
      <c r="I877" s="0" t="s">
        <v>1228</v>
      </c>
      <c r="M877" s="0" t="s">
        <v>927</v>
      </c>
      <c r="N877" s="0" t="s">
        <v>1371</v>
      </c>
      <c r="O877" s="0" t="s">
        <v>1612</v>
      </c>
      <c r="Q877" s="198" t="n">
        <v>5000</v>
      </c>
      <c r="S877" s="0" t="s">
        <v>1343</v>
      </c>
      <c r="T877" s="0" t="s">
        <v>772</v>
      </c>
      <c r="U877" s="200" t="n">
        <v>4.67</v>
      </c>
      <c r="V877" s="0" t="s">
        <v>1632</v>
      </c>
      <c r="W877" s="0" t="s">
        <v>1614</v>
      </c>
      <c r="X877" s="0" t="s">
        <v>1615</v>
      </c>
      <c r="Y877" s="0" t="s">
        <v>1376</v>
      </c>
      <c r="Z877" s="0" t="s">
        <v>573</v>
      </c>
      <c r="AA877" s="0" t="n">
        <v>788779</v>
      </c>
      <c r="AB877" s="197" t="n">
        <v>37027.875</v>
      </c>
      <c r="AC877" s="197" t="n">
        <v>37027.875</v>
      </c>
    </row>
    <row r="878" customFormat="false" ht="12.75" hidden="false" customHeight="false" outlineLevel="0" collapsed="false">
      <c r="A878" s="191" t="str">
        <f aca="false">B878&amp;" "&amp;C878&amp;" "&amp;D878</f>
        <v>US Natural Gas Physical</v>
      </c>
      <c r="B878" s="191" t="str">
        <f aca="false">IF((LEFT(N878,2)="US"),"US","")</f>
        <v>US</v>
      </c>
      <c r="C878" s="191" t="str">
        <f aca="false">M878</f>
        <v>Natural Gas</v>
      </c>
      <c r="D878" s="191" t="str">
        <f aca="false">IF(ISNUMBER(FIND("Phy",N878))=TRUE(),"Physical","Financial")</f>
        <v>Physical</v>
      </c>
      <c r="E878" s="191" t="n">
        <f aca="false">IF(VLOOKUP(S878,'DD-Lookup'!$J$6:$L$50,3,FALSE())="Monthly",(YEAR(AC878)-YEAR(AB878))*12+MONTH(AC878)-MONTH(AB878)+1,(AC878-AB878+1))</f>
        <v>1</v>
      </c>
      <c r="F878" s="220" t="n">
        <f aca="false">E878*SUM(P878:Q878)</f>
        <v>5000</v>
      </c>
      <c r="G878" s="196" t="n">
        <v>1245380</v>
      </c>
      <c r="H878" s="197" t="n">
        <v>37026.3271643519</v>
      </c>
      <c r="I878" s="0" t="s">
        <v>1535</v>
      </c>
      <c r="M878" s="0" t="s">
        <v>927</v>
      </c>
      <c r="N878" s="0" t="s">
        <v>1371</v>
      </c>
      <c r="O878" s="0" t="s">
        <v>1435</v>
      </c>
      <c r="P878" s="198" t="n">
        <v>5000</v>
      </c>
      <c r="S878" s="0" t="s">
        <v>1343</v>
      </c>
      <c r="T878" s="0" t="s">
        <v>772</v>
      </c>
      <c r="U878" s="200" t="n">
        <v>4.305</v>
      </c>
      <c r="V878" s="0" t="s">
        <v>1583</v>
      </c>
      <c r="W878" s="0" t="s">
        <v>1424</v>
      </c>
      <c r="X878" s="0" t="s">
        <v>1425</v>
      </c>
      <c r="Y878" s="0" t="s">
        <v>1376</v>
      </c>
      <c r="Z878" s="0" t="s">
        <v>573</v>
      </c>
      <c r="AA878" s="0" t="n">
        <v>788781</v>
      </c>
      <c r="AB878" s="197" t="n">
        <v>37027.875</v>
      </c>
      <c r="AC878" s="197" t="n">
        <v>37027.875</v>
      </c>
    </row>
    <row r="879" customFormat="false" ht="12.75" hidden="false" customHeight="false" outlineLevel="0" collapsed="false">
      <c r="A879" s="191" t="str">
        <f aca="false">B879&amp;" "&amp;C879&amp;" "&amp;D879</f>
        <v>US Natural Gas Physical</v>
      </c>
      <c r="B879" s="191" t="str">
        <f aca="false">IF((LEFT(N879,2)="US"),"US","")</f>
        <v>US</v>
      </c>
      <c r="C879" s="191" t="str">
        <f aca="false">M879</f>
        <v>Natural Gas</v>
      </c>
      <c r="D879" s="191" t="str">
        <f aca="false">IF(ISNUMBER(FIND("Phy",N879))=TRUE(),"Physical","Financial")</f>
        <v>Physical</v>
      </c>
      <c r="E879" s="191" t="n">
        <f aca="false">IF(VLOOKUP(S879,'DD-Lookup'!$J$6:$L$50,3,FALSE())="Monthly",(YEAR(AC879)-YEAR(AB879))*12+MONTH(AC879)-MONTH(AB879)+1,(AC879-AB879+1))</f>
        <v>1</v>
      </c>
      <c r="F879" s="220" t="n">
        <f aca="false">E879*SUM(P879:Q879)</f>
        <v>5000</v>
      </c>
      <c r="G879" s="196" t="n">
        <v>1245382</v>
      </c>
      <c r="H879" s="197" t="n">
        <v>37026.3272685185</v>
      </c>
      <c r="I879" s="0" t="s">
        <v>1251</v>
      </c>
      <c r="M879" s="0" t="s">
        <v>927</v>
      </c>
      <c r="N879" s="0" t="s">
        <v>1371</v>
      </c>
      <c r="O879" s="0" t="s">
        <v>1435</v>
      </c>
      <c r="Q879" s="198" t="n">
        <v>5000</v>
      </c>
      <c r="S879" s="0" t="s">
        <v>1343</v>
      </c>
      <c r="T879" s="0" t="s">
        <v>772</v>
      </c>
      <c r="U879" s="200" t="n">
        <v>4.31</v>
      </c>
      <c r="V879" s="0" t="s">
        <v>1373</v>
      </c>
      <c r="W879" s="0" t="s">
        <v>1424</v>
      </c>
      <c r="X879" s="0" t="s">
        <v>1425</v>
      </c>
      <c r="Y879" s="0" t="s">
        <v>1376</v>
      </c>
      <c r="Z879" s="0" t="s">
        <v>573</v>
      </c>
      <c r="AA879" s="0" t="n">
        <v>788783</v>
      </c>
      <c r="AB879" s="197" t="n">
        <v>37027.875</v>
      </c>
      <c r="AC879" s="197" t="n">
        <v>37027.875</v>
      </c>
    </row>
    <row r="880" customFormat="false" ht="12.75" hidden="false" customHeight="false" outlineLevel="0" collapsed="false">
      <c r="A880" s="191" t="str">
        <f aca="false">B880&amp;" "&amp;C880&amp;" "&amp;D880</f>
        <v>US Natural Gas Physical</v>
      </c>
      <c r="B880" s="191" t="str">
        <f aca="false">IF((LEFT(N880,2)="US"),"US","")</f>
        <v>US</v>
      </c>
      <c r="C880" s="191" t="str">
        <f aca="false">M880</f>
        <v>Natural Gas</v>
      </c>
      <c r="D880" s="191" t="str">
        <f aca="false">IF(ISNUMBER(FIND("Phy",N880))=TRUE(),"Physical","Financial")</f>
        <v>Physical</v>
      </c>
      <c r="E880" s="191" t="n">
        <f aca="false">IF(VLOOKUP(S880,'DD-Lookup'!$J$6:$L$50,3,FALSE())="Monthly",(YEAR(AC880)-YEAR(AB880))*12+MONTH(AC880)-MONTH(AB880)+1,(AC880-AB880+1))</f>
        <v>1</v>
      </c>
      <c r="F880" s="220" t="n">
        <f aca="false">E880*SUM(P880:Q880)</f>
        <v>5000</v>
      </c>
      <c r="G880" s="196" t="n">
        <v>1245381</v>
      </c>
      <c r="H880" s="197" t="n">
        <v>37026.3272685185</v>
      </c>
      <c r="I880" s="0" t="s">
        <v>625</v>
      </c>
      <c r="M880" s="0" t="s">
        <v>927</v>
      </c>
      <c r="N880" s="0" t="s">
        <v>1371</v>
      </c>
      <c r="O880" s="0" t="s">
        <v>1612</v>
      </c>
      <c r="P880" s="198" t="n">
        <v>5000</v>
      </c>
      <c r="S880" s="0" t="s">
        <v>1343</v>
      </c>
      <c r="T880" s="0" t="s">
        <v>772</v>
      </c>
      <c r="U880" s="200" t="n">
        <v>4.66</v>
      </c>
      <c r="V880" s="0" t="s">
        <v>1554</v>
      </c>
      <c r="W880" s="0" t="s">
        <v>1614</v>
      </c>
      <c r="X880" s="0" t="s">
        <v>1615</v>
      </c>
      <c r="Y880" s="0" t="s">
        <v>1376</v>
      </c>
      <c r="Z880" s="0" t="s">
        <v>573</v>
      </c>
      <c r="AA880" s="0" t="n">
        <v>788782</v>
      </c>
      <c r="AB880" s="197" t="n">
        <v>37027.875</v>
      </c>
      <c r="AC880" s="197" t="n">
        <v>37027.875</v>
      </c>
    </row>
    <row r="881" customFormat="false" ht="12.75" hidden="false" customHeight="false" outlineLevel="0" collapsed="false">
      <c r="A881" s="191" t="str">
        <f aca="false">B881&amp;" "&amp;C881&amp;" "&amp;D881</f>
        <v>US Natural Gas Physical</v>
      </c>
      <c r="B881" s="191" t="str">
        <f aca="false">IF((LEFT(N881,2)="US"),"US","")</f>
        <v>US</v>
      </c>
      <c r="C881" s="191" t="str">
        <f aca="false">M881</f>
        <v>Natural Gas</v>
      </c>
      <c r="D881" s="191" t="str">
        <f aca="false">IF(ISNUMBER(FIND("Phy",N881))=TRUE(),"Physical","Financial")</f>
        <v>Physical</v>
      </c>
      <c r="E881" s="191" t="n">
        <f aca="false">IF(VLOOKUP(S881,'DD-Lookup'!$J$6:$L$50,3,FALSE())="Monthly",(YEAR(AC881)-YEAR(AB881))*12+MONTH(AC881)-MONTH(AB881)+1,(AC881-AB881+1))</f>
        <v>1</v>
      </c>
      <c r="F881" s="220" t="n">
        <f aca="false">E881*SUM(P881:Q881)</f>
        <v>10000</v>
      </c>
      <c r="G881" s="196" t="n">
        <v>1245383</v>
      </c>
      <c r="H881" s="197" t="n">
        <v>37026.3273842593</v>
      </c>
      <c r="I881" s="0" t="s">
        <v>1430</v>
      </c>
      <c r="M881" s="0" t="s">
        <v>927</v>
      </c>
      <c r="N881" s="0" t="s">
        <v>1371</v>
      </c>
      <c r="O881" s="0" t="s">
        <v>1457</v>
      </c>
      <c r="Q881" s="198" t="n">
        <v>10000</v>
      </c>
      <c r="S881" s="0" t="s">
        <v>1343</v>
      </c>
      <c r="T881" s="0" t="s">
        <v>772</v>
      </c>
      <c r="U881" s="200" t="n">
        <v>4.39</v>
      </c>
      <c r="V881" s="0" t="s">
        <v>1559</v>
      </c>
      <c r="W881" s="0" t="s">
        <v>1459</v>
      </c>
      <c r="X881" s="0" t="s">
        <v>1460</v>
      </c>
      <c r="Y881" s="0" t="s">
        <v>1376</v>
      </c>
      <c r="Z881" s="0" t="s">
        <v>573</v>
      </c>
      <c r="AA881" s="0" t="n">
        <v>788784</v>
      </c>
      <c r="AB881" s="197" t="n">
        <v>37027.875</v>
      </c>
      <c r="AC881" s="197" t="n">
        <v>37027.875</v>
      </c>
    </row>
    <row r="882" customFormat="false" ht="12.75" hidden="false" customHeight="false" outlineLevel="0" collapsed="false">
      <c r="A882" s="191" t="str">
        <f aca="false">B882&amp;" "&amp;C882&amp;" "&amp;D882</f>
        <v>US Natural Gas Physical</v>
      </c>
      <c r="B882" s="191" t="str">
        <f aca="false">IF((LEFT(N882,2)="US"),"US","")</f>
        <v>US</v>
      </c>
      <c r="C882" s="191" t="str">
        <f aca="false">M882</f>
        <v>Natural Gas</v>
      </c>
      <c r="D882" s="191" t="str">
        <f aca="false">IF(ISNUMBER(FIND("Phy",N882))=TRUE(),"Physical","Financial")</f>
        <v>Physical</v>
      </c>
      <c r="E882" s="191" t="n">
        <f aca="false">IF(VLOOKUP(S882,'DD-Lookup'!$J$6:$L$50,3,FALSE())="Monthly",(YEAR(AC882)-YEAR(AB882))*12+MONTH(AC882)-MONTH(AB882)+1,(AC882-AB882+1))</f>
        <v>1</v>
      </c>
      <c r="F882" s="220" t="n">
        <f aca="false">E882*SUM(P882:Q882)</f>
        <v>50</v>
      </c>
      <c r="G882" s="196" t="n">
        <v>1245384</v>
      </c>
      <c r="H882" s="197" t="n">
        <v>37026.3276273148</v>
      </c>
      <c r="I882" s="0" t="s">
        <v>1664</v>
      </c>
      <c r="M882" s="0" t="s">
        <v>927</v>
      </c>
      <c r="N882" s="0" t="s">
        <v>1371</v>
      </c>
      <c r="O882" s="0" t="s">
        <v>1665</v>
      </c>
      <c r="Q882" s="198" t="n">
        <v>50</v>
      </c>
      <c r="S882" s="0" t="s">
        <v>1343</v>
      </c>
      <c r="T882" s="0" t="s">
        <v>772</v>
      </c>
      <c r="U882" s="200" t="n">
        <v>4.8</v>
      </c>
      <c r="V882" s="0" t="s">
        <v>1666</v>
      </c>
      <c r="W882" s="0" t="s">
        <v>1635</v>
      </c>
      <c r="X882" s="0" t="s">
        <v>1636</v>
      </c>
      <c r="Y882" s="0" t="s">
        <v>1376</v>
      </c>
      <c r="Z882" s="0" t="s">
        <v>573</v>
      </c>
      <c r="AA882" s="0" t="n">
        <v>788785</v>
      </c>
      <c r="AB882" s="197" t="n">
        <v>37027.875</v>
      </c>
      <c r="AC882" s="197" t="n">
        <v>37027.875</v>
      </c>
    </row>
    <row r="883" customFormat="false" ht="12.75" hidden="false" customHeight="false" outlineLevel="0" collapsed="false">
      <c r="A883" s="191" t="str">
        <f aca="false">B883&amp;" "&amp;C883&amp;" "&amp;D883</f>
        <v>US Natural Gas Physical</v>
      </c>
      <c r="B883" s="191" t="str">
        <f aca="false">IF((LEFT(N883,2)="US"),"US","")</f>
        <v>US</v>
      </c>
      <c r="C883" s="191" t="str">
        <f aca="false">M883</f>
        <v>Natural Gas</v>
      </c>
      <c r="D883" s="191" t="str">
        <f aca="false">IF(ISNUMBER(FIND("Phy",N883))=TRUE(),"Physical","Financial")</f>
        <v>Physical</v>
      </c>
      <c r="E883" s="191" t="n">
        <f aca="false">IF(VLOOKUP(S883,'DD-Lookup'!$J$6:$L$50,3,FALSE())="Monthly",(YEAR(AC883)-YEAR(AB883))*12+MONTH(AC883)-MONTH(AB883)+1,(AC883-AB883+1))</f>
        <v>1</v>
      </c>
      <c r="F883" s="220" t="n">
        <f aca="false">E883*SUM(P883:Q883)</f>
        <v>5000</v>
      </c>
      <c r="G883" s="196" t="n">
        <v>1245386</v>
      </c>
      <c r="H883" s="197" t="n">
        <v>37026.3281712963</v>
      </c>
      <c r="I883" s="0" t="s">
        <v>1328</v>
      </c>
      <c r="M883" s="0" t="s">
        <v>927</v>
      </c>
      <c r="N883" s="0" t="s">
        <v>1371</v>
      </c>
      <c r="O883" s="0" t="s">
        <v>1612</v>
      </c>
      <c r="Q883" s="198" t="n">
        <v>5000</v>
      </c>
      <c r="S883" s="0" t="s">
        <v>1343</v>
      </c>
      <c r="T883" s="0" t="s">
        <v>772</v>
      </c>
      <c r="U883" s="200" t="n">
        <v>4.675</v>
      </c>
      <c r="V883" s="0" t="s">
        <v>1667</v>
      </c>
      <c r="W883" s="0" t="s">
        <v>1614</v>
      </c>
      <c r="X883" s="0" t="s">
        <v>1615</v>
      </c>
      <c r="Y883" s="0" t="s">
        <v>1376</v>
      </c>
      <c r="Z883" s="0" t="s">
        <v>573</v>
      </c>
      <c r="AA883" s="0" t="n">
        <v>788786</v>
      </c>
      <c r="AB883" s="197" t="n">
        <v>37027.875</v>
      </c>
      <c r="AC883" s="197" t="n">
        <v>37027.875</v>
      </c>
    </row>
    <row r="884" customFormat="false" ht="12.75" hidden="false" customHeight="false" outlineLevel="0" collapsed="false">
      <c r="A884" s="191" t="str">
        <f aca="false">B884&amp;" "&amp;C884&amp;" "&amp;D884</f>
        <v> Metals Financial</v>
      </c>
      <c r="B884" s="191" t="str">
        <f aca="false">IF((LEFT(N884,2)="US"),"US","")</f>
        <v/>
      </c>
      <c r="C884" s="191" t="str">
        <f aca="false">M884</f>
        <v>Metals</v>
      </c>
      <c r="D884" s="191" t="str">
        <f aca="false">IF(ISNUMBER(FIND("Phy",N884))=TRUE(),"Physical","Financial")</f>
        <v>Financial</v>
      </c>
      <c r="E884" s="191" t="n">
        <f aca="false">IF(VLOOKUP(S884,'DD-Lookup'!$J$6:$L$50,3,FALSE())="Monthly",(YEAR(AC884)-YEAR(AB884))*12+MONTH(AC884)-MONTH(AB884)+1,(AC884-AB884+1))</f>
        <v>1</v>
      </c>
      <c r="F884" s="220" t="n">
        <f aca="false">E884*SUM(P884:Q884)</f>
        <v>10</v>
      </c>
      <c r="G884" s="196" t="n">
        <v>1245387</v>
      </c>
      <c r="H884" s="197" t="n">
        <v>37026.3282638889</v>
      </c>
      <c r="I884" s="0" t="s">
        <v>915</v>
      </c>
      <c r="M884" s="0" t="s">
        <v>768</v>
      </c>
      <c r="N884" s="0" t="s">
        <v>906</v>
      </c>
      <c r="O884" s="0" t="s">
        <v>907</v>
      </c>
      <c r="Q884" s="198" t="n">
        <v>10</v>
      </c>
      <c r="S884" s="0" t="s">
        <v>908</v>
      </c>
      <c r="T884" s="0" t="s">
        <v>772</v>
      </c>
      <c r="U884" s="200" t="n">
        <v>7270</v>
      </c>
      <c r="V884" s="0" t="s">
        <v>916</v>
      </c>
      <c r="W884" s="0" t="s">
        <v>910</v>
      </c>
      <c r="X884" s="0" t="s">
        <v>775</v>
      </c>
      <c r="Y884" s="0" t="s">
        <v>776</v>
      </c>
      <c r="Z884" s="0" t="s">
        <v>777</v>
      </c>
      <c r="AA884" s="0" t="n">
        <v>2129791</v>
      </c>
    </row>
    <row r="885" customFormat="false" ht="12.75" hidden="false" customHeight="false" outlineLevel="0" collapsed="false">
      <c r="A885" s="191" t="str">
        <f aca="false">B885&amp;" "&amp;C885&amp;" "&amp;D885</f>
        <v>US Natural Gas Physical</v>
      </c>
      <c r="B885" s="191" t="str">
        <f aca="false">IF((LEFT(N885,2)="US"),"US","")</f>
        <v>US</v>
      </c>
      <c r="C885" s="191" t="str">
        <f aca="false">M885</f>
        <v>Natural Gas</v>
      </c>
      <c r="D885" s="191" t="str">
        <f aca="false">IF(ISNUMBER(FIND("Phy",N885))=TRUE(),"Physical","Financial")</f>
        <v>Physical</v>
      </c>
      <c r="E885" s="191" t="n">
        <f aca="false">IF(VLOOKUP(S885,'DD-Lookup'!$J$6:$L$50,3,FALSE())="Monthly",(YEAR(AC885)-YEAR(AB885))*12+MONTH(AC885)-MONTH(AB885)+1,(AC885-AB885+1))</f>
        <v>1</v>
      </c>
      <c r="F885" s="220" t="n">
        <f aca="false">E885*SUM(P885:Q885)</f>
        <v>5000</v>
      </c>
      <c r="G885" s="196" t="n">
        <v>1245388</v>
      </c>
      <c r="H885" s="197" t="n">
        <v>37026.3283796296</v>
      </c>
      <c r="I885" s="0" t="s">
        <v>625</v>
      </c>
      <c r="M885" s="0" t="s">
        <v>927</v>
      </c>
      <c r="N885" s="0" t="s">
        <v>1371</v>
      </c>
      <c r="O885" s="0" t="s">
        <v>1651</v>
      </c>
      <c r="Q885" s="198" t="n">
        <v>5000</v>
      </c>
      <c r="S885" s="0" t="s">
        <v>1343</v>
      </c>
      <c r="T885" s="0" t="s">
        <v>772</v>
      </c>
      <c r="U885" s="200" t="n">
        <v>4.795</v>
      </c>
      <c r="V885" s="0" t="s">
        <v>1554</v>
      </c>
      <c r="W885" s="0" t="s">
        <v>1635</v>
      </c>
      <c r="X885" s="0" t="s">
        <v>1636</v>
      </c>
      <c r="Y885" s="0" t="s">
        <v>1376</v>
      </c>
      <c r="Z885" s="0" t="s">
        <v>573</v>
      </c>
      <c r="AA885" s="0" t="n">
        <v>788787</v>
      </c>
      <c r="AB885" s="197" t="n">
        <v>37027.875</v>
      </c>
      <c r="AC885" s="197" t="n">
        <v>37027.875</v>
      </c>
    </row>
    <row r="886" customFormat="false" ht="12.75" hidden="false" customHeight="false" outlineLevel="0" collapsed="false">
      <c r="A886" s="191" t="str">
        <f aca="false">B886&amp;" "&amp;C886&amp;" "&amp;D886</f>
        <v>US Natural Gas Physical</v>
      </c>
      <c r="B886" s="191" t="str">
        <f aca="false">IF((LEFT(N886,2)="US"),"US","")</f>
        <v>US</v>
      </c>
      <c r="C886" s="191" t="str">
        <f aca="false">M886</f>
        <v>Natural Gas</v>
      </c>
      <c r="D886" s="191" t="str">
        <f aca="false">IF(ISNUMBER(FIND("Phy",N886))=TRUE(),"Physical","Financial")</f>
        <v>Physical</v>
      </c>
      <c r="E886" s="191" t="n">
        <f aca="false">IF(VLOOKUP(S886,'DD-Lookup'!$J$6:$L$50,3,FALSE())="Monthly",(YEAR(AC886)-YEAR(AB886))*12+MONTH(AC886)-MONTH(AB886)+1,(AC886-AB886+1))</f>
        <v>1</v>
      </c>
      <c r="F886" s="220" t="n">
        <f aca="false">E886*SUM(P886:Q886)</f>
        <v>5000</v>
      </c>
      <c r="G886" s="196" t="n">
        <v>1245389</v>
      </c>
      <c r="H886" s="197" t="n">
        <v>37026.3285763889</v>
      </c>
      <c r="I886" s="0" t="s">
        <v>1535</v>
      </c>
      <c r="M886" s="0" t="s">
        <v>927</v>
      </c>
      <c r="N886" s="0" t="s">
        <v>1371</v>
      </c>
      <c r="O886" s="0" t="s">
        <v>1435</v>
      </c>
      <c r="P886" s="198" t="n">
        <v>5000</v>
      </c>
      <c r="S886" s="0" t="s">
        <v>1343</v>
      </c>
      <c r="T886" s="0" t="s">
        <v>772</v>
      </c>
      <c r="U886" s="200" t="n">
        <v>4.305</v>
      </c>
      <c r="V886" s="0" t="s">
        <v>1583</v>
      </c>
      <c r="W886" s="0" t="s">
        <v>1424</v>
      </c>
      <c r="X886" s="0" t="s">
        <v>1425</v>
      </c>
      <c r="Y886" s="0" t="s">
        <v>1376</v>
      </c>
      <c r="Z886" s="0" t="s">
        <v>573</v>
      </c>
      <c r="AA886" s="0" t="n">
        <v>788788</v>
      </c>
      <c r="AB886" s="197" t="n">
        <v>37027.875</v>
      </c>
      <c r="AC886" s="197" t="n">
        <v>37027.875</v>
      </c>
    </row>
    <row r="887" customFormat="false" ht="12.75" hidden="false" customHeight="false" outlineLevel="0" collapsed="false">
      <c r="A887" s="191" t="str">
        <f aca="false">B887&amp;" "&amp;C887&amp;" "&amp;D887</f>
        <v> Power Physical</v>
      </c>
      <c r="B887" s="191" t="str">
        <f aca="false">IF((LEFT(N887,2)="US"),"US","")</f>
        <v/>
      </c>
      <c r="C887" s="191" t="str">
        <f aca="false">M887</f>
        <v>Power</v>
      </c>
      <c r="D887" s="191" t="str">
        <f aca="false">IF(ISNUMBER(FIND("Phy",N887))=TRUE(),"Physical","Financial")</f>
        <v>Physical</v>
      </c>
      <c r="E887" s="191" t="n">
        <f aca="false">IF(VLOOKUP(S887,'DD-Lookup'!$J$6:$L$50,3,FALSE())="Monthly",(YEAR(AC887)-YEAR(AB887))*12+MONTH(AC887)-MONTH(AB887)+1,(AC887-AB887+1))</f>
        <v>5</v>
      </c>
      <c r="F887" s="220" t="n">
        <f aca="false">E887*SUM(P887:Q887)</f>
        <v>125</v>
      </c>
      <c r="G887" s="196" t="n">
        <v>1245390</v>
      </c>
      <c r="H887" s="197" t="n">
        <v>37026.3287615741</v>
      </c>
      <c r="I887" s="0" t="s">
        <v>816</v>
      </c>
      <c r="M887" s="0" t="s">
        <v>72</v>
      </c>
      <c r="N887" s="0" t="s">
        <v>793</v>
      </c>
      <c r="O887" s="0" t="s">
        <v>919</v>
      </c>
      <c r="P887" s="198" t="n">
        <v>25</v>
      </c>
      <c r="S887" s="0" t="s">
        <v>781</v>
      </c>
      <c r="T887" s="0" t="s">
        <v>795</v>
      </c>
      <c r="U887" s="200" t="n">
        <v>26.1</v>
      </c>
      <c r="V887" s="0" t="s">
        <v>817</v>
      </c>
      <c r="W887" s="0" t="s">
        <v>797</v>
      </c>
      <c r="X887" s="0" t="s">
        <v>798</v>
      </c>
      <c r="Y887" s="0" t="s">
        <v>799</v>
      </c>
      <c r="Z887" s="0" t="s">
        <v>800</v>
      </c>
      <c r="AA887" s="0" t="n">
        <v>102368.1</v>
      </c>
      <c r="AB887" s="197" t="n">
        <v>37032.875</v>
      </c>
      <c r="AC887" s="197" t="n">
        <v>37036.875</v>
      </c>
    </row>
    <row r="888" customFormat="false" ht="12.75" hidden="false" customHeight="false" outlineLevel="0" collapsed="false">
      <c r="A888" s="191" t="str">
        <f aca="false">B888&amp;" "&amp;C888&amp;" "&amp;D888</f>
        <v>US Natural Gas Financial</v>
      </c>
      <c r="B888" s="191" t="str">
        <f aca="false">IF((LEFT(N888,2)="US"),"US","")</f>
        <v>US</v>
      </c>
      <c r="C888" s="191" t="str">
        <f aca="false">M888</f>
        <v>Natural Gas</v>
      </c>
      <c r="D888" s="191" t="str">
        <f aca="false">IF(ISNUMBER(FIND("Phy",N888))=TRUE(),"Physical","Financial")</f>
        <v>Financial</v>
      </c>
      <c r="E888" s="191" t="n">
        <f aca="false">IF(VLOOKUP(S888,'DD-Lookup'!$J$6:$L$50,3,FALSE())="Monthly",(YEAR(AC888)-YEAR(AB888))*12+MONTH(AC888)-MONTH(AB888)+1,(AC888-AB888+1))</f>
        <v>153</v>
      </c>
      <c r="F888" s="220" t="n">
        <f aca="false">E888*SUM(P888:Q888)</f>
        <v>765000</v>
      </c>
      <c r="G888" s="196" t="n">
        <v>1245391</v>
      </c>
      <c r="H888" s="197" t="n">
        <v>37026.3289814815</v>
      </c>
      <c r="I888" s="0" t="s">
        <v>609</v>
      </c>
      <c r="M888" s="0" t="s">
        <v>927</v>
      </c>
      <c r="N888" s="0" t="s">
        <v>1341</v>
      </c>
      <c r="O888" s="0" t="s">
        <v>1526</v>
      </c>
      <c r="Q888" s="198" t="n">
        <v>5000</v>
      </c>
      <c r="S888" s="0" t="s">
        <v>1343</v>
      </c>
      <c r="T888" s="0" t="s">
        <v>772</v>
      </c>
      <c r="U888" s="200" t="n">
        <v>4.6</v>
      </c>
      <c r="V888" s="0" t="s">
        <v>1642</v>
      </c>
      <c r="W888" s="0" t="s">
        <v>1345</v>
      </c>
      <c r="X888" s="0" t="s">
        <v>1346</v>
      </c>
      <c r="Y888" s="0" t="s">
        <v>893</v>
      </c>
      <c r="Z888" s="0" t="s">
        <v>573</v>
      </c>
      <c r="AA888" s="0" t="s">
        <v>1668</v>
      </c>
      <c r="AB888" s="197" t="n">
        <v>37043</v>
      </c>
      <c r="AC888" s="197" t="n">
        <v>37195</v>
      </c>
      <c r="AD888" s="0" t="n">
        <f aca="false">(AC888-AB888+1)*SUM(P888:Q888)</f>
        <v>765000</v>
      </c>
    </row>
    <row r="889" customFormat="false" ht="12.75" hidden="false" customHeight="false" outlineLevel="0" collapsed="false">
      <c r="A889" s="191" t="str">
        <f aca="false">B889&amp;" "&amp;C889&amp;" "&amp;D889</f>
        <v>US Power Physical</v>
      </c>
      <c r="B889" s="191" t="str">
        <f aca="false">IF((LEFT(N889,2)="US"),"US","")</f>
        <v>US</v>
      </c>
      <c r="C889" s="191" t="str">
        <f aca="false">M889</f>
        <v>Power</v>
      </c>
      <c r="D889" s="191" t="str">
        <f aca="false">IF(ISNUMBER(FIND("Phy",N889))=TRUE(),"Physical","Financial")</f>
        <v>Physical</v>
      </c>
      <c r="E889" s="191" t="n">
        <f aca="false">IF(VLOOKUP(S889,'DD-Lookup'!$J$6:$L$50,3,FALSE())="Monthly",(YEAR(AC889)-YEAR(AB889))*12+MONTH(AC889)-MONTH(AB889)+1,(AC889-AB889+1))</f>
        <v>92</v>
      </c>
      <c r="F889" s="220" t="n">
        <f aca="false">E889*SUM(P889:Q889)</f>
        <v>4600</v>
      </c>
      <c r="G889" s="196" t="n">
        <v>1245392</v>
      </c>
      <c r="H889" s="197" t="n">
        <v>37026.3290046296</v>
      </c>
      <c r="I889" s="0" t="s">
        <v>1328</v>
      </c>
      <c r="M889" s="0" t="s">
        <v>72</v>
      </c>
      <c r="N889" s="0" t="s">
        <v>1190</v>
      </c>
      <c r="O889" s="0" t="s">
        <v>1669</v>
      </c>
      <c r="P889" s="198" t="n">
        <v>50</v>
      </c>
      <c r="S889" s="0" t="s">
        <v>781</v>
      </c>
      <c r="T889" s="0" t="s">
        <v>772</v>
      </c>
      <c r="U889" s="200" t="n">
        <v>40.75</v>
      </c>
      <c r="V889" s="0" t="s">
        <v>1670</v>
      </c>
      <c r="W889" s="0" t="s">
        <v>1337</v>
      </c>
      <c r="X889" s="0" t="s">
        <v>1338</v>
      </c>
      <c r="Y889" s="0" t="s">
        <v>1167</v>
      </c>
      <c r="Z889" s="0" t="s">
        <v>628</v>
      </c>
      <c r="AA889" s="0" t="n">
        <v>610914.1</v>
      </c>
      <c r="AB889" s="197" t="n">
        <v>37165.5944444445</v>
      </c>
      <c r="AC889" s="197" t="n">
        <v>37256.5944444445</v>
      </c>
    </row>
    <row r="890" customFormat="false" ht="12.75" hidden="false" customHeight="false" outlineLevel="0" collapsed="false">
      <c r="A890" s="191" t="str">
        <f aca="false">B890&amp;" "&amp;C890&amp;" "&amp;D890</f>
        <v>US Crude Financial</v>
      </c>
      <c r="B890" s="191" t="str">
        <f aca="false">IF((LEFT(N890,2)="US"),"US","")</f>
        <v>US</v>
      </c>
      <c r="C890" s="191" t="str">
        <f aca="false">M890</f>
        <v>Crude</v>
      </c>
      <c r="D890" s="191" t="str">
        <f aca="false">IF(ISNUMBER(FIND("Phy",N890))=TRUE(),"Physical","Financial")</f>
        <v>Financial</v>
      </c>
      <c r="E890" s="191" t="n">
        <f aca="false">IF(VLOOKUP(S890,'DD-Lookup'!$J$6:$L$50,3,FALSE())="Monthly",(YEAR(AC890)-YEAR(AB890))*12+MONTH(AC890)-MONTH(AB890)+1,(AC890-AB890+1))</f>
        <v>1</v>
      </c>
      <c r="F890" s="220" t="n">
        <f aca="false">E890*SUM(P890:Q890)</f>
        <v>50000</v>
      </c>
      <c r="G890" s="196" t="n">
        <v>1245393</v>
      </c>
      <c r="H890" s="197" t="n">
        <v>37026.3290393519</v>
      </c>
      <c r="I890" s="0" t="s">
        <v>1137</v>
      </c>
      <c r="M890" s="0" t="s">
        <v>60</v>
      </c>
      <c r="N890" s="0" t="s">
        <v>1138</v>
      </c>
      <c r="O890" s="0" t="s">
        <v>1139</v>
      </c>
      <c r="Q890" s="198" t="n">
        <v>50000</v>
      </c>
      <c r="S890" s="0" t="s">
        <v>1140</v>
      </c>
      <c r="T890" s="0" t="s">
        <v>772</v>
      </c>
      <c r="U890" s="200" t="n">
        <v>28.72</v>
      </c>
      <c r="V890" s="0" t="s">
        <v>1671</v>
      </c>
      <c r="W890" s="0" t="s">
        <v>1142</v>
      </c>
      <c r="X890" s="0" t="s">
        <v>1143</v>
      </c>
      <c r="Y890" s="0" t="s">
        <v>893</v>
      </c>
      <c r="Z890" s="0" t="s">
        <v>573</v>
      </c>
      <c r="AA890" s="0" t="s">
        <v>1672</v>
      </c>
      <c r="AB890" s="197" t="n">
        <v>37043</v>
      </c>
      <c r="AC890" s="197" t="n">
        <v>37072</v>
      </c>
    </row>
    <row r="891" customFormat="false" ht="12.75" hidden="false" customHeight="false" outlineLevel="0" collapsed="false">
      <c r="A891" s="191" t="str">
        <f aca="false">B891&amp;" "&amp;C891&amp;" "&amp;D891</f>
        <v>US Natural Gas Physical</v>
      </c>
      <c r="B891" s="191" t="str">
        <f aca="false">IF((LEFT(N891,2)="US"),"US","")</f>
        <v>US</v>
      </c>
      <c r="C891" s="191" t="str">
        <f aca="false">M891</f>
        <v>Natural Gas</v>
      </c>
      <c r="D891" s="191" t="str">
        <f aca="false">IF(ISNUMBER(FIND("Phy",N891))=TRUE(),"Physical","Financial")</f>
        <v>Physical</v>
      </c>
      <c r="E891" s="191" t="n">
        <f aca="false">IF(VLOOKUP(S891,'DD-Lookup'!$J$6:$L$50,3,FALSE())="Monthly",(YEAR(AC891)-YEAR(AB891))*12+MONTH(AC891)-MONTH(AB891)+1,(AC891-AB891+1))</f>
        <v>1</v>
      </c>
      <c r="F891" s="220" t="n">
        <f aca="false">E891*SUM(P891:Q891)</f>
        <v>10000</v>
      </c>
      <c r="G891" s="196" t="n">
        <v>1245394</v>
      </c>
      <c r="H891" s="197" t="n">
        <v>37026.3291203704</v>
      </c>
      <c r="I891" s="0" t="s">
        <v>1571</v>
      </c>
      <c r="M891" s="0" t="s">
        <v>927</v>
      </c>
      <c r="N891" s="0" t="s">
        <v>1371</v>
      </c>
      <c r="O891" s="0" t="s">
        <v>1673</v>
      </c>
      <c r="Q891" s="198" t="n">
        <v>10000</v>
      </c>
      <c r="S891" s="0" t="s">
        <v>1343</v>
      </c>
      <c r="T891" s="0" t="s">
        <v>772</v>
      </c>
      <c r="U891" s="200" t="n">
        <v>4.55</v>
      </c>
      <c r="V891" s="0" t="s">
        <v>1674</v>
      </c>
      <c r="W891" s="0" t="s">
        <v>1675</v>
      </c>
      <c r="X891" s="0" t="s">
        <v>1676</v>
      </c>
      <c r="Y891" s="0" t="s">
        <v>1376</v>
      </c>
      <c r="Z891" s="0" t="s">
        <v>573</v>
      </c>
      <c r="AA891" s="0" t="n">
        <v>788789</v>
      </c>
      <c r="AB891" s="197" t="n">
        <v>37027.875</v>
      </c>
      <c r="AC891" s="197" t="n">
        <v>37027.875</v>
      </c>
    </row>
    <row r="892" customFormat="false" ht="12.75" hidden="false" customHeight="false" outlineLevel="0" collapsed="false">
      <c r="A892" s="191" t="str">
        <f aca="false">B892&amp;" "&amp;C892&amp;" "&amp;D892</f>
        <v>US Natural Gas Financial</v>
      </c>
      <c r="B892" s="191" t="str">
        <f aca="false">IF((LEFT(N892,2)="US"),"US","")</f>
        <v>US</v>
      </c>
      <c r="C892" s="191" t="str">
        <f aca="false">M892</f>
        <v>Natural Gas</v>
      </c>
      <c r="D892" s="191" t="str">
        <f aca="false">IF(ISNUMBER(FIND("Phy",N892))=TRUE(),"Physical","Financial")</f>
        <v>Financial</v>
      </c>
      <c r="E892" s="191" t="n">
        <f aca="false">IF(VLOOKUP(S892,'DD-Lookup'!$J$6:$L$50,3,FALSE())="Monthly",(YEAR(AC892)-YEAR(AB892))*12+MONTH(AC892)-MONTH(AB892)+1,(AC892-AB892+1))</f>
        <v>16</v>
      </c>
      <c r="F892" s="220" t="n">
        <f aca="false">E892*SUM(P892:Q892)</f>
        <v>240000</v>
      </c>
      <c r="G892" s="196" t="n">
        <v>1245395</v>
      </c>
      <c r="H892" s="197" t="n">
        <v>37026.3291666667</v>
      </c>
      <c r="I892" s="0" t="s">
        <v>609</v>
      </c>
      <c r="M892" s="0" t="s">
        <v>927</v>
      </c>
      <c r="N892" s="0" t="s">
        <v>1341</v>
      </c>
      <c r="O892" s="0" t="s">
        <v>1518</v>
      </c>
      <c r="P892" s="198" t="n">
        <v>15000</v>
      </c>
      <c r="S892" s="0" t="s">
        <v>1343</v>
      </c>
      <c r="T892" s="0" t="s">
        <v>772</v>
      </c>
      <c r="U892" s="200" t="n">
        <v>4.42</v>
      </c>
      <c r="V892" s="0" t="s">
        <v>1519</v>
      </c>
      <c r="W892" s="0" t="s">
        <v>1520</v>
      </c>
      <c r="X892" s="0" t="s">
        <v>1521</v>
      </c>
      <c r="Y892" s="0" t="s">
        <v>893</v>
      </c>
      <c r="Z892" s="0" t="s">
        <v>573</v>
      </c>
      <c r="AA892" s="0" t="s">
        <v>1677</v>
      </c>
      <c r="AB892" s="197" t="n">
        <v>37027.875</v>
      </c>
      <c r="AC892" s="197" t="n">
        <v>37042.875</v>
      </c>
      <c r="AD892" s="0" t="n">
        <f aca="false">(AC892-AB892+1)*SUM(P892:Q892)</f>
        <v>240000</v>
      </c>
    </row>
    <row r="893" customFormat="false" ht="12.75" hidden="false" customHeight="false" outlineLevel="0" collapsed="false">
      <c r="A893" s="191" t="str">
        <f aca="false">B893&amp;" "&amp;C893&amp;" "&amp;D893</f>
        <v> Power Physical</v>
      </c>
      <c r="B893" s="191" t="str">
        <f aca="false">IF((LEFT(N893,2)="US"),"US","")</f>
        <v/>
      </c>
      <c r="C893" s="191" t="str">
        <f aca="false">M893</f>
        <v>Power</v>
      </c>
      <c r="D893" s="191" t="str">
        <f aca="false">IF(ISNUMBER(FIND("Phy",N893))=TRUE(),"Physical","Financial")</f>
        <v>Physical</v>
      </c>
      <c r="E893" s="191" t="n">
        <f aca="false">IF(VLOOKUP(S893,'DD-Lookup'!$J$6:$L$50,3,FALSE())="Monthly",(YEAR(AC893)-YEAR(AB893))*12+MONTH(AC893)-MONTH(AB893)+1,(AC893-AB893+1))</f>
        <v>1</v>
      </c>
      <c r="F893" s="220" t="n">
        <f aca="false">E893*SUM(P893:Q893)</f>
        <v>25</v>
      </c>
      <c r="G893" s="196" t="n">
        <v>1245396</v>
      </c>
      <c r="H893" s="197" t="n">
        <v>37026.3292592593</v>
      </c>
      <c r="I893" s="0" t="s">
        <v>821</v>
      </c>
      <c r="M893" s="0" t="s">
        <v>72</v>
      </c>
      <c r="N893" s="0" t="s">
        <v>793</v>
      </c>
      <c r="O893" s="0" t="s">
        <v>1623</v>
      </c>
      <c r="P893" s="198" t="n">
        <v>25</v>
      </c>
      <c r="S893" s="0" t="s">
        <v>781</v>
      </c>
      <c r="T893" s="0" t="s">
        <v>795</v>
      </c>
      <c r="U893" s="200" t="n">
        <v>29.5</v>
      </c>
      <c r="V893" s="0" t="s">
        <v>824</v>
      </c>
      <c r="W893" s="0" t="s">
        <v>797</v>
      </c>
      <c r="X893" s="0" t="s">
        <v>798</v>
      </c>
      <c r="Y893" s="0" t="s">
        <v>799</v>
      </c>
      <c r="Z893" s="0" t="s">
        <v>800</v>
      </c>
      <c r="AA893" s="0" t="n">
        <v>102369.1</v>
      </c>
      <c r="AB893" s="197" t="n">
        <v>37028.875</v>
      </c>
      <c r="AC893" s="197" t="n">
        <v>37028.875</v>
      </c>
    </row>
    <row r="894" customFormat="false" ht="12.75" hidden="false" customHeight="false" outlineLevel="0" collapsed="false">
      <c r="A894" s="191" t="str">
        <f aca="false">B894&amp;" "&amp;C894&amp;" "&amp;D894</f>
        <v>US Natural Gas Physical</v>
      </c>
      <c r="B894" s="191" t="str">
        <f aca="false">IF((LEFT(N894,2)="US"),"US","")</f>
        <v>US</v>
      </c>
      <c r="C894" s="191" t="str">
        <f aca="false">M894</f>
        <v>Natural Gas</v>
      </c>
      <c r="D894" s="191" t="str">
        <f aca="false">IF(ISNUMBER(FIND("Phy",N894))=TRUE(),"Physical","Financial")</f>
        <v>Physical</v>
      </c>
      <c r="E894" s="191" t="n">
        <f aca="false">IF(VLOOKUP(S894,'DD-Lookup'!$J$6:$L$50,3,FALSE())="Monthly",(YEAR(AC894)-YEAR(AB894))*12+MONTH(AC894)-MONTH(AB894)+1,(AC894-AB894+1))</f>
        <v>1</v>
      </c>
      <c r="F894" s="220" t="n">
        <f aca="false">E894*SUM(P894:Q894)</f>
        <v>5000</v>
      </c>
      <c r="G894" s="196" t="n">
        <v>1245397</v>
      </c>
      <c r="H894" s="197" t="n">
        <v>37026.3292708333</v>
      </c>
      <c r="I894" s="0" t="s">
        <v>1678</v>
      </c>
      <c r="M894" s="0" t="s">
        <v>927</v>
      </c>
      <c r="N894" s="0" t="s">
        <v>1371</v>
      </c>
      <c r="O894" s="0" t="s">
        <v>1651</v>
      </c>
      <c r="Q894" s="198" t="n">
        <v>5000</v>
      </c>
      <c r="S894" s="0" t="s">
        <v>1343</v>
      </c>
      <c r="T894" s="0" t="s">
        <v>772</v>
      </c>
      <c r="U894" s="200" t="n">
        <v>4.81</v>
      </c>
      <c r="V894" s="0" t="s">
        <v>1679</v>
      </c>
      <c r="W894" s="0" t="s">
        <v>1635</v>
      </c>
      <c r="X894" s="0" t="s">
        <v>1636</v>
      </c>
      <c r="Y894" s="0" t="s">
        <v>1376</v>
      </c>
      <c r="Z894" s="0" t="s">
        <v>573</v>
      </c>
      <c r="AA894" s="0" t="n">
        <v>788790</v>
      </c>
      <c r="AB894" s="197" t="n">
        <v>37027.875</v>
      </c>
      <c r="AC894" s="197" t="n">
        <v>37027.875</v>
      </c>
    </row>
    <row r="895" customFormat="false" ht="12.75" hidden="false" customHeight="false" outlineLevel="0" collapsed="false">
      <c r="A895" s="191" t="str">
        <f aca="false">B895&amp;" "&amp;C895&amp;" "&amp;D895</f>
        <v>US Natural Gas Physical</v>
      </c>
      <c r="B895" s="191" t="str">
        <f aca="false">IF((LEFT(N895,2)="US"),"US","")</f>
        <v>US</v>
      </c>
      <c r="C895" s="191" t="str">
        <f aca="false">M895</f>
        <v>Natural Gas</v>
      </c>
      <c r="D895" s="191" t="str">
        <f aca="false">IF(ISNUMBER(FIND("Phy",N895))=TRUE(),"Physical","Financial")</f>
        <v>Physical</v>
      </c>
      <c r="E895" s="191" t="n">
        <f aca="false">IF(VLOOKUP(S895,'DD-Lookup'!$J$6:$L$50,3,FALSE())="Monthly",(YEAR(AC895)-YEAR(AB895))*12+MONTH(AC895)-MONTH(AB895)+1,(AC895-AB895+1))</f>
        <v>1</v>
      </c>
      <c r="F895" s="220" t="n">
        <f aca="false">E895*SUM(P895:Q895)</f>
        <v>10000</v>
      </c>
      <c r="G895" s="196" t="n">
        <v>1245400</v>
      </c>
      <c r="H895" s="197" t="n">
        <v>37026.3293171296</v>
      </c>
      <c r="I895" s="0" t="s">
        <v>1661</v>
      </c>
      <c r="M895" s="0" t="s">
        <v>927</v>
      </c>
      <c r="N895" s="0" t="s">
        <v>1371</v>
      </c>
      <c r="O895" s="0" t="s">
        <v>1553</v>
      </c>
      <c r="P895" s="198" t="n">
        <v>10000</v>
      </c>
      <c r="S895" s="0" t="s">
        <v>1343</v>
      </c>
      <c r="T895" s="0" t="s">
        <v>772</v>
      </c>
      <c r="U895" s="200" t="n">
        <v>4.43</v>
      </c>
      <c r="V895" s="0" t="s">
        <v>1662</v>
      </c>
      <c r="W895" s="0" t="s">
        <v>1555</v>
      </c>
      <c r="X895" s="0" t="s">
        <v>1556</v>
      </c>
      <c r="Y895" s="0" t="s">
        <v>1376</v>
      </c>
      <c r="Z895" s="0" t="s">
        <v>573</v>
      </c>
      <c r="AA895" s="0" t="n">
        <v>788792</v>
      </c>
      <c r="AB895" s="197" t="n">
        <v>37027.875</v>
      </c>
      <c r="AC895" s="197" t="n">
        <v>37027.875</v>
      </c>
    </row>
    <row r="896" customFormat="false" ht="12.75" hidden="false" customHeight="false" outlineLevel="0" collapsed="false">
      <c r="A896" s="191" t="str">
        <f aca="false">B896&amp;" "&amp;C896&amp;" "&amp;D896</f>
        <v>US Natural Gas Physical</v>
      </c>
      <c r="B896" s="191" t="str">
        <f aca="false">IF((LEFT(N896,2)="US"),"US","")</f>
        <v>US</v>
      </c>
      <c r="C896" s="191" t="str">
        <f aca="false">M896</f>
        <v>Natural Gas</v>
      </c>
      <c r="D896" s="191" t="str">
        <f aca="false">IF(ISNUMBER(FIND("Phy",N896))=TRUE(),"Physical","Financial")</f>
        <v>Physical</v>
      </c>
      <c r="E896" s="191" t="n">
        <f aca="false">IF(VLOOKUP(S896,'DD-Lookup'!$J$6:$L$50,3,FALSE())="Monthly",(YEAR(AC896)-YEAR(AB896))*12+MONTH(AC896)-MONTH(AB896)+1,(AC896-AB896+1))</f>
        <v>1</v>
      </c>
      <c r="F896" s="220" t="n">
        <f aca="false">E896*SUM(P896:Q896)</f>
        <v>10000</v>
      </c>
      <c r="G896" s="196" t="n">
        <v>1245398</v>
      </c>
      <c r="H896" s="197" t="n">
        <v>37026.3293171296</v>
      </c>
      <c r="I896" s="0" t="s">
        <v>609</v>
      </c>
      <c r="M896" s="0" t="s">
        <v>927</v>
      </c>
      <c r="N896" s="0" t="s">
        <v>1371</v>
      </c>
      <c r="O896" s="0" t="s">
        <v>1680</v>
      </c>
      <c r="Q896" s="198" t="n">
        <v>10000</v>
      </c>
      <c r="S896" s="0" t="s">
        <v>1343</v>
      </c>
      <c r="T896" s="0" t="s">
        <v>772</v>
      </c>
      <c r="U896" s="200" t="n">
        <v>4.365</v>
      </c>
      <c r="V896" s="0" t="s">
        <v>1681</v>
      </c>
      <c r="W896" s="0" t="s">
        <v>1682</v>
      </c>
      <c r="X896" s="0" t="s">
        <v>1683</v>
      </c>
      <c r="Y896" s="0" t="s">
        <v>1376</v>
      </c>
      <c r="Z896" s="0" t="s">
        <v>573</v>
      </c>
      <c r="AA896" s="0" t="n">
        <v>788791</v>
      </c>
      <c r="AB896" s="197" t="n">
        <v>37027.875</v>
      </c>
      <c r="AC896" s="197" t="n">
        <v>37027.875</v>
      </c>
    </row>
    <row r="897" customFormat="false" ht="12.75" hidden="false" customHeight="false" outlineLevel="0" collapsed="false">
      <c r="A897" s="191" t="str">
        <f aca="false">B897&amp;" "&amp;C897&amp;" "&amp;D897</f>
        <v>US Natural Gas Physical</v>
      </c>
      <c r="B897" s="191" t="str">
        <f aca="false">IF((LEFT(N897,2)="US"),"US","")</f>
        <v>US</v>
      </c>
      <c r="C897" s="191" t="str">
        <f aca="false">M897</f>
        <v>Natural Gas</v>
      </c>
      <c r="D897" s="191" t="str">
        <f aca="false">IF(ISNUMBER(FIND("Phy",N897))=TRUE(),"Physical","Financial")</f>
        <v>Physical</v>
      </c>
      <c r="E897" s="191" t="n">
        <f aca="false">IF(VLOOKUP(S897,'DD-Lookup'!$J$6:$L$50,3,FALSE())="Monthly",(YEAR(AC897)-YEAR(AB897))*12+MONTH(AC897)-MONTH(AB897)+1,(AC897-AB897+1))</f>
        <v>1</v>
      </c>
      <c r="F897" s="220" t="n">
        <f aca="false">E897*SUM(P897:Q897)</f>
        <v>10000</v>
      </c>
      <c r="G897" s="196" t="n">
        <v>1245401</v>
      </c>
      <c r="H897" s="197" t="n">
        <v>37026.3293518519</v>
      </c>
      <c r="I897" s="0" t="s">
        <v>609</v>
      </c>
      <c r="M897" s="0" t="s">
        <v>927</v>
      </c>
      <c r="N897" s="0" t="s">
        <v>1371</v>
      </c>
      <c r="O897" s="0" t="s">
        <v>1684</v>
      </c>
      <c r="Q897" s="198" t="n">
        <v>10000</v>
      </c>
      <c r="S897" s="0" t="s">
        <v>1343</v>
      </c>
      <c r="T897" s="0" t="s">
        <v>772</v>
      </c>
      <c r="U897" s="200" t="n">
        <v>4.365</v>
      </c>
      <c r="V897" s="0" t="s">
        <v>1681</v>
      </c>
      <c r="W897" s="0" t="s">
        <v>1682</v>
      </c>
      <c r="X897" s="0" t="s">
        <v>1683</v>
      </c>
      <c r="Y897" s="0" t="s">
        <v>1376</v>
      </c>
      <c r="Z897" s="0" t="s">
        <v>573</v>
      </c>
      <c r="AA897" s="0" t="n">
        <v>788793</v>
      </c>
      <c r="AB897" s="197" t="n">
        <v>37027.875</v>
      </c>
      <c r="AC897" s="197" t="n">
        <v>37027.875</v>
      </c>
    </row>
    <row r="898" customFormat="false" ht="12.75" hidden="false" customHeight="false" outlineLevel="0" collapsed="false">
      <c r="A898" s="191" t="str">
        <f aca="false">B898&amp;" "&amp;C898&amp;" "&amp;D898</f>
        <v>US Natural Gas Physical</v>
      </c>
      <c r="B898" s="191" t="str">
        <f aca="false">IF((LEFT(N898,2)="US"),"US","")</f>
        <v>US</v>
      </c>
      <c r="C898" s="191" t="str">
        <f aca="false">M898</f>
        <v>Natural Gas</v>
      </c>
      <c r="D898" s="191" t="str">
        <f aca="false">IF(ISNUMBER(FIND("Phy",N898))=TRUE(),"Physical","Financial")</f>
        <v>Physical</v>
      </c>
      <c r="E898" s="191" t="n">
        <f aca="false">IF(VLOOKUP(S898,'DD-Lookup'!$J$6:$L$50,3,FALSE())="Monthly",(YEAR(AC898)-YEAR(AB898))*12+MONTH(AC898)-MONTH(AB898)+1,(AC898-AB898+1))</f>
        <v>1</v>
      </c>
      <c r="F898" s="220" t="n">
        <f aca="false">E898*SUM(P898:Q898)</f>
        <v>5000</v>
      </c>
      <c r="G898" s="196" t="n">
        <v>1245402</v>
      </c>
      <c r="H898" s="197" t="n">
        <v>37026.3294791667</v>
      </c>
      <c r="I898" s="0" t="s">
        <v>1678</v>
      </c>
      <c r="M898" s="0" t="s">
        <v>927</v>
      </c>
      <c r="N898" s="0" t="s">
        <v>1371</v>
      </c>
      <c r="O898" s="0" t="s">
        <v>1633</v>
      </c>
      <c r="Q898" s="198" t="n">
        <v>5000</v>
      </c>
      <c r="S898" s="0" t="s">
        <v>1343</v>
      </c>
      <c r="T898" s="0" t="s">
        <v>772</v>
      </c>
      <c r="U898" s="200" t="n">
        <v>4.775</v>
      </c>
      <c r="V898" s="0" t="s">
        <v>1679</v>
      </c>
      <c r="W898" s="0" t="s">
        <v>1635</v>
      </c>
      <c r="X898" s="0" t="s">
        <v>1636</v>
      </c>
      <c r="Y898" s="0" t="s">
        <v>1376</v>
      </c>
      <c r="Z898" s="0" t="s">
        <v>573</v>
      </c>
      <c r="AA898" s="0" t="n">
        <v>788794</v>
      </c>
      <c r="AB898" s="197" t="n">
        <v>37027.875</v>
      </c>
      <c r="AC898" s="197" t="n">
        <v>37027.875</v>
      </c>
    </row>
    <row r="899" customFormat="false" ht="12.75" hidden="false" customHeight="false" outlineLevel="0" collapsed="false">
      <c r="A899" s="191" t="str">
        <f aca="false">B899&amp;" "&amp;C899&amp;" "&amp;D899</f>
        <v>US Natural Gas Physical</v>
      </c>
      <c r="B899" s="191" t="str">
        <f aca="false">IF((LEFT(N899,2)="US"),"US","")</f>
        <v>US</v>
      </c>
      <c r="C899" s="191" t="str">
        <f aca="false">M899</f>
        <v>Natural Gas</v>
      </c>
      <c r="D899" s="191" t="str">
        <f aca="false">IF(ISNUMBER(FIND("Phy",N899))=TRUE(),"Physical","Financial")</f>
        <v>Physical</v>
      </c>
      <c r="E899" s="191" t="n">
        <f aca="false">IF(VLOOKUP(S899,'DD-Lookup'!$J$6:$L$50,3,FALSE())="Monthly",(YEAR(AC899)-YEAR(AB899))*12+MONTH(AC899)-MONTH(AB899)+1,(AC899-AB899+1))</f>
        <v>1</v>
      </c>
      <c r="F899" s="220" t="n">
        <f aca="false">E899*SUM(P899:Q899)</f>
        <v>5000</v>
      </c>
      <c r="G899" s="196" t="n">
        <v>1245403</v>
      </c>
      <c r="H899" s="197" t="n">
        <v>37026.3295023148</v>
      </c>
      <c r="I899" s="0" t="s">
        <v>625</v>
      </c>
      <c r="M899" s="0" t="s">
        <v>927</v>
      </c>
      <c r="N899" s="0" t="s">
        <v>1371</v>
      </c>
      <c r="O899" s="0" t="s">
        <v>1665</v>
      </c>
      <c r="Q899" s="198" t="n">
        <v>5000</v>
      </c>
      <c r="S899" s="0" t="s">
        <v>1343</v>
      </c>
      <c r="T899" s="0" t="s">
        <v>772</v>
      </c>
      <c r="U899" s="200" t="n">
        <v>4.81</v>
      </c>
      <c r="V899" s="0" t="s">
        <v>1554</v>
      </c>
      <c r="W899" s="0" t="s">
        <v>1635</v>
      </c>
      <c r="X899" s="0" t="s">
        <v>1636</v>
      </c>
      <c r="Y899" s="0" t="s">
        <v>1376</v>
      </c>
      <c r="Z899" s="0" t="s">
        <v>573</v>
      </c>
      <c r="AA899" s="0" t="n">
        <v>788795</v>
      </c>
      <c r="AB899" s="197" t="n">
        <v>37027.875</v>
      </c>
      <c r="AC899" s="197" t="n">
        <v>37027.875</v>
      </c>
    </row>
    <row r="900" customFormat="false" ht="12.75" hidden="false" customHeight="false" outlineLevel="0" collapsed="false">
      <c r="A900" s="191" t="str">
        <f aca="false">B900&amp;" "&amp;C900&amp;" "&amp;D900</f>
        <v> Power Physical</v>
      </c>
      <c r="B900" s="191" t="str">
        <f aca="false">IF((LEFT(N900,2)="US"),"US","")</f>
        <v/>
      </c>
      <c r="C900" s="191" t="str">
        <f aca="false">M900</f>
        <v>Power</v>
      </c>
      <c r="D900" s="191" t="str">
        <f aca="false">IF(ISNUMBER(FIND("Phy",N900))=TRUE(),"Physical","Financial")</f>
        <v>Physical</v>
      </c>
      <c r="E900" s="191" t="n">
        <f aca="false">IF(VLOOKUP(S900,'DD-Lookup'!$J$6:$L$50,3,FALSE())="Monthly",(YEAR(AC900)-YEAR(AB900))*12+MONTH(AC900)-MONTH(AB900)+1,(AC900-AB900+1))</f>
        <v>7</v>
      </c>
      <c r="F900" s="220" t="n">
        <f aca="false">E900*SUM(P900:Q900)</f>
        <v>175</v>
      </c>
      <c r="G900" s="196" t="n">
        <v>1245404</v>
      </c>
      <c r="H900" s="197" t="n">
        <v>37026.3296180556</v>
      </c>
      <c r="I900" s="0" t="s">
        <v>1685</v>
      </c>
      <c r="M900" s="0" t="s">
        <v>72</v>
      </c>
      <c r="N900" s="0" t="s">
        <v>793</v>
      </c>
      <c r="O900" s="0" t="s">
        <v>1294</v>
      </c>
      <c r="P900" s="198" t="n">
        <v>25</v>
      </c>
      <c r="S900" s="0" t="s">
        <v>781</v>
      </c>
      <c r="T900" s="0" t="s">
        <v>795</v>
      </c>
      <c r="U900" s="200" t="n">
        <v>19.7</v>
      </c>
      <c r="V900" s="0" t="s">
        <v>1686</v>
      </c>
      <c r="W900" s="0" t="s">
        <v>797</v>
      </c>
      <c r="X900" s="0" t="s">
        <v>798</v>
      </c>
      <c r="Y900" s="0" t="s">
        <v>799</v>
      </c>
      <c r="Z900" s="0" t="s">
        <v>800</v>
      </c>
      <c r="AA900" s="0" t="n">
        <v>102370.1</v>
      </c>
      <c r="AB900" s="197" t="n">
        <v>37032.875</v>
      </c>
      <c r="AC900" s="197" t="n">
        <v>37038.875</v>
      </c>
    </row>
    <row r="901" customFormat="false" ht="12.75" hidden="false" customHeight="false" outlineLevel="0" collapsed="false">
      <c r="A901" s="191" t="str">
        <f aca="false">B901&amp;" "&amp;C901&amp;" "&amp;D901</f>
        <v>US Natural Gas Physical</v>
      </c>
      <c r="B901" s="191" t="str">
        <f aca="false">IF((LEFT(N901,2)="US"),"US","")</f>
        <v>US</v>
      </c>
      <c r="C901" s="191" t="str">
        <f aca="false">M901</f>
        <v>Natural Gas</v>
      </c>
      <c r="D901" s="191" t="str">
        <f aca="false">IF(ISNUMBER(FIND("Phy",N901))=TRUE(),"Physical","Financial")</f>
        <v>Physical</v>
      </c>
      <c r="E901" s="191" t="n">
        <f aca="false">IF(VLOOKUP(S901,'DD-Lookup'!$J$6:$L$50,3,FALSE())="Monthly",(YEAR(AC901)-YEAR(AB901))*12+MONTH(AC901)-MONTH(AB901)+1,(AC901-AB901+1))</f>
        <v>1</v>
      </c>
      <c r="F901" s="220" t="n">
        <f aca="false">E901*SUM(P901:Q901)</f>
        <v>10000</v>
      </c>
      <c r="G901" s="196" t="n">
        <v>1245405</v>
      </c>
      <c r="H901" s="197" t="n">
        <v>37026.329837963</v>
      </c>
      <c r="I901" s="0" t="s">
        <v>1687</v>
      </c>
      <c r="M901" s="0" t="s">
        <v>927</v>
      </c>
      <c r="N901" s="0" t="s">
        <v>1371</v>
      </c>
      <c r="O901" s="0" t="s">
        <v>1612</v>
      </c>
      <c r="Q901" s="198" t="n">
        <v>10000</v>
      </c>
      <c r="S901" s="0" t="s">
        <v>1343</v>
      </c>
      <c r="T901" s="0" t="s">
        <v>772</v>
      </c>
      <c r="U901" s="200" t="n">
        <v>4.69</v>
      </c>
      <c r="V901" s="0" t="s">
        <v>1688</v>
      </c>
      <c r="W901" s="0" t="s">
        <v>1614</v>
      </c>
      <c r="X901" s="0" t="s">
        <v>1615</v>
      </c>
      <c r="Y901" s="0" t="s">
        <v>1376</v>
      </c>
      <c r="Z901" s="0" t="s">
        <v>573</v>
      </c>
      <c r="AA901" s="0" t="n">
        <v>788796</v>
      </c>
      <c r="AB901" s="197" t="n">
        <v>37027.875</v>
      </c>
      <c r="AC901" s="197" t="n">
        <v>37027.875</v>
      </c>
    </row>
    <row r="902" customFormat="false" ht="12.75" hidden="false" customHeight="false" outlineLevel="0" collapsed="false">
      <c r="A902" s="191" t="str">
        <f aca="false">B902&amp;" "&amp;C902&amp;" "&amp;D902</f>
        <v>US Natural Gas Physical</v>
      </c>
      <c r="B902" s="191" t="str">
        <f aca="false">IF((LEFT(N902,2)="US"),"US","")</f>
        <v>US</v>
      </c>
      <c r="C902" s="191" t="str">
        <f aca="false">M902</f>
        <v>Natural Gas</v>
      </c>
      <c r="D902" s="191" t="str">
        <f aca="false">IF(ISNUMBER(FIND("Phy",N902))=TRUE(),"Physical","Financial")</f>
        <v>Physical</v>
      </c>
      <c r="E902" s="191" t="n">
        <f aca="false">IF(VLOOKUP(S902,'DD-Lookup'!$J$6:$L$50,3,FALSE())="Monthly",(YEAR(AC902)-YEAR(AB902))*12+MONTH(AC902)-MONTH(AB902)+1,(AC902-AB902+1))</f>
        <v>1</v>
      </c>
      <c r="F902" s="220" t="n">
        <f aca="false">E902*SUM(P902:Q902)</f>
        <v>5000</v>
      </c>
      <c r="G902" s="196" t="n">
        <v>1245406</v>
      </c>
      <c r="H902" s="197" t="n">
        <v>37026.3299652778</v>
      </c>
      <c r="I902" s="0" t="s">
        <v>1420</v>
      </c>
      <c r="M902" s="0" t="s">
        <v>927</v>
      </c>
      <c r="N902" s="0" t="s">
        <v>1371</v>
      </c>
      <c r="O902" s="0" t="s">
        <v>1689</v>
      </c>
      <c r="Q902" s="198" t="n">
        <v>5000</v>
      </c>
      <c r="S902" s="0" t="s">
        <v>1343</v>
      </c>
      <c r="T902" s="0" t="s">
        <v>772</v>
      </c>
      <c r="U902" s="200" t="n">
        <v>5.9</v>
      </c>
      <c r="V902" s="0" t="s">
        <v>1690</v>
      </c>
      <c r="W902" s="0" t="s">
        <v>1675</v>
      </c>
      <c r="X902" s="0" t="s">
        <v>1676</v>
      </c>
      <c r="Y902" s="0" t="s">
        <v>1376</v>
      </c>
      <c r="Z902" s="0" t="s">
        <v>573</v>
      </c>
      <c r="AA902" s="0" t="n">
        <v>788797</v>
      </c>
      <c r="AB902" s="197" t="n">
        <v>37027.875</v>
      </c>
      <c r="AC902" s="197" t="n">
        <v>37027.875</v>
      </c>
    </row>
    <row r="903" customFormat="false" ht="12.75" hidden="false" customHeight="false" outlineLevel="0" collapsed="false">
      <c r="A903" s="191" t="str">
        <f aca="false">B903&amp;" "&amp;C903&amp;" "&amp;D903</f>
        <v>US Natural Gas Physical</v>
      </c>
      <c r="B903" s="191" t="str">
        <f aca="false">IF((LEFT(N903,2)="US"),"US","")</f>
        <v>US</v>
      </c>
      <c r="C903" s="191" t="str">
        <f aca="false">M903</f>
        <v>Natural Gas</v>
      </c>
      <c r="D903" s="191" t="str">
        <f aca="false">IF(ISNUMBER(FIND("Phy",N903))=TRUE(),"Physical","Financial")</f>
        <v>Physical</v>
      </c>
      <c r="E903" s="191" t="n">
        <f aca="false">IF(VLOOKUP(S903,'DD-Lookup'!$J$6:$L$50,3,FALSE())="Monthly",(YEAR(AC903)-YEAR(AB903))*12+MONTH(AC903)-MONTH(AB903)+1,(AC903-AB903+1))</f>
        <v>1</v>
      </c>
      <c r="F903" s="220" t="n">
        <f aca="false">E903*SUM(P903:Q903)</f>
        <v>5000</v>
      </c>
      <c r="G903" s="196" t="n">
        <v>1245407</v>
      </c>
      <c r="H903" s="197" t="n">
        <v>37026.3300231482</v>
      </c>
      <c r="I903" s="0" t="s">
        <v>1328</v>
      </c>
      <c r="M903" s="0" t="s">
        <v>927</v>
      </c>
      <c r="N903" s="0" t="s">
        <v>1371</v>
      </c>
      <c r="O903" s="0" t="s">
        <v>1612</v>
      </c>
      <c r="P903" s="198" t="n">
        <v>5000</v>
      </c>
      <c r="S903" s="0" t="s">
        <v>1343</v>
      </c>
      <c r="T903" s="0" t="s">
        <v>772</v>
      </c>
      <c r="U903" s="200" t="n">
        <v>4.675</v>
      </c>
      <c r="V903" s="0" t="s">
        <v>1691</v>
      </c>
      <c r="W903" s="0" t="s">
        <v>1614</v>
      </c>
      <c r="X903" s="0" t="s">
        <v>1615</v>
      </c>
      <c r="Y903" s="0" t="s">
        <v>1376</v>
      </c>
      <c r="Z903" s="0" t="s">
        <v>573</v>
      </c>
      <c r="AA903" s="0" t="n">
        <v>788798</v>
      </c>
      <c r="AB903" s="197" t="n">
        <v>37027.875</v>
      </c>
      <c r="AC903" s="197" t="n">
        <v>37027.875</v>
      </c>
    </row>
    <row r="904" customFormat="false" ht="12.75" hidden="false" customHeight="false" outlineLevel="0" collapsed="false">
      <c r="A904" s="191" t="str">
        <f aca="false">B904&amp;" "&amp;C904&amp;" "&amp;D904</f>
        <v>US Natural Gas Physical</v>
      </c>
      <c r="B904" s="191" t="str">
        <f aca="false">IF((LEFT(N904,2)="US"),"US","")</f>
        <v>US</v>
      </c>
      <c r="C904" s="191" t="str">
        <f aca="false">M904</f>
        <v>Natural Gas</v>
      </c>
      <c r="D904" s="191" t="str">
        <f aca="false">IF(ISNUMBER(FIND("Phy",N904))=TRUE(),"Physical","Financial")</f>
        <v>Physical</v>
      </c>
      <c r="E904" s="191" t="n">
        <f aca="false">IF(VLOOKUP(S904,'DD-Lookup'!$J$6:$L$50,3,FALSE())="Monthly",(YEAR(AC904)-YEAR(AB904))*12+MONTH(AC904)-MONTH(AB904)+1,(AC904-AB904+1))</f>
        <v>1</v>
      </c>
      <c r="F904" s="220" t="n">
        <f aca="false">E904*SUM(P904:Q904)</f>
        <v>5000</v>
      </c>
      <c r="G904" s="196" t="n">
        <v>1245408</v>
      </c>
      <c r="H904" s="197" t="n">
        <v>37026.3302199074</v>
      </c>
      <c r="I904" s="0" t="s">
        <v>1692</v>
      </c>
      <c r="M904" s="0" t="s">
        <v>927</v>
      </c>
      <c r="N904" s="0" t="s">
        <v>1371</v>
      </c>
      <c r="O904" s="0" t="s">
        <v>1673</v>
      </c>
      <c r="Q904" s="198" t="n">
        <v>5000</v>
      </c>
      <c r="S904" s="0" t="s">
        <v>1343</v>
      </c>
      <c r="T904" s="0" t="s">
        <v>772</v>
      </c>
      <c r="U904" s="200" t="n">
        <v>4.65</v>
      </c>
      <c r="V904" s="0" t="s">
        <v>1693</v>
      </c>
      <c r="W904" s="0" t="s">
        <v>1675</v>
      </c>
      <c r="X904" s="0" t="s">
        <v>1676</v>
      </c>
      <c r="Y904" s="0" t="s">
        <v>1376</v>
      </c>
      <c r="Z904" s="0" t="s">
        <v>573</v>
      </c>
      <c r="AA904" s="0" t="n">
        <v>788799</v>
      </c>
      <c r="AB904" s="197" t="n">
        <v>37027.875</v>
      </c>
      <c r="AC904" s="197" t="n">
        <v>37027.875</v>
      </c>
    </row>
    <row r="905" customFormat="false" ht="12.75" hidden="false" customHeight="false" outlineLevel="0" collapsed="false">
      <c r="A905" s="191" t="str">
        <f aca="false">B905&amp;" "&amp;C905&amp;" "&amp;D905</f>
        <v>US Natural Gas Physical</v>
      </c>
      <c r="B905" s="191" t="str">
        <f aca="false">IF((LEFT(N905,2)="US"),"US","")</f>
        <v>US</v>
      </c>
      <c r="C905" s="191" t="str">
        <f aca="false">M905</f>
        <v>Natural Gas</v>
      </c>
      <c r="D905" s="191" t="str">
        <f aca="false">IF(ISNUMBER(FIND("Phy",N905))=TRUE(),"Physical","Financial")</f>
        <v>Physical</v>
      </c>
      <c r="E905" s="191" t="n">
        <f aca="false">IF(VLOOKUP(S905,'DD-Lookup'!$J$6:$L$50,3,FALSE())="Monthly",(YEAR(AC905)-YEAR(AB905))*12+MONTH(AC905)-MONTH(AB905)+1,(AC905-AB905+1))</f>
        <v>1</v>
      </c>
      <c r="F905" s="220" t="n">
        <f aca="false">E905*SUM(P905:Q905)</f>
        <v>500</v>
      </c>
      <c r="G905" s="196" t="n">
        <v>1245409</v>
      </c>
      <c r="H905" s="197" t="n">
        <v>37026.3303009259</v>
      </c>
      <c r="I905" s="0" t="s">
        <v>1694</v>
      </c>
      <c r="M905" s="0" t="s">
        <v>927</v>
      </c>
      <c r="N905" s="0" t="s">
        <v>1371</v>
      </c>
      <c r="O905" s="0" t="s">
        <v>1646</v>
      </c>
      <c r="P905" s="198" t="n">
        <v>500</v>
      </c>
      <c r="S905" s="0" t="s">
        <v>1343</v>
      </c>
      <c r="T905" s="0" t="s">
        <v>772</v>
      </c>
      <c r="U905" s="200" t="n">
        <v>4.365</v>
      </c>
      <c r="V905" s="0" t="s">
        <v>1695</v>
      </c>
      <c r="W905" s="0" t="s">
        <v>1459</v>
      </c>
      <c r="X905" s="0" t="s">
        <v>1460</v>
      </c>
      <c r="Y905" s="0" t="s">
        <v>1376</v>
      </c>
      <c r="Z905" s="0" t="s">
        <v>573</v>
      </c>
      <c r="AA905" s="0" t="n">
        <v>788800</v>
      </c>
      <c r="AB905" s="197" t="n">
        <v>37027.875</v>
      </c>
      <c r="AC905" s="197" t="n">
        <v>37027.875</v>
      </c>
    </row>
    <row r="906" customFormat="false" ht="12.75" hidden="false" customHeight="false" outlineLevel="0" collapsed="false">
      <c r="A906" s="191" t="str">
        <f aca="false">B906&amp;" "&amp;C906&amp;" "&amp;D906</f>
        <v>US Power Physical</v>
      </c>
      <c r="B906" s="191" t="str">
        <f aca="false">IF((LEFT(N906,2)="US"),"US","")</f>
        <v>US</v>
      </c>
      <c r="C906" s="191" t="str">
        <f aca="false">M906</f>
        <v>Power</v>
      </c>
      <c r="D906" s="191" t="str">
        <f aca="false">IF(ISNUMBER(FIND("Phy",N906))=TRUE(),"Physical","Financial")</f>
        <v>Physical</v>
      </c>
      <c r="E906" s="191" t="n">
        <f aca="false">IF(VLOOKUP(S906,'DD-Lookup'!$J$6:$L$50,3,FALSE())="Monthly",(YEAR(AC906)-YEAR(AB906))*12+MONTH(AC906)-MONTH(AB906)+1,(AC906-AB906+1))</f>
        <v>30</v>
      </c>
      <c r="F906" s="220" t="n">
        <f aca="false">E906*SUM(P906:Q906)</f>
        <v>1500</v>
      </c>
      <c r="G906" s="196" t="n">
        <v>1245410</v>
      </c>
      <c r="H906" s="197" t="n">
        <v>37026.3303935185</v>
      </c>
      <c r="I906" s="0" t="s">
        <v>1180</v>
      </c>
      <c r="M906" s="0" t="s">
        <v>72</v>
      </c>
      <c r="N906" s="0" t="s">
        <v>1190</v>
      </c>
      <c r="O906" s="0" t="s">
        <v>1240</v>
      </c>
      <c r="P906" s="198" t="n">
        <v>50</v>
      </c>
      <c r="S906" s="0" t="s">
        <v>781</v>
      </c>
      <c r="T906" s="0" t="s">
        <v>772</v>
      </c>
      <c r="U906" s="200" t="n">
        <v>66.05</v>
      </c>
      <c r="V906" s="0" t="s">
        <v>1182</v>
      </c>
      <c r="W906" s="0" t="s">
        <v>1207</v>
      </c>
      <c r="X906" s="0" t="s">
        <v>1242</v>
      </c>
      <c r="Y906" s="0" t="s">
        <v>1167</v>
      </c>
      <c r="Z906" s="0" t="s">
        <v>628</v>
      </c>
      <c r="AA906" s="0" t="n">
        <v>610916.1</v>
      </c>
      <c r="AB906" s="197" t="n">
        <v>37043.7159722222</v>
      </c>
      <c r="AC906" s="197" t="n">
        <v>37072.7159722222</v>
      </c>
    </row>
    <row r="907" customFormat="false" ht="12.75" hidden="false" customHeight="false" outlineLevel="0" collapsed="false">
      <c r="A907" s="191" t="str">
        <f aca="false">B907&amp;" "&amp;C907&amp;" "&amp;D907</f>
        <v>US Natural Gas Physical</v>
      </c>
      <c r="B907" s="191" t="str">
        <f aca="false">IF((LEFT(N907,2)="US"),"US","")</f>
        <v>US</v>
      </c>
      <c r="C907" s="191" t="str">
        <f aca="false">M907</f>
        <v>Natural Gas</v>
      </c>
      <c r="D907" s="191" t="str">
        <f aca="false">IF(ISNUMBER(FIND("Phy",N907))=TRUE(),"Physical","Financial")</f>
        <v>Physical</v>
      </c>
      <c r="E907" s="191" t="n">
        <f aca="false">IF(VLOOKUP(S907,'DD-Lookup'!$J$6:$L$50,3,FALSE())="Monthly",(YEAR(AC907)-YEAR(AB907))*12+MONTH(AC907)-MONTH(AB907)+1,(AC907-AB907+1))</f>
        <v>1</v>
      </c>
      <c r="F907" s="220" t="n">
        <f aca="false">E907*SUM(P907:Q907)</f>
        <v>10000</v>
      </c>
      <c r="G907" s="196" t="n">
        <v>1245411</v>
      </c>
      <c r="H907" s="197" t="n">
        <v>37026.3307986111</v>
      </c>
      <c r="I907" s="0" t="s">
        <v>609</v>
      </c>
      <c r="M907" s="0" t="s">
        <v>927</v>
      </c>
      <c r="N907" s="0" t="s">
        <v>1371</v>
      </c>
      <c r="O907" s="0" t="s">
        <v>1696</v>
      </c>
      <c r="Q907" s="198" t="n">
        <v>10000</v>
      </c>
      <c r="S907" s="0" t="s">
        <v>1343</v>
      </c>
      <c r="T907" s="0" t="s">
        <v>772</v>
      </c>
      <c r="U907" s="200" t="n">
        <v>4.38</v>
      </c>
      <c r="V907" s="0" t="s">
        <v>1681</v>
      </c>
      <c r="W907" s="0" t="s">
        <v>1567</v>
      </c>
      <c r="X907" s="0" t="s">
        <v>1683</v>
      </c>
      <c r="Y907" s="0" t="s">
        <v>1376</v>
      </c>
      <c r="Z907" s="0" t="s">
        <v>573</v>
      </c>
      <c r="AA907" s="0" t="n">
        <v>788802</v>
      </c>
      <c r="AB907" s="197" t="n">
        <v>37027.875</v>
      </c>
      <c r="AC907" s="197" t="n">
        <v>37027.875</v>
      </c>
    </row>
    <row r="908" customFormat="false" ht="12.75" hidden="false" customHeight="false" outlineLevel="0" collapsed="false">
      <c r="A908" s="191" t="str">
        <f aca="false">B908&amp;" "&amp;C908&amp;" "&amp;D908</f>
        <v>US Natural Gas Physical</v>
      </c>
      <c r="B908" s="191" t="str">
        <f aca="false">IF((LEFT(N908,2)="US"),"US","")</f>
        <v>US</v>
      </c>
      <c r="C908" s="191" t="str">
        <f aca="false">M908</f>
        <v>Natural Gas</v>
      </c>
      <c r="D908" s="191" t="str">
        <f aca="false">IF(ISNUMBER(FIND("Phy",N908))=TRUE(),"Physical","Financial")</f>
        <v>Physical</v>
      </c>
      <c r="E908" s="191" t="n">
        <f aca="false">IF(VLOOKUP(S908,'DD-Lookup'!$J$6:$L$50,3,FALSE())="Monthly",(YEAR(AC908)-YEAR(AB908))*12+MONTH(AC908)-MONTH(AB908)+1,(AC908-AB908+1))</f>
        <v>1</v>
      </c>
      <c r="F908" s="220" t="n">
        <f aca="false">E908*SUM(P908:Q908)</f>
        <v>5000</v>
      </c>
      <c r="G908" s="196" t="n">
        <v>1245412</v>
      </c>
      <c r="H908" s="197" t="n">
        <v>37026.3308912037</v>
      </c>
      <c r="I908" s="0" t="s">
        <v>609</v>
      </c>
      <c r="M908" s="0" t="s">
        <v>927</v>
      </c>
      <c r="N908" s="0" t="s">
        <v>1371</v>
      </c>
      <c r="O908" s="0" t="s">
        <v>1697</v>
      </c>
      <c r="Q908" s="198" t="n">
        <v>5000</v>
      </c>
      <c r="S908" s="0" t="s">
        <v>1343</v>
      </c>
      <c r="T908" s="0" t="s">
        <v>772</v>
      </c>
      <c r="U908" s="200" t="n">
        <v>4.37</v>
      </c>
      <c r="V908" s="0" t="s">
        <v>1681</v>
      </c>
      <c r="W908" s="0" t="s">
        <v>1567</v>
      </c>
      <c r="X908" s="0" t="s">
        <v>1683</v>
      </c>
      <c r="Y908" s="0" t="s">
        <v>1376</v>
      </c>
      <c r="Z908" s="0" t="s">
        <v>573</v>
      </c>
      <c r="AA908" s="0" t="n">
        <v>788803</v>
      </c>
      <c r="AB908" s="197" t="n">
        <v>37027.875</v>
      </c>
      <c r="AC908" s="197" t="n">
        <v>37027.875</v>
      </c>
    </row>
    <row r="909" customFormat="false" ht="12.75" hidden="false" customHeight="false" outlineLevel="0" collapsed="false">
      <c r="A909" s="191" t="str">
        <f aca="false">B909&amp;" "&amp;C909&amp;" "&amp;D909</f>
        <v>US Natural Gas Financial</v>
      </c>
      <c r="B909" s="191" t="str">
        <f aca="false">IF((LEFT(N909,2)="US"),"US","")</f>
        <v>US</v>
      </c>
      <c r="C909" s="191" t="str">
        <f aca="false">M909</f>
        <v>Natural Gas</v>
      </c>
      <c r="D909" s="191" t="str">
        <f aca="false">IF(ISNUMBER(FIND("Phy",N909))=TRUE(),"Physical","Financial")</f>
        <v>Financial</v>
      </c>
      <c r="E909" s="191" t="n">
        <f aca="false">IF(VLOOKUP(S909,'DD-Lookup'!$J$6:$L$50,3,FALSE())="Monthly",(YEAR(AC909)-YEAR(AB909))*12+MONTH(AC909)-MONTH(AB909)+1,(AC909-AB909+1))</f>
        <v>16</v>
      </c>
      <c r="F909" s="220" t="n">
        <f aca="false">E909*SUM(P909:Q909)</f>
        <v>40000</v>
      </c>
      <c r="G909" s="196" t="n">
        <v>1245413</v>
      </c>
      <c r="H909" s="197" t="n">
        <v>37026.3309027778</v>
      </c>
      <c r="I909" s="0" t="s">
        <v>1383</v>
      </c>
      <c r="M909" s="0" t="s">
        <v>927</v>
      </c>
      <c r="N909" s="0" t="s">
        <v>1341</v>
      </c>
      <c r="O909" s="0" t="s">
        <v>1698</v>
      </c>
      <c r="Q909" s="198" t="n">
        <v>2500</v>
      </c>
      <c r="S909" s="0" t="s">
        <v>1343</v>
      </c>
      <c r="T909" s="0" t="s">
        <v>772</v>
      </c>
      <c r="U909" s="200" t="n">
        <v>4.52</v>
      </c>
      <c r="V909" s="0" t="s">
        <v>1699</v>
      </c>
      <c r="W909" s="0" t="s">
        <v>1700</v>
      </c>
      <c r="X909" s="0" t="s">
        <v>1701</v>
      </c>
      <c r="Y909" s="0" t="s">
        <v>893</v>
      </c>
      <c r="Z909" s="0" t="s">
        <v>573</v>
      </c>
      <c r="AA909" s="0" t="s">
        <v>1702</v>
      </c>
      <c r="AB909" s="197" t="n">
        <v>37027.875</v>
      </c>
      <c r="AC909" s="197" t="n">
        <v>37042.875</v>
      </c>
      <c r="AD909" s="0" t="n">
        <f aca="false">(AC909-AB909+1)*SUM(P909:Q909)</f>
        <v>40000</v>
      </c>
    </row>
    <row r="910" customFormat="false" ht="12.75" hidden="false" customHeight="false" outlineLevel="0" collapsed="false">
      <c r="A910" s="191" t="str">
        <f aca="false">B910&amp;" "&amp;C910&amp;" "&amp;D910</f>
        <v>US Natural Gas Physical</v>
      </c>
      <c r="B910" s="191" t="str">
        <f aca="false">IF((LEFT(N910,2)="US"),"US","")</f>
        <v>US</v>
      </c>
      <c r="C910" s="191" t="str">
        <f aca="false">M910</f>
        <v>Natural Gas</v>
      </c>
      <c r="D910" s="191" t="str">
        <f aca="false">IF(ISNUMBER(FIND("Phy",N910))=TRUE(),"Physical","Financial")</f>
        <v>Physical</v>
      </c>
      <c r="E910" s="191" t="n">
        <f aca="false">IF(VLOOKUP(S910,'DD-Lookup'!$J$6:$L$50,3,FALSE())="Monthly",(YEAR(AC910)-YEAR(AB910))*12+MONTH(AC910)-MONTH(AB910)+1,(AC910-AB910+1))</f>
        <v>1</v>
      </c>
      <c r="F910" s="220" t="n">
        <f aca="false">E910*SUM(P910:Q910)</f>
        <v>5856</v>
      </c>
      <c r="G910" s="196" t="n">
        <v>1245416</v>
      </c>
      <c r="H910" s="197" t="n">
        <v>37026.3309259259</v>
      </c>
      <c r="I910" s="0" t="s">
        <v>1692</v>
      </c>
      <c r="M910" s="0" t="s">
        <v>927</v>
      </c>
      <c r="N910" s="0" t="s">
        <v>1371</v>
      </c>
      <c r="O910" s="0" t="s">
        <v>1703</v>
      </c>
      <c r="P910" s="198" t="n">
        <v>5856</v>
      </c>
      <c r="S910" s="0" t="s">
        <v>1343</v>
      </c>
      <c r="T910" s="0" t="s">
        <v>772</v>
      </c>
      <c r="U910" s="200" t="n">
        <v>4.3</v>
      </c>
      <c r="V910" s="0" t="s">
        <v>1704</v>
      </c>
      <c r="W910" s="0" t="s">
        <v>1705</v>
      </c>
      <c r="X910" s="0" t="s">
        <v>1676</v>
      </c>
      <c r="Y910" s="0" t="s">
        <v>1376</v>
      </c>
      <c r="Z910" s="0" t="s">
        <v>573</v>
      </c>
      <c r="AA910" s="0" t="n">
        <v>788805</v>
      </c>
      <c r="AB910" s="197" t="n">
        <v>37027.875</v>
      </c>
      <c r="AC910" s="197" t="n">
        <v>37027.875</v>
      </c>
    </row>
    <row r="911" customFormat="false" ht="12.75" hidden="false" customHeight="false" outlineLevel="0" collapsed="false">
      <c r="A911" s="191" t="str">
        <f aca="false">B911&amp;" "&amp;C911&amp;" "&amp;D911</f>
        <v>US Natural Gas Physical</v>
      </c>
      <c r="B911" s="191" t="str">
        <f aca="false">IF((LEFT(N911,2)="US"),"US","")</f>
        <v>US</v>
      </c>
      <c r="C911" s="191" t="str">
        <f aca="false">M911</f>
        <v>Natural Gas</v>
      </c>
      <c r="D911" s="191" t="str">
        <f aca="false">IF(ISNUMBER(FIND("Phy",N911))=TRUE(),"Physical","Financial")</f>
        <v>Physical</v>
      </c>
      <c r="E911" s="191" t="n">
        <f aca="false">IF(VLOOKUP(S911,'DD-Lookup'!$J$6:$L$50,3,FALSE())="Monthly",(YEAR(AC911)-YEAR(AB911))*12+MONTH(AC911)-MONTH(AB911)+1,(AC911-AB911+1))</f>
        <v>1</v>
      </c>
      <c r="F911" s="220" t="n">
        <f aca="false">E911*SUM(P911:Q911)</f>
        <v>5000</v>
      </c>
      <c r="G911" s="196" t="n">
        <v>1245415</v>
      </c>
      <c r="H911" s="197" t="n">
        <v>37026.3309259259</v>
      </c>
      <c r="I911" s="0" t="s">
        <v>609</v>
      </c>
      <c r="M911" s="0" t="s">
        <v>927</v>
      </c>
      <c r="N911" s="0" t="s">
        <v>1371</v>
      </c>
      <c r="O911" s="0" t="s">
        <v>1697</v>
      </c>
      <c r="Q911" s="198" t="n">
        <v>5000</v>
      </c>
      <c r="S911" s="0" t="s">
        <v>1343</v>
      </c>
      <c r="T911" s="0" t="s">
        <v>772</v>
      </c>
      <c r="U911" s="200" t="n">
        <v>4.38</v>
      </c>
      <c r="V911" s="0" t="s">
        <v>1681</v>
      </c>
      <c r="W911" s="0" t="s">
        <v>1567</v>
      </c>
      <c r="X911" s="0" t="s">
        <v>1683</v>
      </c>
      <c r="Y911" s="0" t="s">
        <v>1376</v>
      </c>
      <c r="Z911" s="0" t="s">
        <v>573</v>
      </c>
      <c r="AA911" s="0" t="n">
        <v>788804</v>
      </c>
      <c r="AB911" s="197" t="n">
        <v>37027.875</v>
      </c>
      <c r="AC911" s="197" t="n">
        <v>37027.875</v>
      </c>
    </row>
    <row r="912" customFormat="false" ht="12.75" hidden="false" customHeight="false" outlineLevel="0" collapsed="false">
      <c r="A912" s="191" t="str">
        <f aca="false">B912&amp;" "&amp;C912&amp;" "&amp;D912</f>
        <v>US Natural Gas Financial</v>
      </c>
      <c r="B912" s="191" t="str">
        <f aca="false">IF((LEFT(N912,2)="US"),"US","")</f>
        <v>US</v>
      </c>
      <c r="C912" s="191" t="str">
        <f aca="false">M912</f>
        <v>Natural Gas</v>
      </c>
      <c r="D912" s="191" t="str">
        <f aca="false">IF(ISNUMBER(FIND("Phy",N912))=TRUE(),"Physical","Financial")</f>
        <v>Financial</v>
      </c>
      <c r="E912" s="191" t="n">
        <f aca="false">IF(VLOOKUP(S912,'DD-Lookup'!$J$6:$L$50,3,FALSE())="Monthly",(YEAR(AC912)-YEAR(AB912))*12+MONTH(AC912)-MONTH(AB912)+1,(AC912-AB912+1))</f>
        <v>30</v>
      </c>
      <c r="F912" s="220" t="n">
        <f aca="false">E912*SUM(P912:Q912)</f>
        <v>450000</v>
      </c>
      <c r="G912" s="196" t="n">
        <v>1245417</v>
      </c>
      <c r="H912" s="197" t="n">
        <v>37026.3309722222</v>
      </c>
      <c r="I912" s="0" t="s">
        <v>1357</v>
      </c>
      <c r="M912" s="0" t="s">
        <v>927</v>
      </c>
      <c r="N912" s="0" t="s">
        <v>1341</v>
      </c>
      <c r="O912" s="0" t="s">
        <v>1342</v>
      </c>
      <c r="P912" s="198" t="n">
        <v>15000</v>
      </c>
      <c r="S912" s="0" t="s">
        <v>1343</v>
      </c>
      <c r="T912" s="0" t="s">
        <v>772</v>
      </c>
      <c r="U912" s="200" t="n">
        <v>4.49</v>
      </c>
      <c r="V912" s="0" t="s">
        <v>1358</v>
      </c>
      <c r="W912" s="0" t="s">
        <v>1345</v>
      </c>
      <c r="X912" s="0" t="s">
        <v>1346</v>
      </c>
      <c r="Y912" s="0" t="s">
        <v>893</v>
      </c>
      <c r="Z912" s="0" t="s">
        <v>573</v>
      </c>
      <c r="AA912" s="0" t="s">
        <v>1706</v>
      </c>
      <c r="AB912" s="197" t="n">
        <v>37043.875</v>
      </c>
      <c r="AC912" s="197" t="n">
        <v>37072.875</v>
      </c>
      <c r="AD912" s="0" t="n">
        <f aca="false">(AC912-AB912+1)*SUM(P912:Q912)</f>
        <v>450000</v>
      </c>
    </row>
    <row r="913" customFormat="false" ht="12.75" hidden="false" customHeight="false" outlineLevel="0" collapsed="false">
      <c r="A913" s="191" t="str">
        <f aca="false">B913&amp;" "&amp;C913&amp;" "&amp;D913</f>
        <v>US Power Physical</v>
      </c>
      <c r="B913" s="191" t="str">
        <f aca="false">IF((LEFT(N913,2)="US"),"US","")</f>
        <v>US</v>
      </c>
      <c r="C913" s="191" t="str">
        <f aca="false">M913</f>
        <v>Power</v>
      </c>
      <c r="D913" s="191" t="str">
        <f aca="false">IF(ISNUMBER(FIND("Phy",N913))=TRUE(),"Physical","Financial")</f>
        <v>Physical</v>
      </c>
      <c r="E913" s="191" t="n">
        <f aca="false">IF(VLOOKUP(S913,'DD-Lookup'!$J$6:$L$50,3,FALSE())="Monthly",(YEAR(AC913)-YEAR(AB913))*12+MONTH(AC913)-MONTH(AB913)+1,(AC913-AB913+1))</f>
        <v>30</v>
      </c>
      <c r="F913" s="220" t="n">
        <f aca="false">E913*SUM(P913:Q913)</f>
        <v>1500</v>
      </c>
      <c r="G913" s="196" t="n">
        <v>1245418</v>
      </c>
      <c r="H913" s="197" t="n">
        <v>37026.3310532407</v>
      </c>
      <c r="I913" s="0" t="s">
        <v>1204</v>
      </c>
      <c r="M913" s="0" t="s">
        <v>72</v>
      </c>
      <c r="N913" s="0" t="s">
        <v>1190</v>
      </c>
      <c r="O913" s="0" t="s">
        <v>1278</v>
      </c>
      <c r="P913" s="198" t="n">
        <v>50</v>
      </c>
      <c r="S913" s="0" t="s">
        <v>781</v>
      </c>
      <c r="T913" s="0" t="s">
        <v>772</v>
      </c>
      <c r="U913" s="200" t="n">
        <v>61.25</v>
      </c>
      <c r="V913" s="0" t="s">
        <v>1707</v>
      </c>
      <c r="W913" s="0" t="s">
        <v>1193</v>
      </c>
      <c r="X913" s="0" t="s">
        <v>1238</v>
      </c>
      <c r="Y913" s="0" t="s">
        <v>1167</v>
      </c>
      <c r="Z913" s="0" t="s">
        <v>628</v>
      </c>
      <c r="AA913" s="0" t="n">
        <v>610917.1</v>
      </c>
      <c r="AB913" s="197" t="n">
        <v>37043.7104166667</v>
      </c>
      <c r="AC913" s="197" t="n">
        <v>37072.7104166667</v>
      </c>
    </row>
    <row r="914" customFormat="false" ht="12.75" hidden="false" customHeight="false" outlineLevel="0" collapsed="false">
      <c r="A914" s="191" t="str">
        <f aca="false">B914&amp;" "&amp;C914&amp;" "&amp;D914</f>
        <v>US Natural Gas Physical</v>
      </c>
      <c r="B914" s="191" t="str">
        <f aca="false">IF((LEFT(N914,2)="US"),"US","")</f>
        <v>US</v>
      </c>
      <c r="C914" s="191" t="str">
        <f aca="false">M914</f>
        <v>Natural Gas</v>
      </c>
      <c r="D914" s="191" t="str">
        <f aca="false">IF(ISNUMBER(FIND("Phy",N914))=TRUE(),"Physical","Financial")</f>
        <v>Physical</v>
      </c>
      <c r="E914" s="191" t="n">
        <f aca="false">IF(VLOOKUP(S914,'DD-Lookup'!$J$6:$L$50,3,FALSE())="Monthly",(YEAR(AC914)-YEAR(AB914))*12+MONTH(AC914)-MONTH(AB914)+1,(AC914-AB914+1))</f>
        <v>1</v>
      </c>
      <c r="F914" s="220" t="n">
        <f aca="false">E914*SUM(P914:Q914)</f>
        <v>10000</v>
      </c>
      <c r="G914" s="196" t="n">
        <v>1245419</v>
      </c>
      <c r="H914" s="197" t="n">
        <v>37026.331087963</v>
      </c>
      <c r="I914" s="0" t="s">
        <v>1420</v>
      </c>
      <c r="M914" s="0" t="s">
        <v>927</v>
      </c>
      <c r="N914" s="0" t="s">
        <v>1371</v>
      </c>
      <c r="O914" s="0" t="s">
        <v>1689</v>
      </c>
      <c r="Q914" s="198" t="n">
        <v>10000</v>
      </c>
      <c r="S914" s="0" t="s">
        <v>1343</v>
      </c>
      <c r="T914" s="0" t="s">
        <v>772</v>
      </c>
      <c r="U914" s="200" t="n">
        <v>6</v>
      </c>
      <c r="V914" s="0" t="s">
        <v>1690</v>
      </c>
      <c r="W914" s="0" t="s">
        <v>1675</v>
      </c>
      <c r="X914" s="0" t="s">
        <v>1676</v>
      </c>
      <c r="Y914" s="0" t="s">
        <v>1376</v>
      </c>
      <c r="Z914" s="0" t="s">
        <v>573</v>
      </c>
      <c r="AA914" s="0" t="n">
        <v>788806</v>
      </c>
      <c r="AB914" s="197" t="n">
        <v>37027.875</v>
      </c>
      <c r="AC914" s="197" t="n">
        <v>37027.875</v>
      </c>
    </row>
    <row r="915" customFormat="false" ht="12.75" hidden="false" customHeight="false" outlineLevel="0" collapsed="false">
      <c r="A915" s="191" t="str">
        <f aca="false">B915&amp;" "&amp;C915&amp;" "&amp;D915</f>
        <v>US Natural Gas Physical</v>
      </c>
      <c r="B915" s="191" t="str">
        <f aca="false">IF((LEFT(N915,2)="US"),"US","")</f>
        <v>US</v>
      </c>
      <c r="C915" s="191" t="str">
        <f aca="false">M915</f>
        <v>Natural Gas</v>
      </c>
      <c r="D915" s="191" t="str">
        <f aca="false">IF(ISNUMBER(FIND("Phy",N915))=TRUE(),"Physical","Financial")</f>
        <v>Physical</v>
      </c>
      <c r="E915" s="191" t="n">
        <f aca="false">IF(VLOOKUP(S915,'DD-Lookup'!$J$6:$L$50,3,FALSE())="Monthly",(YEAR(AC915)-YEAR(AB915))*12+MONTH(AC915)-MONTH(AB915)+1,(AC915-AB915+1))</f>
        <v>1</v>
      </c>
      <c r="F915" s="220" t="n">
        <f aca="false">E915*SUM(P915:Q915)</f>
        <v>10000</v>
      </c>
      <c r="G915" s="196" t="n">
        <v>1245420</v>
      </c>
      <c r="H915" s="197" t="n">
        <v>37026.331099537</v>
      </c>
      <c r="I915" s="0" t="s">
        <v>633</v>
      </c>
      <c r="M915" s="0" t="s">
        <v>927</v>
      </c>
      <c r="N915" s="0" t="s">
        <v>1371</v>
      </c>
      <c r="O915" s="0" t="s">
        <v>1553</v>
      </c>
      <c r="P915" s="198" t="n">
        <v>10000</v>
      </c>
      <c r="S915" s="0" t="s">
        <v>1343</v>
      </c>
      <c r="T915" s="0" t="s">
        <v>772</v>
      </c>
      <c r="U915" s="200" t="n">
        <v>4.42</v>
      </c>
      <c r="V915" s="0" t="s">
        <v>1599</v>
      </c>
      <c r="W915" s="0" t="s">
        <v>1555</v>
      </c>
      <c r="X915" s="0" t="s">
        <v>1556</v>
      </c>
      <c r="Y915" s="0" t="s">
        <v>1376</v>
      </c>
      <c r="Z915" s="0" t="s">
        <v>573</v>
      </c>
      <c r="AA915" s="0" t="n">
        <v>788807</v>
      </c>
      <c r="AB915" s="197" t="n">
        <v>37027.875</v>
      </c>
      <c r="AC915" s="197" t="n">
        <v>37027.875</v>
      </c>
    </row>
    <row r="916" customFormat="false" ht="12.75" hidden="false" customHeight="false" outlineLevel="0" collapsed="false">
      <c r="A916" s="191" t="str">
        <f aca="false">B916&amp;" "&amp;C916&amp;" "&amp;D916</f>
        <v> Natural Gas Physical</v>
      </c>
      <c r="B916" s="191" t="str">
        <f aca="false">IF((LEFT(N916,2)="US"),"US","")</f>
        <v/>
      </c>
      <c r="C916" s="191" t="str">
        <f aca="false">M916</f>
        <v>Natural Gas</v>
      </c>
      <c r="D916" s="191" t="str">
        <f aca="false">IF(ISNUMBER(FIND("Phy",N916))=TRUE(),"Physical","Financial")</f>
        <v>Physical</v>
      </c>
      <c r="E916" s="191" t="n">
        <f aca="false">IF(VLOOKUP(S916,'DD-Lookup'!$J$6:$L$50,3,FALSE())="Monthly",(YEAR(AC916)-YEAR(AB916))*12+MONTH(AC916)-MONTH(AB916)+1,(AC916-AB916+1))</f>
        <v>1</v>
      </c>
      <c r="F916" s="220" t="n">
        <f aca="false">E916*SUM(P916:Q916)</f>
        <v>10000</v>
      </c>
      <c r="G916" s="196" t="n">
        <v>1245421</v>
      </c>
      <c r="H916" s="197" t="n">
        <v>37026.3311111111</v>
      </c>
      <c r="I916" s="0" t="s">
        <v>1523</v>
      </c>
      <c r="M916" s="0" t="s">
        <v>927</v>
      </c>
      <c r="N916" s="0" t="s">
        <v>1448</v>
      </c>
      <c r="O916" s="0" t="s">
        <v>1449</v>
      </c>
      <c r="P916" s="198" t="n">
        <v>10000</v>
      </c>
      <c r="S916" s="0" t="s">
        <v>1343</v>
      </c>
      <c r="T916" s="0" t="s">
        <v>772</v>
      </c>
      <c r="U916" s="200" t="n">
        <v>4.695</v>
      </c>
      <c r="V916" s="0" t="s">
        <v>1524</v>
      </c>
      <c r="W916" s="0" t="s">
        <v>1451</v>
      </c>
      <c r="X916" s="0" t="s">
        <v>1452</v>
      </c>
      <c r="Y916" s="0" t="s">
        <v>1376</v>
      </c>
      <c r="Z916" s="0" t="s">
        <v>573</v>
      </c>
      <c r="AA916" s="0" t="n">
        <v>788808</v>
      </c>
      <c r="AB916" s="197" t="n">
        <v>37027.875</v>
      </c>
      <c r="AC916" s="197" t="n">
        <v>37027.875</v>
      </c>
    </row>
    <row r="917" customFormat="false" ht="12.75" hidden="false" customHeight="false" outlineLevel="0" collapsed="false">
      <c r="A917" s="191" t="str">
        <f aca="false">B917&amp;" "&amp;C917&amp;" "&amp;D917</f>
        <v>US Natural Gas Physical</v>
      </c>
      <c r="B917" s="191" t="str">
        <f aca="false">IF((LEFT(N917,2)="US"),"US","")</f>
        <v>US</v>
      </c>
      <c r="C917" s="191" t="str">
        <f aca="false">M917</f>
        <v>Natural Gas</v>
      </c>
      <c r="D917" s="191" t="str">
        <f aca="false">IF(ISNUMBER(FIND("Phy",N917))=TRUE(),"Physical","Financial")</f>
        <v>Physical</v>
      </c>
      <c r="E917" s="191" t="n">
        <f aca="false">IF(VLOOKUP(S917,'DD-Lookup'!$J$6:$L$50,3,FALSE())="Monthly",(YEAR(AC917)-YEAR(AB917))*12+MONTH(AC917)-MONTH(AB917)+1,(AC917-AB917+1))</f>
        <v>1</v>
      </c>
      <c r="F917" s="220" t="n">
        <f aca="false">E917*SUM(P917:Q917)</f>
        <v>5000</v>
      </c>
      <c r="G917" s="196" t="n">
        <v>1245422</v>
      </c>
      <c r="H917" s="197" t="n">
        <v>37026.3311458333</v>
      </c>
      <c r="I917" s="0" t="s">
        <v>1664</v>
      </c>
      <c r="M917" s="0" t="s">
        <v>927</v>
      </c>
      <c r="N917" s="0" t="s">
        <v>1371</v>
      </c>
      <c r="O917" s="0" t="s">
        <v>1689</v>
      </c>
      <c r="Q917" s="198" t="n">
        <v>5000</v>
      </c>
      <c r="S917" s="0" t="s">
        <v>1343</v>
      </c>
      <c r="T917" s="0" t="s">
        <v>772</v>
      </c>
      <c r="U917" s="200" t="n">
        <v>6.1</v>
      </c>
      <c r="V917" s="0" t="s">
        <v>1708</v>
      </c>
      <c r="W917" s="0" t="s">
        <v>1675</v>
      </c>
      <c r="X917" s="0" t="s">
        <v>1676</v>
      </c>
      <c r="Y917" s="0" t="s">
        <v>1376</v>
      </c>
      <c r="Z917" s="0" t="s">
        <v>573</v>
      </c>
      <c r="AA917" s="0" t="n">
        <v>788809</v>
      </c>
      <c r="AB917" s="197" t="n">
        <v>37027.875</v>
      </c>
      <c r="AC917" s="197" t="n">
        <v>37027.875</v>
      </c>
    </row>
    <row r="918" customFormat="false" ht="12.75" hidden="false" customHeight="false" outlineLevel="0" collapsed="false">
      <c r="A918" s="191" t="str">
        <f aca="false">B918&amp;" "&amp;C918&amp;" "&amp;D918</f>
        <v>US Natural Gas Physical</v>
      </c>
      <c r="B918" s="191" t="str">
        <f aca="false">IF((LEFT(N918,2)="US"),"US","")</f>
        <v>US</v>
      </c>
      <c r="C918" s="191" t="str">
        <f aca="false">M918</f>
        <v>Natural Gas</v>
      </c>
      <c r="D918" s="191" t="str">
        <f aca="false">IF(ISNUMBER(FIND("Phy",N918))=TRUE(),"Physical","Financial")</f>
        <v>Physical</v>
      </c>
      <c r="E918" s="191" t="n">
        <f aca="false">IF(VLOOKUP(S918,'DD-Lookup'!$J$6:$L$50,3,FALSE())="Monthly",(YEAR(AC918)-YEAR(AB918))*12+MONTH(AC918)-MONTH(AB918)+1,(AC918-AB918+1))</f>
        <v>1</v>
      </c>
      <c r="F918" s="220" t="n">
        <f aca="false">E918*SUM(P918:Q918)</f>
        <v>10000</v>
      </c>
      <c r="G918" s="196" t="n">
        <v>1245424</v>
      </c>
      <c r="H918" s="197" t="n">
        <v>37026.33125</v>
      </c>
      <c r="I918" s="0" t="s">
        <v>1228</v>
      </c>
      <c r="M918" s="0" t="s">
        <v>927</v>
      </c>
      <c r="N918" s="0" t="s">
        <v>1371</v>
      </c>
      <c r="O918" s="0" t="s">
        <v>1689</v>
      </c>
      <c r="P918" s="198" t="n">
        <v>10000</v>
      </c>
      <c r="S918" s="0" t="s">
        <v>1343</v>
      </c>
      <c r="T918" s="0" t="s">
        <v>772</v>
      </c>
      <c r="U918" s="200" t="n">
        <v>6</v>
      </c>
      <c r="V918" s="0" t="s">
        <v>1709</v>
      </c>
      <c r="W918" s="0" t="s">
        <v>1675</v>
      </c>
      <c r="X918" s="0" t="s">
        <v>1676</v>
      </c>
      <c r="Y918" s="0" t="s">
        <v>1376</v>
      </c>
      <c r="Z918" s="0" t="s">
        <v>573</v>
      </c>
      <c r="AA918" s="0" t="n">
        <v>788811</v>
      </c>
      <c r="AB918" s="197" t="n">
        <v>37027.875</v>
      </c>
      <c r="AC918" s="197" t="n">
        <v>37027.875</v>
      </c>
    </row>
    <row r="919" customFormat="false" ht="12.75" hidden="false" customHeight="false" outlineLevel="0" collapsed="false">
      <c r="A919" s="191" t="str">
        <f aca="false">B919&amp;" "&amp;C919&amp;" "&amp;D919</f>
        <v>US Natural Gas Physical</v>
      </c>
      <c r="B919" s="191" t="str">
        <f aca="false">IF((LEFT(N919,2)="US"),"US","")</f>
        <v>US</v>
      </c>
      <c r="C919" s="191" t="str">
        <f aca="false">M919</f>
        <v>Natural Gas</v>
      </c>
      <c r="D919" s="191" t="str">
        <f aca="false">IF(ISNUMBER(FIND("Phy",N919))=TRUE(),"Physical","Financial")</f>
        <v>Physical</v>
      </c>
      <c r="E919" s="191" t="n">
        <f aca="false">IF(VLOOKUP(S919,'DD-Lookup'!$J$6:$L$50,3,FALSE())="Monthly",(YEAR(AC919)-YEAR(AB919))*12+MONTH(AC919)-MONTH(AB919)+1,(AC919-AB919+1))</f>
        <v>1</v>
      </c>
      <c r="F919" s="220" t="n">
        <f aca="false">E919*SUM(P919:Q919)</f>
        <v>10000</v>
      </c>
      <c r="G919" s="196" t="n">
        <v>1245425</v>
      </c>
      <c r="H919" s="197" t="n">
        <v>37026.3313078704</v>
      </c>
      <c r="I919" s="0" t="s">
        <v>1710</v>
      </c>
      <c r="M919" s="0" t="s">
        <v>927</v>
      </c>
      <c r="N919" s="0" t="s">
        <v>1371</v>
      </c>
      <c r="O919" s="0" t="s">
        <v>1689</v>
      </c>
      <c r="Q919" s="198" t="n">
        <v>10000</v>
      </c>
      <c r="S919" s="0" t="s">
        <v>1343</v>
      </c>
      <c r="T919" s="0" t="s">
        <v>772</v>
      </c>
      <c r="U919" s="200" t="n">
        <v>6.1</v>
      </c>
      <c r="V919" s="0" t="s">
        <v>1711</v>
      </c>
      <c r="W919" s="0" t="s">
        <v>1675</v>
      </c>
      <c r="X919" s="0" t="s">
        <v>1676</v>
      </c>
      <c r="Y919" s="0" t="s">
        <v>1376</v>
      </c>
      <c r="Z919" s="0" t="s">
        <v>573</v>
      </c>
      <c r="AA919" s="0" t="n">
        <v>788812</v>
      </c>
      <c r="AB919" s="197" t="n">
        <v>37027.875</v>
      </c>
      <c r="AC919" s="197" t="n">
        <v>37027.875</v>
      </c>
    </row>
    <row r="920" customFormat="false" ht="12.75" hidden="false" customHeight="false" outlineLevel="0" collapsed="false">
      <c r="A920" s="191" t="str">
        <f aca="false">B920&amp;" "&amp;C920&amp;" "&amp;D920</f>
        <v>US Natural Gas Physical</v>
      </c>
      <c r="B920" s="191" t="str">
        <f aca="false">IF((LEFT(N920,2)="US"),"US","")</f>
        <v>US</v>
      </c>
      <c r="C920" s="191" t="str">
        <f aca="false">M920</f>
        <v>Natural Gas</v>
      </c>
      <c r="D920" s="191" t="str">
        <f aca="false">IF(ISNUMBER(FIND("Phy",N920))=TRUE(),"Physical","Financial")</f>
        <v>Physical</v>
      </c>
      <c r="E920" s="191" t="n">
        <f aca="false">IF(VLOOKUP(S920,'DD-Lookup'!$J$6:$L$50,3,FALSE())="Monthly",(YEAR(AC920)-YEAR(AB920))*12+MONTH(AC920)-MONTH(AB920)+1,(AC920-AB920+1))</f>
        <v>1</v>
      </c>
      <c r="F920" s="220" t="n">
        <f aca="false">E920*SUM(P920:Q920)</f>
        <v>5000</v>
      </c>
      <c r="G920" s="196" t="n">
        <v>1245426</v>
      </c>
      <c r="H920" s="197" t="n">
        <v>37026.3313078704</v>
      </c>
      <c r="I920" s="0" t="s">
        <v>1289</v>
      </c>
      <c r="M920" s="0" t="s">
        <v>927</v>
      </c>
      <c r="N920" s="0" t="s">
        <v>1371</v>
      </c>
      <c r="O920" s="0" t="s">
        <v>1534</v>
      </c>
      <c r="P920" s="198" t="n">
        <v>5000</v>
      </c>
      <c r="S920" s="0" t="s">
        <v>1343</v>
      </c>
      <c r="T920" s="0" t="s">
        <v>772</v>
      </c>
      <c r="U920" s="200" t="n">
        <v>4.645</v>
      </c>
      <c r="V920" s="0" t="s">
        <v>1712</v>
      </c>
      <c r="W920" s="0" t="s">
        <v>1504</v>
      </c>
      <c r="X920" s="0" t="s">
        <v>1505</v>
      </c>
      <c r="Y920" s="0" t="s">
        <v>1376</v>
      </c>
      <c r="Z920" s="0" t="s">
        <v>573</v>
      </c>
      <c r="AA920" s="0" t="n">
        <v>788813</v>
      </c>
      <c r="AB920" s="197" t="n">
        <v>37027.875</v>
      </c>
      <c r="AC920" s="197" t="n">
        <v>37027.875</v>
      </c>
    </row>
    <row r="921" customFormat="false" ht="12.75" hidden="false" customHeight="false" outlineLevel="0" collapsed="false">
      <c r="A921" s="191" t="str">
        <f aca="false">B921&amp;" "&amp;C921&amp;" "&amp;D921</f>
        <v>US Natural Gas Physical</v>
      </c>
      <c r="B921" s="191" t="str">
        <f aca="false">IF((LEFT(N921,2)="US"),"US","")</f>
        <v>US</v>
      </c>
      <c r="C921" s="191" t="str">
        <f aca="false">M921</f>
        <v>Natural Gas</v>
      </c>
      <c r="D921" s="191" t="str">
        <f aca="false">IF(ISNUMBER(FIND("Phy",N921))=TRUE(),"Physical","Financial")</f>
        <v>Physical</v>
      </c>
      <c r="E921" s="191" t="n">
        <f aca="false">IF(VLOOKUP(S921,'DD-Lookup'!$J$6:$L$50,3,FALSE())="Monthly",(YEAR(AC921)-YEAR(AB921))*12+MONTH(AC921)-MONTH(AB921)+1,(AC921-AB921+1))</f>
        <v>1</v>
      </c>
      <c r="F921" s="220" t="n">
        <f aca="false">E921*SUM(P921:Q921)</f>
        <v>10000</v>
      </c>
      <c r="G921" s="196" t="n">
        <v>1245427</v>
      </c>
      <c r="H921" s="197" t="n">
        <v>37026.3314236111</v>
      </c>
      <c r="I921" s="0" t="s">
        <v>1664</v>
      </c>
      <c r="M921" s="0" t="s">
        <v>927</v>
      </c>
      <c r="N921" s="0" t="s">
        <v>1371</v>
      </c>
      <c r="O921" s="0" t="s">
        <v>1689</v>
      </c>
      <c r="Q921" s="198" t="n">
        <v>10000</v>
      </c>
      <c r="S921" s="0" t="s">
        <v>1343</v>
      </c>
      <c r="T921" s="0" t="s">
        <v>772</v>
      </c>
      <c r="U921" s="200" t="n">
        <v>6.25</v>
      </c>
      <c r="V921" s="0" t="s">
        <v>1708</v>
      </c>
      <c r="W921" s="0" t="s">
        <v>1675</v>
      </c>
      <c r="X921" s="0" t="s">
        <v>1676</v>
      </c>
      <c r="Y921" s="0" t="s">
        <v>1376</v>
      </c>
      <c r="Z921" s="0" t="s">
        <v>573</v>
      </c>
      <c r="AA921" s="0" t="n">
        <v>788814</v>
      </c>
      <c r="AB921" s="197" t="n">
        <v>37027.875</v>
      </c>
      <c r="AC921" s="197" t="n">
        <v>37027.875</v>
      </c>
    </row>
    <row r="922" customFormat="false" ht="12.75" hidden="false" customHeight="false" outlineLevel="0" collapsed="false">
      <c r="A922" s="191" t="str">
        <f aca="false">B922&amp;" "&amp;C922&amp;" "&amp;D922</f>
        <v>US Power Financial</v>
      </c>
      <c r="B922" s="191" t="str">
        <f aca="false">IF((LEFT(N922,2)="US"),"US","")</f>
        <v>US</v>
      </c>
      <c r="C922" s="191" t="str">
        <f aca="false">M922</f>
        <v>Power</v>
      </c>
      <c r="D922" s="191" t="str">
        <f aca="false">IF(ISNUMBER(FIND("Phy",N922))=TRUE(),"Physical","Financial")</f>
        <v>Financial</v>
      </c>
      <c r="E922" s="191" t="n">
        <f aca="false">IF(VLOOKUP(S922,'DD-Lookup'!$J$6:$L$50,3,FALSE())="Monthly",(YEAR(AC922)-YEAR(AB922))*12+MONTH(AC922)-MONTH(AB922)+1,(AC922-AB922+1))</f>
        <v>1</v>
      </c>
      <c r="F922" s="220" t="n">
        <f aca="false">E922*SUM(P922:Q922)</f>
        <v>50</v>
      </c>
      <c r="G922" s="196" t="n">
        <v>1245428</v>
      </c>
      <c r="H922" s="197" t="n">
        <v>37026.3315393519</v>
      </c>
      <c r="I922" s="0" t="s">
        <v>1180</v>
      </c>
      <c r="M922" s="0" t="s">
        <v>72</v>
      </c>
      <c r="N922" s="0" t="s">
        <v>1162</v>
      </c>
      <c r="O922" s="0" t="s">
        <v>1258</v>
      </c>
      <c r="Q922" s="198" t="n">
        <v>50</v>
      </c>
      <c r="S922" s="0" t="s">
        <v>781</v>
      </c>
      <c r="T922" s="0" t="s">
        <v>772</v>
      </c>
      <c r="U922" s="200" t="n">
        <v>40.05</v>
      </c>
      <c r="V922" s="0" t="s">
        <v>1713</v>
      </c>
      <c r="W922" s="0" t="s">
        <v>1260</v>
      </c>
      <c r="X922" s="0" t="s">
        <v>1208</v>
      </c>
      <c r="Y922" s="0" t="s">
        <v>1167</v>
      </c>
      <c r="Z922" s="0" t="s">
        <v>573</v>
      </c>
      <c r="AA922" s="0" t="n">
        <v>610918.1</v>
      </c>
      <c r="AB922" s="197" t="n">
        <v>37027.875</v>
      </c>
      <c r="AC922" s="197" t="n">
        <v>37027.875</v>
      </c>
    </row>
    <row r="923" customFormat="false" ht="12.75" hidden="false" customHeight="false" outlineLevel="0" collapsed="false">
      <c r="A923" s="191" t="str">
        <f aca="false">B923&amp;" "&amp;C923&amp;" "&amp;D923</f>
        <v>US Natural Gas Physical</v>
      </c>
      <c r="B923" s="191" t="str">
        <f aca="false">IF((LEFT(N923,2)="US"),"US","")</f>
        <v>US</v>
      </c>
      <c r="C923" s="191" t="str">
        <f aca="false">M923</f>
        <v>Natural Gas</v>
      </c>
      <c r="D923" s="191" t="str">
        <f aca="false">IF(ISNUMBER(FIND("Phy",N923))=TRUE(),"Physical","Financial")</f>
        <v>Physical</v>
      </c>
      <c r="E923" s="191" t="n">
        <f aca="false">IF(VLOOKUP(S923,'DD-Lookup'!$J$6:$L$50,3,FALSE())="Monthly",(YEAR(AC923)-YEAR(AB923))*12+MONTH(AC923)-MONTH(AB923)+1,(AC923-AB923+1))</f>
        <v>1</v>
      </c>
      <c r="F923" s="220" t="n">
        <f aca="false">E923*SUM(P923:Q923)</f>
        <v>5000</v>
      </c>
      <c r="G923" s="196" t="n">
        <v>1245429</v>
      </c>
      <c r="H923" s="197" t="n">
        <v>37026.3315625</v>
      </c>
      <c r="I923" s="0" t="s">
        <v>1328</v>
      </c>
      <c r="M923" s="0" t="s">
        <v>927</v>
      </c>
      <c r="N923" s="0" t="s">
        <v>1371</v>
      </c>
      <c r="O923" s="0" t="s">
        <v>1714</v>
      </c>
      <c r="Q923" s="198" t="n">
        <v>5000</v>
      </c>
      <c r="S923" s="0" t="s">
        <v>1343</v>
      </c>
      <c r="T923" s="0" t="s">
        <v>772</v>
      </c>
      <c r="U923" s="200" t="n">
        <v>5.8</v>
      </c>
      <c r="V923" s="0" t="s">
        <v>1715</v>
      </c>
      <c r="W923" s="0" t="s">
        <v>1675</v>
      </c>
      <c r="X923" s="0" t="s">
        <v>1676</v>
      </c>
      <c r="Y923" s="0" t="s">
        <v>1376</v>
      </c>
      <c r="Z923" s="0" t="s">
        <v>573</v>
      </c>
      <c r="AA923" s="0" t="n">
        <v>788815</v>
      </c>
      <c r="AB923" s="197" t="n">
        <v>37027.875</v>
      </c>
      <c r="AC923" s="197" t="n">
        <v>37027.875</v>
      </c>
    </row>
    <row r="924" customFormat="false" ht="12.75" hidden="false" customHeight="false" outlineLevel="0" collapsed="false">
      <c r="A924" s="191" t="str">
        <f aca="false">B924&amp;" "&amp;C924&amp;" "&amp;D924</f>
        <v>US Natural Gas Physical</v>
      </c>
      <c r="B924" s="191" t="str">
        <f aca="false">IF((LEFT(N924,2)="US"),"US","")</f>
        <v>US</v>
      </c>
      <c r="C924" s="191" t="str">
        <f aca="false">M924</f>
        <v>Natural Gas</v>
      </c>
      <c r="D924" s="191" t="str">
        <f aca="false">IF(ISNUMBER(FIND("Phy",N924))=TRUE(),"Physical","Financial")</f>
        <v>Physical</v>
      </c>
      <c r="E924" s="191" t="n">
        <f aca="false">IF(VLOOKUP(S924,'DD-Lookup'!$J$6:$L$50,3,FALSE())="Monthly",(YEAR(AC924)-YEAR(AB924))*12+MONTH(AC924)-MONTH(AB924)+1,(AC924-AB924+1))</f>
        <v>1</v>
      </c>
      <c r="F924" s="220" t="n">
        <f aca="false">E924*SUM(P924:Q924)</f>
        <v>5000</v>
      </c>
      <c r="G924" s="196" t="n">
        <v>1245430</v>
      </c>
      <c r="H924" s="197" t="n">
        <v>37026.3315740741</v>
      </c>
      <c r="I924" s="0" t="s">
        <v>1430</v>
      </c>
      <c r="M924" s="0" t="s">
        <v>927</v>
      </c>
      <c r="N924" s="0" t="s">
        <v>1371</v>
      </c>
      <c r="O924" s="0" t="s">
        <v>1673</v>
      </c>
      <c r="Q924" s="198" t="n">
        <v>5000</v>
      </c>
      <c r="S924" s="0" t="s">
        <v>1343</v>
      </c>
      <c r="T924" s="0" t="s">
        <v>772</v>
      </c>
      <c r="U924" s="200" t="n">
        <v>4.9</v>
      </c>
      <c r="V924" s="0" t="s">
        <v>1716</v>
      </c>
      <c r="W924" s="0" t="s">
        <v>1675</v>
      </c>
      <c r="X924" s="0" t="s">
        <v>1676</v>
      </c>
      <c r="Y924" s="0" t="s">
        <v>1376</v>
      </c>
      <c r="Z924" s="0" t="s">
        <v>573</v>
      </c>
      <c r="AA924" s="0" t="n">
        <v>788816</v>
      </c>
      <c r="AB924" s="197" t="n">
        <v>37027.875</v>
      </c>
      <c r="AC924" s="197" t="n">
        <v>37027.875</v>
      </c>
    </row>
    <row r="925" customFormat="false" ht="12.75" hidden="false" customHeight="false" outlineLevel="0" collapsed="false">
      <c r="A925" s="191" t="str">
        <f aca="false">B925&amp;" "&amp;C925&amp;" "&amp;D925</f>
        <v>US Natural Gas Physical</v>
      </c>
      <c r="B925" s="191" t="str">
        <f aca="false">IF((LEFT(N925,2)="US"),"US","")</f>
        <v>US</v>
      </c>
      <c r="C925" s="191" t="str">
        <f aca="false">M925</f>
        <v>Natural Gas</v>
      </c>
      <c r="D925" s="191" t="str">
        <f aca="false">IF(ISNUMBER(FIND("Phy",N925))=TRUE(),"Physical","Financial")</f>
        <v>Physical</v>
      </c>
      <c r="E925" s="191" t="n">
        <f aca="false">IF(VLOOKUP(S925,'DD-Lookup'!$J$6:$L$50,3,FALSE())="Monthly",(YEAR(AC925)-YEAR(AB925))*12+MONTH(AC925)-MONTH(AB925)+1,(AC925-AB925+1))</f>
        <v>1</v>
      </c>
      <c r="F925" s="220" t="n">
        <f aca="false">E925*SUM(P925:Q925)</f>
        <v>10000</v>
      </c>
      <c r="G925" s="196" t="n">
        <v>1245431</v>
      </c>
      <c r="H925" s="197" t="n">
        <v>37026.3316087963</v>
      </c>
      <c r="I925" s="0" t="s">
        <v>625</v>
      </c>
      <c r="M925" s="0" t="s">
        <v>927</v>
      </c>
      <c r="N925" s="0" t="s">
        <v>1371</v>
      </c>
      <c r="O925" s="0" t="s">
        <v>1696</v>
      </c>
      <c r="Q925" s="198" t="n">
        <v>10000</v>
      </c>
      <c r="S925" s="0" t="s">
        <v>1343</v>
      </c>
      <c r="T925" s="0" t="s">
        <v>772</v>
      </c>
      <c r="U925" s="200" t="n">
        <v>4.39</v>
      </c>
      <c r="V925" s="0" t="s">
        <v>1554</v>
      </c>
      <c r="W925" s="0" t="s">
        <v>1567</v>
      </c>
      <c r="X925" s="0" t="s">
        <v>1683</v>
      </c>
      <c r="Y925" s="0" t="s">
        <v>1376</v>
      </c>
      <c r="Z925" s="0" t="s">
        <v>573</v>
      </c>
      <c r="AA925" s="0" t="n">
        <v>788817</v>
      </c>
      <c r="AB925" s="197" t="n">
        <v>37027.875</v>
      </c>
      <c r="AC925" s="197" t="n">
        <v>37027.875</v>
      </c>
    </row>
    <row r="926" customFormat="false" ht="12.75" hidden="false" customHeight="false" outlineLevel="0" collapsed="false">
      <c r="A926" s="191" t="str">
        <f aca="false">B926&amp;" "&amp;C926&amp;" "&amp;D926</f>
        <v>US Natural Gas Physical</v>
      </c>
      <c r="B926" s="191" t="str">
        <f aca="false">IF((LEFT(N926,2)="US"),"US","")</f>
        <v>US</v>
      </c>
      <c r="C926" s="191" t="str">
        <f aca="false">M926</f>
        <v>Natural Gas</v>
      </c>
      <c r="D926" s="191" t="str">
        <f aca="false">IF(ISNUMBER(FIND("Phy",N926))=TRUE(),"Physical","Financial")</f>
        <v>Physical</v>
      </c>
      <c r="E926" s="191" t="n">
        <f aca="false">IF(VLOOKUP(S926,'DD-Lookup'!$J$6:$L$50,3,FALSE())="Monthly",(YEAR(AC926)-YEAR(AB926))*12+MONTH(AC926)-MONTH(AB926)+1,(AC926-AB926+1))</f>
        <v>1</v>
      </c>
      <c r="F926" s="220" t="n">
        <f aca="false">E926*SUM(P926:Q926)</f>
        <v>5000</v>
      </c>
      <c r="G926" s="196" t="n">
        <v>1245432</v>
      </c>
      <c r="H926" s="197" t="n">
        <v>37026.3316898148</v>
      </c>
      <c r="I926" s="0" t="s">
        <v>1717</v>
      </c>
      <c r="M926" s="0" t="s">
        <v>927</v>
      </c>
      <c r="N926" s="0" t="s">
        <v>1371</v>
      </c>
      <c r="O926" s="0" t="s">
        <v>1673</v>
      </c>
      <c r="P926" s="198" t="n">
        <v>5000</v>
      </c>
      <c r="S926" s="0" t="s">
        <v>1343</v>
      </c>
      <c r="T926" s="0" t="s">
        <v>772</v>
      </c>
      <c r="U926" s="200" t="n">
        <v>4.8</v>
      </c>
      <c r="V926" s="0" t="s">
        <v>1718</v>
      </c>
      <c r="W926" s="0" t="s">
        <v>1675</v>
      </c>
      <c r="X926" s="0" t="s">
        <v>1676</v>
      </c>
      <c r="Y926" s="0" t="s">
        <v>1376</v>
      </c>
      <c r="Z926" s="0" t="s">
        <v>573</v>
      </c>
      <c r="AA926" s="0" t="n">
        <v>788818</v>
      </c>
      <c r="AB926" s="197" t="n">
        <v>37027.875</v>
      </c>
      <c r="AC926" s="197" t="n">
        <v>37027.875</v>
      </c>
    </row>
    <row r="927" customFormat="false" ht="12.75" hidden="false" customHeight="false" outlineLevel="0" collapsed="false">
      <c r="A927" s="191" t="str">
        <f aca="false">B927&amp;" "&amp;C927&amp;" "&amp;D927</f>
        <v>US Natural Gas Physical</v>
      </c>
      <c r="B927" s="191" t="str">
        <f aca="false">IF((LEFT(N927,2)="US"),"US","")</f>
        <v>US</v>
      </c>
      <c r="C927" s="191" t="str">
        <f aca="false">M927</f>
        <v>Natural Gas</v>
      </c>
      <c r="D927" s="191" t="str">
        <f aca="false">IF(ISNUMBER(FIND("Phy",N927))=TRUE(),"Physical","Financial")</f>
        <v>Physical</v>
      </c>
      <c r="E927" s="191" t="n">
        <f aca="false">IF(VLOOKUP(S927,'DD-Lookup'!$J$6:$L$50,3,FALSE())="Monthly",(YEAR(AC927)-YEAR(AB927))*12+MONTH(AC927)-MONTH(AB927)+1,(AC927-AB927+1))</f>
        <v>1</v>
      </c>
      <c r="F927" s="220" t="n">
        <f aca="false">E927*SUM(P927:Q927)</f>
        <v>10000</v>
      </c>
      <c r="G927" s="196" t="n">
        <v>1245433</v>
      </c>
      <c r="H927" s="197" t="n">
        <v>37026.331712963</v>
      </c>
      <c r="I927" s="0" t="s">
        <v>1228</v>
      </c>
      <c r="M927" s="0" t="s">
        <v>927</v>
      </c>
      <c r="N927" s="0" t="s">
        <v>1371</v>
      </c>
      <c r="O927" s="0" t="s">
        <v>1689</v>
      </c>
      <c r="P927" s="198" t="n">
        <v>10000</v>
      </c>
      <c r="S927" s="0" t="s">
        <v>1343</v>
      </c>
      <c r="T927" s="0" t="s">
        <v>772</v>
      </c>
      <c r="U927" s="200" t="n">
        <v>6.2</v>
      </c>
      <c r="V927" s="0" t="s">
        <v>1709</v>
      </c>
      <c r="W927" s="0" t="s">
        <v>1675</v>
      </c>
      <c r="X927" s="0" t="s">
        <v>1676</v>
      </c>
      <c r="Y927" s="0" t="s">
        <v>1376</v>
      </c>
      <c r="Z927" s="0" t="s">
        <v>573</v>
      </c>
      <c r="AA927" s="0" t="n">
        <v>788819</v>
      </c>
      <c r="AB927" s="197" t="n">
        <v>37027.875</v>
      </c>
      <c r="AC927" s="197" t="n">
        <v>37027.875</v>
      </c>
    </row>
    <row r="928" customFormat="false" ht="12.75" hidden="false" customHeight="false" outlineLevel="0" collapsed="false">
      <c r="A928" s="191" t="str">
        <f aca="false">B928&amp;" "&amp;C928&amp;" "&amp;D928</f>
        <v>US Natural Gas Physical</v>
      </c>
      <c r="B928" s="191" t="str">
        <f aca="false">IF((LEFT(N928,2)="US"),"US","")</f>
        <v>US</v>
      </c>
      <c r="C928" s="191" t="str">
        <f aca="false">M928</f>
        <v>Natural Gas</v>
      </c>
      <c r="D928" s="191" t="str">
        <f aca="false">IF(ISNUMBER(FIND("Phy",N928))=TRUE(),"Physical","Financial")</f>
        <v>Physical</v>
      </c>
      <c r="E928" s="191" t="n">
        <f aca="false">IF(VLOOKUP(S928,'DD-Lookup'!$J$6:$L$50,3,FALSE())="Monthly",(YEAR(AC928)-YEAR(AB928))*12+MONTH(AC928)-MONTH(AB928)+1,(AC928-AB928+1))</f>
        <v>1</v>
      </c>
      <c r="F928" s="220" t="n">
        <f aca="false">E928*SUM(P928:Q928)</f>
        <v>10000</v>
      </c>
      <c r="G928" s="196" t="n">
        <v>1245434</v>
      </c>
      <c r="H928" s="197" t="n">
        <v>37026.3317361111</v>
      </c>
      <c r="I928" s="0" t="s">
        <v>633</v>
      </c>
      <c r="M928" s="0" t="s">
        <v>927</v>
      </c>
      <c r="N928" s="0" t="s">
        <v>1371</v>
      </c>
      <c r="O928" s="0" t="s">
        <v>1553</v>
      </c>
      <c r="Q928" s="198" t="n">
        <v>10000</v>
      </c>
      <c r="S928" s="0" t="s">
        <v>1343</v>
      </c>
      <c r="T928" s="0" t="s">
        <v>772</v>
      </c>
      <c r="U928" s="200" t="n">
        <v>4.42</v>
      </c>
      <c r="V928" s="0" t="s">
        <v>1599</v>
      </c>
      <c r="W928" s="0" t="s">
        <v>1555</v>
      </c>
      <c r="X928" s="0" t="s">
        <v>1556</v>
      </c>
      <c r="Y928" s="0" t="s">
        <v>1376</v>
      </c>
      <c r="Z928" s="0" t="s">
        <v>573</v>
      </c>
      <c r="AA928" s="0" t="n">
        <v>788820</v>
      </c>
      <c r="AB928" s="197" t="n">
        <v>37027.875</v>
      </c>
      <c r="AC928" s="197" t="n">
        <v>37027.875</v>
      </c>
    </row>
    <row r="929" customFormat="false" ht="12.75" hidden="false" customHeight="false" outlineLevel="0" collapsed="false">
      <c r="A929" s="191" t="str">
        <f aca="false">B929&amp;" "&amp;C929&amp;" "&amp;D929</f>
        <v>US Natural Gas Physical</v>
      </c>
      <c r="B929" s="191" t="str">
        <f aca="false">IF((LEFT(N929,2)="US"),"US","")</f>
        <v>US</v>
      </c>
      <c r="C929" s="191" t="str">
        <f aca="false">M929</f>
        <v>Natural Gas</v>
      </c>
      <c r="D929" s="191" t="str">
        <f aca="false">IF(ISNUMBER(FIND("Phy",N929))=TRUE(),"Physical","Financial")</f>
        <v>Physical</v>
      </c>
      <c r="E929" s="191" t="n">
        <f aca="false">IF(VLOOKUP(S929,'DD-Lookup'!$J$6:$L$50,3,FALSE())="Monthly",(YEAR(AC929)-YEAR(AB929))*12+MONTH(AC929)-MONTH(AB929)+1,(AC929-AB929+1))</f>
        <v>1</v>
      </c>
      <c r="F929" s="220" t="n">
        <f aca="false">E929*SUM(P929:Q929)</f>
        <v>5000</v>
      </c>
      <c r="G929" s="196" t="n">
        <v>1245435</v>
      </c>
      <c r="H929" s="197" t="n">
        <v>37026.3317824074</v>
      </c>
      <c r="I929" s="0" t="s">
        <v>1228</v>
      </c>
      <c r="M929" s="0" t="s">
        <v>927</v>
      </c>
      <c r="N929" s="0" t="s">
        <v>1371</v>
      </c>
      <c r="O929" s="0" t="s">
        <v>1689</v>
      </c>
      <c r="P929" s="198" t="n">
        <v>5000</v>
      </c>
      <c r="S929" s="0" t="s">
        <v>1343</v>
      </c>
      <c r="T929" s="0" t="s">
        <v>772</v>
      </c>
      <c r="U929" s="200" t="n">
        <v>6.1</v>
      </c>
      <c r="V929" s="0" t="s">
        <v>1709</v>
      </c>
      <c r="W929" s="0" t="s">
        <v>1675</v>
      </c>
      <c r="X929" s="0" t="s">
        <v>1676</v>
      </c>
      <c r="Y929" s="0" t="s">
        <v>1376</v>
      </c>
      <c r="Z929" s="0" t="s">
        <v>573</v>
      </c>
      <c r="AA929" s="0" t="n">
        <v>788821</v>
      </c>
      <c r="AB929" s="197" t="n">
        <v>37027.875</v>
      </c>
      <c r="AC929" s="197" t="n">
        <v>37027.875</v>
      </c>
    </row>
    <row r="930" customFormat="false" ht="12.75" hidden="false" customHeight="false" outlineLevel="0" collapsed="false">
      <c r="A930" s="191" t="str">
        <f aca="false">B930&amp;" "&amp;C930&amp;" "&amp;D930</f>
        <v> Natural Gas Physical</v>
      </c>
      <c r="B930" s="191" t="str">
        <f aca="false">IF((LEFT(N930,2)="US"),"US","")</f>
        <v/>
      </c>
      <c r="C930" s="191" t="str">
        <f aca="false">M930</f>
        <v>Natural Gas</v>
      </c>
      <c r="D930" s="191" t="str">
        <f aca="false">IF(ISNUMBER(FIND("Phy",N930))=TRUE(),"Physical","Financial")</f>
        <v>Physical</v>
      </c>
      <c r="E930" s="191" t="n">
        <f aca="false">IF(VLOOKUP(S930,'DD-Lookup'!$J$6:$L$50,3,FALSE())="Monthly",(YEAR(AC930)-YEAR(AB930))*12+MONTH(AC930)-MONTH(AB930)+1,(AC930-AB930+1))</f>
        <v>1</v>
      </c>
      <c r="F930" s="220" t="n">
        <f aca="false">E930*SUM(P930:Q930)</f>
        <v>5000</v>
      </c>
      <c r="G930" s="196" t="n">
        <v>1245436</v>
      </c>
      <c r="H930" s="197" t="n">
        <v>37026.3318055556</v>
      </c>
      <c r="I930" s="0" t="s">
        <v>1485</v>
      </c>
      <c r="M930" s="0" t="s">
        <v>927</v>
      </c>
      <c r="N930" s="0" t="s">
        <v>1719</v>
      </c>
      <c r="O930" s="0" t="s">
        <v>1720</v>
      </c>
      <c r="P930" s="198" t="n">
        <v>5000</v>
      </c>
      <c r="S930" s="0" t="s">
        <v>327</v>
      </c>
      <c r="T930" s="0" t="s">
        <v>1721</v>
      </c>
      <c r="U930" s="200" t="n">
        <v>6.01</v>
      </c>
      <c r="V930" s="0" t="s">
        <v>1722</v>
      </c>
      <c r="W930" s="0" t="s">
        <v>1723</v>
      </c>
      <c r="X930" s="0" t="s">
        <v>1724</v>
      </c>
      <c r="Y930" s="0" t="s">
        <v>1376</v>
      </c>
      <c r="Z930" s="0" t="s">
        <v>646</v>
      </c>
      <c r="AA930" s="0" t="n">
        <v>788822</v>
      </c>
      <c r="AB930" s="197" t="n">
        <v>37026.875</v>
      </c>
      <c r="AC930" s="197" t="n">
        <v>37026.875</v>
      </c>
    </row>
    <row r="931" customFormat="false" ht="12.75" hidden="false" customHeight="false" outlineLevel="0" collapsed="false">
      <c r="A931" s="191" t="str">
        <f aca="false">B931&amp;" "&amp;C931&amp;" "&amp;D931</f>
        <v>US Natural Gas Physical</v>
      </c>
      <c r="B931" s="191" t="str">
        <f aca="false">IF((LEFT(N931,2)="US"),"US","")</f>
        <v>US</v>
      </c>
      <c r="C931" s="191" t="str">
        <f aca="false">M931</f>
        <v>Natural Gas</v>
      </c>
      <c r="D931" s="191" t="str">
        <f aca="false">IF(ISNUMBER(FIND("Phy",N931))=TRUE(),"Physical","Financial")</f>
        <v>Physical</v>
      </c>
      <c r="E931" s="191" t="n">
        <f aca="false">IF(VLOOKUP(S931,'DD-Lookup'!$J$6:$L$50,3,FALSE())="Monthly",(YEAR(AC931)-YEAR(AB931))*12+MONTH(AC931)-MONTH(AB931)+1,(AC931-AB931+1))</f>
        <v>1</v>
      </c>
      <c r="F931" s="220" t="n">
        <f aca="false">E931*SUM(P931:Q931)</f>
        <v>10000</v>
      </c>
      <c r="G931" s="196" t="n">
        <v>1245437</v>
      </c>
      <c r="H931" s="197" t="n">
        <v>37026.3318171296</v>
      </c>
      <c r="I931" s="0" t="s">
        <v>1664</v>
      </c>
      <c r="M931" s="0" t="s">
        <v>927</v>
      </c>
      <c r="N931" s="0" t="s">
        <v>1371</v>
      </c>
      <c r="O931" s="0" t="s">
        <v>1673</v>
      </c>
      <c r="P931" s="198" t="n">
        <v>10000</v>
      </c>
      <c r="S931" s="0" t="s">
        <v>1343</v>
      </c>
      <c r="T931" s="0" t="s">
        <v>772</v>
      </c>
      <c r="U931" s="200" t="n">
        <v>4.75</v>
      </c>
      <c r="V931" s="0" t="s">
        <v>1708</v>
      </c>
      <c r="W931" s="0" t="s">
        <v>1675</v>
      </c>
      <c r="X931" s="0" t="s">
        <v>1676</v>
      </c>
      <c r="Y931" s="0" t="s">
        <v>1376</v>
      </c>
      <c r="Z931" s="0" t="s">
        <v>573</v>
      </c>
      <c r="AA931" s="0" t="n">
        <v>788823</v>
      </c>
      <c r="AB931" s="197" t="n">
        <v>37027.875</v>
      </c>
      <c r="AC931" s="197" t="n">
        <v>37027.875</v>
      </c>
    </row>
    <row r="932" customFormat="false" ht="12.75" hidden="false" customHeight="false" outlineLevel="0" collapsed="false">
      <c r="A932" s="191" t="str">
        <f aca="false">B932&amp;" "&amp;C932&amp;" "&amp;D932</f>
        <v>US Natural Gas Physical</v>
      </c>
      <c r="B932" s="191" t="str">
        <f aca="false">IF((LEFT(N932,2)="US"),"US","")</f>
        <v>US</v>
      </c>
      <c r="C932" s="191" t="str">
        <f aca="false">M932</f>
        <v>Natural Gas</v>
      </c>
      <c r="D932" s="191" t="str">
        <f aca="false">IF(ISNUMBER(FIND("Phy",N932))=TRUE(),"Physical","Financial")</f>
        <v>Physical</v>
      </c>
      <c r="E932" s="191" t="n">
        <f aca="false">IF(VLOOKUP(S932,'DD-Lookup'!$J$6:$L$50,3,FALSE())="Monthly",(YEAR(AC932)-YEAR(AB932))*12+MONTH(AC932)-MONTH(AB932)+1,(AC932-AB932+1))</f>
        <v>1</v>
      </c>
      <c r="F932" s="220" t="n">
        <f aca="false">E932*SUM(P932:Q932)</f>
        <v>5000</v>
      </c>
      <c r="G932" s="196" t="n">
        <v>1245438</v>
      </c>
      <c r="H932" s="197" t="n">
        <v>37026.3318634259</v>
      </c>
      <c r="I932" s="0" t="s">
        <v>1228</v>
      </c>
      <c r="M932" s="0" t="s">
        <v>927</v>
      </c>
      <c r="N932" s="0" t="s">
        <v>1371</v>
      </c>
      <c r="O932" s="0" t="s">
        <v>1689</v>
      </c>
      <c r="P932" s="198" t="n">
        <v>5000</v>
      </c>
      <c r="S932" s="0" t="s">
        <v>1343</v>
      </c>
      <c r="T932" s="0" t="s">
        <v>772</v>
      </c>
      <c r="U932" s="200" t="n">
        <v>6</v>
      </c>
      <c r="V932" s="0" t="s">
        <v>1709</v>
      </c>
      <c r="W932" s="0" t="s">
        <v>1675</v>
      </c>
      <c r="X932" s="0" t="s">
        <v>1676</v>
      </c>
      <c r="Y932" s="0" t="s">
        <v>1376</v>
      </c>
      <c r="Z932" s="0" t="s">
        <v>573</v>
      </c>
      <c r="AA932" s="0" t="n">
        <v>788824</v>
      </c>
      <c r="AB932" s="197" t="n">
        <v>37027.875</v>
      </c>
      <c r="AC932" s="197" t="n">
        <v>37027.875</v>
      </c>
    </row>
    <row r="933" customFormat="false" ht="12.75" hidden="false" customHeight="false" outlineLevel="0" collapsed="false">
      <c r="A933" s="191" t="str">
        <f aca="false">B933&amp;" "&amp;C933&amp;" "&amp;D933</f>
        <v>US Natural Gas Physical</v>
      </c>
      <c r="B933" s="191" t="str">
        <f aca="false">IF((LEFT(N933,2)="US"),"US","")</f>
        <v>US</v>
      </c>
      <c r="C933" s="191" t="str">
        <f aca="false">M933</f>
        <v>Natural Gas</v>
      </c>
      <c r="D933" s="191" t="str">
        <f aca="false">IF(ISNUMBER(FIND("Phy",N933))=TRUE(),"Physical","Financial")</f>
        <v>Physical</v>
      </c>
      <c r="E933" s="191" t="n">
        <f aca="false">IF(VLOOKUP(S933,'DD-Lookup'!$J$6:$L$50,3,FALSE())="Monthly",(YEAR(AC933)-YEAR(AB933))*12+MONTH(AC933)-MONTH(AB933)+1,(AC933-AB933+1))</f>
        <v>1</v>
      </c>
      <c r="F933" s="220" t="n">
        <f aca="false">E933*SUM(P933:Q933)</f>
        <v>5000</v>
      </c>
      <c r="G933" s="196" t="n">
        <v>1245439</v>
      </c>
      <c r="H933" s="197" t="n">
        <v>37026.3319328704</v>
      </c>
      <c r="I933" s="0" t="s">
        <v>1306</v>
      </c>
      <c r="M933" s="0" t="s">
        <v>927</v>
      </c>
      <c r="N933" s="0" t="s">
        <v>1371</v>
      </c>
      <c r="O933" s="0" t="s">
        <v>1689</v>
      </c>
      <c r="P933" s="198" t="n">
        <v>5000</v>
      </c>
      <c r="S933" s="0" t="s">
        <v>1343</v>
      </c>
      <c r="T933" s="0" t="s">
        <v>772</v>
      </c>
      <c r="U933" s="200" t="n">
        <v>5.9</v>
      </c>
      <c r="V933" s="0" t="s">
        <v>1725</v>
      </c>
      <c r="W933" s="0" t="s">
        <v>1675</v>
      </c>
      <c r="X933" s="0" t="s">
        <v>1676</v>
      </c>
      <c r="Y933" s="0" t="s">
        <v>1376</v>
      </c>
      <c r="Z933" s="0" t="s">
        <v>573</v>
      </c>
      <c r="AA933" s="0" t="n">
        <v>788825</v>
      </c>
      <c r="AB933" s="197" t="n">
        <v>37027.875</v>
      </c>
      <c r="AC933" s="197" t="n">
        <v>37027.875</v>
      </c>
    </row>
    <row r="934" customFormat="false" ht="12.75" hidden="false" customHeight="false" outlineLevel="0" collapsed="false">
      <c r="A934" s="191" t="str">
        <f aca="false">B934&amp;" "&amp;C934&amp;" "&amp;D934</f>
        <v>US Natural Gas Physical</v>
      </c>
      <c r="B934" s="191" t="str">
        <f aca="false">IF((LEFT(N934,2)="US"),"US","")</f>
        <v>US</v>
      </c>
      <c r="C934" s="191" t="str">
        <f aca="false">M934</f>
        <v>Natural Gas</v>
      </c>
      <c r="D934" s="191" t="str">
        <f aca="false">IF(ISNUMBER(FIND("Phy",N934))=TRUE(),"Physical","Financial")</f>
        <v>Physical</v>
      </c>
      <c r="E934" s="191" t="n">
        <f aca="false">IF(VLOOKUP(S934,'DD-Lookup'!$J$6:$L$50,3,FALSE())="Monthly",(YEAR(AC934)-YEAR(AB934))*12+MONTH(AC934)-MONTH(AB934)+1,(AC934-AB934+1))</f>
        <v>1</v>
      </c>
      <c r="F934" s="220" t="n">
        <f aca="false">E934*SUM(P934:Q934)</f>
        <v>5000</v>
      </c>
      <c r="G934" s="196" t="n">
        <v>1245440</v>
      </c>
      <c r="H934" s="197" t="n">
        <v>37026.3320601852</v>
      </c>
      <c r="I934" s="0" t="s">
        <v>1251</v>
      </c>
      <c r="M934" s="0" t="s">
        <v>927</v>
      </c>
      <c r="N934" s="0" t="s">
        <v>1371</v>
      </c>
      <c r="O934" s="0" t="s">
        <v>1714</v>
      </c>
      <c r="P934" s="198" t="n">
        <v>5000</v>
      </c>
      <c r="S934" s="0" t="s">
        <v>1343</v>
      </c>
      <c r="T934" s="0" t="s">
        <v>772</v>
      </c>
      <c r="U934" s="200" t="n">
        <v>5.95</v>
      </c>
      <c r="V934" s="0" t="s">
        <v>1726</v>
      </c>
      <c r="W934" s="0" t="s">
        <v>1675</v>
      </c>
      <c r="X934" s="0" t="s">
        <v>1676</v>
      </c>
      <c r="Y934" s="0" t="s">
        <v>1376</v>
      </c>
      <c r="Z934" s="0" t="s">
        <v>573</v>
      </c>
      <c r="AA934" s="0" t="n">
        <v>788826</v>
      </c>
      <c r="AB934" s="197" t="n">
        <v>37027.875</v>
      </c>
      <c r="AC934" s="197" t="n">
        <v>37027.875</v>
      </c>
    </row>
    <row r="935" customFormat="false" ht="12.75" hidden="false" customHeight="false" outlineLevel="0" collapsed="false">
      <c r="A935" s="191" t="str">
        <f aca="false">B935&amp;" "&amp;C935&amp;" "&amp;D935</f>
        <v>US Natural Gas Physical</v>
      </c>
      <c r="B935" s="191" t="str">
        <f aca="false">IF((LEFT(N935,2)="US"),"US","")</f>
        <v>US</v>
      </c>
      <c r="C935" s="191" t="str">
        <f aca="false">M935</f>
        <v>Natural Gas</v>
      </c>
      <c r="D935" s="191" t="str">
        <f aca="false">IF(ISNUMBER(FIND("Phy",N935))=TRUE(),"Physical","Financial")</f>
        <v>Physical</v>
      </c>
      <c r="E935" s="191" t="n">
        <f aca="false">IF(VLOOKUP(S935,'DD-Lookup'!$J$6:$L$50,3,FALSE())="Monthly",(YEAR(AC935)-YEAR(AB935))*12+MONTH(AC935)-MONTH(AB935)+1,(AC935-AB935+1))</f>
        <v>1</v>
      </c>
      <c r="F935" s="220" t="n">
        <f aca="false">E935*SUM(P935:Q935)</f>
        <v>10000</v>
      </c>
      <c r="G935" s="196" t="n">
        <v>1245441</v>
      </c>
      <c r="H935" s="197" t="n">
        <v>37026.3320717593</v>
      </c>
      <c r="I935" s="0" t="s">
        <v>625</v>
      </c>
      <c r="M935" s="0" t="s">
        <v>927</v>
      </c>
      <c r="N935" s="0" t="s">
        <v>1371</v>
      </c>
      <c r="O935" s="0" t="s">
        <v>1457</v>
      </c>
      <c r="P935" s="198" t="n">
        <v>10000</v>
      </c>
      <c r="S935" s="0" t="s">
        <v>1343</v>
      </c>
      <c r="T935" s="0" t="s">
        <v>772</v>
      </c>
      <c r="U935" s="200" t="n">
        <v>4.38</v>
      </c>
      <c r="V935" s="0" t="s">
        <v>1496</v>
      </c>
      <c r="W935" s="0" t="s">
        <v>1459</v>
      </c>
      <c r="X935" s="0" t="s">
        <v>1460</v>
      </c>
      <c r="Y935" s="0" t="s">
        <v>1376</v>
      </c>
      <c r="Z935" s="0" t="s">
        <v>573</v>
      </c>
      <c r="AA935" s="0" t="n">
        <v>788827</v>
      </c>
      <c r="AB935" s="197" t="n">
        <v>37027.875</v>
      </c>
      <c r="AC935" s="197" t="n">
        <v>37027.875</v>
      </c>
    </row>
    <row r="936" customFormat="false" ht="12.75" hidden="false" customHeight="false" outlineLevel="0" collapsed="false">
      <c r="A936" s="191" t="str">
        <f aca="false">B936&amp;" "&amp;C936&amp;" "&amp;D936</f>
        <v>US Natural Gas Physical</v>
      </c>
      <c r="B936" s="191" t="str">
        <f aca="false">IF((LEFT(N936,2)="US"),"US","")</f>
        <v>US</v>
      </c>
      <c r="C936" s="191" t="str">
        <f aca="false">M936</f>
        <v>Natural Gas</v>
      </c>
      <c r="D936" s="191" t="str">
        <f aca="false">IF(ISNUMBER(FIND("Phy",N936))=TRUE(),"Physical","Financial")</f>
        <v>Physical</v>
      </c>
      <c r="E936" s="191" t="n">
        <f aca="false">IF(VLOOKUP(S936,'DD-Lookup'!$J$6:$L$50,3,FALSE())="Monthly",(YEAR(AC936)-YEAR(AB936))*12+MONTH(AC936)-MONTH(AB936)+1,(AC936-AB936+1))</f>
        <v>1</v>
      </c>
      <c r="F936" s="220" t="n">
        <f aca="false">E936*SUM(P936:Q936)</f>
        <v>4293</v>
      </c>
      <c r="G936" s="196" t="n">
        <v>1245442</v>
      </c>
      <c r="H936" s="197" t="n">
        <v>37026.3321527778</v>
      </c>
      <c r="I936" s="0" t="s">
        <v>1664</v>
      </c>
      <c r="M936" s="0" t="s">
        <v>927</v>
      </c>
      <c r="N936" s="0" t="s">
        <v>1371</v>
      </c>
      <c r="O936" s="0" t="s">
        <v>1673</v>
      </c>
      <c r="P936" s="198" t="n">
        <v>4293</v>
      </c>
      <c r="S936" s="0" t="s">
        <v>1343</v>
      </c>
      <c r="T936" s="0" t="s">
        <v>772</v>
      </c>
      <c r="U936" s="200" t="n">
        <v>4.65</v>
      </c>
      <c r="V936" s="0" t="s">
        <v>1708</v>
      </c>
      <c r="W936" s="0" t="s">
        <v>1675</v>
      </c>
      <c r="X936" s="0" t="s">
        <v>1676</v>
      </c>
      <c r="Y936" s="0" t="s">
        <v>1376</v>
      </c>
      <c r="Z936" s="0" t="s">
        <v>573</v>
      </c>
      <c r="AA936" s="0" t="n">
        <v>788828</v>
      </c>
      <c r="AB936" s="197" t="n">
        <v>37027.875</v>
      </c>
      <c r="AC936" s="197" t="n">
        <v>37027.875</v>
      </c>
    </row>
    <row r="937" customFormat="false" ht="12.75" hidden="false" customHeight="false" outlineLevel="0" collapsed="false">
      <c r="A937" s="191" t="str">
        <f aca="false">B937&amp;" "&amp;C937&amp;" "&amp;D937</f>
        <v>US Natural Gas Physical</v>
      </c>
      <c r="B937" s="191" t="str">
        <f aca="false">IF((LEFT(N937,2)="US"),"US","")</f>
        <v>US</v>
      </c>
      <c r="C937" s="191" t="str">
        <f aca="false">M937</f>
        <v>Natural Gas</v>
      </c>
      <c r="D937" s="191" t="str">
        <f aca="false">IF(ISNUMBER(FIND("Phy",N937))=TRUE(),"Physical","Financial")</f>
        <v>Physical</v>
      </c>
      <c r="E937" s="191" t="n">
        <f aca="false">IF(VLOOKUP(S937,'DD-Lookup'!$J$6:$L$50,3,FALSE())="Monthly",(YEAR(AC937)-YEAR(AB937))*12+MONTH(AC937)-MONTH(AB937)+1,(AC937-AB937+1))</f>
        <v>1</v>
      </c>
      <c r="F937" s="220" t="n">
        <f aca="false">E937*SUM(P937:Q937)</f>
        <v>5000</v>
      </c>
      <c r="G937" s="196" t="n">
        <v>1245443</v>
      </c>
      <c r="H937" s="197" t="n">
        <v>37026.3321759259</v>
      </c>
      <c r="I937" s="0" t="s">
        <v>1727</v>
      </c>
      <c r="M937" s="0" t="s">
        <v>927</v>
      </c>
      <c r="N937" s="0" t="s">
        <v>1371</v>
      </c>
      <c r="O937" s="0" t="s">
        <v>1423</v>
      </c>
      <c r="P937" s="198" t="n">
        <v>5000</v>
      </c>
      <c r="S937" s="0" t="s">
        <v>1343</v>
      </c>
      <c r="T937" s="0" t="s">
        <v>772</v>
      </c>
      <c r="U937" s="200" t="n">
        <v>4.305</v>
      </c>
      <c r="V937" s="0" t="s">
        <v>1728</v>
      </c>
      <c r="W937" s="0" t="s">
        <v>1424</v>
      </c>
      <c r="X937" s="0" t="s">
        <v>1425</v>
      </c>
      <c r="Y937" s="0" t="s">
        <v>1376</v>
      </c>
      <c r="Z937" s="0" t="s">
        <v>573</v>
      </c>
      <c r="AA937" s="0" t="n">
        <v>788829</v>
      </c>
      <c r="AB937" s="197" t="n">
        <v>37027.875</v>
      </c>
      <c r="AC937" s="197" t="n">
        <v>37027.875</v>
      </c>
    </row>
    <row r="938" customFormat="false" ht="12.75" hidden="false" customHeight="false" outlineLevel="0" collapsed="false">
      <c r="A938" s="191" t="str">
        <f aca="false">B938&amp;" "&amp;C938&amp;" "&amp;D938</f>
        <v>US Natural Gas Physical</v>
      </c>
      <c r="B938" s="191" t="str">
        <f aca="false">IF((LEFT(N938,2)="US"),"US","")</f>
        <v>US</v>
      </c>
      <c r="C938" s="191" t="str">
        <f aca="false">M938</f>
        <v>Natural Gas</v>
      </c>
      <c r="D938" s="191" t="str">
        <f aca="false">IF(ISNUMBER(FIND("Phy",N938))=TRUE(),"Physical","Financial")</f>
        <v>Physical</v>
      </c>
      <c r="E938" s="191" t="n">
        <f aca="false">IF(VLOOKUP(S938,'DD-Lookup'!$J$6:$L$50,3,FALSE())="Monthly",(YEAR(AC938)-YEAR(AB938))*12+MONTH(AC938)-MONTH(AB938)+1,(AC938-AB938+1))</f>
        <v>1</v>
      </c>
      <c r="F938" s="220" t="n">
        <f aca="false">E938*SUM(P938:Q938)</f>
        <v>5000</v>
      </c>
      <c r="G938" s="196" t="n">
        <v>1245444</v>
      </c>
      <c r="H938" s="197" t="n">
        <v>37026.3321875</v>
      </c>
      <c r="I938" s="0" t="s">
        <v>1251</v>
      </c>
      <c r="M938" s="0" t="s">
        <v>927</v>
      </c>
      <c r="N938" s="0" t="s">
        <v>1371</v>
      </c>
      <c r="O938" s="0" t="s">
        <v>1689</v>
      </c>
      <c r="Q938" s="198" t="n">
        <v>5000</v>
      </c>
      <c r="S938" s="0" t="s">
        <v>1343</v>
      </c>
      <c r="T938" s="0" t="s">
        <v>772</v>
      </c>
      <c r="U938" s="200" t="n">
        <v>6</v>
      </c>
      <c r="V938" s="0" t="s">
        <v>1726</v>
      </c>
      <c r="W938" s="0" t="s">
        <v>1675</v>
      </c>
      <c r="X938" s="0" t="s">
        <v>1676</v>
      </c>
      <c r="Y938" s="0" t="s">
        <v>1376</v>
      </c>
      <c r="Z938" s="0" t="s">
        <v>573</v>
      </c>
      <c r="AA938" s="0" t="n">
        <v>788830</v>
      </c>
      <c r="AB938" s="197" t="n">
        <v>37027.875</v>
      </c>
      <c r="AC938" s="197" t="n">
        <v>37027.875</v>
      </c>
    </row>
    <row r="939" customFormat="false" ht="12.75" hidden="false" customHeight="false" outlineLevel="0" collapsed="false">
      <c r="A939" s="191" t="str">
        <f aca="false">B939&amp;" "&amp;C939&amp;" "&amp;D939</f>
        <v>US Natural Gas Physical</v>
      </c>
      <c r="B939" s="191" t="str">
        <f aca="false">IF((LEFT(N939,2)="US"),"US","")</f>
        <v>US</v>
      </c>
      <c r="C939" s="191" t="str">
        <f aca="false">M939</f>
        <v>Natural Gas</v>
      </c>
      <c r="D939" s="191" t="str">
        <f aca="false">IF(ISNUMBER(FIND("Phy",N939))=TRUE(),"Physical","Financial")</f>
        <v>Physical</v>
      </c>
      <c r="E939" s="191" t="n">
        <f aca="false">IF(VLOOKUP(S939,'DD-Lookup'!$J$6:$L$50,3,FALSE())="Monthly",(YEAR(AC939)-YEAR(AB939))*12+MONTH(AC939)-MONTH(AB939)+1,(AC939-AB939+1))</f>
        <v>1</v>
      </c>
      <c r="F939" s="220" t="n">
        <f aca="false">E939*SUM(P939:Q939)</f>
        <v>5000</v>
      </c>
      <c r="G939" s="196" t="n">
        <v>1245445</v>
      </c>
      <c r="H939" s="197" t="n">
        <v>37026.3323032407</v>
      </c>
      <c r="I939" s="0" t="s">
        <v>1377</v>
      </c>
      <c r="M939" s="0" t="s">
        <v>927</v>
      </c>
      <c r="N939" s="0" t="s">
        <v>1371</v>
      </c>
      <c r="O939" s="0" t="s">
        <v>1423</v>
      </c>
      <c r="P939" s="198" t="n">
        <v>5000</v>
      </c>
      <c r="S939" s="0" t="s">
        <v>1343</v>
      </c>
      <c r="T939" s="0" t="s">
        <v>772</v>
      </c>
      <c r="U939" s="200" t="n">
        <v>4.3</v>
      </c>
      <c r="V939" s="0" t="s">
        <v>1473</v>
      </c>
      <c r="W939" s="0" t="s">
        <v>1424</v>
      </c>
      <c r="X939" s="0" t="s">
        <v>1425</v>
      </c>
      <c r="Y939" s="0" t="s">
        <v>1376</v>
      </c>
      <c r="Z939" s="0" t="s">
        <v>573</v>
      </c>
      <c r="AA939" s="0" t="n">
        <v>788831</v>
      </c>
      <c r="AB939" s="197" t="n">
        <v>37027.875</v>
      </c>
      <c r="AC939" s="197" t="n">
        <v>37027.875</v>
      </c>
    </row>
    <row r="940" customFormat="false" ht="12.75" hidden="false" customHeight="false" outlineLevel="0" collapsed="false">
      <c r="A940" s="191" t="str">
        <f aca="false">B940&amp;" "&amp;C940&amp;" "&amp;D940</f>
        <v> Natural Gas Physical</v>
      </c>
      <c r="B940" s="191" t="str">
        <f aca="false">IF((LEFT(N940,2)="US"),"US","")</f>
        <v/>
      </c>
      <c r="C940" s="191" t="str">
        <f aca="false">M940</f>
        <v>Natural Gas</v>
      </c>
      <c r="D940" s="191" t="str">
        <f aca="false">IF(ISNUMBER(FIND("Phy",N940))=TRUE(),"Physical","Financial")</f>
        <v>Physical</v>
      </c>
      <c r="E940" s="191" t="n">
        <f aca="false">IF(VLOOKUP(S940,'DD-Lookup'!$J$6:$L$50,3,FALSE())="Monthly",(YEAR(AC940)-YEAR(AB940))*12+MONTH(AC940)-MONTH(AB940)+1,(AC940-AB940+1))</f>
        <v>1</v>
      </c>
      <c r="F940" s="220" t="n">
        <f aca="false">E940*SUM(P940:Q940)</f>
        <v>50000</v>
      </c>
      <c r="G940" s="196" t="n">
        <v>1245446</v>
      </c>
      <c r="H940" s="197" t="n">
        <v>37026.3323148148</v>
      </c>
      <c r="I940" s="0" t="s">
        <v>1729</v>
      </c>
      <c r="M940" s="0" t="s">
        <v>927</v>
      </c>
      <c r="N940" s="0" t="s">
        <v>928</v>
      </c>
      <c r="O940" s="0" t="s">
        <v>952</v>
      </c>
      <c r="P940" s="198" t="n">
        <v>50000</v>
      </c>
      <c r="S940" s="0" t="s">
        <v>930</v>
      </c>
      <c r="T940" s="0" t="s">
        <v>931</v>
      </c>
      <c r="U940" s="200" t="n">
        <v>22</v>
      </c>
      <c r="V940" s="0" t="s">
        <v>1730</v>
      </c>
      <c r="W940" s="0" t="s">
        <v>954</v>
      </c>
      <c r="X940" s="0" t="s">
        <v>934</v>
      </c>
      <c r="Y940" s="0" t="s">
        <v>935</v>
      </c>
      <c r="Z940" s="0" t="s">
        <v>800</v>
      </c>
      <c r="AA940" s="0" t="n">
        <v>102895</v>
      </c>
      <c r="AB940" s="197" t="n">
        <v>37026.875</v>
      </c>
      <c r="AC940" s="197" t="n">
        <v>37026.875</v>
      </c>
    </row>
    <row r="941" customFormat="false" ht="12.75" hidden="false" customHeight="false" outlineLevel="0" collapsed="false">
      <c r="A941" s="191" t="str">
        <f aca="false">B941&amp;" "&amp;C941&amp;" "&amp;D941</f>
        <v>US Natural Gas Physical</v>
      </c>
      <c r="B941" s="191" t="str">
        <f aca="false">IF((LEFT(N941,2)="US"),"US","")</f>
        <v>US</v>
      </c>
      <c r="C941" s="191" t="str">
        <f aca="false">M941</f>
        <v>Natural Gas</v>
      </c>
      <c r="D941" s="191" t="str">
        <f aca="false">IF(ISNUMBER(FIND("Phy",N941))=TRUE(),"Physical","Financial")</f>
        <v>Physical</v>
      </c>
      <c r="E941" s="191" t="n">
        <f aca="false">IF(VLOOKUP(S941,'DD-Lookup'!$J$6:$L$50,3,FALSE())="Monthly",(YEAR(AC941)-YEAR(AB941))*12+MONTH(AC941)-MONTH(AB941)+1,(AC941-AB941+1))</f>
        <v>1</v>
      </c>
      <c r="F941" s="220" t="n">
        <f aca="false">E941*SUM(P941:Q941)</f>
        <v>5000</v>
      </c>
      <c r="G941" s="196" t="n">
        <v>1245447</v>
      </c>
      <c r="H941" s="197" t="n">
        <v>37026.332662037</v>
      </c>
      <c r="I941" s="0" t="s">
        <v>1228</v>
      </c>
      <c r="M941" s="0" t="s">
        <v>927</v>
      </c>
      <c r="N941" s="0" t="s">
        <v>1371</v>
      </c>
      <c r="O941" s="0" t="s">
        <v>1731</v>
      </c>
      <c r="P941" s="198" t="n">
        <v>5000</v>
      </c>
      <c r="S941" s="0" t="s">
        <v>1343</v>
      </c>
      <c r="T941" s="0" t="s">
        <v>772</v>
      </c>
      <c r="U941" s="200" t="n">
        <v>3.21</v>
      </c>
      <c r="V941" s="0" t="s">
        <v>1732</v>
      </c>
      <c r="W941" s="0" t="s">
        <v>1733</v>
      </c>
      <c r="X941" s="0" t="s">
        <v>1676</v>
      </c>
      <c r="Y941" s="0" t="s">
        <v>1376</v>
      </c>
      <c r="Z941" s="0" t="s">
        <v>573</v>
      </c>
      <c r="AA941" s="0" t="n">
        <v>788832</v>
      </c>
      <c r="AB941" s="197" t="n">
        <v>37027.875</v>
      </c>
      <c r="AC941" s="197" t="n">
        <v>37027.875</v>
      </c>
    </row>
    <row r="942" customFormat="false" ht="12.75" hidden="false" customHeight="false" outlineLevel="0" collapsed="false">
      <c r="A942" s="191" t="str">
        <f aca="false">B942&amp;" "&amp;C942&amp;" "&amp;D942</f>
        <v> Metals Financial</v>
      </c>
      <c r="B942" s="191" t="str">
        <f aca="false">IF((LEFT(N942,2)="US"),"US","")</f>
        <v/>
      </c>
      <c r="C942" s="191" t="str">
        <f aca="false">M942</f>
        <v>Metals</v>
      </c>
      <c r="D942" s="191" t="str">
        <f aca="false">IF(ISNUMBER(FIND("Phy",N942))=TRUE(),"Physical","Financial")</f>
        <v>Financial</v>
      </c>
      <c r="E942" s="191" t="n">
        <f aca="false">IF(VLOOKUP(S942,'DD-Lookup'!$J$6:$L$50,3,FALSE())="Monthly",(YEAR(AC942)-YEAR(AB942))*12+MONTH(AC942)-MONTH(AB942)+1,(AC942-AB942+1))</f>
        <v>1</v>
      </c>
      <c r="F942" s="220" t="n">
        <f aca="false">E942*SUM(P942:Q942)</f>
        <v>6</v>
      </c>
      <c r="G942" s="196" t="n">
        <v>1245450</v>
      </c>
      <c r="H942" s="197" t="n">
        <v>37026.3328009259</v>
      </c>
      <c r="I942" s="0" t="s">
        <v>616</v>
      </c>
      <c r="M942" s="0" t="s">
        <v>768</v>
      </c>
      <c r="N942" s="0" t="s">
        <v>870</v>
      </c>
      <c r="O942" s="0" t="s">
        <v>871</v>
      </c>
      <c r="P942" s="198" t="n">
        <v>6</v>
      </c>
      <c r="S942" s="0" t="s">
        <v>771</v>
      </c>
      <c r="T942" s="0" t="s">
        <v>772</v>
      </c>
      <c r="U942" s="200" t="n">
        <v>1514</v>
      </c>
      <c r="V942" s="0" t="s">
        <v>878</v>
      </c>
      <c r="W942" s="0" t="s">
        <v>820</v>
      </c>
      <c r="X942" s="0" t="s">
        <v>775</v>
      </c>
      <c r="Y942" s="0" t="s">
        <v>776</v>
      </c>
      <c r="Z942" s="0" t="s">
        <v>777</v>
      </c>
      <c r="AA942" s="0" t="n">
        <v>2129795</v>
      </c>
    </row>
    <row r="943" customFormat="false" ht="12.75" hidden="false" customHeight="false" outlineLevel="0" collapsed="false">
      <c r="A943" s="191" t="str">
        <f aca="false">B943&amp;" "&amp;C943&amp;" "&amp;D943</f>
        <v>US Natural Gas Physical</v>
      </c>
      <c r="B943" s="191" t="str">
        <f aca="false">IF((LEFT(N943,2)="US"),"US","")</f>
        <v>US</v>
      </c>
      <c r="C943" s="191" t="str">
        <f aca="false">M943</f>
        <v>Natural Gas</v>
      </c>
      <c r="D943" s="191" t="str">
        <f aca="false">IF(ISNUMBER(FIND("Phy",N943))=TRUE(),"Physical","Financial")</f>
        <v>Physical</v>
      </c>
      <c r="E943" s="191" t="n">
        <f aca="false">IF(VLOOKUP(S943,'DD-Lookup'!$J$6:$L$50,3,FALSE())="Monthly",(YEAR(AC943)-YEAR(AB943))*12+MONTH(AC943)-MONTH(AB943)+1,(AC943-AB943+1))</f>
        <v>1</v>
      </c>
      <c r="F943" s="220" t="n">
        <f aca="false">E943*SUM(P943:Q943)</f>
        <v>5000</v>
      </c>
      <c r="G943" s="196" t="n">
        <v>1245449</v>
      </c>
      <c r="H943" s="197" t="n">
        <v>37026.3328009259</v>
      </c>
      <c r="I943" s="0" t="s">
        <v>609</v>
      </c>
      <c r="M943" s="0" t="s">
        <v>927</v>
      </c>
      <c r="N943" s="0" t="s">
        <v>1371</v>
      </c>
      <c r="O943" s="0" t="s">
        <v>1651</v>
      </c>
      <c r="P943" s="198" t="n">
        <v>5000</v>
      </c>
      <c r="S943" s="0" t="s">
        <v>1343</v>
      </c>
      <c r="T943" s="0" t="s">
        <v>772</v>
      </c>
      <c r="U943" s="200" t="n">
        <v>4.795</v>
      </c>
      <c r="V943" s="0" t="s">
        <v>1634</v>
      </c>
      <c r="W943" s="0" t="s">
        <v>1635</v>
      </c>
      <c r="X943" s="0" t="s">
        <v>1636</v>
      </c>
      <c r="Y943" s="0" t="s">
        <v>1376</v>
      </c>
      <c r="Z943" s="0" t="s">
        <v>573</v>
      </c>
      <c r="AA943" s="0" t="n">
        <v>788833</v>
      </c>
      <c r="AB943" s="197" t="n">
        <v>37027.875</v>
      </c>
      <c r="AC943" s="197" t="n">
        <v>37027.875</v>
      </c>
    </row>
    <row r="944" customFormat="false" ht="12.75" hidden="false" customHeight="false" outlineLevel="0" collapsed="false">
      <c r="A944" s="191" t="str">
        <f aca="false">B944&amp;" "&amp;C944&amp;" "&amp;D944</f>
        <v>US Natural Gas Physical</v>
      </c>
      <c r="B944" s="191" t="str">
        <f aca="false">IF((LEFT(N944,2)="US"),"US","")</f>
        <v>US</v>
      </c>
      <c r="C944" s="191" t="str">
        <f aca="false">M944</f>
        <v>Natural Gas</v>
      </c>
      <c r="D944" s="191" t="str">
        <f aca="false">IF(ISNUMBER(FIND("Phy",N944))=TRUE(),"Physical","Financial")</f>
        <v>Physical</v>
      </c>
      <c r="E944" s="191" t="n">
        <f aca="false">IF(VLOOKUP(S944,'DD-Lookup'!$J$6:$L$50,3,FALSE())="Monthly",(YEAR(AC944)-YEAR(AB944))*12+MONTH(AC944)-MONTH(AB944)+1,(AC944-AB944+1))</f>
        <v>1</v>
      </c>
      <c r="F944" s="220" t="n">
        <f aca="false">E944*SUM(P944:Q944)</f>
        <v>4800</v>
      </c>
      <c r="G944" s="196" t="n">
        <v>1245451</v>
      </c>
      <c r="H944" s="197" t="n">
        <v>37026.332962963</v>
      </c>
      <c r="I944" s="0" t="s">
        <v>1734</v>
      </c>
      <c r="M944" s="0" t="s">
        <v>927</v>
      </c>
      <c r="N944" s="0" t="s">
        <v>1371</v>
      </c>
      <c r="O944" s="0" t="s">
        <v>1696</v>
      </c>
      <c r="P944" s="198" t="n">
        <v>4800</v>
      </c>
      <c r="S944" s="0" t="s">
        <v>1343</v>
      </c>
      <c r="T944" s="0" t="s">
        <v>772</v>
      </c>
      <c r="U944" s="200" t="n">
        <v>4.39</v>
      </c>
      <c r="V944" s="0" t="s">
        <v>1735</v>
      </c>
      <c r="W944" s="0" t="s">
        <v>1567</v>
      </c>
      <c r="X944" s="0" t="s">
        <v>1683</v>
      </c>
      <c r="Y944" s="0" t="s">
        <v>1376</v>
      </c>
      <c r="Z944" s="0" t="s">
        <v>573</v>
      </c>
      <c r="AA944" s="0" t="n">
        <v>788834</v>
      </c>
      <c r="AB944" s="197" t="n">
        <v>37027.875</v>
      </c>
      <c r="AC944" s="197" t="n">
        <v>37027.875</v>
      </c>
    </row>
    <row r="945" customFormat="false" ht="12.75" hidden="false" customHeight="false" outlineLevel="0" collapsed="false">
      <c r="A945" s="191" t="str">
        <f aca="false">B945&amp;" "&amp;C945&amp;" "&amp;D945</f>
        <v>US Natural Gas Financial</v>
      </c>
      <c r="B945" s="191" t="str">
        <f aca="false">IF((LEFT(N945,2)="US"),"US","")</f>
        <v>US</v>
      </c>
      <c r="C945" s="191" t="str">
        <f aca="false">M945</f>
        <v>Natural Gas</v>
      </c>
      <c r="D945" s="191" t="str">
        <f aca="false">IF(ISNUMBER(FIND("Phy",N945))=TRUE(),"Physical","Financial")</f>
        <v>Financial</v>
      </c>
      <c r="E945" s="191" t="n">
        <f aca="false">IF(VLOOKUP(S945,'DD-Lookup'!$J$6:$L$50,3,FALSE())="Monthly",(YEAR(AC945)-YEAR(AB945))*12+MONTH(AC945)-MONTH(AB945)+1,(AC945-AB945+1))</f>
        <v>30</v>
      </c>
      <c r="F945" s="220" t="n">
        <f aca="false">E945*SUM(P945:Q945)</f>
        <v>150000</v>
      </c>
      <c r="G945" s="196" t="n">
        <v>1245452</v>
      </c>
      <c r="H945" s="197" t="n">
        <v>37026.3329861111</v>
      </c>
      <c r="I945" s="0" t="s">
        <v>1383</v>
      </c>
      <c r="M945" s="0" t="s">
        <v>927</v>
      </c>
      <c r="N945" s="0" t="s">
        <v>1399</v>
      </c>
      <c r="O945" s="0" t="s">
        <v>1736</v>
      </c>
      <c r="P945" s="198" t="n">
        <v>5000</v>
      </c>
      <c r="S945" s="0" t="s">
        <v>1343</v>
      </c>
      <c r="T945" s="0" t="s">
        <v>772</v>
      </c>
      <c r="U945" s="200" t="n">
        <v>-1.085</v>
      </c>
      <c r="V945" s="0" t="s">
        <v>1699</v>
      </c>
      <c r="W945" s="0" t="s">
        <v>1737</v>
      </c>
      <c r="X945" s="0" t="s">
        <v>1738</v>
      </c>
      <c r="Y945" s="0" t="s">
        <v>893</v>
      </c>
      <c r="Z945" s="0" t="s">
        <v>573</v>
      </c>
      <c r="AA945" s="0" t="s">
        <v>1739</v>
      </c>
      <c r="AB945" s="197" t="n">
        <v>37043.875</v>
      </c>
      <c r="AC945" s="197" t="n">
        <v>37072.875</v>
      </c>
      <c r="AD945" s="0" t="n">
        <f aca="false">(AC945-AB945+1)*SUM(P945:Q945)</f>
        <v>150000</v>
      </c>
    </row>
    <row r="946" customFormat="false" ht="12.75" hidden="false" customHeight="false" outlineLevel="0" collapsed="false">
      <c r="A946" s="191" t="str">
        <f aca="false">B946&amp;" "&amp;C946&amp;" "&amp;D946</f>
        <v>US Power Physical</v>
      </c>
      <c r="B946" s="191" t="str">
        <f aca="false">IF((LEFT(N946,2)="US"),"US","")</f>
        <v>US</v>
      </c>
      <c r="C946" s="191" t="str">
        <f aca="false">M946</f>
        <v>Power</v>
      </c>
      <c r="D946" s="191" t="str">
        <f aca="false">IF(ISNUMBER(FIND("Phy",N946))=TRUE(),"Physical","Financial")</f>
        <v>Physical</v>
      </c>
      <c r="E946" s="191" t="n">
        <f aca="false">IF(VLOOKUP(S946,'DD-Lookup'!$J$6:$L$50,3,FALSE())="Monthly",(YEAR(AC946)-YEAR(AB946))*12+MONTH(AC946)-MONTH(AB946)+1,(AC946-AB946+1))</f>
        <v>1</v>
      </c>
      <c r="F946" s="220" t="n">
        <f aca="false">E946*SUM(P946:Q946)</f>
        <v>50</v>
      </c>
      <c r="G946" s="196" t="n">
        <v>1245453</v>
      </c>
      <c r="H946" s="197" t="n">
        <v>37026.3331365741</v>
      </c>
      <c r="I946" s="0" t="s">
        <v>1268</v>
      </c>
      <c r="M946" s="0" t="s">
        <v>72</v>
      </c>
      <c r="N946" s="0" t="s">
        <v>1190</v>
      </c>
      <c r="O946" s="0" t="s">
        <v>1230</v>
      </c>
      <c r="P946" s="198" t="n">
        <v>50</v>
      </c>
      <c r="S946" s="0" t="s">
        <v>781</v>
      </c>
      <c r="T946" s="0" t="s">
        <v>772</v>
      </c>
      <c r="U946" s="200" t="n">
        <v>37.75</v>
      </c>
      <c r="V946" s="0" t="s">
        <v>1269</v>
      </c>
      <c r="W946" s="0" t="s">
        <v>1232</v>
      </c>
      <c r="X946" s="0" t="s">
        <v>1233</v>
      </c>
      <c r="Y946" s="0" t="s">
        <v>1167</v>
      </c>
      <c r="Z946" s="0" t="s">
        <v>628</v>
      </c>
      <c r="AA946" s="0" t="n">
        <v>610922.1</v>
      </c>
      <c r="AB946" s="197" t="n">
        <v>37027.875</v>
      </c>
      <c r="AC946" s="197" t="n">
        <v>37027.875</v>
      </c>
    </row>
    <row r="947" customFormat="false" ht="12.75" hidden="false" customHeight="false" outlineLevel="0" collapsed="false">
      <c r="A947" s="191" t="str">
        <f aca="false">B947&amp;" "&amp;C947&amp;" "&amp;D947</f>
        <v>US Power Physical</v>
      </c>
      <c r="B947" s="191" t="str">
        <f aca="false">IF((LEFT(N947,2)="US"),"US","")</f>
        <v>US</v>
      </c>
      <c r="C947" s="191" t="str">
        <f aca="false">M947</f>
        <v>Power</v>
      </c>
      <c r="D947" s="191" t="str">
        <f aca="false">IF(ISNUMBER(FIND("Phy",N947))=TRUE(),"Physical","Financial")</f>
        <v>Physical</v>
      </c>
      <c r="E947" s="191" t="n">
        <f aca="false">IF(VLOOKUP(S947,'DD-Lookup'!$J$6:$L$50,3,FALSE())="Monthly",(YEAR(AC947)-YEAR(AB947))*12+MONTH(AC947)-MONTH(AB947)+1,(AC947-AB947+1))</f>
        <v>1</v>
      </c>
      <c r="F947" s="220" t="n">
        <f aca="false">E947*SUM(P947:Q947)</f>
        <v>25</v>
      </c>
      <c r="G947" s="196" t="n">
        <v>1245454</v>
      </c>
      <c r="H947" s="197" t="n">
        <v>37026.3334722222</v>
      </c>
      <c r="I947" s="0" t="s">
        <v>1740</v>
      </c>
      <c r="M947" s="0" t="s">
        <v>72</v>
      </c>
      <c r="N947" s="0" t="s">
        <v>1741</v>
      </c>
      <c r="O947" s="0" t="s">
        <v>1742</v>
      </c>
      <c r="P947" s="198" t="n">
        <v>25</v>
      </c>
      <c r="S947" s="0" t="s">
        <v>781</v>
      </c>
      <c r="T947" s="0" t="s">
        <v>772</v>
      </c>
      <c r="U947" s="200" t="n">
        <v>60</v>
      </c>
      <c r="V947" s="0" t="s">
        <v>1743</v>
      </c>
      <c r="W947" s="0" t="s">
        <v>1744</v>
      </c>
      <c r="X947" s="0" t="s">
        <v>1745</v>
      </c>
      <c r="Y947" s="0" t="s">
        <v>1167</v>
      </c>
      <c r="Z947" s="0" t="s">
        <v>628</v>
      </c>
      <c r="AA947" s="0" t="n">
        <v>610923.1</v>
      </c>
      <c r="AB947" s="197" t="n">
        <v>37027.875</v>
      </c>
      <c r="AC947" s="197" t="n">
        <v>37027.875</v>
      </c>
    </row>
    <row r="948" customFormat="false" ht="12.75" hidden="false" customHeight="false" outlineLevel="0" collapsed="false">
      <c r="A948" s="191" t="str">
        <f aca="false">B948&amp;" "&amp;C948&amp;" "&amp;D948</f>
        <v>US Power Physical</v>
      </c>
      <c r="B948" s="191" t="str">
        <f aca="false">IF((LEFT(N948,2)="US"),"US","")</f>
        <v>US</v>
      </c>
      <c r="C948" s="191" t="str">
        <f aca="false">M948</f>
        <v>Power</v>
      </c>
      <c r="D948" s="191" t="str">
        <f aca="false">IF(ISNUMBER(FIND("Phy",N948))=TRUE(),"Physical","Financial")</f>
        <v>Physical</v>
      </c>
      <c r="E948" s="191" t="n">
        <f aca="false">IF(VLOOKUP(S948,'DD-Lookup'!$J$6:$L$50,3,FALSE())="Monthly",(YEAR(AC948)-YEAR(AB948))*12+MONTH(AC948)-MONTH(AB948)+1,(AC948-AB948+1))</f>
        <v>1</v>
      </c>
      <c r="F948" s="220" t="n">
        <f aca="false">E948*SUM(P948:Q948)</f>
        <v>25</v>
      </c>
      <c r="G948" s="196" t="n">
        <v>1245455</v>
      </c>
      <c r="H948" s="197" t="n">
        <v>37026.3334953704</v>
      </c>
      <c r="I948" s="0" t="s">
        <v>1251</v>
      </c>
      <c r="M948" s="0" t="s">
        <v>72</v>
      </c>
      <c r="N948" s="0" t="s">
        <v>1746</v>
      </c>
      <c r="O948" s="0" t="s">
        <v>1747</v>
      </c>
      <c r="Q948" s="198" t="n">
        <v>25</v>
      </c>
      <c r="S948" s="0" t="s">
        <v>781</v>
      </c>
      <c r="T948" s="0" t="s">
        <v>772</v>
      </c>
      <c r="U948" s="200" t="n">
        <v>110</v>
      </c>
      <c r="V948" s="0" t="s">
        <v>1748</v>
      </c>
      <c r="W948" s="0" t="s">
        <v>1749</v>
      </c>
      <c r="X948" s="0" t="s">
        <v>1750</v>
      </c>
      <c r="Y948" s="0" t="s">
        <v>1167</v>
      </c>
      <c r="Z948" s="0" t="s">
        <v>628</v>
      </c>
      <c r="AA948" s="0" t="n">
        <v>610924.1</v>
      </c>
      <c r="AB948" s="197" t="n">
        <v>37027.875</v>
      </c>
      <c r="AC948" s="197" t="n">
        <v>37027.875</v>
      </c>
    </row>
    <row r="949" customFormat="false" ht="12.75" hidden="false" customHeight="false" outlineLevel="0" collapsed="false">
      <c r="A949" s="191" t="str">
        <f aca="false">B949&amp;" "&amp;C949&amp;" "&amp;D949</f>
        <v>US Natural Gas Physical</v>
      </c>
      <c r="B949" s="191" t="str">
        <f aca="false">IF((LEFT(N949,2)="US"),"US","")</f>
        <v>US</v>
      </c>
      <c r="C949" s="191" t="str">
        <f aca="false">M949</f>
        <v>Natural Gas</v>
      </c>
      <c r="D949" s="191" t="str">
        <f aca="false">IF(ISNUMBER(FIND("Phy",N949))=TRUE(),"Physical","Financial")</f>
        <v>Physical</v>
      </c>
      <c r="E949" s="191" t="n">
        <f aca="false">IF(VLOOKUP(S949,'DD-Lookup'!$J$6:$L$50,3,FALSE())="Monthly",(YEAR(AC949)-YEAR(AB949))*12+MONTH(AC949)-MONTH(AB949)+1,(AC949-AB949+1))</f>
        <v>1</v>
      </c>
      <c r="F949" s="220" t="n">
        <f aca="false">E949*SUM(P949:Q949)</f>
        <v>3500</v>
      </c>
      <c r="G949" s="196" t="n">
        <v>1245456</v>
      </c>
      <c r="H949" s="197" t="n">
        <v>37026.3335069444</v>
      </c>
      <c r="I949" s="0" t="s">
        <v>1692</v>
      </c>
      <c r="M949" s="0" t="s">
        <v>927</v>
      </c>
      <c r="N949" s="0" t="s">
        <v>1371</v>
      </c>
      <c r="O949" s="0" t="s">
        <v>1751</v>
      </c>
      <c r="P949" s="198" t="n">
        <v>3500</v>
      </c>
      <c r="S949" s="0" t="s">
        <v>1343</v>
      </c>
      <c r="T949" s="0" t="s">
        <v>772</v>
      </c>
      <c r="U949" s="200" t="n">
        <v>3.35</v>
      </c>
      <c r="V949" s="0" t="s">
        <v>1704</v>
      </c>
      <c r="W949" s="0" t="s">
        <v>1752</v>
      </c>
      <c r="X949" s="0" t="s">
        <v>1676</v>
      </c>
      <c r="Y949" s="0" t="s">
        <v>1376</v>
      </c>
      <c r="Z949" s="0" t="s">
        <v>573</v>
      </c>
      <c r="AA949" s="0" t="n">
        <v>788835</v>
      </c>
      <c r="AB949" s="197" t="n">
        <v>37027.875</v>
      </c>
      <c r="AC949" s="197" t="n">
        <v>37027.875</v>
      </c>
    </row>
    <row r="950" customFormat="false" ht="12.75" hidden="false" customHeight="false" outlineLevel="0" collapsed="false">
      <c r="A950" s="191" t="str">
        <f aca="false">B950&amp;" "&amp;C950&amp;" "&amp;D950</f>
        <v>US Power Physical</v>
      </c>
      <c r="B950" s="191" t="str">
        <f aca="false">IF((LEFT(N950,2)="US"),"US","")</f>
        <v>US</v>
      </c>
      <c r="C950" s="191" t="str">
        <f aca="false">M950</f>
        <v>Power</v>
      </c>
      <c r="D950" s="191" t="str">
        <f aca="false">IF(ISNUMBER(FIND("Phy",N950))=TRUE(),"Physical","Financial")</f>
        <v>Physical</v>
      </c>
      <c r="E950" s="191" t="n">
        <f aca="false">IF(VLOOKUP(S950,'DD-Lookup'!$J$6:$L$50,3,FALSE())="Monthly",(YEAR(AC950)-YEAR(AB950))*12+MONTH(AC950)-MONTH(AB950)+1,(AC950-AB950+1))</f>
        <v>1</v>
      </c>
      <c r="F950" s="220" t="n">
        <f aca="false">E950*SUM(P950:Q950)</f>
        <v>25</v>
      </c>
      <c r="G950" s="196" t="n">
        <v>1245457</v>
      </c>
      <c r="H950" s="197" t="n">
        <v>37026.3335648148</v>
      </c>
      <c r="I950" s="0" t="s">
        <v>633</v>
      </c>
      <c r="M950" s="0" t="s">
        <v>72</v>
      </c>
      <c r="N950" s="0" t="s">
        <v>1741</v>
      </c>
      <c r="O950" s="0" t="s">
        <v>1753</v>
      </c>
      <c r="P950" s="198" t="n">
        <v>25</v>
      </c>
      <c r="S950" s="0" t="s">
        <v>781</v>
      </c>
      <c r="T950" s="0" t="s">
        <v>772</v>
      </c>
      <c r="U950" s="200" t="n">
        <v>220</v>
      </c>
      <c r="V950" s="0" t="s">
        <v>1754</v>
      </c>
      <c r="W950" s="0" t="s">
        <v>1755</v>
      </c>
      <c r="X950" s="0" t="s">
        <v>1745</v>
      </c>
      <c r="Y950" s="0" t="s">
        <v>1167</v>
      </c>
      <c r="Z950" s="0" t="s">
        <v>628</v>
      </c>
      <c r="AA950" s="0" t="n">
        <v>610925.1</v>
      </c>
      <c r="AB950" s="197" t="n">
        <v>37027.875</v>
      </c>
      <c r="AC950" s="197" t="n">
        <v>37027.875</v>
      </c>
    </row>
    <row r="951" customFormat="false" ht="12.75" hidden="false" customHeight="false" outlineLevel="0" collapsed="false">
      <c r="A951" s="191" t="str">
        <f aca="false">B951&amp;" "&amp;C951&amp;" "&amp;D951</f>
        <v>US Power Physical</v>
      </c>
      <c r="B951" s="191" t="str">
        <f aca="false">IF((LEFT(N951,2)="US"),"US","")</f>
        <v>US</v>
      </c>
      <c r="C951" s="191" t="str">
        <f aca="false">M951</f>
        <v>Power</v>
      </c>
      <c r="D951" s="191" t="str">
        <f aca="false">IF(ISNUMBER(FIND("Phy",N951))=TRUE(),"Physical","Financial")</f>
        <v>Physical</v>
      </c>
      <c r="E951" s="191" t="n">
        <f aca="false">IF(VLOOKUP(S951,'DD-Lookup'!$J$6:$L$50,3,FALSE())="Monthly",(YEAR(AC951)-YEAR(AB951))*12+MONTH(AC951)-MONTH(AB951)+1,(AC951-AB951+1))</f>
        <v>1</v>
      </c>
      <c r="F951" s="220" t="n">
        <f aca="false">E951*SUM(P951:Q951)</f>
        <v>25</v>
      </c>
      <c r="G951" s="196" t="n">
        <v>1245458</v>
      </c>
      <c r="H951" s="197" t="n">
        <v>37026.333599537</v>
      </c>
      <c r="I951" s="0" t="s">
        <v>643</v>
      </c>
      <c r="M951" s="0" t="s">
        <v>72</v>
      </c>
      <c r="N951" s="0" t="s">
        <v>1746</v>
      </c>
      <c r="O951" s="0" t="s">
        <v>1747</v>
      </c>
      <c r="P951" s="198" t="n">
        <v>25</v>
      </c>
      <c r="S951" s="0" t="s">
        <v>781</v>
      </c>
      <c r="T951" s="0" t="s">
        <v>772</v>
      </c>
      <c r="U951" s="200" t="n">
        <v>100</v>
      </c>
      <c r="V951" s="0" t="s">
        <v>1756</v>
      </c>
      <c r="W951" s="0" t="s">
        <v>1749</v>
      </c>
      <c r="X951" s="0" t="s">
        <v>1750</v>
      </c>
      <c r="Y951" s="0" t="s">
        <v>1167</v>
      </c>
      <c r="Z951" s="0" t="s">
        <v>628</v>
      </c>
      <c r="AA951" s="0" t="n">
        <v>610926.1</v>
      </c>
      <c r="AB951" s="197" t="n">
        <v>37027.875</v>
      </c>
      <c r="AC951" s="197" t="n">
        <v>37027.875</v>
      </c>
    </row>
    <row r="952" customFormat="false" ht="12.75" hidden="false" customHeight="false" outlineLevel="0" collapsed="false">
      <c r="A952" s="191" t="str">
        <f aca="false">B952&amp;" "&amp;C952&amp;" "&amp;D952</f>
        <v>US Power Physical</v>
      </c>
      <c r="B952" s="191" t="str">
        <f aca="false">IF((LEFT(N952,2)="US"),"US","")</f>
        <v>US</v>
      </c>
      <c r="C952" s="191" t="str">
        <f aca="false">M952</f>
        <v>Power</v>
      </c>
      <c r="D952" s="191" t="str">
        <f aca="false">IF(ISNUMBER(FIND("Phy",N952))=TRUE(),"Physical","Financial")</f>
        <v>Physical</v>
      </c>
      <c r="E952" s="191" t="n">
        <f aca="false">IF(VLOOKUP(S952,'DD-Lookup'!$J$6:$L$50,3,FALSE())="Monthly",(YEAR(AC952)-YEAR(AB952))*12+MONTH(AC952)-MONTH(AB952)+1,(AC952-AB952+1))</f>
        <v>1</v>
      </c>
      <c r="F952" s="220" t="n">
        <f aca="false">E952*SUM(P952:Q952)</f>
        <v>25</v>
      </c>
      <c r="G952" s="196" t="n">
        <v>1245459</v>
      </c>
      <c r="H952" s="197" t="n">
        <v>37026.3336226852</v>
      </c>
      <c r="I952" s="0" t="s">
        <v>1239</v>
      </c>
      <c r="M952" s="0" t="s">
        <v>72</v>
      </c>
      <c r="N952" s="0" t="s">
        <v>1741</v>
      </c>
      <c r="O952" s="0" t="s">
        <v>1753</v>
      </c>
      <c r="P952" s="198" t="n">
        <v>25</v>
      </c>
      <c r="S952" s="0" t="s">
        <v>781</v>
      </c>
      <c r="T952" s="0" t="s">
        <v>772</v>
      </c>
      <c r="U952" s="200" t="n">
        <v>217.5</v>
      </c>
      <c r="V952" s="0" t="s">
        <v>1757</v>
      </c>
      <c r="W952" s="0" t="s">
        <v>1755</v>
      </c>
      <c r="X952" s="0" t="s">
        <v>1745</v>
      </c>
      <c r="Y952" s="0" t="s">
        <v>1167</v>
      </c>
      <c r="Z952" s="0" t="s">
        <v>628</v>
      </c>
      <c r="AA952" s="0" t="n">
        <v>610927.1</v>
      </c>
      <c r="AB952" s="197" t="n">
        <v>37027.875</v>
      </c>
      <c r="AC952" s="197" t="n">
        <v>37027.875</v>
      </c>
    </row>
    <row r="953" customFormat="false" ht="12.75" hidden="false" customHeight="false" outlineLevel="0" collapsed="false">
      <c r="A953" s="191" t="str">
        <f aca="false">B953&amp;" "&amp;C953&amp;" "&amp;D953</f>
        <v>US Natural Gas Physical</v>
      </c>
      <c r="B953" s="191" t="str">
        <f aca="false">IF((LEFT(N953,2)="US"),"US","")</f>
        <v>US</v>
      </c>
      <c r="C953" s="191" t="str">
        <f aca="false">M953</f>
        <v>Natural Gas</v>
      </c>
      <c r="D953" s="191" t="str">
        <f aca="false">IF(ISNUMBER(FIND("Phy",N953))=TRUE(),"Physical","Financial")</f>
        <v>Physical</v>
      </c>
      <c r="E953" s="191" t="n">
        <f aca="false">IF(VLOOKUP(S953,'DD-Lookup'!$J$6:$L$50,3,FALSE())="Monthly",(YEAR(AC953)-YEAR(AB953))*12+MONTH(AC953)-MONTH(AB953)+1,(AC953-AB953+1))</f>
        <v>1</v>
      </c>
      <c r="F953" s="220" t="n">
        <f aca="false">E953*SUM(P953:Q953)</f>
        <v>5000</v>
      </c>
      <c r="G953" s="196" t="n">
        <v>1245460</v>
      </c>
      <c r="H953" s="197" t="n">
        <v>37026.3336342593</v>
      </c>
      <c r="I953" s="0" t="s">
        <v>1492</v>
      </c>
      <c r="M953" s="0" t="s">
        <v>927</v>
      </c>
      <c r="N953" s="0" t="s">
        <v>1371</v>
      </c>
      <c r="O953" s="0" t="s">
        <v>1534</v>
      </c>
      <c r="P953" s="198" t="n">
        <v>5000</v>
      </c>
      <c r="S953" s="0" t="s">
        <v>1343</v>
      </c>
      <c r="T953" s="0" t="s">
        <v>772</v>
      </c>
      <c r="U953" s="200" t="n">
        <v>4.64</v>
      </c>
      <c r="V953" s="0" t="s">
        <v>1539</v>
      </c>
      <c r="W953" s="0" t="s">
        <v>1504</v>
      </c>
      <c r="X953" s="0" t="s">
        <v>1505</v>
      </c>
      <c r="Y953" s="0" t="s">
        <v>1376</v>
      </c>
      <c r="Z953" s="0" t="s">
        <v>573</v>
      </c>
      <c r="AA953" s="0" t="n">
        <v>788836</v>
      </c>
      <c r="AB953" s="197" t="n">
        <v>37027.875</v>
      </c>
      <c r="AC953" s="197" t="n">
        <v>37027.875</v>
      </c>
    </row>
    <row r="954" customFormat="false" ht="12.75" hidden="false" customHeight="false" outlineLevel="0" collapsed="false">
      <c r="A954" s="191" t="str">
        <f aca="false">B954&amp;" "&amp;C954&amp;" "&amp;D954</f>
        <v>US Power Physical</v>
      </c>
      <c r="B954" s="191" t="str">
        <f aca="false">IF((LEFT(N954,2)="US"),"US","")</f>
        <v>US</v>
      </c>
      <c r="C954" s="191" t="str">
        <f aca="false">M954</f>
        <v>Power</v>
      </c>
      <c r="D954" s="191" t="str">
        <f aca="false">IF(ISNUMBER(FIND("Phy",N954))=TRUE(),"Physical","Financial")</f>
        <v>Physical</v>
      </c>
      <c r="E954" s="191" t="n">
        <f aca="false">IF(VLOOKUP(S954,'DD-Lookup'!$J$6:$L$50,3,FALSE())="Monthly",(YEAR(AC954)-YEAR(AB954))*12+MONTH(AC954)-MONTH(AB954)+1,(AC954-AB954+1))</f>
        <v>1</v>
      </c>
      <c r="F954" s="220" t="n">
        <f aca="false">E954*SUM(P954:Q954)</f>
        <v>25</v>
      </c>
      <c r="G954" s="196" t="n">
        <v>1245461</v>
      </c>
      <c r="H954" s="197" t="n">
        <v>37026.3336805556</v>
      </c>
      <c r="I954" s="0" t="s">
        <v>1180</v>
      </c>
      <c r="M954" s="0" t="s">
        <v>72</v>
      </c>
      <c r="N954" s="0" t="s">
        <v>1741</v>
      </c>
      <c r="O954" s="0" t="s">
        <v>1753</v>
      </c>
      <c r="P954" s="198" t="n">
        <v>25</v>
      </c>
      <c r="S954" s="0" t="s">
        <v>781</v>
      </c>
      <c r="T954" s="0" t="s">
        <v>772</v>
      </c>
      <c r="U954" s="200" t="n">
        <v>215</v>
      </c>
      <c r="V954" s="0" t="s">
        <v>1758</v>
      </c>
      <c r="W954" s="0" t="s">
        <v>1755</v>
      </c>
      <c r="X954" s="0" t="s">
        <v>1745</v>
      </c>
      <c r="Y954" s="0" t="s">
        <v>1167</v>
      </c>
      <c r="Z954" s="0" t="s">
        <v>628</v>
      </c>
      <c r="AA954" s="0" t="n">
        <v>610928.1</v>
      </c>
      <c r="AB954" s="197" t="n">
        <v>37027.875</v>
      </c>
      <c r="AC954" s="197" t="n">
        <v>37027.875</v>
      </c>
    </row>
    <row r="955" customFormat="false" ht="12.75" hidden="false" customHeight="false" outlineLevel="0" collapsed="false">
      <c r="A955" s="191" t="str">
        <f aca="false">B955&amp;" "&amp;C955&amp;" "&amp;D955</f>
        <v>US Power Physical</v>
      </c>
      <c r="B955" s="191" t="str">
        <f aca="false">IF((LEFT(N955,2)="US"),"US","")</f>
        <v>US</v>
      </c>
      <c r="C955" s="191" t="str">
        <f aca="false">M955</f>
        <v>Power</v>
      </c>
      <c r="D955" s="191" t="str">
        <f aca="false">IF(ISNUMBER(FIND("Phy",N955))=TRUE(),"Physical","Financial")</f>
        <v>Physical</v>
      </c>
      <c r="E955" s="191" t="n">
        <f aca="false">IF(VLOOKUP(S955,'DD-Lookup'!$J$6:$L$50,3,FALSE())="Monthly",(YEAR(AC955)-YEAR(AB955))*12+MONTH(AC955)-MONTH(AB955)+1,(AC955-AB955+1))</f>
        <v>1</v>
      </c>
      <c r="F955" s="220" t="n">
        <f aca="false">E955*SUM(P955:Q955)</f>
        <v>25</v>
      </c>
      <c r="G955" s="196" t="n">
        <v>1245462</v>
      </c>
      <c r="H955" s="197" t="n">
        <v>37026.3337268519</v>
      </c>
      <c r="I955" s="0" t="s">
        <v>1759</v>
      </c>
      <c r="M955" s="0" t="s">
        <v>72</v>
      </c>
      <c r="N955" s="0" t="s">
        <v>1741</v>
      </c>
      <c r="O955" s="0" t="s">
        <v>1760</v>
      </c>
      <c r="P955" s="198" t="n">
        <v>25</v>
      </c>
      <c r="S955" s="0" t="s">
        <v>781</v>
      </c>
      <c r="T955" s="0" t="s">
        <v>772</v>
      </c>
      <c r="U955" s="200" t="n">
        <v>85</v>
      </c>
      <c r="V955" s="0" t="s">
        <v>1761</v>
      </c>
      <c r="W955" s="0" t="s">
        <v>1762</v>
      </c>
      <c r="X955" s="0" t="s">
        <v>1745</v>
      </c>
      <c r="Y955" s="0" t="s">
        <v>1167</v>
      </c>
      <c r="Z955" s="0" t="s">
        <v>628</v>
      </c>
      <c r="AA955" s="0" t="n">
        <v>610929.1</v>
      </c>
      <c r="AB955" s="197" t="n">
        <v>37027.875</v>
      </c>
      <c r="AC955" s="197" t="n">
        <v>37027.875</v>
      </c>
    </row>
    <row r="956" customFormat="false" ht="12.75" hidden="false" customHeight="false" outlineLevel="0" collapsed="false">
      <c r="A956" s="191" t="str">
        <f aca="false">B956&amp;" "&amp;C956&amp;" "&amp;D956</f>
        <v>US Power Physical</v>
      </c>
      <c r="B956" s="191" t="str">
        <f aca="false">IF((LEFT(N956,2)="US"),"US","")</f>
        <v>US</v>
      </c>
      <c r="C956" s="191" t="str">
        <f aca="false">M956</f>
        <v>Power</v>
      </c>
      <c r="D956" s="191" t="str">
        <f aca="false">IF(ISNUMBER(FIND("Phy",N956))=TRUE(),"Physical","Financial")</f>
        <v>Physical</v>
      </c>
      <c r="E956" s="191" t="n">
        <f aca="false">IF(VLOOKUP(S956,'DD-Lookup'!$J$6:$L$50,3,FALSE())="Monthly",(YEAR(AC956)-YEAR(AB956))*12+MONTH(AC956)-MONTH(AB956)+1,(AC956-AB956+1))</f>
        <v>1</v>
      </c>
      <c r="F956" s="220" t="n">
        <f aca="false">E956*SUM(P956:Q956)</f>
        <v>25</v>
      </c>
      <c r="G956" s="196" t="n">
        <v>1245463</v>
      </c>
      <c r="H956" s="197" t="n">
        <v>37026.3337615741</v>
      </c>
      <c r="I956" s="0" t="s">
        <v>1763</v>
      </c>
      <c r="M956" s="0" t="s">
        <v>72</v>
      </c>
      <c r="N956" s="0" t="s">
        <v>1741</v>
      </c>
      <c r="O956" s="0" t="s">
        <v>1753</v>
      </c>
      <c r="P956" s="198" t="n">
        <v>25</v>
      </c>
      <c r="S956" s="0" t="s">
        <v>781</v>
      </c>
      <c r="T956" s="0" t="s">
        <v>772</v>
      </c>
      <c r="U956" s="200" t="n">
        <v>212.5</v>
      </c>
      <c r="V956" s="0" t="s">
        <v>1764</v>
      </c>
      <c r="W956" s="0" t="s">
        <v>1755</v>
      </c>
      <c r="X956" s="0" t="s">
        <v>1745</v>
      </c>
      <c r="Y956" s="0" t="s">
        <v>1167</v>
      </c>
      <c r="Z956" s="0" t="s">
        <v>628</v>
      </c>
      <c r="AA956" s="0" t="n">
        <v>610930.1</v>
      </c>
      <c r="AB956" s="197" t="n">
        <v>37027.875</v>
      </c>
      <c r="AC956" s="197" t="n">
        <v>37027.875</v>
      </c>
    </row>
    <row r="957" customFormat="false" ht="12.75" hidden="false" customHeight="false" outlineLevel="0" collapsed="false">
      <c r="A957" s="191" t="str">
        <f aca="false">B957&amp;" "&amp;C957&amp;" "&amp;D957</f>
        <v>US Power Physical</v>
      </c>
      <c r="B957" s="191" t="str">
        <f aca="false">IF((LEFT(N957,2)="US"),"US","")</f>
        <v>US</v>
      </c>
      <c r="C957" s="191" t="str">
        <f aca="false">M957</f>
        <v>Power</v>
      </c>
      <c r="D957" s="191" t="str">
        <f aca="false">IF(ISNUMBER(FIND("Phy",N957))=TRUE(),"Physical","Financial")</f>
        <v>Physical</v>
      </c>
      <c r="E957" s="191" t="n">
        <f aca="false">IF(VLOOKUP(S957,'DD-Lookup'!$J$6:$L$50,3,FALSE())="Monthly",(YEAR(AC957)-YEAR(AB957))*12+MONTH(AC957)-MONTH(AB957)+1,(AC957-AB957+1))</f>
        <v>1</v>
      </c>
      <c r="F957" s="220" t="n">
        <f aca="false">E957*SUM(P957:Q957)</f>
        <v>25</v>
      </c>
      <c r="G957" s="196" t="n">
        <v>1245464</v>
      </c>
      <c r="H957" s="197" t="n">
        <v>37026.3337962963</v>
      </c>
      <c r="I957" s="0" t="s">
        <v>1765</v>
      </c>
      <c r="M957" s="0" t="s">
        <v>72</v>
      </c>
      <c r="N957" s="0" t="s">
        <v>1746</v>
      </c>
      <c r="O957" s="0" t="s">
        <v>1766</v>
      </c>
      <c r="P957" s="198" t="n">
        <v>25</v>
      </c>
      <c r="S957" s="0" t="s">
        <v>781</v>
      </c>
      <c r="T957" s="0" t="s">
        <v>772</v>
      </c>
      <c r="U957" s="200" t="n">
        <v>215</v>
      </c>
      <c r="V957" s="0" t="s">
        <v>1767</v>
      </c>
      <c r="W957" s="0" t="s">
        <v>1768</v>
      </c>
      <c r="X957" s="0" t="s">
        <v>1750</v>
      </c>
      <c r="Y957" s="0" t="s">
        <v>1167</v>
      </c>
      <c r="Z957" s="0" t="s">
        <v>628</v>
      </c>
      <c r="AA957" s="0" t="n">
        <v>610931.1</v>
      </c>
      <c r="AB957" s="197" t="n">
        <v>37027.875</v>
      </c>
      <c r="AC957" s="197" t="n">
        <v>37027.875</v>
      </c>
    </row>
    <row r="958" customFormat="false" ht="12.75" hidden="false" customHeight="false" outlineLevel="0" collapsed="false">
      <c r="A958" s="191" t="str">
        <f aca="false">B958&amp;" "&amp;C958&amp;" "&amp;D958</f>
        <v>US Natural Gas Physical</v>
      </c>
      <c r="B958" s="191" t="str">
        <f aca="false">IF((LEFT(N958,2)="US"),"US","")</f>
        <v>US</v>
      </c>
      <c r="C958" s="191" t="str">
        <f aca="false">M958</f>
        <v>Natural Gas</v>
      </c>
      <c r="D958" s="191" t="str">
        <f aca="false">IF(ISNUMBER(FIND("Phy",N958))=TRUE(),"Physical","Financial")</f>
        <v>Physical</v>
      </c>
      <c r="E958" s="191" t="n">
        <f aca="false">IF(VLOOKUP(S958,'DD-Lookup'!$J$6:$L$50,3,FALSE())="Monthly",(YEAR(AC958)-YEAR(AB958))*12+MONTH(AC958)-MONTH(AB958)+1,(AC958-AB958+1))</f>
        <v>1</v>
      </c>
      <c r="F958" s="220" t="n">
        <f aca="false">E958*SUM(P958:Q958)</f>
        <v>10000</v>
      </c>
      <c r="G958" s="196" t="n">
        <v>1245465</v>
      </c>
      <c r="H958" s="197" t="n">
        <v>37026.3338078704</v>
      </c>
      <c r="I958" s="0" t="s">
        <v>609</v>
      </c>
      <c r="M958" s="0" t="s">
        <v>927</v>
      </c>
      <c r="N958" s="0" t="s">
        <v>1371</v>
      </c>
      <c r="O958" s="0" t="s">
        <v>1680</v>
      </c>
      <c r="Q958" s="198" t="n">
        <v>10000</v>
      </c>
      <c r="S958" s="0" t="s">
        <v>1343</v>
      </c>
      <c r="T958" s="0" t="s">
        <v>772</v>
      </c>
      <c r="U958" s="200" t="n">
        <v>4.36</v>
      </c>
      <c r="V958" s="0" t="s">
        <v>1681</v>
      </c>
      <c r="W958" s="0" t="s">
        <v>1682</v>
      </c>
      <c r="X958" s="0" t="s">
        <v>1683</v>
      </c>
      <c r="Y958" s="0" t="s">
        <v>1376</v>
      </c>
      <c r="Z958" s="0" t="s">
        <v>573</v>
      </c>
      <c r="AA958" s="0" t="n">
        <v>788837</v>
      </c>
      <c r="AB958" s="197" t="n">
        <v>37027.875</v>
      </c>
      <c r="AC958" s="197" t="n">
        <v>37027.875</v>
      </c>
    </row>
    <row r="959" customFormat="false" ht="12.75" hidden="false" customHeight="false" outlineLevel="0" collapsed="false">
      <c r="A959" s="191" t="str">
        <f aca="false">B959&amp;" "&amp;C959&amp;" "&amp;D959</f>
        <v>US Power Physical</v>
      </c>
      <c r="B959" s="191" t="str">
        <f aca="false">IF((LEFT(N959,2)="US"),"US","")</f>
        <v>US</v>
      </c>
      <c r="C959" s="191" t="str">
        <f aca="false">M959</f>
        <v>Power</v>
      </c>
      <c r="D959" s="191" t="str">
        <f aca="false">IF(ISNUMBER(FIND("Phy",N959))=TRUE(),"Physical","Financial")</f>
        <v>Physical</v>
      </c>
      <c r="E959" s="191" t="n">
        <f aca="false">IF(VLOOKUP(S959,'DD-Lookup'!$J$6:$L$50,3,FALSE())="Monthly",(YEAR(AC959)-YEAR(AB959))*12+MONTH(AC959)-MONTH(AB959)+1,(AC959-AB959+1))</f>
        <v>1</v>
      </c>
      <c r="F959" s="220" t="n">
        <f aca="false">E959*SUM(P959:Q959)</f>
        <v>25</v>
      </c>
      <c r="G959" s="196" t="n">
        <v>1245468</v>
      </c>
      <c r="H959" s="197" t="n">
        <v>37026.3338310185</v>
      </c>
      <c r="I959" s="0" t="s">
        <v>1251</v>
      </c>
      <c r="M959" s="0" t="s">
        <v>72</v>
      </c>
      <c r="N959" s="0" t="s">
        <v>1746</v>
      </c>
      <c r="O959" s="0" t="s">
        <v>1769</v>
      </c>
      <c r="P959" s="198" t="n">
        <v>25</v>
      </c>
      <c r="S959" s="0" t="s">
        <v>781</v>
      </c>
      <c r="T959" s="0" t="s">
        <v>772</v>
      </c>
      <c r="U959" s="200" t="n">
        <v>225</v>
      </c>
      <c r="V959" s="0" t="s">
        <v>1748</v>
      </c>
      <c r="W959" s="0" t="s">
        <v>1768</v>
      </c>
      <c r="X959" s="0" t="s">
        <v>1750</v>
      </c>
      <c r="Y959" s="0" t="s">
        <v>1167</v>
      </c>
      <c r="Z959" s="0" t="s">
        <v>628</v>
      </c>
      <c r="AA959" s="0" t="n">
        <v>610932.1</v>
      </c>
      <c r="AB959" s="197" t="n">
        <v>37027.875</v>
      </c>
      <c r="AC959" s="197" t="n">
        <v>37027.875</v>
      </c>
    </row>
    <row r="960" customFormat="false" ht="12.75" hidden="false" customHeight="false" outlineLevel="0" collapsed="false">
      <c r="A960" s="191" t="str">
        <f aca="false">B960&amp;" "&amp;C960&amp;" "&amp;D960</f>
        <v>US Natural Gas Physical</v>
      </c>
      <c r="B960" s="191" t="str">
        <f aca="false">IF((LEFT(N960,2)="US"),"US","")</f>
        <v>US</v>
      </c>
      <c r="C960" s="191" t="str">
        <f aca="false">M960</f>
        <v>Natural Gas</v>
      </c>
      <c r="D960" s="191" t="str">
        <f aca="false">IF(ISNUMBER(FIND("Phy",N960))=TRUE(),"Physical","Financial")</f>
        <v>Physical</v>
      </c>
      <c r="E960" s="191" t="n">
        <f aca="false">IF(VLOOKUP(S960,'DD-Lookup'!$J$6:$L$50,3,FALSE())="Monthly",(YEAR(AC960)-YEAR(AB960))*12+MONTH(AC960)-MONTH(AB960)+1,(AC960-AB960+1))</f>
        <v>1</v>
      </c>
      <c r="F960" s="220" t="n">
        <f aca="false">E960*SUM(P960:Q960)</f>
        <v>10000</v>
      </c>
      <c r="G960" s="196" t="n">
        <v>1245469</v>
      </c>
      <c r="H960" s="197" t="n">
        <v>37026.3338425926</v>
      </c>
      <c r="I960" s="0" t="s">
        <v>609</v>
      </c>
      <c r="M960" s="0" t="s">
        <v>927</v>
      </c>
      <c r="N960" s="0" t="s">
        <v>1371</v>
      </c>
      <c r="O960" s="0" t="s">
        <v>1684</v>
      </c>
      <c r="Q960" s="198" t="n">
        <v>10000</v>
      </c>
      <c r="S960" s="0" t="s">
        <v>1343</v>
      </c>
      <c r="T960" s="0" t="s">
        <v>772</v>
      </c>
      <c r="U960" s="200" t="n">
        <v>4.36</v>
      </c>
      <c r="V960" s="0" t="s">
        <v>1681</v>
      </c>
      <c r="W960" s="0" t="s">
        <v>1682</v>
      </c>
      <c r="X960" s="0" t="s">
        <v>1683</v>
      </c>
      <c r="Y960" s="0" t="s">
        <v>1376</v>
      </c>
      <c r="Z960" s="0" t="s">
        <v>573</v>
      </c>
      <c r="AA960" s="0" t="n">
        <v>788839</v>
      </c>
      <c r="AB960" s="197" t="n">
        <v>37027.875</v>
      </c>
      <c r="AC960" s="197" t="n">
        <v>37027.875</v>
      </c>
    </row>
    <row r="961" customFormat="false" ht="12.75" hidden="false" customHeight="false" outlineLevel="0" collapsed="false">
      <c r="A961" s="191" t="str">
        <f aca="false">B961&amp;" "&amp;C961&amp;" "&amp;D961</f>
        <v>US Natural Gas Physical</v>
      </c>
      <c r="B961" s="191" t="str">
        <f aca="false">IF((LEFT(N961,2)="US"),"US","")</f>
        <v>US</v>
      </c>
      <c r="C961" s="191" t="str">
        <f aca="false">M961</f>
        <v>Natural Gas</v>
      </c>
      <c r="D961" s="191" t="str">
        <f aca="false">IF(ISNUMBER(FIND("Phy",N961))=TRUE(),"Physical","Financial")</f>
        <v>Physical</v>
      </c>
      <c r="E961" s="191" t="n">
        <f aca="false">IF(VLOOKUP(S961,'DD-Lookup'!$J$6:$L$50,3,FALSE())="Monthly",(YEAR(AC961)-YEAR(AB961))*12+MONTH(AC961)-MONTH(AB961)+1,(AC961-AB961+1))</f>
        <v>1</v>
      </c>
      <c r="F961" s="220" t="n">
        <f aca="false">E961*SUM(P961:Q961)</f>
        <v>10000</v>
      </c>
      <c r="G961" s="196" t="n">
        <v>1245470</v>
      </c>
      <c r="H961" s="197" t="n">
        <v>37026.3338657407</v>
      </c>
      <c r="I961" s="0" t="s">
        <v>1770</v>
      </c>
      <c r="M961" s="0" t="s">
        <v>927</v>
      </c>
      <c r="N961" s="0" t="s">
        <v>1371</v>
      </c>
      <c r="O961" s="0" t="s">
        <v>1696</v>
      </c>
      <c r="P961" s="198" t="n">
        <v>10000</v>
      </c>
      <c r="S961" s="0" t="s">
        <v>1343</v>
      </c>
      <c r="T961" s="0" t="s">
        <v>772</v>
      </c>
      <c r="U961" s="200" t="n">
        <v>4.385</v>
      </c>
      <c r="V961" s="0" t="s">
        <v>1771</v>
      </c>
      <c r="W961" s="0" t="s">
        <v>1567</v>
      </c>
      <c r="X961" s="0" t="s">
        <v>1683</v>
      </c>
      <c r="Y961" s="0" t="s">
        <v>1376</v>
      </c>
      <c r="Z961" s="0" t="s">
        <v>573</v>
      </c>
      <c r="AA961" s="0" t="n">
        <v>788840</v>
      </c>
      <c r="AB961" s="197" t="n">
        <v>37027.875</v>
      </c>
      <c r="AC961" s="197" t="n">
        <v>37027.875</v>
      </c>
    </row>
    <row r="962" customFormat="false" ht="12.75" hidden="false" customHeight="false" outlineLevel="0" collapsed="false">
      <c r="A962" s="191" t="str">
        <f aca="false">B962&amp;" "&amp;C962&amp;" "&amp;D962</f>
        <v>US Natural Gas Financial</v>
      </c>
      <c r="B962" s="191" t="str">
        <f aca="false">IF((LEFT(N962,2)="US"),"US","")</f>
        <v>US</v>
      </c>
      <c r="C962" s="191" t="str">
        <f aca="false">M962</f>
        <v>Natural Gas</v>
      </c>
      <c r="D962" s="191" t="str">
        <f aca="false">IF(ISNUMBER(FIND("Phy",N962))=TRUE(),"Physical","Financial")</f>
        <v>Financial</v>
      </c>
      <c r="E962" s="191" t="n">
        <f aca="false">IF(VLOOKUP(S962,'DD-Lookup'!$J$6:$L$50,3,FALSE())="Monthly",(YEAR(AC962)-YEAR(AB962))*12+MONTH(AC962)-MONTH(AB962)+1,(AC962-AB962+1))</f>
        <v>31</v>
      </c>
      <c r="F962" s="220" t="n">
        <f aca="false">E962*SUM(P962:Q962)</f>
        <v>155000</v>
      </c>
      <c r="G962" s="196" t="n">
        <v>1245472</v>
      </c>
      <c r="H962" s="197" t="n">
        <v>37026.3339351852</v>
      </c>
      <c r="I962" s="0" t="s">
        <v>1620</v>
      </c>
      <c r="M962" s="0" t="s">
        <v>927</v>
      </c>
      <c r="N962" s="0" t="s">
        <v>1399</v>
      </c>
      <c r="O962" s="0" t="s">
        <v>1772</v>
      </c>
      <c r="P962" s="198" t="n">
        <v>5000</v>
      </c>
      <c r="S962" s="0" t="s">
        <v>1343</v>
      </c>
      <c r="T962" s="0" t="s">
        <v>772</v>
      </c>
      <c r="U962" s="200" t="n">
        <v>-1.29</v>
      </c>
      <c r="V962" s="0" t="s">
        <v>1773</v>
      </c>
      <c r="W962" s="0" t="s">
        <v>1737</v>
      </c>
      <c r="X962" s="0" t="s">
        <v>1738</v>
      </c>
      <c r="Y962" s="0" t="s">
        <v>893</v>
      </c>
      <c r="Z962" s="0" t="s">
        <v>573</v>
      </c>
      <c r="AA962" s="0" t="s">
        <v>1774</v>
      </c>
      <c r="AB962" s="197" t="n">
        <v>37073.875</v>
      </c>
      <c r="AC962" s="197" t="n">
        <v>37103.875</v>
      </c>
      <c r="AD962" s="0" t="n">
        <f aca="false">(AC962-AB962+1)*SUM(P962:Q962)</f>
        <v>155000</v>
      </c>
    </row>
    <row r="963" customFormat="false" ht="12.75" hidden="false" customHeight="false" outlineLevel="0" collapsed="false">
      <c r="A963" s="191" t="str">
        <f aca="false">B963&amp;" "&amp;C963&amp;" "&amp;D963</f>
        <v>US Natural Gas Physical</v>
      </c>
      <c r="B963" s="191" t="str">
        <f aca="false">IF((LEFT(N963,2)="US"),"US","")</f>
        <v>US</v>
      </c>
      <c r="C963" s="191" t="str">
        <f aca="false">M963</f>
        <v>Natural Gas</v>
      </c>
      <c r="D963" s="191" t="str">
        <f aca="false">IF(ISNUMBER(FIND("Phy",N963))=TRUE(),"Physical","Financial")</f>
        <v>Physical</v>
      </c>
      <c r="E963" s="191" t="n">
        <f aca="false">IF(VLOOKUP(S963,'DD-Lookup'!$J$6:$L$50,3,FALSE())="Monthly",(YEAR(AC963)-YEAR(AB963))*12+MONTH(AC963)-MONTH(AB963)+1,(AC963-AB963+1))</f>
        <v>1</v>
      </c>
      <c r="F963" s="220" t="n">
        <f aca="false">E963*SUM(P963:Q963)</f>
        <v>5000</v>
      </c>
      <c r="G963" s="196" t="n">
        <v>1245474</v>
      </c>
      <c r="H963" s="197" t="n">
        <v>37026.3340162037</v>
      </c>
      <c r="I963" s="0" t="s">
        <v>1251</v>
      </c>
      <c r="M963" s="0" t="s">
        <v>927</v>
      </c>
      <c r="N963" s="0" t="s">
        <v>1371</v>
      </c>
      <c r="O963" s="0" t="s">
        <v>1731</v>
      </c>
      <c r="P963" s="198" t="n">
        <v>5000</v>
      </c>
      <c r="S963" s="0" t="s">
        <v>1343</v>
      </c>
      <c r="T963" s="0" t="s">
        <v>772</v>
      </c>
      <c r="U963" s="200" t="n">
        <v>3.21</v>
      </c>
      <c r="V963" s="0" t="s">
        <v>1775</v>
      </c>
      <c r="W963" s="0" t="s">
        <v>1733</v>
      </c>
      <c r="X963" s="0" t="s">
        <v>1676</v>
      </c>
      <c r="Y963" s="0" t="s">
        <v>1376</v>
      </c>
      <c r="Z963" s="0" t="s">
        <v>573</v>
      </c>
      <c r="AA963" s="0" t="n">
        <v>788841</v>
      </c>
      <c r="AB963" s="197" t="n">
        <v>37027.875</v>
      </c>
      <c r="AC963" s="197" t="n">
        <v>37027.875</v>
      </c>
    </row>
    <row r="964" customFormat="false" ht="12.75" hidden="false" customHeight="false" outlineLevel="0" collapsed="false">
      <c r="A964" s="191" t="str">
        <f aca="false">B964&amp;" "&amp;C964&amp;" "&amp;D964</f>
        <v>US Power Physical</v>
      </c>
      <c r="B964" s="191" t="str">
        <f aca="false">IF((LEFT(N964,2)="US"),"US","")</f>
        <v>US</v>
      </c>
      <c r="C964" s="191" t="str">
        <f aca="false">M964</f>
        <v>Power</v>
      </c>
      <c r="D964" s="191" t="str">
        <f aca="false">IF(ISNUMBER(FIND("Phy",N964))=TRUE(),"Physical","Financial")</f>
        <v>Physical</v>
      </c>
      <c r="E964" s="191" t="n">
        <f aca="false">IF(VLOOKUP(S964,'DD-Lookup'!$J$6:$L$50,3,FALSE())="Monthly",(YEAR(AC964)-YEAR(AB964))*12+MONTH(AC964)-MONTH(AB964)+1,(AC964-AB964+1))</f>
        <v>1</v>
      </c>
      <c r="F964" s="220" t="n">
        <f aca="false">E964*SUM(P964:Q964)</f>
        <v>50</v>
      </c>
      <c r="G964" s="196" t="n">
        <v>1245475</v>
      </c>
      <c r="H964" s="197" t="n">
        <v>37026.3340393519</v>
      </c>
      <c r="I964" s="0" t="s">
        <v>1262</v>
      </c>
      <c r="M964" s="0" t="s">
        <v>72</v>
      </c>
      <c r="N964" s="0" t="s">
        <v>1190</v>
      </c>
      <c r="O964" s="0" t="s">
        <v>1230</v>
      </c>
      <c r="P964" s="198" t="n">
        <v>50</v>
      </c>
      <c r="S964" s="0" t="s">
        <v>781</v>
      </c>
      <c r="T964" s="0" t="s">
        <v>772</v>
      </c>
      <c r="U964" s="200" t="n">
        <v>37.5</v>
      </c>
      <c r="V964" s="0" t="s">
        <v>1297</v>
      </c>
      <c r="W964" s="0" t="s">
        <v>1232</v>
      </c>
      <c r="X964" s="0" t="s">
        <v>1233</v>
      </c>
      <c r="Y964" s="0" t="s">
        <v>1167</v>
      </c>
      <c r="Z964" s="0" t="s">
        <v>628</v>
      </c>
      <c r="AA964" s="0" t="n">
        <v>610933.1</v>
      </c>
      <c r="AB964" s="197" t="n">
        <v>37027.875</v>
      </c>
      <c r="AC964" s="197" t="n">
        <v>37027.875</v>
      </c>
    </row>
    <row r="965" customFormat="false" ht="12.75" hidden="false" customHeight="false" outlineLevel="0" collapsed="false">
      <c r="A965" s="191" t="str">
        <f aca="false">B965&amp;" "&amp;C965&amp;" "&amp;D965</f>
        <v>US Power Physical</v>
      </c>
      <c r="B965" s="191" t="str">
        <f aca="false">IF((LEFT(N965,2)="US"),"US","")</f>
        <v>US</v>
      </c>
      <c r="C965" s="191" t="str">
        <f aca="false">M965</f>
        <v>Power</v>
      </c>
      <c r="D965" s="191" t="str">
        <f aca="false">IF(ISNUMBER(FIND("Phy",N965))=TRUE(),"Physical","Financial")</f>
        <v>Physical</v>
      </c>
      <c r="E965" s="191" t="n">
        <f aca="false">IF(VLOOKUP(S965,'DD-Lookup'!$J$6:$L$50,3,FALSE())="Monthly",(YEAR(AC965)-YEAR(AB965))*12+MONTH(AC965)-MONTH(AB965)+1,(AC965-AB965+1))</f>
        <v>1</v>
      </c>
      <c r="F965" s="220" t="n">
        <f aca="false">E965*SUM(P965:Q965)</f>
        <v>50</v>
      </c>
      <c r="G965" s="196" t="n">
        <v>1245476</v>
      </c>
      <c r="H965" s="197" t="n">
        <v>37026.3341087963</v>
      </c>
      <c r="I965" s="0" t="s">
        <v>1776</v>
      </c>
      <c r="M965" s="0" t="s">
        <v>72</v>
      </c>
      <c r="N965" s="0" t="s">
        <v>1190</v>
      </c>
      <c r="O965" s="0" t="s">
        <v>1191</v>
      </c>
      <c r="P965" s="198" t="n">
        <v>50</v>
      </c>
      <c r="S965" s="0" t="s">
        <v>781</v>
      </c>
      <c r="T965" s="0" t="s">
        <v>772</v>
      </c>
      <c r="U965" s="200" t="n">
        <v>39.75</v>
      </c>
      <c r="V965" s="0" t="s">
        <v>1777</v>
      </c>
      <c r="W965" s="0" t="s">
        <v>1193</v>
      </c>
      <c r="X965" s="0" t="s">
        <v>1194</v>
      </c>
      <c r="Y965" s="0" t="s">
        <v>1167</v>
      </c>
      <c r="Z965" s="0" t="s">
        <v>628</v>
      </c>
      <c r="AA965" s="0" t="n">
        <v>610934.1</v>
      </c>
      <c r="AB965" s="197" t="n">
        <v>37027.875</v>
      </c>
      <c r="AC965" s="197" t="n">
        <v>37027.875</v>
      </c>
    </row>
    <row r="966" customFormat="false" ht="12.75" hidden="false" customHeight="false" outlineLevel="0" collapsed="false">
      <c r="A966" s="191" t="str">
        <f aca="false">B966&amp;" "&amp;C966&amp;" "&amp;D966</f>
        <v>US Natural Gas Physical</v>
      </c>
      <c r="B966" s="191" t="str">
        <f aca="false">IF((LEFT(N966,2)="US"),"US","")</f>
        <v>US</v>
      </c>
      <c r="C966" s="191" t="str">
        <f aca="false">M966</f>
        <v>Natural Gas</v>
      </c>
      <c r="D966" s="191" t="str">
        <f aca="false">IF(ISNUMBER(FIND("Phy",N966))=TRUE(),"Physical","Financial")</f>
        <v>Physical</v>
      </c>
      <c r="E966" s="191" t="n">
        <f aca="false">IF(VLOOKUP(S966,'DD-Lookup'!$J$6:$L$50,3,FALSE())="Monthly",(YEAR(AC966)-YEAR(AB966))*12+MONTH(AC966)-MONTH(AB966)+1,(AC966-AB966+1))</f>
        <v>1</v>
      </c>
      <c r="F966" s="220" t="n">
        <f aca="false">E966*SUM(P966:Q966)</f>
        <v>5000</v>
      </c>
      <c r="G966" s="196" t="n">
        <v>1245477</v>
      </c>
      <c r="H966" s="197" t="n">
        <v>37026.3341087963</v>
      </c>
      <c r="I966" s="0" t="s">
        <v>1430</v>
      </c>
      <c r="M966" s="0" t="s">
        <v>927</v>
      </c>
      <c r="N966" s="0" t="s">
        <v>1371</v>
      </c>
      <c r="O966" s="0" t="s">
        <v>1731</v>
      </c>
      <c r="Q966" s="198" t="n">
        <v>5000</v>
      </c>
      <c r="S966" s="0" t="s">
        <v>1343</v>
      </c>
      <c r="T966" s="0" t="s">
        <v>772</v>
      </c>
      <c r="U966" s="200" t="n">
        <v>3.235</v>
      </c>
      <c r="V966" s="0" t="s">
        <v>1778</v>
      </c>
      <c r="W966" s="0" t="s">
        <v>1733</v>
      </c>
      <c r="X966" s="0" t="s">
        <v>1676</v>
      </c>
      <c r="Y966" s="0" t="s">
        <v>1376</v>
      </c>
      <c r="Z966" s="0" t="s">
        <v>573</v>
      </c>
      <c r="AA966" s="0" t="n">
        <v>788842</v>
      </c>
      <c r="AB966" s="197" t="n">
        <v>37027.875</v>
      </c>
      <c r="AC966" s="197" t="n">
        <v>37027.875</v>
      </c>
    </row>
    <row r="967" customFormat="false" ht="12.75" hidden="false" customHeight="false" outlineLevel="0" collapsed="false">
      <c r="A967" s="191" t="str">
        <f aca="false">B967&amp;" "&amp;C967&amp;" "&amp;D967</f>
        <v>US Natural Gas Financial</v>
      </c>
      <c r="B967" s="191" t="str">
        <f aca="false">IF((LEFT(N967,2)="US"),"US","")</f>
        <v>US</v>
      </c>
      <c r="C967" s="191" t="str">
        <f aca="false">M967</f>
        <v>Natural Gas</v>
      </c>
      <c r="D967" s="191" t="str">
        <f aca="false">IF(ISNUMBER(FIND("Phy",N967))=TRUE(),"Physical","Financial")</f>
        <v>Financial</v>
      </c>
      <c r="E967" s="191" t="n">
        <f aca="false">IF(VLOOKUP(S967,'DD-Lookup'!$J$6:$L$50,3,FALSE())="Monthly",(YEAR(AC967)-YEAR(AB967))*12+MONTH(AC967)-MONTH(AB967)+1,(AC967-AB967+1))</f>
        <v>30</v>
      </c>
      <c r="F967" s="220" t="n">
        <f aca="false">E967*SUM(P967:Q967)</f>
        <v>750000</v>
      </c>
      <c r="G967" s="196" t="n">
        <v>1245478</v>
      </c>
      <c r="H967" s="197" t="n">
        <v>37026.3341319444</v>
      </c>
      <c r="I967" s="0" t="s">
        <v>1383</v>
      </c>
      <c r="M967" s="0" t="s">
        <v>927</v>
      </c>
      <c r="N967" s="0" t="s">
        <v>1399</v>
      </c>
      <c r="O967" s="0" t="s">
        <v>1779</v>
      </c>
      <c r="Q967" s="198" t="n">
        <v>25000</v>
      </c>
      <c r="S967" s="0" t="s">
        <v>1343</v>
      </c>
      <c r="T967" s="0" t="s">
        <v>772</v>
      </c>
      <c r="U967" s="200" t="n">
        <v>-0.065</v>
      </c>
      <c r="V967" s="0" t="s">
        <v>1780</v>
      </c>
      <c r="W967" s="0" t="s">
        <v>1781</v>
      </c>
      <c r="X967" s="0" t="s">
        <v>1782</v>
      </c>
      <c r="Y967" s="0" t="s">
        <v>893</v>
      </c>
      <c r="Z967" s="0" t="s">
        <v>573</v>
      </c>
      <c r="AA967" s="0" t="s">
        <v>1783</v>
      </c>
      <c r="AB967" s="197" t="n">
        <v>37043.875</v>
      </c>
      <c r="AC967" s="197" t="n">
        <v>37072.875</v>
      </c>
      <c r="AD967" s="0" t="n">
        <f aca="false">(AC967-AB967+1)*SUM(P967:Q967)</f>
        <v>750000</v>
      </c>
    </row>
    <row r="968" customFormat="false" ht="12.75" hidden="false" customHeight="false" outlineLevel="0" collapsed="false">
      <c r="A968" s="191" t="str">
        <f aca="false">B968&amp;" "&amp;C968&amp;" "&amp;D968</f>
        <v>US Natural Gas Financial</v>
      </c>
      <c r="B968" s="191" t="str">
        <f aca="false">IF((LEFT(N968,2)="US"),"US","")</f>
        <v>US</v>
      </c>
      <c r="C968" s="191" t="str">
        <f aca="false">M968</f>
        <v>Natural Gas</v>
      </c>
      <c r="D968" s="191" t="str">
        <f aca="false">IF(ISNUMBER(FIND("Phy",N968))=TRUE(),"Physical","Financial")</f>
        <v>Financial</v>
      </c>
      <c r="E968" s="191" t="n">
        <f aca="false">IF(VLOOKUP(S968,'DD-Lookup'!$J$6:$L$50,3,FALSE())="Monthly",(YEAR(AC968)-YEAR(AB968))*12+MONTH(AC968)-MONTH(AB968)+1,(AC968-AB968+1))</f>
        <v>153</v>
      </c>
      <c r="F968" s="220" t="n">
        <f aca="false">E968*SUM(P968:Q968)</f>
        <v>1530000</v>
      </c>
      <c r="G968" s="196" t="n">
        <v>1245480</v>
      </c>
      <c r="H968" s="197" t="n">
        <v>37026.3341666667</v>
      </c>
      <c r="I968" s="0" t="s">
        <v>1383</v>
      </c>
      <c r="M968" s="0" t="s">
        <v>927</v>
      </c>
      <c r="N968" s="0" t="s">
        <v>1399</v>
      </c>
      <c r="O968" s="0" t="s">
        <v>1784</v>
      </c>
      <c r="Q968" s="198" t="n">
        <v>10000</v>
      </c>
      <c r="S968" s="0" t="s">
        <v>1343</v>
      </c>
      <c r="T968" s="0" t="s">
        <v>772</v>
      </c>
      <c r="U968" s="200" t="n">
        <v>-0.065</v>
      </c>
      <c r="V968" s="0" t="s">
        <v>1780</v>
      </c>
      <c r="W968" s="0" t="s">
        <v>1781</v>
      </c>
      <c r="X968" s="0" t="s">
        <v>1782</v>
      </c>
      <c r="Y968" s="0" t="s">
        <v>893</v>
      </c>
      <c r="Z968" s="0" t="s">
        <v>573</v>
      </c>
      <c r="AA968" s="0" t="s">
        <v>1785</v>
      </c>
      <c r="AB968" s="197" t="n">
        <v>37043</v>
      </c>
      <c r="AC968" s="197" t="n">
        <v>37195</v>
      </c>
      <c r="AD968" s="0" t="n">
        <f aca="false">(AC968-AB968+1)*SUM(P968:Q968)</f>
        <v>1530000</v>
      </c>
    </row>
    <row r="969" customFormat="false" ht="12.75" hidden="false" customHeight="false" outlineLevel="0" collapsed="false">
      <c r="A969" s="191" t="str">
        <f aca="false">B969&amp;" "&amp;C969&amp;" "&amp;D969</f>
        <v>US Natural Gas Physical</v>
      </c>
      <c r="B969" s="191" t="str">
        <f aca="false">IF((LEFT(N969,2)="US"),"US","")</f>
        <v>US</v>
      </c>
      <c r="C969" s="191" t="str">
        <f aca="false">M969</f>
        <v>Natural Gas</v>
      </c>
      <c r="D969" s="191" t="str">
        <f aca="false">IF(ISNUMBER(FIND("Phy",N969))=TRUE(),"Physical","Financial")</f>
        <v>Physical</v>
      </c>
      <c r="E969" s="191" t="n">
        <f aca="false">IF(VLOOKUP(S969,'DD-Lookup'!$J$6:$L$50,3,FALSE())="Monthly",(YEAR(AC969)-YEAR(AB969))*12+MONTH(AC969)-MONTH(AB969)+1,(AC969-AB969+1))</f>
        <v>1</v>
      </c>
      <c r="F969" s="220" t="n">
        <f aca="false">E969*SUM(P969:Q969)</f>
        <v>5000</v>
      </c>
      <c r="G969" s="196" t="n">
        <v>1245481</v>
      </c>
      <c r="H969" s="197" t="n">
        <v>37026.3341782407</v>
      </c>
      <c r="I969" s="0" t="s">
        <v>1228</v>
      </c>
      <c r="M969" s="0" t="s">
        <v>927</v>
      </c>
      <c r="N969" s="0" t="s">
        <v>1371</v>
      </c>
      <c r="O969" s="0" t="s">
        <v>1731</v>
      </c>
      <c r="P969" s="198" t="n">
        <v>5000</v>
      </c>
      <c r="S969" s="0" t="s">
        <v>1343</v>
      </c>
      <c r="T969" s="0" t="s">
        <v>772</v>
      </c>
      <c r="U969" s="200" t="n">
        <v>3.21</v>
      </c>
      <c r="V969" s="0" t="s">
        <v>1732</v>
      </c>
      <c r="W969" s="0" t="s">
        <v>1733</v>
      </c>
      <c r="X969" s="0" t="s">
        <v>1676</v>
      </c>
      <c r="Y969" s="0" t="s">
        <v>1376</v>
      </c>
      <c r="Z969" s="0" t="s">
        <v>573</v>
      </c>
      <c r="AA969" s="0" t="n">
        <v>788843</v>
      </c>
      <c r="AB969" s="197" t="n">
        <v>37027.875</v>
      </c>
      <c r="AC969" s="197" t="n">
        <v>37027.875</v>
      </c>
    </row>
    <row r="970" customFormat="false" ht="12.75" hidden="false" customHeight="false" outlineLevel="0" collapsed="false">
      <c r="A970" s="191" t="str">
        <f aca="false">B970&amp;" "&amp;C970&amp;" "&amp;D970</f>
        <v>US Power Physical</v>
      </c>
      <c r="B970" s="191" t="str">
        <f aca="false">IF((LEFT(N970,2)="US"),"US","")</f>
        <v>US</v>
      </c>
      <c r="C970" s="191" t="str">
        <f aca="false">M970</f>
        <v>Power</v>
      </c>
      <c r="D970" s="191" t="str">
        <f aca="false">IF(ISNUMBER(FIND("Phy",N970))=TRUE(),"Physical","Financial")</f>
        <v>Physical</v>
      </c>
      <c r="E970" s="191" t="n">
        <f aca="false">IF(VLOOKUP(S970,'DD-Lookup'!$J$6:$L$50,3,FALSE())="Monthly",(YEAR(AC970)-YEAR(AB970))*12+MONTH(AC970)-MONTH(AB970)+1,(AC970-AB970+1))</f>
        <v>30</v>
      </c>
      <c r="F970" s="220" t="n">
        <f aca="false">E970*SUM(P970:Q970)</f>
        <v>1500</v>
      </c>
      <c r="G970" s="196" t="n">
        <v>1245482</v>
      </c>
      <c r="H970" s="197" t="n">
        <v>37026.3342361111</v>
      </c>
      <c r="I970" s="0" t="s">
        <v>1328</v>
      </c>
      <c r="M970" s="0" t="s">
        <v>72</v>
      </c>
      <c r="N970" s="0" t="s">
        <v>1190</v>
      </c>
      <c r="O970" s="0" t="s">
        <v>1335</v>
      </c>
      <c r="P970" s="198" t="n">
        <v>50</v>
      </c>
      <c r="S970" s="0" t="s">
        <v>781</v>
      </c>
      <c r="T970" s="0" t="s">
        <v>772</v>
      </c>
      <c r="U970" s="200" t="n">
        <v>46.2</v>
      </c>
      <c r="V970" s="0" t="s">
        <v>1786</v>
      </c>
      <c r="W970" s="0" t="s">
        <v>1337</v>
      </c>
      <c r="X970" s="0" t="s">
        <v>1338</v>
      </c>
      <c r="Y970" s="0" t="s">
        <v>1167</v>
      </c>
      <c r="Z970" s="0" t="s">
        <v>628</v>
      </c>
      <c r="AA970" s="0" t="n">
        <v>610935.1</v>
      </c>
      <c r="AB970" s="197" t="n">
        <v>37135.5944444445</v>
      </c>
      <c r="AC970" s="197" t="n">
        <v>37164.5944444445</v>
      </c>
    </row>
    <row r="971" customFormat="false" ht="12.75" hidden="false" customHeight="false" outlineLevel="0" collapsed="false">
      <c r="A971" s="191" t="str">
        <f aca="false">B971&amp;" "&amp;C971&amp;" "&amp;D971</f>
        <v> Natural Gas Physical</v>
      </c>
      <c r="B971" s="191" t="str">
        <f aca="false">IF((LEFT(N971,2)="US"),"US","")</f>
        <v/>
      </c>
      <c r="C971" s="191" t="str">
        <f aca="false">M971</f>
        <v>Natural Gas</v>
      </c>
      <c r="D971" s="191" t="str">
        <f aca="false">IF(ISNUMBER(FIND("Phy",N971))=TRUE(),"Physical","Financial")</f>
        <v>Physical</v>
      </c>
      <c r="E971" s="191" t="n">
        <f aca="false">IF(VLOOKUP(S971,'DD-Lookup'!$J$6:$L$50,3,FALSE())="Monthly",(YEAR(AC971)-YEAR(AB971))*12+MONTH(AC971)-MONTH(AB971)+1,(AC971-AB971+1))</f>
        <v>1</v>
      </c>
      <c r="F971" s="220" t="n">
        <f aca="false">E971*SUM(P971:Q971)</f>
        <v>10000</v>
      </c>
      <c r="G971" s="196" t="n">
        <v>1245484</v>
      </c>
      <c r="H971" s="197" t="n">
        <v>37026.3342708333</v>
      </c>
      <c r="I971" s="0" t="s">
        <v>1647</v>
      </c>
      <c r="M971" s="0" t="s">
        <v>927</v>
      </c>
      <c r="N971" s="0" t="s">
        <v>1448</v>
      </c>
      <c r="O971" s="0" t="s">
        <v>1449</v>
      </c>
      <c r="Q971" s="198" t="n">
        <v>10000</v>
      </c>
      <c r="S971" s="0" t="s">
        <v>1343</v>
      </c>
      <c r="T971" s="0" t="s">
        <v>772</v>
      </c>
      <c r="U971" s="200" t="n">
        <v>4.695</v>
      </c>
      <c r="V971" s="0" t="s">
        <v>1787</v>
      </c>
      <c r="W971" s="0" t="s">
        <v>1451</v>
      </c>
      <c r="X971" s="0" t="s">
        <v>1452</v>
      </c>
      <c r="Y971" s="0" t="s">
        <v>1376</v>
      </c>
      <c r="Z971" s="0" t="s">
        <v>573</v>
      </c>
      <c r="AA971" s="0" t="n">
        <v>788845</v>
      </c>
      <c r="AB971" s="197" t="n">
        <v>37027.875</v>
      </c>
      <c r="AC971" s="197" t="n">
        <v>37027.875</v>
      </c>
    </row>
    <row r="972" customFormat="false" ht="12.75" hidden="false" customHeight="false" outlineLevel="0" collapsed="false">
      <c r="A972" s="191" t="str">
        <f aca="false">B972&amp;" "&amp;C972&amp;" "&amp;D972</f>
        <v>US Natural Gas Physical</v>
      </c>
      <c r="B972" s="191" t="str">
        <f aca="false">IF((LEFT(N972,2)="US"),"US","")</f>
        <v>US</v>
      </c>
      <c r="C972" s="191" t="str">
        <f aca="false">M972</f>
        <v>Natural Gas</v>
      </c>
      <c r="D972" s="191" t="str">
        <f aca="false">IF(ISNUMBER(FIND("Phy",N972))=TRUE(),"Physical","Financial")</f>
        <v>Physical</v>
      </c>
      <c r="E972" s="191" t="n">
        <f aca="false">IF(VLOOKUP(S972,'DD-Lookup'!$J$6:$L$50,3,FALSE())="Monthly",(YEAR(AC972)-YEAR(AB972))*12+MONTH(AC972)-MONTH(AB972)+1,(AC972-AB972+1))</f>
        <v>1</v>
      </c>
      <c r="F972" s="220" t="n">
        <f aca="false">E972*SUM(P972:Q972)</f>
        <v>10000</v>
      </c>
      <c r="G972" s="196" t="n">
        <v>1245483</v>
      </c>
      <c r="H972" s="197" t="n">
        <v>37026.3342708333</v>
      </c>
      <c r="I972" s="0" t="s">
        <v>1788</v>
      </c>
      <c r="M972" s="0" t="s">
        <v>927</v>
      </c>
      <c r="N972" s="0" t="s">
        <v>1371</v>
      </c>
      <c r="O972" s="0" t="s">
        <v>1789</v>
      </c>
      <c r="Q972" s="198" t="n">
        <v>10000</v>
      </c>
      <c r="S972" s="0" t="s">
        <v>1343</v>
      </c>
      <c r="T972" s="0" t="s">
        <v>772</v>
      </c>
      <c r="U972" s="200" t="n">
        <v>10.825</v>
      </c>
      <c r="V972" s="0" t="s">
        <v>1790</v>
      </c>
      <c r="W972" s="0" t="s">
        <v>1791</v>
      </c>
      <c r="X972" s="0" t="s">
        <v>1676</v>
      </c>
      <c r="Y972" s="0" t="s">
        <v>1376</v>
      </c>
      <c r="Z972" s="0" t="s">
        <v>573</v>
      </c>
      <c r="AA972" s="0" t="n">
        <v>788844</v>
      </c>
      <c r="AB972" s="197" t="n">
        <v>37027.875</v>
      </c>
      <c r="AC972" s="197" t="n">
        <v>37027.875</v>
      </c>
    </row>
    <row r="973" customFormat="false" ht="12.75" hidden="false" customHeight="false" outlineLevel="0" collapsed="false">
      <c r="A973" s="191" t="str">
        <f aca="false">B973&amp;" "&amp;C973&amp;" "&amp;D973</f>
        <v>US Natural Gas Physical</v>
      </c>
      <c r="B973" s="191" t="str">
        <f aca="false">IF((LEFT(N973,2)="US"),"US","")</f>
        <v>US</v>
      </c>
      <c r="C973" s="191" t="str">
        <f aca="false">M973</f>
        <v>Natural Gas</v>
      </c>
      <c r="D973" s="191" t="str">
        <f aca="false">IF(ISNUMBER(FIND("Phy",N973))=TRUE(),"Physical","Financial")</f>
        <v>Physical</v>
      </c>
      <c r="E973" s="191" t="n">
        <f aca="false">IF(VLOOKUP(S973,'DD-Lookup'!$J$6:$L$50,3,FALSE())="Monthly",(YEAR(AC973)-YEAR(AB973))*12+MONTH(AC973)-MONTH(AB973)+1,(AC973-AB973+1))</f>
        <v>1</v>
      </c>
      <c r="F973" s="220" t="n">
        <f aca="false">E973*SUM(P973:Q973)</f>
        <v>10000</v>
      </c>
      <c r="G973" s="196" t="n">
        <v>1245485</v>
      </c>
      <c r="H973" s="197" t="n">
        <v>37026.3342939815</v>
      </c>
      <c r="I973" s="0" t="s">
        <v>1788</v>
      </c>
      <c r="M973" s="0" t="s">
        <v>927</v>
      </c>
      <c r="N973" s="0" t="s">
        <v>1371</v>
      </c>
      <c r="O973" s="0" t="s">
        <v>1792</v>
      </c>
      <c r="Q973" s="198" t="n">
        <v>10000</v>
      </c>
      <c r="S973" s="0" t="s">
        <v>1343</v>
      </c>
      <c r="T973" s="0" t="s">
        <v>772</v>
      </c>
      <c r="U973" s="200" t="n">
        <v>10.825</v>
      </c>
      <c r="V973" s="0" t="s">
        <v>1790</v>
      </c>
      <c r="W973" s="0" t="s">
        <v>1791</v>
      </c>
      <c r="X973" s="0" t="s">
        <v>1676</v>
      </c>
      <c r="Y973" s="0" t="s">
        <v>1376</v>
      </c>
      <c r="Z973" s="0" t="s">
        <v>573</v>
      </c>
      <c r="AA973" s="0" t="n">
        <v>788846</v>
      </c>
      <c r="AB973" s="197" t="n">
        <v>37027.875</v>
      </c>
      <c r="AC973" s="197" t="n">
        <v>37027.875</v>
      </c>
    </row>
    <row r="974" customFormat="false" ht="12.75" hidden="false" customHeight="false" outlineLevel="0" collapsed="false">
      <c r="A974" s="191" t="str">
        <f aca="false">B974&amp;" "&amp;C974&amp;" "&amp;D974</f>
        <v>US Power Physical</v>
      </c>
      <c r="B974" s="191" t="str">
        <f aca="false">IF((LEFT(N974,2)="US"),"US","")</f>
        <v>US</v>
      </c>
      <c r="C974" s="191" t="str">
        <f aca="false">M974</f>
        <v>Power</v>
      </c>
      <c r="D974" s="191" t="str">
        <f aca="false">IF(ISNUMBER(FIND("Phy",N974))=TRUE(),"Physical","Financial")</f>
        <v>Physical</v>
      </c>
      <c r="E974" s="191" t="n">
        <f aca="false">IF(VLOOKUP(S974,'DD-Lookup'!$J$6:$L$50,3,FALSE())="Monthly",(YEAR(AC974)-YEAR(AB974))*12+MONTH(AC974)-MONTH(AB974)+1,(AC974-AB974+1))</f>
        <v>1</v>
      </c>
      <c r="F974" s="220" t="n">
        <f aca="false">E974*SUM(P974:Q974)</f>
        <v>25</v>
      </c>
      <c r="G974" s="196" t="n">
        <v>1245487</v>
      </c>
      <c r="H974" s="197" t="n">
        <v>37026.3343171296</v>
      </c>
      <c r="I974" s="0" t="s">
        <v>1793</v>
      </c>
      <c r="M974" s="0" t="s">
        <v>72</v>
      </c>
      <c r="N974" s="0" t="s">
        <v>1741</v>
      </c>
      <c r="O974" s="0" t="s">
        <v>1760</v>
      </c>
      <c r="P974" s="198" t="n">
        <v>25</v>
      </c>
      <c r="S974" s="0" t="s">
        <v>781</v>
      </c>
      <c r="T974" s="0" t="s">
        <v>772</v>
      </c>
      <c r="U974" s="200" t="n">
        <v>80</v>
      </c>
      <c r="V974" s="0" t="s">
        <v>1794</v>
      </c>
      <c r="W974" s="0" t="s">
        <v>1762</v>
      </c>
      <c r="X974" s="0" t="s">
        <v>1745</v>
      </c>
      <c r="Y974" s="0" t="s">
        <v>1167</v>
      </c>
      <c r="Z974" s="0" t="s">
        <v>628</v>
      </c>
      <c r="AA974" s="0" t="n">
        <v>610937.1</v>
      </c>
      <c r="AB974" s="197" t="n">
        <v>37027.875</v>
      </c>
      <c r="AC974" s="197" t="n">
        <v>37027.875</v>
      </c>
    </row>
    <row r="975" customFormat="false" ht="12.75" hidden="false" customHeight="false" outlineLevel="0" collapsed="false">
      <c r="A975" s="191" t="str">
        <f aca="false">B975&amp;" "&amp;C975&amp;" "&amp;D975</f>
        <v>US Power Physical</v>
      </c>
      <c r="B975" s="191" t="str">
        <f aca="false">IF((LEFT(N975,2)="US"),"US","")</f>
        <v>US</v>
      </c>
      <c r="C975" s="191" t="str">
        <f aca="false">M975</f>
        <v>Power</v>
      </c>
      <c r="D975" s="191" t="str">
        <f aca="false">IF(ISNUMBER(FIND("Phy",N975))=TRUE(),"Physical","Financial")</f>
        <v>Physical</v>
      </c>
      <c r="E975" s="191" t="n">
        <f aca="false">IF(VLOOKUP(S975,'DD-Lookup'!$J$6:$L$50,3,FALSE())="Monthly",(YEAR(AC975)-YEAR(AB975))*12+MONTH(AC975)-MONTH(AB975)+1,(AC975-AB975+1))</f>
        <v>1</v>
      </c>
      <c r="F975" s="220" t="n">
        <f aca="false">E975*SUM(P975:Q975)</f>
        <v>50</v>
      </c>
      <c r="G975" s="196" t="n">
        <v>1245486</v>
      </c>
      <c r="H975" s="197" t="n">
        <v>37026.3343171296</v>
      </c>
      <c r="I975" s="0" t="s">
        <v>1776</v>
      </c>
      <c r="M975" s="0" t="s">
        <v>72</v>
      </c>
      <c r="N975" s="0" t="s">
        <v>1190</v>
      </c>
      <c r="O975" s="0" t="s">
        <v>1191</v>
      </c>
      <c r="P975" s="198" t="n">
        <v>50</v>
      </c>
      <c r="S975" s="0" t="s">
        <v>781</v>
      </c>
      <c r="T975" s="0" t="s">
        <v>772</v>
      </c>
      <c r="U975" s="200" t="n">
        <v>39.5</v>
      </c>
      <c r="V975" s="0" t="s">
        <v>1777</v>
      </c>
      <c r="W975" s="0" t="s">
        <v>1193</v>
      </c>
      <c r="X975" s="0" t="s">
        <v>1194</v>
      </c>
      <c r="Y975" s="0" t="s">
        <v>1167</v>
      </c>
      <c r="Z975" s="0" t="s">
        <v>628</v>
      </c>
      <c r="AA975" s="0" t="n">
        <v>610936.1</v>
      </c>
      <c r="AB975" s="197" t="n">
        <v>37027.875</v>
      </c>
      <c r="AC975" s="197" t="n">
        <v>37027.875</v>
      </c>
    </row>
    <row r="976" customFormat="false" ht="12.75" hidden="false" customHeight="false" outlineLevel="0" collapsed="false">
      <c r="A976" s="191" t="str">
        <f aca="false">B976&amp;" "&amp;C976&amp;" "&amp;D976</f>
        <v>US Power Physical</v>
      </c>
      <c r="B976" s="191" t="str">
        <f aca="false">IF((LEFT(N976,2)="US"),"US","")</f>
        <v>US</v>
      </c>
      <c r="C976" s="191" t="str">
        <f aca="false">M976</f>
        <v>Power</v>
      </c>
      <c r="D976" s="191" t="str">
        <f aca="false">IF(ISNUMBER(FIND("Phy",N976))=TRUE(),"Physical","Financial")</f>
        <v>Physical</v>
      </c>
      <c r="E976" s="191" t="n">
        <f aca="false">IF(VLOOKUP(S976,'DD-Lookup'!$J$6:$L$50,3,FALSE())="Monthly",(YEAR(AC976)-YEAR(AB976))*12+MONTH(AC976)-MONTH(AB976)+1,(AC976-AB976+1))</f>
        <v>1</v>
      </c>
      <c r="F976" s="220" t="n">
        <f aca="false">E976*SUM(P976:Q976)</f>
        <v>25</v>
      </c>
      <c r="G976" s="196" t="n">
        <v>1245488</v>
      </c>
      <c r="H976" s="197" t="n">
        <v>37026.3343402778</v>
      </c>
      <c r="I976" s="0" t="s">
        <v>1180</v>
      </c>
      <c r="M976" s="0" t="s">
        <v>72</v>
      </c>
      <c r="N976" s="0" t="s">
        <v>1741</v>
      </c>
      <c r="O976" s="0" t="s">
        <v>1742</v>
      </c>
      <c r="Q976" s="198" t="n">
        <v>25</v>
      </c>
      <c r="S976" s="0" t="s">
        <v>781</v>
      </c>
      <c r="T976" s="0" t="s">
        <v>772</v>
      </c>
      <c r="U976" s="200" t="n">
        <v>57.5</v>
      </c>
      <c r="V976" s="0" t="s">
        <v>1795</v>
      </c>
      <c r="W976" s="0" t="s">
        <v>1744</v>
      </c>
      <c r="X976" s="0" t="s">
        <v>1745</v>
      </c>
      <c r="Y976" s="0" t="s">
        <v>1167</v>
      </c>
      <c r="Z976" s="0" t="s">
        <v>628</v>
      </c>
      <c r="AA976" s="0" t="n">
        <v>610938.1</v>
      </c>
      <c r="AB976" s="197" t="n">
        <v>37027.875</v>
      </c>
      <c r="AC976" s="197" t="n">
        <v>37027.875</v>
      </c>
    </row>
    <row r="977" customFormat="false" ht="12.75" hidden="false" customHeight="false" outlineLevel="0" collapsed="false">
      <c r="A977" s="191" t="str">
        <f aca="false">B977&amp;" "&amp;C977&amp;" "&amp;D977</f>
        <v>US Power Physical</v>
      </c>
      <c r="B977" s="191" t="str">
        <f aca="false">IF((LEFT(N977,2)="US"),"US","")</f>
        <v>US</v>
      </c>
      <c r="C977" s="191" t="str">
        <f aca="false">M977</f>
        <v>Power</v>
      </c>
      <c r="D977" s="191" t="str">
        <f aca="false">IF(ISNUMBER(FIND("Phy",N977))=TRUE(),"Physical","Financial")</f>
        <v>Physical</v>
      </c>
      <c r="E977" s="191" t="n">
        <f aca="false">IF(VLOOKUP(S977,'DD-Lookup'!$J$6:$L$50,3,FALSE())="Monthly",(YEAR(AC977)-YEAR(AB977))*12+MONTH(AC977)-MONTH(AB977)+1,(AC977-AB977+1))</f>
        <v>1</v>
      </c>
      <c r="F977" s="220" t="n">
        <f aca="false">E977*SUM(P977:Q977)</f>
        <v>25</v>
      </c>
      <c r="G977" s="196" t="n">
        <v>1245490</v>
      </c>
      <c r="H977" s="197" t="n">
        <v>37026.3343981481</v>
      </c>
      <c r="I977" s="0" t="s">
        <v>1763</v>
      </c>
      <c r="M977" s="0" t="s">
        <v>72</v>
      </c>
      <c r="N977" s="0" t="s">
        <v>1746</v>
      </c>
      <c r="O977" s="0" t="s">
        <v>1769</v>
      </c>
      <c r="Q977" s="198" t="n">
        <v>25</v>
      </c>
      <c r="S977" s="0" t="s">
        <v>781</v>
      </c>
      <c r="T977" s="0" t="s">
        <v>772</v>
      </c>
      <c r="U977" s="200" t="n">
        <v>227</v>
      </c>
      <c r="V977" s="0" t="s">
        <v>1796</v>
      </c>
      <c r="W977" s="0" t="s">
        <v>1768</v>
      </c>
      <c r="X977" s="0" t="s">
        <v>1750</v>
      </c>
      <c r="Y977" s="0" t="s">
        <v>1167</v>
      </c>
      <c r="Z977" s="0" t="s">
        <v>628</v>
      </c>
      <c r="AA977" s="0" t="n">
        <v>610939.1</v>
      </c>
      <c r="AB977" s="197" t="n">
        <v>37027.875</v>
      </c>
      <c r="AC977" s="197" t="n">
        <v>37027.875</v>
      </c>
    </row>
    <row r="978" customFormat="false" ht="12.75" hidden="false" customHeight="false" outlineLevel="0" collapsed="false">
      <c r="A978" s="191" t="str">
        <f aca="false">B978&amp;" "&amp;C978&amp;" "&amp;D978</f>
        <v>US Natural Gas Physical</v>
      </c>
      <c r="B978" s="191" t="str">
        <f aca="false">IF((LEFT(N978,2)="US"),"US","")</f>
        <v>US</v>
      </c>
      <c r="C978" s="191" t="str">
        <f aca="false">M978</f>
        <v>Natural Gas</v>
      </c>
      <c r="D978" s="191" t="str">
        <f aca="false">IF(ISNUMBER(FIND("Phy",N978))=TRUE(),"Physical","Financial")</f>
        <v>Physical</v>
      </c>
      <c r="E978" s="191" t="n">
        <f aca="false">IF(VLOOKUP(S978,'DD-Lookup'!$J$6:$L$50,3,FALSE())="Monthly",(YEAR(AC978)-YEAR(AB978))*12+MONTH(AC978)-MONTH(AB978)+1,(AC978-AB978+1))</f>
        <v>1</v>
      </c>
      <c r="F978" s="220" t="n">
        <f aca="false">E978*SUM(P978:Q978)</f>
        <v>10000</v>
      </c>
      <c r="G978" s="196" t="n">
        <v>1245491</v>
      </c>
      <c r="H978" s="197" t="n">
        <v>37026.3343981481</v>
      </c>
      <c r="I978" s="0" t="s">
        <v>1482</v>
      </c>
      <c r="M978" s="0" t="s">
        <v>927</v>
      </c>
      <c r="N978" s="0" t="s">
        <v>1371</v>
      </c>
      <c r="O978" s="0" t="s">
        <v>1644</v>
      </c>
      <c r="Q978" s="198" t="n">
        <v>10000</v>
      </c>
      <c r="S978" s="0" t="s">
        <v>1343</v>
      </c>
      <c r="T978" s="0" t="s">
        <v>772</v>
      </c>
      <c r="U978" s="200" t="n">
        <v>4.5213</v>
      </c>
      <c r="V978" s="0" t="s">
        <v>1797</v>
      </c>
      <c r="W978" s="0" t="s">
        <v>1374</v>
      </c>
      <c r="X978" s="0" t="s">
        <v>1375</v>
      </c>
      <c r="Y978" s="0" t="s">
        <v>1376</v>
      </c>
      <c r="Z978" s="0" t="s">
        <v>573</v>
      </c>
      <c r="AA978" s="0" t="n">
        <v>788847</v>
      </c>
      <c r="AB978" s="197" t="n">
        <v>37027.875</v>
      </c>
      <c r="AC978" s="197" t="n">
        <v>37027.875</v>
      </c>
    </row>
    <row r="979" customFormat="false" ht="12.75" hidden="false" customHeight="false" outlineLevel="0" collapsed="false">
      <c r="A979" s="191" t="str">
        <f aca="false">B979&amp;" "&amp;C979&amp;" "&amp;D979</f>
        <v>US Natural Gas Physical</v>
      </c>
      <c r="B979" s="191" t="str">
        <f aca="false">IF((LEFT(N979,2)="US"),"US","")</f>
        <v>US</v>
      </c>
      <c r="C979" s="191" t="str">
        <f aca="false">M979</f>
        <v>Natural Gas</v>
      </c>
      <c r="D979" s="191" t="str">
        <f aca="false">IF(ISNUMBER(FIND("Phy",N979))=TRUE(),"Physical","Financial")</f>
        <v>Physical</v>
      </c>
      <c r="E979" s="191" t="n">
        <f aca="false">IF(VLOOKUP(S979,'DD-Lookup'!$J$6:$L$50,3,FALSE())="Monthly",(YEAR(AC979)-YEAR(AB979))*12+MONTH(AC979)-MONTH(AB979)+1,(AC979-AB979+1))</f>
        <v>1</v>
      </c>
      <c r="F979" s="220" t="n">
        <f aca="false">E979*SUM(P979:Q979)</f>
        <v>5000</v>
      </c>
      <c r="G979" s="196" t="n">
        <v>1245492</v>
      </c>
      <c r="H979" s="197" t="n">
        <v>37026.3344444444</v>
      </c>
      <c r="I979" s="0" t="s">
        <v>1228</v>
      </c>
      <c r="M979" s="0" t="s">
        <v>927</v>
      </c>
      <c r="N979" s="0" t="s">
        <v>1371</v>
      </c>
      <c r="O979" s="0" t="s">
        <v>1798</v>
      </c>
      <c r="P979" s="198" t="n">
        <v>5000</v>
      </c>
      <c r="S979" s="0" t="s">
        <v>1343</v>
      </c>
      <c r="T979" s="0" t="s">
        <v>772</v>
      </c>
      <c r="U979" s="200" t="n">
        <v>3.14</v>
      </c>
      <c r="V979" s="0" t="s">
        <v>1799</v>
      </c>
      <c r="W979" s="0" t="s">
        <v>1800</v>
      </c>
      <c r="X979" s="0" t="s">
        <v>1801</v>
      </c>
      <c r="Y979" s="0" t="s">
        <v>1376</v>
      </c>
      <c r="Z979" s="0" t="s">
        <v>573</v>
      </c>
      <c r="AA979" s="0" t="n">
        <v>788848</v>
      </c>
      <c r="AB979" s="197" t="n">
        <v>37027.875</v>
      </c>
      <c r="AC979" s="197" t="n">
        <v>37027.875</v>
      </c>
    </row>
    <row r="980" customFormat="false" ht="12.75" hidden="false" customHeight="false" outlineLevel="0" collapsed="false">
      <c r="A980" s="191" t="str">
        <f aca="false">B980&amp;" "&amp;C980&amp;" "&amp;D980</f>
        <v>US Natural Gas Physical</v>
      </c>
      <c r="B980" s="191" t="str">
        <f aca="false">IF((LEFT(N980,2)="US"),"US","")</f>
        <v>US</v>
      </c>
      <c r="C980" s="191" t="str">
        <f aca="false">M980</f>
        <v>Natural Gas</v>
      </c>
      <c r="D980" s="191" t="str">
        <f aca="false">IF(ISNUMBER(FIND("Phy",N980))=TRUE(),"Physical","Financial")</f>
        <v>Physical</v>
      </c>
      <c r="E980" s="191" t="n">
        <f aca="false">IF(VLOOKUP(S980,'DD-Lookup'!$J$6:$L$50,3,FALSE())="Monthly",(YEAR(AC980)-YEAR(AB980))*12+MONTH(AC980)-MONTH(AB980)+1,(AC980-AB980+1))</f>
        <v>1</v>
      </c>
      <c r="F980" s="220" t="n">
        <f aca="false">E980*SUM(P980:Q980)</f>
        <v>10000</v>
      </c>
      <c r="G980" s="196" t="n">
        <v>1245493</v>
      </c>
      <c r="H980" s="197" t="n">
        <v>37026.3344675926</v>
      </c>
      <c r="I980" s="0" t="s">
        <v>1340</v>
      </c>
      <c r="M980" s="0" t="s">
        <v>927</v>
      </c>
      <c r="N980" s="0" t="s">
        <v>1371</v>
      </c>
      <c r="O980" s="0" t="s">
        <v>1792</v>
      </c>
      <c r="Q980" s="198" t="n">
        <v>10000</v>
      </c>
      <c r="S980" s="0" t="s">
        <v>1343</v>
      </c>
      <c r="T980" s="0" t="s">
        <v>772</v>
      </c>
      <c r="U980" s="200" t="n">
        <v>10.95</v>
      </c>
      <c r="V980" s="0" t="s">
        <v>1802</v>
      </c>
      <c r="W980" s="0" t="s">
        <v>1791</v>
      </c>
      <c r="X980" s="0" t="s">
        <v>1676</v>
      </c>
      <c r="Y980" s="0" t="s">
        <v>1376</v>
      </c>
      <c r="Z980" s="0" t="s">
        <v>573</v>
      </c>
      <c r="AA980" s="0" t="n">
        <v>788849</v>
      </c>
      <c r="AB980" s="197" t="n">
        <v>37027.875</v>
      </c>
      <c r="AC980" s="197" t="n">
        <v>37027.875</v>
      </c>
    </row>
    <row r="981" customFormat="false" ht="12.75" hidden="false" customHeight="false" outlineLevel="0" collapsed="false">
      <c r="A981" s="191" t="str">
        <f aca="false">B981&amp;" "&amp;C981&amp;" "&amp;D981</f>
        <v>US Natural Gas Physical</v>
      </c>
      <c r="B981" s="191" t="str">
        <f aca="false">IF((LEFT(N981,2)="US"),"US","")</f>
        <v>US</v>
      </c>
      <c r="C981" s="191" t="str">
        <f aca="false">M981</f>
        <v>Natural Gas</v>
      </c>
      <c r="D981" s="191" t="str">
        <f aca="false">IF(ISNUMBER(FIND("Phy",N981))=TRUE(),"Physical","Financial")</f>
        <v>Physical</v>
      </c>
      <c r="E981" s="191" t="n">
        <f aca="false">IF(VLOOKUP(S981,'DD-Lookup'!$J$6:$L$50,3,FALSE())="Monthly",(YEAR(AC981)-YEAR(AB981))*12+MONTH(AC981)-MONTH(AB981)+1,(AC981-AB981+1))</f>
        <v>1</v>
      </c>
      <c r="F981" s="220" t="n">
        <f aca="false">E981*SUM(P981:Q981)</f>
        <v>2500</v>
      </c>
      <c r="G981" s="196" t="n">
        <v>1245495</v>
      </c>
      <c r="H981" s="197" t="n">
        <v>37026.3344907407</v>
      </c>
      <c r="I981" s="0" t="s">
        <v>1228</v>
      </c>
      <c r="M981" s="0" t="s">
        <v>927</v>
      </c>
      <c r="N981" s="0" t="s">
        <v>1371</v>
      </c>
      <c r="O981" s="0" t="s">
        <v>1798</v>
      </c>
      <c r="P981" s="198" t="n">
        <v>2500</v>
      </c>
      <c r="S981" s="0" t="s">
        <v>1343</v>
      </c>
      <c r="T981" s="0" t="s">
        <v>772</v>
      </c>
      <c r="U981" s="200" t="n">
        <v>3.115</v>
      </c>
      <c r="V981" s="0" t="s">
        <v>1799</v>
      </c>
      <c r="W981" s="0" t="s">
        <v>1800</v>
      </c>
      <c r="X981" s="0" t="s">
        <v>1801</v>
      </c>
      <c r="Y981" s="0" t="s">
        <v>1376</v>
      </c>
      <c r="Z981" s="0" t="s">
        <v>573</v>
      </c>
      <c r="AA981" s="0" t="n">
        <v>788850</v>
      </c>
      <c r="AB981" s="197" t="n">
        <v>37027.875</v>
      </c>
      <c r="AC981" s="197" t="n">
        <v>37027.875</v>
      </c>
    </row>
    <row r="982" customFormat="false" ht="12.75" hidden="false" customHeight="false" outlineLevel="0" collapsed="false">
      <c r="A982" s="191" t="str">
        <f aca="false">B982&amp;" "&amp;C982&amp;" "&amp;D982</f>
        <v>US Natural Gas Physical</v>
      </c>
      <c r="B982" s="191" t="str">
        <f aca="false">IF((LEFT(N982,2)="US"),"US","")</f>
        <v>US</v>
      </c>
      <c r="C982" s="191" t="str">
        <f aca="false">M982</f>
        <v>Natural Gas</v>
      </c>
      <c r="D982" s="191" t="str">
        <f aca="false">IF(ISNUMBER(FIND("Phy",N982))=TRUE(),"Physical","Financial")</f>
        <v>Physical</v>
      </c>
      <c r="E982" s="191" t="n">
        <f aca="false">IF(VLOOKUP(S982,'DD-Lookup'!$J$6:$L$50,3,FALSE())="Monthly",(YEAR(AC982)-YEAR(AB982))*12+MONTH(AC982)-MONTH(AB982)+1,(AC982-AB982+1))</f>
        <v>1</v>
      </c>
      <c r="F982" s="220" t="n">
        <f aca="false">E982*SUM(P982:Q982)</f>
        <v>2500</v>
      </c>
      <c r="G982" s="196" t="n">
        <v>1245496</v>
      </c>
      <c r="H982" s="197" t="n">
        <v>37026.334525463</v>
      </c>
      <c r="I982" s="0" t="s">
        <v>1340</v>
      </c>
      <c r="M982" s="0" t="s">
        <v>927</v>
      </c>
      <c r="N982" s="0" t="s">
        <v>1371</v>
      </c>
      <c r="O982" s="0" t="s">
        <v>1803</v>
      </c>
      <c r="P982" s="198" t="n">
        <v>2500</v>
      </c>
      <c r="S982" s="0" t="s">
        <v>1343</v>
      </c>
      <c r="T982" s="0" t="s">
        <v>772</v>
      </c>
      <c r="U982" s="200" t="n">
        <v>3.16</v>
      </c>
      <c r="V982" s="0" t="s">
        <v>1804</v>
      </c>
      <c r="W982" s="0" t="s">
        <v>1800</v>
      </c>
      <c r="X982" s="0" t="s">
        <v>1801</v>
      </c>
      <c r="Y982" s="0" t="s">
        <v>1376</v>
      </c>
      <c r="Z982" s="0" t="s">
        <v>573</v>
      </c>
      <c r="AA982" s="0" t="n">
        <v>788851</v>
      </c>
      <c r="AB982" s="197" t="n">
        <v>37027.875</v>
      </c>
      <c r="AC982" s="197" t="n">
        <v>37027.875</v>
      </c>
    </row>
    <row r="983" customFormat="false" ht="12.75" hidden="false" customHeight="false" outlineLevel="0" collapsed="false">
      <c r="A983" s="191" t="str">
        <f aca="false">B983&amp;" "&amp;C983&amp;" "&amp;D983</f>
        <v>US Natural Gas Physical</v>
      </c>
      <c r="B983" s="191" t="str">
        <f aca="false">IF((LEFT(N983,2)="US"),"US","")</f>
        <v>US</v>
      </c>
      <c r="C983" s="191" t="str">
        <f aca="false">M983</f>
        <v>Natural Gas</v>
      </c>
      <c r="D983" s="191" t="str">
        <f aca="false">IF(ISNUMBER(FIND("Phy",N983))=TRUE(),"Physical","Financial")</f>
        <v>Physical</v>
      </c>
      <c r="E983" s="191" t="n">
        <f aca="false">IF(VLOOKUP(S983,'DD-Lookup'!$J$6:$L$50,3,FALSE())="Monthly",(YEAR(AC983)-YEAR(AB983))*12+MONTH(AC983)-MONTH(AB983)+1,(AC983-AB983+1))</f>
        <v>1</v>
      </c>
      <c r="F983" s="220" t="n">
        <f aca="false">E983*SUM(P983:Q983)</f>
        <v>2500</v>
      </c>
      <c r="G983" s="196" t="n">
        <v>1245497</v>
      </c>
      <c r="H983" s="197" t="n">
        <v>37026.334537037</v>
      </c>
      <c r="I983" s="0" t="s">
        <v>1420</v>
      </c>
      <c r="M983" s="0" t="s">
        <v>927</v>
      </c>
      <c r="N983" s="0" t="s">
        <v>1371</v>
      </c>
      <c r="O983" s="0" t="s">
        <v>1372</v>
      </c>
      <c r="P983" s="198" t="n">
        <v>2500</v>
      </c>
      <c r="S983" s="0" t="s">
        <v>1343</v>
      </c>
      <c r="T983" s="0" t="s">
        <v>772</v>
      </c>
      <c r="U983" s="200" t="n">
        <v>4.5238</v>
      </c>
      <c r="V983" s="0" t="s">
        <v>1428</v>
      </c>
      <c r="W983" s="0" t="s">
        <v>1374</v>
      </c>
      <c r="X983" s="0" t="s">
        <v>1375</v>
      </c>
      <c r="Y983" s="0" t="s">
        <v>1376</v>
      </c>
      <c r="Z983" s="0" t="s">
        <v>573</v>
      </c>
      <c r="AA983" s="0" t="n">
        <v>788852</v>
      </c>
      <c r="AB983" s="197" t="n">
        <v>37027.875</v>
      </c>
      <c r="AC983" s="197" t="n">
        <v>37027.875</v>
      </c>
    </row>
    <row r="984" customFormat="false" ht="12.75" hidden="false" customHeight="false" outlineLevel="0" collapsed="false">
      <c r="A984" s="191" t="str">
        <f aca="false">B984&amp;" "&amp;C984&amp;" "&amp;D984</f>
        <v>US Natural Gas Physical</v>
      </c>
      <c r="B984" s="191" t="str">
        <f aca="false">IF((LEFT(N984,2)="US"),"US","")</f>
        <v>US</v>
      </c>
      <c r="C984" s="191" t="str">
        <f aca="false">M984</f>
        <v>Natural Gas</v>
      </c>
      <c r="D984" s="191" t="str">
        <f aca="false">IF(ISNUMBER(FIND("Phy",N984))=TRUE(),"Physical","Financial")</f>
        <v>Physical</v>
      </c>
      <c r="E984" s="191" t="n">
        <f aca="false">IF(VLOOKUP(S984,'DD-Lookup'!$J$6:$L$50,3,FALSE())="Monthly",(YEAR(AC984)-YEAR(AB984))*12+MONTH(AC984)-MONTH(AB984)+1,(AC984-AB984+1))</f>
        <v>1</v>
      </c>
      <c r="F984" s="220" t="n">
        <f aca="false">E984*SUM(P984:Q984)</f>
        <v>5000</v>
      </c>
      <c r="G984" s="196" t="n">
        <v>1245499</v>
      </c>
      <c r="H984" s="197" t="n">
        <v>37026.3345601852</v>
      </c>
      <c r="I984" s="0" t="s">
        <v>1228</v>
      </c>
      <c r="M984" s="0" t="s">
        <v>927</v>
      </c>
      <c r="N984" s="0" t="s">
        <v>1371</v>
      </c>
      <c r="O984" s="0" t="s">
        <v>1805</v>
      </c>
      <c r="P984" s="198" t="n">
        <v>5000</v>
      </c>
      <c r="S984" s="0" t="s">
        <v>1343</v>
      </c>
      <c r="T984" s="0" t="s">
        <v>772</v>
      </c>
      <c r="U984" s="200" t="n">
        <v>3.24</v>
      </c>
      <c r="V984" s="0" t="s">
        <v>1799</v>
      </c>
      <c r="W984" s="0" t="s">
        <v>1800</v>
      </c>
      <c r="X984" s="0" t="s">
        <v>1801</v>
      </c>
      <c r="Y984" s="0" t="s">
        <v>1376</v>
      </c>
      <c r="Z984" s="0" t="s">
        <v>573</v>
      </c>
      <c r="AA984" s="0" t="n">
        <v>788853</v>
      </c>
      <c r="AB984" s="197" t="n">
        <v>37027.875</v>
      </c>
      <c r="AC984" s="197" t="n">
        <v>37027.875</v>
      </c>
    </row>
    <row r="985" customFormat="false" ht="12.75" hidden="false" customHeight="false" outlineLevel="0" collapsed="false">
      <c r="A985" s="191" t="str">
        <f aca="false">B985&amp;" "&amp;C985&amp;" "&amp;D985</f>
        <v>US Natural Gas Physical</v>
      </c>
      <c r="B985" s="191" t="str">
        <f aca="false">IF((LEFT(N985,2)="US"),"US","")</f>
        <v>US</v>
      </c>
      <c r="C985" s="191" t="str">
        <f aca="false">M985</f>
        <v>Natural Gas</v>
      </c>
      <c r="D985" s="191" t="str">
        <f aca="false">IF(ISNUMBER(FIND("Phy",N985))=TRUE(),"Physical","Financial")</f>
        <v>Physical</v>
      </c>
      <c r="E985" s="191" t="n">
        <f aca="false">IF(VLOOKUP(S985,'DD-Lookup'!$J$6:$L$50,3,FALSE())="Monthly",(YEAR(AC985)-YEAR(AB985))*12+MONTH(AC985)-MONTH(AB985)+1,(AC985-AB985+1))</f>
        <v>1</v>
      </c>
      <c r="F985" s="220" t="n">
        <f aca="false">E985*SUM(P985:Q985)</f>
        <v>10000</v>
      </c>
      <c r="G985" s="196" t="n">
        <v>1245500</v>
      </c>
      <c r="H985" s="197" t="n">
        <v>37026.3345833333</v>
      </c>
      <c r="I985" s="0" t="s">
        <v>1788</v>
      </c>
      <c r="M985" s="0" t="s">
        <v>927</v>
      </c>
      <c r="N985" s="0" t="s">
        <v>1371</v>
      </c>
      <c r="O985" s="0" t="s">
        <v>1789</v>
      </c>
      <c r="Q985" s="198" t="n">
        <v>10000</v>
      </c>
      <c r="S985" s="0" t="s">
        <v>1343</v>
      </c>
      <c r="T985" s="0" t="s">
        <v>772</v>
      </c>
      <c r="U985" s="200" t="n">
        <v>10.95</v>
      </c>
      <c r="V985" s="0" t="s">
        <v>1790</v>
      </c>
      <c r="W985" s="0" t="s">
        <v>1791</v>
      </c>
      <c r="X985" s="0" t="s">
        <v>1676</v>
      </c>
      <c r="Y985" s="0" t="s">
        <v>1376</v>
      </c>
      <c r="Z985" s="0" t="s">
        <v>573</v>
      </c>
      <c r="AA985" s="0" t="n">
        <v>788854</v>
      </c>
      <c r="AB985" s="197" t="n">
        <v>37027.875</v>
      </c>
      <c r="AC985" s="197" t="n">
        <v>37027.875</v>
      </c>
    </row>
    <row r="986" customFormat="false" ht="12.75" hidden="false" customHeight="false" outlineLevel="0" collapsed="false">
      <c r="A986" s="191" t="str">
        <f aca="false">B986&amp;" "&amp;C986&amp;" "&amp;D986</f>
        <v>US Natural Gas Physical</v>
      </c>
      <c r="B986" s="191" t="str">
        <f aca="false">IF((LEFT(N986,2)="US"),"US","")</f>
        <v>US</v>
      </c>
      <c r="C986" s="191" t="str">
        <f aca="false">M986</f>
        <v>Natural Gas</v>
      </c>
      <c r="D986" s="191" t="str">
        <f aca="false">IF(ISNUMBER(FIND("Phy",N986))=TRUE(),"Physical","Financial")</f>
        <v>Physical</v>
      </c>
      <c r="E986" s="191" t="n">
        <f aca="false">IF(VLOOKUP(S986,'DD-Lookup'!$J$6:$L$50,3,FALSE())="Monthly",(YEAR(AC986)-YEAR(AB986))*12+MONTH(AC986)-MONTH(AB986)+1,(AC986-AB986+1))</f>
        <v>1</v>
      </c>
      <c r="F986" s="220" t="n">
        <f aca="false">E986*SUM(P986:Q986)</f>
        <v>5000</v>
      </c>
      <c r="G986" s="196" t="n">
        <v>1245501</v>
      </c>
      <c r="H986" s="197" t="n">
        <v>37026.3346064815</v>
      </c>
      <c r="I986" s="0" t="s">
        <v>1228</v>
      </c>
      <c r="M986" s="0" t="s">
        <v>927</v>
      </c>
      <c r="N986" s="0" t="s">
        <v>1371</v>
      </c>
      <c r="O986" s="0" t="s">
        <v>1731</v>
      </c>
      <c r="P986" s="198" t="n">
        <v>5000</v>
      </c>
      <c r="S986" s="0" t="s">
        <v>1343</v>
      </c>
      <c r="T986" s="0" t="s">
        <v>772</v>
      </c>
      <c r="U986" s="200" t="n">
        <v>3.185</v>
      </c>
      <c r="V986" s="0" t="s">
        <v>1732</v>
      </c>
      <c r="W986" s="0" t="s">
        <v>1733</v>
      </c>
      <c r="X986" s="0" t="s">
        <v>1676</v>
      </c>
      <c r="Y986" s="0" t="s">
        <v>1376</v>
      </c>
      <c r="Z986" s="0" t="s">
        <v>573</v>
      </c>
      <c r="AA986" s="0" t="n">
        <v>788855</v>
      </c>
      <c r="AB986" s="197" t="n">
        <v>37027.875</v>
      </c>
      <c r="AC986" s="197" t="n">
        <v>37027.875</v>
      </c>
    </row>
    <row r="987" customFormat="false" ht="12.75" hidden="false" customHeight="false" outlineLevel="0" collapsed="false">
      <c r="A987" s="191" t="str">
        <f aca="false">B987&amp;" "&amp;C987&amp;" "&amp;D987</f>
        <v>US Natural Gas Physical</v>
      </c>
      <c r="B987" s="191" t="str">
        <f aca="false">IF((LEFT(N987,2)="US"),"US","")</f>
        <v>US</v>
      </c>
      <c r="C987" s="191" t="str">
        <f aca="false">M987</f>
        <v>Natural Gas</v>
      </c>
      <c r="D987" s="191" t="str">
        <f aca="false">IF(ISNUMBER(FIND("Phy",N987))=TRUE(),"Physical","Financial")</f>
        <v>Physical</v>
      </c>
      <c r="E987" s="191" t="n">
        <f aca="false">IF(VLOOKUP(S987,'DD-Lookup'!$J$6:$L$50,3,FALSE())="Monthly",(YEAR(AC987)-YEAR(AB987))*12+MONTH(AC987)-MONTH(AB987)+1,(AC987-AB987+1))</f>
        <v>1</v>
      </c>
      <c r="F987" s="220" t="n">
        <f aca="false">E987*SUM(P987:Q987)</f>
        <v>2500</v>
      </c>
      <c r="G987" s="196" t="n">
        <v>1245502</v>
      </c>
      <c r="H987" s="197" t="n">
        <v>37026.3346296296</v>
      </c>
      <c r="I987" s="0" t="s">
        <v>1420</v>
      </c>
      <c r="M987" s="0" t="s">
        <v>927</v>
      </c>
      <c r="N987" s="0" t="s">
        <v>1371</v>
      </c>
      <c r="O987" s="0" t="s">
        <v>1798</v>
      </c>
      <c r="P987" s="198" t="n">
        <v>2500</v>
      </c>
      <c r="S987" s="0" t="s">
        <v>1343</v>
      </c>
      <c r="T987" s="0" t="s">
        <v>772</v>
      </c>
      <c r="U987" s="200" t="n">
        <v>3.05</v>
      </c>
      <c r="V987" s="0" t="s">
        <v>1806</v>
      </c>
      <c r="W987" s="0" t="s">
        <v>1800</v>
      </c>
      <c r="X987" s="0" t="s">
        <v>1801</v>
      </c>
      <c r="Y987" s="0" t="s">
        <v>1376</v>
      </c>
      <c r="Z987" s="0" t="s">
        <v>573</v>
      </c>
      <c r="AA987" s="0" t="n">
        <v>788856</v>
      </c>
      <c r="AB987" s="197" t="n">
        <v>37027.875</v>
      </c>
      <c r="AC987" s="197" t="n">
        <v>37027.875</v>
      </c>
    </row>
    <row r="988" customFormat="false" ht="12.75" hidden="false" customHeight="false" outlineLevel="0" collapsed="false">
      <c r="A988" s="191" t="str">
        <f aca="false">B988&amp;" "&amp;C988&amp;" "&amp;D988</f>
        <v>US Natural Gas Physical</v>
      </c>
      <c r="B988" s="191" t="str">
        <f aca="false">IF((LEFT(N988,2)="US"),"US","")</f>
        <v>US</v>
      </c>
      <c r="C988" s="191" t="str">
        <f aca="false">M988</f>
        <v>Natural Gas</v>
      </c>
      <c r="D988" s="191" t="str">
        <f aca="false">IF(ISNUMBER(FIND("Phy",N988))=TRUE(),"Physical","Financial")</f>
        <v>Physical</v>
      </c>
      <c r="E988" s="191" t="n">
        <f aca="false">IF(VLOOKUP(S988,'DD-Lookup'!$J$6:$L$50,3,FALSE())="Monthly",(YEAR(AC988)-YEAR(AB988))*12+MONTH(AC988)-MONTH(AB988)+1,(AC988-AB988+1))</f>
        <v>1</v>
      </c>
      <c r="F988" s="220" t="n">
        <f aca="false">E988*SUM(P988:Q988)</f>
        <v>10000</v>
      </c>
      <c r="G988" s="196" t="n">
        <v>1245503</v>
      </c>
      <c r="H988" s="197" t="n">
        <v>37026.3346412037</v>
      </c>
      <c r="I988" s="0" t="s">
        <v>1420</v>
      </c>
      <c r="M988" s="0" t="s">
        <v>927</v>
      </c>
      <c r="N988" s="0" t="s">
        <v>1371</v>
      </c>
      <c r="O988" s="0" t="s">
        <v>1372</v>
      </c>
      <c r="P988" s="198" t="n">
        <v>10000</v>
      </c>
      <c r="S988" s="0" t="s">
        <v>1343</v>
      </c>
      <c r="T988" s="0" t="s">
        <v>772</v>
      </c>
      <c r="U988" s="200" t="n">
        <v>4.5225</v>
      </c>
      <c r="V988" s="0" t="s">
        <v>1428</v>
      </c>
      <c r="W988" s="0" t="s">
        <v>1374</v>
      </c>
      <c r="X988" s="0" t="s">
        <v>1375</v>
      </c>
      <c r="Y988" s="0" t="s">
        <v>1376</v>
      </c>
      <c r="Z988" s="0" t="s">
        <v>573</v>
      </c>
      <c r="AA988" s="0" t="n">
        <v>788857</v>
      </c>
      <c r="AB988" s="197" t="n">
        <v>37027.875</v>
      </c>
      <c r="AC988" s="197" t="n">
        <v>37027.875</v>
      </c>
    </row>
    <row r="989" customFormat="false" ht="12.75" hidden="false" customHeight="false" outlineLevel="0" collapsed="false">
      <c r="A989" s="191" t="str">
        <f aca="false">B989&amp;" "&amp;C989&amp;" "&amp;D989</f>
        <v>US Natural Gas Physical</v>
      </c>
      <c r="B989" s="191" t="str">
        <f aca="false">IF((LEFT(N989,2)="US"),"US","")</f>
        <v>US</v>
      </c>
      <c r="C989" s="191" t="str">
        <f aca="false">M989</f>
        <v>Natural Gas</v>
      </c>
      <c r="D989" s="191" t="str">
        <f aca="false">IF(ISNUMBER(FIND("Phy",N989))=TRUE(),"Physical","Financial")</f>
        <v>Physical</v>
      </c>
      <c r="E989" s="191" t="n">
        <f aca="false">IF(VLOOKUP(S989,'DD-Lookup'!$J$6:$L$50,3,FALSE())="Monthly",(YEAR(AC989)-YEAR(AB989))*12+MONTH(AC989)-MONTH(AB989)+1,(AC989-AB989+1))</f>
        <v>1</v>
      </c>
      <c r="F989" s="220" t="n">
        <f aca="false">E989*SUM(P989:Q989)</f>
        <v>2500</v>
      </c>
      <c r="G989" s="196" t="n">
        <v>1245505</v>
      </c>
      <c r="H989" s="197" t="n">
        <v>37026.3346990741</v>
      </c>
      <c r="I989" s="0" t="s">
        <v>1420</v>
      </c>
      <c r="M989" s="0" t="s">
        <v>927</v>
      </c>
      <c r="N989" s="0" t="s">
        <v>1371</v>
      </c>
      <c r="O989" s="0" t="s">
        <v>1798</v>
      </c>
      <c r="P989" s="198" t="n">
        <v>2500</v>
      </c>
      <c r="S989" s="0" t="s">
        <v>1343</v>
      </c>
      <c r="T989" s="0" t="s">
        <v>772</v>
      </c>
      <c r="U989" s="200" t="n">
        <v>3.025</v>
      </c>
      <c r="V989" s="0" t="s">
        <v>1806</v>
      </c>
      <c r="W989" s="0" t="s">
        <v>1800</v>
      </c>
      <c r="X989" s="0" t="s">
        <v>1801</v>
      </c>
      <c r="Y989" s="0" t="s">
        <v>1376</v>
      </c>
      <c r="Z989" s="0" t="s">
        <v>573</v>
      </c>
      <c r="AA989" s="0" t="n">
        <v>788858</v>
      </c>
      <c r="AB989" s="197" t="n">
        <v>37027.875</v>
      </c>
      <c r="AC989" s="197" t="n">
        <v>37027.875</v>
      </c>
    </row>
    <row r="990" customFormat="false" ht="12.75" hidden="false" customHeight="false" outlineLevel="0" collapsed="false">
      <c r="A990" s="191" t="str">
        <f aca="false">B990&amp;" "&amp;C990&amp;" "&amp;D990</f>
        <v>US Natural Gas Physical</v>
      </c>
      <c r="B990" s="191" t="str">
        <f aca="false">IF((LEFT(N990,2)="US"),"US","")</f>
        <v>US</v>
      </c>
      <c r="C990" s="191" t="str">
        <f aca="false">M990</f>
        <v>Natural Gas</v>
      </c>
      <c r="D990" s="191" t="str">
        <f aca="false">IF(ISNUMBER(FIND("Phy",N990))=TRUE(),"Physical","Financial")</f>
        <v>Physical</v>
      </c>
      <c r="E990" s="191" t="n">
        <f aca="false">IF(VLOOKUP(S990,'DD-Lookup'!$J$6:$L$50,3,FALSE())="Monthly",(YEAR(AC990)-YEAR(AB990))*12+MONTH(AC990)-MONTH(AB990)+1,(AC990-AB990+1))</f>
        <v>1</v>
      </c>
      <c r="F990" s="220" t="n">
        <f aca="false">E990*SUM(P990:Q990)</f>
        <v>10000</v>
      </c>
      <c r="G990" s="196" t="n">
        <v>1245504</v>
      </c>
      <c r="H990" s="197" t="n">
        <v>37026.3346990741</v>
      </c>
      <c r="I990" s="0" t="s">
        <v>1430</v>
      </c>
      <c r="M990" s="0" t="s">
        <v>927</v>
      </c>
      <c r="N990" s="0" t="s">
        <v>1371</v>
      </c>
      <c r="O990" s="0" t="s">
        <v>1372</v>
      </c>
      <c r="P990" s="198" t="n">
        <v>10000</v>
      </c>
      <c r="S990" s="0" t="s">
        <v>1343</v>
      </c>
      <c r="T990" s="0" t="s">
        <v>772</v>
      </c>
      <c r="U990" s="200" t="n">
        <v>4.5213</v>
      </c>
      <c r="V990" s="0" t="s">
        <v>1559</v>
      </c>
      <c r="W990" s="0" t="s">
        <v>1374</v>
      </c>
      <c r="X990" s="0" t="s">
        <v>1375</v>
      </c>
      <c r="Y990" s="0" t="s">
        <v>1376</v>
      </c>
      <c r="Z990" s="0" t="s">
        <v>573</v>
      </c>
      <c r="AA990" s="0" t="n">
        <v>788859</v>
      </c>
      <c r="AB990" s="197" t="n">
        <v>37027.875</v>
      </c>
      <c r="AC990" s="197" t="n">
        <v>37027.875</v>
      </c>
    </row>
    <row r="991" customFormat="false" ht="12.75" hidden="false" customHeight="false" outlineLevel="0" collapsed="false">
      <c r="A991" s="191" t="str">
        <f aca="false">B991&amp;" "&amp;C991&amp;" "&amp;D991</f>
        <v> Metals Financial</v>
      </c>
      <c r="B991" s="191" t="str">
        <f aca="false">IF((LEFT(N991,2)="US"),"US","")</f>
        <v/>
      </c>
      <c r="C991" s="191" t="str">
        <f aca="false">M991</f>
        <v>Metals</v>
      </c>
      <c r="D991" s="191" t="str">
        <f aca="false">IF(ISNUMBER(FIND("Phy",N991))=TRUE(),"Physical","Financial")</f>
        <v>Financial</v>
      </c>
      <c r="E991" s="191" t="n">
        <f aca="false">IF(VLOOKUP(S991,'DD-Lookup'!$J$6:$L$50,3,FALSE())="Monthly",(YEAR(AC991)-YEAR(AB991))*12+MONTH(AC991)-MONTH(AB991)+1,(AC991-AB991+1))</f>
        <v>1</v>
      </c>
      <c r="F991" s="220" t="n">
        <f aca="false">E991*SUM(P991:Q991)</f>
        <v>20</v>
      </c>
      <c r="G991" s="196" t="n">
        <v>1245506</v>
      </c>
      <c r="H991" s="197" t="n">
        <v>37026.3347453704</v>
      </c>
      <c r="I991" s="0" t="s">
        <v>616</v>
      </c>
      <c r="M991" s="0" t="s">
        <v>768</v>
      </c>
      <c r="N991" s="0" t="s">
        <v>769</v>
      </c>
      <c r="O991" s="0" t="s">
        <v>770</v>
      </c>
      <c r="Q991" s="198" t="n">
        <v>20</v>
      </c>
      <c r="S991" s="0" t="s">
        <v>771</v>
      </c>
      <c r="T991" s="0" t="s">
        <v>772</v>
      </c>
      <c r="U991" s="200" t="n">
        <v>1674</v>
      </c>
      <c r="V991" s="0" t="s">
        <v>877</v>
      </c>
      <c r="W991" s="0" t="s">
        <v>820</v>
      </c>
      <c r="X991" s="0" t="s">
        <v>775</v>
      </c>
      <c r="Y991" s="0" t="s">
        <v>776</v>
      </c>
      <c r="Z991" s="0" t="s">
        <v>777</v>
      </c>
      <c r="AA991" s="0" t="n">
        <v>2129811</v>
      </c>
    </row>
    <row r="992" customFormat="false" ht="12.75" hidden="false" customHeight="false" outlineLevel="0" collapsed="false">
      <c r="A992" s="191" t="str">
        <f aca="false">B992&amp;" "&amp;C992&amp;" "&amp;D992</f>
        <v>US Natural Gas Physical</v>
      </c>
      <c r="B992" s="191" t="str">
        <f aca="false">IF((LEFT(N992,2)="US"),"US","")</f>
        <v>US</v>
      </c>
      <c r="C992" s="191" t="str">
        <f aca="false">M992</f>
        <v>Natural Gas</v>
      </c>
      <c r="D992" s="191" t="str">
        <f aca="false">IF(ISNUMBER(FIND("Phy",N992))=TRUE(),"Physical","Financial")</f>
        <v>Physical</v>
      </c>
      <c r="E992" s="191" t="n">
        <f aca="false">IF(VLOOKUP(S992,'DD-Lookup'!$J$6:$L$50,3,FALSE())="Monthly",(YEAR(AC992)-YEAR(AB992))*12+MONTH(AC992)-MONTH(AB992)+1,(AC992-AB992+1))</f>
        <v>1</v>
      </c>
      <c r="F992" s="220" t="n">
        <f aca="false">E992*SUM(P992:Q992)</f>
        <v>5000</v>
      </c>
      <c r="G992" s="196" t="n">
        <v>1245510</v>
      </c>
      <c r="H992" s="197" t="n">
        <v>37026.3348032407</v>
      </c>
      <c r="I992" s="0" t="s">
        <v>609</v>
      </c>
      <c r="M992" s="0" t="s">
        <v>927</v>
      </c>
      <c r="N992" s="0" t="s">
        <v>1371</v>
      </c>
      <c r="O992" s="0" t="s">
        <v>1731</v>
      </c>
      <c r="P992" s="198" t="n">
        <v>5000</v>
      </c>
      <c r="S992" s="0" t="s">
        <v>1343</v>
      </c>
      <c r="T992" s="0" t="s">
        <v>772</v>
      </c>
      <c r="U992" s="200" t="n">
        <v>3.16</v>
      </c>
      <c r="V992" s="0" t="s">
        <v>1807</v>
      </c>
      <c r="W992" s="0" t="s">
        <v>1733</v>
      </c>
      <c r="X992" s="0" t="s">
        <v>1676</v>
      </c>
      <c r="Y992" s="0" t="s">
        <v>1376</v>
      </c>
      <c r="Z992" s="0" t="s">
        <v>573</v>
      </c>
      <c r="AA992" s="0" t="n">
        <v>788861</v>
      </c>
      <c r="AB992" s="197" t="n">
        <v>37027.875</v>
      </c>
      <c r="AC992" s="197" t="n">
        <v>37027.875</v>
      </c>
    </row>
    <row r="993" customFormat="false" ht="12.75" hidden="false" customHeight="false" outlineLevel="0" collapsed="false">
      <c r="A993" s="191" t="str">
        <f aca="false">B993&amp;" "&amp;C993&amp;" "&amp;D993</f>
        <v>US Power Physical</v>
      </c>
      <c r="B993" s="191" t="str">
        <f aca="false">IF((LEFT(N993,2)="US"),"US","")</f>
        <v>US</v>
      </c>
      <c r="C993" s="191" t="str">
        <f aca="false">M993</f>
        <v>Power</v>
      </c>
      <c r="D993" s="191" t="str">
        <f aca="false">IF(ISNUMBER(FIND("Phy",N993))=TRUE(),"Physical","Financial")</f>
        <v>Physical</v>
      </c>
      <c r="E993" s="191" t="n">
        <f aca="false">IF(VLOOKUP(S993,'DD-Lookup'!$J$6:$L$50,3,FALSE())="Monthly",(YEAR(AC993)-YEAR(AB993))*12+MONTH(AC993)-MONTH(AB993)+1,(AC993-AB993+1))</f>
        <v>1</v>
      </c>
      <c r="F993" s="220" t="n">
        <f aca="false">E993*SUM(P993:Q993)</f>
        <v>25</v>
      </c>
      <c r="G993" s="196" t="n">
        <v>1245511</v>
      </c>
      <c r="H993" s="197" t="n">
        <v>37026.334837963</v>
      </c>
      <c r="I993" s="0" t="s">
        <v>1180</v>
      </c>
      <c r="M993" s="0" t="s">
        <v>72</v>
      </c>
      <c r="N993" s="0" t="s">
        <v>1741</v>
      </c>
      <c r="O993" s="0" t="s">
        <v>1742</v>
      </c>
      <c r="Q993" s="198" t="n">
        <v>25</v>
      </c>
      <c r="S993" s="0" t="s">
        <v>781</v>
      </c>
      <c r="T993" s="0" t="s">
        <v>772</v>
      </c>
      <c r="U993" s="200" t="n">
        <v>58</v>
      </c>
      <c r="V993" s="0" t="s">
        <v>1795</v>
      </c>
      <c r="W993" s="0" t="s">
        <v>1744</v>
      </c>
      <c r="X993" s="0" t="s">
        <v>1745</v>
      </c>
      <c r="Y993" s="0" t="s">
        <v>1167</v>
      </c>
      <c r="Z993" s="0" t="s">
        <v>628</v>
      </c>
      <c r="AA993" s="0" t="n">
        <v>610940.1</v>
      </c>
      <c r="AB993" s="197" t="n">
        <v>37027.875</v>
      </c>
      <c r="AC993" s="197" t="n">
        <v>37027.875</v>
      </c>
    </row>
    <row r="994" customFormat="false" ht="12.75" hidden="false" customHeight="false" outlineLevel="0" collapsed="false">
      <c r="A994" s="191" t="str">
        <f aca="false">B994&amp;" "&amp;C994&amp;" "&amp;D994</f>
        <v>US Power Physical</v>
      </c>
      <c r="B994" s="191" t="str">
        <f aca="false">IF((LEFT(N994,2)="US"),"US","")</f>
        <v>US</v>
      </c>
      <c r="C994" s="191" t="str">
        <f aca="false">M994</f>
        <v>Power</v>
      </c>
      <c r="D994" s="191" t="str">
        <f aca="false">IF(ISNUMBER(FIND("Phy",N994))=TRUE(),"Physical","Financial")</f>
        <v>Physical</v>
      </c>
      <c r="E994" s="191" t="n">
        <f aca="false">IF(VLOOKUP(S994,'DD-Lookup'!$J$6:$L$50,3,FALSE())="Monthly",(YEAR(AC994)-YEAR(AB994))*12+MONTH(AC994)-MONTH(AB994)+1,(AC994-AB994+1))</f>
        <v>1</v>
      </c>
      <c r="F994" s="220" t="n">
        <f aca="false">E994*SUM(P994:Q994)</f>
        <v>25</v>
      </c>
      <c r="G994" s="196" t="n">
        <v>1245512</v>
      </c>
      <c r="H994" s="197" t="n">
        <v>37026.334837963</v>
      </c>
      <c r="I994" s="0" t="s">
        <v>1368</v>
      </c>
      <c r="M994" s="0" t="s">
        <v>72</v>
      </c>
      <c r="N994" s="0" t="s">
        <v>1741</v>
      </c>
      <c r="O994" s="0" t="s">
        <v>1753</v>
      </c>
      <c r="Q994" s="198" t="n">
        <v>25</v>
      </c>
      <c r="S994" s="0" t="s">
        <v>781</v>
      </c>
      <c r="T994" s="0" t="s">
        <v>772</v>
      </c>
      <c r="U994" s="200" t="n">
        <v>230</v>
      </c>
      <c r="V994" s="0" t="s">
        <v>1808</v>
      </c>
      <c r="W994" s="0" t="s">
        <v>1755</v>
      </c>
      <c r="X994" s="0" t="s">
        <v>1745</v>
      </c>
      <c r="Y994" s="0" t="s">
        <v>1167</v>
      </c>
      <c r="Z994" s="0" t="s">
        <v>628</v>
      </c>
      <c r="AA994" s="0" t="n">
        <v>610941.1</v>
      </c>
      <c r="AB994" s="197" t="n">
        <v>37027.875</v>
      </c>
      <c r="AC994" s="197" t="n">
        <v>37027.875</v>
      </c>
    </row>
    <row r="995" customFormat="false" ht="12.75" hidden="false" customHeight="false" outlineLevel="0" collapsed="false">
      <c r="A995" s="191" t="str">
        <f aca="false">B995&amp;" "&amp;C995&amp;" "&amp;D995</f>
        <v>US Power Physical</v>
      </c>
      <c r="B995" s="191" t="str">
        <f aca="false">IF((LEFT(N995,2)="US"),"US","")</f>
        <v>US</v>
      </c>
      <c r="C995" s="191" t="str">
        <f aca="false">M995</f>
        <v>Power</v>
      </c>
      <c r="D995" s="191" t="str">
        <f aca="false">IF(ISNUMBER(FIND("Phy",N995))=TRUE(),"Physical","Financial")</f>
        <v>Physical</v>
      </c>
      <c r="E995" s="191" t="n">
        <f aca="false">IF(VLOOKUP(S995,'DD-Lookup'!$J$6:$L$50,3,FALSE())="Monthly",(YEAR(AC995)-YEAR(AB995))*12+MONTH(AC995)-MONTH(AB995)+1,(AC995-AB995+1))</f>
        <v>1</v>
      </c>
      <c r="F995" s="220" t="n">
        <f aca="false">E995*SUM(P995:Q995)</f>
        <v>25</v>
      </c>
      <c r="G995" s="196" t="n">
        <v>1245514</v>
      </c>
      <c r="H995" s="197" t="n">
        <v>37026.3349652778</v>
      </c>
      <c r="I995" s="0" t="s">
        <v>1809</v>
      </c>
      <c r="M995" s="0" t="s">
        <v>72</v>
      </c>
      <c r="N995" s="0" t="s">
        <v>1741</v>
      </c>
      <c r="O995" s="0" t="s">
        <v>1742</v>
      </c>
      <c r="Q995" s="198" t="n">
        <v>25</v>
      </c>
      <c r="S995" s="0" t="s">
        <v>781</v>
      </c>
      <c r="T995" s="0" t="s">
        <v>772</v>
      </c>
      <c r="U995" s="200" t="n">
        <v>60</v>
      </c>
      <c r="V995" s="0" t="s">
        <v>1810</v>
      </c>
      <c r="W995" s="0" t="s">
        <v>1744</v>
      </c>
      <c r="X995" s="0" t="s">
        <v>1745</v>
      </c>
      <c r="Y995" s="0" t="s">
        <v>1167</v>
      </c>
      <c r="Z995" s="0" t="s">
        <v>628</v>
      </c>
      <c r="AA995" s="0" t="n">
        <v>610942.1</v>
      </c>
      <c r="AB995" s="197" t="n">
        <v>37027.875</v>
      </c>
      <c r="AC995" s="197" t="n">
        <v>37027.875</v>
      </c>
    </row>
    <row r="996" customFormat="false" ht="12.75" hidden="false" customHeight="false" outlineLevel="0" collapsed="false">
      <c r="A996" s="191" t="str">
        <f aca="false">B996&amp;" "&amp;C996&amp;" "&amp;D996</f>
        <v>US Power Physical</v>
      </c>
      <c r="B996" s="191" t="str">
        <f aca="false">IF((LEFT(N996,2)="US"),"US","")</f>
        <v>US</v>
      </c>
      <c r="C996" s="191" t="str">
        <f aca="false">M996</f>
        <v>Power</v>
      </c>
      <c r="D996" s="191" t="str">
        <f aca="false">IF(ISNUMBER(FIND("Phy",N996))=TRUE(),"Physical","Financial")</f>
        <v>Physical</v>
      </c>
      <c r="E996" s="191" t="n">
        <f aca="false">IF(VLOOKUP(S996,'DD-Lookup'!$J$6:$L$50,3,FALSE())="Monthly",(YEAR(AC996)-YEAR(AB996))*12+MONTH(AC996)-MONTH(AB996)+1,(AC996-AB996+1))</f>
        <v>1</v>
      </c>
      <c r="F996" s="220" t="n">
        <f aca="false">E996*SUM(P996:Q996)</f>
        <v>25</v>
      </c>
      <c r="G996" s="196" t="n">
        <v>1245515</v>
      </c>
      <c r="H996" s="197" t="n">
        <v>37026.3350115741</v>
      </c>
      <c r="I996" s="0" t="s">
        <v>1811</v>
      </c>
      <c r="M996" s="0" t="s">
        <v>72</v>
      </c>
      <c r="N996" s="0" t="s">
        <v>1741</v>
      </c>
      <c r="O996" s="0" t="s">
        <v>1760</v>
      </c>
      <c r="Q996" s="198" t="n">
        <v>25</v>
      </c>
      <c r="S996" s="0" t="s">
        <v>781</v>
      </c>
      <c r="T996" s="0" t="s">
        <v>772</v>
      </c>
      <c r="U996" s="200" t="n">
        <v>85</v>
      </c>
      <c r="V996" s="0" t="s">
        <v>1812</v>
      </c>
      <c r="W996" s="0" t="s">
        <v>1762</v>
      </c>
      <c r="X996" s="0" t="s">
        <v>1745</v>
      </c>
      <c r="Y996" s="0" t="s">
        <v>1167</v>
      </c>
      <c r="Z996" s="0" t="s">
        <v>628</v>
      </c>
      <c r="AA996" s="0" t="n">
        <v>610943.1</v>
      </c>
      <c r="AB996" s="197" t="n">
        <v>37027.875</v>
      </c>
      <c r="AC996" s="197" t="n">
        <v>37027.875</v>
      </c>
    </row>
    <row r="997" customFormat="false" ht="12.75" hidden="false" customHeight="false" outlineLevel="0" collapsed="false">
      <c r="A997" s="191" t="str">
        <f aca="false">B997&amp;" "&amp;C997&amp;" "&amp;D997</f>
        <v>US Natural Gas Physical</v>
      </c>
      <c r="B997" s="191" t="str">
        <f aca="false">IF((LEFT(N997,2)="US"),"US","")</f>
        <v>US</v>
      </c>
      <c r="C997" s="191" t="str">
        <f aca="false">M997</f>
        <v>Natural Gas</v>
      </c>
      <c r="D997" s="191" t="str">
        <f aca="false">IF(ISNUMBER(FIND("Phy",N997))=TRUE(),"Physical","Financial")</f>
        <v>Physical</v>
      </c>
      <c r="E997" s="191" t="n">
        <f aca="false">IF(VLOOKUP(S997,'DD-Lookup'!$J$6:$L$50,3,FALSE())="Monthly",(YEAR(AC997)-YEAR(AB997))*12+MONTH(AC997)-MONTH(AB997)+1,(AC997-AB997+1))</f>
        <v>1</v>
      </c>
      <c r="F997" s="220" t="n">
        <f aca="false">E997*SUM(P997:Q997)</f>
        <v>10000</v>
      </c>
      <c r="G997" s="196" t="n">
        <v>1245516</v>
      </c>
      <c r="H997" s="197" t="n">
        <v>37026.3350231481</v>
      </c>
      <c r="I997" s="0" t="s">
        <v>625</v>
      </c>
      <c r="M997" s="0" t="s">
        <v>927</v>
      </c>
      <c r="N997" s="0" t="s">
        <v>1371</v>
      </c>
      <c r="O997" s="0" t="s">
        <v>1457</v>
      </c>
      <c r="P997" s="198" t="n">
        <v>10000</v>
      </c>
      <c r="S997" s="0" t="s">
        <v>1343</v>
      </c>
      <c r="T997" s="0" t="s">
        <v>772</v>
      </c>
      <c r="U997" s="200" t="n">
        <v>4.375</v>
      </c>
      <c r="V997" s="0" t="s">
        <v>1496</v>
      </c>
      <c r="W997" s="0" t="s">
        <v>1459</v>
      </c>
      <c r="X997" s="0" t="s">
        <v>1460</v>
      </c>
      <c r="Y997" s="0" t="s">
        <v>1376</v>
      </c>
      <c r="Z997" s="0" t="s">
        <v>573</v>
      </c>
      <c r="AA997" s="0" t="n">
        <v>788863</v>
      </c>
      <c r="AB997" s="197" t="n">
        <v>37027.875</v>
      </c>
      <c r="AC997" s="197" t="n">
        <v>37027.875</v>
      </c>
    </row>
    <row r="998" customFormat="false" ht="12.75" hidden="false" customHeight="false" outlineLevel="0" collapsed="false">
      <c r="A998" s="191" t="str">
        <f aca="false">B998&amp;" "&amp;C998&amp;" "&amp;D998</f>
        <v>US Power Physical</v>
      </c>
      <c r="B998" s="191" t="str">
        <f aca="false">IF((LEFT(N998,2)="US"),"US","")</f>
        <v>US</v>
      </c>
      <c r="C998" s="191" t="str">
        <f aca="false">M998</f>
        <v>Power</v>
      </c>
      <c r="D998" s="191" t="str">
        <f aca="false">IF(ISNUMBER(FIND("Phy",N998))=TRUE(),"Physical","Financial")</f>
        <v>Physical</v>
      </c>
      <c r="E998" s="191" t="n">
        <f aca="false">IF(VLOOKUP(S998,'DD-Lookup'!$J$6:$L$50,3,FALSE())="Monthly",(YEAR(AC998)-YEAR(AB998))*12+MONTH(AC998)-MONTH(AB998)+1,(AC998-AB998+1))</f>
        <v>1</v>
      </c>
      <c r="F998" s="220" t="n">
        <f aca="false">E998*SUM(P998:Q998)</f>
        <v>25</v>
      </c>
      <c r="G998" s="196" t="n">
        <v>1245517</v>
      </c>
      <c r="H998" s="197" t="n">
        <v>37026.3350810185</v>
      </c>
      <c r="I998" s="0" t="s">
        <v>1251</v>
      </c>
      <c r="M998" s="0" t="s">
        <v>72</v>
      </c>
      <c r="N998" s="0" t="s">
        <v>1746</v>
      </c>
      <c r="O998" s="0" t="s">
        <v>1769</v>
      </c>
      <c r="Q998" s="198" t="n">
        <v>25</v>
      </c>
      <c r="S998" s="0" t="s">
        <v>781</v>
      </c>
      <c r="T998" s="0" t="s">
        <v>772</v>
      </c>
      <c r="U998" s="200" t="n">
        <v>230</v>
      </c>
      <c r="V998" s="0" t="s">
        <v>1748</v>
      </c>
      <c r="W998" s="0" t="s">
        <v>1768</v>
      </c>
      <c r="X998" s="0" t="s">
        <v>1750</v>
      </c>
      <c r="Y998" s="0" t="s">
        <v>1167</v>
      </c>
      <c r="Z998" s="0" t="s">
        <v>628</v>
      </c>
      <c r="AA998" s="0" t="n">
        <v>610944.1</v>
      </c>
      <c r="AB998" s="197" t="n">
        <v>37027.875</v>
      </c>
      <c r="AC998" s="197" t="n">
        <v>37027.875</v>
      </c>
    </row>
    <row r="999" customFormat="false" ht="12.75" hidden="false" customHeight="false" outlineLevel="0" collapsed="false">
      <c r="A999" s="191" t="str">
        <f aca="false">B999&amp;" "&amp;C999&amp;" "&amp;D999</f>
        <v>US Natural Gas Physical</v>
      </c>
      <c r="B999" s="191" t="str">
        <f aca="false">IF((LEFT(N999,2)="US"),"US","")</f>
        <v>US</v>
      </c>
      <c r="C999" s="191" t="str">
        <f aca="false">M999</f>
        <v>Natural Gas</v>
      </c>
      <c r="D999" s="191" t="str">
        <f aca="false">IF(ISNUMBER(FIND("Phy",N999))=TRUE(),"Physical","Financial")</f>
        <v>Physical</v>
      </c>
      <c r="E999" s="191" t="n">
        <f aca="false">IF(VLOOKUP(S999,'DD-Lookup'!$J$6:$L$50,3,FALSE())="Monthly",(YEAR(AC999)-YEAR(AB999))*12+MONTH(AC999)-MONTH(AB999)+1,(AC999-AB999+1))</f>
        <v>1</v>
      </c>
      <c r="F999" s="220" t="n">
        <f aca="false">E999*SUM(P999:Q999)</f>
        <v>5000</v>
      </c>
      <c r="G999" s="196" t="n">
        <v>1245518</v>
      </c>
      <c r="H999" s="197" t="n">
        <v>37026.3351041667</v>
      </c>
      <c r="I999" s="0" t="s">
        <v>1187</v>
      </c>
      <c r="M999" s="0" t="s">
        <v>927</v>
      </c>
      <c r="N999" s="0" t="s">
        <v>1371</v>
      </c>
      <c r="O999" s="0" t="s">
        <v>1651</v>
      </c>
      <c r="Q999" s="198" t="n">
        <v>5000</v>
      </c>
      <c r="S999" s="0" t="s">
        <v>1343</v>
      </c>
      <c r="T999" s="0" t="s">
        <v>772</v>
      </c>
      <c r="U999" s="200" t="n">
        <v>4.81</v>
      </c>
      <c r="V999" s="0" t="s">
        <v>1813</v>
      </c>
      <c r="W999" s="0" t="s">
        <v>1635</v>
      </c>
      <c r="X999" s="0" t="s">
        <v>1636</v>
      </c>
      <c r="Y999" s="0" t="s">
        <v>1376</v>
      </c>
      <c r="Z999" s="0" t="s">
        <v>573</v>
      </c>
      <c r="AA999" s="0" t="n">
        <v>788864</v>
      </c>
      <c r="AB999" s="197" t="n">
        <v>37027.875</v>
      </c>
      <c r="AC999" s="197" t="n">
        <v>37027.875</v>
      </c>
    </row>
    <row r="1000" customFormat="false" ht="12.75" hidden="false" customHeight="false" outlineLevel="0" collapsed="false">
      <c r="A1000" s="191" t="str">
        <f aca="false">B1000&amp;" "&amp;C1000&amp;" "&amp;D1000</f>
        <v>US Natural Gas Physical</v>
      </c>
      <c r="B1000" s="191" t="str">
        <f aca="false">IF((LEFT(N1000,2)="US"),"US","")</f>
        <v>US</v>
      </c>
      <c r="C1000" s="191" t="str">
        <f aca="false">M1000</f>
        <v>Natural Gas</v>
      </c>
      <c r="D1000" s="191" t="str">
        <f aca="false">IF(ISNUMBER(FIND("Phy",N1000))=TRUE(),"Physical","Financial")</f>
        <v>Physical</v>
      </c>
      <c r="E1000" s="191" t="n">
        <f aca="false">IF(VLOOKUP(S1000,'DD-Lookup'!$J$6:$L$50,3,FALSE())="Monthly",(YEAR(AC1000)-YEAR(AB1000))*12+MONTH(AC1000)-MONTH(AB1000)+1,(AC1000-AB1000+1))</f>
        <v>1</v>
      </c>
      <c r="F1000" s="220" t="n">
        <f aca="false">E1000*SUM(P1000:Q1000)</f>
        <v>10000</v>
      </c>
      <c r="G1000" s="196" t="n">
        <v>1245519</v>
      </c>
      <c r="H1000" s="197" t="n">
        <v>37026.3351851852</v>
      </c>
      <c r="I1000" s="0" t="s">
        <v>1251</v>
      </c>
      <c r="M1000" s="0" t="s">
        <v>927</v>
      </c>
      <c r="N1000" s="0" t="s">
        <v>1814</v>
      </c>
      <c r="O1000" s="0" t="s">
        <v>1815</v>
      </c>
      <c r="Q1000" s="198" t="n">
        <v>10000</v>
      </c>
      <c r="S1000" s="0" t="s">
        <v>1343</v>
      </c>
      <c r="T1000" s="0" t="s">
        <v>772</v>
      </c>
      <c r="U1000" s="200" t="n">
        <v>4.38</v>
      </c>
      <c r="V1000" s="0" t="s">
        <v>1816</v>
      </c>
      <c r="W1000" s="0" t="s">
        <v>1817</v>
      </c>
      <c r="X1000" s="0" t="s">
        <v>1818</v>
      </c>
      <c r="Y1000" s="0" t="s">
        <v>1376</v>
      </c>
      <c r="Z1000" s="0" t="s">
        <v>1819</v>
      </c>
      <c r="AA1000" s="0" t="n">
        <v>788865</v>
      </c>
      <c r="AB1000" s="197" t="n">
        <v>37027.875</v>
      </c>
      <c r="AC1000" s="197" t="n">
        <v>37027.875</v>
      </c>
    </row>
    <row r="1001" customFormat="false" ht="12.75" hidden="false" customHeight="false" outlineLevel="0" collapsed="false">
      <c r="A1001" s="191" t="str">
        <f aca="false">B1001&amp;" "&amp;C1001&amp;" "&amp;D1001</f>
        <v>US Power Physical</v>
      </c>
      <c r="B1001" s="191" t="str">
        <f aca="false">IF((LEFT(N1001,2)="US"),"US","")</f>
        <v>US</v>
      </c>
      <c r="C1001" s="191" t="str">
        <f aca="false">M1001</f>
        <v>Power</v>
      </c>
      <c r="D1001" s="191" t="str">
        <f aca="false">IF(ISNUMBER(FIND("Phy",N1001))=TRUE(),"Physical","Financial")</f>
        <v>Physical</v>
      </c>
      <c r="E1001" s="191" t="n">
        <f aca="false">IF(VLOOKUP(S1001,'DD-Lookup'!$J$6:$L$50,3,FALSE())="Monthly",(YEAR(AC1001)-YEAR(AB1001))*12+MONTH(AC1001)-MONTH(AB1001)+1,(AC1001-AB1001+1))</f>
        <v>1</v>
      </c>
      <c r="F1001" s="220" t="n">
        <f aca="false">E1001*SUM(P1001:Q1001)</f>
        <v>25</v>
      </c>
      <c r="G1001" s="196" t="n">
        <v>1245520</v>
      </c>
      <c r="H1001" s="197" t="n">
        <v>37026.3351967593</v>
      </c>
      <c r="I1001" s="0" t="s">
        <v>1368</v>
      </c>
      <c r="M1001" s="0" t="s">
        <v>72</v>
      </c>
      <c r="N1001" s="0" t="s">
        <v>1746</v>
      </c>
      <c r="O1001" s="0" t="s">
        <v>1769</v>
      </c>
      <c r="Q1001" s="198" t="n">
        <v>25</v>
      </c>
      <c r="S1001" s="0" t="s">
        <v>781</v>
      </c>
      <c r="T1001" s="0" t="s">
        <v>772</v>
      </c>
      <c r="U1001" s="200" t="n">
        <v>235</v>
      </c>
      <c r="V1001" s="0" t="s">
        <v>1808</v>
      </c>
      <c r="W1001" s="0" t="s">
        <v>1768</v>
      </c>
      <c r="X1001" s="0" t="s">
        <v>1750</v>
      </c>
      <c r="Y1001" s="0" t="s">
        <v>1167</v>
      </c>
      <c r="Z1001" s="0" t="s">
        <v>628</v>
      </c>
      <c r="AA1001" s="0" t="n">
        <v>610945.1</v>
      </c>
      <c r="AB1001" s="197" t="n">
        <v>37027.875</v>
      </c>
      <c r="AC1001" s="197" t="n">
        <v>37027.875</v>
      </c>
    </row>
    <row r="1002" customFormat="false" ht="12.75" hidden="false" customHeight="false" outlineLevel="0" collapsed="false">
      <c r="A1002" s="191" t="str">
        <f aca="false">B1002&amp;" "&amp;C1002&amp;" "&amp;D1002</f>
        <v>US Power Physical</v>
      </c>
      <c r="B1002" s="191" t="str">
        <f aca="false">IF((LEFT(N1002,2)="US"),"US","")</f>
        <v>US</v>
      </c>
      <c r="C1002" s="191" t="str">
        <f aca="false">M1002</f>
        <v>Power</v>
      </c>
      <c r="D1002" s="191" t="str">
        <f aca="false">IF(ISNUMBER(FIND("Phy",N1002))=TRUE(),"Physical","Financial")</f>
        <v>Physical</v>
      </c>
      <c r="E1002" s="191" t="n">
        <f aca="false">IF(VLOOKUP(S1002,'DD-Lookup'!$J$6:$L$50,3,FALSE())="Monthly",(YEAR(AC1002)-YEAR(AB1002))*12+MONTH(AC1002)-MONTH(AB1002)+1,(AC1002-AB1002+1))</f>
        <v>11</v>
      </c>
      <c r="F1002" s="220" t="n">
        <f aca="false">E1002*SUM(P1002:Q1002)</f>
        <v>550</v>
      </c>
      <c r="G1002" s="196" t="n">
        <v>1245521</v>
      </c>
      <c r="H1002" s="197" t="n">
        <v>37026.3352199074</v>
      </c>
      <c r="I1002" s="0" t="s">
        <v>1180</v>
      </c>
      <c r="M1002" s="0" t="s">
        <v>72</v>
      </c>
      <c r="N1002" s="0" t="s">
        <v>1190</v>
      </c>
      <c r="O1002" s="0" t="s">
        <v>1293</v>
      </c>
      <c r="P1002" s="198" t="n">
        <v>50</v>
      </c>
      <c r="S1002" s="0" t="s">
        <v>781</v>
      </c>
      <c r="T1002" s="0" t="s">
        <v>772</v>
      </c>
      <c r="U1002" s="200" t="n">
        <v>48.75</v>
      </c>
      <c r="V1002" s="0" t="s">
        <v>1265</v>
      </c>
      <c r="W1002" s="0" t="s">
        <v>1232</v>
      </c>
      <c r="X1002" s="0" t="s">
        <v>1233</v>
      </c>
      <c r="Y1002" s="0" t="s">
        <v>1167</v>
      </c>
      <c r="Z1002" s="0" t="s">
        <v>628</v>
      </c>
      <c r="AA1002" s="0" t="n">
        <v>610946.1</v>
      </c>
      <c r="AB1002" s="197" t="n">
        <v>37032.875</v>
      </c>
      <c r="AC1002" s="197" t="n">
        <v>37042.875</v>
      </c>
    </row>
    <row r="1003" customFormat="false" ht="12.75" hidden="false" customHeight="false" outlineLevel="0" collapsed="false">
      <c r="A1003" s="191" t="str">
        <f aca="false">B1003&amp;" "&amp;C1003&amp;" "&amp;D1003</f>
        <v>US Power Physical</v>
      </c>
      <c r="B1003" s="191" t="str">
        <f aca="false">IF((LEFT(N1003,2)="US"),"US","")</f>
        <v>US</v>
      </c>
      <c r="C1003" s="191" t="str">
        <f aca="false">M1003</f>
        <v>Power</v>
      </c>
      <c r="D1003" s="191" t="str">
        <f aca="false">IF(ISNUMBER(FIND("Phy",N1003))=TRUE(),"Physical","Financial")</f>
        <v>Physical</v>
      </c>
      <c r="E1003" s="191" t="n">
        <f aca="false">IF(VLOOKUP(S1003,'DD-Lookup'!$J$6:$L$50,3,FALSE())="Monthly",(YEAR(AC1003)-YEAR(AB1003))*12+MONTH(AC1003)-MONTH(AB1003)+1,(AC1003-AB1003+1))</f>
        <v>1</v>
      </c>
      <c r="F1003" s="220" t="n">
        <f aca="false">E1003*SUM(P1003:Q1003)</f>
        <v>25</v>
      </c>
      <c r="G1003" s="196" t="n">
        <v>1245522</v>
      </c>
      <c r="H1003" s="197" t="n">
        <v>37026.3352314815</v>
      </c>
      <c r="I1003" s="0" t="s">
        <v>1793</v>
      </c>
      <c r="M1003" s="0" t="s">
        <v>72</v>
      </c>
      <c r="N1003" s="0" t="s">
        <v>1741</v>
      </c>
      <c r="O1003" s="0" t="s">
        <v>1760</v>
      </c>
      <c r="P1003" s="198" t="n">
        <v>25</v>
      </c>
      <c r="S1003" s="0" t="s">
        <v>781</v>
      </c>
      <c r="T1003" s="0" t="s">
        <v>772</v>
      </c>
      <c r="U1003" s="200" t="n">
        <v>80</v>
      </c>
      <c r="V1003" s="0" t="s">
        <v>1820</v>
      </c>
      <c r="W1003" s="0" t="s">
        <v>1762</v>
      </c>
      <c r="X1003" s="0" t="s">
        <v>1745</v>
      </c>
      <c r="Y1003" s="0" t="s">
        <v>1167</v>
      </c>
      <c r="Z1003" s="0" t="s">
        <v>628</v>
      </c>
      <c r="AA1003" s="0" t="n">
        <v>610947.1</v>
      </c>
      <c r="AB1003" s="197" t="n">
        <v>37027.875</v>
      </c>
      <c r="AC1003" s="197" t="n">
        <v>37027.875</v>
      </c>
    </row>
    <row r="1004" customFormat="false" ht="12.75" hidden="false" customHeight="false" outlineLevel="0" collapsed="false">
      <c r="A1004" s="191" t="str">
        <f aca="false">B1004&amp;" "&amp;C1004&amp;" "&amp;D1004</f>
        <v>US Natural Gas Physical</v>
      </c>
      <c r="B1004" s="191" t="str">
        <f aca="false">IF((LEFT(N1004,2)="US"),"US","")</f>
        <v>US</v>
      </c>
      <c r="C1004" s="191" t="str">
        <f aca="false">M1004</f>
        <v>Natural Gas</v>
      </c>
      <c r="D1004" s="191" t="str">
        <f aca="false">IF(ISNUMBER(FIND("Phy",N1004))=TRUE(),"Physical","Financial")</f>
        <v>Physical</v>
      </c>
      <c r="E1004" s="191" t="n">
        <f aca="false">IF(VLOOKUP(S1004,'DD-Lookup'!$J$6:$L$50,3,FALSE())="Monthly",(YEAR(AC1004)-YEAR(AB1004))*12+MONTH(AC1004)-MONTH(AB1004)+1,(AC1004-AB1004+1))</f>
        <v>1</v>
      </c>
      <c r="F1004" s="220" t="n">
        <f aca="false">E1004*SUM(P1004:Q1004)</f>
        <v>10000</v>
      </c>
      <c r="G1004" s="196" t="n">
        <v>1245525</v>
      </c>
      <c r="H1004" s="197" t="n">
        <v>37026.3352893519</v>
      </c>
      <c r="I1004" s="0" t="s">
        <v>609</v>
      </c>
      <c r="M1004" s="0" t="s">
        <v>927</v>
      </c>
      <c r="N1004" s="0" t="s">
        <v>1371</v>
      </c>
      <c r="O1004" s="0" t="s">
        <v>1703</v>
      </c>
      <c r="P1004" s="198" t="n">
        <v>10000</v>
      </c>
      <c r="S1004" s="0" t="s">
        <v>1343</v>
      </c>
      <c r="T1004" s="0" t="s">
        <v>772</v>
      </c>
      <c r="U1004" s="200" t="n">
        <v>4.3</v>
      </c>
      <c r="V1004" s="0" t="s">
        <v>1821</v>
      </c>
      <c r="W1004" s="0" t="s">
        <v>1705</v>
      </c>
      <c r="X1004" s="0" t="s">
        <v>1676</v>
      </c>
      <c r="Y1004" s="0" t="s">
        <v>1376</v>
      </c>
      <c r="Z1004" s="0" t="s">
        <v>573</v>
      </c>
      <c r="AA1004" s="0" t="n">
        <v>788866</v>
      </c>
      <c r="AB1004" s="197" t="n">
        <v>37027.875</v>
      </c>
      <c r="AC1004" s="197" t="n">
        <v>37027.875</v>
      </c>
    </row>
    <row r="1005" customFormat="false" ht="12.75" hidden="false" customHeight="false" outlineLevel="0" collapsed="false">
      <c r="A1005" s="191" t="str">
        <f aca="false">B1005&amp;" "&amp;C1005&amp;" "&amp;D1005</f>
        <v>US Power Physical</v>
      </c>
      <c r="B1005" s="191" t="str">
        <f aca="false">IF((LEFT(N1005,2)="US"),"US","")</f>
        <v>US</v>
      </c>
      <c r="C1005" s="191" t="str">
        <f aca="false">M1005</f>
        <v>Power</v>
      </c>
      <c r="D1005" s="191" t="str">
        <f aca="false">IF(ISNUMBER(FIND("Phy",N1005))=TRUE(),"Physical","Financial")</f>
        <v>Physical</v>
      </c>
      <c r="E1005" s="191" t="n">
        <f aca="false">IF(VLOOKUP(S1005,'DD-Lookup'!$J$6:$L$50,3,FALSE())="Monthly",(YEAR(AC1005)-YEAR(AB1005))*12+MONTH(AC1005)-MONTH(AB1005)+1,(AC1005-AB1005+1))</f>
        <v>1</v>
      </c>
      <c r="F1005" s="220" t="n">
        <f aca="false">E1005*SUM(P1005:Q1005)</f>
        <v>25</v>
      </c>
      <c r="G1005" s="196" t="n">
        <v>1245526</v>
      </c>
      <c r="H1005" s="197" t="n">
        <v>37026.3353125</v>
      </c>
      <c r="I1005" s="0" t="s">
        <v>1262</v>
      </c>
      <c r="M1005" s="0" t="s">
        <v>72</v>
      </c>
      <c r="N1005" s="0" t="s">
        <v>1741</v>
      </c>
      <c r="O1005" s="0" t="s">
        <v>1753</v>
      </c>
      <c r="Q1005" s="198" t="n">
        <v>25</v>
      </c>
      <c r="S1005" s="0" t="s">
        <v>781</v>
      </c>
      <c r="T1005" s="0" t="s">
        <v>772</v>
      </c>
      <c r="U1005" s="200" t="n">
        <v>235</v>
      </c>
      <c r="V1005" s="0" t="s">
        <v>1822</v>
      </c>
      <c r="W1005" s="0" t="s">
        <v>1755</v>
      </c>
      <c r="X1005" s="0" t="s">
        <v>1745</v>
      </c>
      <c r="Y1005" s="0" t="s">
        <v>1167</v>
      </c>
      <c r="Z1005" s="0" t="s">
        <v>628</v>
      </c>
      <c r="AA1005" s="0" t="n">
        <v>610948.1</v>
      </c>
      <c r="AB1005" s="197" t="n">
        <v>37027.875</v>
      </c>
      <c r="AC1005" s="197" t="n">
        <v>37027.875</v>
      </c>
    </row>
    <row r="1006" customFormat="false" ht="12.75" hidden="false" customHeight="false" outlineLevel="0" collapsed="false">
      <c r="A1006" s="191" t="str">
        <f aca="false">B1006&amp;" "&amp;C1006&amp;" "&amp;D1006</f>
        <v>US Power Physical</v>
      </c>
      <c r="B1006" s="191" t="str">
        <f aca="false">IF((LEFT(N1006,2)="US"),"US","")</f>
        <v>US</v>
      </c>
      <c r="C1006" s="191" t="str">
        <f aca="false">M1006</f>
        <v>Power</v>
      </c>
      <c r="D1006" s="191" t="str">
        <f aca="false">IF(ISNUMBER(FIND("Phy",N1006))=TRUE(),"Physical","Financial")</f>
        <v>Physical</v>
      </c>
      <c r="E1006" s="191" t="n">
        <f aca="false">IF(VLOOKUP(S1006,'DD-Lookup'!$J$6:$L$50,3,FALSE())="Monthly",(YEAR(AC1006)-YEAR(AB1006))*12+MONTH(AC1006)-MONTH(AB1006)+1,(AC1006-AB1006+1))</f>
        <v>1</v>
      </c>
      <c r="F1006" s="220" t="n">
        <f aca="false">E1006*SUM(P1006:Q1006)</f>
        <v>25</v>
      </c>
      <c r="G1006" s="196" t="n">
        <v>1245527</v>
      </c>
      <c r="H1006" s="197" t="n">
        <v>37026.3353240741</v>
      </c>
      <c r="I1006" s="0" t="s">
        <v>1187</v>
      </c>
      <c r="M1006" s="0" t="s">
        <v>72</v>
      </c>
      <c r="N1006" s="0" t="s">
        <v>1741</v>
      </c>
      <c r="O1006" s="0" t="s">
        <v>1823</v>
      </c>
      <c r="Q1006" s="198" t="n">
        <v>25</v>
      </c>
      <c r="S1006" s="0" t="s">
        <v>781</v>
      </c>
      <c r="T1006" s="0" t="s">
        <v>772</v>
      </c>
      <c r="U1006" s="200" t="n">
        <v>250</v>
      </c>
      <c r="V1006" s="0" t="s">
        <v>1824</v>
      </c>
      <c r="W1006" s="0" t="s">
        <v>1825</v>
      </c>
      <c r="X1006" s="0" t="s">
        <v>1826</v>
      </c>
      <c r="Y1006" s="0" t="s">
        <v>1167</v>
      </c>
      <c r="Z1006" s="0" t="s">
        <v>628</v>
      </c>
      <c r="AA1006" s="0" t="n">
        <v>610949.1</v>
      </c>
      <c r="AB1006" s="197" t="n">
        <v>37027.875</v>
      </c>
      <c r="AC1006" s="197" t="n">
        <v>37027.875</v>
      </c>
    </row>
    <row r="1007" customFormat="false" ht="12.75" hidden="false" customHeight="false" outlineLevel="0" collapsed="false">
      <c r="A1007" s="191" t="str">
        <f aca="false">B1007&amp;" "&amp;C1007&amp;" "&amp;D1007</f>
        <v>US Natural Gas Physical</v>
      </c>
      <c r="B1007" s="191" t="str">
        <f aca="false">IF((LEFT(N1007,2)="US"),"US","")</f>
        <v>US</v>
      </c>
      <c r="C1007" s="191" t="str">
        <f aca="false">M1007</f>
        <v>Natural Gas</v>
      </c>
      <c r="D1007" s="191" t="str">
        <f aca="false">IF(ISNUMBER(FIND("Phy",N1007))=TRUE(),"Physical","Financial")</f>
        <v>Physical</v>
      </c>
      <c r="E1007" s="191" t="n">
        <f aca="false">IF(VLOOKUP(S1007,'DD-Lookup'!$J$6:$L$50,3,FALSE())="Monthly",(YEAR(AC1007)-YEAR(AB1007))*12+MONTH(AC1007)-MONTH(AB1007)+1,(AC1007-AB1007+1))</f>
        <v>1</v>
      </c>
      <c r="F1007" s="220" t="n">
        <f aca="false">E1007*SUM(P1007:Q1007)</f>
        <v>10000</v>
      </c>
      <c r="G1007" s="196" t="n">
        <v>1245532</v>
      </c>
      <c r="H1007" s="197" t="n">
        <v>37026.3354398148</v>
      </c>
      <c r="I1007" s="0" t="s">
        <v>1571</v>
      </c>
      <c r="M1007" s="0" t="s">
        <v>927</v>
      </c>
      <c r="N1007" s="0" t="s">
        <v>1371</v>
      </c>
      <c r="O1007" s="0" t="s">
        <v>1792</v>
      </c>
      <c r="P1007" s="198" t="n">
        <v>10000</v>
      </c>
      <c r="S1007" s="0" t="s">
        <v>1343</v>
      </c>
      <c r="T1007" s="0" t="s">
        <v>772</v>
      </c>
      <c r="U1007" s="200" t="n">
        <v>10.825</v>
      </c>
      <c r="V1007" s="0" t="s">
        <v>1674</v>
      </c>
      <c r="W1007" s="0" t="s">
        <v>1791</v>
      </c>
      <c r="X1007" s="0" t="s">
        <v>1676</v>
      </c>
      <c r="Y1007" s="0" t="s">
        <v>1376</v>
      </c>
      <c r="Z1007" s="0" t="s">
        <v>573</v>
      </c>
      <c r="AA1007" s="0" t="n">
        <v>788868</v>
      </c>
      <c r="AB1007" s="197" t="n">
        <v>37027.875</v>
      </c>
      <c r="AC1007" s="197" t="n">
        <v>37027.875</v>
      </c>
    </row>
    <row r="1008" customFormat="false" ht="12.75" hidden="false" customHeight="false" outlineLevel="0" collapsed="false">
      <c r="A1008" s="191" t="str">
        <f aca="false">B1008&amp;" "&amp;C1008&amp;" "&amp;D1008</f>
        <v>US Natural Gas Physical</v>
      </c>
      <c r="B1008" s="191" t="str">
        <f aca="false">IF((LEFT(N1008,2)="US"),"US","")</f>
        <v>US</v>
      </c>
      <c r="C1008" s="191" t="str">
        <f aca="false">M1008</f>
        <v>Natural Gas</v>
      </c>
      <c r="D1008" s="191" t="str">
        <f aca="false">IF(ISNUMBER(FIND("Phy",N1008))=TRUE(),"Physical","Financial")</f>
        <v>Physical</v>
      </c>
      <c r="E1008" s="191" t="n">
        <f aca="false">IF(VLOOKUP(S1008,'DD-Lookup'!$J$6:$L$50,3,FALSE())="Monthly",(YEAR(AC1008)-YEAR(AB1008))*12+MONTH(AC1008)-MONTH(AB1008)+1,(AC1008-AB1008+1))</f>
        <v>1</v>
      </c>
      <c r="F1008" s="220" t="n">
        <f aca="false">E1008*SUM(P1008:Q1008)</f>
        <v>5000</v>
      </c>
      <c r="G1008" s="196" t="n">
        <v>1245530</v>
      </c>
      <c r="H1008" s="197" t="n">
        <v>37026.3354398148</v>
      </c>
      <c r="I1008" s="0" t="s">
        <v>1251</v>
      </c>
      <c r="M1008" s="0" t="s">
        <v>927</v>
      </c>
      <c r="N1008" s="0" t="s">
        <v>1371</v>
      </c>
      <c r="O1008" s="0" t="s">
        <v>1503</v>
      </c>
      <c r="P1008" s="198" t="n">
        <v>5000</v>
      </c>
      <c r="S1008" s="0" t="s">
        <v>1343</v>
      </c>
      <c r="T1008" s="0" t="s">
        <v>772</v>
      </c>
      <c r="U1008" s="200" t="n">
        <v>4.655</v>
      </c>
      <c r="V1008" s="0" t="s">
        <v>1440</v>
      </c>
      <c r="W1008" s="0" t="s">
        <v>1504</v>
      </c>
      <c r="X1008" s="0" t="s">
        <v>1505</v>
      </c>
      <c r="Y1008" s="0" t="s">
        <v>1376</v>
      </c>
      <c r="Z1008" s="0" t="s">
        <v>573</v>
      </c>
      <c r="AA1008" s="0" t="n">
        <v>788867</v>
      </c>
      <c r="AB1008" s="197" t="n">
        <v>37027.875</v>
      </c>
      <c r="AC1008" s="197" t="n">
        <v>37027.875</v>
      </c>
    </row>
    <row r="1009" customFormat="false" ht="12.75" hidden="false" customHeight="false" outlineLevel="0" collapsed="false">
      <c r="A1009" s="191" t="str">
        <f aca="false">B1009&amp;" "&amp;C1009&amp;" "&amp;D1009</f>
        <v>US Natural Gas Financial</v>
      </c>
      <c r="B1009" s="191" t="str">
        <f aca="false">IF((LEFT(N1009,2)="US"),"US","")</f>
        <v>US</v>
      </c>
      <c r="C1009" s="191" t="str">
        <f aca="false">M1009</f>
        <v>Natural Gas</v>
      </c>
      <c r="D1009" s="191" t="str">
        <f aca="false">IF(ISNUMBER(FIND("Phy",N1009))=TRUE(),"Physical","Financial")</f>
        <v>Financial</v>
      </c>
      <c r="E1009" s="191" t="n">
        <f aca="false">IF(VLOOKUP(S1009,'DD-Lookup'!$J$6:$L$50,3,FALSE())="Monthly",(YEAR(AC1009)-YEAR(AB1009))*12+MONTH(AC1009)-MONTH(AB1009)+1,(AC1009-AB1009+1))</f>
        <v>365</v>
      </c>
      <c r="F1009" s="220" t="n">
        <f aca="false">E1009*SUM(P1009:Q1009)</f>
        <v>1825000</v>
      </c>
      <c r="G1009" s="196" t="n">
        <v>1245533</v>
      </c>
      <c r="H1009" s="197" t="n">
        <v>37026.335462963</v>
      </c>
      <c r="I1009" s="0" t="s">
        <v>1368</v>
      </c>
      <c r="M1009" s="0" t="s">
        <v>927</v>
      </c>
      <c r="N1009" s="0" t="s">
        <v>1341</v>
      </c>
      <c r="O1009" s="0" t="s">
        <v>1514</v>
      </c>
      <c r="Q1009" s="198" t="n">
        <v>5000</v>
      </c>
      <c r="S1009" s="0" t="s">
        <v>1343</v>
      </c>
      <c r="T1009" s="0" t="s">
        <v>772</v>
      </c>
      <c r="U1009" s="200" t="n">
        <v>4.525</v>
      </c>
      <c r="V1009" s="0" t="s">
        <v>1578</v>
      </c>
      <c r="W1009" s="0" t="s">
        <v>1345</v>
      </c>
      <c r="X1009" s="0" t="s">
        <v>1346</v>
      </c>
      <c r="Y1009" s="0" t="s">
        <v>893</v>
      </c>
      <c r="Z1009" s="0" t="s">
        <v>573</v>
      </c>
      <c r="AA1009" s="0" t="s">
        <v>1827</v>
      </c>
      <c r="AB1009" s="197" t="n">
        <v>37257.875</v>
      </c>
      <c r="AC1009" s="197" t="n">
        <v>37621.875</v>
      </c>
      <c r="AD1009" s="0" t="n">
        <f aca="false">(AC1009-AB1009+1)*SUM(P1009:Q1009)</f>
        <v>1825000</v>
      </c>
    </row>
    <row r="1010" customFormat="false" ht="12.75" hidden="false" customHeight="false" outlineLevel="0" collapsed="false">
      <c r="A1010" s="191" t="str">
        <f aca="false">B1010&amp;" "&amp;C1010&amp;" "&amp;D1010</f>
        <v>US Power Physical</v>
      </c>
      <c r="B1010" s="191" t="str">
        <f aca="false">IF((LEFT(N1010,2)="US"),"US","")</f>
        <v>US</v>
      </c>
      <c r="C1010" s="191" t="str">
        <f aca="false">M1010</f>
        <v>Power</v>
      </c>
      <c r="D1010" s="191" t="str">
        <f aca="false">IF(ISNUMBER(FIND("Phy",N1010))=TRUE(),"Physical","Financial")</f>
        <v>Physical</v>
      </c>
      <c r="E1010" s="191" t="n">
        <f aca="false">IF(VLOOKUP(S1010,'DD-Lookup'!$J$6:$L$50,3,FALSE())="Monthly",(YEAR(AC1010)-YEAR(AB1010))*12+MONTH(AC1010)-MONTH(AB1010)+1,(AC1010-AB1010+1))</f>
        <v>1</v>
      </c>
      <c r="F1010" s="220" t="n">
        <f aca="false">E1010*SUM(P1010:Q1010)</f>
        <v>25</v>
      </c>
      <c r="G1010" s="196" t="n">
        <v>1245534</v>
      </c>
      <c r="H1010" s="197" t="n">
        <v>37026.335474537</v>
      </c>
      <c r="I1010" s="0" t="s">
        <v>1180</v>
      </c>
      <c r="M1010" s="0" t="s">
        <v>72</v>
      </c>
      <c r="N1010" s="0" t="s">
        <v>1741</v>
      </c>
      <c r="O1010" s="0" t="s">
        <v>1753</v>
      </c>
      <c r="P1010" s="198" t="n">
        <v>25</v>
      </c>
      <c r="S1010" s="0" t="s">
        <v>781</v>
      </c>
      <c r="T1010" s="0" t="s">
        <v>772</v>
      </c>
      <c r="U1010" s="200" t="n">
        <v>232.5</v>
      </c>
      <c r="V1010" s="0" t="s">
        <v>1758</v>
      </c>
      <c r="W1010" s="0" t="s">
        <v>1755</v>
      </c>
      <c r="X1010" s="0" t="s">
        <v>1745</v>
      </c>
      <c r="Y1010" s="0" t="s">
        <v>1167</v>
      </c>
      <c r="Z1010" s="0" t="s">
        <v>628</v>
      </c>
      <c r="AA1010" s="0" t="n">
        <v>610951.1</v>
      </c>
      <c r="AB1010" s="197" t="n">
        <v>37027.875</v>
      </c>
      <c r="AC1010" s="197" t="n">
        <v>37027.875</v>
      </c>
    </row>
    <row r="1011" customFormat="false" ht="12.75" hidden="false" customHeight="false" outlineLevel="0" collapsed="false">
      <c r="A1011" s="191" t="str">
        <f aca="false">B1011&amp;" "&amp;C1011&amp;" "&amp;D1011</f>
        <v>US Natural Gas Physical</v>
      </c>
      <c r="B1011" s="191" t="str">
        <f aca="false">IF((LEFT(N1011,2)="US"),"US","")</f>
        <v>US</v>
      </c>
      <c r="C1011" s="191" t="str">
        <f aca="false">M1011</f>
        <v>Natural Gas</v>
      </c>
      <c r="D1011" s="191" t="str">
        <f aca="false">IF(ISNUMBER(FIND("Phy",N1011))=TRUE(),"Physical","Financial")</f>
        <v>Physical</v>
      </c>
      <c r="E1011" s="191" t="n">
        <f aca="false">IF(VLOOKUP(S1011,'DD-Lookup'!$J$6:$L$50,3,FALSE())="Monthly",(YEAR(AC1011)-YEAR(AB1011))*12+MONTH(AC1011)-MONTH(AB1011)+1,(AC1011-AB1011+1))</f>
        <v>1</v>
      </c>
      <c r="F1011" s="220" t="n">
        <f aca="false">E1011*SUM(P1011:Q1011)</f>
        <v>10000</v>
      </c>
      <c r="G1011" s="196" t="n">
        <v>1245535</v>
      </c>
      <c r="H1011" s="197" t="n">
        <v>37026.335474537</v>
      </c>
      <c r="I1011" s="0" t="s">
        <v>1571</v>
      </c>
      <c r="M1011" s="0" t="s">
        <v>927</v>
      </c>
      <c r="N1011" s="0" t="s">
        <v>1371</v>
      </c>
      <c r="O1011" s="0" t="s">
        <v>1789</v>
      </c>
      <c r="P1011" s="198" t="n">
        <v>10000</v>
      </c>
      <c r="S1011" s="0" t="s">
        <v>1343</v>
      </c>
      <c r="T1011" s="0" t="s">
        <v>772</v>
      </c>
      <c r="U1011" s="200" t="n">
        <v>10.825</v>
      </c>
      <c r="V1011" s="0" t="s">
        <v>1674</v>
      </c>
      <c r="W1011" s="0" t="s">
        <v>1791</v>
      </c>
      <c r="X1011" s="0" t="s">
        <v>1676</v>
      </c>
      <c r="Y1011" s="0" t="s">
        <v>1376</v>
      </c>
      <c r="Z1011" s="0" t="s">
        <v>573</v>
      </c>
      <c r="AA1011" s="0" t="n">
        <v>788869</v>
      </c>
      <c r="AB1011" s="197" t="n">
        <v>37027.875</v>
      </c>
      <c r="AC1011" s="197" t="n">
        <v>37027.875</v>
      </c>
    </row>
    <row r="1012" customFormat="false" ht="12.75" hidden="false" customHeight="false" outlineLevel="0" collapsed="false">
      <c r="A1012" s="191" t="str">
        <f aca="false">B1012&amp;" "&amp;C1012&amp;" "&amp;D1012</f>
        <v>US Natural Gas Physical</v>
      </c>
      <c r="B1012" s="191" t="str">
        <f aca="false">IF((LEFT(N1012,2)="US"),"US","")</f>
        <v>US</v>
      </c>
      <c r="C1012" s="191" t="str">
        <f aca="false">M1012</f>
        <v>Natural Gas</v>
      </c>
      <c r="D1012" s="191" t="str">
        <f aca="false">IF(ISNUMBER(FIND("Phy",N1012))=TRUE(),"Physical","Financial")</f>
        <v>Physical</v>
      </c>
      <c r="E1012" s="191" t="n">
        <f aca="false">IF(VLOOKUP(S1012,'DD-Lookup'!$J$6:$L$50,3,FALSE())="Monthly",(YEAR(AC1012)-YEAR(AB1012))*12+MONTH(AC1012)-MONTH(AB1012)+1,(AC1012-AB1012+1))</f>
        <v>1</v>
      </c>
      <c r="F1012" s="220" t="n">
        <f aca="false">E1012*SUM(P1012:Q1012)</f>
        <v>10000</v>
      </c>
      <c r="G1012" s="196" t="n">
        <v>1245536</v>
      </c>
      <c r="H1012" s="197" t="n">
        <v>37026.3354861111</v>
      </c>
      <c r="I1012" s="0" t="s">
        <v>633</v>
      </c>
      <c r="M1012" s="0" t="s">
        <v>927</v>
      </c>
      <c r="N1012" s="0" t="s">
        <v>1371</v>
      </c>
      <c r="O1012" s="0" t="s">
        <v>1553</v>
      </c>
      <c r="Q1012" s="198" t="n">
        <v>10000</v>
      </c>
      <c r="S1012" s="0" t="s">
        <v>1343</v>
      </c>
      <c r="T1012" s="0" t="s">
        <v>772</v>
      </c>
      <c r="U1012" s="200" t="n">
        <v>4.43</v>
      </c>
      <c r="V1012" s="0" t="s">
        <v>1599</v>
      </c>
      <c r="W1012" s="0" t="s">
        <v>1555</v>
      </c>
      <c r="X1012" s="0" t="s">
        <v>1556</v>
      </c>
      <c r="Y1012" s="0" t="s">
        <v>1376</v>
      </c>
      <c r="Z1012" s="0" t="s">
        <v>573</v>
      </c>
      <c r="AA1012" s="0" t="n">
        <v>788870</v>
      </c>
      <c r="AB1012" s="197" t="n">
        <v>37027.875</v>
      </c>
      <c r="AC1012" s="197" t="n">
        <v>37027.875</v>
      </c>
    </row>
    <row r="1013" customFormat="false" ht="12.75" hidden="false" customHeight="false" outlineLevel="0" collapsed="false">
      <c r="A1013" s="191" t="str">
        <f aca="false">B1013&amp;" "&amp;C1013&amp;" "&amp;D1013</f>
        <v>US Natural Gas Financial</v>
      </c>
      <c r="B1013" s="191" t="str">
        <f aca="false">IF((LEFT(N1013,2)="US"),"US","")</f>
        <v>US</v>
      </c>
      <c r="C1013" s="191" t="str">
        <f aca="false">M1013</f>
        <v>Natural Gas</v>
      </c>
      <c r="D1013" s="191" t="str">
        <f aca="false">IF(ISNUMBER(FIND("Phy",N1013))=TRUE(),"Physical","Financial")</f>
        <v>Financial</v>
      </c>
      <c r="E1013" s="191" t="n">
        <f aca="false">IF(VLOOKUP(S1013,'DD-Lookup'!$J$6:$L$50,3,FALSE())="Monthly",(YEAR(AC1013)-YEAR(AB1013))*12+MONTH(AC1013)-MONTH(AB1013)+1,(AC1013-AB1013+1))</f>
        <v>30</v>
      </c>
      <c r="F1013" s="220" t="n">
        <f aca="false">E1013*SUM(P1013:Q1013)</f>
        <v>150000</v>
      </c>
      <c r="G1013" s="196" t="n">
        <v>1245538</v>
      </c>
      <c r="H1013" s="197" t="n">
        <v>37026.3355208333</v>
      </c>
      <c r="I1013" s="0" t="s">
        <v>1306</v>
      </c>
      <c r="M1013" s="0" t="s">
        <v>927</v>
      </c>
      <c r="N1013" s="0" t="s">
        <v>1341</v>
      </c>
      <c r="O1013" s="0" t="s">
        <v>1828</v>
      </c>
      <c r="Q1013" s="198" t="n">
        <v>5000</v>
      </c>
      <c r="S1013" s="0" t="s">
        <v>1343</v>
      </c>
      <c r="T1013" s="0" t="s">
        <v>772</v>
      </c>
      <c r="U1013" s="200" t="n">
        <v>4.925</v>
      </c>
      <c r="V1013" s="0" t="s">
        <v>1725</v>
      </c>
      <c r="W1013" s="0" t="s">
        <v>1635</v>
      </c>
      <c r="X1013" s="0" t="s">
        <v>1829</v>
      </c>
      <c r="Y1013" s="0" t="s">
        <v>893</v>
      </c>
      <c r="Z1013" s="0" t="s">
        <v>573</v>
      </c>
      <c r="AA1013" s="0" t="s">
        <v>1830</v>
      </c>
      <c r="AB1013" s="197" t="n">
        <v>37043.875</v>
      </c>
      <c r="AC1013" s="197" t="n">
        <v>37072.875</v>
      </c>
      <c r="AD1013" s="0" t="n">
        <f aca="false">(AC1013-AB1013+1)*SUM(P1013:Q1013)</f>
        <v>150000</v>
      </c>
    </row>
    <row r="1014" customFormat="false" ht="12.75" hidden="false" customHeight="false" outlineLevel="0" collapsed="false">
      <c r="A1014" s="191" t="str">
        <f aca="false">B1014&amp;" "&amp;C1014&amp;" "&amp;D1014</f>
        <v>US Natural Gas Physical</v>
      </c>
      <c r="B1014" s="191" t="str">
        <f aca="false">IF((LEFT(N1014,2)="US"),"US","")</f>
        <v>US</v>
      </c>
      <c r="C1014" s="191" t="str">
        <f aca="false">M1014</f>
        <v>Natural Gas</v>
      </c>
      <c r="D1014" s="191" t="str">
        <f aca="false">IF(ISNUMBER(FIND("Phy",N1014))=TRUE(),"Physical","Financial")</f>
        <v>Physical</v>
      </c>
      <c r="E1014" s="191" t="n">
        <f aca="false">IF(VLOOKUP(S1014,'DD-Lookup'!$J$6:$L$50,3,FALSE())="Monthly",(YEAR(AC1014)-YEAR(AB1014))*12+MONTH(AC1014)-MONTH(AB1014)+1,(AC1014-AB1014+1))</f>
        <v>1</v>
      </c>
      <c r="F1014" s="220" t="n">
        <f aca="false">E1014*SUM(P1014:Q1014)</f>
        <v>10000</v>
      </c>
      <c r="G1014" s="196" t="n">
        <v>1245537</v>
      </c>
      <c r="H1014" s="197" t="n">
        <v>37026.3355208333</v>
      </c>
      <c r="I1014" s="0" t="s">
        <v>625</v>
      </c>
      <c r="M1014" s="0" t="s">
        <v>927</v>
      </c>
      <c r="N1014" s="0" t="s">
        <v>1371</v>
      </c>
      <c r="O1014" s="0" t="s">
        <v>1553</v>
      </c>
      <c r="P1014" s="198" t="n">
        <v>10000</v>
      </c>
      <c r="S1014" s="0" t="s">
        <v>1343</v>
      </c>
      <c r="T1014" s="0" t="s">
        <v>772</v>
      </c>
      <c r="U1014" s="200" t="n">
        <v>4.42</v>
      </c>
      <c r="V1014" s="0" t="s">
        <v>1554</v>
      </c>
      <c r="W1014" s="0" t="s">
        <v>1555</v>
      </c>
      <c r="X1014" s="0" t="s">
        <v>1556</v>
      </c>
      <c r="Y1014" s="0" t="s">
        <v>1376</v>
      </c>
      <c r="Z1014" s="0" t="s">
        <v>573</v>
      </c>
      <c r="AA1014" s="0" t="n">
        <v>788871</v>
      </c>
      <c r="AB1014" s="197" t="n">
        <v>37027.875</v>
      </c>
      <c r="AC1014" s="197" t="n">
        <v>37027.875</v>
      </c>
    </row>
    <row r="1015" customFormat="false" ht="12.75" hidden="false" customHeight="false" outlineLevel="0" collapsed="false">
      <c r="A1015" s="191" t="str">
        <f aca="false">B1015&amp;" "&amp;C1015&amp;" "&amp;D1015</f>
        <v>US Power Physical</v>
      </c>
      <c r="B1015" s="191" t="str">
        <f aca="false">IF((LEFT(N1015,2)="US"),"US","")</f>
        <v>US</v>
      </c>
      <c r="C1015" s="191" t="str">
        <f aca="false">M1015</f>
        <v>Power</v>
      </c>
      <c r="D1015" s="191" t="str">
        <f aca="false">IF(ISNUMBER(FIND("Phy",N1015))=TRUE(),"Physical","Financial")</f>
        <v>Physical</v>
      </c>
      <c r="E1015" s="191" t="n">
        <f aca="false">IF(VLOOKUP(S1015,'DD-Lookup'!$J$6:$L$50,3,FALSE())="Monthly",(YEAR(AC1015)-YEAR(AB1015))*12+MONTH(AC1015)-MONTH(AB1015)+1,(AC1015-AB1015+1))</f>
        <v>1</v>
      </c>
      <c r="F1015" s="220" t="n">
        <f aca="false">E1015*SUM(P1015:Q1015)</f>
        <v>50</v>
      </c>
      <c r="G1015" s="196" t="n">
        <v>1245539</v>
      </c>
      <c r="H1015" s="197" t="n">
        <v>37026.3355208333</v>
      </c>
      <c r="I1015" s="0" t="s">
        <v>1357</v>
      </c>
      <c r="M1015" s="0" t="s">
        <v>72</v>
      </c>
      <c r="N1015" s="0" t="s">
        <v>1190</v>
      </c>
      <c r="O1015" s="0" t="s">
        <v>1230</v>
      </c>
      <c r="P1015" s="198" t="n">
        <v>50</v>
      </c>
      <c r="S1015" s="0" t="s">
        <v>781</v>
      </c>
      <c r="T1015" s="0" t="s">
        <v>772</v>
      </c>
      <c r="U1015" s="200" t="n">
        <v>37.25</v>
      </c>
      <c r="V1015" s="0" t="s">
        <v>1831</v>
      </c>
      <c r="W1015" s="0" t="s">
        <v>1232</v>
      </c>
      <c r="X1015" s="0" t="s">
        <v>1233</v>
      </c>
      <c r="Y1015" s="0" t="s">
        <v>1167</v>
      </c>
      <c r="Z1015" s="0" t="s">
        <v>628</v>
      </c>
      <c r="AA1015" s="0" t="n">
        <v>610952.1</v>
      </c>
      <c r="AB1015" s="197" t="n">
        <v>37027.875</v>
      </c>
      <c r="AC1015" s="197" t="n">
        <v>37027.875</v>
      </c>
    </row>
    <row r="1016" customFormat="false" ht="12.75" hidden="false" customHeight="false" outlineLevel="0" collapsed="false">
      <c r="A1016" s="191" t="str">
        <f aca="false">B1016&amp;" "&amp;C1016&amp;" "&amp;D1016</f>
        <v>US Power Physical</v>
      </c>
      <c r="B1016" s="191" t="str">
        <f aca="false">IF((LEFT(N1016,2)="US"),"US","")</f>
        <v>US</v>
      </c>
      <c r="C1016" s="191" t="str">
        <f aca="false">M1016</f>
        <v>Power</v>
      </c>
      <c r="D1016" s="191" t="str">
        <f aca="false">IF(ISNUMBER(FIND("Phy",N1016))=TRUE(),"Physical","Financial")</f>
        <v>Physical</v>
      </c>
      <c r="E1016" s="191" t="n">
        <f aca="false">IF(VLOOKUP(S1016,'DD-Lookup'!$J$6:$L$50,3,FALSE())="Monthly",(YEAR(AC1016)-YEAR(AB1016))*12+MONTH(AC1016)-MONTH(AB1016)+1,(AC1016-AB1016+1))</f>
        <v>1</v>
      </c>
      <c r="F1016" s="220" t="n">
        <f aca="false">E1016*SUM(P1016:Q1016)</f>
        <v>25</v>
      </c>
      <c r="G1016" s="196" t="n">
        <v>1245541</v>
      </c>
      <c r="H1016" s="197" t="n">
        <v>37026.3355324074</v>
      </c>
      <c r="I1016" s="0" t="s">
        <v>1368</v>
      </c>
      <c r="M1016" s="0" t="s">
        <v>72</v>
      </c>
      <c r="N1016" s="0" t="s">
        <v>1741</v>
      </c>
      <c r="O1016" s="0" t="s">
        <v>1753</v>
      </c>
      <c r="Q1016" s="198" t="n">
        <v>25</v>
      </c>
      <c r="S1016" s="0" t="s">
        <v>781</v>
      </c>
      <c r="T1016" s="0" t="s">
        <v>772</v>
      </c>
      <c r="U1016" s="200" t="n">
        <v>237.5</v>
      </c>
      <c r="V1016" s="0" t="s">
        <v>1808</v>
      </c>
      <c r="W1016" s="0" t="s">
        <v>1755</v>
      </c>
      <c r="X1016" s="0" t="s">
        <v>1745</v>
      </c>
      <c r="Y1016" s="0" t="s">
        <v>1167</v>
      </c>
      <c r="Z1016" s="0" t="s">
        <v>628</v>
      </c>
      <c r="AA1016" s="0" t="n">
        <v>610953.1</v>
      </c>
      <c r="AB1016" s="197" t="n">
        <v>37027.875</v>
      </c>
      <c r="AC1016" s="197" t="n">
        <v>37027.875</v>
      </c>
    </row>
    <row r="1017" customFormat="false" ht="12.75" hidden="false" customHeight="false" outlineLevel="0" collapsed="false">
      <c r="A1017" s="191" t="str">
        <f aca="false">B1017&amp;" "&amp;C1017&amp;" "&amp;D1017</f>
        <v>US Natural Gas Physical</v>
      </c>
      <c r="B1017" s="191" t="str">
        <f aca="false">IF((LEFT(N1017,2)="US"),"US","")</f>
        <v>US</v>
      </c>
      <c r="C1017" s="191" t="str">
        <f aca="false">M1017</f>
        <v>Natural Gas</v>
      </c>
      <c r="D1017" s="191" t="str">
        <f aca="false">IF(ISNUMBER(FIND("Phy",N1017))=TRUE(),"Physical","Financial")</f>
        <v>Physical</v>
      </c>
      <c r="E1017" s="191" t="n">
        <f aca="false">IF(VLOOKUP(S1017,'DD-Lookup'!$J$6:$L$50,3,FALSE())="Monthly",(YEAR(AC1017)-YEAR(AB1017))*12+MONTH(AC1017)-MONTH(AB1017)+1,(AC1017-AB1017+1))</f>
        <v>1</v>
      </c>
      <c r="F1017" s="220" t="n">
        <f aca="false">E1017*SUM(P1017:Q1017)</f>
        <v>10000</v>
      </c>
      <c r="G1017" s="196" t="n">
        <v>1245542</v>
      </c>
      <c r="H1017" s="197" t="n">
        <v>37026.3355324074</v>
      </c>
      <c r="I1017" s="0" t="s">
        <v>609</v>
      </c>
      <c r="M1017" s="0" t="s">
        <v>927</v>
      </c>
      <c r="N1017" s="0" t="s">
        <v>1371</v>
      </c>
      <c r="O1017" s="0" t="s">
        <v>1469</v>
      </c>
      <c r="Q1017" s="198" t="n">
        <v>10000</v>
      </c>
      <c r="S1017" s="0" t="s">
        <v>1343</v>
      </c>
      <c r="T1017" s="0" t="s">
        <v>772</v>
      </c>
      <c r="U1017" s="200" t="n">
        <v>4.35</v>
      </c>
      <c r="V1017" s="0" t="s">
        <v>1832</v>
      </c>
      <c r="W1017" s="0" t="s">
        <v>1459</v>
      </c>
      <c r="X1017" s="0" t="s">
        <v>1460</v>
      </c>
      <c r="Y1017" s="0" t="s">
        <v>1376</v>
      </c>
      <c r="Z1017" s="0" t="s">
        <v>573</v>
      </c>
      <c r="AA1017" s="0" t="n">
        <v>788872</v>
      </c>
      <c r="AB1017" s="197" t="n">
        <v>37027.875</v>
      </c>
      <c r="AC1017" s="197" t="n">
        <v>37027.875</v>
      </c>
    </row>
    <row r="1018" customFormat="false" ht="12.75" hidden="false" customHeight="false" outlineLevel="0" collapsed="false">
      <c r="A1018" s="191" t="str">
        <f aca="false">B1018&amp;" "&amp;C1018&amp;" "&amp;D1018</f>
        <v>US Natural Gas Financial</v>
      </c>
      <c r="B1018" s="191" t="str">
        <f aca="false">IF((LEFT(N1018,2)="US"),"US","")</f>
        <v>US</v>
      </c>
      <c r="C1018" s="191" t="str">
        <f aca="false">M1018</f>
        <v>Natural Gas</v>
      </c>
      <c r="D1018" s="191" t="str">
        <f aca="false">IF(ISNUMBER(FIND("Phy",N1018))=TRUE(),"Physical","Financial")</f>
        <v>Financial</v>
      </c>
      <c r="E1018" s="191" t="n">
        <f aca="false">IF(VLOOKUP(S1018,'DD-Lookup'!$J$6:$L$50,3,FALSE())="Monthly",(YEAR(AC1018)-YEAR(AB1018))*12+MONTH(AC1018)-MONTH(AB1018)+1,(AC1018-AB1018+1))</f>
        <v>30</v>
      </c>
      <c r="F1018" s="220" t="n">
        <f aca="false">E1018*SUM(P1018:Q1018)</f>
        <v>150000</v>
      </c>
      <c r="G1018" s="196" t="n">
        <v>1245543</v>
      </c>
      <c r="H1018" s="197" t="n">
        <v>37026.335625</v>
      </c>
      <c r="I1018" s="0" t="s">
        <v>1306</v>
      </c>
      <c r="M1018" s="0" t="s">
        <v>927</v>
      </c>
      <c r="N1018" s="0" t="s">
        <v>1341</v>
      </c>
      <c r="O1018" s="0" t="s">
        <v>1828</v>
      </c>
      <c r="Q1018" s="198" t="n">
        <v>5000</v>
      </c>
      <c r="S1018" s="0" t="s">
        <v>1343</v>
      </c>
      <c r="T1018" s="0" t="s">
        <v>772</v>
      </c>
      <c r="U1018" s="200" t="n">
        <v>4.93</v>
      </c>
      <c r="V1018" s="0" t="s">
        <v>1725</v>
      </c>
      <c r="W1018" s="0" t="s">
        <v>1635</v>
      </c>
      <c r="X1018" s="0" t="s">
        <v>1829</v>
      </c>
      <c r="Y1018" s="0" t="s">
        <v>893</v>
      </c>
      <c r="Z1018" s="0" t="s">
        <v>573</v>
      </c>
      <c r="AA1018" s="0" t="s">
        <v>1833</v>
      </c>
      <c r="AB1018" s="197" t="n">
        <v>37043.875</v>
      </c>
      <c r="AC1018" s="197" t="n">
        <v>37072.875</v>
      </c>
      <c r="AD1018" s="0" t="n">
        <f aca="false">(AC1018-AB1018+1)*SUM(P1018:Q1018)</f>
        <v>150000</v>
      </c>
    </row>
    <row r="1019" customFormat="false" ht="12.75" hidden="false" customHeight="false" outlineLevel="0" collapsed="false">
      <c r="A1019" s="191" t="str">
        <f aca="false">B1019&amp;" "&amp;C1019&amp;" "&amp;D1019</f>
        <v>US Power Physical</v>
      </c>
      <c r="B1019" s="191" t="str">
        <f aca="false">IF((LEFT(N1019,2)="US"),"US","")</f>
        <v>US</v>
      </c>
      <c r="C1019" s="191" t="str">
        <f aca="false">M1019</f>
        <v>Power</v>
      </c>
      <c r="D1019" s="191" t="str">
        <f aca="false">IF(ISNUMBER(FIND("Phy",N1019))=TRUE(),"Physical","Financial")</f>
        <v>Physical</v>
      </c>
      <c r="E1019" s="191" t="n">
        <f aca="false">IF(VLOOKUP(S1019,'DD-Lookup'!$J$6:$L$50,3,FALSE())="Monthly",(YEAR(AC1019)-YEAR(AB1019))*12+MONTH(AC1019)-MONTH(AB1019)+1,(AC1019-AB1019+1))</f>
        <v>1</v>
      </c>
      <c r="F1019" s="220" t="n">
        <f aca="false">E1019*SUM(P1019:Q1019)</f>
        <v>25</v>
      </c>
      <c r="G1019" s="196" t="n">
        <v>1245545</v>
      </c>
      <c r="H1019" s="197" t="n">
        <v>37026.335625</v>
      </c>
      <c r="I1019" s="0" t="s">
        <v>1763</v>
      </c>
      <c r="M1019" s="0" t="s">
        <v>72</v>
      </c>
      <c r="N1019" s="0" t="s">
        <v>1741</v>
      </c>
      <c r="O1019" s="0" t="s">
        <v>1742</v>
      </c>
      <c r="P1019" s="198" t="n">
        <v>25</v>
      </c>
      <c r="S1019" s="0" t="s">
        <v>781</v>
      </c>
      <c r="T1019" s="0" t="s">
        <v>772</v>
      </c>
      <c r="U1019" s="200" t="n">
        <v>58.5</v>
      </c>
      <c r="V1019" s="0" t="s">
        <v>1764</v>
      </c>
      <c r="W1019" s="0" t="s">
        <v>1744</v>
      </c>
      <c r="X1019" s="0" t="s">
        <v>1745</v>
      </c>
      <c r="Y1019" s="0" t="s">
        <v>1167</v>
      </c>
      <c r="Z1019" s="0" t="s">
        <v>628</v>
      </c>
      <c r="AA1019" s="0" t="n">
        <v>610955.1</v>
      </c>
      <c r="AB1019" s="197" t="n">
        <v>37027.875</v>
      </c>
      <c r="AC1019" s="197" t="n">
        <v>37027.875</v>
      </c>
    </row>
    <row r="1020" customFormat="false" ht="12.75" hidden="false" customHeight="false" outlineLevel="0" collapsed="false">
      <c r="A1020" s="191" t="str">
        <f aca="false">B1020&amp;" "&amp;C1020&amp;" "&amp;D1020</f>
        <v>US Power Physical</v>
      </c>
      <c r="B1020" s="191" t="str">
        <f aca="false">IF((LEFT(N1020,2)="US"),"US","")</f>
        <v>US</v>
      </c>
      <c r="C1020" s="191" t="str">
        <f aca="false">M1020</f>
        <v>Power</v>
      </c>
      <c r="D1020" s="191" t="str">
        <f aca="false">IF(ISNUMBER(FIND("Phy",N1020))=TRUE(),"Physical","Financial")</f>
        <v>Physical</v>
      </c>
      <c r="E1020" s="191" t="n">
        <f aca="false">IF(VLOOKUP(S1020,'DD-Lookup'!$J$6:$L$50,3,FALSE())="Monthly",(YEAR(AC1020)-YEAR(AB1020))*12+MONTH(AC1020)-MONTH(AB1020)+1,(AC1020-AB1020+1))</f>
        <v>1</v>
      </c>
      <c r="F1020" s="220" t="n">
        <f aca="false">E1020*SUM(P1020:Q1020)</f>
        <v>25</v>
      </c>
      <c r="G1020" s="196" t="n">
        <v>1245546</v>
      </c>
      <c r="H1020" s="197" t="n">
        <v>37026.3356828704</v>
      </c>
      <c r="I1020" s="0" t="s">
        <v>1759</v>
      </c>
      <c r="M1020" s="0" t="s">
        <v>72</v>
      </c>
      <c r="N1020" s="0" t="s">
        <v>1741</v>
      </c>
      <c r="O1020" s="0" t="s">
        <v>1760</v>
      </c>
      <c r="P1020" s="198" t="n">
        <v>25</v>
      </c>
      <c r="S1020" s="0" t="s">
        <v>781</v>
      </c>
      <c r="T1020" s="0" t="s">
        <v>772</v>
      </c>
      <c r="U1020" s="200" t="n">
        <v>80</v>
      </c>
      <c r="V1020" s="0" t="s">
        <v>1761</v>
      </c>
      <c r="W1020" s="0" t="s">
        <v>1762</v>
      </c>
      <c r="X1020" s="0" t="s">
        <v>1745</v>
      </c>
      <c r="Y1020" s="0" t="s">
        <v>1167</v>
      </c>
      <c r="Z1020" s="0" t="s">
        <v>628</v>
      </c>
      <c r="AA1020" s="0" t="n">
        <v>610956.1</v>
      </c>
      <c r="AB1020" s="197" t="n">
        <v>37027.875</v>
      </c>
      <c r="AC1020" s="197" t="n">
        <v>37027.875</v>
      </c>
    </row>
    <row r="1021" customFormat="false" ht="12.75" hidden="false" customHeight="false" outlineLevel="0" collapsed="false">
      <c r="A1021" s="191" t="str">
        <f aca="false">B1021&amp;" "&amp;C1021&amp;" "&amp;D1021</f>
        <v>US Natural Gas Financial</v>
      </c>
      <c r="B1021" s="191" t="str">
        <f aca="false">IF((LEFT(N1021,2)="US"),"US","")</f>
        <v>US</v>
      </c>
      <c r="C1021" s="191" t="str">
        <f aca="false">M1021</f>
        <v>Natural Gas</v>
      </c>
      <c r="D1021" s="191" t="str">
        <f aca="false">IF(ISNUMBER(FIND("Phy",N1021))=TRUE(),"Physical","Financial")</f>
        <v>Financial</v>
      </c>
      <c r="E1021" s="191" t="n">
        <f aca="false">IF(VLOOKUP(S1021,'DD-Lookup'!$J$6:$L$50,3,FALSE())="Monthly",(YEAR(AC1021)-YEAR(AB1021))*12+MONTH(AC1021)-MONTH(AB1021)+1,(AC1021-AB1021+1))</f>
        <v>30</v>
      </c>
      <c r="F1021" s="220" t="n">
        <f aca="false">E1021*SUM(P1021:Q1021)</f>
        <v>150000</v>
      </c>
      <c r="G1021" s="196" t="n">
        <v>1245547</v>
      </c>
      <c r="H1021" s="197" t="n">
        <v>37026.3357175926</v>
      </c>
      <c r="I1021" s="0" t="s">
        <v>1306</v>
      </c>
      <c r="M1021" s="0" t="s">
        <v>927</v>
      </c>
      <c r="N1021" s="0" t="s">
        <v>1341</v>
      </c>
      <c r="O1021" s="0" t="s">
        <v>1828</v>
      </c>
      <c r="Q1021" s="198" t="n">
        <v>5000</v>
      </c>
      <c r="S1021" s="0" t="s">
        <v>1343</v>
      </c>
      <c r="T1021" s="0" t="s">
        <v>772</v>
      </c>
      <c r="U1021" s="200" t="n">
        <v>4.935</v>
      </c>
      <c r="V1021" s="0" t="s">
        <v>1725</v>
      </c>
      <c r="W1021" s="0" t="s">
        <v>1635</v>
      </c>
      <c r="X1021" s="0" t="s">
        <v>1829</v>
      </c>
      <c r="Y1021" s="0" t="s">
        <v>893</v>
      </c>
      <c r="Z1021" s="0" t="s">
        <v>573</v>
      </c>
      <c r="AA1021" s="0" t="s">
        <v>1834</v>
      </c>
      <c r="AB1021" s="197" t="n">
        <v>37043.875</v>
      </c>
      <c r="AC1021" s="197" t="n">
        <v>37072.875</v>
      </c>
      <c r="AD1021" s="0" t="n">
        <f aca="false">(AC1021-AB1021+1)*SUM(P1021:Q1021)</f>
        <v>150000</v>
      </c>
    </row>
    <row r="1022" customFormat="false" ht="12.75" hidden="false" customHeight="false" outlineLevel="0" collapsed="false">
      <c r="A1022" s="191" t="str">
        <f aca="false">B1022&amp;" "&amp;C1022&amp;" "&amp;D1022</f>
        <v>US Power Physical</v>
      </c>
      <c r="B1022" s="191" t="str">
        <f aca="false">IF((LEFT(N1022,2)="US"),"US","")</f>
        <v>US</v>
      </c>
      <c r="C1022" s="191" t="str">
        <f aca="false">M1022</f>
        <v>Power</v>
      </c>
      <c r="D1022" s="191" t="str">
        <f aca="false">IF(ISNUMBER(FIND("Phy",N1022))=TRUE(),"Physical","Financial")</f>
        <v>Physical</v>
      </c>
      <c r="E1022" s="191" t="n">
        <f aca="false">IF(VLOOKUP(S1022,'DD-Lookup'!$J$6:$L$50,3,FALSE())="Monthly",(YEAR(AC1022)-YEAR(AB1022))*12+MONTH(AC1022)-MONTH(AB1022)+1,(AC1022-AB1022+1))</f>
        <v>1</v>
      </c>
      <c r="F1022" s="220" t="n">
        <f aca="false">E1022*SUM(P1022:Q1022)</f>
        <v>25</v>
      </c>
      <c r="G1022" s="196" t="n">
        <v>1245548</v>
      </c>
      <c r="H1022" s="197" t="n">
        <v>37026.3357175926</v>
      </c>
      <c r="I1022" s="0" t="s">
        <v>1811</v>
      </c>
      <c r="M1022" s="0" t="s">
        <v>72</v>
      </c>
      <c r="N1022" s="0" t="s">
        <v>1741</v>
      </c>
      <c r="O1022" s="0" t="s">
        <v>1760</v>
      </c>
      <c r="Q1022" s="198" t="n">
        <v>25</v>
      </c>
      <c r="S1022" s="0" t="s">
        <v>781</v>
      </c>
      <c r="T1022" s="0" t="s">
        <v>772</v>
      </c>
      <c r="U1022" s="200" t="n">
        <v>85</v>
      </c>
      <c r="V1022" s="0" t="s">
        <v>1812</v>
      </c>
      <c r="W1022" s="0" t="s">
        <v>1762</v>
      </c>
      <c r="X1022" s="0" t="s">
        <v>1745</v>
      </c>
      <c r="Y1022" s="0" t="s">
        <v>1167</v>
      </c>
      <c r="Z1022" s="0" t="s">
        <v>628</v>
      </c>
      <c r="AA1022" s="0" t="n">
        <v>610957.1</v>
      </c>
      <c r="AB1022" s="197" t="n">
        <v>37027.875</v>
      </c>
      <c r="AC1022" s="197" t="n">
        <v>37027.875</v>
      </c>
    </row>
    <row r="1023" customFormat="false" ht="12.75" hidden="false" customHeight="false" outlineLevel="0" collapsed="false">
      <c r="A1023" s="191" t="str">
        <f aca="false">B1023&amp;" "&amp;C1023&amp;" "&amp;D1023</f>
        <v>US Power Physical</v>
      </c>
      <c r="B1023" s="191" t="str">
        <f aca="false">IF((LEFT(N1023,2)="US"),"US","")</f>
        <v>US</v>
      </c>
      <c r="C1023" s="191" t="str">
        <f aca="false">M1023</f>
        <v>Power</v>
      </c>
      <c r="D1023" s="191" t="str">
        <f aca="false">IF(ISNUMBER(FIND("Phy",N1023))=TRUE(),"Physical","Financial")</f>
        <v>Physical</v>
      </c>
      <c r="E1023" s="191" t="n">
        <f aca="false">IF(VLOOKUP(S1023,'DD-Lookup'!$J$6:$L$50,3,FALSE())="Monthly",(YEAR(AC1023)-YEAR(AB1023))*12+MONTH(AC1023)-MONTH(AB1023)+1,(AC1023-AB1023+1))</f>
        <v>1</v>
      </c>
      <c r="F1023" s="220" t="n">
        <f aca="false">E1023*SUM(P1023:Q1023)</f>
        <v>25</v>
      </c>
      <c r="G1023" s="196" t="n">
        <v>1245550</v>
      </c>
      <c r="H1023" s="197" t="n">
        <v>37026.3357407407</v>
      </c>
      <c r="I1023" s="0" t="s">
        <v>1835</v>
      </c>
      <c r="M1023" s="0" t="s">
        <v>72</v>
      </c>
      <c r="N1023" s="0" t="s">
        <v>1741</v>
      </c>
      <c r="O1023" s="0" t="s">
        <v>1753</v>
      </c>
      <c r="Q1023" s="198" t="n">
        <v>25</v>
      </c>
      <c r="S1023" s="0" t="s">
        <v>781</v>
      </c>
      <c r="T1023" s="0" t="s">
        <v>772</v>
      </c>
      <c r="U1023" s="200" t="n">
        <v>237.5</v>
      </c>
      <c r="V1023" s="0" t="s">
        <v>1836</v>
      </c>
      <c r="W1023" s="0" t="s">
        <v>1755</v>
      </c>
      <c r="X1023" s="0" t="s">
        <v>1745</v>
      </c>
      <c r="Y1023" s="0" t="s">
        <v>1167</v>
      </c>
      <c r="Z1023" s="0" t="s">
        <v>628</v>
      </c>
      <c r="AA1023" s="0" t="n">
        <v>610958.1</v>
      </c>
      <c r="AB1023" s="197" t="n">
        <v>37027.875</v>
      </c>
      <c r="AC1023" s="197" t="n">
        <v>37027.875</v>
      </c>
    </row>
    <row r="1024" customFormat="false" ht="12.75" hidden="false" customHeight="false" outlineLevel="0" collapsed="false">
      <c r="A1024" s="191" t="str">
        <f aca="false">B1024&amp;" "&amp;C1024&amp;" "&amp;D1024</f>
        <v>US Power Physical</v>
      </c>
      <c r="B1024" s="191" t="str">
        <f aca="false">IF((LEFT(N1024,2)="US"),"US","")</f>
        <v>US</v>
      </c>
      <c r="C1024" s="191" t="str">
        <f aca="false">M1024</f>
        <v>Power</v>
      </c>
      <c r="D1024" s="191" t="str">
        <f aca="false">IF(ISNUMBER(FIND("Phy",N1024))=TRUE(),"Physical","Financial")</f>
        <v>Physical</v>
      </c>
      <c r="E1024" s="191" t="n">
        <f aca="false">IF(VLOOKUP(S1024,'DD-Lookup'!$J$6:$L$50,3,FALSE())="Monthly",(YEAR(AC1024)-YEAR(AB1024))*12+MONTH(AC1024)-MONTH(AB1024)+1,(AC1024-AB1024+1))</f>
        <v>1</v>
      </c>
      <c r="F1024" s="220" t="n">
        <f aca="false">E1024*SUM(P1024:Q1024)</f>
        <v>25</v>
      </c>
      <c r="G1024" s="196" t="n">
        <v>1245552</v>
      </c>
      <c r="H1024" s="197" t="n">
        <v>37026.3358564815</v>
      </c>
      <c r="I1024" s="0" t="s">
        <v>1809</v>
      </c>
      <c r="M1024" s="0" t="s">
        <v>72</v>
      </c>
      <c r="N1024" s="0" t="s">
        <v>1746</v>
      </c>
      <c r="O1024" s="0" t="s">
        <v>1747</v>
      </c>
      <c r="P1024" s="198" t="n">
        <v>25</v>
      </c>
      <c r="S1024" s="0" t="s">
        <v>781</v>
      </c>
      <c r="T1024" s="0" t="s">
        <v>772</v>
      </c>
      <c r="U1024" s="200" t="n">
        <v>99</v>
      </c>
      <c r="V1024" s="0" t="s">
        <v>1837</v>
      </c>
      <c r="W1024" s="0" t="s">
        <v>1749</v>
      </c>
      <c r="X1024" s="0" t="s">
        <v>1750</v>
      </c>
      <c r="Y1024" s="0" t="s">
        <v>1167</v>
      </c>
      <c r="Z1024" s="0" t="s">
        <v>628</v>
      </c>
      <c r="AA1024" s="0" t="n">
        <v>610959.1</v>
      </c>
      <c r="AB1024" s="197" t="n">
        <v>37027.875</v>
      </c>
      <c r="AC1024" s="197" t="n">
        <v>37027.875</v>
      </c>
    </row>
    <row r="1025" customFormat="false" ht="12.75" hidden="false" customHeight="false" outlineLevel="0" collapsed="false">
      <c r="A1025" s="191" t="str">
        <f aca="false">B1025&amp;" "&amp;C1025&amp;" "&amp;D1025</f>
        <v>US Natural Gas Physical</v>
      </c>
      <c r="B1025" s="191" t="str">
        <f aca="false">IF((LEFT(N1025,2)="US"),"US","")</f>
        <v>US</v>
      </c>
      <c r="C1025" s="191" t="str">
        <f aca="false">M1025</f>
        <v>Natural Gas</v>
      </c>
      <c r="D1025" s="191" t="str">
        <f aca="false">IF(ISNUMBER(FIND("Phy",N1025))=TRUE(),"Physical","Financial")</f>
        <v>Physical</v>
      </c>
      <c r="E1025" s="191" t="n">
        <f aca="false">IF(VLOOKUP(S1025,'DD-Lookup'!$J$6:$L$50,3,FALSE())="Monthly",(YEAR(AC1025)-YEAR(AB1025))*12+MONTH(AC1025)-MONTH(AB1025)+1,(AC1025-AB1025+1))</f>
        <v>1</v>
      </c>
      <c r="F1025" s="220" t="n">
        <f aca="false">E1025*SUM(P1025:Q1025)</f>
        <v>650</v>
      </c>
      <c r="G1025" s="196" t="n">
        <v>1245553</v>
      </c>
      <c r="H1025" s="197" t="n">
        <v>37026.3358796296</v>
      </c>
      <c r="I1025" s="0" t="s">
        <v>1228</v>
      </c>
      <c r="M1025" s="0" t="s">
        <v>927</v>
      </c>
      <c r="N1025" s="0" t="s">
        <v>1371</v>
      </c>
      <c r="O1025" s="0" t="s">
        <v>1731</v>
      </c>
      <c r="Q1025" s="198" t="n">
        <v>650</v>
      </c>
      <c r="S1025" s="0" t="s">
        <v>1343</v>
      </c>
      <c r="T1025" s="0" t="s">
        <v>772</v>
      </c>
      <c r="U1025" s="200" t="n">
        <v>3.185</v>
      </c>
      <c r="V1025" s="0" t="s">
        <v>1732</v>
      </c>
      <c r="W1025" s="0" t="s">
        <v>1733</v>
      </c>
      <c r="X1025" s="0" t="s">
        <v>1676</v>
      </c>
      <c r="Y1025" s="0" t="s">
        <v>1376</v>
      </c>
      <c r="Z1025" s="0" t="s">
        <v>573</v>
      </c>
      <c r="AA1025" s="0" t="n">
        <v>788873</v>
      </c>
      <c r="AB1025" s="197" t="n">
        <v>37027.875</v>
      </c>
      <c r="AC1025" s="197" t="n">
        <v>37027.875</v>
      </c>
    </row>
    <row r="1026" customFormat="false" ht="12.75" hidden="false" customHeight="false" outlineLevel="0" collapsed="false">
      <c r="A1026" s="191" t="str">
        <f aca="false">B1026&amp;" "&amp;C1026&amp;" "&amp;D1026</f>
        <v>US Power Physical</v>
      </c>
      <c r="B1026" s="191" t="str">
        <f aca="false">IF((LEFT(N1026,2)="US"),"US","")</f>
        <v>US</v>
      </c>
      <c r="C1026" s="191" t="str">
        <f aca="false">M1026</f>
        <v>Power</v>
      </c>
      <c r="D1026" s="191" t="str">
        <f aca="false">IF(ISNUMBER(FIND("Phy",N1026))=TRUE(),"Physical","Financial")</f>
        <v>Physical</v>
      </c>
      <c r="E1026" s="191" t="n">
        <f aca="false">IF(VLOOKUP(S1026,'DD-Lookup'!$J$6:$L$50,3,FALSE())="Monthly",(YEAR(AC1026)-YEAR(AB1026))*12+MONTH(AC1026)-MONTH(AB1026)+1,(AC1026-AB1026+1))</f>
        <v>1</v>
      </c>
      <c r="F1026" s="220" t="n">
        <f aca="false">E1026*SUM(P1026:Q1026)</f>
        <v>25</v>
      </c>
      <c r="G1026" s="196" t="n">
        <v>1245555</v>
      </c>
      <c r="H1026" s="197" t="n">
        <v>37026.3359027778</v>
      </c>
      <c r="I1026" s="0" t="s">
        <v>1180</v>
      </c>
      <c r="M1026" s="0" t="s">
        <v>72</v>
      </c>
      <c r="N1026" s="0" t="s">
        <v>1741</v>
      </c>
      <c r="O1026" s="0" t="s">
        <v>1742</v>
      </c>
      <c r="Q1026" s="198" t="n">
        <v>25</v>
      </c>
      <c r="S1026" s="0" t="s">
        <v>781</v>
      </c>
      <c r="T1026" s="0" t="s">
        <v>772</v>
      </c>
      <c r="U1026" s="200" t="n">
        <v>58.5</v>
      </c>
      <c r="V1026" s="0" t="s">
        <v>1795</v>
      </c>
      <c r="W1026" s="0" t="s">
        <v>1744</v>
      </c>
      <c r="X1026" s="0" t="s">
        <v>1745</v>
      </c>
      <c r="Y1026" s="0" t="s">
        <v>1167</v>
      </c>
      <c r="Z1026" s="0" t="s">
        <v>628</v>
      </c>
      <c r="AA1026" s="0" t="n">
        <v>610960.1</v>
      </c>
      <c r="AB1026" s="197" t="n">
        <v>37027.875</v>
      </c>
      <c r="AC1026" s="197" t="n">
        <v>37027.875</v>
      </c>
    </row>
    <row r="1027" customFormat="false" ht="12.75" hidden="false" customHeight="false" outlineLevel="0" collapsed="false">
      <c r="A1027" s="191" t="str">
        <f aca="false">B1027&amp;" "&amp;C1027&amp;" "&amp;D1027</f>
        <v>US Natural Gas Physical</v>
      </c>
      <c r="B1027" s="191" t="str">
        <f aca="false">IF((LEFT(N1027,2)="US"),"US","")</f>
        <v>US</v>
      </c>
      <c r="C1027" s="191" t="str">
        <f aca="false">M1027</f>
        <v>Natural Gas</v>
      </c>
      <c r="D1027" s="191" t="str">
        <f aca="false">IF(ISNUMBER(FIND("Phy",N1027))=TRUE(),"Physical","Financial")</f>
        <v>Physical</v>
      </c>
      <c r="E1027" s="191" t="n">
        <f aca="false">IF(VLOOKUP(S1027,'DD-Lookup'!$J$6:$L$50,3,FALSE())="Monthly",(YEAR(AC1027)-YEAR(AB1027))*12+MONTH(AC1027)-MONTH(AB1027)+1,(AC1027-AB1027+1))</f>
        <v>1</v>
      </c>
      <c r="F1027" s="220" t="n">
        <f aca="false">E1027*SUM(P1027:Q1027)</f>
        <v>10000</v>
      </c>
      <c r="G1027" s="196" t="n">
        <v>1245556</v>
      </c>
      <c r="H1027" s="197" t="n">
        <v>37026.3359722222</v>
      </c>
      <c r="I1027" s="0" t="s">
        <v>1430</v>
      </c>
      <c r="M1027" s="0" t="s">
        <v>927</v>
      </c>
      <c r="N1027" s="0" t="s">
        <v>1371</v>
      </c>
      <c r="O1027" s="0" t="s">
        <v>1457</v>
      </c>
      <c r="Q1027" s="198" t="n">
        <v>10000</v>
      </c>
      <c r="S1027" s="0" t="s">
        <v>1343</v>
      </c>
      <c r="T1027" s="0" t="s">
        <v>772</v>
      </c>
      <c r="U1027" s="200" t="n">
        <v>4.38</v>
      </c>
      <c r="V1027" s="0" t="s">
        <v>1559</v>
      </c>
      <c r="W1027" s="0" t="s">
        <v>1459</v>
      </c>
      <c r="X1027" s="0" t="s">
        <v>1460</v>
      </c>
      <c r="Y1027" s="0" t="s">
        <v>1376</v>
      </c>
      <c r="Z1027" s="0" t="s">
        <v>573</v>
      </c>
      <c r="AA1027" s="0" t="n">
        <v>788874</v>
      </c>
      <c r="AB1027" s="197" t="n">
        <v>37027.875</v>
      </c>
      <c r="AC1027" s="197" t="n">
        <v>37027.875</v>
      </c>
    </row>
    <row r="1028" customFormat="false" ht="12.75" hidden="false" customHeight="false" outlineLevel="0" collapsed="false">
      <c r="A1028" s="191" t="str">
        <f aca="false">B1028&amp;" "&amp;C1028&amp;" "&amp;D1028</f>
        <v>US Power Physical</v>
      </c>
      <c r="B1028" s="191" t="str">
        <f aca="false">IF((LEFT(N1028,2)="US"),"US","")</f>
        <v>US</v>
      </c>
      <c r="C1028" s="191" t="str">
        <f aca="false">M1028</f>
        <v>Power</v>
      </c>
      <c r="D1028" s="191" t="str">
        <f aca="false">IF(ISNUMBER(FIND("Phy",N1028))=TRUE(),"Physical","Financial")</f>
        <v>Physical</v>
      </c>
      <c r="E1028" s="191" t="n">
        <f aca="false">IF(VLOOKUP(S1028,'DD-Lookup'!$J$6:$L$50,3,FALSE())="Monthly",(YEAR(AC1028)-YEAR(AB1028))*12+MONTH(AC1028)-MONTH(AB1028)+1,(AC1028-AB1028+1))</f>
        <v>1</v>
      </c>
      <c r="F1028" s="220" t="n">
        <f aca="false">E1028*SUM(P1028:Q1028)</f>
        <v>25</v>
      </c>
      <c r="G1028" s="196" t="n">
        <v>1245558</v>
      </c>
      <c r="H1028" s="197" t="n">
        <v>37026.3360416667</v>
      </c>
      <c r="I1028" s="0" t="s">
        <v>1180</v>
      </c>
      <c r="M1028" s="0" t="s">
        <v>72</v>
      </c>
      <c r="N1028" s="0" t="s">
        <v>1741</v>
      </c>
      <c r="O1028" s="0" t="s">
        <v>1753</v>
      </c>
      <c r="P1028" s="198" t="n">
        <v>25</v>
      </c>
      <c r="S1028" s="0" t="s">
        <v>781</v>
      </c>
      <c r="T1028" s="0" t="s">
        <v>772</v>
      </c>
      <c r="U1028" s="200" t="n">
        <v>235</v>
      </c>
      <c r="V1028" s="0" t="s">
        <v>1758</v>
      </c>
      <c r="W1028" s="0" t="s">
        <v>1755</v>
      </c>
      <c r="X1028" s="0" t="s">
        <v>1745</v>
      </c>
      <c r="Y1028" s="0" t="s">
        <v>1167</v>
      </c>
      <c r="Z1028" s="0" t="s">
        <v>628</v>
      </c>
      <c r="AA1028" s="0" t="n">
        <v>610962.1</v>
      </c>
      <c r="AB1028" s="197" t="n">
        <v>37027.875</v>
      </c>
      <c r="AC1028" s="197" t="n">
        <v>37027.875</v>
      </c>
    </row>
    <row r="1029" customFormat="false" ht="12.75" hidden="false" customHeight="false" outlineLevel="0" collapsed="false">
      <c r="A1029" s="191" t="str">
        <f aca="false">B1029&amp;" "&amp;C1029&amp;" "&amp;D1029</f>
        <v>US Natural Gas Physical</v>
      </c>
      <c r="B1029" s="191" t="str">
        <f aca="false">IF((LEFT(N1029,2)="US"),"US","")</f>
        <v>US</v>
      </c>
      <c r="C1029" s="191" t="str">
        <f aca="false">M1029</f>
        <v>Natural Gas</v>
      </c>
      <c r="D1029" s="191" t="str">
        <f aca="false">IF(ISNUMBER(FIND("Phy",N1029))=TRUE(),"Physical","Financial")</f>
        <v>Physical</v>
      </c>
      <c r="E1029" s="191" t="n">
        <f aca="false">IF(VLOOKUP(S1029,'DD-Lookup'!$J$6:$L$50,3,FALSE())="Monthly",(YEAR(AC1029)-YEAR(AB1029))*12+MONTH(AC1029)-MONTH(AB1029)+1,(AC1029-AB1029+1))</f>
        <v>1</v>
      </c>
      <c r="F1029" s="220" t="n">
        <f aca="false">E1029*SUM(P1029:Q1029)</f>
        <v>10000</v>
      </c>
      <c r="G1029" s="196" t="n">
        <v>1245559</v>
      </c>
      <c r="H1029" s="197" t="n">
        <v>37026.3360648148</v>
      </c>
      <c r="I1029" s="0" t="s">
        <v>1430</v>
      </c>
      <c r="M1029" s="0" t="s">
        <v>927</v>
      </c>
      <c r="N1029" s="0" t="s">
        <v>1371</v>
      </c>
      <c r="O1029" s="0" t="s">
        <v>1469</v>
      </c>
      <c r="Q1029" s="198" t="n">
        <v>10000</v>
      </c>
      <c r="S1029" s="0" t="s">
        <v>1343</v>
      </c>
      <c r="T1029" s="0" t="s">
        <v>772</v>
      </c>
      <c r="U1029" s="200" t="n">
        <v>4.355</v>
      </c>
      <c r="V1029" s="0" t="s">
        <v>1559</v>
      </c>
      <c r="W1029" s="0" t="s">
        <v>1459</v>
      </c>
      <c r="X1029" s="0" t="s">
        <v>1460</v>
      </c>
      <c r="Y1029" s="0" t="s">
        <v>1376</v>
      </c>
      <c r="Z1029" s="0" t="s">
        <v>573</v>
      </c>
      <c r="AA1029" s="0" t="n">
        <v>788876</v>
      </c>
      <c r="AB1029" s="197" t="n">
        <v>37027.875</v>
      </c>
      <c r="AC1029" s="197" t="n">
        <v>37027.875</v>
      </c>
    </row>
    <row r="1030" customFormat="false" ht="12.75" hidden="false" customHeight="false" outlineLevel="0" collapsed="false">
      <c r="A1030" s="191" t="str">
        <f aca="false">B1030&amp;" "&amp;C1030&amp;" "&amp;D1030</f>
        <v>US Natural Gas Physical</v>
      </c>
      <c r="B1030" s="191" t="str">
        <f aca="false">IF((LEFT(N1030,2)="US"),"US","")</f>
        <v>US</v>
      </c>
      <c r="C1030" s="191" t="str">
        <f aca="false">M1030</f>
        <v>Natural Gas</v>
      </c>
      <c r="D1030" s="191" t="str">
        <f aca="false">IF(ISNUMBER(FIND("Phy",N1030))=TRUE(),"Physical","Financial")</f>
        <v>Physical</v>
      </c>
      <c r="E1030" s="191" t="n">
        <f aca="false">IF(VLOOKUP(S1030,'DD-Lookup'!$J$6:$L$50,3,FALSE())="Monthly",(YEAR(AC1030)-YEAR(AB1030))*12+MONTH(AC1030)-MONTH(AB1030)+1,(AC1030-AB1030+1))</f>
        <v>1</v>
      </c>
      <c r="F1030" s="220" t="n">
        <f aca="false">E1030*SUM(P1030:Q1030)</f>
        <v>5000</v>
      </c>
      <c r="G1030" s="196" t="n">
        <v>1245561</v>
      </c>
      <c r="H1030" s="197" t="n">
        <v>37026.3361111111</v>
      </c>
      <c r="I1030" s="0" t="s">
        <v>1492</v>
      </c>
      <c r="M1030" s="0" t="s">
        <v>927</v>
      </c>
      <c r="N1030" s="0" t="s">
        <v>1371</v>
      </c>
      <c r="O1030" s="0" t="s">
        <v>1534</v>
      </c>
      <c r="P1030" s="198" t="n">
        <v>5000</v>
      </c>
      <c r="S1030" s="0" t="s">
        <v>1343</v>
      </c>
      <c r="T1030" s="0" t="s">
        <v>772</v>
      </c>
      <c r="U1030" s="200" t="n">
        <v>4.635</v>
      </c>
      <c r="V1030" s="0" t="s">
        <v>1539</v>
      </c>
      <c r="W1030" s="0" t="s">
        <v>1504</v>
      </c>
      <c r="X1030" s="0" t="s">
        <v>1505</v>
      </c>
      <c r="Y1030" s="0" t="s">
        <v>1376</v>
      </c>
      <c r="Z1030" s="0" t="s">
        <v>573</v>
      </c>
      <c r="AA1030" s="0" t="n">
        <v>788878</v>
      </c>
      <c r="AB1030" s="197" t="n">
        <v>37027.875</v>
      </c>
      <c r="AC1030" s="197" t="n">
        <v>37027.875</v>
      </c>
    </row>
    <row r="1031" customFormat="false" ht="12.75" hidden="false" customHeight="false" outlineLevel="0" collapsed="false">
      <c r="A1031" s="191" t="str">
        <f aca="false">B1031&amp;" "&amp;C1031&amp;" "&amp;D1031</f>
        <v>US Power Physical</v>
      </c>
      <c r="B1031" s="191" t="str">
        <f aca="false">IF((LEFT(N1031,2)="US"),"US","")</f>
        <v>US</v>
      </c>
      <c r="C1031" s="191" t="str">
        <f aca="false">M1031</f>
        <v>Power</v>
      </c>
      <c r="D1031" s="191" t="str">
        <f aca="false">IF(ISNUMBER(FIND("Phy",N1031))=TRUE(),"Physical","Financial")</f>
        <v>Physical</v>
      </c>
      <c r="E1031" s="191" t="n">
        <f aca="false">IF(VLOOKUP(S1031,'DD-Lookup'!$J$6:$L$50,3,FALSE())="Monthly",(YEAR(AC1031)-YEAR(AB1031))*12+MONTH(AC1031)-MONTH(AB1031)+1,(AC1031-AB1031+1))</f>
        <v>1</v>
      </c>
      <c r="F1031" s="220" t="n">
        <f aca="false">E1031*SUM(P1031:Q1031)</f>
        <v>25</v>
      </c>
      <c r="G1031" s="196" t="n">
        <v>1245562</v>
      </c>
      <c r="H1031" s="197" t="n">
        <v>37026.3361689815</v>
      </c>
      <c r="I1031" s="0" t="s">
        <v>1740</v>
      </c>
      <c r="M1031" s="0" t="s">
        <v>72</v>
      </c>
      <c r="N1031" s="0" t="s">
        <v>1741</v>
      </c>
      <c r="O1031" s="0" t="s">
        <v>1742</v>
      </c>
      <c r="P1031" s="198" t="n">
        <v>25</v>
      </c>
      <c r="S1031" s="0" t="s">
        <v>781</v>
      </c>
      <c r="T1031" s="0" t="s">
        <v>772</v>
      </c>
      <c r="U1031" s="200" t="n">
        <v>57.5</v>
      </c>
      <c r="V1031" s="0" t="s">
        <v>1838</v>
      </c>
      <c r="W1031" s="0" t="s">
        <v>1744</v>
      </c>
      <c r="X1031" s="0" t="s">
        <v>1745</v>
      </c>
      <c r="Y1031" s="0" t="s">
        <v>1167</v>
      </c>
      <c r="Z1031" s="0" t="s">
        <v>628</v>
      </c>
      <c r="AA1031" s="0" t="n">
        <v>610963.1</v>
      </c>
      <c r="AB1031" s="197" t="n">
        <v>37027.875</v>
      </c>
      <c r="AC1031" s="197" t="n">
        <v>37027.875</v>
      </c>
    </row>
    <row r="1032" customFormat="false" ht="12.75" hidden="false" customHeight="false" outlineLevel="0" collapsed="false">
      <c r="A1032" s="191" t="str">
        <f aca="false">B1032&amp;" "&amp;C1032&amp;" "&amp;D1032</f>
        <v>US Natural Gas Physical</v>
      </c>
      <c r="B1032" s="191" t="str">
        <f aca="false">IF((LEFT(N1032,2)="US"),"US","")</f>
        <v>US</v>
      </c>
      <c r="C1032" s="191" t="str">
        <f aca="false">M1032</f>
        <v>Natural Gas</v>
      </c>
      <c r="D1032" s="191" t="str">
        <f aca="false">IF(ISNUMBER(FIND("Phy",N1032))=TRUE(),"Physical","Financial")</f>
        <v>Physical</v>
      </c>
      <c r="E1032" s="191" t="n">
        <f aca="false">IF(VLOOKUP(S1032,'DD-Lookup'!$J$6:$L$50,3,FALSE())="Monthly",(YEAR(AC1032)-YEAR(AB1032))*12+MONTH(AC1032)-MONTH(AB1032)+1,(AC1032-AB1032+1))</f>
        <v>1</v>
      </c>
      <c r="F1032" s="220" t="n">
        <f aca="false">E1032*SUM(P1032:Q1032)</f>
        <v>5000</v>
      </c>
      <c r="G1032" s="196" t="n">
        <v>1245565</v>
      </c>
      <c r="H1032" s="197" t="n">
        <v>37026.3362615741</v>
      </c>
      <c r="I1032" s="0" t="s">
        <v>1430</v>
      </c>
      <c r="M1032" s="0" t="s">
        <v>927</v>
      </c>
      <c r="N1032" s="0" t="s">
        <v>1371</v>
      </c>
      <c r="O1032" s="0" t="s">
        <v>1423</v>
      </c>
      <c r="Q1032" s="198" t="n">
        <v>5000</v>
      </c>
      <c r="S1032" s="0" t="s">
        <v>1343</v>
      </c>
      <c r="T1032" s="0" t="s">
        <v>772</v>
      </c>
      <c r="U1032" s="200" t="n">
        <v>4.305</v>
      </c>
      <c r="V1032" s="0" t="s">
        <v>1431</v>
      </c>
      <c r="W1032" s="0" t="s">
        <v>1424</v>
      </c>
      <c r="X1032" s="0" t="s">
        <v>1425</v>
      </c>
      <c r="Y1032" s="0" t="s">
        <v>1376</v>
      </c>
      <c r="Z1032" s="0" t="s">
        <v>573</v>
      </c>
      <c r="AA1032" s="0" t="n">
        <v>788879</v>
      </c>
      <c r="AB1032" s="197" t="n">
        <v>37027.875</v>
      </c>
      <c r="AC1032" s="197" t="n">
        <v>37027.875</v>
      </c>
    </row>
    <row r="1033" customFormat="false" ht="12.75" hidden="false" customHeight="false" outlineLevel="0" collapsed="false">
      <c r="A1033" s="191" t="str">
        <f aca="false">B1033&amp;" "&amp;C1033&amp;" "&amp;D1033</f>
        <v>US Natural Gas Physical</v>
      </c>
      <c r="B1033" s="191" t="str">
        <f aca="false">IF((LEFT(N1033,2)="US"),"US","")</f>
        <v>US</v>
      </c>
      <c r="C1033" s="191" t="str">
        <f aca="false">M1033</f>
        <v>Natural Gas</v>
      </c>
      <c r="D1033" s="191" t="str">
        <f aca="false">IF(ISNUMBER(FIND("Phy",N1033))=TRUE(),"Physical","Financial")</f>
        <v>Physical</v>
      </c>
      <c r="E1033" s="191" t="n">
        <f aca="false">IF(VLOOKUP(S1033,'DD-Lookup'!$J$6:$L$50,3,FALSE())="Monthly",(YEAR(AC1033)-YEAR(AB1033))*12+MONTH(AC1033)-MONTH(AB1033)+1,(AC1033-AB1033+1))</f>
        <v>1</v>
      </c>
      <c r="F1033" s="220" t="n">
        <f aca="false">E1033*SUM(P1033:Q1033)</f>
        <v>15000</v>
      </c>
      <c r="G1033" s="196" t="n">
        <v>1245566</v>
      </c>
      <c r="H1033" s="197" t="n">
        <v>37026.3362731482</v>
      </c>
      <c r="I1033" s="0" t="s">
        <v>1420</v>
      </c>
      <c r="M1033" s="0" t="s">
        <v>927</v>
      </c>
      <c r="N1033" s="0" t="s">
        <v>1371</v>
      </c>
      <c r="O1033" s="0" t="s">
        <v>1644</v>
      </c>
      <c r="Q1033" s="198" t="n">
        <v>15000</v>
      </c>
      <c r="S1033" s="0" t="s">
        <v>1343</v>
      </c>
      <c r="T1033" s="0" t="s">
        <v>772</v>
      </c>
      <c r="U1033" s="200" t="n">
        <v>4.5188</v>
      </c>
      <c r="V1033" s="0" t="s">
        <v>1428</v>
      </c>
      <c r="W1033" s="0" t="s">
        <v>1374</v>
      </c>
      <c r="X1033" s="0" t="s">
        <v>1375</v>
      </c>
      <c r="Y1033" s="0" t="s">
        <v>1376</v>
      </c>
      <c r="Z1033" s="0" t="s">
        <v>573</v>
      </c>
      <c r="AA1033" s="0" t="n">
        <v>788880</v>
      </c>
      <c r="AB1033" s="197" t="n">
        <v>37027.875</v>
      </c>
      <c r="AC1033" s="197" t="n">
        <v>37027.875</v>
      </c>
    </row>
    <row r="1034" customFormat="false" ht="12.75" hidden="false" customHeight="false" outlineLevel="0" collapsed="false">
      <c r="A1034" s="191" t="str">
        <f aca="false">B1034&amp;" "&amp;C1034&amp;" "&amp;D1034</f>
        <v>US Power Physical</v>
      </c>
      <c r="B1034" s="191" t="str">
        <f aca="false">IF((LEFT(N1034,2)="US"),"US","")</f>
        <v>US</v>
      </c>
      <c r="C1034" s="191" t="str">
        <f aca="false">M1034</f>
        <v>Power</v>
      </c>
      <c r="D1034" s="191" t="str">
        <f aca="false">IF(ISNUMBER(FIND("Phy",N1034))=TRUE(),"Physical","Financial")</f>
        <v>Physical</v>
      </c>
      <c r="E1034" s="191" t="n">
        <f aca="false">IF(VLOOKUP(S1034,'DD-Lookup'!$J$6:$L$50,3,FALSE())="Monthly",(YEAR(AC1034)-YEAR(AB1034))*12+MONTH(AC1034)-MONTH(AB1034)+1,(AC1034-AB1034+1))</f>
        <v>1</v>
      </c>
      <c r="F1034" s="220" t="n">
        <f aca="false">E1034*SUM(P1034:Q1034)</f>
        <v>25</v>
      </c>
      <c r="G1034" s="196" t="n">
        <v>1245567</v>
      </c>
      <c r="H1034" s="197" t="n">
        <v>37026.3362847222</v>
      </c>
      <c r="I1034" s="0" t="s">
        <v>1809</v>
      </c>
      <c r="M1034" s="0" t="s">
        <v>72</v>
      </c>
      <c r="N1034" s="0" t="s">
        <v>1746</v>
      </c>
      <c r="O1034" s="0" t="s">
        <v>1747</v>
      </c>
      <c r="P1034" s="198" t="n">
        <v>25</v>
      </c>
      <c r="S1034" s="0" t="s">
        <v>781</v>
      </c>
      <c r="T1034" s="0" t="s">
        <v>772</v>
      </c>
      <c r="U1034" s="200" t="n">
        <v>98</v>
      </c>
      <c r="V1034" s="0" t="s">
        <v>1837</v>
      </c>
      <c r="W1034" s="0" t="s">
        <v>1749</v>
      </c>
      <c r="X1034" s="0" t="s">
        <v>1750</v>
      </c>
      <c r="Y1034" s="0" t="s">
        <v>1167</v>
      </c>
      <c r="Z1034" s="0" t="s">
        <v>628</v>
      </c>
      <c r="AA1034" s="0" t="n">
        <v>610965.1</v>
      </c>
      <c r="AB1034" s="197" t="n">
        <v>37027.875</v>
      </c>
      <c r="AC1034" s="197" t="n">
        <v>37027.875</v>
      </c>
    </row>
    <row r="1035" customFormat="false" ht="12.75" hidden="false" customHeight="false" outlineLevel="0" collapsed="false">
      <c r="A1035" s="191" t="str">
        <f aca="false">B1035&amp;" "&amp;C1035&amp;" "&amp;D1035</f>
        <v>US Natural Gas Physical</v>
      </c>
      <c r="B1035" s="191" t="str">
        <f aca="false">IF((LEFT(N1035,2)="US"),"US","")</f>
        <v>US</v>
      </c>
      <c r="C1035" s="191" t="str">
        <f aca="false">M1035</f>
        <v>Natural Gas</v>
      </c>
      <c r="D1035" s="191" t="str">
        <f aca="false">IF(ISNUMBER(FIND("Phy",N1035))=TRUE(),"Physical","Financial")</f>
        <v>Physical</v>
      </c>
      <c r="E1035" s="191" t="n">
        <f aca="false">IF(VLOOKUP(S1035,'DD-Lookup'!$J$6:$L$50,3,FALSE())="Monthly",(YEAR(AC1035)-YEAR(AB1035))*12+MONTH(AC1035)-MONTH(AB1035)+1,(AC1035-AB1035+1))</f>
        <v>1</v>
      </c>
      <c r="F1035" s="220" t="n">
        <f aca="false">E1035*SUM(P1035:Q1035)</f>
        <v>5000</v>
      </c>
      <c r="G1035" s="196" t="n">
        <v>1245568</v>
      </c>
      <c r="H1035" s="197" t="n">
        <v>37026.3363310185</v>
      </c>
      <c r="I1035" s="0" t="s">
        <v>1251</v>
      </c>
      <c r="M1035" s="0" t="s">
        <v>927</v>
      </c>
      <c r="N1035" s="0" t="s">
        <v>1371</v>
      </c>
      <c r="O1035" s="0" t="s">
        <v>1423</v>
      </c>
      <c r="Q1035" s="198" t="n">
        <v>5000</v>
      </c>
      <c r="S1035" s="0" t="s">
        <v>1343</v>
      </c>
      <c r="T1035" s="0" t="s">
        <v>772</v>
      </c>
      <c r="U1035" s="200" t="n">
        <v>4.31</v>
      </c>
      <c r="V1035" s="0" t="s">
        <v>1589</v>
      </c>
      <c r="W1035" s="0" t="s">
        <v>1424</v>
      </c>
      <c r="X1035" s="0" t="s">
        <v>1425</v>
      </c>
      <c r="Y1035" s="0" t="s">
        <v>1376</v>
      </c>
      <c r="Z1035" s="0" t="s">
        <v>573</v>
      </c>
      <c r="AA1035" s="0" t="n">
        <v>788881</v>
      </c>
      <c r="AB1035" s="197" t="n">
        <v>37027.875</v>
      </c>
      <c r="AC1035" s="197" t="n">
        <v>37027.875</v>
      </c>
    </row>
    <row r="1036" customFormat="false" ht="12.75" hidden="false" customHeight="false" outlineLevel="0" collapsed="false">
      <c r="A1036" s="191" t="str">
        <f aca="false">B1036&amp;" "&amp;C1036&amp;" "&amp;D1036</f>
        <v>US Natural Gas Financial</v>
      </c>
      <c r="B1036" s="191" t="str">
        <f aca="false">IF((LEFT(N1036,2)="US"),"US","")</f>
        <v>US</v>
      </c>
      <c r="C1036" s="191" t="str">
        <f aca="false">M1036</f>
        <v>Natural Gas</v>
      </c>
      <c r="D1036" s="191" t="str">
        <f aca="false">IF(ISNUMBER(FIND("Phy",N1036))=TRUE(),"Physical","Financial")</f>
        <v>Financial</v>
      </c>
      <c r="E1036" s="191" t="n">
        <f aca="false">IF(VLOOKUP(S1036,'DD-Lookup'!$J$6:$L$50,3,FALSE())="Monthly",(YEAR(AC1036)-YEAR(AB1036))*12+MONTH(AC1036)-MONTH(AB1036)+1,(AC1036-AB1036+1))</f>
        <v>30</v>
      </c>
      <c r="F1036" s="220" t="n">
        <f aca="false">E1036*SUM(P1036:Q1036)</f>
        <v>150000</v>
      </c>
      <c r="G1036" s="196" t="n">
        <v>1245569</v>
      </c>
      <c r="H1036" s="197" t="n">
        <v>37026.3363541667</v>
      </c>
      <c r="I1036" s="0" t="s">
        <v>1620</v>
      </c>
      <c r="M1036" s="0" t="s">
        <v>927</v>
      </c>
      <c r="N1036" s="0" t="s">
        <v>1399</v>
      </c>
      <c r="O1036" s="0" t="s">
        <v>1839</v>
      </c>
      <c r="P1036" s="198" t="n">
        <v>5000</v>
      </c>
      <c r="S1036" s="0" t="s">
        <v>1343</v>
      </c>
      <c r="T1036" s="0" t="s">
        <v>772</v>
      </c>
      <c r="U1036" s="200" t="n">
        <v>-1.33</v>
      </c>
      <c r="V1036" s="0" t="s">
        <v>1773</v>
      </c>
      <c r="W1036" s="0" t="s">
        <v>1737</v>
      </c>
      <c r="X1036" s="0" t="s">
        <v>1738</v>
      </c>
      <c r="Y1036" s="0" t="s">
        <v>893</v>
      </c>
      <c r="Z1036" s="0" t="s">
        <v>573</v>
      </c>
      <c r="AA1036" s="0" t="s">
        <v>1840</v>
      </c>
      <c r="AB1036" s="197" t="n">
        <v>37135.875</v>
      </c>
      <c r="AC1036" s="197" t="n">
        <v>37164.875</v>
      </c>
      <c r="AD1036" s="0" t="n">
        <f aca="false">(AC1036-AB1036+1)*SUM(P1036:Q1036)</f>
        <v>150000</v>
      </c>
    </row>
    <row r="1037" customFormat="false" ht="12.75" hidden="false" customHeight="false" outlineLevel="0" collapsed="false">
      <c r="A1037" s="191" t="str">
        <f aca="false">B1037&amp;" "&amp;C1037&amp;" "&amp;D1037</f>
        <v>US Natural Gas Physical</v>
      </c>
      <c r="B1037" s="191" t="str">
        <f aca="false">IF((LEFT(N1037,2)="US"),"US","")</f>
        <v>US</v>
      </c>
      <c r="C1037" s="191" t="str">
        <f aca="false">M1037</f>
        <v>Natural Gas</v>
      </c>
      <c r="D1037" s="191" t="str">
        <f aca="false">IF(ISNUMBER(FIND("Phy",N1037))=TRUE(),"Physical","Financial")</f>
        <v>Physical</v>
      </c>
      <c r="E1037" s="191" t="n">
        <f aca="false">IF(VLOOKUP(S1037,'DD-Lookup'!$J$6:$L$50,3,FALSE())="Monthly",(YEAR(AC1037)-YEAR(AB1037))*12+MONTH(AC1037)-MONTH(AB1037)+1,(AC1037-AB1037+1))</f>
        <v>1</v>
      </c>
      <c r="F1037" s="220" t="n">
        <f aca="false">E1037*SUM(P1037:Q1037)</f>
        <v>5000</v>
      </c>
      <c r="G1037" s="196" t="n">
        <v>1245570</v>
      </c>
      <c r="H1037" s="197" t="n">
        <v>37026.3363657407</v>
      </c>
      <c r="I1037" s="0" t="s">
        <v>1251</v>
      </c>
      <c r="M1037" s="0" t="s">
        <v>927</v>
      </c>
      <c r="N1037" s="0" t="s">
        <v>1371</v>
      </c>
      <c r="O1037" s="0" t="s">
        <v>1436</v>
      </c>
      <c r="Q1037" s="198" t="n">
        <v>5000</v>
      </c>
      <c r="S1037" s="0" t="s">
        <v>1343</v>
      </c>
      <c r="T1037" s="0" t="s">
        <v>772</v>
      </c>
      <c r="U1037" s="200" t="n">
        <v>4.32</v>
      </c>
      <c r="V1037" s="0" t="s">
        <v>1589</v>
      </c>
      <c r="W1037" s="0" t="s">
        <v>1424</v>
      </c>
      <c r="X1037" s="0" t="s">
        <v>1425</v>
      </c>
      <c r="Y1037" s="0" t="s">
        <v>1376</v>
      </c>
      <c r="Z1037" s="0" t="s">
        <v>573</v>
      </c>
      <c r="AA1037" s="0" t="n">
        <v>788883</v>
      </c>
      <c r="AB1037" s="197" t="n">
        <v>37027.875</v>
      </c>
      <c r="AC1037" s="197" t="n">
        <v>37027.875</v>
      </c>
    </row>
    <row r="1038" customFormat="false" ht="12.75" hidden="false" customHeight="false" outlineLevel="0" collapsed="false">
      <c r="A1038" s="191" t="str">
        <f aca="false">B1038&amp;" "&amp;C1038&amp;" "&amp;D1038</f>
        <v>US Natural Gas Physical</v>
      </c>
      <c r="B1038" s="191" t="str">
        <f aca="false">IF((LEFT(N1038,2)="US"),"US","")</f>
        <v>US</v>
      </c>
      <c r="C1038" s="191" t="str">
        <f aca="false">M1038</f>
        <v>Natural Gas</v>
      </c>
      <c r="D1038" s="191" t="str">
        <f aca="false">IF(ISNUMBER(FIND("Phy",N1038))=TRUE(),"Physical","Financial")</f>
        <v>Physical</v>
      </c>
      <c r="E1038" s="191" t="n">
        <f aca="false">IF(VLOOKUP(S1038,'DD-Lookup'!$J$6:$L$50,3,FALSE())="Monthly",(YEAR(AC1038)-YEAR(AB1038))*12+MONTH(AC1038)-MONTH(AB1038)+1,(AC1038-AB1038+1))</f>
        <v>1</v>
      </c>
      <c r="F1038" s="220" t="n">
        <f aca="false">E1038*SUM(P1038:Q1038)</f>
        <v>5000</v>
      </c>
      <c r="G1038" s="196" t="n">
        <v>1245571</v>
      </c>
      <c r="H1038" s="197" t="n">
        <v>37026.3363773148</v>
      </c>
      <c r="I1038" s="0" t="s">
        <v>1430</v>
      </c>
      <c r="M1038" s="0" t="s">
        <v>927</v>
      </c>
      <c r="N1038" s="0" t="s">
        <v>1371</v>
      </c>
      <c r="O1038" s="0" t="s">
        <v>1435</v>
      </c>
      <c r="Q1038" s="198" t="n">
        <v>5000</v>
      </c>
      <c r="S1038" s="0" t="s">
        <v>1343</v>
      </c>
      <c r="T1038" s="0" t="s">
        <v>772</v>
      </c>
      <c r="U1038" s="200" t="n">
        <v>4.31</v>
      </c>
      <c r="V1038" s="0" t="s">
        <v>1431</v>
      </c>
      <c r="W1038" s="0" t="s">
        <v>1424</v>
      </c>
      <c r="X1038" s="0" t="s">
        <v>1425</v>
      </c>
      <c r="Y1038" s="0" t="s">
        <v>1376</v>
      </c>
      <c r="Z1038" s="0" t="s">
        <v>573</v>
      </c>
      <c r="AA1038" s="0" t="n">
        <v>788882</v>
      </c>
      <c r="AB1038" s="197" t="n">
        <v>37027.875</v>
      </c>
      <c r="AC1038" s="197" t="n">
        <v>37027.875</v>
      </c>
    </row>
    <row r="1039" customFormat="false" ht="12.75" hidden="false" customHeight="false" outlineLevel="0" collapsed="false">
      <c r="A1039" s="191" t="str">
        <f aca="false">B1039&amp;" "&amp;C1039&amp;" "&amp;D1039</f>
        <v>US Natural Gas Physical</v>
      </c>
      <c r="B1039" s="191" t="str">
        <f aca="false">IF((LEFT(N1039,2)="US"),"US","")</f>
        <v>US</v>
      </c>
      <c r="C1039" s="191" t="str">
        <f aca="false">M1039</f>
        <v>Natural Gas</v>
      </c>
      <c r="D1039" s="191" t="str">
        <f aca="false">IF(ISNUMBER(FIND("Phy",N1039))=TRUE(),"Physical","Financial")</f>
        <v>Physical</v>
      </c>
      <c r="E1039" s="191" t="n">
        <f aca="false">IF(VLOOKUP(S1039,'DD-Lookup'!$J$6:$L$50,3,FALSE())="Monthly",(YEAR(AC1039)-YEAR(AB1039))*12+MONTH(AC1039)-MONTH(AB1039)+1,(AC1039-AB1039+1))</f>
        <v>1</v>
      </c>
      <c r="F1039" s="220" t="n">
        <f aca="false">E1039*SUM(P1039:Q1039)</f>
        <v>5000</v>
      </c>
      <c r="G1039" s="196" t="n">
        <v>1245572</v>
      </c>
      <c r="H1039" s="197" t="n">
        <v>37026.3364699074</v>
      </c>
      <c r="I1039" s="0" t="s">
        <v>1430</v>
      </c>
      <c r="M1039" s="0" t="s">
        <v>927</v>
      </c>
      <c r="N1039" s="0" t="s">
        <v>1371</v>
      </c>
      <c r="O1039" s="0" t="s">
        <v>1435</v>
      </c>
      <c r="Q1039" s="198" t="n">
        <v>5000</v>
      </c>
      <c r="S1039" s="0" t="s">
        <v>1343</v>
      </c>
      <c r="T1039" s="0" t="s">
        <v>772</v>
      </c>
      <c r="U1039" s="200" t="n">
        <v>4.315</v>
      </c>
      <c r="V1039" s="0" t="s">
        <v>1431</v>
      </c>
      <c r="W1039" s="0" t="s">
        <v>1424</v>
      </c>
      <c r="X1039" s="0" t="s">
        <v>1425</v>
      </c>
      <c r="Y1039" s="0" t="s">
        <v>1376</v>
      </c>
      <c r="Z1039" s="0" t="s">
        <v>573</v>
      </c>
      <c r="AA1039" s="0" t="n">
        <v>788884</v>
      </c>
      <c r="AB1039" s="197" t="n">
        <v>37027.875</v>
      </c>
      <c r="AC1039" s="197" t="n">
        <v>37027.875</v>
      </c>
    </row>
    <row r="1040" customFormat="false" ht="12.75" hidden="false" customHeight="false" outlineLevel="0" collapsed="false">
      <c r="A1040" s="191" t="str">
        <f aca="false">B1040&amp;" "&amp;C1040&amp;" "&amp;D1040</f>
        <v>US Power Physical</v>
      </c>
      <c r="B1040" s="191" t="str">
        <f aca="false">IF((LEFT(N1040,2)="US"),"US","")</f>
        <v>US</v>
      </c>
      <c r="C1040" s="191" t="str">
        <f aca="false">M1040</f>
        <v>Power</v>
      </c>
      <c r="D1040" s="191" t="str">
        <f aca="false">IF(ISNUMBER(FIND("Phy",N1040))=TRUE(),"Physical","Financial")</f>
        <v>Physical</v>
      </c>
      <c r="E1040" s="191" t="n">
        <f aca="false">IF(VLOOKUP(S1040,'DD-Lookup'!$J$6:$L$50,3,FALSE())="Monthly",(YEAR(AC1040)-YEAR(AB1040))*12+MONTH(AC1040)-MONTH(AB1040)+1,(AC1040-AB1040+1))</f>
        <v>1</v>
      </c>
      <c r="F1040" s="220" t="n">
        <f aca="false">E1040*SUM(P1040:Q1040)</f>
        <v>25</v>
      </c>
      <c r="G1040" s="196" t="n">
        <v>1245573</v>
      </c>
      <c r="H1040" s="197" t="n">
        <v>37026.3364930556</v>
      </c>
      <c r="I1040" s="0" t="s">
        <v>1180</v>
      </c>
      <c r="M1040" s="0" t="s">
        <v>72</v>
      </c>
      <c r="N1040" s="0" t="s">
        <v>1741</v>
      </c>
      <c r="O1040" s="0" t="s">
        <v>1742</v>
      </c>
      <c r="Q1040" s="198" t="n">
        <v>25</v>
      </c>
      <c r="S1040" s="0" t="s">
        <v>781</v>
      </c>
      <c r="T1040" s="0" t="s">
        <v>772</v>
      </c>
      <c r="U1040" s="200" t="n">
        <v>58</v>
      </c>
      <c r="V1040" s="0" t="s">
        <v>1795</v>
      </c>
      <c r="W1040" s="0" t="s">
        <v>1744</v>
      </c>
      <c r="X1040" s="0" t="s">
        <v>1745</v>
      </c>
      <c r="Y1040" s="0" t="s">
        <v>1167</v>
      </c>
      <c r="Z1040" s="0" t="s">
        <v>628</v>
      </c>
      <c r="AA1040" s="0" t="n">
        <v>610966.1</v>
      </c>
      <c r="AB1040" s="197" t="n">
        <v>37027.875</v>
      </c>
      <c r="AC1040" s="197" t="n">
        <v>37027.875</v>
      </c>
    </row>
    <row r="1041" customFormat="false" ht="12.75" hidden="false" customHeight="false" outlineLevel="0" collapsed="false">
      <c r="A1041" s="191" t="str">
        <f aca="false">B1041&amp;" "&amp;C1041&amp;" "&amp;D1041</f>
        <v>US Natural Gas Financial</v>
      </c>
      <c r="B1041" s="191" t="str">
        <f aca="false">IF((LEFT(N1041,2)="US"),"US","")</f>
        <v>US</v>
      </c>
      <c r="C1041" s="191" t="str">
        <f aca="false">M1041</f>
        <v>Natural Gas</v>
      </c>
      <c r="D1041" s="191" t="str">
        <f aca="false">IF(ISNUMBER(FIND("Phy",N1041))=TRUE(),"Physical","Financial")</f>
        <v>Financial</v>
      </c>
      <c r="E1041" s="191" t="n">
        <f aca="false">IF(VLOOKUP(S1041,'DD-Lookup'!$J$6:$L$50,3,FALSE())="Monthly",(YEAR(AC1041)-YEAR(AB1041))*12+MONTH(AC1041)-MONTH(AB1041)+1,(AC1041-AB1041+1))</f>
        <v>30</v>
      </c>
      <c r="F1041" s="220" t="n">
        <f aca="false">E1041*SUM(P1041:Q1041)</f>
        <v>450000</v>
      </c>
      <c r="G1041" s="196" t="n">
        <v>1245575</v>
      </c>
      <c r="H1041" s="197" t="n">
        <v>37026.3365046296</v>
      </c>
      <c r="I1041" s="0" t="s">
        <v>1357</v>
      </c>
      <c r="M1041" s="0" t="s">
        <v>927</v>
      </c>
      <c r="N1041" s="0" t="s">
        <v>1341</v>
      </c>
      <c r="O1041" s="0" t="s">
        <v>1342</v>
      </c>
      <c r="P1041" s="198" t="n">
        <v>15000</v>
      </c>
      <c r="S1041" s="0" t="s">
        <v>1343</v>
      </c>
      <c r="T1041" s="0" t="s">
        <v>772</v>
      </c>
      <c r="U1041" s="200" t="n">
        <v>4.495</v>
      </c>
      <c r="V1041" s="0" t="s">
        <v>1358</v>
      </c>
      <c r="W1041" s="0" t="s">
        <v>1345</v>
      </c>
      <c r="X1041" s="0" t="s">
        <v>1346</v>
      </c>
      <c r="Y1041" s="0" t="s">
        <v>893</v>
      </c>
      <c r="Z1041" s="0" t="s">
        <v>573</v>
      </c>
      <c r="AA1041" s="0" t="s">
        <v>1841</v>
      </c>
      <c r="AB1041" s="197" t="n">
        <v>37043.875</v>
      </c>
      <c r="AC1041" s="197" t="n">
        <v>37072.875</v>
      </c>
      <c r="AD1041" s="0" t="n">
        <f aca="false">(AC1041-AB1041+1)*SUM(P1041:Q1041)</f>
        <v>450000</v>
      </c>
    </row>
    <row r="1042" customFormat="false" ht="12.75" hidden="false" customHeight="false" outlineLevel="0" collapsed="false">
      <c r="A1042" s="191" t="str">
        <f aca="false">B1042&amp;" "&amp;C1042&amp;" "&amp;D1042</f>
        <v>US Natural Gas Physical</v>
      </c>
      <c r="B1042" s="191" t="str">
        <f aca="false">IF((LEFT(N1042,2)="US"),"US","")</f>
        <v>US</v>
      </c>
      <c r="C1042" s="191" t="str">
        <f aca="false">M1042</f>
        <v>Natural Gas</v>
      </c>
      <c r="D1042" s="191" t="str">
        <f aca="false">IF(ISNUMBER(FIND("Phy",N1042))=TRUE(),"Physical","Financial")</f>
        <v>Physical</v>
      </c>
      <c r="E1042" s="191" t="n">
        <f aca="false">IF(VLOOKUP(S1042,'DD-Lookup'!$J$6:$L$50,3,FALSE())="Monthly",(YEAR(AC1042)-YEAR(AB1042))*12+MONTH(AC1042)-MONTH(AB1042)+1,(AC1042-AB1042+1))</f>
        <v>1</v>
      </c>
      <c r="F1042" s="220" t="n">
        <f aca="false">E1042*SUM(P1042:Q1042)</f>
        <v>5000</v>
      </c>
      <c r="G1042" s="196" t="n">
        <v>1245576</v>
      </c>
      <c r="H1042" s="197" t="n">
        <v>37026.3366782407</v>
      </c>
      <c r="I1042" s="0" t="s">
        <v>1430</v>
      </c>
      <c r="M1042" s="0" t="s">
        <v>927</v>
      </c>
      <c r="N1042" s="0" t="s">
        <v>1371</v>
      </c>
      <c r="O1042" s="0" t="s">
        <v>1731</v>
      </c>
      <c r="P1042" s="198" t="n">
        <v>5000</v>
      </c>
      <c r="S1042" s="0" t="s">
        <v>1343</v>
      </c>
      <c r="T1042" s="0" t="s">
        <v>772</v>
      </c>
      <c r="U1042" s="200" t="n">
        <v>3.17</v>
      </c>
      <c r="V1042" s="0" t="s">
        <v>1778</v>
      </c>
      <c r="W1042" s="0" t="s">
        <v>1733</v>
      </c>
      <c r="X1042" s="0" t="s">
        <v>1676</v>
      </c>
      <c r="Y1042" s="0" t="s">
        <v>1376</v>
      </c>
      <c r="Z1042" s="0" t="s">
        <v>573</v>
      </c>
      <c r="AA1042" s="0" t="n">
        <v>788885</v>
      </c>
      <c r="AB1042" s="197" t="n">
        <v>37027.875</v>
      </c>
      <c r="AC1042" s="197" t="n">
        <v>37027.875</v>
      </c>
    </row>
    <row r="1043" customFormat="false" ht="12.75" hidden="false" customHeight="false" outlineLevel="0" collapsed="false">
      <c r="A1043" s="191" t="str">
        <f aca="false">B1043&amp;" "&amp;C1043&amp;" "&amp;D1043</f>
        <v>US Natural Gas Physical</v>
      </c>
      <c r="B1043" s="191" t="str">
        <f aca="false">IF((LEFT(N1043,2)="US"),"US","")</f>
        <v>US</v>
      </c>
      <c r="C1043" s="191" t="str">
        <f aca="false">M1043</f>
        <v>Natural Gas</v>
      </c>
      <c r="D1043" s="191" t="str">
        <f aca="false">IF(ISNUMBER(FIND("Phy",N1043))=TRUE(),"Physical","Financial")</f>
        <v>Physical</v>
      </c>
      <c r="E1043" s="191" t="n">
        <f aca="false">IF(VLOOKUP(S1043,'DD-Lookup'!$J$6:$L$50,3,FALSE())="Monthly",(YEAR(AC1043)-YEAR(AB1043))*12+MONTH(AC1043)-MONTH(AB1043)+1,(AC1043-AB1043+1))</f>
        <v>1</v>
      </c>
      <c r="F1043" s="220" t="n">
        <f aca="false">E1043*SUM(P1043:Q1043)</f>
        <v>10000</v>
      </c>
      <c r="G1043" s="196" t="n">
        <v>1245577</v>
      </c>
      <c r="H1043" s="197" t="n">
        <v>37026.3366782407</v>
      </c>
      <c r="I1043" s="0" t="s">
        <v>1377</v>
      </c>
      <c r="M1043" s="0" t="s">
        <v>927</v>
      </c>
      <c r="N1043" s="0" t="s">
        <v>1371</v>
      </c>
      <c r="O1043" s="0" t="s">
        <v>1372</v>
      </c>
      <c r="Q1043" s="198" t="n">
        <v>10000</v>
      </c>
      <c r="S1043" s="0" t="s">
        <v>1343</v>
      </c>
      <c r="T1043" s="0" t="s">
        <v>772</v>
      </c>
      <c r="U1043" s="200" t="n">
        <v>4.5213</v>
      </c>
      <c r="V1043" s="0" t="s">
        <v>1473</v>
      </c>
      <c r="W1043" s="0" t="s">
        <v>1374</v>
      </c>
      <c r="X1043" s="0" t="s">
        <v>1375</v>
      </c>
      <c r="Y1043" s="0" t="s">
        <v>1376</v>
      </c>
      <c r="Z1043" s="0" t="s">
        <v>573</v>
      </c>
      <c r="AA1043" s="0" t="n">
        <v>788886</v>
      </c>
      <c r="AB1043" s="197" t="n">
        <v>37027.875</v>
      </c>
      <c r="AC1043" s="197" t="n">
        <v>37027.875</v>
      </c>
    </row>
    <row r="1044" customFormat="false" ht="12.75" hidden="false" customHeight="false" outlineLevel="0" collapsed="false">
      <c r="A1044" s="191" t="str">
        <f aca="false">B1044&amp;" "&amp;C1044&amp;" "&amp;D1044</f>
        <v>US Power Physical</v>
      </c>
      <c r="B1044" s="191" t="str">
        <f aca="false">IF((LEFT(N1044,2)="US"),"US","")</f>
        <v>US</v>
      </c>
      <c r="C1044" s="191" t="str">
        <f aca="false">M1044</f>
        <v>Power</v>
      </c>
      <c r="D1044" s="191" t="str">
        <f aca="false">IF(ISNUMBER(FIND("Phy",N1044))=TRUE(),"Physical","Financial")</f>
        <v>Physical</v>
      </c>
      <c r="E1044" s="191" t="n">
        <f aca="false">IF(VLOOKUP(S1044,'DD-Lookup'!$J$6:$L$50,3,FALSE())="Monthly",(YEAR(AC1044)-YEAR(AB1044))*12+MONTH(AC1044)-MONTH(AB1044)+1,(AC1044-AB1044+1))</f>
        <v>1</v>
      </c>
      <c r="F1044" s="220" t="n">
        <f aca="false">E1044*SUM(P1044:Q1044)</f>
        <v>25</v>
      </c>
      <c r="G1044" s="196" t="n">
        <v>1245578</v>
      </c>
      <c r="H1044" s="197" t="n">
        <v>37026.3366898148</v>
      </c>
      <c r="I1044" s="0" t="s">
        <v>1306</v>
      </c>
      <c r="M1044" s="0" t="s">
        <v>72</v>
      </c>
      <c r="N1044" s="0" t="s">
        <v>1741</v>
      </c>
      <c r="O1044" s="0" t="s">
        <v>1742</v>
      </c>
      <c r="Q1044" s="198" t="n">
        <v>25</v>
      </c>
      <c r="S1044" s="0" t="s">
        <v>781</v>
      </c>
      <c r="T1044" s="0" t="s">
        <v>772</v>
      </c>
      <c r="U1044" s="200" t="n">
        <v>58</v>
      </c>
      <c r="V1044" s="0" t="s">
        <v>1842</v>
      </c>
      <c r="W1044" s="0" t="s">
        <v>1744</v>
      </c>
      <c r="X1044" s="0" t="s">
        <v>1745</v>
      </c>
      <c r="Y1044" s="0" t="s">
        <v>1167</v>
      </c>
      <c r="Z1044" s="0" t="s">
        <v>628</v>
      </c>
      <c r="AA1044" s="0" t="n">
        <v>610967.1</v>
      </c>
      <c r="AB1044" s="197" t="n">
        <v>37027.875</v>
      </c>
      <c r="AC1044" s="197" t="n">
        <v>37027.875</v>
      </c>
    </row>
    <row r="1045" customFormat="false" ht="12.75" hidden="false" customHeight="false" outlineLevel="0" collapsed="false">
      <c r="A1045" s="191" t="str">
        <f aca="false">B1045&amp;" "&amp;C1045&amp;" "&amp;D1045</f>
        <v>US Natural Gas Physical</v>
      </c>
      <c r="B1045" s="191" t="str">
        <f aca="false">IF((LEFT(N1045,2)="US"),"US","")</f>
        <v>US</v>
      </c>
      <c r="C1045" s="191" t="str">
        <f aca="false">M1045</f>
        <v>Natural Gas</v>
      </c>
      <c r="D1045" s="191" t="str">
        <f aca="false">IF(ISNUMBER(FIND("Phy",N1045))=TRUE(),"Physical","Financial")</f>
        <v>Physical</v>
      </c>
      <c r="E1045" s="191" t="n">
        <f aca="false">IF(VLOOKUP(S1045,'DD-Lookup'!$J$6:$L$50,3,FALSE())="Monthly",(YEAR(AC1045)-YEAR(AB1045))*12+MONTH(AC1045)-MONTH(AB1045)+1,(AC1045-AB1045+1))</f>
        <v>1</v>
      </c>
      <c r="F1045" s="220" t="n">
        <f aca="false">E1045*SUM(P1045:Q1045)</f>
        <v>2500</v>
      </c>
      <c r="G1045" s="196" t="n">
        <v>1245579</v>
      </c>
      <c r="H1045" s="197" t="n">
        <v>37026.3366898148</v>
      </c>
      <c r="I1045" s="0" t="s">
        <v>1340</v>
      </c>
      <c r="M1045" s="0" t="s">
        <v>927</v>
      </c>
      <c r="N1045" s="0" t="s">
        <v>1371</v>
      </c>
      <c r="O1045" s="0" t="s">
        <v>1803</v>
      </c>
      <c r="P1045" s="198" t="n">
        <v>2500</v>
      </c>
      <c r="S1045" s="0" t="s">
        <v>1343</v>
      </c>
      <c r="T1045" s="0" t="s">
        <v>772</v>
      </c>
      <c r="U1045" s="200" t="n">
        <v>3.06</v>
      </c>
      <c r="V1045" s="0" t="s">
        <v>1804</v>
      </c>
      <c r="W1045" s="0" t="s">
        <v>1800</v>
      </c>
      <c r="X1045" s="0" t="s">
        <v>1801</v>
      </c>
      <c r="Y1045" s="0" t="s">
        <v>1376</v>
      </c>
      <c r="Z1045" s="0" t="s">
        <v>573</v>
      </c>
      <c r="AA1045" s="0" t="n">
        <v>788887</v>
      </c>
      <c r="AB1045" s="197" t="n">
        <v>37027.875</v>
      </c>
      <c r="AC1045" s="197" t="n">
        <v>37027.875</v>
      </c>
    </row>
    <row r="1046" customFormat="false" ht="12.75" hidden="false" customHeight="false" outlineLevel="0" collapsed="false">
      <c r="A1046" s="191" t="str">
        <f aca="false">B1046&amp;" "&amp;C1046&amp;" "&amp;D1046</f>
        <v>US Natural Gas Physical</v>
      </c>
      <c r="B1046" s="191" t="str">
        <f aca="false">IF((LEFT(N1046,2)="US"),"US","")</f>
        <v>US</v>
      </c>
      <c r="C1046" s="191" t="str">
        <f aca="false">M1046</f>
        <v>Natural Gas</v>
      </c>
      <c r="D1046" s="191" t="str">
        <f aca="false">IF(ISNUMBER(FIND("Phy",N1046))=TRUE(),"Physical","Financial")</f>
        <v>Physical</v>
      </c>
      <c r="E1046" s="191" t="n">
        <f aca="false">IF(VLOOKUP(S1046,'DD-Lookup'!$J$6:$L$50,3,FALSE())="Monthly",(YEAR(AC1046)-YEAR(AB1046))*12+MONTH(AC1046)-MONTH(AB1046)+1,(AC1046-AB1046+1))</f>
        <v>1</v>
      </c>
      <c r="F1046" s="220" t="n">
        <f aca="false">E1046*SUM(P1046:Q1046)</f>
        <v>5000</v>
      </c>
      <c r="G1046" s="196" t="n">
        <v>1245581</v>
      </c>
      <c r="H1046" s="197" t="n">
        <v>37026.3367013889</v>
      </c>
      <c r="I1046" s="0" t="s">
        <v>1228</v>
      </c>
      <c r="M1046" s="0" t="s">
        <v>927</v>
      </c>
      <c r="N1046" s="0" t="s">
        <v>1371</v>
      </c>
      <c r="O1046" s="0" t="s">
        <v>1805</v>
      </c>
      <c r="P1046" s="198" t="n">
        <v>5000</v>
      </c>
      <c r="S1046" s="0" t="s">
        <v>1343</v>
      </c>
      <c r="T1046" s="0" t="s">
        <v>772</v>
      </c>
      <c r="U1046" s="200" t="n">
        <v>3.15</v>
      </c>
      <c r="V1046" s="0" t="s">
        <v>1799</v>
      </c>
      <c r="W1046" s="0" t="s">
        <v>1800</v>
      </c>
      <c r="X1046" s="0" t="s">
        <v>1801</v>
      </c>
      <c r="Y1046" s="0" t="s">
        <v>1376</v>
      </c>
      <c r="Z1046" s="0" t="s">
        <v>573</v>
      </c>
      <c r="AA1046" s="0" t="n">
        <v>788888</v>
      </c>
      <c r="AB1046" s="197" t="n">
        <v>37027.875</v>
      </c>
      <c r="AC1046" s="197" t="n">
        <v>37027.875</v>
      </c>
    </row>
    <row r="1047" customFormat="false" ht="12.75" hidden="false" customHeight="false" outlineLevel="0" collapsed="false">
      <c r="A1047" s="191" t="str">
        <f aca="false">B1047&amp;" "&amp;C1047&amp;" "&amp;D1047</f>
        <v>US Natural Gas Physical</v>
      </c>
      <c r="B1047" s="191" t="str">
        <f aca="false">IF((LEFT(N1047,2)="US"),"US","")</f>
        <v>US</v>
      </c>
      <c r="C1047" s="191" t="str">
        <f aca="false">M1047</f>
        <v>Natural Gas</v>
      </c>
      <c r="D1047" s="191" t="str">
        <f aca="false">IF(ISNUMBER(FIND("Phy",N1047))=TRUE(),"Physical","Financial")</f>
        <v>Physical</v>
      </c>
      <c r="E1047" s="191" t="n">
        <f aca="false">IF(VLOOKUP(S1047,'DD-Lookup'!$J$6:$L$50,3,FALSE())="Monthly",(YEAR(AC1047)-YEAR(AB1047))*12+MONTH(AC1047)-MONTH(AB1047)+1,(AC1047-AB1047+1))</f>
        <v>1</v>
      </c>
      <c r="F1047" s="220" t="n">
        <f aca="false">E1047*SUM(P1047:Q1047)</f>
        <v>5000</v>
      </c>
      <c r="G1047" s="196" t="n">
        <v>1245582</v>
      </c>
      <c r="H1047" s="197" t="n">
        <v>37026.336724537</v>
      </c>
      <c r="I1047" s="0" t="s">
        <v>1420</v>
      </c>
      <c r="M1047" s="0" t="s">
        <v>927</v>
      </c>
      <c r="N1047" s="0" t="s">
        <v>1371</v>
      </c>
      <c r="O1047" s="0" t="s">
        <v>1435</v>
      </c>
      <c r="Q1047" s="198" t="n">
        <v>5000</v>
      </c>
      <c r="S1047" s="0" t="s">
        <v>1343</v>
      </c>
      <c r="T1047" s="0" t="s">
        <v>772</v>
      </c>
      <c r="U1047" s="200" t="n">
        <v>4.32</v>
      </c>
      <c r="V1047" s="0" t="s">
        <v>1490</v>
      </c>
      <c r="W1047" s="0" t="s">
        <v>1424</v>
      </c>
      <c r="X1047" s="0" t="s">
        <v>1425</v>
      </c>
      <c r="Y1047" s="0" t="s">
        <v>1376</v>
      </c>
      <c r="Z1047" s="0" t="s">
        <v>573</v>
      </c>
      <c r="AA1047" s="0" t="n">
        <v>788889</v>
      </c>
      <c r="AB1047" s="197" t="n">
        <v>37027.875</v>
      </c>
      <c r="AC1047" s="197" t="n">
        <v>37027.875</v>
      </c>
    </row>
    <row r="1048" customFormat="false" ht="12.75" hidden="false" customHeight="false" outlineLevel="0" collapsed="false">
      <c r="A1048" s="191" t="str">
        <f aca="false">B1048&amp;" "&amp;C1048&amp;" "&amp;D1048</f>
        <v>US Natural Gas Physical</v>
      </c>
      <c r="B1048" s="191" t="str">
        <f aca="false">IF((LEFT(N1048,2)="US"),"US","")</f>
        <v>US</v>
      </c>
      <c r="C1048" s="191" t="str">
        <f aca="false">M1048</f>
        <v>Natural Gas</v>
      </c>
      <c r="D1048" s="191" t="str">
        <f aca="false">IF(ISNUMBER(FIND("Phy",N1048))=TRUE(),"Physical","Financial")</f>
        <v>Physical</v>
      </c>
      <c r="E1048" s="191" t="n">
        <f aca="false">IF(VLOOKUP(S1048,'DD-Lookup'!$J$6:$L$50,3,FALSE())="Monthly",(YEAR(AC1048)-YEAR(AB1048))*12+MONTH(AC1048)-MONTH(AB1048)+1,(AC1048-AB1048+1))</f>
        <v>1</v>
      </c>
      <c r="F1048" s="220" t="n">
        <f aca="false">E1048*SUM(P1048:Q1048)</f>
        <v>5000</v>
      </c>
      <c r="G1048" s="196" t="n">
        <v>1245583</v>
      </c>
      <c r="H1048" s="197" t="n">
        <v>37026.3367592593</v>
      </c>
      <c r="I1048" s="0" t="s">
        <v>1432</v>
      </c>
      <c r="M1048" s="0" t="s">
        <v>927</v>
      </c>
      <c r="N1048" s="0" t="s">
        <v>1371</v>
      </c>
      <c r="O1048" s="0" t="s">
        <v>1433</v>
      </c>
      <c r="Q1048" s="198" t="n">
        <v>5000</v>
      </c>
      <c r="S1048" s="0" t="s">
        <v>1343</v>
      </c>
      <c r="T1048" s="0" t="s">
        <v>772</v>
      </c>
      <c r="U1048" s="200" t="n">
        <v>4.32</v>
      </c>
      <c r="V1048" s="0" t="s">
        <v>1434</v>
      </c>
      <c r="W1048" s="0" t="s">
        <v>1424</v>
      </c>
      <c r="X1048" s="0" t="s">
        <v>1425</v>
      </c>
      <c r="Y1048" s="0" t="s">
        <v>1376</v>
      </c>
      <c r="Z1048" s="0" t="s">
        <v>573</v>
      </c>
      <c r="AA1048" s="0" t="n">
        <v>788890</v>
      </c>
      <c r="AB1048" s="197" t="n">
        <v>37027.875</v>
      </c>
      <c r="AC1048" s="197" t="n">
        <v>37027.875</v>
      </c>
    </row>
    <row r="1049" customFormat="false" ht="12.75" hidden="false" customHeight="false" outlineLevel="0" collapsed="false">
      <c r="A1049" s="191" t="str">
        <f aca="false">B1049&amp;" "&amp;C1049&amp;" "&amp;D1049</f>
        <v>US Natural Gas Physical</v>
      </c>
      <c r="B1049" s="191" t="str">
        <f aca="false">IF((LEFT(N1049,2)="US"),"US","")</f>
        <v>US</v>
      </c>
      <c r="C1049" s="191" t="str">
        <f aca="false">M1049</f>
        <v>Natural Gas</v>
      </c>
      <c r="D1049" s="191" t="str">
        <f aca="false">IF(ISNUMBER(FIND("Phy",N1049))=TRUE(),"Physical","Financial")</f>
        <v>Physical</v>
      </c>
      <c r="E1049" s="191" t="n">
        <f aca="false">IF(VLOOKUP(S1049,'DD-Lookup'!$J$6:$L$50,3,FALSE())="Monthly",(YEAR(AC1049)-YEAR(AB1049))*12+MONTH(AC1049)-MONTH(AB1049)+1,(AC1049-AB1049+1))</f>
        <v>1</v>
      </c>
      <c r="F1049" s="220" t="n">
        <f aca="false">E1049*SUM(P1049:Q1049)</f>
        <v>10000</v>
      </c>
      <c r="G1049" s="196" t="n">
        <v>1245585</v>
      </c>
      <c r="H1049" s="197" t="n">
        <v>37026.3369097222</v>
      </c>
      <c r="I1049" s="0" t="s">
        <v>1770</v>
      </c>
      <c r="M1049" s="0" t="s">
        <v>927</v>
      </c>
      <c r="N1049" s="0" t="s">
        <v>1371</v>
      </c>
      <c r="O1049" s="0" t="s">
        <v>1684</v>
      </c>
      <c r="P1049" s="198" t="n">
        <v>10000</v>
      </c>
      <c r="S1049" s="0" t="s">
        <v>1343</v>
      </c>
      <c r="T1049" s="0" t="s">
        <v>772</v>
      </c>
      <c r="U1049" s="200" t="n">
        <v>4.33</v>
      </c>
      <c r="V1049" s="0" t="s">
        <v>1843</v>
      </c>
      <c r="W1049" s="0" t="s">
        <v>1682</v>
      </c>
      <c r="X1049" s="0" t="s">
        <v>1683</v>
      </c>
      <c r="Y1049" s="0" t="s">
        <v>1376</v>
      </c>
      <c r="Z1049" s="0" t="s">
        <v>573</v>
      </c>
      <c r="AA1049" s="0" t="n">
        <v>788891</v>
      </c>
      <c r="AB1049" s="197" t="n">
        <v>37027.875</v>
      </c>
      <c r="AC1049" s="197" t="n">
        <v>37027.875</v>
      </c>
    </row>
    <row r="1050" customFormat="false" ht="12.75" hidden="false" customHeight="false" outlineLevel="0" collapsed="false">
      <c r="A1050" s="191" t="str">
        <f aca="false">B1050&amp;" "&amp;C1050&amp;" "&amp;D1050</f>
        <v>US Power Physical</v>
      </c>
      <c r="B1050" s="191" t="str">
        <f aca="false">IF((LEFT(N1050,2)="US"),"US","")</f>
        <v>US</v>
      </c>
      <c r="C1050" s="191" t="str">
        <f aca="false">M1050</f>
        <v>Power</v>
      </c>
      <c r="D1050" s="191" t="str">
        <f aca="false">IF(ISNUMBER(FIND("Phy",N1050))=TRUE(),"Physical","Financial")</f>
        <v>Physical</v>
      </c>
      <c r="E1050" s="191" t="n">
        <f aca="false">IF(VLOOKUP(S1050,'DD-Lookup'!$J$6:$L$50,3,FALSE())="Monthly",(YEAR(AC1050)-YEAR(AB1050))*12+MONTH(AC1050)-MONTH(AB1050)+1,(AC1050-AB1050+1))</f>
        <v>1</v>
      </c>
      <c r="F1050" s="220" t="n">
        <f aca="false">E1050*SUM(P1050:Q1050)</f>
        <v>25</v>
      </c>
      <c r="G1050" s="196" t="n">
        <v>1245586</v>
      </c>
      <c r="H1050" s="197" t="n">
        <v>37026.3369212963</v>
      </c>
      <c r="I1050" s="0" t="s">
        <v>1740</v>
      </c>
      <c r="M1050" s="0" t="s">
        <v>72</v>
      </c>
      <c r="N1050" s="0" t="s">
        <v>1741</v>
      </c>
      <c r="O1050" s="0" t="s">
        <v>1742</v>
      </c>
      <c r="P1050" s="198" t="n">
        <v>25</v>
      </c>
      <c r="S1050" s="0" t="s">
        <v>781</v>
      </c>
      <c r="T1050" s="0" t="s">
        <v>772</v>
      </c>
      <c r="U1050" s="200" t="n">
        <v>58</v>
      </c>
      <c r="V1050" s="0" t="s">
        <v>1838</v>
      </c>
      <c r="W1050" s="0" t="s">
        <v>1744</v>
      </c>
      <c r="X1050" s="0" t="s">
        <v>1745</v>
      </c>
      <c r="Y1050" s="0" t="s">
        <v>1167</v>
      </c>
      <c r="Z1050" s="0" t="s">
        <v>628</v>
      </c>
      <c r="AA1050" s="0" t="n">
        <v>610969.1</v>
      </c>
      <c r="AB1050" s="197" t="n">
        <v>37027.875</v>
      </c>
      <c r="AC1050" s="197" t="n">
        <v>37027.875</v>
      </c>
    </row>
    <row r="1051" customFormat="false" ht="12.75" hidden="false" customHeight="false" outlineLevel="0" collapsed="false">
      <c r="A1051" s="191" t="str">
        <f aca="false">B1051&amp;" "&amp;C1051&amp;" "&amp;D1051</f>
        <v>US Natural Gas Physical</v>
      </c>
      <c r="B1051" s="191" t="str">
        <f aca="false">IF((LEFT(N1051,2)="US"),"US","")</f>
        <v>US</v>
      </c>
      <c r="C1051" s="191" t="str">
        <f aca="false">M1051</f>
        <v>Natural Gas</v>
      </c>
      <c r="D1051" s="191" t="str">
        <f aca="false">IF(ISNUMBER(FIND("Phy",N1051))=TRUE(),"Physical","Financial")</f>
        <v>Physical</v>
      </c>
      <c r="E1051" s="191" t="n">
        <f aca="false">IF(VLOOKUP(S1051,'DD-Lookup'!$J$6:$L$50,3,FALSE())="Monthly",(YEAR(AC1051)-YEAR(AB1051))*12+MONTH(AC1051)-MONTH(AB1051)+1,(AC1051-AB1051+1))</f>
        <v>1</v>
      </c>
      <c r="F1051" s="220" t="n">
        <f aca="false">E1051*SUM(P1051:Q1051)</f>
        <v>5000</v>
      </c>
      <c r="G1051" s="196" t="n">
        <v>1245587</v>
      </c>
      <c r="H1051" s="197" t="n">
        <v>37026.3370023148</v>
      </c>
      <c r="I1051" s="0" t="s">
        <v>1377</v>
      </c>
      <c r="M1051" s="0" t="s">
        <v>927</v>
      </c>
      <c r="N1051" s="0" t="s">
        <v>1371</v>
      </c>
      <c r="O1051" s="0" t="s">
        <v>1469</v>
      </c>
      <c r="P1051" s="198" t="n">
        <v>5000</v>
      </c>
      <c r="S1051" s="0" t="s">
        <v>1343</v>
      </c>
      <c r="T1051" s="0" t="s">
        <v>772</v>
      </c>
      <c r="U1051" s="200" t="n">
        <v>4.355</v>
      </c>
      <c r="V1051" s="0" t="s">
        <v>1378</v>
      </c>
      <c r="W1051" s="0" t="s">
        <v>1459</v>
      </c>
      <c r="X1051" s="0" t="s">
        <v>1460</v>
      </c>
      <c r="Y1051" s="0" t="s">
        <v>1376</v>
      </c>
      <c r="Z1051" s="0" t="s">
        <v>573</v>
      </c>
      <c r="AA1051" s="0" t="n">
        <v>788892</v>
      </c>
      <c r="AB1051" s="197" t="n">
        <v>37027.875</v>
      </c>
      <c r="AC1051" s="197" t="n">
        <v>37027.875</v>
      </c>
    </row>
    <row r="1052" customFormat="false" ht="12.75" hidden="false" customHeight="false" outlineLevel="0" collapsed="false">
      <c r="A1052" s="191" t="str">
        <f aca="false">B1052&amp;" "&amp;C1052&amp;" "&amp;D1052</f>
        <v>US Power Physical</v>
      </c>
      <c r="B1052" s="191" t="str">
        <f aca="false">IF((LEFT(N1052,2)="US"),"US","")</f>
        <v>US</v>
      </c>
      <c r="C1052" s="191" t="str">
        <f aca="false">M1052</f>
        <v>Power</v>
      </c>
      <c r="D1052" s="191" t="str">
        <f aca="false">IF(ISNUMBER(FIND("Phy",N1052))=TRUE(),"Physical","Financial")</f>
        <v>Physical</v>
      </c>
      <c r="E1052" s="191" t="n">
        <f aca="false">IF(VLOOKUP(S1052,'DD-Lookup'!$J$6:$L$50,3,FALSE())="Monthly",(YEAR(AC1052)-YEAR(AB1052))*12+MONTH(AC1052)-MONTH(AB1052)+1,(AC1052-AB1052+1))</f>
        <v>1</v>
      </c>
      <c r="F1052" s="220" t="n">
        <f aca="false">E1052*SUM(P1052:Q1052)</f>
        <v>25</v>
      </c>
      <c r="G1052" s="196" t="n">
        <v>1245588</v>
      </c>
      <c r="H1052" s="197" t="n">
        <v>37026.337025463</v>
      </c>
      <c r="I1052" s="0" t="s">
        <v>1809</v>
      </c>
      <c r="M1052" s="0" t="s">
        <v>72</v>
      </c>
      <c r="N1052" s="0" t="s">
        <v>1746</v>
      </c>
      <c r="O1052" s="0" t="s">
        <v>1747</v>
      </c>
      <c r="P1052" s="198" t="n">
        <v>25</v>
      </c>
      <c r="S1052" s="0" t="s">
        <v>781</v>
      </c>
      <c r="T1052" s="0" t="s">
        <v>772</v>
      </c>
      <c r="U1052" s="200" t="n">
        <v>97</v>
      </c>
      <c r="V1052" s="0" t="s">
        <v>1837</v>
      </c>
      <c r="W1052" s="0" t="s">
        <v>1749</v>
      </c>
      <c r="X1052" s="0" t="s">
        <v>1750</v>
      </c>
      <c r="Y1052" s="0" t="s">
        <v>1167</v>
      </c>
      <c r="Z1052" s="0" t="s">
        <v>628</v>
      </c>
      <c r="AA1052" s="0" t="n">
        <v>610970.1</v>
      </c>
      <c r="AB1052" s="197" t="n">
        <v>37027.875</v>
      </c>
      <c r="AC1052" s="197" t="n">
        <v>37027.875</v>
      </c>
    </row>
    <row r="1053" customFormat="false" ht="12.75" hidden="false" customHeight="false" outlineLevel="0" collapsed="false">
      <c r="A1053" s="191" t="str">
        <f aca="false">B1053&amp;" "&amp;C1053&amp;" "&amp;D1053</f>
        <v>US Power Physical</v>
      </c>
      <c r="B1053" s="191" t="str">
        <f aca="false">IF((LEFT(N1053,2)="US"),"US","")</f>
        <v>US</v>
      </c>
      <c r="C1053" s="191" t="str">
        <f aca="false">M1053</f>
        <v>Power</v>
      </c>
      <c r="D1053" s="191" t="str">
        <f aca="false">IF(ISNUMBER(FIND("Phy",N1053))=TRUE(),"Physical","Financial")</f>
        <v>Physical</v>
      </c>
      <c r="E1053" s="191" t="n">
        <f aca="false">IF(VLOOKUP(S1053,'DD-Lookup'!$J$6:$L$50,3,FALSE())="Monthly",(YEAR(AC1053)-YEAR(AB1053))*12+MONTH(AC1053)-MONTH(AB1053)+1,(AC1053-AB1053+1))</f>
        <v>1</v>
      </c>
      <c r="F1053" s="220" t="n">
        <f aca="false">E1053*SUM(P1053:Q1053)</f>
        <v>25</v>
      </c>
      <c r="G1053" s="196" t="n">
        <v>1245589</v>
      </c>
      <c r="H1053" s="197" t="n">
        <v>37026.3370486111</v>
      </c>
      <c r="I1053" s="0" t="s">
        <v>1180</v>
      </c>
      <c r="M1053" s="0" t="s">
        <v>72</v>
      </c>
      <c r="N1053" s="0" t="s">
        <v>1741</v>
      </c>
      <c r="O1053" s="0" t="s">
        <v>1742</v>
      </c>
      <c r="Q1053" s="198" t="n">
        <v>25</v>
      </c>
      <c r="S1053" s="0" t="s">
        <v>781</v>
      </c>
      <c r="T1053" s="0" t="s">
        <v>772</v>
      </c>
      <c r="U1053" s="200" t="n">
        <v>58.5</v>
      </c>
      <c r="V1053" s="0" t="s">
        <v>1795</v>
      </c>
      <c r="W1053" s="0" t="s">
        <v>1744</v>
      </c>
      <c r="X1053" s="0" t="s">
        <v>1745</v>
      </c>
      <c r="Y1053" s="0" t="s">
        <v>1167</v>
      </c>
      <c r="Z1053" s="0" t="s">
        <v>628</v>
      </c>
      <c r="AA1053" s="0" t="n">
        <v>610971.1</v>
      </c>
      <c r="AB1053" s="197" t="n">
        <v>37027.875</v>
      </c>
      <c r="AC1053" s="197" t="n">
        <v>37027.875</v>
      </c>
    </row>
    <row r="1054" customFormat="false" ht="12.75" hidden="false" customHeight="false" outlineLevel="0" collapsed="false">
      <c r="A1054" s="191" t="str">
        <f aca="false">B1054&amp;" "&amp;C1054&amp;" "&amp;D1054</f>
        <v>US Natural Gas Financial</v>
      </c>
      <c r="B1054" s="191" t="str">
        <f aca="false">IF((LEFT(N1054,2)="US"),"US","")</f>
        <v>US</v>
      </c>
      <c r="C1054" s="191" t="str">
        <f aca="false">M1054</f>
        <v>Natural Gas</v>
      </c>
      <c r="D1054" s="191" t="str">
        <f aca="false">IF(ISNUMBER(FIND("Phy",N1054))=TRUE(),"Physical","Financial")</f>
        <v>Financial</v>
      </c>
      <c r="E1054" s="191" t="n">
        <f aca="false">IF(VLOOKUP(S1054,'DD-Lookup'!$J$6:$L$50,3,FALSE())="Monthly",(YEAR(AC1054)-YEAR(AB1054))*12+MONTH(AC1054)-MONTH(AB1054)+1,(AC1054-AB1054+1))</f>
        <v>30</v>
      </c>
      <c r="F1054" s="220" t="n">
        <f aca="false">E1054*SUM(P1054:Q1054)</f>
        <v>300000</v>
      </c>
      <c r="G1054" s="196" t="n">
        <v>1245590</v>
      </c>
      <c r="H1054" s="197" t="n">
        <v>37026.3370717593</v>
      </c>
      <c r="I1054" s="0" t="s">
        <v>1364</v>
      </c>
      <c r="M1054" s="0" t="s">
        <v>927</v>
      </c>
      <c r="N1054" s="0" t="s">
        <v>1399</v>
      </c>
      <c r="O1054" s="0" t="s">
        <v>1844</v>
      </c>
      <c r="P1054" s="198" t="n">
        <v>10000</v>
      </c>
      <c r="S1054" s="0" t="s">
        <v>1343</v>
      </c>
      <c r="T1054" s="0" t="s">
        <v>772</v>
      </c>
      <c r="U1054" s="200" t="n">
        <v>-0.085</v>
      </c>
      <c r="V1054" s="0" t="s">
        <v>1845</v>
      </c>
      <c r="W1054" s="0" t="s">
        <v>1846</v>
      </c>
      <c r="X1054" s="0" t="s">
        <v>1847</v>
      </c>
      <c r="Y1054" s="0" t="s">
        <v>893</v>
      </c>
      <c r="Z1054" s="0" t="s">
        <v>573</v>
      </c>
      <c r="AA1054" s="0" t="s">
        <v>1848</v>
      </c>
      <c r="AB1054" s="197" t="n">
        <v>37043.875</v>
      </c>
      <c r="AC1054" s="197" t="n">
        <v>37072.875</v>
      </c>
      <c r="AD1054" s="0" t="n">
        <f aca="false">(AC1054-AB1054+1)*SUM(P1054:Q1054)</f>
        <v>300000</v>
      </c>
    </row>
    <row r="1055" customFormat="false" ht="12.75" hidden="false" customHeight="false" outlineLevel="0" collapsed="false">
      <c r="A1055" s="191" t="str">
        <f aca="false">B1055&amp;" "&amp;C1055&amp;" "&amp;D1055</f>
        <v>US Natural Gas Physical</v>
      </c>
      <c r="B1055" s="191" t="str">
        <f aca="false">IF((LEFT(N1055,2)="US"),"US","")</f>
        <v>US</v>
      </c>
      <c r="C1055" s="191" t="str">
        <f aca="false">M1055</f>
        <v>Natural Gas</v>
      </c>
      <c r="D1055" s="191" t="str">
        <f aca="false">IF(ISNUMBER(FIND("Phy",N1055))=TRUE(),"Physical","Financial")</f>
        <v>Physical</v>
      </c>
      <c r="E1055" s="191" t="n">
        <f aca="false">IF(VLOOKUP(S1055,'DD-Lookup'!$J$6:$L$50,3,FALSE())="Monthly",(YEAR(AC1055)-YEAR(AB1055))*12+MONTH(AC1055)-MONTH(AB1055)+1,(AC1055-AB1055+1))</f>
        <v>1</v>
      </c>
      <c r="F1055" s="220" t="n">
        <f aca="false">E1055*SUM(P1055:Q1055)</f>
        <v>10000</v>
      </c>
      <c r="G1055" s="196" t="n">
        <v>1245591</v>
      </c>
      <c r="H1055" s="197" t="n">
        <v>37026.3371296296</v>
      </c>
      <c r="I1055" s="0" t="s">
        <v>1187</v>
      </c>
      <c r="M1055" s="0" t="s">
        <v>927</v>
      </c>
      <c r="N1055" s="0" t="s">
        <v>1371</v>
      </c>
      <c r="O1055" s="0" t="s">
        <v>1696</v>
      </c>
      <c r="Q1055" s="198" t="n">
        <v>10000</v>
      </c>
      <c r="S1055" s="0" t="s">
        <v>1343</v>
      </c>
      <c r="T1055" s="0" t="s">
        <v>772</v>
      </c>
      <c r="U1055" s="200" t="n">
        <v>4.41</v>
      </c>
      <c r="V1055" s="0" t="s">
        <v>1849</v>
      </c>
      <c r="W1055" s="0" t="s">
        <v>1567</v>
      </c>
      <c r="X1055" s="0" t="s">
        <v>1683</v>
      </c>
      <c r="Y1055" s="0" t="s">
        <v>1376</v>
      </c>
      <c r="Z1055" s="0" t="s">
        <v>573</v>
      </c>
      <c r="AA1055" s="0" t="n">
        <v>788893</v>
      </c>
      <c r="AB1055" s="197" t="n">
        <v>37027.875</v>
      </c>
      <c r="AC1055" s="197" t="n">
        <v>37027.875</v>
      </c>
    </row>
    <row r="1056" customFormat="false" ht="12.75" hidden="false" customHeight="false" outlineLevel="0" collapsed="false">
      <c r="A1056" s="191" t="str">
        <f aca="false">B1056&amp;" "&amp;C1056&amp;" "&amp;D1056</f>
        <v>US Natural Gas Physical</v>
      </c>
      <c r="B1056" s="191" t="str">
        <f aca="false">IF((LEFT(N1056,2)="US"),"US","")</f>
        <v>US</v>
      </c>
      <c r="C1056" s="191" t="str">
        <f aca="false">M1056</f>
        <v>Natural Gas</v>
      </c>
      <c r="D1056" s="191" t="str">
        <f aca="false">IF(ISNUMBER(FIND("Phy",N1056))=TRUE(),"Physical","Financial")</f>
        <v>Physical</v>
      </c>
      <c r="E1056" s="191" t="n">
        <f aca="false">IF(VLOOKUP(S1056,'DD-Lookup'!$J$6:$L$50,3,FALSE())="Monthly",(YEAR(AC1056)-YEAR(AB1056))*12+MONTH(AC1056)-MONTH(AB1056)+1,(AC1056-AB1056+1))</f>
        <v>1</v>
      </c>
      <c r="F1056" s="220" t="n">
        <f aca="false">E1056*SUM(P1056:Q1056)</f>
        <v>2500</v>
      </c>
      <c r="G1056" s="196" t="n">
        <v>1245592</v>
      </c>
      <c r="H1056" s="197" t="n">
        <v>37026.3371527778</v>
      </c>
      <c r="I1056" s="0" t="s">
        <v>1535</v>
      </c>
      <c r="M1056" s="0" t="s">
        <v>927</v>
      </c>
      <c r="N1056" s="0" t="s">
        <v>1371</v>
      </c>
      <c r="O1056" s="0" t="s">
        <v>1805</v>
      </c>
      <c r="Q1056" s="198" t="n">
        <v>2500</v>
      </c>
      <c r="S1056" s="0" t="s">
        <v>1343</v>
      </c>
      <c r="T1056" s="0" t="s">
        <v>772</v>
      </c>
      <c r="U1056" s="200" t="n">
        <v>3.15</v>
      </c>
      <c r="V1056" s="0" t="s">
        <v>1850</v>
      </c>
      <c r="W1056" s="0" t="s">
        <v>1800</v>
      </c>
      <c r="X1056" s="0" t="s">
        <v>1801</v>
      </c>
      <c r="Y1056" s="0" t="s">
        <v>1376</v>
      </c>
      <c r="Z1056" s="0" t="s">
        <v>573</v>
      </c>
      <c r="AA1056" s="0" t="n">
        <v>788894</v>
      </c>
      <c r="AB1056" s="197" t="n">
        <v>37027.875</v>
      </c>
      <c r="AC1056" s="197" t="n">
        <v>37027.875</v>
      </c>
    </row>
    <row r="1057" customFormat="false" ht="12.75" hidden="false" customHeight="false" outlineLevel="0" collapsed="false">
      <c r="A1057" s="191" t="str">
        <f aca="false">B1057&amp;" "&amp;C1057&amp;" "&amp;D1057</f>
        <v>US Power Physical</v>
      </c>
      <c r="B1057" s="191" t="str">
        <f aca="false">IF((LEFT(N1057,2)="US"),"US","")</f>
        <v>US</v>
      </c>
      <c r="C1057" s="191" t="str">
        <f aca="false">M1057</f>
        <v>Power</v>
      </c>
      <c r="D1057" s="191" t="str">
        <f aca="false">IF(ISNUMBER(FIND("Phy",N1057))=TRUE(),"Physical","Financial")</f>
        <v>Physical</v>
      </c>
      <c r="E1057" s="191" t="n">
        <f aca="false">IF(VLOOKUP(S1057,'DD-Lookup'!$J$6:$L$50,3,FALSE())="Monthly",(YEAR(AC1057)-YEAR(AB1057))*12+MONTH(AC1057)-MONTH(AB1057)+1,(AC1057-AB1057+1))</f>
        <v>1</v>
      </c>
      <c r="F1057" s="220" t="n">
        <f aca="false">E1057*SUM(P1057:Q1057)</f>
        <v>25</v>
      </c>
      <c r="G1057" s="196" t="n">
        <v>1245594</v>
      </c>
      <c r="H1057" s="197" t="n">
        <v>37026.3371643519</v>
      </c>
      <c r="I1057" s="0" t="s">
        <v>1851</v>
      </c>
      <c r="M1057" s="0" t="s">
        <v>72</v>
      </c>
      <c r="N1057" s="0" t="s">
        <v>1741</v>
      </c>
      <c r="O1057" s="0" t="s">
        <v>1823</v>
      </c>
      <c r="Q1057" s="198" t="n">
        <v>25</v>
      </c>
      <c r="S1057" s="0" t="s">
        <v>781</v>
      </c>
      <c r="T1057" s="0" t="s">
        <v>772</v>
      </c>
      <c r="U1057" s="200" t="n">
        <v>255</v>
      </c>
      <c r="V1057" s="0" t="s">
        <v>1852</v>
      </c>
      <c r="W1057" s="0" t="s">
        <v>1825</v>
      </c>
      <c r="X1057" s="0" t="s">
        <v>1826</v>
      </c>
      <c r="Y1057" s="0" t="s">
        <v>1167</v>
      </c>
      <c r="Z1057" s="0" t="s">
        <v>628</v>
      </c>
      <c r="AA1057" s="0" t="n">
        <v>610972.1</v>
      </c>
      <c r="AB1057" s="197" t="n">
        <v>37027.875</v>
      </c>
      <c r="AC1057" s="197" t="n">
        <v>37027.875</v>
      </c>
    </row>
    <row r="1058" customFormat="false" ht="12.75" hidden="false" customHeight="false" outlineLevel="0" collapsed="false">
      <c r="A1058" s="191" t="str">
        <f aca="false">B1058&amp;" "&amp;C1058&amp;" "&amp;D1058</f>
        <v>US Natural Gas Physical</v>
      </c>
      <c r="B1058" s="191" t="str">
        <f aca="false">IF((LEFT(N1058,2)="US"),"US","")</f>
        <v>US</v>
      </c>
      <c r="C1058" s="191" t="str">
        <f aca="false">M1058</f>
        <v>Natural Gas</v>
      </c>
      <c r="D1058" s="191" t="str">
        <f aca="false">IF(ISNUMBER(FIND("Phy",N1058))=TRUE(),"Physical","Financial")</f>
        <v>Physical</v>
      </c>
      <c r="E1058" s="191" t="n">
        <f aca="false">IF(VLOOKUP(S1058,'DD-Lookup'!$J$6:$L$50,3,FALSE())="Monthly",(YEAR(AC1058)-YEAR(AB1058))*12+MONTH(AC1058)-MONTH(AB1058)+1,(AC1058-AB1058+1))</f>
        <v>1</v>
      </c>
      <c r="F1058" s="220" t="n">
        <f aca="false">E1058*SUM(P1058:Q1058)</f>
        <v>10000</v>
      </c>
      <c r="G1058" s="196" t="n">
        <v>1245593</v>
      </c>
      <c r="H1058" s="197" t="n">
        <v>37026.3371643519</v>
      </c>
      <c r="I1058" s="0" t="s">
        <v>1770</v>
      </c>
      <c r="M1058" s="0" t="s">
        <v>927</v>
      </c>
      <c r="N1058" s="0" t="s">
        <v>1371</v>
      </c>
      <c r="O1058" s="0" t="s">
        <v>1680</v>
      </c>
      <c r="P1058" s="198" t="n">
        <v>10000</v>
      </c>
      <c r="S1058" s="0" t="s">
        <v>1343</v>
      </c>
      <c r="T1058" s="0" t="s">
        <v>772</v>
      </c>
      <c r="U1058" s="200" t="n">
        <v>4.33</v>
      </c>
      <c r="V1058" s="0" t="s">
        <v>1843</v>
      </c>
      <c r="W1058" s="0" t="s">
        <v>1682</v>
      </c>
      <c r="X1058" s="0" t="s">
        <v>1683</v>
      </c>
      <c r="Y1058" s="0" t="s">
        <v>1376</v>
      </c>
      <c r="Z1058" s="0" t="s">
        <v>573</v>
      </c>
      <c r="AA1058" s="0" t="n">
        <v>788895</v>
      </c>
      <c r="AB1058" s="197" t="n">
        <v>37027.875</v>
      </c>
      <c r="AC1058" s="197" t="n">
        <v>37027.875</v>
      </c>
    </row>
    <row r="1059" customFormat="false" ht="12.75" hidden="false" customHeight="false" outlineLevel="0" collapsed="false">
      <c r="A1059" s="191" t="str">
        <f aca="false">B1059&amp;" "&amp;C1059&amp;" "&amp;D1059</f>
        <v>US Natural Gas Physical</v>
      </c>
      <c r="B1059" s="191" t="str">
        <f aca="false">IF((LEFT(N1059,2)="US"),"US","")</f>
        <v>US</v>
      </c>
      <c r="C1059" s="191" t="str">
        <f aca="false">M1059</f>
        <v>Natural Gas</v>
      </c>
      <c r="D1059" s="191" t="str">
        <f aca="false">IF(ISNUMBER(FIND("Phy",N1059))=TRUE(),"Physical","Financial")</f>
        <v>Physical</v>
      </c>
      <c r="E1059" s="191" t="n">
        <f aca="false">IF(VLOOKUP(S1059,'DD-Lookup'!$J$6:$L$50,3,FALSE())="Monthly",(YEAR(AC1059)-YEAR(AB1059))*12+MONTH(AC1059)-MONTH(AB1059)+1,(AC1059-AB1059+1))</f>
        <v>1</v>
      </c>
      <c r="F1059" s="220" t="n">
        <f aca="false">E1059*SUM(P1059:Q1059)</f>
        <v>2500</v>
      </c>
      <c r="G1059" s="196" t="n">
        <v>1245595</v>
      </c>
      <c r="H1059" s="197" t="n">
        <v>37026.3372222222</v>
      </c>
      <c r="I1059" s="0" t="s">
        <v>1228</v>
      </c>
      <c r="M1059" s="0" t="s">
        <v>927</v>
      </c>
      <c r="N1059" s="0" t="s">
        <v>1371</v>
      </c>
      <c r="O1059" s="0" t="s">
        <v>1798</v>
      </c>
      <c r="P1059" s="198" t="n">
        <v>2500</v>
      </c>
      <c r="S1059" s="0" t="s">
        <v>1343</v>
      </c>
      <c r="T1059" s="0" t="s">
        <v>772</v>
      </c>
      <c r="U1059" s="200" t="n">
        <v>3</v>
      </c>
      <c r="V1059" s="0" t="s">
        <v>1799</v>
      </c>
      <c r="W1059" s="0" t="s">
        <v>1800</v>
      </c>
      <c r="X1059" s="0" t="s">
        <v>1801</v>
      </c>
      <c r="Y1059" s="0" t="s">
        <v>1376</v>
      </c>
      <c r="Z1059" s="0" t="s">
        <v>573</v>
      </c>
      <c r="AA1059" s="0" t="n">
        <v>788896</v>
      </c>
      <c r="AB1059" s="197" t="n">
        <v>37027.875</v>
      </c>
      <c r="AC1059" s="197" t="n">
        <v>37027.875</v>
      </c>
    </row>
    <row r="1060" customFormat="false" ht="12.75" hidden="false" customHeight="false" outlineLevel="0" collapsed="false">
      <c r="A1060" s="191" t="str">
        <f aca="false">B1060&amp;" "&amp;C1060&amp;" "&amp;D1060</f>
        <v>US Power Physical</v>
      </c>
      <c r="B1060" s="191" t="str">
        <f aca="false">IF((LEFT(N1060,2)="US"),"US","")</f>
        <v>US</v>
      </c>
      <c r="C1060" s="191" t="str">
        <f aca="false">M1060</f>
        <v>Power</v>
      </c>
      <c r="D1060" s="191" t="str">
        <f aca="false">IF(ISNUMBER(FIND("Phy",N1060))=TRUE(),"Physical","Financial")</f>
        <v>Physical</v>
      </c>
      <c r="E1060" s="191" t="n">
        <f aca="false">IF(VLOOKUP(S1060,'DD-Lookup'!$J$6:$L$50,3,FALSE())="Monthly",(YEAR(AC1060)-YEAR(AB1060))*12+MONTH(AC1060)-MONTH(AB1060)+1,(AC1060-AB1060+1))</f>
        <v>1</v>
      </c>
      <c r="F1060" s="220" t="n">
        <f aca="false">E1060*SUM(P1060:Q1060)</f>
        <v>25</v>
      </c>
      <c r="G1060" s="196" t="n">
        <v>1245596</v>
      </c>
      <c r="H1060" s="197" t="n">
        <v>37026.3372569445</v>
      </c>
      <c r="I1060" s="0" t="s">
        <v>1180</v>
      </c>
      <c r="M1060" s="0" t="s">
        <v>72</v>
      </c>
      <c r="N1060" s="0" t="s">
        <v>1746</v>
      </c>
      <c r="O1060" s="0" t="s">
        <v>1766</v>
      </c>
      <c r="Q1060" s="198" t="n">
        <v>25</v>
      </c>
      <c r="S1060" s="0" t="s">
        <v>781</v>
      </c>
      <c r="T1060" s="0" t="s">
        <v>772</v>
      </c>
      <c r="U1060" s="200" t="n">
        <v>217</v>
      </c>
      <c r="V1060" s="0" t="s">
        <v>1758</v>
      </c>
      <c r="W1060" s="0" t="s">
        <v>1768</v>
      </c>
      <c r="X1060" s="0" t="s">
        <v>1750</v>
      </c>
      <c r="Y1060" s="0" t="s">
        <v>1167</v>
      </c>
      <c r="Z1060" s="0" t="s">
        <v>628</v>
      </c>
      <c r="AA1060" s="0" t="n">
        <v>610973.1</v>
      </c>
      <c r="AB1060" s="197" t="n">
        <v>37027.875</v>
      </c>
      <c r="AC1060" s="197" t="n">
        <v>37027.875</v>
      </c>
    </row>
    <row r="1061" customFormat="false" ht="12.75" hidden="false" customHeight="false" outlineLevel="0" collapsed="false">
      <c r="A1061" s="191" t="str">
        <f aca="false">B1061&amp;" "&amp;C1061&amp;" "&amp;D1061</f>
        <v>US Natural Gas Physical</v>
      </c>
      <c r="B1061" s="191" t="str">
        <f aca="false">IF((LEFT(N1061,2)="US"),"US","")</f>
        <v>US</v>
      </c>
      <c r="C1061" s="191" t="str">
        <f aca="false">M1061</f>
        <v>Natural Gas</v>
      </c>
      <c r="D1061" s="191" t="str">
        <f aca="false">IF(ISNUMBER(FIND("Phy",N1061))=TRUE(),"Physical","Financial")</f>
        <v>Physical</v>
      </c>
      <c r="E1061" s="191" t="n">
        <f aca="false">IF(VLOOKUP(S1061,'DD-Lookup'!$J$6:$L$50,3,FALSE())="Monthly",(YEAR(AC1061)-YEAR(AB1061))*12+MONTH(AC1061)-MONTH(AB1061)+1,(AC1061-AB1061+1))</f>
        <v>1</v>
      </c>
      <c r="F1061" s="220" t="n">
        <f aca="false">E1061*SUM(P1061:Q1061)</f>
        <v>5000</v>
      </c>
      <c r="G1061" s="196" t="n">
        <v>1245597</v>
      </c>
      <c r="H1061" s="197" t="n">
        <v>37026.3372569445</v>
      </c>
      <c r="I1061" s="0" t="s">
        <v>1678</v>
      </c>
      <c r="M1061" s="0" t="s">
        <v>927</v>
      </c>
      <c r="N1061" s="0" t="s">
        <v>1371</v>
      </c>
      <c r="O1061" s="0" t="s">
        <v>1633</v>
      </c>
      <c r="Q1061" s="198" t="n">
        <v>5000</v>
      </c>
      <c r="S1061" s="0" t="s">
        <v>1343</v>
      </c>
      <c r="T1061" s="0" t="s">
        <v>772</v>
      </c>
      <c r="U1061" s="200" t="n">
        <v>4.79</v>
      </c>
      <c r="V1061" s="0" t="s">
        <v>1679</v>
      </c>
      <c r="W1061" s="0" t="s">
        <v>1635</v>
      </c>
      <c r="X1061" s="0" t="s">
        <v>1636</v>
      </c>
      <c r="Y1061" s="0" t="s">
        <v>1376</v>
      </c>
      <c r="Z1061" s="0" t="s">
        <v>573</v>
      </c>
      <c r="AA1061" s="0" t="n">
        <v>788897</v>
      </c>
      <c r="AB1061" s="197" t="n">
        <v>37027.875</v>
      </c>
      <c r="AC1061" s="197" t="n">
        <v>37027.875</v>
      </c>
    </row>
    <row r="1062" customFormat="false" ht="12.75" hidden="false" customHeight="false" outlineLevel="0" collapsed="false">
      <c r="A1062" s="191" t="str">
        <f aca="false">B1062&amp;" "&amp;C1062&amp;" "&amp;D1062</f>
        <v>US Natural Gas Physical</v>
      </c>
      <c r="B1062" s="191" t="str">
        <f aca="false">IF((LEFT(N1062,2)="US"),"US","")</f>
        <v>US</v>
      </c>
      <c r="C1062" s="191" t="str">
        <f aca="false">M1062</f>
        <v>Natural Gas</v>
      </c>
      <c r="D1062" s="191" t="str">
        <f aca="false">IF(ISNUMBER(FIND("Phy",N1062))=TRUE(),"Physical","Financial")</f>
        <v>Physical</v>
      </c>
      <c r="E1062" s="191" t="n">
        <f aca="false">IF(VLOOKUP(S1062,'DD-Lookup'!$J$6:$L$50,3,FALSE())="Monthly",(YEAR(AC1062)-YEAR(AB1062))*12+MONTH(AC1062)-MONTH(AB1062)+1,(AC1062-AB1062+1))</f>
        <v>1</v>
      </c>
      <c r="F1062" s="220" t="n">
        <f aca="false">E1062*SUM(P1062:Q1062)</f>
        <v>5000</v>
      </c>
      <c r="G1062" s="196" t="n">
        <v>1245598</v>
      </c>
      <c r="H1062" s="197" t="n">
        <v>37026.337349537</v>
      </c>
      <c r="I1062" s="0" t="s">
        <v>1678</v>
      </c>
      <c r="M1062" s="0" t="s">
        <v>927</v>
      </c>
      <c r="N1062" s="0" t="s">
        <v>1371</v>
      </c>
      <c r="O1062" s="0" t="s">
        <v>1651</v>
      </c>
      <c r="Q1062" s="198" t="n">
        <v>5000</v>
      </c>
      <c r="S1062" s="0" t="s">
        <v>1343</v>
      </c>
      <c r="T1062" s="0" t="s">
        <v>772</v>
      </c>
      <c r="U1062" s="200" t="n">
        <v>4.825</v>
      </c>
      <c r="V1062" s="0" t="s">
        <v>1679</v>
      </c>
      <c r="W1062" s="0" t="s">
        <v>1635</v>
      </c>
      <c r="X1062" s="0" t="s">
        <v>1636</v>
      </c>
      <c r="Y1062" s="0" t="s">
        <v>1376</v>
      </c>
      <c r="Z1062" s="0" t="s">
        <v>573</v>
      </c>
      <c r="AA1062" s="0" t="n">
        <v>788898</v>
      </c>
      <c r="AB1062" s="197" t="n">
        <v>37027.875</v>
      </c>
      <c r="AC1062" s="197" t="n">
        <v>37027.875</v>
      </c>
    </row>
    <row r="1063" customFormat="false" ht="12.75" hidden="false" customHeight="false" outlineLevel="0" collapsed="false">
      <c r="A1063" s="191" t="str">
        <f aca="false">B1063&amp;" "&amp;C1063&amp;" "&amp;D1063</f>
        <v>US Natural Gas Physical</v>
      </c>
      <c r="B1063" s="191" t="str">
        <f aca="false">IF((LEFT(N1063,2)="US"),"US","")</f>
        <v>US</v>
      </c>
      <c r="C1063" s="191" t="str">
        <f aca="false">M1063</f>
        <v>Natural Gas</v>
      </c>
      <c r="D1063" s="191" t="str">
        <f aca="false">IF(ISNUMBER(FIND("Phy",N1063))=TRUE(),"Physical","Financial")</f>
        <v>Physical</v>
      </c>
      <c r="E1063" s="191" t="n">
        <f aca="false">IF(VLOOKUP(S1063,'DD-Lookup'!$J$6:$L$50,3,FALSE())="Monthly",(YEAR(AC1063)-YEAR(AB1063))*12+MONTH(AC1063)-MONTH(AB1063)+1,(AC1063-AB1063+1))</f>
        <v>1</v>
      </c>
      <c r="F1063" s="220" t="n">
        <f aca="false">E1063*SUM(P1063:Q1063)</f>
        <v>2500</v>
      </c>
      <c r="G1063" s="196" t="n">
        <v>1245599</v>
      </c>
      <c r="H1063" s="197" t="n">
        <v>37026.3373726852</v>
      </c>
      <c r="I1063" s="0" t="s">
        <v>1340</v>
      </c>
      <c r="M1063" s="0" t="s">
        <v>927</v>
      </c>
      <c r="N1063" s="0" t="s">
        <v>1371</v>
      </c>
      <c r="O1063" s="0" t="s">
        <v>1803</v>
      </c>
      <c r="P1063" s="198" t="n">
        <v>2500</v>
      </c>
      <c r="S1063" s="0" t="s">
        <v>1343</v>
      </c>
      <c r="T1063" s="0" t="s">
        <v>772</v>
      </c>
      <c r="U1063" s="200" t="n">
        <v>3.06</v>
      </c>
      <c r="V1063" s="0" t="s">
        <v>1804</v>
      </c>
      <c r="W1063" s="0" t="s">
        <v>1800</v>
      </c>
      <c r="X1063" s="0" t="s">
        <v>1801</v>
      </c>
      <c r="Y1063" s="0" t="s">
        <v>1376</v>
      </c>
      <c r="Z1063" s="0" t="s">
        <v>573</v>
      </c>
      <c r="AA1063" s="0" t="n">
        <v>788899</v>
      </c>
      <c r="AB1063" s="197" t="n">
        <v>37027.875</v>
      </c>
      <c r="AC1063" s="197" t="n">
        <v>37027.875</v>
      </c>
    </row>
    <row r="1064" customFormat="false" ht="12.75" hidden="false" customHeight="false" outlineLevel="0" collapsed="false">
      <c r="A1064" s="191" t="str">
        <f aca="false">B1064&amp;" "&amp;C1064&amp;" "&amp;D1064</f>
        <v>US Natural Gas Physical</v>
      </c>
      <c r="B1064" s="191" t="str">
        <f aca="false">IF((LEFT(N1064,2)="US"),"US","")</f>
        <v>US</v>
      </c>
      <c r="C1064" s="191" t="str">
        <f aca="false">M1064</f>
        <v>Natural Gas</v>
      </c>
      <c r="D1064" s="191" t="str">
        <f aca="false">IF(ISNUMBER(FIND("Phy",N1064))=TRUE(),"Physical","Financial")</f>
        <v>Physical</v>
      </c>
      <c r="E1064" s="191" t="n">
        <f aca="false">IF(VLOOKUP(S1064,'DD-Lookup'!$J$6:$L$50,3,FALSE())="Monthly",(YEAR(AC1064)-YEAR(AB1064))*12+MONTH(AC1064)-MONTH(AB1064)+1,(AC1064-AB1064+1))</f>
        <v>1</v>
      </c>
      <c r="F1064" s="220" t="n">
        <f aca="false">E1064*SUM(P1064:Q1064)</f>
        <v>5000</v>
      </c>
      <c r="G1064" s="196" t="n">
        <v>1245600</v>
      </c>
      <c r="H1064" s="197" t="n">
        <v>37026.3374189815</v>
      </c>
      <c r="I1064" s="0" t="s">
        <v>1228</v>
      </c>
      <c r="M1064" s="0" t="s">
        <v>927</v>
      </c>
      <c r="N1064" s="0" t="s">
        <v>1371</v>
      </c>
      <c r="O1064" s="0" t="s">
        <v>1731</v>
      </c>
      <c r="P1064" s="198" t="n">
        <v>5000</v>
      </c>
      <c r="S1064" s="0" t="s">
        <v>1343</v>
      </c>
      <c r="T1064" s="0" t="s">
        <v>772</v>
      </c>
      <c r="U1064" s="200" t="n">
        <v>3.155</v>
      </c>
      <c r="V1064" s="0" t="s">
        <v>1732</v>
      </c>
      <c r="W1064" s="0" t="s">
        <v>1733</v>
      </c>
      <c r="X1064" s="0" t="s">
        <v>1676</v>
      </c>
      <c r="Y1064" s="0" t="s">
        <v>1376</v>
      </c>
      <c r="Z1064" s="0" t="s">
        <v>573</v>
      </c>
      <c r="AA1064" s="0" t="n">
        <v>788900</v>
      </c>
      <c r="AB1064" s="197" t="n">
        <v>37027.875</v>
      </c>
      <c r="AC1064" s="197" t="n">
        <v>37027.875</v>
      </c>
    </row>
    <row r="1065" customFormat="false" ht="12.75" hidden="false" customHeight="false" outlineLevel="0" collapsed="false">
      <c r="A1065" s="191" t="str">
        <f aca="false">B1065&amp;" "&amp;C1065&amp;" "&amp;D1065</f>
        <v>US Power Physical</v>
      </c>
      <c r="B1065" s="191" t="str">
        <f aca="false">IF((LEFT(N1065,2)="US"),"US","")</f>
        <v>US</v>
      </c>
      <c r="C1065" s="191" t="str">
        <f aca="false">M1065</f>
        <v>Power</v>
      </c>
      <c r="D1065" s="191" t="str">
        <f aca="false">IF(ISNUMBER(FIND("Phy",N1065))=TRUE(),"Physical","Financial")</f>
        <v>Physical</v>
      </c>
      <c r="E1065" s="191" t="n">
        <f aca="false">IF(VLOOKUP(S1065,'DD-Lookup'!$J$6:$L$50,3,FALSE())="Monthly",(YEAR(AC1065)-YEAR(AB1065))*12+MONTH(AC1065)-MONTH(AB1065)+1,(AC1065-AB1065+1))</f>
        <v>1</v>
      </c>
      <c r="F1065" s="220" t="n">
        <f aca="false">E1065*SUM(P1065:Q1065)</f>
        <v>25</v>
      </c>
      <c r="G1065" s="196" t="n">
        <v>1245601</v>
      </c>
      <c r="H1065" s="197" t="n">
        <v>37026.3374652778</v>
      </c>
      <c r="I1065" s="0" t="s">
        <v>1225</v>
      </c>
      <c r="M1065" s="0" t="s">
        <v>72</v>
      </c>
      <c r="N1065" s="0" t="s">
        <v>1741</v>
      </c>
      <c r="O1065" s="0" t="s">
        <v>1753</v>
      </c>
      <c r="P1065" s="198" t="n">
        <v>25</v>
      </c>
      <c r="S1065" s="0" t="s">
        <v>781</v>
      </c>
      <c r="T1065" s="0" t="s">
        <v>772</v>
      </c>
      <c r="U1065" s="200" t="n">
        <v>232.5</v>
      </c>
      <c r="V1065" s="0" t="s">
        <v>1853</v>
      </c>
      <c r="W1065" s="0" t="s">
        <v>1755</v>
      </c>
      <c r="X1065" s="0" t="s">
        <v>1745</v>
      </c>
      <c r="Y1065" s="0" t="s">
        <v>1167</v>
      </c>
      <c r="Z1065" s="0" t="s">
        <v>628</v>
      </c>
      <c r="AA1065" s="0" t="n">
        <v>610974.1</v>
      </c>
      <c r="AB1065" s="197" t="n">
        <v>37027.875</v>
      </c>
      <c r="AC1065" s="197" t="n">
        <v>37027.875</v>
      </c>
    </row>
    <row r="1066" customFormat="false" ht="12.75" hidden="false" customHeight="false" outlineLevel="0" collapsed="false">
      <c r="A1066" s="191" t="str">
        <f aca="false">B1066&amp;" "&amp;C1066&amp;" "&amp;D1066</f>
        <v>US Natural Gas Physical</v>
      </c>
      <c r="B1066" s="191" t="str">
        <f aca="false">IF((LEFT(N1066,2)="US"),"US","")</f>
        <v>US</v>
      </c>
      <c r="C1066" s="191" t="str">
        <f aca="false">M1066</f>
        <v>Natural Gas</v>
      </c>
      <c r="D1066" s="191" t="str">
        <f aca="false">IF(ISNUMBER(FIND("Phy",N1066))=TRUE(),"Physical","Financial")</f>
        <v>Physical</v>
      </c>
      <c r="E1066" s="191" t="n">
        <f aca="false">IF(VLOOKUP(S1066,'DD-Lookup'!$J$6:$L$50,3,FALSE())="Monthly",(YEAR(AC1066)-YEAR(AB1066))*12+MONTH(AC1066)-MONTH(AB1066)+1,(AC1066-AB1066+1))</f>
        <v>1</v>
      </c>
      <c r="F1066" s="220" t="n">
        <f aca="false">E1066*SUM(P1066:Q1066)</f>
        <v>5000</v>
      </c>
      <c r="G1066" s="196" t="n">
        <v>1245602</v>
      </c>
      <c r="H1066" s="197" t="n">
        <v>37026.3375</v>
      </c>
      <c r="I1066" s="0" t="s">
        <v>1734</v>
      </c>
      <c r="M1066" s="0" t="s">
        <v>927</v>
      </c>
      <c r="N1066" s="0" t="s">
        <v>1371</v>
      </c>
      <c r="O1066" s="0" t="s">
        <v>1665</v>
      </c>
      <c r="Q1066" s="198" t="n">
        <v>5000</v>
      </c>
      <c r="S1066" s="0" t="s">
        <v>1343</v>
      </c>
      <c r="T1066" s="0" t="s">
        <v>772</v>
      </c>
      <c r="U1066" s="200" t="n">
        <v>4.825</v>
      </c>
      <c r="V1066" s="0" t="s">
        <v>1735</v>
      </c>
      <c r="W1066" s="0" t="s">
        <v>1635</v>
      </c>
      <c r="X1066" s="0" t="s">
        <v>1636</v>
      </c>
      <c r="Y1066" s="0" t="s">
        <v>1376</v>
      </c>
      <c r="Z1066" s="0" t="s">
        <v>573</v>
      </c>
      <c r="AA1066" s="0" t="n">
        <v>788901</v>
      </c>
      <c r="AB1066" s="197" t="n">
        <v>37027.875</v>
      </c>
      <c r="AC1066" s="197" t="n">
        <v>37027.875</v>
      </c>
    </row>
    <row r="1067" customFormat="false" ht="12.75" hidden="false" customHeight="false" outlineLevel="0" collapsed="false">
      <c r="A1067" s="191" t="str">
        <f aca="false">B1067&amp;" "&amp;C1067&amp;" "&amp;D1067</f>
        <v>US Power Physical</v>
      </c>
      <c r="B1067" s="191" t="str">
        <f aca="false">IF((LEFT(N1067,2)="US"),"US","")</f>
        <v>US</v>
      </c>
      <c r="C1067" s="191" t="str">
        <f aca="false">M1067</f>
        <v>Power</v>
      </c>
      <c r="D1067" s="191" t="str">
        <f aca="false">IF(ISNUMBER(FIND("Phy",N1067))=TRUE(),"Physical","Financial")</f>
        <v>Physical</v>
      </c>
      <c r="E1067" s="191" t="n">
        <f aca="false">IF(VLOOKUP(S1067,'DD-Lookup'!$J$6:$L$50,3,FALSE())="Monthly",(YEAR(AC1067)-YEAR(AB1067))*12+MONTH(AC1067)-MONTH(AB1067)+1,(AC1067-AB1067+1))</f>
        <v>1</v>
      </c>
      <c r="F1067" s="220" t="n">
        <f aca="false">E1067*SUM(P1067:Q1067)</f>
        <v>25</v>
      </c>
      <c r="G1067" s="196" t="n">
        <v>1245603</v>
      </c>
      <c r="H1067" s="197" t="n">
        <v>37026.3375347222</v>
      </c>
      <c r="I1067" s="0" t="s">
        <v>1835</v>
      </c>
      <c r="M1067" s="0" t="s">
        <v>72</v>
      </c>
      <c r="N1067" s="0" t="s">
        <v>1741</v>
      </c>
      <c r="O1067" s="0" t="s">
        <v>1753</v>
      </c>
      <c r="P1067" s="198" t="n">
        <v>25</v>
      </c>
      <c r="S1067" s="0" t="s">
        <v>781</v>
      </c>
      <c r="T1067" s="0" t="s">
        <v>772</v>
      </c>
      <c r="U1067" s="200" t="n">
        <v>230</v>
      </c>
      <c r="V1067" s="0" t="s">
        <v>1836</v>
      </c>
      <c r="W1067" s="0" t="s">
        <v>1755</v>
      </c>
      <c r="X1067" s="0" t="s">
        <v>1745</v>
      </c>
      <c r="Y1067" s="0" t="s">
        <v>1167</v>
      </c>
      <c r="Z1067" s="0" t="s">
        <v>628</v>
      </c>
      <c r="AA1067" s="0" t="n">
        <v>610975.1</v>
      </c>
      <c r="AB1067" s="197" t="n">
        <v>37027.875</v>
      </c>
      <c r="AC1067" s="197" t="n">
        <v>37027.875</v>
      </c>
    </row>
    <row r="1068" customFormat="false" ht="12.75" hidden="false" customHeight="false" outlineLevel="0" collapsed="false">
      <c r="A1068" s="191" t="str">
        <f aca="false">B1068&amp;" "&amp;C1068&amp;" "&amp;D1068</f>
        <v>US Natural Gas Physical</v>
      </c>
      <c r="B1068" s="191" t="str">
        <f aca="false">IF((LEFT(N1068,2)="US"),"US","")</f>
        <v>US</v>
      </c>
      <c r="C1068" s="191" t="str">
        <f aca="false">M1068</f>
        <v>Natural Gas</v>
      </c>
      <c r="D1068" s="191" t="str">
        <f aca="false">IF(ISNUMBER(FIND("Phy",N1068))=TRUE(),"Physical","Financial")</f>
        <v>Physical</v>
      </c>
      <c r="E1068" s="191" t="n">
        <f aca="false">IF(VLOOKUP(S1068,'DD-Lookup'!$J$6:$L$50,3,FALSE())="Monthly",(YEAR(AC1068)-YEAR(AB1068))*12+MONTH(AC1068)-MONTH(AB1068)+1,(AC1068-AB1068+1))</f>
        <v>1</v>
      </c>
      <c r="F1068" s="220" t="n">
        <f aca="false">E1068*SUM(P1068:Q1068)</f>
        <v>5000</v>
      </c>
      <c r="G1068" s="196" t="n">
        <v>1245604</v>
      </c>
      <c r="H1068" s="197" t="n">
        <v>37026.3375694445</v>
      </c>
      <c r="I1068" s="0" t="s">
        <v>1430</v>
      </c>
      <c r="M1068" s="0" t="s">
        <v>927</v>
      </c>
      <c r="N1068" s="0" t="s">
        <v>1371</v>
      </c>
      <c r="O1068" s="0" t="s">
        <v>1731</v>
      </c>
      <c r="P1068" s="198" t="n">
        <v>5000</v>
      </c>
      <c r="S1068" s="0" t="s">
        <v>1343</v>
      </c>
      <c r="T1068" s="0" t="s">
        <v>772</v>
      </c>
      <c r="U1068" s="200" t="n">
        <v>3.13</v>
      </c>
      <c r="V1068" s="0" t="s">
        <v>1778</v>
      </c>
      <c r="W1068" s="0" t="s">
        <v>1733</v>
      </c>
      <c r="X1068" s="0" t="s">
        <v>1676</v>
      </c>
      <c r="Y1068" s="0" t="s">
        <v>1376</v>
      </c>
      <c r="Z1068" s="0" t="s">
        <v>573</v>
      </c>
      <c r="AA1068" s="0" t="n">
        <v>788902</v>
      </c>
      <c r="AB1068" s="197" t="n">
        <v>37027.875</v>
      </c>
      <c r="AC1068" s="197" t="n">
        <v>37027.875</v>
      </c>
    </row>
    <row r="1069" customFormat="false" ht="12.75" hidden="false" customHeight="false" outlineLevel="0" collapsed="false">
      <c r="A1069" s="191" t="str">
        <f aca="false">B1069&amp;" "&amp;C1069&amp;" "&amp;D1069</f>
        <v>US Natural Gas Physical</v>
      </c>
      <c r="B1069" s="191" t="str">
        <f aca="false">IF((LEFT(N1069,2)="US"),"US","")</f>
        <v>US</v>
      </c>
      <c r="C1069" s="191" t="str">
        <f aca="false">M1069</f>
        <v>Natural Gas</v>
      </c>
      <c r="D1069" s="191" t="str">
        <f aca="false">IF(ISNUMBER(FIND("Phy",N1069))=TRUE(),"Physical","Financial")</f>
        <v>Physical</v>
      </c>
      <c r="E1069" s="191" t="n">
        <f aca="false">IF(VLOOKUP(S1069,'DD-Lookup'!$J$6:$L$50,3,FALSE())="Monthly",(YEAR(AC1069)-YEAR(AB1069))*12+MONTH(AC1069)-MONTH(AB1069)+1,(AC1069-AB1069+1))</f>
        <v>1</v>
      </c>
      <c r="F1069" s="220" t="n">
        <f aca="false">E1069*SUM(P1069:Q1069)</f>
        <v>10000</v>
      </c>
      <c r="G1069" s="196" t="n">
        <v>1245608</v>
      </c>
      <c r="H1069" s="197" t="n">
        <v>37026.337650463</v>
      </c>
      <c r="I1069" s="0" t="s">
        <v>1854</v>
      </c>
      <c r="M1069" s="0" t="s">
        <v>927</v>
      </c>
      <c r="N1069" s="0" t="s">
        <v>1371</v>
      </c>
      <c r="O1069" s="0" t="s">
        <v>1553</v>
      </c>
      <c r="Q1069" s="198" t="n">
        <v>10000</v>
      </c>
      <c r="S1069" s="0" t="s">
        <v>1343</v>
      </c>
      <c r="T1069" s="0" t="s">
        <v>772</v>
      </c>
      <c r="U1069" s="200" t="n">
        <v>4.43</v>
      </c>
      <c r="V1069" s="0" t="s">
        <v>1855</v>
      </c>
      <c r="W1069" s="0" t="s">
        <v>1555</v>
      </c>
      <c r="X1069" s="0" t="s">
        <v>1556</v>
      </c>
      <c r="Y1069" s="0" t="s">
        <v>1376</v>
      </c>
      <c r="Z1069" s="0" t="s">
        <v>573</v>
      </c>
      <c r="AA1069" s="0" t="n">
        <v>788903</v>
      </c>
      <c r="AB1069" s="197" t="n">
        <v>37027.875</v>
      </c>
      <c r="AC1069" s="197" t="n">
        <v>37027.875</v>
      </c>
    </row>
    <row r="1070" customFormat="false" ht="12.75" hidden="false" customHeight="false" outlineLevel="0" collapsed="false">
      <c r="A1070" s="191" t="str">
        <f aca="false">B1070&amp;" "&amp;C1070&amp;" "&amp;D1070</f>
        <v>US Natural Gas Physical</v>
      </c>
      <c r="B1070" s="191" t="str">
        <f aca="false">IF((LEFT(N1070,2)="US"),"US","")</f>
        <v>US</v>
      </c>
      <c r="C1070" s="191" t="str">
        <f aca="false">M1070</f>
        <v>Natural Gas</v>
      </c>
      <c r="D1070" s="191" t="str">
        <f aca="false">IF(ISNUMBER(FIND("Phy",N1070))=TRUE(),"Physical","Financial")</f>
        <v>Physical</v>
      </c>
      <c r="E1070" s="191" t="n">
        <f aca="false">IF(VLOOKUP(S1070,'DD-Lookup'!$J$6:$L$50,3,FALSE())="Monthly",(YEAR(AC1070)-YEAR(AB1070))*12+MONTH(AC1070)-MONTH(AB1070)+1,(AC1070-AB1070+1))</f>
        <v>1</v>
      </c>
      <c r="F1070" s="220" t="n">
        <f aca="false">E1070*SUM(P1070:Q1070)</f>
        <v>5000</v>
      </c>
      <c r="G1070" s="196" t="n">
        <v>1245610</v>
      </c>
      <c r="H1070" s="197" t="n">
        <v>37026.3376736111</v>
      </c>
      <c r="I1070" s="0" t="s">
        <v>1571</v>
      </c>
      <c r="M1070" s="0" t="s">
        <v>927</v>
      </c>
      <c r="N1070" s="0" t="s">
        <v>1371</v>
      </c>
      <c r="O1070" s="0" t="s">
        <v>1731</v>
      </c>
      <c r="P1070" s="198" t="n">
        <v>5000</v>
      </c>
      <c r="S1070" s="0" t="s">
        <v>1343</v>
      </c>
      <c r="T1070" s="0" t="s">
        <v>772</v>
      </c>
      <c r="U1070" s="200" t="n">
        <v>3.105</v>
      </c>
      <c r="V1070" s="0" t="s">
        <v>1572</v>
      </c>
      <c r="W1070" s="0" t="s">
        <v>1733</v>
      </c>
      <c r="X1070" s="0" t="s">
        <v>1676</v>
      </c>
      <c r="Y1070" s="0" t="s">
        <v>1376</v>
      </c>
      <c r="Z1070" s="0" t="s">
        <v>573</v>
      </c>
      <c r="AA1070" s="0" t="n">
        <v>788905</v>
      </c>
      <c r="AB1070" s="197" t="n">
        <v>37027.875</v>
      </c>
      <c r="AC1070" s="197" t="n">
        <v>37027.875</v>
      </c>
    </row>
    <row r="1071" customFormat="false" ht="12.75" hidden="false" customHeight="false" outlineLevel="0" collapsed="false">
      <c r="A1071" s="191" t="str">
        <f aca="false">B1071&amp;" "&amp;C1071&amp;" "&amp;D1071</f>
        <v>US Natural Gas Physical</v>
      </c>
      <c r="B1071" s="191" t="str">
        <f aca="false">IF((LEFT(N1071,2)="US"),"US","")</f>
        <v>US</v>
      </c>
      <c r="C1071" s="191" t="str">
        <f aca="false">M1071</f>
        <v>Natural Gas</v>
      </c>
      <c r="D1071" s="191" t="str">
        <f aca="false">IF(ISNUMBER(FIND("Phy",N1071))=TRUE(),"Physical","Financial")</f>
        <v>Physical</v>
      </c>
      <c r="E1071" s="191" t="n">
        <f aca="false">IF(VLOOKUP(S1071,'DD-Lookup'!$J$6:$L$50,3,FALSE())="Monthly",(YEAR(AC1071)-YEAR(AB1071))*12+MONTH(AC1071)-MONTH(AB1071)+1,(AC1071-AB1071+1))</f>
        <v>1</v>
      </c>
      <c r="F1071" s="220" t="n">
        <f aca="false">E1071*SUM(P1071:Q1071)</f>
        <v>4037</v>
      </c>
      <c r="G1071" s="196" t="n">
        <v>1245609</v>
      </c>
      <c r="H1071" s="197" t="n">
        <v>37026.3376736111</v>
      </c>
      <c r="I1071" s="0" t="s">
        <v>1569</v>
      </c>
      <c r="M1071" s="0" t="s">
        <v>927</v>
      </c>
      <c r="N1071" s="0" t="s">
        <v>1371</v>
      </c>
      <c r="O1071" s="0" t="s">
        <v>1633</v>
      </c>
      <c r="P1071" s="198" t="n">
        <v>4037</v>
      </c>
      <c r="S1071" s="0" t="s">
        <v>1343</v>
      </c>
      <c r="T1071" s="0" t="s">
        <v>772</v>
      </c>
      <c r="U1071" s="200" t="n">
        <v>4.775</v>
      </c>
      <c r="V1071" s="0" t="s">
        <v>1856</v>
      </c>
      <c r="W1071" s="0" t="s">
        <v>1635</v>
      </c>
      <c r="X1071" s="0" t="s">
        <v>1636</v>
      </c>
      <c r="Y1071" s="0" t="s">
        <v>1376</v>
      </c>
      <c r="Z1071" s="0" t="s">
        <v>573</v>
      </c>
      <c r="AA1071" s="0" t="n">
        <v>788904</v>
      </c>
      <c r="AB1071" s="197" t="n">
        <v>37027.875</v>
      </c>
      <c r="AC1071" s="197" t="n">
        <v>37027.875</v>
      </c>
    </row>
    <row r="1072" customFormat="false" ht="12.75" hidden="false" customHeight="false" outlineLevel="0" collapsed="false">
      <c r="A1072" s="191" t="str">
        <f aca="false">B1072&amp;" "&amp;C1072&amp;" "&amp;D1072</f>
        <v>US Power Financial</v>
      </c>
      <c r="B1072" s="191" t="str">
        <f aca="false">IF((LEFT(N1072,2)="US"),"US","")</f>
        <v>US</v>
      </c>
      <c r="C1072" s="191" t="str">
        <f aca="false">M1072</f>
        <v>Power</v>
      </c>
      <c r="D1072" s="191" t="str">
        <f aca="false">IF(ISNUMBER(FIND("Phy",N1072))=TRUE(),"Physical","Financial")</f>
        <v>Financial</v>
      </c>
      <c r="E1072" s="191" t="n">
        <f aca="false">IF(VLOOKUP(S1072,'DD-Lookup'!$J$6:$L$50,3,FALSE())="Monthly",(YEAR(AC1072)-YEAR(AB1072))*12+MONTH(AC1072)-MONTH(AB1072)+1,(AC1072-AB1072+1))</f>
        <v>1</v>
      </c>
      <c r="F1072" s="220" t="n">
        <f aca="false">E1072*SUM(P1072:Q1072)</f>
        <v>50</v>
      </c>
      <c r="G1072" s="196" t="n">
        <v>1245611</v>
      </c>
      <c r="H1072" s="197" t="n">
        <v>37026.3377662037</v>
      </c>
      <c r="I1072" s="0" t="s">
        <v>1180</v>
      </c>
      <c r="M1072" s="0" t="s">
        <v>72</v>
      </c>
      <c r="N1072" s="0" t="s">
        <v>1162</v>
      </c>
      <c r="O1072" s="0" t="s">
        <v>1324</v>
      </c>
      <c r="P1072" s="198" t="n">
        <v>50</v>
      </c>
      <c r="S1072" s="0" t="s">
        <v>781</v>
      </c>
      <c r="T1072" s="0" t="s">
        <v>772</v>
      </c>
      <c r="U1072" s="200" t="n">
        <v>51.6</v>
      </c>
      <c r="V1072" s="0" t="s">
        <v>1713</v>
      </c>
      <c r="W1072" s="0" t="s">
        <v>1260</v>
      </c>
      <c r="X1072" s="0" t="s">
        <v>1208</v>
      </c>
      <c r="Y1072" s="0" t="s">
        <v>1167</v>
      </c>
      <c r="Z1072" s="0" t="s">
        <v>573</v>
      </c>
      <c r="AA1072" s="0" t="n">
        <v>610978.1</v>
      </c>
      <c r="AB1072" s="197" t="n">
        <v>37027.875</v>
      </c>
      <c r="AC1072" s="197" t="n">
        <v>37027.875</v>
      </c>
    </row>
    <row r="1073" customFormat="false" ht="12.75" hidden="false" customHeight="false" outlineLevel="0" collapsed="false">
      <c r="A1073" s="191" t="str">
        <f aca="false">B1073&amp;" "&amp;C1073&amp;" "&amp;D1073</f>
        <v>US Power Physical</v>
      </c>
      <c r="B1073" s="191" t="str">
        <f aca="false">IF((LEFT(N1073,2)="US"),"US","")</f>
        <v>US</v>
      </c>
      <c r="C1073" s="191" t="str">
        <f aca="false">M1073</f>
        <v>Power</v>
      </c>
      <c r="D1073" s="191" t="str">
        <f aca="false">IF(ISNUMBER(FIND("Phy",N1073))=TRUE(),"Physical","Financial")</f>
        <v>Physical</v>
      </c>
      <c r="E1073" s="191" t="n">
        <f aca="false">IF(VLOOKUP(S1073,'DD-Lookup'!$J$6:$L$50,3,FALSE())="Monthly",(YEAR(AC1073)-YEAR(AB1073))*12+MONTH(AC1073)-MONTH(AB1073)+1,(AC1073-AB1073+1))</f>
        <v>1</v>
      </c>
      <c r="F1073" s="220" t="n">
        <f aca="false">E1073*SUM(P1073:Q1073)</f>
        <v>25</v>
      </c>
      <c r="G1073" s="196" t="n">
        <v>1245612</v>
      </c>
      <c r="H1073" s="197" t="n">
        <v>37026.3377777778</v>
      </c>
      <c r="I1073" s="0" t="s">
        <v>1180</v>
      </c>
      <c r="M1073" s="0" t="s">
        <v>72</v>
      </c>
      <c r="N1073" s="0" t="s">
        <v>1741</v>
      </c>
      <c r="O1073" s="0" t="s">
        <v>1742</v>
      </c>
      <c r="Q1073" s="198" t="n">
        <v>25</v>
      </c>
      <c r="S1073" s="0" t="s">
        <v>781</v>
      </c>
      <c r="T1073" s="0" t="s">
        <v>772</v>
      </c>
      <c r="U1073" s="200" t="n">
        <v>59.5</v>
      </c>
      <c r="V1073" s="0" t="s">
        <v>1795</v>
      </c>
      <c r="W1073" s="0" t="s">
        <v>1744</v>
      </c>
      <c r="X1073" s="0" t="s">
        <v>1745</v>
      </c>
      <c r="Y1073" s="0" t="s">
        <v>1167</v>
      </c>
      <c r="Z1073" s="0" t="s">
        <v>628</v>
      </c>
      <c r="AA1073" s="0" t="n">
        <v>610979.1</v>
      </c>
      <c r="AB1073" s="197" t="n">
        <v>37027.875</v>
      </c>
      <c r="AC1073" s="197" t="n">
        <v>37027.875</v>
      </c>
    </row>
    <row r="1074" customFormat="false" ht="12.75" hidden="false" customHeight="false" outlineLevel="0" collapsed="false">
      <c r="A1074" s="191" t="str">
        <f aca="false">B1074&amp;" "&amp;C1074&amp;" "&amp;D1074</f>
        <v>US Power Physical</v>
      </c>
      <c r="B1074" s="191" t="str">
        <f aca="false">IF((LEFT(N1074,2)="US"),"US","")</f>
        <v>US</v>
      </c>
      <c r="C1074" s="191" t="str">
        <f aca="false">M1074</f>
        <v>Power</v>
      </c>
      <c r="D1074" s="191" t="str">
        <f aca="false">IF(ISNUMBER(FIND("Phy",N1074))=TRUE(),"Physical","Financial")</f>
        <v>Physical</v>
      </c>
      <c r="E1074" s="191" t="n">
        <f aca="false">IF(VLOOKUP(S1074,'DD-Lookup'!$J$6:$L$50,3,FALSE())="Monthly",(YEAR(AC1074)-YEAR(AB1074))*12+MONTH(AC1074)-MONTH(AB1074)+1,(AC1074-AB1074+1))</f>
        <v>1</v>
      </c>
      <c r="F1074" s="220" t="n">
        <f aca="false">E1074*SUM(P1074:Q1074)</f>
        <v>25</v>
      </c>
      <c r="G1074" s="196" t="n">
        <v>1245613</v>
      </c>
      <c r="H1074" s="197" t="n">
        <v>37026.3378703704</v>
      </c>
      <c r="I1074" s="0" t="s">
        <v>1835</v>
      </c>
      <c r="M1074" s="0" t="s">
        <v>72</v>
      </c>
      <c r="N1074" s="0" t="s">
        <v>1741</v>
      </c>
      <c r="O1074" s="0" t="s">
        <v>1760</v>
      </c>
      <c r="P1074" s="198" t="n">
        <v>25</v>
      </c>
      <c r="S1074" s="0" t="s">
        <v>781</v>
      </c>
      <c r="T1074" s="0" t="s">
        <v>772</v>
      </c>
      <c r="U1074" s="200" t="n">
        <v>85</v>
      </c>
      <c r="V1074" s="0" t="s">
        <v>1857</v>
      </c>
      <c r="W1074" s="0" t="s">
        <v>1762</v>
      </c>
      <c r="X1074" s="0" t="s">
        <v>1745</v>
      </c>
      <c r="Y1074" s="0" t="s">
        <v>1167</v>
      </c>
      <c r="Z1074" s="0" t="s">
        <v>628</v>
      </c>
      <c r="AA1074" s="0" t="n">
        <v>610980.1</v>
      </c>
      <c r="AB1074" s="197" t="n">
        <v>37027.875</v>
      </c>
      <c r="AC1074" s="197" t="n">
        <v>37027.875</v>
      </c>
    </row>
    <row r="1075" customFormat="false" ht="12.75" hidden="false" customHeight="false" outlineLevel="0" collapsed="false">
      <c r="A1075" s="191" t="str">
        <f aca="false">B1075&amp;" "&amp;C1075&amp;" "&amp;D1075</f>
        <v>US Power Physical</v>
      </c>
      <c r="B1075" s="191" t="str">
        <f aca="false">IF((LEFT(N1075,2)="US"),"US","")</f>
        <v>US</v>
      </c>
      <c r="C1075" s="191" t="str">
        <f aca="false">M1075</f>
        <v>Power</v>
      </c>
      <c r="D1075" s="191" t="str">
        <f aca="false">IF(ISNUMBER(FIND("Phy",N1075))=TRUE(),"Physical","Financial")</f>
        <v>Physical</v>
      </c>
      <c r="E1075" s="191" t="n">
        <f aca="false">IF(VLOOKUP(S1075,'DD-Lookup'!$J$6:$L$50,3,FALSE())="Monthly",(YEAR(AC1075)-YEAR(AB1075))*12+MONTH(AC1075)-MONTH(AB1075)+1,(AC1075-AB1075+1))</f>
        <v>1</v>
      </c>
      <c r="F1075" s="220" t="n">
        <f aca="false">E1075*SUM(P1075:Q1075)</f>
        <v>25</v>
      </c>
      <c r="G1075" s="196" t="n">
        <v>1245614</v>
      </c>
      <c r="H1075" s="197" t="n">
        <v>37026.3378819445</v>
      </c>
      <c r="I1075" s="0" t="s">
        <v>1254</v>
      </c>
      <c r="M1075" s="0" t="s">
        <v>72</v>
      </c>
      <c r="N1075" s="0" t="s">
        <v>1746</v>
      </c>
      <c r="O1075" s="0" t="s">
        <v>1769</v>
      </c>
      <c r="P1075" s="198" t="n">
        <v>25</v>
      </c>
      <c r="S1075" s="0" t="s">
        <v>781</v>
      </c>
      <c r="T1075" s="0" t="s">
        <v>772</v>
      </c>
      <c r="U1075" s="200" t="n">
        <v>240</v>
      </c>
      <c r="V1075" s="0" t="s">
        <v>1858</v>
      </c>
      <c r="W1075" s="0" t="s">
        <v>1768</v>
      </c>
      <c r="X1075" s="0" t="s">
        <v>1750</v>
      </c>
      <c r="Y1075" s="0" t="s">
        <v>1167</v>
      </c>
      <c r="Z1075" s="0" t="s">
        <v>628</v>
      </c>
      <c r="AA1075" s="0" t="n">
        <v>610981.1</v>
      </c>
      <c r="AB1075" s="197" t="n">
        <v>37027.875</v>
      </c>
      <c r="AC1075" s="197" t="n">
        <v>37027.875</v>
      </c>
    </row>
    <row r="1076" customFormat="false" ht="12.75" hidden="false" customHeight="false" outlineLevel="0" collapsed="false">
      <c r="A1076" s="191" t="str">
        <f aca="false">B1076&amp;" "&amp;C1076&amp;" "&amp;D1076</f>
        <v>US Natural Gas Physical</v>
      </c>
      <c r="B1076" s="191" t="str">
        <f aca="false">IF((LEFT(N1076,2)="US"),"US","")</f>
        <v>US</v>
      </c>
      <c r="C1076" s="191" t="str">
        <f aca="false">M1076</f>
        <v>Natural Gas</v>
      </c>
      <c r="D1076" s="191" t="str">
        <f aca="false">IF(ISNUMBER(FIND("Phy",N1076))=TRUE(),"Physical","Financial")</f>
        <v>Physical</v>
      </c>
      <c r="E1076" s="191" t="n">
        <f aca="false">IF(VLOOKUP(S1076,'DD-Lookup'!$J$6:$L$50,3,FALSE())="Monthly",(YEAR(AC1076)-YEAR(AB1076))*12+MONTH(AC1076)-MONTH(AB1076)+1,(AC1076-AB1076+1))</f>
        <v>1</v>
      </c>
      <c r="F1076" s="220" t="n">
        <f aca="false">E1076*SUM(P1076:Q1076)</f>
        <v>10000</v>
      </c>
      <c r="G1076" s="196" t="n">
        <v>1245615</v>
      </c>
      <c r="H1076" s="197" t="n">
        <v>37026.3379282407</v>
      </c>
      <c r="I1076" s="0" t="s">
        <v>609</v>
      </c>
      <c r="M1076" s="0" t="s">
        <v>927</v>
      </c>
      <c r="N1076" s="0" t="s">
        <v>1371</v>
      </c>
      <c r="O1076" s="0" t="s">
        <v>1457</v>
      </c>
      <c r="Q1076" s="198" t="n">
        <v>10000</v>
      </c>
      <c r="S1076" s="0" t="s">
        <v>1343</v>
      </c>
      <c r="T1076" s="0" t="s">
        <v>772</v>
      </c>
      <c r="U1076" s="200" t="n">
        <v>4.385</v>
      </c>
      <c r="V1076" s="0" t="s">
        <v>1832</v>
      </c>
      <c r="W1076" s="0" t="s">
        <v>1459</v>
      </c>
      <c r="X1076" s="0" t="s">
        <v>1460</v>
      </c>
      <c r="Y1076" s="0" t="s">
        <v>1376</v>
      </c>
      <c r="Z1076" s="0" t="s">
        <v>573</v>
      </c>
      <c r="AA1076" s="0" t="n">
        <v>788906</v>
      </c>
      <c r="AB1076" s="197" t="n">
        <v>37027.875</v>
      </c>
      <c r="AC1076" s="197" t="n">
        <v>37027.875</v>
      </c>
    </row>
    <row r="1077" customFormat="false" ht="12.75" hidden="false" customHeight="false" outlineLevel="0" collapsed="false">
      <c r="A1077" s="191" t="str">
        <f aca="false">B1077&amp;" "&amp;C1077&amp;" "&amp;D1077</f>
        <v>US Natural Gas Physical</v>
      </c>
      <c r="B1077" s="191" t="str">
        <f aca="false">IF((LEFT(N1077,2)="US"),"US","")</f>
        <v>US</v>
      </c>
      <c r="C1077" s="191" t="str">
        <f aca="false">M1077</f>
        <v>Natural Gas</v>
      </c>
      <c r="D1077" s="191" t="str">
        <f aca="false">IF(ISNUMBER(FIND("Phy",N1077))=TRUE(),"Physical","Financial")</f>
        <v>Physical</v>
      </c>
      <c r="E1077" s="191" t="n">
        <f aca="false">IF(VLOOKUP(S1077,'DD-Lookup'!$J$6:$L$50,3,FALSE())="Monthly",(YEAR(AC1077)-YEAR(AB1077))*12+MONTH(AC1077)-MONTH(AB1077)+1,(AC1077-AB1077+1))</f>
        <v>1</v>
      </c>
      <c r="F1077" s="220" t="n">
        <f aca="false">E1077*SUM(P1077:Q1077)</f>
        <v>10000</v>
      </c>
      <c r="G1077" s="196" t="n">
        <v>1245617</v>
      </c>
      <c r="H1077" s="197" t="n">
        <v>37026.3380439815</v>
      </c>
      <c r="I1077" s="0" t="s">
        <v>1357</v>
      </c>
      <c r="M1077" s="0" t="s">
        <v>927</v>
      </c>
      <c r="N1077" s="0" t="s">
        <v>1371</v>
      </c>
      <c r="O1077" s="0" t="s">
        <v>1553</v>
      </c>
      <c r="P1077" s="198" t="n">
        <v>10000</v>
      </c>
      <c r="S1077" s="0" t="s">
        <v>1343</v>
      </c>
      <c r="T1077" s="0" t="s">
        <v>772</v>
      </c>
      <c r="U1077" s="200" t="n">
        <v>4.43</v>
      </c>
      <c r="V1077" s="0" t="s">
        <v>1859</v>
      </c>
      <c r="W1077" s="0" t="s">
        <v>1555</v>
      </c>
      <c r="X1077" s="0" t="s">
        <v>1556</v>
      </c>
      <c r="Y1077" s="0" t="s">
        <v>1376</v>
      </c>
      <c r="Z1077" s="0" t="s">
        <v>573</v>
      </c>
      <c r="AA1077" s="0" t="n">
        <v>788907</v>
      </c>
      <c r="AB1077" s="197" t="n">
        <v>37027.875</v>
      </c>
      <c r="AC1077" s="197" t="n">
        <v>37027.875</v>
      </c>
    </row>
    <row r="1078" customFormat="false" ht="12.75" hidden="false" customHeight="false" outlineLevel="0" collapsed="false">
      <c r="A1078" s="191" t="str">
        <f aca="false">B1078&amp;" "&amp;C1078&amp;" "&amp;D1078</f>
        <v>US Power Physical</v>
      </c>
      <c r="B1078" s="191" t="str">
        <f aca="false">IF((LEFT(N1078,2)="US"),"US","")</f>
        <v>US</v>
      </c>
      <c r="C1078" s="191" t="str">
        <f aca="false">M1078</f>
        <v>Power</v>
      </c>
      <c r="D1078" s="191" t="str">
        <f aca="false">IF(ISNUMBER(FIND("Phy",N1078))=TRUE(),"Physical","Financial")</f>
        <v>Physical</v>
      </c>
      <c r="E1078" s="191" t="n">
        <f aca="false">IF(VLOOKUP(S1078,'DD-Lookup'!$J$6:$L$50,3,FALSE())="Monthly",(YEAR(AC1078)-YEAR(AB1078))*12+MONTH(AC1078)-MONTH(AB1078)+1,(AC1078-AB1078+1))</f>
        <v>1</v>
      </c>
      <c r="F1078" s="220" t="n">
        <f aca="false">E1078*SUM(P1078:Q1078)</f>
        <v>25</v>
      </c>
      <c r="G1078" s="196" t="n">
        <v>1245618</v>
      </c>
      <c r="H1078" s="197" t="n">
        <v>37026.3380902778</v>
      </c>
      <c r="I1078" s="0" t="s">
        <v>1717</v>
      </c>
      <c r="M1078" s="0" t="s">
        <v>72</v>
      </c>
      <c r="N1078" s="0" t="s">
        <v>1741</v>
      </c>
      <c r="O1078" s="0" t="s">
        <v>1823</v>
      </c>
      <c r="P1078" s="198" t="n">
        <v>25</v>
      </c>
      <c r="S1078" s="0" t="s">
        <v>781</v>
      </c>
      <c r="T1078" s="0" t="s">
        <v>772</v>
      </c>
      <c r="U1078" s="200" t="n">
        <v>255</v>
      </c>
      <c r="V1078" s="0" t="s">
        <v>1860</v>
      </c>
      <c r="W1078" s="0" t="s">
        <v>1825</v>
      </c>
      <c r="X1078" s="0" t="s">
        <v>1826</v>
      </c>
      <c r="Y1078" s="0" t="s">
        <v>1167</v>
      </c>
      <c r="Z1078" s="0" t="s">
        <v>628</v>
      </c>
      <c r="AA1078" s="0" t="n">
        <v>610982.1</v>
      </c>
      <c r="AB1078" s="197" t="n">
        <v>37027.875</v>
      </c>
      <c r="AC1078" s="197" t="n">
        <v>37027.875</v>
      </c>
    </row>
    <row r="1079" customFormat="false" ht="12.75" hidden="false" customHeight="false" outlineLevel="0" collapsed="false">
      <c r="A1079" s="191" t="str">
        <f aca="false">B1079&amp;" "&amp;C1079&amp;" "&amp;D1079</f>
        <v>US Natural Gas Physical</v>
      </c>
      <c r="B1079" s="191" t="str">
        <f aca="false">IF((LEFT(N1079,2)="US"),"US","")</f>
        <v>US</v>
      </c>
      <c r="C1079" s="191" t="str">
        <f aca="false">M1079</f>
        <v>Natural Gas</v>
      </c>
      <c r="D1079" s="191" t="str">
        <f aca="false">IF(ISNUMBER(FIND("Phy",N1079))=TRUE(),"Physical","Financial")</f>
        <v>Physical</v>
      </c>
      <c r="E1079" s="191" t="n">
        <f aca="false">IF(VLOOKUP(S1079,'DD-Lookup'!$J$6:$L$50,3,FALSE())="Monthly",(YEAR(AC1079)-YEAR(AB1079))*12+MONTH(AC1079)-MONTH(AB1079)+1,(AC1079-AB1079+1))</f>
        <v>1</v>
      </c>
      <c r="F1079" s="220" t="n">
        <f aca="false">E1079*SUM(P1079:Q1079)</f>
        <v>5000</v>
      </c>
      <c r="G1079" s="196" t="n">
        <v>1245619</v>
      </c>
      <c r="H1079" s="197" t="n">
        <v>37026.338125</v>
      </c>
      <c r="I1079" s="0" t="s">
        <v>1228</v>
      </c>
      <c r="M1079" s="0" t="s">
        <v>927</v>
      </c>
      <c r="N1079" s="0" t="s">
        <v>1371</v>
      </c>
      <c r="O1079" s="0" t="s">
        <v>1731</v>
      </c>
      <c r="P1079" s="198" t="n">
        <v>5000</v>
      </c>
      <c r="S1079" s="0" t="s">
        <v>1343</v>
      </c>
      <c r="T1079" s="0" t="s">
        <v>772</v>
      </c>
      <c r="U1079" s="200" t="n">
        <v>3.08</v>
      </c>
      <c r="V1079" s="0" t="s">
        <v>1732</v>
      </c>
      <c r="W1079" s="0" t="s">
        <v>1733</v>
      </c>
      <c r="X1079" s="0" t="s">
        <v>1676</v>
      </c>
      <c r="Y1079" s="0" t="s">
        <v>1376</v>
      </c>
      <c r="Z1079" s="0" t="s">
        <v>573</v>
      </c>
      <c r="AA1079" s="0" t="n">
        <v>788908</v>
      </c>
      <c r="AB1079" s="197" t="n">
        <v>37027.875</v>
      </c>
      <c r="AC1079" s="197" t="n">
        <v>37027.875</v>
      </c>
    </row>
    <row r="1080" customFormat="false" ht="12.75" hidden="false" customHeight="false" outlineLevel="0" collapsed="false">
      <c r="A1080" s="191" t="str">
        <f aca="false">B1080&amp;" "&amp;C1080&amp;" "&amp;D1080</f>
        <v>US Natural Gas Physical</v>
      </c>
      <c r="B1080" s="191" t="str">
        <f aca="false">IF((LEFT(N1080,2)="US"),"US","")</f>
        <v>US</v>
      </c>
      <c r="C1080" s="191" t="str">
        <f aca="false">M1080</f>
        <v>Natural Gas</v>
      </c>
      <c r="D1080" s="191" t="str">
        <f aca="false">IF(ISNUMBER(FIND("Phy",N1080))=TRUE(),"Physical","Financial")</f>
        <v>Physical</v>
      </c>
      <c r="E1080" s="191" t="n">
        <f aca="false">IF(VLOOKUP(S1080,'DD-Lookup'!$J$6:$L$50,3,FALSE())="Monthly",(YEAR(AC1080)-YEAR(AB1080))*12+MONTH(AC1080)-MONTH(AB1080)+1,(AC1080-AB1080+1))</f>
        <v>1</v>
      </c>
      <c r="F1080" s="220" t="n">
        <f aca="false">E1080*SUM(P1080:Q1080)</f>
        <v>10000</v>
      </c>
      <c r="G1080" s="196" t="n">
        <v>1245620</v>
      </c>
      <c r="H1080" s="197" t="n">
        <v>37026.3381365741</v>
      </c>
      <c r="I1080" s="0" t="s">
        <v>1228</v>
      </c>
      <c r="M1080" s="0" t="s">
        <v>927</v>
      </c>
      <c r="N1080" s="0" t="s">
        <v>1371</v>
      </c>
      <c r="O1080" s="0" t="s">
        <v>1703</v>
      </c>
      <c r="Q1080" s="198" t="n">
        <v>10000</v>
      </c>
      <c r="S1080" s="0" t="s">
        <v>1343</v>
      </c>
      <c r="T1080" s="0" t="s">
        <v>772</v>
      </c>
      <c r="U1080" s="200" t="n">
        <v>4.325</v>
      </c>
      <c r="V1080" s="0" t="s">
        <v>1709</v>
      </c>
      <c r="W1080" s="0" t="s">
        <v>1705</v>
      </c>
      <c r="X1080" s="0" t="s">
        <v>1676</v>
      </c>
      <c r="Y1080" s="0" t="s">
        <v>1376</v>
      </c>
      <c r="Z1080" s="0" t="s">
        <v>573</v>
      </c>
      <c r="AA1080" s="0" t="n">
        <v>788909</v>
      </c>
      <c r="AB1080" s="197" t="n">
        <v>37027.875</v>
      </c>
      <c r="AC1080" s="197" t="n">
        <v>37027.875</v>
      </c>
    </row>
    <row r="1081" customFormat="false" ht="12.75" hidden="false" customHeight="false" outlineLevel="0" collapsed="false">
      <c r="A1081" s="191" t="str">
        <f aca="false">B1081&amp;" "&amp;C1081&amp;" "&amp;D1081</f>
        <v>US Power Physical</v>
      </c>
      <c r="B1081" s="191" t="str">
        <f aca="false">IF((LEFT(N1081,2)="US"),"US","")</f>
        <v>US</v>
      </c>
      <c r="C1081" s="191" t="str">
        <f aca="false">M1081</f>
        <v>Power</v>
      </c>
      <c r="D1081" s="191" t="str">
        <f aca="false">IF(ISNUMBER(FIND("Phy",N1081))=TRUE(),"Physical","Financial")</f>
        <v>Physical</v>
      </c>
      <c r="E1081" s="191" t="n">
        <f aca="false">IF(VLOOKUP(S1081,'DD-Lookup'!$J$6:$L$50,3,FALSE())="Monthly",(YEAR(AC1081)-YEAR(AB1081))*12+MONTH(AC1081)-MONTH(AB1081)+1,(AC1081-AB1081+1))</f>
        <v>1</v>
      </c>
      <c r="F1081" s="220" t="n">
        <f aca="false">E1081*SUM(P1081:Q1081)</f>
        <v>25</v>
      </c>
      <c r="G1081" s="196" t="n">
        <v>1245621</v>
      </c>
      <c r="H1081" s="197" t="n">
        <v>37026.3381597222</v>
      </c>
      <c r="I1081" s="0" t="s">
        <v>1809</v>
      </c>
      <c r="M1081" s="0" t="s">
        <v>72</v>
      </c>
      <c r="N1081" s="0" t="s">
        <v>1746</v>
      </c>
      <c r="O1081" s="0" t="s">
        <v>1747</v>
      </c>
      <c r="P1081" s="198" t="n">
        <v>25</v>
      </c>
      <c r="S1081" s="0" t="s">
        <v>781</v>
      </c>
      <c r="T1081" s="0" t="s">
        <v>772</v>
      </c>
      <c r="U1081" s="200" t="n">
        <v>94</v>
      </c>
      <c r="V1081" s="0" t="s">
        <v>1837</v>
      </c>
      <c r="W1081" s="0" t="s">
        <v>1749</v>
      </c>
      <c r="X1081" s="0" t="s">
        <v>1750</v>
      </c>
      <c r="Y1081" s="0" t="s">
        <v>1167</v>
      </c>
      <c r="Z1081" s="0" t="s">
        <v>628</v>
      </c>
      <c r="AA1081" s="0" t="n">
        <v>610983.1</v>
      </c>
      <c r="AB1081" s="197" t="n">
        <v>37027.875</v>
      </c>
      <c r="AC1081" s="197" t="n">
        <v>37027.875</v>
      </c>
    </row>
    <row r="1082" customFormat="false" ht="12.75" hidden="false" customHeight="false" outlineLevel="0" collapsed="false">
      <c r="A1082" s="191" t="str">
        <f aca="false">B1082&amp;" "&amp;C1082&amp;" "&amp;D1082</f>
        <v>US Natural Gas Physical</v>
      </c>
      <c r="B1082" s="191" t="str">
        <f aca="false">IF((LEFT(N1082,2)="US"),"US","")</f>
        <v>US</v>
      </c>
      <c r="C1082" s="191" t="str">
        <f aca="false">M1082</f>
        <v>Natural Gas</v>
      </c>
      <c r="D1082" s="191" t="str">
        <f aca="false">IF(ISNUMBER(FIND("Phy",N1082))=TRUE(),"Physical","Financial")</f>
        <v>Physical</v>
      </c>
      <c r="E1082" s="191" t="n">
        <f aca="false">IF(VLOOKUP(S1082,'DD-Lookup'!$J$6:$L$50,3,FALSE())="Monthly",(YEAR(AC1082)-YEAR(AB1082))*12+MONTH(AC1082)-MONTH(AB1082)+1,(AC1082-AB1082+1))</f>
        <v>1</v>
      </c>
      <c r="F1082" s="220" t="n">
        <f aca="false">E1082*SUM(P1082:Q1082)</f>
        <v>10000</v>
      </c>
      <c r="G1082" s="196" t="n">
        <v>1245622</v>
      </c>
      <c r="H1082" s="197" t="n">
        <v>37026.3382060185</v>
      </c>
      <c r="I1082" s="0" t="s">
        <v>609</v>
      </c>
      <c r="M1082" s="0" t="s">
        <v>927</v>
      </c>
      <c r="N1082" s="0" t="s">
        <v>1371</v>
      </c>
      <c r="O1082" s="0" t="s">
        <v>1553</v>
      </c>
      <c r="Q1082" s="198" t="n">
        <v>10000</v>
      </c>
      <c r="S1082" s="0" t="s">
        <v>1343</v>
      </c>
      <c r="T1082" s="0" t="s">
        <v>772</v>
      </c>
      <c r="U1082" s="200" t="n">
        <v>4.43</v>
      </c>
      <c r="V1082" s="0" t="s">
        <v>1861</v>
      </c>
      <c r="W1082" s="0" t="s">
        <v>1555</v>
      </c>
      <c r="X1082" s="0" t="s">
        <v>1556</v>
      </c>
      <c r="Y1082" s="0" t="s">
        <v>1376</v>
      </c>
      <c r="Z1082" s="0" t="s">
        <v>573</v>
      </c>
      <c r="AA1082" s="0" t="n">
        <v>788910</v>
      </c>
      <c r="AB1082" s="197" t="n">
        <v>37027.875</v>
      </c>
      <c r="AC1082" s="197" t="n">
        <v>37027.875</v>
      </c>
    </row>
    <row r="1083" customFormat="false" ht="12.75" hidden="false" customHeight="false" outlineLevel="0" collapsed="false">
      <c r="A1083" s="191" t="str">
        <f aca="false">B1083&amp;" "&amp;C1083&amp;" "&amp;D1083</f>
        <v>US Power Physical</v>
      </c>
      <c r="B1083" s="191" t="str">
        <f aca="false">IF((LEFT(N1083,2)="US"),"US","")</f>
        <v>US</v>
      </c>
      <c r="C1083" s="191" t="str">
        <f aca="false">M1083</f>
        <v>Power</v>
      </c>
      <c r="D1083" s="191" t="str">
        <f aca="false">IF(ISNUMBER(FIND("Phy",N1083))=TRUE(),"Physical","Financial")</f>
        <v>Physical</v>
      </c>
      <c r="E1083" s="191" t="n">
        <f aca="false">IF(VLOOKUP(S1083,'DD-Lookup'!$J$6:$L$50,3,FALSE())="Monthly",(YEAR(AC1083)-YEAR(AB1083))*12+MONTH(AC1083)-MONTH(AB1083)+1,(AC1083-AB1083+1))</f>
        <v>1</v>
      </c>
      <c r="F1083" s="220" t="n">
        <f aca="false">E1083*SUM(P1083:Q1083)</f>
        <v>25</v>
      </c>
      <c r="G1083" s="196" t="n">
        <v>1245623</v>
      </c>
      <c r="H1083" s="197" t="n">
        <v>37026.3382291667</v>
      </c>
      <c r="I1083" s="0" t="s">
        <v>1862</v>
      </c>
      <c r="M1083" s="0" t="s">
        <v>72</v>
      </c>
      <c r="N1083" s="0" t="s">
        <v>1741</v>
      </c>
      <c r="O1083" s="0" t="s">
        <v>1863</v>
      </c>
      <c r="P1083" s="198" t="n">
        <v>25</v>
      </c>
      <c r="S1083" s="0" t="s">
        <v>781</v>
      </c>
      <c r="T1083" s="0" t="s">
        <v>772</v>
      </c>
      <c r="U1083" s="200" t="n">
        <v>255</v>
      </c>
      <c r="V1083" s="0" t="s">
        <v>1864</v>
      </c>
      <c r="W1083" s="0" t="s">
        <v>1762</v>
      </c>
      <c r="X1083" s="0" t="s">
        <v>1826</v>
      </c>
      <c r="Y1083" s="0" t="s">
        <v>1167</v>
      </c>
      <c r="Z1083" s="0" t="s">
        <v>628</v>
      </c>
      <c r="AA1083" s="0" t="n">
        <v>610984.1</v>
      </c>
      <c r="AB1083" s="197" t="n">
        <v>37027.875</v>
      </c>
      <c r="AC1083" s="197" t="n">
        <v>37027.875</v>
      </c>
    </row>
    <row r="1084" customFormat="false" ht="12.75" hidden="false" customHeight="false" outlineLevel="0" collapsed="false">
      <c r="A1084" s="191" t="str">
        <f aca="false">B1084&amp;" "&amp;C1084&amp;" "&amp;D1084</f>
        <v>US Natural Gas Physical</v>
      </c>
      <c r="B1084" s="191" t="str">
        <f aca="false">IF((LEFT(N1084,2)="US"),"US","")</f>
        <v>US</v>
      </c>
      <c r="C1084" s="191" t="str">
        <f aca="false">M1084</f>
        <v>Natural Gas</v>
      </c>
      <c r="D1084" s="191" t="str">
        <f aca="false">IF(ISNUMBER(FIND("Phy",N1084))=TRUE(),"Physical","Financial")</f>
        <v>Physical</v>
      </c>
      <c r="E1084" s="191" t="n">
        <f aca="false">IF(VLOOKUP(S1084,'DD-Lookup'!$J$6:$L$50,3,FALSE())="Monthly",(YEAR(AC1084)-YEAR(AB1084))*12+MONTH(AC1084)-MONTH(AB1084)+1,(AC1084-AB1084+1))</f>
        <v>1</v>
      </c>
      <c r="F1084" s="220" t="n">
        <f aca="false">E1084*SUM(P1084:Q1084)</f>
        <v>5000</v>
      </c>
      <c r="G1084" s="196" t="n">
        <v>1245624</v>
      </c>
      <c r="H1084" s="197" t="n">
        <v>37026.3382638889</v>
      </c>
      <c r="I1084" s="0" t="s">
        <v>1187</v>
      </c>
      <c r="M1084" s="0" t="s">
        <v>927</v>
      </c>
      <c r="N1084" s="0" t="s">
        <v>1371</v>
      </c>
      <c r="O1084" s="0" t="s">
        <v>1651</v>
      </c>
      <c r="Q1084" s="198" t="n">
        <v>5000</v>
      </c>
      <c r="S1084" s="0" t="s">
        <v>1343</v>
      </c>
      <c r="T1084" s="0" t="s">
        <v>772</v>
      </c>
      <c r="U1084" s="200" t="n">
        <v>4.84</v>
      </c>
      <c r="V1084" s="0" t="s">
        <v>1813</v>
      </c>
      <c r="W1084" s="0" t="s">
        <v>1635</v>
      </c>
      <c r="X1084" s="0" t="s">
        <v>1636</v>
      </c>
      <c r="Y1084" s="0" t="s">
        <v>1376</v>
      </c>
      <c r="Z1084" s="0" t="s">
        <v>573</v>
      </c>
      <c r="AA1084" s="0" t="n">
        <v>788911</v>
      </c>
      <c r="AB1084" s="197" t="n">
        <v>37027.875</v>
      </c>
      <c r="AC1084" s="197" t="n">
        <v>37027.875</v>
      </c>
    </row>
    <row r="1085" customFormat="false" ht="12.75" hidden="false" customHeight="false" outlineLevel="0" collapsed="false">
      <c r="A1085" s="191" t="str">
        <f aca="false">B1085&amp;" "&amp;C1085&amp;" "&amp;D1085</f>
        <v>US Power Physical</v>
      </c>
      <c r="B1085" s="191" t="str">
        <f aca="false">IF((LEFT(N1085,2)="US"),"US","")</f>
        <v>US</v>
      </c>
      <c r="C1085" s="191" t="str">
        <f aca="false">M1085</f>
        <v>Power</v>
      </c>
      <c r="D1085" s="191" t="str">
        <f aca="false">IF(ISNUMBER(FIND("Phy",N1085))=TRUE(),"Physical","Financial")</f>
        <v>Physical</v>
      </c>
      <c r="E1085" s="191" t="n">
        <f aca="false">IF(VLOOKUP(S1085,'DD-Lookup'!$J$6:$L$50,3,FALSE())="Monthly",(YEAR(AC1085)-YEAR(AB1085))*12+MONTH(AC1085)-MONTH(AB1085)+1,(AC1085-AB1085+1))</f>
        <v>92</v>
      </c>
      <c r="F1085" s="220" t="n">
        <f aca="false">E1085*SUM(P1085:Q1085)</f>
        <v>4600</v>
      </c>
      <c r="G1085" s="196" t="n">
        <v>1245625</v>
      </c>
      <c r="H1085" s="197" t="n">
        <v>37026.338287037</v>
      </c>
      <c r="I1085" s="0" t="s">
        <v>1328</v>
      </c>
      <c r="M1085" s="0" t="s">
        <v>72</v>
      </c>
      <c r="N1085" s="0" t="s">
        <v>1190</v>
      </c>
      <c r="O1085" s="0" t="s">
        <v>1865</v>
      </c>
      <c r="P1085" s="198" t="n">
        <v>50</v>
      </c>
      <c r="S1085" s="0" t="s">
        <v>781</v>
      </c>
      <c r="T1085" s="0" t="s">
        <v>772</v>
      </c>
      <c r="U1085" s="200" t="n">
        <v>39.15</v>
      </c>
      <c r="V1085" s="0" t="s">
        <v>1670</v>
      </c>
      <c r="W1085" s="0" t="s">
        <v>1272</v>
      </c>
      <c r="X1085" s="0" t="s">
        <v>1273</v>
      </c>
      <c r="Y1085" s="0" t="s">
        <v>1167</v>
      </c>
      <c r="Z1085" s="0" t="s">
        <v>628</v>
      </c>
      <c r="AA1085" s="0" t="n">
        <v>610985.1</v>
      </c>
      <c r="AB1085" s="197" t="n">
        <v>37165.5916666667</v>
      </c>
      <c r="AC1085" s="197" t="n">
        <v>37256.5916666667</v>
      </c>
    </row>
    <row r="1086" customFormat="false" ht="12.75" hidden="false" customHeight="false" outlineLevel="0" collapsed="false">
      <c r="A1086" s="191" t="str">
        <f aca="false">B1086&amp;" "&amp;C1086&amp;" "&amp;D1086</f>
        <v>US Natural Gas Physical</v>
      </c>
      <c r="B1086" s="191" t="str">
        <f aca="false">IF((LEFT(N1086,2)="US"),"US","")</f>
        <v>US</v>
      </c>
      <c r="C1086" s="191" t="str">
        <f aca="false">M1086</f>
        <v>Natural Gas</v>
      </c>
      <c r="D1086" s="191" t="str">
        <f aca="false">IF(ISNUMBER(FIND("Phy",N1086))=TRUE(),"Physical","Financial")</f>
        <v>Physical</v>
      </c>
      <c r="E1086" s="191" t="n">
        <f aca="false">IF(VLOOKUP(S1086,'DD-Lookup'!$J$6:$L$50,3,FALSE())="Monthly",(YEAR(AC1086)-YEAR(AB1086))*12+MONTH(AC1086)-MONTH(AB1086)+1,(AC1086-AB1086+1))</f>
        <v>1</v>
      </c>
      <c r="F1086" s="220" t="n">
        <f aca="false">E1086*SUM(P1086:Q1086)</f>
        <v>2500</v>
      </c>
      <c r="G1086" s="196" t="n">
        <v>1245626</v>
      </c>
      <c r="H1086" s="197" t="n">
        <v>37026.3382986111</v>
      </c>
      <c r="I1086" s="0" t="s">
        <v>1535</v>
      </c>
      <c r="M1086" s="0" t="s">
        <v>927</v>
      </c>
      <c r="N1086" s="0" t="s">
        <v>1371</v>
      </c>
      <c r="O1086" s="0" t="s">
        <v>1805</v>
      </c>
      <c r="Q1086" s="198" t="n">
        <v>2500</v>
      </c>
      <c r="S1086" s="0" t="s">
        <v>1343</v>
      </c>
      <c r="T1086" s="0" t="s">
        <v>772</v>
      </c>
      <c r="U1086" s="200" t="n">
        <v>3.15</v>
      </c>
      <c r="V1086" s="0" t="s">
        <v>1850</v>
      </c>
      <c r="W1086" s="0" t="s">
        <v>1800</v>
      </c>
      <c r="X1086" s="0" t="s">
        <v>1801</v>
      </c>
      <c r="Y1086" s="0" t="s">
        <v>1376</v>
      </c>
      <c r="Z1086" s="0" t="s">
        <v>573</v>
      </c>
      <c r="AA1086" s="0" t="n">
        <v>788912</v>
      </c>
      <c r="AB1086" s="197" t="n">
        <v>37027.875</v>
      </c>
      <c r="AC1086" s="197" t="n">
        <v>37027.875</v>
      </c>
    </row>
    <row r="1087" customFormat="false" ht="12.75" hidden="false" customHeight="false" outlineLevel="0" collapsed="false">
      <c r="A1087" s="191" t="str">
        <f aca="false">B1087&amp;" "&amp;C1087&amp;" "&amp;D1087</f>
        <v>US Natural Gas Physical</v>
      </c>
      <c r="B1087" s="191" t="str">
        <f aca="false">IF((LEFT(N1087,2)="US"),"US","")</f>
        <v>US</v>
      </c>
      <c r="C1087" s="191" t="str">
        <f aca="false">M1087</f>
        <v>Natural Gas</v>
      </c>
      <c r="D1087" s="191" t="str">
        <f aca="false">IF(ISNUMBER(FIND("Phy",N1087))=TRUE(),"Physical","Financial")</f>
        <v>Physical</v>
      </c>
      <c r="E1087" s="191" t="n">
        <f aca="false">IF(VLOOKUP(S1087,'DD-Lookup'!$J$6:$L$50,3,FALSE())="Monthly",(YEAR(AC1087)-YEAR(AB1087))*12+MONTH(AC1087)-MONTH(AB1087)+1,(AC1087-AB1087+1))</f>
        <v>1</v>
      </c>
      <c r="F1087" s="220" t="n">
        <f aca="false">E1087*SUM(P1087:Q1087)</f>
        <v>5000</v>
      </c>
      <c r="G1087" s="196" t="n">
        <v>1245627</v>
      </c>
      <c r="H1087" s="197" t="n">
        <v>37026.3383564815</v>
      </c>
      <c r="I1087" s="0" t="s">
        <v>1228</v>
      </c>
      <c r="M1087" s="0" t="s">
        <v>927</v>
      </c>
      <c r="N1087" s="0" t="s">
        <v>1371</v>
      </c>
      <c r="O1087" s="0" t="s">
        <v>1665</v>
      </c>
      <c r="Q1087" s="198" t="n">
        <v>5000</v>
      </c>
      <c r="S1087" s="0" t="s">
        <v>1343</v>
      </c>
      <c r="T1087" s="0" t="s">
        <v>772</v>
      </c>
      <c r="U1087" s="200" t="n">
        <v>4.84</v>
      </c>
      <c r="V1087" s="0" t="s">
        <v>1632</v>
      </c>
      <c r="W1087" s="0" t="s">
        <v>1635</v>
      </c>
      <c r="X1087" s="0" t="s">
        <v>1636</v>
      </c>
      <c r="Y1087" s="0" t="s">
        <v>1376</v>
      </c>
      <c r="Z1087" s="0" t="s">
        <v>573</v>
      </c>
      <c r="AA1087" s="0" t="n">
        <v>788913</v>
      </c>
      <c r="AB1087" s="197" t="n">
        <v>37027.875</v>
      </c>
      <c r="AC1087" s="197" t="n">
        <v>37027.875</v>
      </c>
    </row>
    <row r="1088" customFormat="false" ht="12.75" hidden="false" customHeight="false" outlineLevel="0" collapsed="false">
      <c r="A1088" s="191" t="str">
        <f aca="false">B1088&amp;" "&amp;C1088&amp;" "&amp;D1088</f>
        <v>US Natural Gas Physical</v>
      </c>
      <c r="B1088" s="191" t="str">
        <f aca="false">IF((LEFT(N1088,2)="US"),"US","")</f>
        <v>US</v>
      </c>
      <c r="C1088" s="191" t="str">
        <f aca="false">M1088</f>
        <v>Natural Gas</v>
      </c>
      <c r="D1088" s="191" t="str">
        <f aca="false">IF(ISNUMBER(FIND("Phy",N1088))=TRUE(),"Physical","Financial")</f>
        <v>Physical</v>
      </c>
      <c r="E1088" s="191" t="n">
        <f aca="false">IF(VLOOKUP(S1088,'DD-Lookup'!$J$6:$L$50,3,FALSE())="Monthly",(YEAR(AC1088)-YEAR(AB1088))*12+MONTH(AC1088)-MONTH(AB1088)+1,(AC1088-AB1088+1))</f>
        <v>1</v>
      </c>
      <c r="F1088" s="220" t="n">
        <f aca="false">E1088*SUM(P1088:Q1088)</f>
        <v>10000</v>
      </c>
      <c r="G1088" s="196" t="n">
        <v>1245629</v>
      </c>
      <c r="H1088" s="197" t="n">
        <v>37026.3384490741</v>
      </c>
      <c r="I1088" s="0" t="s">
        <v>1430</v>
      </c>
      <c r="M1088" s="0" t="s">
        <v>927</v>
      </c>
      <c r="N1088" s="0" t="s">
        <v>1371</v>
      </c>
      <c r="O1088" s="0" t="s">
        <v>1469</v>
      </c>
      <c r="Q1088" s="198" t="n">
        <v>10000</v>
      </c>
      <c r="S1088" s="0" t="s">
        <v>1343</v>
      </c>
      <c r="T1088" s="0" t="s">
        <v>772</v>
      </c>
      <c r="U1088" s="200" t="n">
        <v>4.355</v>
      </c>
      <c r="V1088" s="0" t="s">
        <v>1559</v>
      </c>
      <c r="W1088" s="0" t="s">
        <v>1459</v>
      </c>
      <c r="X1088" s="0" t="s">
        <v>1460</v>
      </c>
      <c r="Y1088" s="0" t="s">
        <v>1376</v>
      </c>
      <c r="Z1088" s="0" t="s">
        <v>573</v>
      </c>
      <c r="AA1088" s="0" t="n">
        <v>788914</v>
      </c>
      <c r="AB1088" s="197" t="n">
        <v>37027.875</v>
      </c>
      <c r="AC1088" s="197" t="n">
        <v>37027.875</v>
      </c>
    </row>
    <row r="1089" customFormat="false" ht="12.75" hidden="false" customHeight="false" outlineLevel="0" collapsed="false">
      <c r="A1089" s="191" t="str">
        <f aca="false">B1089&amp;" "&amp;C1089&amp;" "&amp;D1089</f>
        <v>US Power Physical</v>
      </c>
      <c r="B1089" s="191" t="str">
        <f aca="false">IF((LEFT(N1089,2)="US"),"US","")</f>
        <v>US</v>
      </c>
      <c r="C1089" s="191" t="str">
        <f aca="false">M1089</f>
        <v>Power</v>
      </c>
      <c r="D1089" s="191" t="str">
        <f aca="false">IF(ISNUMBER(FIND("Phy",N1089))=TRUE(),"Physical","Financial")</f>
        <v>Physical</v>
      </c>
      <c r="E1089" s="191" t="n">
        <f aca="false">IF(VLOOKUP(S1089,'DD-Lookup'!$J$6:$L$50,3,FALSE())="Monthly",(YEAR(AC1089)-YEAR(AB1089))*12+MONTH(AC1089)-MONTH(AB1089)+1,(AC1089-AB1089+1))</f>
        <v>1</v>
      </c>
      <c r="F1089" s="220" t="n">
        <f aca="false">E1089*SUM(P1089:Q1089)</f>
        <v>25</v>
      </c>
      <c r="G1089" s="196" t="n">
        <v>1245630</v>
      </c>
      <c r="H1089" s="197" t="n">
        <v>37026.3384837963</v>
      </c>
      <c r="I1089" s="0" t="s">
        <v>1835</v>
      </c>
      <c r="M1089" s="0" t="s">
        <v>72</v>
      </c>
      <c r="N1089" s="0" t="s">
        <v>1741</v>
      </c>
      <c r="O1089" s="0" t="s">
        <v>1863</v>
      </c>
      <c r="P1089" s="198" t="n">
        <v>25</v>
      </c>
      <c r="S1089" s="0" t="s">
        <v>781</v>
      </c>
      <c r="T1089" s="0" t="s">
        <v>772</v>
      </c>
      <c r="U1089" s="200" t="n">
        <v>250</v>
      </c>
      <c r="V1089" s="0" t="s">
        <v>1857</v>
      </c>
      <c r="W1089" s="0" t="s">
        <v>1762</v>
      </c>
      <c r="X1089" s="0" t="s">
        <v>1826</v>
      </c>
      <c r="Y1089" s="0" t="s">
        <v>1167</v>
      </c>
      <c r="Z1089" s="0" t="s">
        <v>628</v>
      </c>
      <c r="AA1089" s="0" t="n">
        <v>610986.1</v>
      </c>
      <c r="AB1089" s="197" t="n">
        <v>37027.875</v>
      </c>
      <c r="AC1089" s="197" t="n">
        <v>37027.875</v>
      </c>
    </row>
    <row r="1090" customFormat="false" ht="12.75" hidden="false" customHeight="false" outlineLevel="0" collapsed="false">
      <c r="A1090" s="191" t="str">
        <f aca="false">B1090&amp;" "&amp;C1090&amp;" "&amp;D1090</f>
        <v>US Power Physical</v>
      </c>
      <c r="B1090" s="191" t="str">
        <f aca="false">IF((LEFT(N1090,2)="US"),"US","")</f>
        <v>US</v>
      </c>
      <c r="C1090" s="191" t="str">
        <f aca="false">M1090</f>
        <v>Power</v>
      </c>
      <c r="D1090" s="191" t="str">
        <f aca="false">IF(ISNUMBER(FIND("Phy",N1090))=TRUE(),"Physical","Financial")</f>
        <v>Physical</v>
      </c>
      <c r="E1090" s="191" t="n">
        <f aca="false">IF(VLOOKUP(S1090,'DD-Lookup'!$J$6:$L$50,3,FALSE())="Monthly",(YEAR(AC1090)-YEAR(AB1090))*12+MONTH(AC1090)-MONTH(AB1090)+1,(AC1090-AB1090+1))</f>
        <v>91</v>
      </c>
      <c r="F1090" s="220" t="n">
        <f aca="false">E1090*SUM(P1090:Q1090)</f>
        <v>2275</v>
      </c>
      <c r="G1090" s="196" t="n">
        <v>1245632</v>
      </c>
      <c r="H1090" s="197" t="n">
        <v>37026.3385300926</v>
      </c>
      <c r="I1090" s="0" t="s">
        <v>1180</v>
      </c>
      <c r="M1090" s="0" t="s">
        <v>72</v>
      </c>
      <c r="N1090" s="0" t="s">
        <v>1746</v>
      </c>
      <c r="O1090" s="0" t="s">
        <v>1866</v>
      </c>
      <c r="P1090" s="198" t="n">
        <v>25</v>
      </c>
      <c r="S1090" s="0" t="s">
        <v>781</v>
      </c>
      <c r="T1090" s="0" t="s">
        <v>772</v>
      </c>
      <c r="U1090" s="200" t="n">
        <v>86</v>
      </c>
      <c r="V1090" s="0" t="s">
        <v>1867</v>
      </c>
      <c r="W1090" s="0" t="s">
        <v>1868</v>
      </c>
      <c r="X1090" s="0" t="s">
        <v>1869</v>
      </c>
      <c r="Y1090" s="0" t="s">
        <v>1167</v>
      </c>
      <c r="Z1090" s="0" t="s">
        <v>628</v>
      </c>
      <c r="AA1090" s="0" t="n">
        <v>610987.1</v>
      </c>
      <c r="AB1090" s="197" t="n">
        <v>37347</v>
      </c>
      <c r="AC1090" s="197" t="n">
        <v>37437</v>
      </c>
    </row>
    <row r="1091" customFormat="false" ht="12.75" hidden="false" customHeight="false" outlineLevel="0" collapsed="false">
      <c r="A1091" s="191" t="str">
        <f aca="false">B1091&amp;" "&amp;C1091&amp;" "&amp;D1091</f>
        <v>US Power Physical</v>
      </c>
      <c r="B1091" s="191" t="str">
        <f aca="false">IF((LEFT(N1091,2)="US"),"US","")</f>
        <v>US</v>
      </c>
      <c r="C1091" s="191" t="str">
        <f aca="false">M1091</f>
        <v>Power</v>
      </c>
      <c r="D1091" s="191" t="str">
        <f aca="false">IF(ISNUMBER(FIND("Phy",N1091))=TRUE(),"Physical","Financial")</f>
        <v>Physical</v>
      </c>
      <c r="E1091" s="191" t="n">
        <f aca="false">IF(VLOOKUP(S1091,'DD-Lookup'!$J$6:$L$50,3,FALSE())="Monthly",(YEAR(AC1091)-YEAR(AB1091))*12+MONTH(AC1091)-MONTH(AB1091)+1,(AC1091-AB1091+1))</f>
        <v>1</v>
      </c>
      <c r="F1091" s="220" t="n">
        <f aca="false">E1091*SUM(P1091:Q1091)</f>
        <v>25</v>
      </c>
      <c r="G1091" s="196" t="n">
        <v>1245634</v>
      </c>
      <c r="H1091" s="197" t="n">
        <v>37026.3385763889</v>
      </c>
      <c r="I1091" s="0" t="s">
        <v>1851</v>
      </c>
      <c r="M1091" s="0" t="s">
        <v>72</v>
      </c>
      <c r="N1091" s="0" t="s">
        <v>1741</v>
      </c>
      <c r="O1091" s="0" t="s">
        <v>1863</v>
      </c>
      <c r="Q1091" s="198" t="n">
        <v>25</v>
      </c>
      <c r="S1091" s="0" t="s">
        <v>781</v>
      </c>
      <c r="T1091" s="0" t="s">
        <v>772</v>
      </c>
      <c r="U1091" s="200" t="n">
        <v>255</v>
      </c>
      <c r="V1091" s="0" t="s">
        <v>1852</v>
      </c>
      <c r="W1091" s="0" t="s">
        <v>1762</v>
      </c>
      <c r="X1091" s="0" t="s">
        <v>1826</v>
      </c>
      <c r="Y1091" s="0" t="s">
        <v>1167</v>
      </c>
      <c r="Z1091" s="0" t="s">
        <v>628</v>
      </c>
      <c r="AA1091" s="0" t="n">
        <v>610988.1</v>
      </c>
      <c r="AB1091" s="197" t="n">
        <v>37027.875</v>
      </c>
      <c r="AC1091" s="197" t="n">
        <v>37027.875</v>
      </c>
    </row>
    <row r="1092" customFormat="false" ht="12.75" hidden="false" customHeight="false" outlineLevel="0" collapsed="false">
      <c r="A1092" s="191" t="str">
        <f aca="false">B1092&amp;" "&amp;C1092&amp;" "&amp;D1092</f>
        <v>US Natural Gas Physical</v>
      </c>
      <c r="B1092" s="191" t="str">
        <f aca="false">IF((LEFT(N1092,2)="US"),"US","")</f>
        <v>US</v>
      </c>
      <c r="C1092" s="191" t="str">
        <f aca="false">M1092</f>
        <v>Natural Gas</v>
      </c>
      <c r="D1092" s="191" t="str">
        <f aca="false">IF(ISNUMBER(FIND("Phy",N1092))=TRUE(),"Physical","Financial")</f>
        <v>Physical</v>
      </c>
      <c r="E1092" s="191" t="n">
        <f aca="false">IF(VLOOKUP(S1092,'DD-Lookup'!$J$6:$L$50,3,FALSE())="Monthly",(YEAR(AC1092)-YEAR(AB1092))*12+MONTH(AC1092)-MONTH(AB1092)+1,(AC1092-AB1092+1))</f>
        <v>1</v>
      </c>
      <c r="F1092" s="220" t="n">
        <f aca="false">E1092*SUM(P1092:Q1092)</f>
        <v>2500</v>
      </c>
      <c r="G1092" s="196" t="n">
        <v>1245633</v>
      </c>
      <c r="H1092" s="197" t="n">
        <v>37026.3385763889</v>
      </c>
      <c r="I1092" s="0" t="s">
        <v>1571</v>
      </c>
      <c r="M1092" s="0" t="s">
        <v>927</v>
      </c>
      <c r="N1092" s="0" t="s">
        <v>1371</v>
      </c>
      <c r="O1092" s="0" t="s">
        <v>1805</v>
      </c>
      <c r="P1092" s="198" t="n">
        <v>2500</v>
      </c>
      <c r="S1092" s="0" t="s">
        <v>1343</v>
      </c>
      <c r="T1092" s="0" t="s">
        <v>772</v>
      </c>
      <c r="U1092" s="200" t="n">
        <v>3.12</v>
      </c>
      <c r="V1092" s="0" t="s">
        <v>1572</v>
      </c>
      <c r="W1092" s="0" t="s">
        <v>1800</v>
      </c>
      <c r="X1092" s="0" t="s">
        <v>1801</v>
      </c>
      <c r="Y1092" s="0" t="s">
        <v>1376</v>
      </c>
      <c r="Z1092" s="0" t="s">
        <v>573</v>
      </c>
      <c r="AA1092" s="0" t="n">
        <v>788915</v>
      </c>
      <c r="AB1092" s="197" t="n">
        <v>37027.875</v>
      </c>
      <c r="AC1092" s="197" t="n">
        <v>37027.875</v>
      </c>
    </row>
    <row r="1093" customFormat="false" ht="12.75" hidden="false" customHeight="false" outlineLevel="0" collapsed="false">
      <c r="A1093" s="191" t="str">
        <f aca="false">B1093&amp;" "&amp;C1093&amp;" "&amp;D1093</f>
        <v>US Power Physical</v>
      </c>
      <c r="B1093" s="191" t="str">
        <f aca="false">IF((LEFT(N1093,2)="US"),"US","")</f>
        <v>US</v>
      </c>
      <c r="C1093" s="191" t="str">
        <f aca="false">M1093</f>
        <v>Power</v>
      </c>
      <c r="D1093" s="191" t="str">
        <f aca="false">IF(ISNUMBER(FIND("Phy",N1093))=TRUE(),"Physical","Financial")</f>
        <v>Physical</v>
      </c>
      <c r="E1093" s="191" t="n">
        <f aca="false">IF(VLOOKUP(S1093,'DD-Lookup'!$J$6:$L$50,3,FALSE())="Monthly",(YEAR(AC1093)-YEAR(AB1093))*12+MONTH(AC1093)-MONTH(AB1093)+1,(AC1093-AB1093+1))</f>
        <v>1</v>
      </c>
      <c r="F1093" s="220" t="n">
        <f aca="false">E1093*SUM(P1093:Q1093)</f>
        <v>25</v>
      </c>
      <c r="G1093" s="196" t="n">
        <v>1245635</v>
      </c>
      <c r="H1093" s="197" t="n">
        <v>37026.3386689815</v>
      </c>
      <c r="I1093" s="0" t="s">
        <v>1368</v>
      </c>
      <c r="M1093" s="0" t="s">
        <v>72</v>
      </c>
      <c r="N1093" s="0" t="s">
        <v>1741</v>
      </c>
      <c r="O1093" s="0" t="s">
        <v>1753</v>
      </c>
      <c r="P1093" s="198" t="n">
        <v>25</v>
      </c>
      <c r="S1093" s="0" t="s">
        <v>781</v>
      </c>
      <c r="T1093" s="0" t="s">
        <v>772</v>
      </c>
      <c r="U1093" s="200" t="n">
        <v>225</v>
      </c>
      <c r="V1093" s="0" t="s">
        <v>1808</v>
      </c>
      <c r="W1093" s="0" t="s">
        <v>1755</v>
      </c>
      <c r="X1093" s="0" t="s">
        <v>1745</v>
      </c>
      <c r="Y1093" s="0" t="s">
        <v>1167</v>
      </c>
      <c r="Z1093" s="0" t="s">
        <v>628</v>
      </c>
      <c r="AA1093" s="0" t="n">
        <v>610989.1</v>
      </c>
      <c r="AB1093" s="197" t="n">
        <v>37027.875</v>
      </c>
      <c r="AC1093" s="197" t="n">
        <v>37027.875</v>
      </c>
    </row>
    <row r="1094" customFormat="false" ht="12.75" hidden="false" customHeight="false" outlineLevel="0" collapsed="false">
      <c r="A1094" s="191" t="str">
        <f aca="false">B1094&amp;" "&amp;C1094&amp;" "&amp;D1094</f>
        <v>US Natural Gas Physical</v>
      </c>
      <c r="B1094" s="191" t="str">
        <f aca="false">IF((LEFT(N1094,2)="US"),"US","")</f>
        <v>US</v>
      </c>
      <c r="C1094" s="191" t="str">
        <f aca="false">M1094</f>
        <v>Natural Gas</v>
      </c>
      <c r="D1094" s="191" t="str">
        <f aca="false">IF(ISNUMBER(FIND("Phy",N1094))=TRUE(),"Physical","Financial")</f>
        <v>Physical</v>
      </c>
      <c r="E1094" s="191" t="n">
        <f aca="false">IF(VLOOKUP(S1094,'DD-Lookup'!$J$6:$L$50,3,FALSE())="Monthly",(YEAR(AC1094)-YEAR(AB1094))*12+MONTH(AC1094)-MONTH(AB1094)+1,(AC1094-AB1094+1))</f>
        <v>1</v>
      </c>
      <c r="F1094" s="220" t="n">
        <f aca="false">E1094*SUM(P1094:Q1094)</f>
        <v>5000</v>
      </c>
      <c r="G1094" s="196" t="n">
        <v>1245636</v>
      </c>
      <c r="H1094" s="197" t="n">
        <v>37026.3386805556</v>
      </c>
      <c r="I1094" s="0" t="s">
        <v>1228</v>
      </c>
      <c r="M1094" s="0" t="s">
        <v>927</v>
      </c>
      <c r="N1094" s="0" t="s">
        <v>1371</v>
      </c>
      <c r="O1094" s="0" t="s">
        <v>1731</v>
      </c>
      <c r="Q1094" s="198" t="n">
        <v>5000</v>
      </c>
      <c r="S1094" s="0" t="s">
        <v>1343</v>
      </c>
      <c r="T1094" s="0" t="s">
        <v>772</v>
      </c>
      <c r="U1094" s="200" t="n">
        <v>3.105</v>
      </c>
      <c r="V1094" s="0" t="s">
        <v>1732</v>
      </c>
      <c r="W1094" s="0" t="s">
        <v>1733</v>
      </c>
      <c r="X1094" s="0" t="s">
        <v>1676</v>
      </c>
      <c r="Y1094" s="0" t="s">
        <v>1376</v>
      </c>
      <c r="Z1094" s="0" t="s">
        <v>573</v>
      </c>
      <c r="AA1094" s="0" t="n">
        <v>788916</v>
      </c>
      <c r="AB1094" s="197" t="n">
        <v>37027.875</v>
      </c>
      <c r="AC1094" s="197" t="n">
        <v>37027.875</v>
      </c>
    </row>
    <row r="1095" customFormat="false" ht="12.75" hidden="false" customHeight="false" outlineLevel="0" collapsed="false">
      <c r="A1095" s="191" t="str">
        <f aca="false">B1095&amp;" "&amp;C1095&amp;" "&amp;D1095</f>
        <v>US Power Physical</v>
      </c>
      <c r="B1095" s="191" t="str">
        <f aca="false">IF((LEFT(N1095,2)="US"),"US","")</f>
        <v>US</v>
      </c>
      <c r="C1095" s="191" t="str">
        <f aca="false">M1095</f>
        <v>Power</v>
      </c>
      <c r="D1095" s="191" t="str">
        <f aca="false">IF(ISNUMBER(FIND("Phy",N1095))=TRUE(),"Physical","Financial")</f>
        <v>Physical</v>
      </c>
      <c r="E1095" s="191" t="n">
        <f aca="false">IF(VLOOKUP(S1095,'DD-Lookup'!$J$6:$L$50,3,FALSE())="Monthly",(YEAR(AC1095)-YEAR(AB1095))*12+MONTH(AC1095)-MONTH(AB1095)+1,(AC1095-AB1095+1))</f>
        <v>1</v>
      </c>
      <c r="F1095" s="220" t="n">
        <f aca="false">E1095*SUM(P1095:Q1095)</f>
        <v>25</v>
      </c>
      <c r="G1095" s="196" t="n">
        <v>1245637</v>
      </c>
      <c r="H1095" s="197" t="n">
        <v>37026.3387037037</v>
      </c>
      <c r="I1095" s="0" t="s">
        <v>1870</v>
      </c>
      <c r="M1095" s="0" t="s">
        <v>72</v>
      </c>
      <c r="N1095" s="0" t="s">
        <v>1746</v>
      </c>
      <c r="O1095" s="0" t="s">
        <v>1769</v>
      </c>
      <c r="P1095" s="198" t="n">
        <v>25</v>
      </c>
      <c r="S1095" s="0" t="s">
        <v>781</v>
      </c>
      <c r="T1095" s="0" t="s">
        <v>772</v>
      </c>
      <c r="U1095" s="200" t="n">
        <v>230</v>
      </c>
      <c r="V1095" s="0" t="s">
        <v>1871</v>
      </c>
      <c r="W1095" s="0" t="s">
        <v>1768</v>
      </c>
      <c r="X1095" s="0" t="s">
        <v>1750</v>
      </c>
      <c r="Y1095" s="0" t="s">
        <v>1167</v>
      </c>
      <c r="Z1095" s="0" t="s">
        <v>628</v>
      </c>
      <c r="AA1095" s="0" t="n">
        <v>610990.1</v>
      </c>
      <c r="AB1095" s="197" t="n">
        <v>37027.875</v>
      </c>
      <c r="AC1095" s="197" t="n">
        <v>37027.875</v>
      </c>
    </row>
    <row r="1096" customFormat="false" ht="12.75" hidden="false" customHeight="false" outlineLevel="0" collapsed="false">
      <c r="A1096" s="191" t="str">
        <f aca="false">B1096&amp;" "&amp;C1096&amp;" "&amp;D1096</f>
        <v>US Natural Gas Physical</v>
      </c>
      <c r="B1096" s="191" t="str">
        <f aca="false">IF((LEFT(N1096,2)="US"),"US","")</f>
        <v>US</v>
      </c>
      <c r="C1096" s="191" t="str">
        <f aca="false">M1096</f>
        <v>Natural Gas</v>
      </c>
      <c r="D1096" s="191" t="str">
        <f aca="false">IF(ISNUMBER(FIND("Phy",N1096))=TRUE(),"Physical","Financial")</f>
        <v>Physical</v>
      </c>
      <c r="E1096" s="191" t="n">
        <f aca="false">IF(VLOOKUP(S1096,'DD-Lookup'!$J$6:$L$50,3,FALSE())="Monthly",(YEAR(AC1096)-YEAR(AB1096))*12+MONTH(AC1096)-MONTH(AB1096)+1,(AC1096-AB1096+1))</f>
        <v>1</v>
      </c>
      <c r="F1096" s="220" t="n">
        <f aca="false">E1096*SUM(P1096:Q1096)</f>
        <v>10000</v>
      </c>
      <c r="G1096" s="196" t="n">
        <v>1245639</v>
      </c>
      <c r="H1096" s="197" t="n">
        <v>37026.33875</v>
      </c>
      <c r="I1096" s="0" t="s">
        <v>609</v>
      </c>
      <c r="M1096" s="0" t="s">
        <v>927</v>
      </c>
      <c r="N1096" s="0" t="s">
        <v>1371</v>
      </c>
      <c r="O1096" s="0" t="s">
        <v>1469</v>
      </c>
      <c r="Q1096" s="198" t="n">
        <v>10000</v>
      </c>
      <c r="S1096" s="0" t="s">
        <v>1343</v>
      </c>
      <c r="T1096" s="0" t="s">
        <v>772</v>
      </c>
      <c r="U1096" s="200" t="n">
        <v>4.36</v>
      </c>
      <c r="V1096" s="0" t="s">
        <v>1832</v>
      </c>
      <c r="W1096" s="0" t="s">
        <v>1459</v>
      </c>
      <c r="X1096" s="0" t="s">
        <v>1460</v>
      </c>
      <c r="Y1096" s="0" t="s">
        <v>1376</v>
      </c>
      <c r="Z1096" s="0" t="s">
        <v>573</v>
      </c>
      <c r="AA1096" s="0" t="n">
        <v>788917</v>
      </c>
      <c r="AB1096" s="197" t="n">
        <v>37027.875</v>
      </c>
      <c r="AC1096" s="197" t="n">
        <v>37027.875</v>
      </c>
    </row>
    <row r="1097" customFormat="false" ht="12.75" hidden="false" customHeight="false" outlineLevel="0" collapsed="false">
      <c r="A1097" s="191" t="str">
        <f aca="false">B1097&amp;" "&amp;C1097&amp;" "&amp;D1097</f>
        <v>US Power Physical</v>
      </c>
      <c r="B1097" s="191" t="str">
        <f aca="false">IF((LEFT(N1097,2)="US"),"US","")</f>
        <v>US</v>
      </c>
      <c r="C1097" s="191" t="str">
        <f aca="false">M1097</f>
        <v>Power</v>
      </c>
      <c r="D1097" s="191" t="str">
        <f aca="false">IF(ISNUMBER(FIND("Phy",N1097))=TRUE(),"Physical","Financial")</f>
        <v>Physical</v>
      </c>
      <c r="E1097" s="191" t="n">
        <f aca="false">IF(VLOOKUP(S1097,'DD-Lookup'!$J$6:$L$50,3,FALSE())="Monthly",(YEAR(AC1097)-YEAR(AB1097))*12+MONTH(AC1097)-MONTH(AB1097)+1,(AC1097-AB1097+1))</f>
        <v>1</v>
      </c>
      <c r="F1097" s="220" t="n">
        <f aca="false">E1097*SUM(P1097:Q1097)</f>
        <v>25</v>
      </c>
      <c r="G1097" s="196" t="n">
        <v>1245640</v>
      </c>
      <c r="H1097" s="197" t="n">
        <v>37026.3387615741</v>
      </c>
      <c r="I1097" s="0" t="s">
        <v>1872</v>
      </c>
      <c r="M1097" s="0" t="s">
        <v>72</v>
      </c>
      <c r="N1097" s="0" t="s">
        <v>1741</v>
      </c>
      <c r="O1097" s="0" t="s">
        <v>1742</v>
      </c>
      <c r="P1097" s="198" t="n">
        <v>25</v>
      </c>
      <c r="S1097" s="0" t="s">
        <v>781</v>
      </c>
      <c r="T1097" s="0" t="s">
        <v>772</v>
      </c>
      <c r="U1097" s="200" t="n">
        <v>59</v>
      </c>
      <c r="V1097" s="0" t="s">
        <v>1873</v>
      </c>
      <c r="W1097" s="0" t="s">
        <v>1744</v>
      </c>
      <c r="X1097" s="0" t="s">
        <v>1745</v>
      </c>
      <c r="Y1097" s="0" t="s">
        <v>1167</v>
      </c>
      <c r="Z1097" s="0" t="s">
        <v>628</v>
      </c>
      <c r="AA1097" s="0" t="n">
        <v>610991.1</v>
      </c>
      <c r="AB1097" s="197" t="n">
        <v>37027.875</v>
      </c>
      <c r="AC1097" s="197" t="n">
        <v>37027.875</v>
      </c>
    </row>
    <row r="1098" customFormat="false" ht="12.75" hidden="false" customHeight="false" outlineLevel="0" collapsed="false">
      <c r="A1098" s="191" t="str">
        <f aca="false">B1098&amp;" "&amp;C1098&amp;" "&amp;D1098</f>
        <v>US Natural Gas Physical</v>
      </c>
      <c r="B1098" s="191" t="str">
        <f aca="false">IF((LEFT(N1098,2)="US"),"US","")</f>
        <v>US</v>
      </c>
      <c r="C1098" s="191" t="str">
        <f aca="false">M1098</f>
        <v>Natural Gas</v>
      </c>
      <c r="D1098" s="191" t="str">
        <f aca="false">IF(ISNUMBER(FIND("Phy",N1098))=TRUE(),"Physical","Financial")</f>
        <v>Physical</v>
      </c>
      <c r="E1098" s="191" t="n">
        <f aca="false">IF(VLOOKUP(S1098,'DD-Lookup'!$J$6:$L$50,3,FALSE())="Monthly",(YEAR(AC1098)-YEAR(AB1098))*12+MONTH(AC1098)-MONTH(AB1098)+1,(AC1098-AB1098+1))</f>
        <v>1</v>
      </c>
      <c r="F1098" s="220" t="n">
        <f aca="false">E1098*SUM(P1098:Q1098)</f>
        <v>10000</v>
      </c>
      <c r="G1098" s="196" t="n">
        <v>1245642</v>
      </c>
      <c r="H1098" s="197" t="n">
        <v>37026.3388425926</v>
      </c>
      <c r="I1098" s="0" t="s">
        <v>625</v>
      </c>
      <c r="M1098" s="0" t="s">
        <v>927</v>
      </c>
      <c r="N1098" s="0" t="s">
        <v>1371</v>
      </c>
      <c r="O1098" s="0" t="s">
        <v>1457</v>
      </c>
      <c r="P1098" s="198" t="n">
        <v>10000</v>
      </c>
      <c r="S1098" s="0" t="s">
        <v>1343</v>
      </c>
      <c r="T1098" s="0" t="s">
        <v>772</v>
      </c>
      <c r="U1098" s="200" t="n">
        <v>4.385</v>
      </c>
      <c r="V1098" s="0" t="s">
        <v>1496</v>
      </c>
      <c r="W1098" s="0" t="s">
        <v>1459</v>
      </c>
      <c r="X1098" s="0" t="s">
        <v>1460</v>
      </c>
      <c r="Y1098" s="0" t="s">
        <v>1376</v>
      </c>
      <c r="Z1098" s="0" t="s">
        <v>573</v>
      </c>
      <c r="AA1098" s="0" t="n">
        <v>788918</v>
      </c>
      <c r="AB1098" s="197" t="n">
        <v>37027.875</v>
      </c>
      <c r="AC1098" s="197" t="n">
        <v>37027.875</v>
      </c>
    </row>
    <row r="1099" customFormat="false" ht="12.75" hidden="false" customHeight="false" outlineLevel="0" collapsed="false">
      <c r="A1099" s="191" t="str">
        <f aca="false">B1099&amp;" "&amp;C1099&amp;" "&amp;D1099</f>
        <v>US Power Physical</v>
      </c>
      <c r="B1099" s="191" t="str">
        <f aca="false">IF((LEFT(N1099,2)="US"),"US","")</f>
        <v>US</v>
      </c>
      <c r="C1099" s="191" t="str">
        <f aca="false">M1099</f>
        <v>Power</v>
      </c>
      <c r="D1099" s="191" t="str">
        <f aca="false">IF(ISNUMBER(FIND("Phy",N1099))=TRUE(),"Physical","Financial")</f>
        <v>Physical</v>
      </c>
      <c r="E1099" s="191" t="n">
        <f aca="false">IF(VLOOKUP(S1099,'DD-Lookup'!$J$6:$L$50,3,FALSE())="Monthly",(YEAR(AC1099)-YEAR(AB1099))*12+MONTH(AC1099)-MONTH(AB1099)+1,(AC1099-AB1099+1))</f>
        <v>1</v>
      </c>
      <c r="F1099" s="220" t="n">
        <f aca="false">E1099*SUM(P1099:Q1099)</f>
        <v>25</v>
      </c>
      <c r="G1099" s="196" t="n">
        <v>1245644</v>
      </c>
      <c r="H1099" s="197" t="n">
        <v>37026.338912037</v>
      </c>
      <c r="I1099" s="0" t="s">
        <v>1835</v>
      </c>
      <c r="M1099" s="0" t="s">
        <v>72</v>
      </c>
      <c r="N1099" s="0" t="s">
        <v>1741</v>
      </c>
      <c r="O1099" s="0" t="s">
        <v>1863</v>
      </c>
      <c r="P1099" s="198" t="n">
        <v>25</v>
      </c>
      <c r="S1099" s="0" t="s">
        <v>781</v>
      </c>
      <c r="T1099" s="0" t="s">
        <v>772</v>
      </c>
      <c r="U1099" s="200" t="n">
        <v>250</v>
      </c>
      <c r="V1099" s="0" t="s">
        <v>1857</v>
      </c>
      <c r="W1099" s="0" t="s">
        <v>1762</v>
      </c>
      <c r="X1099" s="0" t="s">
        <v>1826</v>
      </c>
      <c r="Y1099" s="0" t="s">
        <v>1167</v>
      </c>
      <c r="Z1099" s="0" t="s">
        <v>628</v>
      </c>
      <c r="AA1099" s="0" t="n">
        <v>610992.1</v>
      </c>
      <c r="AB1099" s="197" t="n">
        <v>37027.875</v>
      </c>
      <c r="AC1099" s="197" t="n">
        <v>37027.875</v>
      </c>
    </row>
    <row r="1100" customFormat="false" ht="12.75" hidden="false" customHeight="false" outlineLevel="0" collapsed="false">
      <c r="A1100" s="191" t="str">
        <f aca="false">B1100&amp;" "&amp;C1100&amp;" "&amp;D1100</f>
        <v>US Natural Gas Financial</v>
      </c>
      <c r="B1100" s="191" t="str">
        <f aca="false">IF((LEFT(N1100,2)="US"),"US","")</f>
        <v>US</v>
      </c>
      <c r="C1100" s="191" t="str">
        <f aca="false">M1100</f>
        <v>Natural Gas</v>
      </c>
      <c r="D1100" s="191" t="str">
        <f aca="false">IF(ISNUMBER(FIND("Phy",N1100))=TRUE(),"Physical","Financial")</f>
        <v>Financial</v>
      </c>
      <c r="E1100" s="191" t="n">
        <f aca="false">IF(VLOOKUP(S1100,'DD-Lookup'!$J$6:$L$50,3,FALSE())="Monthly",(YEAR(AC1100)-YEAR(AB1100))*12+MONTH(AC1100)-MONTH(AB1100)+1,(AC1100-AB1100+1))</f>
        <v>31</v>
      </c>
      <c r="F1100" s="220" t="n">
        <f aca="false">E1100*SUM(P1100:Q1100)</f>
        <v>155000</v>
      </c>
      <c r="G1100" s="196" t="n">
        <v>1245645</v>
      </c>
      <c r="H1100" s="197" t="n">
        <v>37026.3390046296</v>
      </c>
      <c r="I1100" s="0" t="s">
        <v>1482</v>
      </c>
      <c r="M1100" s="0" t="s">
        <v>927</v>
      </c>
      <c r="N1100" s="0" t="s">
        <v>1399</v>
      </c>
      <c r="O1100" s="0" t="s">
        <v>1772</v>
      </c>
      <c r="Q1100" s="198" t="n">
        <v>5000</v>
      </c>
      <c r="S1100" s="0" t="s">
        <v>1343</v>
      </c>
      <c r="T1100" s="0" t="s">
        <v>772</v>
      </c>
      <c r="U1100" s="200" t="n">
        <v>-1.325</v>
      </c>
      <c r="V1100" s="0" t="s">
        <v>1874</v>
      </c>
      <c r="W1100" s="0" t="s">
        <v>1737</v>
      </c>
      <c r="X1100" s="0" t="s">
        <v>1738</v>
      </c>
      <c r="Y1100" s="0" t="s">
        <v>893</v>
      </c>
      <c r="Z1100" s="0" t="s">
        <v>573</v>
      </c>
      <c r="AA1100" s="0" t="s">
        <v>1875</v>
      </c>
      <c r="AB1100" s="197" t="n">
        <v>37073.875</v>
      </c>
      <c r="AC1100" s="197" t="n">
        <v>37103.875</v>
      </c>
      <c r="AD1100" s="0" t="n">
        <f aca="false">(AC1100-AB1100+1)*SUM(P1100:Q1100)</f>
        <v>155000</v>
      </c>
    </row>
    <row r="1101" customFormat="false" ht="12.75" hidden="false" customHeight="false" outlineLevel="0" collapsed="false">
      <c r="A1101" s="191" t="str">
        <f aca="false">B1101&amp;" "&amp;C1101&amp;" "&amp;D1101</f>
        <v>US Power Physical</v>
      </c>
      <c r="B1101" s="191" t="str">
        <f aca="false">IF((LEFT(N1101,2)="US"),"US","")</f>
        <v>US</v>
      </c>
      <c r="C1101" s="191" t="str">
        <f aca="false">M1101</f>
        <v>Power</v>
      </c>
      <c r="D1101" s="191" t="str">
        <f aca="false">IF(ISNUMBER(FIND("Phy",N1101))=TRUE(),"Physical","Financial")</f>
        <v>Physical</v>
      </c>
      <c r="E1101" s="191" t="n">
        <f aca="false">IF(VLOOKUP(S1101,'DD-Lookup'!$J$6:$L$50,3,FALSE())="Monthly",(YEAR(AC1101)-YEAR(AB1101))*12+MONTH(AC1101)-MONTH(AB1101)+1,(AC1101-AB1101+1))</f>
        <v>1</v>
      </c>
      <c r="F1101" s="220" t="n">
        <f aca="false">E1101*SUM(P1101:Q1101)</f>
        <v>25</v>
      </c>
      <c r="G1101" s="196" t="n">
        <v>1245646</v>
      </c>
      <c r="H1101" s="197" t="n">
        <v>37026.3390393519</v>
      </c>
      <c r="I1101" s="0" t="s">
        <v>1180</v>
      </c>
      <c r="M1101" s="0" t="s">
        <v>72</v>
      </c>
      <c r="N1101" s="0" t="s">
        <v>1741</v>
      </c>
      <c r="O1101" s="0" t="s">
        <v>1753</v>
      </c>
      <c r="P1101" s="198" t="n">
        <v>25</v>
      </c>
      <c r="S1101" s="0" t="s">
        <v>781</v>
      </c>
      <c r="T1101" s="0" t="s">
        <v>772</v>
      </c>
      <c r="U1101" s="200" t="n">
        <v>222.5</v>
      </c>
      <c r="V1101" s="0" t="s">
        <v>1758</v>
      </c>
      <c r="W1101" s="0" t="s">
        <v>1755</v>
      </c>
      <c r="X1101" s="0" t="s">
        <v>1745</v>
      </c>
      <c r="Y1101" s="0" t="s">
        <v>1167</v>
      </c>
      <c r="Z1101" s="0" t="s">
        <v>628</v>
      </c>
      <c r="AA1101" s="0" t="n">
        <v>610993.1</v>
      </c>
      <c r="AB1101" s="197" t="n">
        <v>37027.875</v>
      </c>
      <c r="AC1101" s="197" t="n">
        <v>37027.875</v>
      </c>
    </row>
    <row r="1102" customFormat="false" ht="12.75" hidden="false" customHeight="false" outlineLevel="0" collapsed="false">
      <c r="A1102" s="191" t="str">
        <f aca="false">B1102&amp;" "&amp;C1102&amp;" "&amp;D1102</f>
        <v>US Power Physical</v>
      </c>
      <c r="B1102" s="191" t="str">
        <f aca="false">IF((LEFT(N1102,2)="US"),"US","")</f>
        <v>US</v>
      </c>
      <c r="C1102" s="191" t="str">
        <f aca="false">M1102</f>
        <v>Power</v>
      </c>
      <c r="D1102" s="191" t="str">
        <f aca="false">IF(ISNUMBER(FIND("Phy",N1102))=TRUE(),"Physical","Financial")</f>
        <v>Physical</v>
      </c>
      <c r="E1102" s="191" t="n">
        <f aca="false">IF(VLOOKUP(S1102,'DD-Lookup'!$J$6:$L$50,3,FALSE())="Monthly",(YEAR(AC1102)-YEAR(AB1102))*12+MONTH(AC1102)-MONTH(AB1102)+1,(AC1102-AB1102+1))</f>
        <v>1</v>
      </c>
      <c r="F1102" s="220" t="n">
        <f aca="false">E1102*SUM(P1102:Q1102)</f>
        <v>25</v>
      </c>
      <c r="G1102" s="196" t="n">
        <v>1245647</v>
      </c>
      <c r="H1102" s="197" t="n">
        <v>37026.3390972222</v>
      </c>
      <c r="I1102" s="0" t="s">
        <v>1851</v>
      </c>
      <c r="M1102" s="0" t="s">
        <v>72</v>
      </c>
      <c r="N1102" s="0" t="s">
        <v>1741</v>
      </c>
      <c r="O1102" s="0" t="s">
        <v>1863</v>
      </c>
      <c r="Q1102" s="198" t="n">
        <v>25</v>
      </c>
      <c r="S1102" s="0" t="s">
        <v>781</v>
      </c>
      <c r="T1102" s="0" t="s">
        <v>772</v>
      </c>
      <c r="U1102" s="200" t="n">
        <v>255</v>
      </c>
      <c r="V1102" s="0" t="s">
        <v>1852</v>
      </c>
      <c r="W1102" s="0" t="s">
        <v>1762</v>
      </c>
      <c r="X1102" s="0" t="s">
        <v>1826</v>
      </c>
      <c r="Y1102" s="0" t="s">
        <v>1167</v>
      </c>
      <c r="Z1102" s="0" t="s">
        <v>628</v>
      </c>
      <c r="AA1102" s="0" t="n">
        <v>610994.1</v>
      </c>
      <c r="AB1102" s="197" t="n">
        <v>37027.875</v>
      </c>
      <c r="AC1102" s="197" t="n">
        <v>37027.875</v>
      </c>
    </row>
    <row r="1103" customFormat="false" ht="12.75" hidden="false" customHeight="false" outlineLevel="0" collapsed="false">
      <c r="A1103" s="191" t="str">
        <f aca="false">B1103&amp;" "&amp;C1103&amp;" "&amp;D1103</f>
        <v>US Power Physical</v>
      </c>
      <c r="B1103" s="191" t="str">
        <f aca="false">IF((LEFT(N1103,2)="US"),"US","")</f>
        <v>US</v>
      </c>
      <c r="C1103" s="191" t="str">
        <f aca="false">M1103</f>
        <v>Power</v>
      </c>
      <c r="D1103" s="191" t="str">
        <f aca="false">IF(ISNUMBER(FIND("Phy",N1103))=TRUE(),"Physical","Financial")</f>
        <v>Physical</v>
      </c>
      <c r="E1103" s="191" t="n">
        <f aca="false">IF(VLOOKUP(S1103,'DD-Lookup'!$J$6:$L$50,3,FALSE())="Monthly",(YEAR(AC1103)-YEAR(AB1103))*12+MONTH(AC1103)-MONTH(AB1103)+1,(AC1103-AB1103+1))</f>
        <v>1</v>
      </c>
      <c r="F1103" s="220" t="n">
        <f aca="false">E1103*SUM(P1103:Q1103)</f>
        <v>25</v>
      </c>
      <c r="G1103" s="196" t="n">
        <v>1245648</v>
      </c>
      <c r="H1103" s="197" t="n">
        <v>37026.3391087963</v>
      </c>
      <c r="I1103" s="0" t="s">
        <v>1763</v>
      </c>
      <c r="M1103" s="0" t="s">
        <v>72</v>
      </c>
      <c r="N1103" s="0" t="s">
        <v>1741</v>
      </c>
      <c r="O1103" s="0" t="s">
        <v>1823</v>
      </c>
      <c r="P1103" s="198" t="n">
        <v>25</v>
      </c>
      <c r="S1103" s="0" t="s">
        <v>781</v>
      </c>
      <c r="T1103" s="0" t="s">
        <v>772</v>
      </c>
      <c r="U1103" s="200" t="n">
        <v>250</v>
      </c>
      <c r="V1103" s="0" t="s">
        <v>1764</v>
      </c>
      <c r="W1103" s="0" t="s">
        <v>1825</v>
      </c>
      <c r="X1103" s="0" t="s">
        <v>1826</v>
      </c>
      <c r="Y1103" s="0" t="s">
        <v>1167</v>
      </c>
      <c r="Z1103" s="0" t="s">
        <v>628</v>
      </c>
      <c r="AA1103" s="0" t="n">
        <v>610995.1</v>
      </c>
      <c r="AB1103" s="197" t="n">
        <v>37027.875</v>
      </c>
      <c r="AC1103" s="197" t="n">
        <v>37027.875</v>
      </c>
    </row>
    <row r="1104" customFormat="false" ht="12.75" hidden="false" customHeight="false" outlineLevel="0" collapsed="false">
      <c r="A1104" s="191" t="str">
        <f aca="false">B1104&amp;" "&amp;C1104&amp;" "&amp;D1104</f>
        <v>US Power Financial</v>
      </c>
      <c r="B1104" s="191" t="str">
        <f aca="false">IF((LEFT(N1104,2)="US"),"US","")</f>
        <v>US</v>
      </c>
      <c r="C1104" s="191" t="str">
        <f aca="false">M1104</f>
        <v>Power</v>
      </c>
      <c r="D1104" s="191" t="str">
        <f aca="false">IF(ISNUMBER(FIND("Phy",N1104))=TRUE(),"Physical","Financial")</f>
        <v>Financial</v>
      </c>
      <c r="E1104" s="191" t="n">
        <f aca="false">IF(VLOOKUP(S1104,'DD-Lookup'!$J$6:$L$50,3,FALSE())="Monthly",(YEAR(AC1104)-YEAR(AB1104))*12+MONTH(AC1104)-MONTH(AB1104)+1,(AC1104-AB1104+1))</f>
        <v>1</v>
      </c>
      <c r="F1104" s="220" t="n">
        <f aca="false">E1104*SUM(P1104:Q1104)</f>
        <v>50</v>
      </c>
      <c r="G1104" s="196" t="n">
        <v>1245649</v>
      </c>
      <c r="H1104" s="197" t="n">
        <v>37026.3391435185</v>
      </c>
      <c r="I1104" s="0" t="s">
        <v>1257</v>
      </c>
      <c r="M1104" s="0" t="s">
        <v>72</v>
      </c>
      <c r="N1104" s="0" t="s">
        <v>1162</v>
      </c>
      <c r="O1104" s="0" t="s">
        <v>1258</v>
      </c>
      <c r="P1104" s="198" t="n">
        <v>50</v>
      </c>
      <c r="S1104" s="0" t="s">
        <v>781</v>
      </c>
      <c r="T1104" s="0" t="s">
        <v>772</v>
      </c>
      <c r="U1104" s="200" t="n">
        <v>39.8</v>
      </c>
      <c r="V1104" s="0" t="s">
        <v>1259</v>
      </c>
      <c r="W1104" s="0" t="s">
        <v>1260</v>
      </c>
      <c r="X1104" s="0" t="s">
        <v>1208</v>
      </c>
      <c r="Y1104" s="0" t="s">
        <v>1167</v>
      </c>
      <c r="Z1104" s="0" t="s">
        <v>573</v>
      </c>
      <c r="AA1104" s="0" t="n">
        <v>610996.1</v>
      </c>
      <c r="AB1104" s="197" t="n">
        <v>37027.875</v>
      </c>
      <c r="AC1104" s="197" t="n">
        <v>37027.875</v>
      </c>
    </row>
    <row r="1105" customFormat="false" ht="12.75" hidden="false" customHeight="false" outlineLevel="0" collapsed="false">
      <c r="A1105" s="191" t="str">
        <f aca="false">B1105&amp;" "&amp;C1105&amp;" "&amp;D1105</f>
        <v>US Power Physical</v>
      </c>
      <c r="B1105" s="191" t="str">
        <f aca="false">IF((LEFT(N1105,2)="US"),"US","")</f>
        <v>US</v>
      </c>
      <c r="C1105" s="191" t="str">
        <f aca="false">M1105</f>
        <v>Power</v>
      </c>
      <c r="D1105" s="191" t="str">
        <f aca="false">IF(ISNUMBER(FIND("Phy",N1105))=TRUE(),"Physical","Financial")</f>
        <v>Physical</v>
      </c>
      <c r="E1105" s="191" t="n">
        <f aca="false">IF(VLOOKUP(S1105,'DD-Lookup'!$J$6:$L$50,3,FALSE())="Monthly",(YEAR(AC1105)-YEAR(AB1105))*12+MONTH(AC1105)-MONTH(AB1105)+1,(AC1105-AB1105+1))</f>
        <v>1</v>
      </c>
      <c r="F1105" s="220" t="n">
        <f aca="false">E1105*SUM(P1105:Q1105)</f>
        <v>25</v>
      </c>
      <c r="G1105" s="196" t="n">
        <v>1245650</v>
      </c>
      <c r="H1105" s="197" t="n">
        <v>37026.3391782407</v>
      </c>
      <c r="I1105" s="0" t="s">
        <v>1835</v>
      </c>
      <c r="M1105" s="0" t="s">
        <v>72</v>
      </c>
      <c r="N1105" s="0" t="s">
        <v>1741</v>
      </c>
      <c r="O1105" s="0" t="s">
        <v>1760</v>
      </c>
      <c r="P1105" s="198" t="n">
        <v>25</v>
      </c>
      <c r="S1105" s="0" t="s">
        <v>781</v>
      </c>
      <c r="T1105" s="0" t="s">
        <v>772</v>
      </c>
      <c r="U1105" s="200" t="n">
        <v>80</v>
      </c>
      <c r="V1105" s="0" t="s">
        <v>1857</v>
      </c>
      <c r="W1105" s="0" t="s">
        <v>1762</v>
      </c>
      <c r="X1105" s="0" t="s">
        <v>1745</v>
      </c>
      <c r="Y1105" s="0" t="s">
        <v>1167</v>
      </c>
      <c r="Z1105" s="0" t="s">
        <v>628</v>
      </c>
      <c r="AA1105" s="0" t="n">
        <v>610997.1</v>
      </c>
      <c r="AB1105" s="197" t="n">
        <v>37027.875</v>
      </c>
      <c r="AC1105" s="197" t="n">
        <v>37027.875</v>
      </c>
    </row>
    <row r="1106" customFormat="false" ht="12.75" hidden="false" customHeight="false" outlineLevel="0" collapsed="false">
      <c r="A1106" s="191" t="str">
        <f aca="false">B1106&amp;" "&amp;C1106&amp;" "&amp;D1106</f>
        <v>US Power Physical</v>
      </c>
      <c r="B1106" s="191" t="str">
        <f aca="false">IF((LEFT(N1106,2)="US"),"US","")</f>
        <v>US</v>
      </c>
      <c r="C1106" s="191" t="str">
        <f aca="false">M1106</f>
        <v>Power</v>
      </c>
      <c r="D1106" s="191" t="str">
        <f aca="false">IF(ISNUMBER(FIND("Phy",N1106))=TRUE(),"Physical","Financial")</f>
        <v>Physical</v>
      </c>
      <c r="E1106" s="191" t="n">
        <f aca="false">IF(VLOOKUP(S1106,'DD-Lookup'!$J$6:$L$50,3,FALSE())="Monthly",(YEAR(AC1106)-YEAR(AB1106))*12+MONTH(AC1106)-MONTH(AB1106)+1,(AC1106-AB1106+1))</f>
        <v>1</v>
      </c>
      <c r="F1106" s="220" t="n">
        <f aca="false">E1106*SUM(P1106:Q1106)</f>
        <v>25</v>
      </c>
      <c r="G1106" s="196" t="n">
        <v>1245653</v>
      </c>
      <c r="H1106" s="197" t="n">
        <v>37026.3393171296</v>
      </c>
      <c r="I1106" s="0" t="s">
        <v>1851</v>
      </c>
      <c r="M1106" s="0" t="s">
        <v>72</v>
      </c>
      <c r="N1106" s="0" t="s">
        <v>1741</v>
      </c>
      <c r="O1106" s="0" t="s">
        <v>1823</v>
      </c>
      <c r="Q1106" s="198" t="n">
        <v>25</v>
      </c>
      <c r="S1106" s="0" t="s">
        <v>781</v>
      </c>
      <c r="T1106" s="0" t="s">
        <v>772</v>
      </c>
      <c r="U1106" s="200" t="n">
        <v>260</v>
      </c>
      <c r="V1106" s="0" t="s">
        <v>1852</v>
      </c>
      <c r="W1106" s="0" t="s">
        <v>1825</v>
      </c>
      <c r="X1106" s="0" t="s">
        <v>1826</v>
      </c>
      <c r="Y1106" s="0" t="s">
        <v>1167</v>
      </c>
      <c r="Z1106" s="0" t="s">
        <v>628</v>
      </c>
      <c r="AA1106" s="0" t="n">
        <v>610998.1</v>
      </c>
      <c r="AB1106" s="197" t="n">
        <v>37027.875</v>
      </c>
      <c r="AC1106" s="197" t="n">
        <v>37027.875</v>
      </c>
    </row>
    <row r="1107" customFormat="false" ht="12.75" hidden="false" customHeight="false" outlineLevel="0" collapsed="false">
      <c r="A1107" s="191" t="str">
        <f aca="false">B1107&amp;" "&amp;C1107&amp;" "&amp;D1107</f>
        <v>US Power Physical</v>
      </c>
      <c r="B1107" s="191" t="str">
        <f aca="false">IF((LEFT(N1107,2)="US"),"US","")</f>
        <v>US</v>
      </c>
      <c r="C1107" s="191" t="str">
        <f aca="false">M1107</f>
        <v>Power</v>
      </c>
      <c r="D1107" s="191" t="str">
        <f aca="false">IF(ISNUMBER(FIND("Phy",N1107))=TRUE(),"Physical","Financial")</f>
        <v>Physical</v>
      </c>
      <c r="E1107" s="191" t="n">
        <f aca="false">IF(VLOOKUP(S1107,'DD-Lookup'!$J$6:$L$50,3,FALSE())="Monthly",(YEAR(AC1107)-YEAR(AB1107))*12+MONTH(AC1107)-MONTH(AB1107)+1,(AC1107-AB1107+1))</f>
        <v>1</v>
      </c>
      <c r="F1107" s="220" t="n">
        <f aca="false">E1107*SUM(P1107:Q1107)</f>
        <v>25</v>
      </c>
      <c r="G1107" s="196" t="n">
        <v>1245654</v>
      </c>
      <c r="H1107" s="197" t="n">
        <v>37026.3393518519</v>
      </c>
      <c r="I1107" s="0" t="s">
        <v>1876</v>
      </c>
      <c r="M1107" s="0" t="s">
        <v>72</v>
      </c>
      <c r="N1107" s="0" t="s">
        <v>1746</v>
      </c>
      <c r="O1107" s="0" t="s">
        <v>1877</v>
      </c>
      <c r="Q1107" s="198" t="n">
        <v>25</v>
      </c>
      <c r="S1107" s="0" t="s">
        <v>781</v>
      </c>
      <c r="T1107" s="0" t="s">
        <v>772</v>
      </c>
      <c r="U1107" s="200" t="n">
        <v>78</v>
      </c>
      <c r="V1107" s="0" t="s">
        <v>1878</v>
      </c>
      <c r="W1107" s="0" t="s">
        <v>1749</v>
      </c>
      <c r="X1107" s="0" t="s">
        <v>1750</v>
      </c>
      <c r="Y1107" s="0" t="s">
        <v>1167</v>
      </c>
      <c r="Z1107" s="0" t="s">
        <v>628</v>
      </c>
      <c r="AA1107" s="0" t="n">
        <v>610999.1</v>
      </c>
      <c r="AB1107" s="197" t="n">
        <v>37027.875</v>
      </c>
      <c r="AC1107" s="197" t="n">
        <v>37027.875</v>
      </c>
    </row>
    <row r="1108" customFormat="false" ht="12.75" hidden="false" customHeight="false" outlineLevel="0" collapsed="false">
      <c r="A1108" s="191" t="str">
        <f aca="false">B1108&amp;" "&amp;C1108&amp;" "&amp;D1108</f>
        <v>US Natural Gas Physical</v>
      </c>
      <c r="B1108" s="191" t="str">
        <f aca="false">IF((LEFT(N1108,2)="US"),"US","")</f>
        <v>US</v>
      </c>
      <c r="C1108" s="191" t="str">
        <f aca="false">M1108</f>
        <v>Natural Gas</v>
      </c>
      <c r="D1108" s="191" t="str">
        <f aca="false">IF(ISNUMBER(FIND("Phy",N1108))=TRUE(),"Physical","Financial")</f>
        <v>Physical</v>
      </c>
      <c r="E1108" s="191" t="n">
        <f aca="false">IF(VLOOKUP(S1108,'DD-Lookup'!$J$6:$L$50,3,FALSE())="Monthly",(YEAR(AC1108)-YEAR(AB1108))*12+MONTH(AC1108)-MONTH(AB1108)+1,(AC1108-AB1108+1))</f>
        <v>1</v>
      </c>
      <c r="F1108" s="220" t="n">
        <f aca="false">E1108*SUM(P1108:Q1108)</f>
        <v>5000</v>
      </c>
      <c r="G1108" s="196" t="n">
        <v>1245655</v>
      </c>
      <c r="H1108" s="197" t="n">
        <v>37026.3394097222</v>
      </c>
      <c r="I1108" s="0" t="s">
        <v>1879</v>
      </c>
      <c r="M1108" s="0" t="s">
        <v>927</v>
      </c>
      <c r="N1108" s="0" t="s">
        <v>1371</v>
      </c>
      <c r="O1108" s="0" t="s">
        <v>1433</v>
      </c>
      <c r="Q1108" s="198" t="n">
        <v>5000</v>
      </c>
      <c r="S1108" s="0" t="s">
        <v>1343</v>
      </c>
      <c r="T1108" s="0" t="s">
        <v>772</v>
      </c>
      <c r="U1108" s="200" t="n">
        <v>4.325</v>
      </c>
      <c r="V1108" s="0" t="s">
        <v>1880</v>
      </c>
      <c r="W1108" s="0" t="s">
        <v>1424</v>
      </c>
      <c r="X1108" s="0" t="s">
        <v>1425</v>
      </c>
      <c r="Y1108" s="0" t="s">
        <v>1376</v>
      </c>
      <c r="Z1108" s="0" t="s">
        <v>573</v>
      </c>
      <c r="AA1108" s="0" t="n">
        <v>788921</v>
      </c>
      <c r="AB1108" s="197" t="n">
        <v>37027.875</v>
      </c>
      <c r="AC1108" s="197" t="n">
        <v>37027.875</v>
      </c>
    </row>
    <row r="1109" customFormat="false" ht="12.75" hidden="false" customHeight="false" outlineLevel="0" collapsed="false">
      <c r="A1109" s="191" t="str">
        <f aca="false">B1109&amp;" "&amp;C1109&amp;" "&amp;D1109</f>
        <v>US Power Physical</v>
      </c>
      <c r="B1109" s="191" t="str">
        <f aca="false">IF((LEFT(N1109,2)="US"),"US","")</f>
        <v>US</v>
      </c>
      <c r="C1109" s="191" t="str">
        <f aca="false">M1109</f>
        <v>Power</v>
      </c>
      <c r="D1109" s="191" t="str">
        <f aca="false">IF(ISNUMBER(FIND("Phy",N1109))=TRUE(),"Physical","Financial")</f>
        <v>Physical</v>
      </c>
      <c r="E1109" s="191" t="n">
        <f aca="false">IF(VLOOKUP(S1109,'DD-Lookup'!$J$6:$L$50,3,FALSE())="Monthly",(YEAR(AC1109)-YEAR(AB1109))*12+MONTH(AC1109)-MONTH(AB1109)+1,(AC1109-AB1109+1))</f>
        <v>1</v>
      </c>
      <c r="F1109" s="220" t="n">
        <f aca="false">E1109*SUM(P1109:Q1109)</f>
        <v>25</v>
      </c>
      <c r="G1109" s="196" t="n">
        <v>1245656</v>
      </c>
      <c r="H1109" s="197" t="n">
        <v>37026.3394444444</v>
      </c>
      <c r="I1109" s="0" t="s">
        <v>625</v>
      </c>
      <c r="M1109" s="0" t="s">
        <v>72</v>
      </c>
      <c r="N1109" s="0" t="s">
        <v>1741</v>
      </c>
      <c r="O1109" s="0" t="s">
        <v>1753</v>
      </c>
      <c r="P1109" s="198" t="n">
        <v>25</v>
      </c>
      <c r="S1109" s="0" t="s">
        <v>781</v>
      </c>
      <c r="T1109" s="0" t="s">
        <v>772</v>
      </c>
      <c r="U1109" s="200" t="n">
        <v>220</v>
      </c>
      <c r="V1109" s="0" t="s">
        <v>1881</v>
      </c>
      <c r="W1109" s="0" t="s">
        <v>1755</v>
      </c>
      <c r="X1109" s="0" t="s">
        <v>1745</v>
      </c>
      <c r="Y1109" s="0" t="s">
        <v>1167</v>
      </c>
      <c r="Z1109" s="0" t="s">
        <v>628</v>
      </c>
      <c r="AA1109" s="0" t="n">
        <v>611000.1</v>
      </c>
      <c r="AB1109" s="197" t="n">
        <v>37027.875</v>
      </c>
      <c r="AC1109" s="197" t="n">
        <v>37027.875</v>
      </c>
    </row>
    <row r="1110" customFormat="false" ht="12.75" hidden="false" customHeight="false" outlineLevel="0" collapsed="false">
      <c r="A1110" s="191" t="str">
        <f aca="false">B1110&amp;" "&amp;C1110&amp;" "&amp;D1110</f>
        <v>US Power Physical</v>
      </c>
      <c r="B1110" s="191" t="str">
        <f aca="false">IF((LEFT(N1110,2)="US"),"US","")</f>
        <v>US</v>
      </c>
      <c r="C1110" s="191" t="str">
        <f aca="false">M1110</f>
        <v>Power</v>
      </c>
      <c r="D1110" s="191" t="str">
        <f aca="false">IF(ISNUMBER(FIND("Phy",N1110))=TRUE(),"Physical","Financial")</f>
        <v>Physical</v>
      </c>
      <c r="E1110" s="191" t="n">
        <f aca="false">IF(VLOOKUP(S1110,'DD-Lookup'!$J$6:$L$50,3,FALSE())="Monthly",(YEAR(AC1110)-YEAR(AB1110))*12+MONTH(AC1110)-MONTH(AB1110)+1,(AC1110-AB1110+1))</f>
        <v>1</v>
      </c>
      <c r="F1110" s="220" t="n">
        <f aca="false">E1110*SUM(P1110:Q1110)</f>
        <v>25</v>
      </c>
      <c r="G1110" s="196" t="n">
        <v>1245657</v>
      </c>
      <c r="H1110" s="197" t="n">
        <v>37026.3394444444</v>
      </c>
      <c r="I1110" s="0" t="s">
        <v>1740</v>
      </c>
      <c r="M1110" s="0" t="s">
        <v>72</v>
      </c>
      <c r="N1110" s="0" t="s">
        <v>1741</v>
      </c>
      <c r="O1110" s="0" t="s">
        <v>1742</v>
      </c>
      <c r="P1110" s="198" t="n">
        <v>25</v>
      </c>
      <c r="S1110" s="0" t="s">
        <v>781</v>
      </c>
      <c r="T1110" s="0" t="s">
        <v>772</v>
      </c>
      <c r="U1110" s="200" t="n">
        <v>57</v>
      </c>
      <c r="V1110" s="0" t="s">
        <v>1743</v>
      </c>
      <c r="W1110" s="0" t="s">
        <v>1744</v>
      </c>
      <c r="X1110" s="0" t="s">
        <v>1745</v>
      </c>
      <c r="Y1110" s="0" t="s">
        <v>1167</v>
      </c>
      <c r="Z1110" s="0" t="s">
        <v>628</v>
      </c>
      <c r="AA1110" s="0" t="n">
        <v>611001.1</v>
      </c>
      <c r="AB1110" s="197" t="n">
        <v>37027.875</v>
      </c>
      <c r="AC1110" s="197" t="n">
        <v>37027.875</v>
      </c>
    </row>
    <row r="1111" customFormat="false" ht="12.75" hidden="false" customHeight="false" outlineLevel="0" collapsed="false">
      <c r="A1111" s="191" t="str">
        <f aca="false">B1111&amp;" "&amp;C1111&amp;" "&amp;D1111</f>
        <v>US Natural Gas Physical</v>
      </c>
      <c r="B1111" s="191" t="str">
        <f aca="false">IF((LEFT(N1111,2)="US"),"US","")</f>
        <v>US</v>
      </c>
      <c r="C1111" s="191" t="str">
        <f aca="false">M1111</f>
        <v>Natural Gas</v>
      </c>
      <c r="D1111" s="191" t="str">
        <f aca="false">IF(ISNUMBER(FIND("Phy",N1111))=TRUE(),"Physical","Financial")</f>
        <v>Physical</v>
      </c>
      <c r="E1111" s="191" t="n">
        <f aca="false">IF(VLOOKUP(S1111,'DD-Lookup'!$J$6:$L$50,3,FALSE())="Monthly",(YEAR(AC1111)-YEAR(AB1111))*12+MONTH(AC1111)-MONTH(AB1111)+1,(AC1111-AB1111+1))</f>
        <v>1</v>
      </c>
      <c r="F1111" s="220" t="n">
        <f aca="false">E1111*SUM(P1111:Q1111)</f>
        <v>5000</v>
      </c>
      <c r="G1111" s="196" t="n">
        <v>1245658</v>
      </c>
      <c r="H1111" s="197" t="n">
        <v>37026.3394675926</v>
      </c>
      <c r="I1111" s="0" t="s">
        <v>1251</v>
      </c>
      <c r="M1111" s="0" t="s">
        <v>927</v>
      </c>
      <c r="N1111" s="0" t="s">
        <v>1371</v>
      </c>
      <c r="O1111" s="0" t="s">
        <v>1731</v>
      </c>
      <c r="P1111" s="198" t="n">
        <v>5000</v>
      </c>
      <c r="S1111" s="0" t="s">
        <v>1343</v>
      </c>
      <c r="T1111" s="0" t="s">
        <v>772</v>
      </c>
      <c r="U1111" s="200" t="n">
        <v>3.12</v>
      </c>
      <c r="V1111" s="0" t="s">
        <v>1775</v>
      </c>
      <c r="W1111" s="0" t="s">
        <v>1733</v>
      </c>
      <c r="X1111" s="0" t="s">
        <v>1676</v>
      </c>
      <c r="Y1111" s="0" t="s">
        <v>1376</v>
      </c>
      <c r="Z1111" s="0" t="s">
        <v>573</v>
      </c>
      <c r="AA1111" s="0" t="n">
        <v>788922</v>
      </c>
      <c r="AB1111" s="197" t="n">
        <v>37027.875</v>
      </c>
      <c r="AC1111" s="197" t="n">
        <v>37027.875</v>
      </c>
    </row>
    <row r="1112" customFormat="false" ht="12.75" hidden="false" customHeight="false" outlineLevel="0" collapsed="false">
      <c r="A1112" s="191" t="str">
        <f aca="false">B1112&amp;" "&amp;C1112&amp;" "&amp;D1112</f>
        <v>US Natural Gas Physical</v>
      </c>
      <c r="B1112" s="191" t="str">
        <f aca="false">IF((LEFT(N1112,2)="US"),"US","")</f>
        <v>US</v>
      </c>
      <c r="C1112" s="191" t="str">
        <f aca="false">M1112</f>
        <v>Natural Gas</v>
      </c>
      <c r="D1112" s="191" t="str">
        <f aca="false">IF(ISNUMBER(FIND("Phy",N1112))=TRUE(),"Physical","Financial")</f>
        <v>Physical</v>
      </c>
      <c r="E1112" s="191" t="n">
        <f aca="false">IF(VLOOKUP(S1112,'DD-Lookup'!$J$6:$L$50,3,FALSE())="Monthly",(YEAR(AC1112)-YEAR(AB1112))*12+MONTH(AC1112)-MONTH(AB1112)+1,(AC1112-AB1112+1))</f>
        <v>1</v>
      </c>
      <c r="F1112" s="220" t="n">
        <f aca="false">E1112*SUM(P1112:Q1112)</f>
        <v>5000</v>
      </c>
      <c r="G1112" s="196" t="n">
        <v>1245660</v>
      </c>
      <c r="H1112" s="197" t="n">
        <v>37026.3394907407</v>
      </c>
      <c r="I1112" s="0" t="s">
        <v>1430</v>
      </c>
      <c r="M1112" s="0" t="s">
        <v>927</v>
      </c>
      <c r="N1112" s="0" t="s">
        <v>1371</v>
      </c>
      <c r="O1112" s="0" t="s">
        <v>1731</v>
      </c>
      <c r="P1112" s="198" t="n">
        <v>5000</v>
      </c>
      <c r="S1112" s="0" t="s">
        <v>1343</v>
      </c>
      <c r="T1112" s="0" t="s">
        <v>772</v>
      </c>
      <c r="U1112" s="200" t="n">
        <v>3.12</v>
      </c>
      <c r="V1112" s="0" t="s">
        <v>1778</v>
      </c>
      <c r="W1112" s="0" t="s">
        <v>1733</v>
      </c>
      <c r="X1112" s="0" t="s">
        <v>1676</v>
      </c>
      <c r="Y1112" s="0" t="s">
        <v>1376</v>
      </c>
      <c r="Z1112" s="0" t="s">
        <v>573</v>
      </c>
      <c r="AA1112" s="0" t="n">
        <v>788924</v>
      </c>
      <c r="AB1112" s="197" t="n">
        <v>37027.875</v>
      </c>
      <c r="AC1112" s="197" t="n">
        <v>37027.875</v>
      </c>
    </row>
    <row r="1113" customFormat="false" ht="12.75" hidden="false" customHeight="false" outlineLevel="0" collapsed="false">
      <c r="A1113" s="191" t="str">
        <f aca="false">B1113&amp;" "&amp;C1113&amp;" "&amp;D1113</f>
        <v>US Natural Gas Financial</v>
      </c>
      <c r="B1113" s="191" t="str">
        <f aca="false">IF((LEFT(N1113,2)="US"),"US","")</f>
        <v>US</v>
      </c>
      <c r="C1113" s="191" t="str">
        <f aca="false">M1113</f>
        <v>Natural Gas</v>
      </c>
      <c r="D1113" s="191" t="str">
        <f aca="false">IF(ISNUMBER(FIND("Phy",N1113))=TRUE(),"Physical","Financial")</f>
        <v>Financial</v>
      </c>
      <c r="E1113" s="191" t="n">
        <f aca="false">IF(VLOOKUP(S1113,'DD-Lookup'!$J$6:$L$50,3,FALSE())="Monthly",(YEAR(AC1113)-YEAR(AB1113))*12+MONTH(AC1113)-MONTH(AB1113)+1,(AC1113-AB1113+1))</f>
        <v>16</v>
      </c>
      <c r="F1113" s="220" t="n">
        <f aca="false">E1113*SUM(P1113:Q1113)</f>
        <v>240000</v>
      </c>
      <c r="G1113" s="196" t="n">
        <v>1245661</v>
      </c>
      <c r="H1113" s="197" t="n">
        <v>37026.339525463</v>
      </c>
      <c r="I1113" s="0" t="s">
        <v>1383</v>
      </c>
      <c r="M1113" s="0" t="s">
        <v>927</v>
      </c>
      <c r="N1113" s="0" t="s">
        <v>1341</v>
      </c>
      <c r="O1113" s="0" t="s">
        <v>1518</v>
      </c>
      <c r="P1113" s="198" t="n">
        <v>15000</v>
      </c>
      <c r="S1113" s="0" t="s">
        <v>1343</v>
      </c>
      <c r="T1113" s="0" t="s">
        <v>772</v>
      </c>
      <c r="U1113" s="200" t="n">
        <v>4.425</v>
      </c>
      <c r="V1113" s="0" t="s">
        <v>1882</v>
      </c>
      <c r="W1113" s="0" t="s">
        <v>1520</v>
      </c>
      <c r="X1113" s="0" t="s">
        <v>1521</v>
      </c>
      <c r="Y1113" s="0" t="s">
        <v>893</v>
      </c>
      <c r="Z1113" s="0" t="s">
        <v>573</v>
      </c>
      <c r="AA1113" s="0" t="s">
        <v>1883</v>
      </c>
      <c r="AB1113" s="197" t="n">
        <v>37027.875</v>
      </c>
      <c r="AC1113" s="197" t="n">
        <v>37042.875</v>
      </c>
      <c r="AD1113" s="0" t="n">
        <f aca="false">(AC1113-AB1113+1)*SUM(P1113:Q1113)</f>
        <v>240000</v>
      </c>
    </row>
    <row r="1114" customFormat="false" ht="12.75" hidden="false" customHeight="false" outlineLevel="0" collapsed="false">
      <c r="A1114" s="191" t="str">
        <f aca="false">B1114&amp;" "&amp;C1114&amp;" "&amp;D1114</f>
        <v>US Natural Gas Physical</v>
      </c>
      <c r="B1114" s="191" t="str">
        <f aca="false">IF((LEFT(N1114,2)="US"),"US","")</f>
        <v>US</v>
      </c>
      <c r="C1114" s="191" t="str">
        <f aca="false">M1114</f>
        <v>Natural Gas</v>
      </c>
      <c r="D1114" s="191" t="str">
        <f aca="false">IF(ISNUMBER(FIND("Phy",N1114))=TRUE(),"Physical","Financial")</f>
        <v>Physical</v>
      </c>
      <c r="E1114" s="191" t="n">
        <f aca="false">IF(VLOOKUP(S1114,'DD-Lookup'!$J$6:$L$50,3,FALSE())="Monthly",(YEAR(AC1114)-YEAR(AB1114))*12+MONTH(AC1114)-MONTH(AB1114)+1,(AC1114-AB1114+1))</f>
        <v>1</v>
      </c>
      <c r="F1114" s="220" t="n">
        <f aca="false">E1114*SUM(P1114:Q1114)</f>
        <v>10000</v>
      </c>
      <c r="G1114" s="196" t="n">
        <v>1245662</v>
      </c>
      <c r="H1114" s="197" t="n">
        <v>37026.3395486111</v>
      </c>
      <c r="I1114" s="0" t="s">
        <v>609</v>
      </c>
      <c r="M1114" s="0" t="s">
        <v>927</v>
      </c>
      <c r="N1114" s="0" t="s">
        <v>1371</v>
      </c>
      <c r="O1114" s="0" t="s">
        <v>1372</v>
      </c>
      <c r="Q1114" s="198" t="n">
        <v>10000</v>
      </c>
      <c r="S1114" s="0" t="s">
        <v>1343</v>
      </c>
      <c r="T1114" s="0" t="s">
        <v>772</v>
      </c>
      <c r="U1114" s="200" t="n">
        <v>4.5225</v>
      </c>
      <c r="V1114" s="0" t="s">
        <v>1453</v>
      </c>
      <c r="W1114" s="0" t="s">
        <v>1374</v>
      </c>
      <c r="X1114" s="0" t="s">
        <v>1375</v>
      </c>
      <c r="Y1114" s="0" t="s">
        <v>1376</v>
      </c>
      <c r="Z1114" s="0" t="s">
        <v>573</v>
      </c>
      <c r="AA1114" s="0" t="n">
        <v>788925</v>
      </c>
      <c r="AB1114" s="197" t="n">
        <v>37027.875</v>
      </c>
      <c r="AC1114" s="197" t="n">
        <v>37027.875</v>
      </c>
    </row>
    <row r="1115" customFormat="false" ht="12.75" hidden="false" customHeight="false" outlineLevel="0" collapsed="false">
      <c r="A1115" s="191" t="str">
        <f aca="false">B1115&amp;" "&amp;C1115&amp;" "&amp;D1115</f>
        <v>US Natural Gas Physical</v>
      </c>
      <c r="B1115" s="191" t="str">
        <f aca="false">IF((LEFT(N1115,2)="US"),"US","")</f>
        <v>US</v>
      </c>
      <c r="C1115" s="191" t="str">
        <f aca="false">M1115</f>
        <v>Natural Gas</v>
      </c>
      <c r="D1115" s="191" t="str">
        <f aca="false">IF(ISNUMBER(FIND("Phy",N1115))=TRUE(),"Physical","Financial")</f>
        <v>Physical</v>
      </c>
      <c r="E1115" s="191" t="n">
        <f aca="false">IF(VLOOKUP(S1115,'DD-Lookup'!$J$6:$L$50,3,FALSE())="Monthly",(YEAR(AC1115)-YEAR(AB1115))*12+MONTH(AC1115)-MONTH(AB1115)+1,(AC1115-AB1115+1))</f>
        <v>1</v>
      </c>
      <c r="F1115" s="220" t="n">
        <f aca="false">E1115*SUM(P1115:Q1115)</f>
        <v>5000</v>
      </c>
      <c r="G1115" s="196" t="n">
        <v>1245663</v>
      </c>
      <c r="H1115" s="197" t="n">
        <v>37026.3395949074</v>
      </c>
      <c r="I1115" s="0" t="s">
        <v>1328</v>
      </c>
      <c r="M1115" s="0" t="s">
        <v>927</v>
      </c>
      <c r="N1115" s="0" t="s">
        <v>1371</v>
      </c>
      <c r="O1115" s="0" t="s">
        <v>1751</v>
      </c>
      <c r="Q1115" s="198" t="n">
        <v>5000</v>
      </c>
      <c r="S1115" s="0" t="s">
        <v>1343</v>
      </c>
      <c r="T1115" s="0" t="s">
        <v>772</v>
      </c>
      <c r="U1115" s="200" t="n">
        <v>3.3</v>
      </c>
      <c r="V1115" s="0" t="s">
        <v>1715</v>
      </c>
      <c r="W1115" s="0" t="s">
        <v>1752</v>
      </c>
      <c r="X1115" s="0" t="s">
        <v>1676</v>
      </c>
      <c r="Y1115" s="0" t="s">
        <v>1376</v>
      </c>
      <c r="Z1115" s="0" t="s">
        <v>573</v>
      </c>
      <c r="AA1115" s="0" t="n">
        <v>788926</v>
      </c>
      <c r="AB1115" s="197" t="n">
        <v>37027.875</v>
      </c>
      <c r="AC1115" s="197" t="n">
        <v>37027.875</v>
      </c>
    </row>
    <row r="1116" customFormat="false" ht="12.75" hidden="false" customHeight="false" outlineLevel="0" collapsed="false">
      <c r="A1116" s="191" t="str">
        <f aca="false">B1116&amp;" "&amp;C1116&amp;" "&amp;D1116</f>
        <v>US Power Physical</v>
      </c>
      <c r="B1116" s="191" t="str">
        <f aca="false">IF((LEFT(N1116,2)="US"),"US","")</f>
        <v>US</v>
      </c>
      <c r="C1116" s="191" t="str">
        <f aca="false">M1116</f>
        <v>Power</v>
      </c>
      <c r="D1116" s="191" t="str">
        <f aca="false">IF(ISNUMBER(FIND("Phy",N1116))=TRUE(),"Physical","Financial")</f>
        <v>Physical</v>
      </c>
      <c r="E1116" s="191" t="n">
        <f aca="false">IF(VLOOKUP(S1116,'DD-Lookup'!$J$6:$L$50,3,FALSE())="Monthly",(YEAR(AC1116)-YEAR(AB1116))*12+MONTH(AC1116)-MONTH(AB1116)+1,(AC1116-AB1116+1))</f>
        <v>1</v>
      </c>
      <c r="F1116" s="220" t="n">
        <f aca="false">E1116*SUM(P1116:Q1116)</f>
        <v>25</v>
      </c>
      <c r="G1116" s="196" t="n">
        <v>1245664</v>
      </c>
      <c r="H1116" s="197" t="n">
        <v>37026.3396990741</v>
      </c>
      <c r="I1116" s="0" t="s">
        <v>1809</v>
      </c>
      <c r="M1116" s="0" t="s">
        <v>72</v>
      </c>
      <c r="N1116" s="0" t="s">
        <v>1746</v>
      </c>
      <c r="O1116" s="0" t="s">
        <v>1877</v>
      </c>
      <c r="P1116" s="198" t="n">
        <v>25</v>
      </c>
      <c r="S1116" s="0" t="s">
        <v>781</v>
      </c>
      <c r="T1116" s="0" t="s">
        <v>772</v>
      </c>
      <c r="U1116" s="200" t="n">
        <v>74</v>
      </c>
      <c r="V1116" s="0" t="s">
        <v>1810</v>
      </c>
      <c r="W1116" s="0" t="s">
        <v>1749</v>
      </c>
      <c r="X1116" s="0" t="s">
        <v>1750</v>
      </c>
      <c r="Y1116" s="0" t="s">
        <v>1167</v>
      </c>
      <c r="Z1116" s="0" t="s">
        <v>628</v>
      </c>
      <c r="AA1116" s="0" t="n">
        <v>611002.1</v>
      </c>
      <c r="AB1116" s="197" t="n">
        <v>37027.875</v>
      </c>
      <c r="AC1116" s="197" t="n">
        <v>37027.875</v>
      </c>
    </row>
    <row r="1117" customFormat="false" ht="12.75" hidden="false" customHeight="false" outlineLevel="0" collapsed="false">
      <c r="A1117" s="191" t="str">
        <f aca="false">B1117&amp;" "&amp;C1117&amp;" "&amp;D1117</f>
        <v>US Power Physical</v>
      </c>
      <c r="B1117" s="191" t="str">
        <f aca="false">IF((LEFT(N1117,2)="US"),"US","")</f>
        <v>US</v>
      </c>
      <c r="C1117" s="191" t="str">
        <f aca="false">M1117</f>
        <v>Power</v>
      </c>
      <c r="D1117" s="191" t="str">
        <f aca="false">IF(ISNUMBER(FIND("Phy",N1117))=TRUE(),"Physical","Financial")</f>
        <v>Physical</v>
      </c>
      <c r="E1117" s="191" t="n">
        <f aca="false">IF(VLOOKUP(S1117,'DD-Lookup'!$J$6:$L$50,3,FALSE())="Monthly",(YEAR(AC1117)-YEAR(AB1117))*12+MONTH(AC1117)-MONTH(AB1117)+1,(AC1117-AB1117+1))</f>
        <v>1</v>
      </c>
      <c r="F1117" s="220" t="n">
        <f aca="false">E1117*SUM(P1117:Q1117)</f>
        <v>25</v>
      </c>
      <c r="G1117" s="196" t="n">
        <v>1245665</v>
      </c>
      <c r="H1117" s="197" t="n">
        <v>37026.3397106482</v>
      </c>
      <c r="I1117" s="0" t="s">
        <v>1835</v>
      </c>
      <c r="M1117" s="0" t="s">
        <v>72</v>
      </c>
      <c r="N1117" s="0" t="s">
        <v>1741</v>
      </c>
      <c r="O1117" s="0" t="s">
        <v>1760</v>
      </c>
      <c r="P1117" s="198" t="n">
        <v>25</v>
      </c>
      <c r="S1117" s="0" t="s">
        <v>781</v>
      </c>
      <c r="T1117" s="0" t="s">
        <v>772</v>
      </c>
      <c r="U1117" s="200" t="n">
        <v>80</v>
      </c>
      <c r="V1117" s="0" t="s">
        <v>1857</v>
      </c>
      <c r="W1117" s="0" t="s">
        <v>1762</v>
      </c>
      <c r="X1117" s="0" t="s">
        <v>1745</v>
      </c>
      <c r="Y1117" s="0" t="s">
        <v>1167</v>
      </c>
      <c r="Z1117" s="0" t="s">
        <v>628</v>
      </c>
      <c r="AA1117" s="0" t="n">
        <v>611003.1</v>
      </c>
      <c r="AB1117" s="197" t="n">
        <v>37027.875</v>
      </c>
      <c r="AC1117" s="197" t="n">
        <v>37027.875</v>
      </c>
    </row>
    <row r="1118" customFormat="false" ht="12.75" hidden="false" customHeight="false" outlineLevel="0" collapsed="false">
      <c r="A1118" s="191" t="str">
        <f aca="false">B1118&amp;" "&amp;C1118&amp;" "&amp;D1118</f>
        <v>US Natural Gas Physical</v>
      </c>
      <c r="B1118" s="191" t="str">
        <f aca="false">IF((LEFT(N1118,2)="US"),"US","")</f>
        <v>US</v>
      </c>
      <c r="C1118" s="191" t="str">
        <f aca="false">M1118</f>
        <v>Natural Gas</v>
      </c>
      <c r="D1118" s="191" t="str">
        <f aca="false">IF(ISNUMBER(FIND("Phy",N1118))=TRUE(),"Physical","Financial")</f>
        <v>Physical</v>
      </c>
      <c r="E1118" s="191" t="n">
        <f aca="false">IF(VLOOKUP(S1118,'DD-Lookup'!$J$6:$L$50,3,FALSE())="Monthly",(YEAR(AC1118)-YEAR(AB1118))*12+MONTH(AC1118)-MONTH(AB1118)+1,(AC1118-AB1118+1))</f>
        <v>16</v>
      </c>
      <c r="F1118" s="220" t="n">
        <f aca="false">E1118*SUM(P1118:Q1118)</f>
        <v>17600</v>
      </c>
      <c r="G1118" s="196" t="n">
        <v>1245666</v>
      </c>
      <c r="H1118" s="197" t="n">
        <v>37026.3397222222</v>
      </c>
      <c r="I1118" s="0" t="s">
        <v>1328</v>
      </c>
      <c r="M1118" s="0" t="s">
        <v>927</v>
      </c>
      <c r="N1118" s="0" t="s">
        <v>1371</v>
      </c>
      <c r="O1118" s="0" t="s">
        <v>1884</v>
      </c>
      <c r="P1118" s="198" t="n">
        <v>1100</v>
      </c>
      <c r="S1118" s="0" t="s">
        <v>1343</v>
      </c>
      <c r="T1118" s="0" t="s">
        <v>772</v>
      </c>
      <c r="U1118" s="200" t="n">
        <v>4.67</v>
      </c>
      <c r="V1118" s="0" t="s">
        <v>1885</v>
      </c>
      <c r="W1118" s="0" t="s">
        <v>1614</v>
      </c>
      <c r="X1118" s="0" t="s">
        <v>1615</v>
      </c>
      <c r="Y1118" s="0" t="s">
        <v>1376</v>
      </c>
      <c r="Z1118" s="0" t="s">
        <v>573</v>
      </c>
      <c r="AA1118" s="0" t="n">
        <v>788928</v>
      </c>
      <c r="AB1118" s="197" t="n">
        <v>37027.875</v>
      </c>
      <c r="AC1118" s="197" t="n">
        <v>37042.875</v>
      </c>
    </row>
    <row r="1119" customFormat="false" ht="12.75" hidden="false" customHeight="false" outlineLevel="0" collapsed="false">
      <c r="A1119" s="191" t="str">
        <f aca="false">B1119&amp;" "&amp;C1119&amp;" "&amp;D1119</f>
        <v>US Power Physical</v>
      </c>
      <c r="B1119" s="191" t="str">
        <f aca="false">IF((LEFT(N1119,2)="US"),"US","")</f>
        <v>US</v>
      </c>
      <c r="C1119" s="191" t="str">
        <f aca="false">M1119</f>
        <v>Power</v>
      </c>
      <c r="D1119" s="191" t="str">
        <f aca="false">IF(ISNUMBER(FIND("Phy",N1119))=TRUE(),"Physical","Financial")</f>
        <v>Physical</v>
      </c>
      <c r="E1119" s="191" t="n">
        <f aca="false">IF(VLOOKUP(S1119,'DD-Lookup'!$J$6:$L$50,3,FALSE())="Monthly",(YEAR(AC1119)-YEAR(AB1119))*12+MONTH(AC1119)-MONTH(AB1119)+1,(AC1119-AB1119+1))</f>
        <v>1</v>
      </c>
      <c r="F1119" s="220" t="n">
        <f aca="false">E1119*SUM(P1119:Q1119)</f>
        <v>25</v>
      </c>
      <c r="G1119" s="196" t="n">
        <v>1245668</v>
      </c>
      <c r="H1119" s="197" t="n">
        <v>37026.3397337963</v>
      </c>
      <c r="I1119" s="0" t="s">
        <v>1225</v>
      </c>
      <c r="M1119" s="0" t="s">
        <v>72</v>
      </c>
      <c r="N1119" s="0" t="s">
        <v>1746</v>
      </c>
      <c r="O1119" s="0" t="s">
        <v>1766</v>
      </c>
      <c r="P1119" s="198" t="n">
        <v>25</v>
      </c>
      <c r="S1119" s="0" t="s">
        <v>781</v>
      </c>
      <c r="T1119" s="0" t="s">
        <v>772</v>
      </c>
      <c r="U1119" s="200" t="n">
        <v>213</v>
      </c>
      <c r="V1119" s="0" t="s">
        <v>1853</v>
      </c>
      <c r="W1119" s="0" t="s">
        <v>1768</v>
      </c>
      <c r="X1119" s="0" t="s">
        <v>1750</v>
      </c>
      <c r="Y1119" s="0" t="s">
        <v>1167</v>
      </c>
      <c r="Z1119" s="0" t="s">
        <v>628</v>
      </c>
      <c r="AA1119" s="0" t="n">
        <v>611004.1</v>
      </c>
      <c r="AB1119" s="197" t="n">
        <v>37027.875</v>
      </c>
      <c r="AC1119" s="197" t="n">
        <v>37027.875</v>
      </c>
    </row>
    <row r="1120" customFormat="false" ht="12.75" hidden="false" customHeight="false" outlineLevel="0" collapsed="false">
      <c r="A1120" s="191" t="str">
        <f aca="false">B1120&amp;" "&amp;C1120&amp;" "&amp;D1120</f>
        <v>US Natural Gas Physical</v>
      </c>
      <c r="B1120" s="191" t="str">
        <f aca="false">IF((LEFT(N1120,2)="US"),"US","")</f>
        <v>US</v>
      </c>
      <c r="C1120" s="191" t="str">
        <f aca="false">M1120</f>
        <v>Natural Gas</v>
      </c>
      <c r="D1120" s="191" t="str">
        <f aca="false">IF(ISNUMBER(FIND("Phy",N1120))=TRUE(),"Physical","Financial")</f>
        <v>Physical</v>
      </c>
      <c r="E1120" s="191" t="n">
        <f aca="false">IF(VLOOKUP(S1120,'DD-Lookup'!$J$6:$L$50,3,FALSE())="Monthly",(YEAR(AC1120)-YEAR(AB1120))*12+MONTH(AC1120)-MONTH(AB1120)+1,(AC1120-AB1120+1))</f>
        <v>1</v>
      </c>
      <c r="F1120" s="220" t="n">
        <f aca="false">E1120*SUM(P1120:Q1120)</f>
        <v>2500</v>
      </c>
      <c r="G1120" s="196" t="n">
        <v>1245669</v>
      </c>
      <c r="H1120" s="197" t="n">
        <v>37026.3397337963</v>
      </c>
      <c r="I1120" s="0" t="s">
        <v>1571</v>
      </c>
      <c r="M1120" s="0" t="s">
        <v>927</v>
      </c>
      <c r="N1120" s="0" t="s">
        <v>1371</v>
      </c>
      <c r="O1120" s="0" t="s">
        <v>1805</v>
      </c>
      <c r="P1120" s="198" t="n">
        <v>2500</v>
      </c>
      <c r="S1120" s="0" t="s">
        <v>1343</v>
      </c>
      <c r="T1120" s="0" t="s">
        <v>772</v>
      </c>
      <c r="U1120" s="200" t="n">
        <v>3.1</v>
      </c>
      <c r="V1120" s="0" t="s">
        <v>1572</v>
      </c>
      <c r="W1120" s="0" t="s">
        <v>1800</v>
      </c>
      <c r="X1120" s="0" t="s">
        <v>1801</v>
      </c>
      <c r="Y1120" s="0" t="s">
        <v>1376</v>
      </c>
      <c r="Z1120" s="0" t="s">
        <v>573</v>
      </c>
      <c r="AA1120" s="0" t="n">
        <v>788927</v>
      </c>
      <c r="AB1120" s="197" t="n">
        <v>37027.875</v>
      </c>
      <c r="AC1120" s="197" t="n">
        <v>37027.875</v>
      </c>
    </row>
    <row r="1121" customFormat="false" ht="12.75" hidden="false" customHeight="false" outlineLevel="0" collapsed="false">
      <c r="A1121" s="191" t="str">
        <f aca="false">B1121&amp;" "&amp;C1121&amp;" "&amp;D1121</f>
        <v>US Natural Gas Financial</v>
      </c>
      <c r="B1121" s="191" t="str">
        <f aca="false">IF((LEFT(N1121,2)="US"),"US","")</f>
        <v>US</v>
      </c>
      <c r="C1121" s="191" t="str">
        <f aca="false">M1121</f>
        <v>Natural Gas</v>
      </c>
      <c r="D1121" s="191" t="str">
        <f aca="false">IF(ISNUMBER(FIND("Phy",N1121))=TRUE(),"Physical","Financial")</f>
        <v>Financial</v>
      </c>
      <c r="E1121" s="191" t="n">
        <f aca="false">IF(VLOOKUP(S1121,'DD-Lookup'!$J$6:$L$50,3,FALSE())="Monthly",(YEAR(AC1121)-YEAR(AB1121))*12+MONTH(AC1121)-MONTH(AB1121)+1,(AC1121-AB1121+1))</f>
        <v>30</v>
      </c>
      <c r="F1121" s="220" t="n">
        <f aca="false">E1121*SUM(P1121:Q1121)</f>
        <v>450000</v>
      </c>
      <c r="G1121" s="196" t="n">
        <v>1245673</v>
      </c>
      <c r="H1121" s="197" t="n">
        <v>37026.3398263889</v>
      </c>
      <c r="I1121" s="0" t="s">
        <v>1420</v>
      </c>
      <c r="M1121" s="0" t="s">
        <v>927</v>
      </c>
      <c r="N1121" s="0" t="s">
        <v>1341</v>
      </c>
      <c r="O1121" s="0" t="s">
        <v>1342</v>
      </c>
      <c r="P1121" s="198" t="n">
        <v>15000</v>
      </c>
      <c r="S1121" s="0" t="s">
        <v>1343</v>
      </c>
      <c r="T1121" s="0" t="s">
        <v>772</v>
      </c>
      <c r="U1121" s="200" t="n">
        <v>4.49</v>
      </c>
      <c r="V1121" s="0" t="s">
        <v>1421</v>
      </c>
      <c r="W1121" s="0" t="s">
        <v>1345</v>
      </c>
      <c r="X1121" s="0" t="s">
        <v>1346</v>
      </c>
      <c r="Y1121" s="0" t="s">
        <v>893</v>
      </c>
      <c r="Z1121" s="0" t="s">
        <v>573</v>
      </c>
      <c r="AA1121" s="0" t="s">
        <v>1886</v>
      </c>
      <c r="AB1121" s="197" t="n">
        <v>37043.875</v>
      </c>
      <c r="AC1121" s="197" t="n">
        <v>37072.875</v>
      </c>
      <c r="AD1121" s="0" t="n">
        <f aca="false">(AC1121-AB1121+1)*SUM(P1121:Q1121)</f>
        <v>450000</v>
      </c>
    </row>
    <row r="1122" customFormat="false" ht="12.75" hidden="false" customHeight="false" outlineLevel="0" collapsed="false">
      <c r="A1122" s="191" t="str">
        <f aca="false">B1122&amp;" "&amp;C1122&amp;" "&amp;D1122</f>
        <v>US Natural Gas Financial</v>
      </c>
      <c r="B1122" s="191" t="str">
        <f aca="false">IF((LEFT(N1122,2)="US"),"US","")</f>
        <v>US</v>
      </c>
      <c r="C1122" s="191" t="str">
        <f aca="false">M1122</f>
        <v>Natural Gas</v>
      </c>
      <c r="D1122" s="191" t="str">
        <f aca="false">IF(ISNUMBER(FIND("Phy",N1122))=TRUE(),"Physical","Financial")</f>
        <v>Financial</v>
      </c>
      <c r="E1122" s="191" t="n">
        <f aca="false">IF(VLOOKUP(S1122,'DD-Lookup'!$J$6:$L$50,3,FALSE())="Monthly",(YEAR(AC1122)-YEAR(AB1122))*12+MONTH(AC1122)-MONTH(AB1122)+1,(AC1122-AB1122+1))</f>
        <v>16</v>
      </c>
      <c r="F1122" s="220" t="n">
        <f aca="false">E1122*SUM(P1122:Q1122)</f>
        <v>222400</v>
      </c>
      <c r="G1122" s="196" t="n">
        <v>1245674</v>
      </c>
      <c r="H1122" s="197" t="n">
        <v>37026.3398726852</v>
      </c>
      <c r="I1122" s="0" t="s">
        <v>1383</v>
      </c>
      <c r="M1122" s="0" t="s">
        <v>927</v>
      </c>
      <c r="N1122" s="0" t="s">
        <v>1341</v>
      </c>
      <c r="O1122" s="0" t="s">
        <v>1518</v>
      </c>
      <c r="P1122" s="198" t="n">
        <v>13900</v>
      </c>
      <c r="S1122" s="0" t="s">
        <v>1343</v>
      </c>
      <c r="T1122" s="0" t="s">
        <v>772</v>
      </c>
      <c r="U1122" s="200" t="n">
        <v>4.42</v>
      </c>
      <c r="V1122" s="0" t="s">
        <v>1882</v>
      </c>
      <c r="W1122" s="0" t="s">
        <v>1520</v>
      </c>
      <c r="X1122" s="0" t="s">
        <v>1521</v>
      </c>
      <c r="Y1122" s="0" t="s">
        <v>893</v>
      </c>
      <c r="Z1122" s="0" t="s">
        <v>573</v>
      </c>
      <c r="AA1122" s="0" t="s">
        <v>1887</v>
      </c>
      <c r="AB1122" s="197" t="n">
        <v>37027.875</v>
      </c>
      <c r="AC1122" s="197" t="n">
        <v>37042.875</v>
      </c>
      <c r="AD1122" s="0" t="n">
        <f aca="false">(AC1122-AB1122+1)*SUM(P1122:Q1122)</f>
        <v>222400</v>
      </c>
    </row>
    <row r="1123" customFormat="false" ht="12.75" hidden="false" customHeight="false" outlineLevel="0" collapsed="false">
      <c r="A1123" s="191" t="str">
        <f aca="false">B1123&amp;" "&amp;C1123&amp;" "&amp;D1123</f>
        <v> Natural Gas Physical</v>
      </c>
      <c r="B1123" s="191" t="str">
        <f aca="false">IF((LEFT(N1123,2)="US"),"US","")</f>
        <v/>
      </c>
      <c r="C1123" s="191" t="str">
        <f aca="false">M1123</f>
        <v>Natural Gas</v>
      </c>
      <c r="D1123" s="191" t="str">
        <f aca="false">IF(ISNUMBER(FIND("Phy",N1123))=TRUE(),"Physical","Financial")</f>
        <v>Physical</v>
      </c>
      <c r="E1123" s="191" t="n">
        <f aca="false">IF(VLOOKUP(S1123,'DD-Lookup'!$J$6:$L$50,3,FALSE())="Monthly",(YEAR(AC1123)-YEAR(AB1123))*12+MONTH(AC1123)-MONTH(AB1123)+1,(AC1123-AB1123+1))</f>
        <v>1</v>
      </c>
      <c r="F1123" s="220" t="n">
        <f aca="false">E1123*SUM(P1123:Q1123)</f>
        <v>50000</v>
      </c>
      <c r="G1123" s="196" t="n">
        <v>1245675</v>
      </c>
      <c r="H1123" s="197" t="n">
        <v>37026.3399305556</v>
      </c>
      <c r="I1123" s="0" t="s">
        <v>1729</v>
      </c>
      <c r="M1123" s="0" t="s">
        <v>927</v>
      </c>
      <c r="N1123" s="0" t="s">
        <v>928</v>
      </c>
      <c r="O1123" s="0" t="s">
        <v>952</v>
      </c>
      <c r="P1123" s="198" t="n">
        <v>50000</v>
      </c>
      <c r="S1123" s="0" t="s">
        <v>930</v>
      </c>
      <c r="T1123" s="0" t="s">
        <v>931</v>
      </c>
      <c r="U1123" s="200" t="n">
        <v>21.9</v>
      </c>
      <c r="V1123" s="0" t="s">
        <v>1730</v>
      </c>
      <c r="W1123" s="0" t="s">
        <v>954</v>
      </c>
      <c r="X1123" s="0" t="s">
        <v>934</v>
      </c>
      <c r="Y1123" s="0" t="s">
        <v>935</v>
      </c>
      <c r="Z1123" s="0" t="s">
        <v>800</v>
      </c>
      <c r="AA1123" s="0" t="n">
        <v>102903</v>
      </c>
      <c r="AB1123" s="197" t="n">
        <v>37026.875</v>
      </c>
      <c r="AC1123" s="197" t="n">
        <v>37026.875</v>
      </c>
    </row>
    <row r="1124" customFormat="false" ht="12.75" hidden="false" customHeight="false" outlineLevel="0" collapsed="false">
      <c r="A1124" s="191" t="str">
        <f aca="false">B1124&amp;" "&amp;C1124&amp;" "&amp;D1124</f>
        <v>US Natural Gas Physical</v>
      </c>
      <c r="B1124" s="191" t="str">
        <f aca="false">IF((LEFT(N1124,2)="US"),"US","")</f>
        <v>US</v>
      </c>
      <c r="C1124" s="191" t="str">
        <f aca="false">M1124</f>
        <v>Natural Gas</v>
      </c>
      <c r="D1124" s="191" t="str">
        <f aca="false">IF(ISNUMBER(FIND("Phy",N1124))=TRUE(),"Physical","Financial")</f>
        <v>Physical</v>
      </c>
      <c r="E1124" s="191" t="n">
        <f aca="false">IF(VLOOKUP(S1124,'DD-Lookup'!$J$6:$L$50,3,FALSE())="Monthly",(YEAR(AC1124)-YEAR(AB1124))*12+MONTH(AC1124)-MONTH(AB1124)+1,(AC1124-AB1124+1))</f>
        <v>1</v>
      </c>
      <c r="F1124" s="220" t="n">
        <f aca="false">E1124*SUM(P1124:Q1124)</f>
        <v>5000</v>
      </c>
      <c r="G1124" s="196" t="n">
        <v>1245676</v>
      </c>
      <c r="H1124" s="197" t="n">
        <v>37026.3399652778</v>
      </c>
      <c r="I1124" s="0" t="s">
        <v>1228</v>
      </c>
      <c r="M1124" s="0" t="s">
        <v>927</v>
      </c>
      <c r="N1124" s="0" t="s">
        <v>1371</v>
      </c>
      <c r="O1124" s="0" t="s">
        <v>1731</v>
      </c>
      <c r="P1124" s="198" t="n">
        <v>5000</v>
      </c>
      <c r="S1124" s="0" t="s">
        <v>1343</v>
      </c>
      <c r="T1124" s="0" t="s">
        <v>772</v>
      </c>
      <c r="U1124" s="200" t="n">
        <v>3.095</v>
      </c>
      <c r="V1124" s="0" t="s">
        <v>1732</v>
      </c>
      <c r="W1124" s="0" t="s">
        <v>1733</v>
      </c>
      <c r="X1124" s="0" t="s">
        <v>1676</v>
      </c>
      <c r="Y1124" s="0" t="s">
        <v>1376</v>
      </c>
      <c r="Z1124" s="0" t="s">
        <v>573</v>
      </c>
      <c r="AA1124" s="0" t="n">
        <v>788929</v>
      </c>
      <c r="AB1124" s="197" t="n">
        <v>37027.875</v>
      </c>
      <c r="AC1124" s="197" t="n">
        <v>37027.875</v>
      </c>
    </row>
    <row r="1125" customFormat="false" ht="12.75" hidden="false" customHeight="false" outlineLevel="0" collapsed="false">
      <c r="A1125" s="191" t="str">
        <f aca="false">B1125&amp;" "&amp;C1125&amp;" "&amp;D1125</f>
        <v>US Power Physical</v>
      </c>
      <c r="B1125" s="191" t="str">
        <f aca="false">IF((LEFT(N1125,2)="US"),"US","")</f>
        <v>US</v>
      </c>
      <c r="C1125" s="191" t="str">
        <f aca="false">M1125</f>
        <v>Power</v>
      </c>
      <c r="D1125" s="191" t="str">
        <f aca="false">IF(ISNUMBER(FIND("Phy",N1125))=TRUE(),"Physical","Financial")</f>
        <v>Physical</v>
      </c>
      <c r="E1125" s="191" t="n">
        <f aca="false">IF(VLOOKUP(S1125,'DD-Lookup'!$J$6:$L$50,3,FALSE())="Monthly",(YEAR(AC1125)-YEAR(AB1125))*12+MONTH(AC1125)-MONTH(AB1125)+1,(AC1125-AB1125+1))</f>
        <v>1</v>
      </c>
      <c r="F1125" s="220" t="n">
        <f aca="false">E1125*SUM(P1125:Q1125)</f>
        <v>25</v>
      </c>
      <c r="G1125" s="196" t="n">
        <v>1245677</v>
      </c>
      <c r="H1125" s="197" t="n">
        <v>37026.3400115741</v>
      </c>
      <c r="I1125" s="0" t="s">
        <v>1835</v>
      </c>
      <c r="M1125" s="0" t="s">
        <v>72</v>
      </c>
      <c r="N1125" s="0" t="s">
        <v>1741</v>
      </c>
      <c r="O1125" s="0" t="s">
        <v>1742</v>
      </c>
      <c r="P1125" s="198" t="n">
        <v>25</v>
      </c>
      <c r="S1125" s="0" t="s">
        <v>781</v>
      </c>
      <c r="T1125" s="0" t="s">
        <v>772</v>
      </c>
      <c r="U1125" s="200" t="n">
        <v>56</v>
      </c>
      <c r="V1125" s="0" t="s">
        <v>1857</v>
      </c>
      <c r="W1125" s="0" t="s">
        <v>1744</v>
      </c>
      <c r="X1125" s="0" t="s">
        <v>1745</v>
      </c>
      <c r="Y1125" s="0" t="s">
        <v>1167</v>
      </c>
      <c r="Z1125" s="0" t="s">
        <v>628</v>
      </c>
      <c r="AA1125" s="0" t="n">
        <v>611005.1</v>
      </c>
      <c r="AB1125" s="197" t="n">
        <v>37027.875</v>
      </c>
      <c r="AC1125" s="197" t="n">
        <v>37027.875</v>
      </c>
    </row>
    <row r="1126" customFormat="false" ht="12.75" hidden="false" customHeight="false" outlineLevel="0" collapsed="false">
      <c r="A1126" s="191" t="str">
        <f aca="false">B1126&amp;" "&amp;C1126&amp;" "&amp;D1126</f>
        <v>US Natural Gas Physical</v>
      </c>
      <c r="B1126" s="191" t="str">
        <f aca="false">IF((LEFT(N1126,2)="US"),"US","")</f>
        <v>US</v>
      </c>
      <c r="C1126" s="191" t="str">
        <f aca="false">M1126</f>
        <v>Natural Gas</v>
      </c>
      <c r="D1126" s="191" t="str">
        <f aca="false">IF(ISNUMBER(FIND("Phy",N1126))=TRUE(),"Physical","Financial")</f>
        <v>Physical</v>
      </c>
      <c r="E1126" s="191" t="n">
        <f aca="false">IF(VLOOKUP(S1126,'DD-Lookup'!$J$6:$L$50,3,FALSE())="Monthly",(YEAR(AC1126)-YEAR(AB1126))*12+MONTH(AC1126)-MONTH(AB1126)+1,(AC1126-AB1126+1))</f>
        <v>16</v>
      </c>
      <c r="F1126" s="220" t="n">
        <f aca="false">E1126*SUM(P1126:Q1126)</f>
        <v>17600</v>
      </c>
      <c r="G1126" s="196" t="n">
        <v>1245678</v>
      </c>
      <c r="H1126" s="197" t="n">
        <v>37026.3400115741</v>
      </c>
      <c r="I1126" s="0" t="s">
        <v>1328</v>
      </c>
      <c r="M1126" s="0" t="s">
        <v>927</v>
      </c>
      <c r="N1126" s="0" t="s">
        <v>1371</v>
      </c>
      <c r="O1126" s="0" t="s">
        <v>1585</v>
      </c>
      <c r="Q1126" s="198" t="n">
        <v>1100</v>
      </c>
      <c r="S1126" s="0" t="s">
        <v>1343</v>
      </c>
      <c r="T1126" s="0" t="s">
        <v>772</v>
      </c>
      <c r="U1126" s="200" t="n">
        <v>4.635</v>
      </c>
      <c r="V1126" s="0" t="s">
        <v>1885</v>
      </c>
      <c r="W1126" s="0" t="s">
        <v>1587</v>
      </c>
      <c r="X1126" s="0" t="s">
        <v>1588</v>
      </c>
      <c r="Y1126" s="0" t="s">
        <v>1376</v>
      </c>
      <c r="Z1126" s="0" t="s">
        <v>573</v>
      </c>
      <c r="AA1126" s="0" t="n">
        <v>788931</v>
      </c>
      <c r="AB1126" s="197" t="n">
        <v>37027.875</v>
      </c>
      <c r="AC1126" s="197" t="n">
        <v>37042.875</v>
      </c>
    </row>
    <row r="1127" customFormat="false" ht="12.75" hidden="false" customHeight="false" outlineLevel="0" collapsed="false">
      <c r="A1127" s="191" t="str">
        <f aca="false">B1127&amp;" "&amp;C1127&amp;" "&amp;D1127</f>
        <v>US Natural Gas Physical</v>
      </c>
      <c r="B1127" s="191" t="str">
        <f aca="false">IF((LEFT(N1127,2)="US"),"US","")</f>
        <v>US</v>
      </c>
      <c r="C1127" s="191" t="str">
        <f aca="false">M1127</f>
        <v>Natural Gas</v>
      </c>
      <c r="D1127" s="191" t="str">
        <f aca="false">IF(ISNUMBER(FIND("Phy",N1127))=TRUE(),"Physical","Financial")</f>
        <v>Physical</v>
      </c>
      <c r="E1127" s="191" t="n">
        <f aca="false">IF(VLOOKUP(S1127,'DD-Lookup'!$J$6:$L$50,3,FALSE())="Monthly",(YEAR(AC1127)-YEAR(AB1127))*12+MONTH(AC1127)-MONTH(AB1127)+1,(AC1127-AB1127+1))</f>
        <v>1</v>
      </c>
      <c r="F1127" s="220" t="n">
        <f aca="false">E1127*SUM(P1127:Q1127)</f>
        <v>5000</v>
      </c>
      <c r="G1127" s="196" t="n">
        <v>1245680</v>
      </c>
      <c r="H1127" s="197" t="n">
        <v>37026.3400347222</v>
      </c>
      <c r="I1127" s="0" t="s">
        <v>1788</v>
      </c>
      <c r="M1127" s="0" t="s">
        <v>927</v>
      </c>
      <c r="N1127" s="0" t="s">
        <v>1371</v>
      </c>
      <c r="O1127" s="0" t="s">
        <v>1731</v>
      </c>
      <c r="P1127" s="198" t="n">
        <v>5000</v>
      </c>
      <c r="S1127" s="0" t="s">
        <v>1343</v>
      </c>
      <c r="T1127" s="0" t="s">
        <v>772</v>
      </c>
      <c r="U1127" s="200" t="n">
        <v>3.07</v>
      </c>
      <c r="V1127" s="0" t="s">
        <v>1888</v>
      </c>
      <c r="W1127" s="0" t="s">
        <v>1733</v>
      </c>
      <c r="X1127" s="0" t="s">
        <v>1676</v>
      </c>
      <c r="Y1127" s="0" t="s">
        <v>1376</v>
      </c>
      <c r="Z1127" s="0" t="s">
        <v>573</v>
      </c>
      <c r="AA1127" s="0" t="n">
        <v>788930</v>
      </c>
      <c r="AB1127" s="197" t="n">
        <v>37027.875</v>
      </c>
      <c r="AC1127" s="197" t="n">
        <v>37027.875</v>
      </c>
    </row>
    <row r="1128" customFormat="false" ht="12.75" hidden="false" customHeight="false" outlineLevel="0" collapsed="false">
      <c r="A1128" s="191" t="str">
        <f aca="false">B1128&amp;" "&amp;C1128&amp;" "&amp;D1128</f>
        <v>US Power Physical</v>
      </c>
      <c r="B1128" s="191" t="str">
        <f aca="false">IF((LEFT(N1128,2)="US"),"US","")</f>
        <v>US</v>
      </c>
      <c r="C1128" s="191" t="str">
        <f aca="false">M1128</f>
        <v>Power</v>
      </c>
      <c r="D1128" s="191" t="str">
        <f aca="false">IF(ISNUMBER(FIND("Phy",N1128))=TRUE(),"Physical","Financial")</f>
        <v>Physical</v>
      </c>
      <c r="E1128" s="191" t="n">
        <f aca="false">IF(VLOOKUP(S1128,'DD-Lookup'!$J$6:$L$50,3,FALSE())="Monthly",(YEAR(AC1128)-YEAR(AB1128))*12+MONTH(AC1128)-MONTH(AB1128)+1,(AC1128-AB1128+1))</f>
        <v>1</v>
      </c>
      <c r="F1128" s="220" t="n">
        <f aca="false">E1128*SUM(P1128:Q1128)</f>
        <v>25</v>
      </c>
      <c r="G1128" s="196" t="n">
        <v>1245681</v>
      </c>
      <c r="H1128" s="197" t="n">
        <v>37026.3400462963</v>
      </c>
      <c r="I1128" s="0" t="s">
        <v>1889</v>
      </c>
      <c r="M1128" s="0" t="s">
        <v>72</v>
      </c>
      <c r="N1128" s="0" t="s">
        <v>1741</v>
      </c>
      <c r="O1128" s="0" t="s">
        <v>1863</v>
      </c>
      <c r="P1128" s="198" t="n">
        <v>25</v>
      </c>
      <c r="S1128" s="0" t="s">
        <v>781</v>
      </c>
      <c r="T1128" s="0" t="s">
        <v>772</v>
      </c>
      <c r="U1128" s="200" t="n">
        <v>250</v>
      </c>
      <c r="V1128" s="0" t="s">
        <v>1890</v>
      </c>
      <c r="W1128" s="0" t="s">
        <v>1762</v>
      </c>
      <c r="X1128" s="0" t="s">
        <v>1826</v>
      </c>
      <c r="Y1128" s="0" t="s">
        <v>1167</v>
      </c>
      <c r="Z1128" s="0" t="s">
        <v>628</v>
      </c>
      <c r="AA1128" s="0" t="n">
        <v>611006.1</v>
      </c>
      <c r="AB1128" s="197" t="n">
        <v>37027.875</v>
      </c>
      <c r="AC1128" s="197" t="n">
        <v>37027.875</v>
      </c>
    </row>
    <row r="1129" customFormat="false" ht="12.75" hidden="false" customHeight="false" outlineLevel="0" collapsed="false">
      <c r="A1129" s="191" t="str">
        <f aca="false">B1129&amp;" "&amp;C1129&amp;" "&amp;D1129</f>
        <v>US Natural Gas Financial</v>
      </c>
      <c r="B1129" s="191" t="str">
        <f aca="false">IF((LEFT(N1129,2)="US"),"US","")</f>
        <v>US</v>
      </c>
      <c r="C1129" s="191" t="str">
        <f aca="false">M1129</f>
        <v>Natural Gas</v>
      </c>
      <c r="D1129" s="191" t="str">
        <f aca="false">IF(ISNUMBER(FIND("Phy",N1129))=TRUE(),"Physical","Financial")</f>
        <v>Financial</v>
      </c>
      <c r="E1129" s="191" t="n">
        <f aca="false">IF(VLOOKUP(S1129,'DD-Lookup'!$J$6:$L$50,3,FALSE())="Monthly",(YEAR(AC1129)-YEAR(AB1129))*12+MONTH(AC1129)-MONTH(AB1129)+1,(AC1129-AB1129+1))</f>
        <v>30</v>
      </c>
      <c r="F1129" s="220" t="n">
        <f aca="false">E1129*SUM(P1129:Q1129)</f>
        <v>150000</v>
      </c>
      <c r="G1129" s="196" t="n">
        <v>1245682</v>
      </c>
      <c r="H1129" s="197" t="n">
        <v>37026.3400925926</v>
      </c>
      <c r="I1129" s="0" t="s">
        <v>1383</v>
      </c>
      <c r="M1129" s="0" t="s">
        <v>927</v>
      </c>
      <c r="N1129" s="0" t="s">
        <v>1341</v>
      </c>
      <c r="O1129" s="0" t="s">
        <v>1342</v>
      </c>
      <c r="P1129" s="198" t="n">
        <v>5000</v>
      </c>
      <c r="S1129" s="0" t="s">
        <v>1343</v>
      </c>
      <c r="T1129" s="0" t="s">
        <v>772</v>
      </c>
      <c r="U1129" s="200" t="n">
        <v>4.49</v>
      </c>
      <c r="V1129" s="0" t="s">
        <v>1466</v>
      </c>
      <c r="W1129" s="0" t="s">
        <v>1345</v>
      </c>
      <c r="X1129" s="0" t="s">
        <v>1346</v>
      </c>
      <c r="Y1129" s="0" t="s">
        <v>893</v>
      </c>
      <c r="Z1129" s="0" t="s">
        <v>573</v>
      </c>
      <c r="AA1129" s="0" t="s">
        <v>1891</v>
      </c>
      <c r="AB1129" s="197" t="n">
        <v>37043.875</v>
      </c>
      <c r="AC1129" s="197" t="n">
        <v>37072.875</v>
      </c>
      <c r="AD1129" s="0" t="n">
        <f aca="false">(AC1129-AB1129+1)*SUM(P1129:Q1129)</f>
        <v>150000</v>
      </c>
    </row>
    <row r="1130" customFormat="false" ht="12.75" hidden="false" customHeight="false" outlineLevel="0" collapsed="false">
      <c r="A1130" s="191" t="str">
        <f aca="false">B1130&amp;" "&amp;C1130&amp;" "&amp;D1130</f>
        <v>US Power Physical</v>
      </c>
      <c r="B1130" s="191" t="str">
        <f aca="false">IF((LEFT(N1130,2)="US"),"US","")</f>
        <v>US</v>
      </c>
      <c r="C1130" s="191" t="str">
        <f aca="false">M1130</f>
        <v>Power</v>
      </c>
      <c r="D1130" s="191" t="str">
        <f aca="false">IF(ISNUMBER(FIND("Phy",N1130))=TRUE(),"Physical","Financial")</f>
        <v>Physical</v>
      </c>
      <c r="E1130" s="191" t="n">
        <f aca="false">IF(VLOOKUP(S1130,'DD-Lookup'!$J$6:$L$50,3,FALSE())="Monthly",(YEAR(AC1130)-YEAR(AB1130))*12+MONTH(AC1130)-MONTH(AB1130)+1,(AC1130-AB1130+1))</f>
        <v>1</v>
      </c>
      <c r="F1130" s="220" t="n">
        <f aca="false">E1130*SUM(P1130:Q1130)</f>
        <v>25</v>
      </c>
      <c r="G1130" s="196" t="n">
        <v>1245683</v>
      </c>
      <c r="H1130" s="197" t="n">
        <v>37026.3401273148</v>
      </c>
      <c r="I1130" s="0" t="s">
        <v>1811</v>
      </c>
      <c r="M1130" s="0" t="s">
        <v>72</v>
      </c>
      <c r="N1130" s="0" t="s">
        <v>1741</v>
      </c>
      <c r="O1130" s="0" t="s">
        <v>1760</v>
      </c>
      <c r="Q1130" s="198" t="n">
        <v>25</v>
      </c>
      <c r="S1130" s="0" t="s">
        <v>781</v>
      </c>
      <c r="T1130" s="0" t="s">
        <v>772</v>
      </c>
      <c r="U1130" s="200" t="n">
        <v>85</v>
      </c>
      <c r="V1130" s="0" t="s">
        <v>1812</v>
      </c>
      <c r="W1130" s="0" t="s">
        <v>1762</v>
      </c>
      <c r="X1130" s="0" t="s">
        <v>1745</v>
      </c>
      <c r="Y1130" s="0" t="s">
        <v>1167</v>
      </c>
      <c r="Z1130" s="0" t="s">
        <v>628</v>
      </c>
      <c r="AA1130" s="0" t="n">
        <v>611007.1</v>
      </c>
      <c r="AB1130" s="197" t="n">
        <v>37027.875</v>
      </c>
      <c r="AC1130" s="197" t="n">
        <v>37027.875</v>
      </c>
    </row>
    <row r="1131" customFormat="false" ht="12.75" hidden="false" customHeight="false" outlineLevel="0" collapsed="false">
      <c r="A1131" s="191" t="str">
        <f aca="false">B1131&amp;" "&amp;C1131&amp;" "&amp;D1131</f>
        <v>US Natural Gas Physical</v>
      </c>
      <c r="B1131" s="191" t="str">
        <f aca="false">IF((LEFT(N1131,2)="US"),"US","")</f>
        <v>US</v>
      </c>
      <c r="C1131" s="191" t="str">
        <f aca="false">M1131</f>
        <v>Natural Gas</v>
      </c>
      <c r="D1131" s="191" t="str">
        <f aca="false">IF(ISNUMBER(FIND("Phy",N1131))=TRUE(),"Physical","Financial")</f>
        <v>Physical</v>
      </c>
      <c r="E1131" s="191" t="n">
        <f aca="false">IF(VLOOKUP(S1131,'DD-Lookup'!$J$6:$L$50,3,FALSE())="Monthly",(YEAR(AC1131)-YEAR(AB1131))*12+MONTH(AC1131)-MONTH(AB1131)+1,(AC1131-AB1131+1))</f>
        <v>1</v>
      </c>
      <c r="F1131" s="220" t="n">
        <f aca="false">E1131*SUM(P1131:Q1131)</f>
        <v>5000</v>
      </c>
      <c r="G1131" s="196" t="n">
        <v>1245684</v>
      </c>
      <c r="H1131" s="197" t="n">
        <v>37026.3401273148</v>
      </c>
      <c r="I1131" s="0" t="s">
        <v>1788</v>
      </c>
      <c r="M1131" s="0" t="s">
        <v>927</v>
      </c>
      <c r="N1131" s="0" t="s">
        <v>1371</v>
      </c>
      <c r="O1131" s="0" t="s">
        <v>1731</v>
      </c>
      <c r="P1131" s="198" t="n">
        <v>5000</v>
      </c>
      <c r="S1131" s="0" t="s">
        <v>1343</v>
      </c>
      <c r="T1131" s="0" t="s">
        <v>772</v>
      </c>
      <c r="U1131" s="200" t="n">
        <v>3.045</v>
      </c>
      <c r="V1131" s="0" t="s">
        <v>1888</v>
      </c>
      <c r="W1131" s="0" t="s">
        <v>1733</v>
      </c>
      <c r="X1131" s="0" t="s">
        <v>1676</v>
      </c>
      <c r="Y1131" s="0" t="s">
        <v>1376</v>
      </c>
      <c r="Z1131" s="0" t="s">
        <v>573</v>
      </c>
      <c r="AA1131" s="0" t="n">
        <v>788932</v>
      </c>
      <c r="AB1131" s="197" t="n">
        <v>37027.875</v>
      </c>
      <c r="AC1131" s="197" t="n">
        <v>37027.875</v>
      </c>
    </row>
    <row r="1132" customFormat="false" ht="12.75" hidden="false" customHeight="false" outlineLevel="0" collapsed="false">
      <c r="A1132" s="191" t="str">
        <f aca="false">B1132&amp;" "&amp;C1132&amp;" "&amp;D1132</f>
        <v>US Natural Gas Financial</v>
      </c>
      <c r="B1132" s="191" t="str">
        <f aca="false">IF((LEFT(N1132,2)="US"),"US","")</f>
        <v>US</v>
      </c>
      <c r="C1132" s="191" t="str">
        <f aca="false">M1132</f>
        <v>Natural Gas</v>
      </c>
      <c r="D1132" s="191" t="str">
        <f aca="false">IF(ISNUMBER(FIND("Phy",N1132))=TRUE(),"Physical","Financial")</f>
        <v>Financial</v>
      </c>
      <c r="E1132" s="191" t="n">
        <f aca="false">IF(VLOOKUP(S1132,'DD-Lookup'!$J$6:$L$50,3,FALSE())="Monthly",(YEAR(AC1132)-YEAR(AB1132))*12+MONTH(AC1132)-MONTH(AB1132)+1,(AC1132-AB1132+1))</f>
        <v>16</v>
      </c>
      <c r="F1132" s="220" t="n">
        <f aca="false">E1132*SUM(P1132:Q1132)</f>
        <v>160000</v>
      </c>
      <c r="G1132" s="196" t="n">
        <v>1245685</v>
      </c>
      <c r="H1132" s="197" t="n">
        <v>37026.3401736111</v>
      </c>
      <c r="I1132" s="0" t="s">
        <v>1892</v>
      </c>
      <c r="M1132" s="0" t="s">
        <v>927</v>
      </c>
      <c r="N1132" s="0" t="s">
        <v>1399</v>
      </c>
      <c r="O1132" s="0" t="s">
        <v>1893</v>
      </c>
      <c r="Q1132" s="198" t="n">
        <v>10000</v>
      </c>
      <c r="S1132" s="0" t="s">
        <v>1343</v>
      </c>
      <c r="T1132" s="0" t="s">
        <v>772</v>
      </c>
      <c r="U1132" s="200" t="n">
        <v>0.39</v>
      </c>
      <c r="V1132" s="0" t="s">
        <v>1894</v>
      </c>
      <c r="W1132" s="0" t="s">
        <v>1635</v>
      </c>
      <c r="X1132" s="0" t="s">
        <v>1829</v>
      </c>
      <c r="Y1132" s="0" t="s">
        <v>893</v>
      </c>
      <c r="Z1132" s="0" t="s">
        <v>573</v>
      </c>
      <c r="AA1132" s="0" t="s">
        <v>1895</v>
      </c>
      <c r="AB1132" s="197" t="n">
        <v>37027.875</v>
      </c>
      <c r="AC1132" s="197" t="n">
        <v>37042.875</v>
      </c>
      <c r="AD1132" s="0" t="n">
        <f aca="false">(AC1132-AB1132+1)*SUM(P1132:Q1132)</f>
        <v>160000</v>
      </c>
    </row>
    <row r="1133" customFormat="false" ht="12.75" hidden="false" customHeight="false" outlineLevel="0" collapsed="false">
      <c r="A1133" s="191" t="str">
        <f aca="false">B1133&amp;" "&amp;C1133&amp;" "&amp;D1133</f>
        <v>US Natural Gas Physical</v>
      </c>
      <c r="B1133" s="191" t="str">
        <f aca="false">IF((LEFT(N1133,2)="US"),"US","")</f>
        <v>US</v>
      </c>
      <c r="C1133" s="191" t="str">
        <f aca="false">M1133</f>
        <v>Natural Gas</v>
      </c>
      <c r="D1133" s="191" t="str">
        <f aca="false">IF(ISNUMBER(FIND("Phy",N1133))=TRUE(),"Physical","Financial")</f>
        <v>Physical</v>
      </c>
      <c r="E1133" s="191" t="n">
        <f aca="false">IF(VLOOKUP(S1133,'DD-Lookup'!$J$6:$L$50,3,FALSE())="Monthly",(YEAR(AC1133)-YEAR(AB1133))*12+MONTH(AC1133)-MONTH(AB1133)+1,(AC1133-AB1133+1))</f>
        <v>1</v>
      </c>
      <c r="F1133" s="220" t="n">
        <f aca="false">E1133*SUM(P1133:Q1133)</f>
        <v>2500</v>
      </c>
      <c r="G1133" s="196" t="n">
        <v>1245686</v>
      </c>
      <c r="H1133" s="197" t="n">
        <v>37026.3401736111</v>
      </c>
      <c r="I1133" s="0" t="s">
        <v>1571</v>
      </c>
      <c r="M1133" s="0" t="s">
        <v>927</v>
      </c>
      <c r="N1133" s="0" t="s">
        <v>1371</v>
      </c>
      <c r="O1133" s="0" t="s">
        <v>1805</v>
      </c>
      <c r="P1133" s="198" t="n">
        <v>2500</v>
      </c>
      <c r="S1133" s="0" t="s">
        <v>1343</v>
      </c>
      <c r="T1133" s="0" t="s">
        <v>772</v>
      </c>
      <c r="U1133" s="200" t="n">
        <v>3.08</v>
      </c>
      <c r="V1133" s="0" t="s">
        <v>1572</v>
      </c>
      <c r="W1133" s="0" t="s">
        <v>1800</v>
      </c>
      <c r="X1133" s="0" t="s">
        <v>1801</v>
      </c>
      <c r="Y1133" s="0" t="s">
        <v>1376</v>
      </c>
      <c r="Z1133" s="0" t="s">
        <v>573</v>
      </c>
      <c r="AA1133" s="0" t="n">
        <v>788933</v>
      </c>
      <c r="AB1133" s="197" t="n">
        <v>37027.875</v>
      </c>
      <c r="AC1133" s="197" t="n">
        <v>37027.875</v>
      </c>
    </row>
    <row r="1134" customFormat="false" ht="12.75" hidden="false" customHeight="false" outlineLevel="0" collapsed="false">
      <c r="A1134" s="191" t="str">
        <f aca="false">B1134&amp;" "&amp;C1134&amp;" "&amp;D1134</f>
        <v>US Power Physical</v>
      </c>
      <c r="B1134" s="191" t="str">
        <f aca="false">IF((LEFT(N1134,2)="US"),"US","")</f>
        <v>US</v>
      </c>
      <c r="C1134" s="191" t="str">
        <f aca="false">M1134</f>
        <v>Power</v>
      </c>
      <c r="D1134" s="191" t="str">
        <f aca="false">IF(ISNUMBER(FIND("Phy",N1134))=TRUE(),"Physical","Financial")</f>
        <v>Physical</v>
      </c>
      <c r="E1134" s="191" t="n">
        <f aca="false">IF(VLOOKUP(S1134,'DD-Lookup'!$J$6:$L$50,3,FALSE())="Monthly",(YEAR(AC1134)-YEAR(AB1134))*12+MONTH(AC1134)-MONTH(AB1134)+1,(AC1134-AB1134+1))</f>
        <v>1</v>
      </c>
      <c r="F1134" s="220" t="n">
        <f aca="false">E1134*SUM(P1134:Q1134)</f>
        <v>25</v>
      </c>
      <c r="G1134" s="196" t="n">
        <v>1245687</v>
      </c>
      <c r="H1134" s="197" t="n">
        <v>37026.3401851852</v>
      </c>
      <c r="I1134" s="0" t="s">
        <v>1187</v>
      </c>
      <c r="M1134" s="0" t="s">
        <v>72</v>
      </c>
      <c r="N1134" s="0" t="s">
        <v>1741</v>
      </c>
      <c r="O1134" s="0" t="s">
        <v>1823</v>
      </c>
      <c r="P1134" s="198" t="n">
        <v>25</v>
      </c>
      <c r="S1134" s="0" t="s">
        <v>781</v>
      </c>
      <c r="T1134" s="0" t="s">
        <v>772</v>
      </c>
      <c r="U1134" s="200" t="n">
        <v>250</v>
      </c>
      <c r="V1134" s="0" t="s">
        <v>1824</v>
      </c>
      <c r="W1134" s="0" t="s">
        <v>1825</v>
      </c>
      <c r="X1134" s="0" t="s">
        <v>1826</v>
      </c>
      <c r="Y1134" s="0" t="s">
        <v>1167</v>
      </c>
      <c r="Z1134" s="0" t="s">
        <v>628</v>
      </c>
      <c r="AA1134" s="0" t="n">
        <v>611008.1</v>
      </c>
      <c r="AB1134" s="197" t="n">
        <v>37027.875</v>
      </c>
      <c r="AC1134" s="197" t="n">
        <v>37027.875</v>
      </c>
    </row>
    <row r="1135" customFormat="false" ht="12.75" hidden="false" customHeight="false" outlineLevel="0" collapsed="false">
      <c r="A1135" s="191" t="str">
        <f aca="false">B1135&amp;" "&amp;C1135&amp;" "&amp;D1135</f>
        <v>US Natural Gas Financial</v>
      </c>
      <c r="B1135" s="191" t="str">
        <f aca="false">IF((LEFT(N1135,2)="US"),"US","")</f>
        <v>US</v>
      </c>
      <c r="C1135" s="191" t="str">
        <f aca="false">M1135</f>
        <v>Natural Gas</v>
      </c>
      <c r="D1135" s="191" t="str">
        <f aca="false">IF(ISNUMBER(FIND("Phy",N1135))=TRUE(),"Physical","Financial")</f>
        <v>Financial</v>
      </c>
      <c r="E1135" s="191" t="n">
        <f aca="false">IF(VLOOKUP(S1135,'DD-Lookup'!$J$6:$L$50,3,FALSE())="Monthly",(YEAR(AC1135)-YEAR(AB1135))*12+MONTH(AC1135)-MONTH(AB1135)+1,(AC1135-AB1135+1))</f>
        <v>365</v>
      </c>
      <c r="F1135" s="220" t="n">
        <f aca="false">E1135*SUM(P1135:Q1135)</f>
        <v>1825000</v>
      </c>
      <c r="G1135" s="196" t="n">
        <v>1245689</v>
      </c>
      <c r="H1135" s="197" t="n">
        <v>37026.3402430556</v>
      </c>
      <c r="I1135" s="0" t="s">
        <v>1383</v>
      </c>
      <c r="M1135" s="0" t="s">
        <v>927</v>
      </c>
      <c r="N1135" s="0" t="s">
        <v>1341</v>
      </c>
      <c r="O1135" s="0" t="s">
        <v>1514</v>
      </c>
      <c r="P1135" s="198" t="n">
        <v>5000</v>
      </c>
      <c r="S1135" s="0" t="s">
        <v>1343</v>
      </c>
      <c r="T1135" s="0" t="s">
        <v>772</v>
      </c>
      <c r="U1135" s="200" t="n">
        <v>4.515</v>
      </c>
      <c r="V1135" s="0" t="s">
        <v>1384</v>
      </c>
      <c r="W1135" s="0" t="s">
        <v>1345</v>
      </c>
      <c r="X1135" s="0" t="s">
        <v>1346</v>
      </c>
      <c r="Y1135" s="0" t="s">
        <v>893</v>
      </c>
      <c r="Z1135" s="0" t="s">
        <v>573</v>
      </c>
      <c r="AA1135" s="0" t="s">
        <v>1896</v>
      </c>
      <c r="AB1135" s="197" t="n">
        <v>37257.875</v>
      </c>
      <c r="AC1135" s="197" t="n">
        <v>37621.875</v>
      </c>
      <c r="AD1135" s="0" t="n">
        <f aca="false">(AC1135-AB1135+1)*SUM(P1135:Q1135)</f>
        <v>1825000</v>
      </c>
    </row>
    <row r="1136" customFormat="false" ht="12.75" hidden="false" customHeight="false" outlineLevel="0" collapsed="false">
      <c r="A1136" s="191" t="str">
        <f aca="false">B1136&amp;" "&amp;C1136&amp;" "&amp;D1136</f>
        <v>US Power Physical</v>
      </c>
      <c r="B1136" s="191" t="str">
        <f aca="false">IF((LEFT(N1136,2)="US"),"US","")</f>
        <v>US</v>
      </c>
      <c r="C1136" s="191" t="str">
        <f aca="false">M1136</f>
        <v>Power</v>
      </c>
      <c r="D1136" s="191" t="str">
        <f aca="false">IF(ISNUMBER(FIND("Phy",N1136))=TRUE(),"Physical","Financial")</f>
        <v>Physical</v>
      </c>
      <c r="E1136" s="191" t="n">
        <f aca="false">IF(VLOOKUP(S1136,'DD-Lookup'!$J$6:$L$50,3,FALSE())="Monthly",(YEAR(AC1136)-YEAR(AB1136))*12+MONTH(AC1136)-MONTH(AB1136)+1,(AC1136-AB1136+1))</f>
        <v>1</v>
      </c>
      <c r="F1136" s="220" t="n">
        <f aca="false">E1136*SUM(P1136:Q1136)</f>
        <v>25</v>
      </c>
      <c r="G1136" s="196" t="n">
        <v>1245690</v>
      </c>
      <c r="H1136" s="197" t="n">
        <v>37026.3402546296</v>
      </c>
      <c r="I1136" s="0" t="s">
        <v>1759</v>
      </c>
      <c r="M1136" s="0" t="s">
        <v>72</v>
      </c>
      <c r="N1136" s="0" t="s">
        <v>1741</v>
      </c>
      <c r="O1136" s="0" t="s">
        <v>1863</v>
      </c>
      <c r="P1136" s="198" t="n">
        <v>25</v>
      </c>
      <c r="S1136" s="0" t="s">
        <v>781</v>
      </c>
      <c r="T1136" s="0" t="s">
        <v>772</v>
      </c>
      <c r="U1136" s="200" t="n">
        <v>250</v>
      </c>
      <c r="V1136" s="0" t="s">
        <v>1761</v>
      </c>
      <c r="W1136" s="0" t="s">
        <v>1762</v>
      </c>
      <c r="X1136" s="0" t="s">
        <v>1826</v>
      </c>
      <c r="Y1136" s="0" t="s">
        <v>1167</v>
      </c>
      <c r="Z1136" s="0" t="s">
        <v>628</v>
      </c>
      <c r="AA1136" s="0" t="n">
        <v>611009.1</v>
      </c>
      <c r="AB1136" s="197" t="n">
        <v>37027.875</v>
      </c>
      <c r="AC1136" s="197" t="n">
        <v>37027.875</v>
      </c>
    </row>
    <row r="1137" customFormat="false" ht="12.75" hidden="false" customHeight="false" outlineLevel="0" collapsed="false">
      <c r="A1137" s="191" t="str">
        <f aca="false">B1137&amp;" "&amp;C1137&amp;" "&amp;D1137</f>
        <v>US Power Physical</v>
      </c>
      <c r="B1137" s="191" t="str">
        <f aca="false">IF((LEFT(N1137,2)="US"),"US","")</f>
        <v>US</v>
      </c>
      <c r="C1137" s="191" t="str">
        <f aca="false">M1137</f>
        <v>Power</v>
      </c>
      <c r="D1137" s="191" t="str">
        <f aca="false">IF(ISNUMBER(FIND("Phy",N1137))=TRUE(),"Physical","Financial")</f>
        <v>Physical</v>
      </c>
      <c r="E1137" s="191" t="n">
        <f aca="false">IF(VLOOKUP(S1137,'DD-Lookup'!$J$6:$L$50,3,FALSE())="Monthly",(YEAR(AC1137)-YEAR(AB1137))*12+MONTH(AC1137)-MONTH(AB1137)+1,(AC1137-AB1137+1))</f>
        <v>1</v>
      </c>
      <c r="F1137" s="220" t="n">
        <f aca="false">E1137*SUM(P1137:Q1137)</f>
        <v>25</v>
      </c>
      <c r="G1137" s="196" t="n">
        <v>1245691</v>
      </c>
      <c r="H1137" s="197" t="n">
        <v>37026.3403240741</v>
      </c>
      <c r="I1137" s="0" t="s">
        <v>1180</v>
      </c>
      <c r="M1137" s="0" t="s">
        <v>72</v>
      </c>
      <c r="N1137" s="0" t="s">
        <v>1741</v>
      </c>
      <c r="O1137" s="0" t="s">
        <v>1753</v>
      </c>
      <c r="P1137" s="198" t="n">
        <v>25</v>
      </c>
      <c r="S1137" s="0" t="s">
        <v>781</v>
      </c>
      <c r="T1137" s="0" t="s">
        <v>772</v>
      </c>
      <c r="U1137" s="200" t="n">
        <v>220</v>
      </c>
      <c r="V1137" s="0" t="s">
        <v>1758</v>
      </c>
      <c r="W1137" s="0" t="s">
        <v>1755</v>
      </c>
      <c r="X1137" s="0" t="s">
        <v>1745</v>
      </c>
      <c r="Y1137" s="0" t="s">
        <v>1167</v>
      </c>
      <c r="Z1137" s="0" t="s">
        <v>628</v>
      </c>
      <c r="AA1137" s="0" t="n">
        <v>611010.1</v>
      </c>
      <c r="AB1137" s="197" t="n">
        <v>37027.875</v>
      </c>
      <c r="AC1137" s="197" t="n">
        <v>37027.875</v>
      </c>
    </row>
    <row r="1138" customFormat="false" ht="12.75" hidden="false" customHeight="false" outlineLevel="0" collapsed="false">
      <c r="A1138" s="191" t="str">
        <f aca="false">B1138&amp;" "&amp;C1138&amp;" "&amp;D1138</f>
        <v>US Power Physical</v>
      </c>
      <c r="B1138" s="191" t="str">
        <f aca="false">IF((LEFT(N1138,2)="US"),"US","")</f>
        <v>US</v>
      </c>
      <c r="C1138" s="191" t="str">
        <f aca="false">M1138</f>
        <v>Power</v>
      </c>
      <c r="D1138" s="191" t="str">
        <f aca="false">IF(ISNUMBER(FIND("Phy",N1138))=TRUE(),"Physical","Financial")</f>
        <v>Physical</v>
      </c>
      <c r="E1138" s="191" t="n">
        <f aca="false">IF(VLOOKUP(S1138,'DD-Lookup'!$J$6:$L$50,3,FALSE())="Monthly",(YEAR(AC1138)-YEAR(AB1138))*12+MONTH(AC1138)-MONTH(AB1138)+1,(AC1138-AB1138+1))</f>
        <v>1</v>
      </c>
      <c r="F1138" s="220" t="n">
        <f aca="false">E1138*SUM(P1138:Q1138)</f>
        <v>25</v>
      </c>
      <c r="G1138" s="196" t="n">
        <v>1245692</v>
      </c>
      <c r="H1138" s="197" t="n">
        <v>37026.3404398148</v>
      </c>
      <c r="I1138" s="0" t="s">
        <v>1835</v>
      </c>
      <c r="M1138" s="0" t="s">
        <v>72</v>
      </c>
      <c r="N1138" s="0" t="s">
        <v>1741</v>
      </c>
      <c r="O1138" s="0" t="s">
        <v>1742</v>
      </c>
      <c r="P1138" s="198" t="n">
        <v>25</v>
      </c>
      <c r="S1138" s="0" t="s">
        <v>781</v>
      </c>
      <c r="T1138" s="0" t="s">
        <v>772</v>
      </c>
      <c r="U1138" s="200" t="n">
        <v>55</v>
      </c>
      <c r="V1138" s="0" t="s">
        <v>1857</v>
      </c>
      <c r="W1138" s="0" t="s">
        <v>1744</v>
      </c>
      <c r="X1138" s="0" t="s">
        <v>1745</v>
      </c>
      <c r="Y1138" s="0" t="s">
        <v>1167</v>
      </c>
      <c r="Z1138" s="0" t="s">
        <v>628</v>
      </c>
      <c r="AA1138" s="0" t="n">
        <v>611011.1</v>
      </c>
      <c r="AB1138" s="197" t="n">
        <v>37027.875</v>
      </c>
      <c r="AC1138" s="197" t="n">
        <v>37027.875</v>
      </c>
    </row>
    <row r="1139" customFormat="false" ht="12.75" hidden="false" customHeight="false" outlineLevel="0" collapsed="false">
      <c r="A1139" s="191" t="str">
        <f aca="false">B1139&amp;" "&amp;C1139&amp;" "&amp;D1139</f>
        <v>US Natural Gas Physical</v>
      </c>
      <c r="B1139" s="191" t="str">
        <f aca="false">IF((LEFT(N1139,2)="US"),"US","")</f>
        <v>US</v>
      </c>
      <c r="C1139" s="191" t="str">
        <f aca="false">M1139</f>
        <v>Natural Gas</v>
      </c>
      <c r="D1139" s="191" t="str">
        <f aca="false">IF(ISNUMBER(FIND("Phy",N1139))=TRUE(),"Physical","Financial")</f>
        <v>Physical</v>
      </c>
      <c r="E1139" s="191" t="n">
        <f aca="false">IF(VLOOKUP(S1139,'DD-Lookup'!$J$6:$L$50,3,FALSE())="Monthly",(YEAR(AC1139)-YEAR(AB1139))*12+MONTH(AC1139)-MONTH(AB1139)+1,(AC1139-AB1139+1))</f>
        <v>1</v>
      </c>
      <c r="F1139" s="220" t="n">
        <f aca="false">E1139*SUM(P1139:Q1139)</f>
        <v>2500</v>
      </c>
      <c r="G1139" s="196" t="n">
        <v>1245693</v>
      </c>
      <c r="H1139" s="197" t="n">
        <v>37026.3404398148</v>
      </c>
      <c r="I1139" s="0" t="s">
        <v>1340</v>
      </c>
      <c r="M1139" s="0" t="s">
        <v>927</v>
      </c>
      <c r="N1139" s="0" t="s">
        <v>1371</v>
      </c>
      <c r="O1139" s="0" t="s">
        <v>1803</v>
      </c>
      <c r="P1139" s="198" t="n">
        <v>2500</v>
      </c>
      <c r="S1139" s="0" t="s">
        <v>1343</v>
      </c>
      <c r="T1139" s="0" t="s">
        <v>772</v>
      </c>
      <c r="U1139" s="200" t="n">
        <v>3.01</v>
      </c>
      <c r="V1139" s="0" t="s">
        <v>1804</v>
      </c>
      <c r="W1139" s="0" t="s">
        <v>1800</v>
      </c>
      <c r="X1139" s="0" t="s">
        <v>1801</v>
      </c>
      <c r="Y1139" s="0" t="s">
        <v>1376</v>
      </c>
      <c r="Z1139" s="0" t="s">
        <v>573</v>
      </c>
      <c r="AA1139" s="0" t="n">
        <v>788935</v>
      </c>
      <c r="AB1139" s="197" t="n">
        <v>37027.875</v>
      </c>
      <c r="AC1139" s="197" t="n">
        <v>37027.875</v>
      </c>
    </row>
    <row r="1140" customFormat="false" ht="12.75" hidden="false" customHeight="false" outlineLevel="0" collapsed="false">
      <c r="A1140" s="191" t="str">
        <f aca="false">B1140&amp;" "&amp;C1140&amp;" "&amp;D1140</f>
        <v>US Power Physical</v>
      </c>
      <c r="B1140" s="191" t="str">
        <f aca="false">IF((LEFT(N1140,2)="US"),"US","")</f>
        <v>US</v>
      </c>
      <c r="C1140" s="191" t="str">
        <f aca="false">M1140</f>
        <v>Power</v>
      </c>
      <c r="D1140" s="191" t="str">
        <f aca="false">IF(ISNUMBER(FIND("Phy",N1140))=TRUE(),"Physical","Financial")</f>
        <v>Physical</v>
      </c>
      <c r="E1140" s="191" t="n">
        <f aca="false">IF(VLOOKUP(S1140,'DD-Lookup'!$J$6:$L$50,3,FALSE())="Monthly",(YEAR(AC1140)-YEAR(AB1140))*12+MONTH(AC1140)-MONTH(AB1140)+1,(AC1140-AB1140+1))</f>
        <v>1</v>
      </c>
      <c r="F1140" s="220" t="n">
        <f aca="false">E1140*SUM(P1140:Q1140)</f>
        <v>25</v>
      </c>
      <c r="G1140" s="196" t="n">
        <v>1245694</v>
      </c>
      <c r="H1140" s="197" t="n">
        <v>37026.3404976852</v>
      </c>
      <c r="I1140" s="0" t="s">
        <v>1251</v>
      </c>
      <c r="M1140" s="0" t="s">
        <v>72</v>
      </c>
      <c r="N1140" s="0" t="s">
        <v>1746</v>
      </c>
      <c r="O1140" s="0" t="s">
        <v>1877</v>
      </c>
      <c r="P1140" s="198" t="n">
        <v>25</v>
      </c>
      <c r="S1140" s="0" t="s">
        <v>781</v>
      </c>
      <c r="T1140" s="0" t="s">
        <v>772</v>
      </c>
      <c r="U1140" s="200" t="n">
        <v>71</v>
      </c>
      <c r="V1140" s="0" t="s">
        <v>1748</v>
      </c>
      <c r="W1140" s="0" t="s">
        <v>1749</v>
      </c>
      <c r="X1140" s="0" t="s">
        <v>1750</v>
      </c>
      <c r="Y1140" s="0" t="s">
        <v>1167</v>
      </c>
      <c r="Z1140" s="0" t="s">
        <v>628</v>
      </c>
      <c r="AA1140" s="0" t="n">
        <v>611012.1</v>
      </c>
      <c r="AB1140" s="197" t="n">
        <v>37027.875</v>
      </c>
      <c r="AC1140" s="197" t="n">
        <v>37027.875</v>
      </c>
    </row>
    <row r="1141" customFormat="false" ht="12.75" hidden="false" customHeight="false" outlineLevel="0" collapsed="false">
      <c r="A1141" s="191" t="str">
        <f aca="false">B1141&amp;" "&amp;C1141&amp;" "&amp;D1141</f>
        <v>US Natural Gas Physical</v>
      </c>
      <c r="B1141" s="191" t="str">
        <f aca="false">IF((LEFT(N1141,2)="US"),"US","")</f>
        <v>US</v>
      </c>
      <c r="C1141" s="191" t="str">
        <f aca="false">M1141</f>
        <v>Natural Gas</v>
      </c>
      <c r="D1141" s="191" t="str">
        <f aca="false">IF(ISNUMBER(FIND("Phy",N1141))=TRUE(),"Physical","Financial")</f>
        <v>Physical</v>
      </c>
      <c r="E1141" s="191" t="n">
        <f aca="false">IF(VLOOKUP(S1141,'DD-Lookup'!$J$6:$L$50,3,FALSE())="Monthly",(YEAR(AC1141)-YEAR(AB1141))*12+MONTH(AC1141)-MONTH(AB1141)+1,(AC1141-AB1141+1))</f>
        <v>1</v>
      </c>
      <c r="F1141" s="220" t="n">
        <f aca="false">E1141*SUM(P1141:Q1141)</f>
        <v>5000</v>
      </c>
      <c r="G1141" s="196" t="n">
        <v>1245695</v>
      </c>
      <c r="H1141" s="197" t="n">
        <v>37026.3405092593</v>
      </c>
      <c r="I1141" s="0" t="s">
        <v>1571</v>
      </c>
      <c r="M1141" s="0" t="s">
        <v>927</v>
      </c>
      <c r="N1141" s="0" t="s">
        <v>1371</v>
      </c>
      <c r="O1141" s="0" t="s">
        <v>1731</v>
      </c>
      <c r="P1141" s="198" t="n">
        <v>5000</v>
      </c>
      <c r="S1141" s="0" t="s">
        <v>1343</v>
      </c>
      <c r="T1141" s="0" t="s">
        <v>772</v>
      </c>
      <c r="U1141" s="200" t="n">
        <v>3.02</v>
      </c>
      <c r="V1141" s="0" t="s">
        <v>1572</v>
      </c>
      <c r="W1141" s="0" t="s">
        <v>1733</v>
      </c>
      <c r="X1141" s="0" t="s">
        <v>1676</v>
      </c>
      <c r="Y1141" s="0" t="s">
        <v>1376</v>
      </c>
      <c r="Z1141" s="0" t="s">
        <v>573</v>
      </c>
      <c r="AA1141" s="0" t="n">
        <v>788934</v>
      </c>
      <c r="AB1141" s="197" t="n">
        <v>37027.875</v>
      </c>
      <c r="AC1141" s="197" t="n">
        <v>37027.875</v>
      </c>
    </row>
    <row r="1142" customFormat="false" ht="12.75" hidden="false" customHeight="false" outlineLevel="0" collapsed="false">
      <c r="A1142" s="191" t="str">
        <f aca="false">B1142&amp;" "&amp;C1142&amp;" "&amp;D1142</f>
        <v>US Natural Gas Physical</v>
      </c>
      <c r="B1142" s="191" t="str">
        <f aca="false">IF((LEFT(N1142,2)="US"),"US","")</f>
        <v>US</v>
      </c>
      <c r="C1142" s="191" t="str">
        <f aca="false">M1142</f>
        <v>Natural Gas</v>
      </c>
      <c r="D1142" s="191" t="str">
        <f aca="false">IF(ISNUMBER(FIND("Phy",N1142))=TRUE(),"Physical","Financial")</f>
        <v>Physical</v>
      </c>
      <c r="E1142" s="191" t="n">
        <f aca="false">IF(VLOOKUP(S1142,'DD-Lookup'!$J$6:$L$50,3,FALSE())="Monthly",(YEAR(AC1142)-YEAR(AB1142))*12+MONTH(AC1142)-MONTH(AB1142)+1,(AC1142-AB1142+1))</f>
        <v>1</v>
      </c>
      <c r="F1142" s="220" t="n">
        <f aca="false">E1142*SUM(P1142:Q1142)</f>
        <v>10000</v>
      </c>
      <c r="G1142" s="196" t="n">
        <v>1245696</v>
      </c>
      <c r="H1142" s="197" t="n">
        <v>37026.3405671296</v>
      </c>
      <c r="I1142" s="0" t="s">
        <v>1569</v>
      </c>
      <c r="M1142" s="0" t="s">
        <v>927</v>
      </c>
      <c r="N1142" s="0" t="s">
        <v>1371</v>
      </c>
      <c r="O1142" s="0" t="s">
        <v>1488</v>
      </c>
      <c r="Q1142" s="198" t="n">
        <v>10000</v>
      </c>
      <c r="S1142" s="0" t="s">
        <v>1343</v>
      </c>
      <c r="T1142" s="0" t="s">
        <v>772</v>
      </c>
      <c r="U1142" s="200" t="n">
        <v>4.31</v>
      </c>
      <c r="V1142" s="0" t="s">
        <v>1897</v>
      </c>
      <c r="W1142" s="0" t="s">
        <v>1424</v>
      </c>
      <c r="X1142" s="0" t="s">
        <v>1425</v>
      </c>
      <c r="Y1142" s="0" t="s">
        <v>1376</v>
      </c>
      <c r="Z1142" s="0" t="s">
        <v>573</v>
      </c>
      <c r="AA1142" s="0" t="n">
        <v>788936</v>
      </c>
      <c r="AB1142" s="197" t="n">
        <v>37027.875</v>
      </c>
      <c r="AC1142" s="197" t="n">
        <v>37027.875</v>
      </c>
    </row>
    <row r="1143" customFormat="false" ht="12.75" hidden="false" customHeight="false" outlineLevel="0" collapsed="false">
      <c r="A1143" s="191" t="str">
        <f aca="false">B1143&amp;" "&amp;C1143&amp;" "&amp;D1143</f>
        <v>US Power Physical</v>
      </c>
      <c r="B1143" s="191" t="str">
        <f aca="false">IF((LEFT(N1143,2)="US"),"US","")</f>
        <v>US</v>
      </c>
      <c r="C1143" s="191" t="str">
        <f aca="false">M1143</f>
        <v>Power</v>
      </c>
      <c r="D1143" s="191" t="str">
        <f aca="false">IF(ISNUMBER(FIND("Phy",N1143))=TRUE(),"Physical","Financial")</f>
        <v>Physical</v>
      </c>
      <c r="E1143" s="191" t="n">
        <f aca="false">IF(VLOOKUP(S1143,'DD-Lookup'!$J$6:$L$50,3,FALSE())="Monthly",(YEAR(AC1143)-YEAR(AB1143))*12+MONTH(AC1143)-MONTH(AB1143)+1,(AC1143-AB1143+1))</f>
        <v>1</v>
      </c>
      <c r="F1143" s="220" t="n">
        <f aca="false">E1143*SUM(P1143:Q1143)</f>
        <v>25</v>
      </c>
      <c r="G1143" s="196" t="n">
        <v>1245697</v>
      </c>
      <c r="H1143" s="197" t="n">
        <v>37026.3406134259</v>
      </c>
      <c r="I1143" s="0" t="s">
        <v>1898</v>
      </c>
      <c r="M1143" s="0" t="s">
        <v>72</v>
      </c>
      <c r="N1143" s="0" t="s">
        <v>1741</v>
      </c>
      <c r="O1143" s="0" t="s">
        <v>1753</v>
      </c>
      <c r="P1143" s="198" t="n">
        <v>25</v>
      </c>
      <c r="S1143" s="0" t="s">
        <v>781</v>
      </c>
      <c r="T1143" s="0" t="s">
        <v>772</v>
      </c>
      <c r="U1143" s="200" t="n">
        <v>220</v>
      </c>
      <c r="V1143" s="0" t="s">
        <v>1899</v>
      </c>
      <c r="W1143" s="0" t="s">
        <v>1755</v>
      </c>
      <c r="X1143" s="0" t="s">
        <v>1745</v>
      </c>
      <c r="Y1143" s="0" t="s">
        <v>1167</v>
      </c>
      <c r="Z1143" s="0" t="s">
        <v>628</v>
      </c>
      <c r="AA1143" s="0" t="n">
        <v>611013.1</v>
      </c>
      <c r="AB1143" s="197" t="n">
        <v>37027.875</v>
      </c>
      <c r="AC1143" s="197" t="n">
        <v>37027.875</v>
      </c>
    </row>
    <row r="1144" customFormat="false" ht="12.75" hidden="false" customHeight="false" outlineLevel="0" collapsed="false">
      <c r="A1144" s="191" t="str">
        <f aca="false">B1144&amp;" "&amp;C1144&amp;" "&amp;D1144</f>
        <v>US Natural Gas Financial</v>
      </c>
      <c r="B1144" s="191" t="str">
        <f aca="false">IF((LEFT(N1144,2)="US"),"US","")</f>
        <v>US</v>
      </c>
      <c r="C1144" s="191" t="str">
        <f aca="false">M1144</f>
        <v>Natural Gas</v>
      </c>
      <c r="D1144" s="191" t="str">
        <f aca="false">IF(ISNUMBER(FIND("Phy",N1144))=TRUE(),"Physical","Financial")</f>
        <v>Financial</v>
      </c>
      <c r="E1144" s="191" t="n">
        <f aca="false">IF(VLOOKUP(S1144,'DD-Lookup'!$J$6:$L$50,3,FALSE())="Monthly",(YEAR(AC1144)-YEAR(AB1144))*12+MONTH(AC1144)-MONTH(AB1144)+1,(AC1144-AB1144+1))</f>
        <v>30</v>
      </c>
      <c r="F1144" s="220" t="n">
        <f aca="false">E1144*SUM(P1144:Q1144)</f>
        <v>150000</v>
      </c>
      <c r="G1144" s="196" t="n">
        <v>1245698</v>
      </c>
      <c r="H1144" s="197" t="n">
        <v>37026.3406365741</v>
      </c>
      <c r="I1144" s="0" t="s">
        <v>1620</v>
      </c>
      <c r="M1144" s="0" t="s">
        <v>927</v>
      </c>
      <c r="N1144" s="0" t="s">
        <v>1399</v>
      </c>
      <c r="O1144" s="0" t="s">
        <v>1736</v>
      </c>
      <c r="P1144" s="198" t="n">
        <v>5000</v>
      </c>
      <c r="S1144" s="0" t="s">
        <v>1343</v>
      </c>
      <c r="T1144" s="0" t="s">
        <v>772</v>
      </c>
      <c r="U1144" s="200" t="n">
        <v>-1.115</v>
      </c>
      <c r="V1144" s="0" t="s">
        <v>1773</v>
      </c>
      <c r="W1144" s="0" t="s">
        <v>1737</v>
      </c>
      <c r="X1144" s="0" t="s">
        <v>1738</v>
      </c>
      <c r="Y1144" s="0" t="s">
        <v>893</v>
      </c>
      <c r="Z1144" s="0" t="s">
        <v>573</v>
      </c>
      <c r="AA1144" s="0" t="s">
        <v>1900</v>
      </c>
      <c r="AB1144" s="197" t="n">
        <v>37043.875</v>
      </c>
      <c r="AC1144" s="197" t="n">
        <v>37072.875</v>
      </c>
      <c r="AD1144" s="0" t="n">
        <f aca="false">(AC1144-AB1144+1)*SUM(P1144:Q1144)</f>
        <v>150000</v>
      </c>
    </row>
    <row r="1145" customFormat="false" ht="12.75" hidden="false" customHeight="false" outlineLevel="0" collapsed="false">
      <c r="A1145" s="191" t="str">
        <f aca="false">B1145&amp;" "&amp;C1145&amp;" "&amp;D1145</f>
        <v>US Natural Gas Physical</v>
      </c>
      <c r="B1145" s="191" t="str">
        <f aca="false">IF((LEFT(N1145,2)="US"),"US","")</f>
        <v>US</v>
      </c>
      <c r="C1145" s="191" t="str">
        <f aca="false">M1145</f>
        <v>Natural Gas</v>
      </c>
      <c r="D1145" s="191" t="str">
        <f aca="false">IF(ISNUMBER(FIND("Phy",N1145))=TRUE(),"Physical","Financial")</f>
        <v>Physical</v>
      </c>
      <c r="E1145" s="191" t="n">
        <f aca="false">IF(VLOOKUP(S1145,'DD-Lookup'!$J$6:$L$50,3,FALSE())="Monthly",(YEAR(AC1145)-YEAR(AB1145))*12+MONTH(AC1145)-MONTH(AB1145)+1,(AC1145-AB1145+1))</f>
        <v>1</v>
      </c>
      <c r="F1145" s="220" t="n">
        <f aca="false">E1145*SUM(P1145:Q1145)</f>
        <v>9000</v>
      </c>
      <c r="G1145" s="196" t="n">
        <v>1245699</v>
      </c>
      <c r="H1145" s="197" t="n">
        <v>37026.3406481482</v>
      </c>
      <c r="I1145" s="0" t="s">
        <v>1901</v>
      </c>
      <c r="M1145" s="0" t="s">
        <v>927</v>
      </c>
      <c r="N1145" s="0" t="s">
        <v>1371</v>
      </c>
      <c r="O1145" s="0" t="s">
        <v>1902</v>
      </c>
      <c r="P1145" s="198" t="n">
        <v>9000</v>
      </c>
      <c r="S1145" s="0" t="s">
        <v>1343</v>
      </c>
      <c r="T1145" s="0" t="s">
        <v>772</v>
      </c>
      <c r="U1145" s="200" t="n">
        <v>4.3</v>
      </c>
      <c r="V1145" s="0" t="s">
        <v>1903</v>
      </c>
      <c r="W1145" s="0" t="s">
        <v>1682</v>
      </c>
      <c r="X1145" s="0" t="s">
        <v>1683</v>
      </c>
      <c r="Y1145" s="0" t="s">
        <v>1376</v>
      </c>
      <c r="Z1145" s="0" t="s">
        <v>573</v>
      </c>
      <c r="AA1145" s="0" t="n">
        <v>788937</v>
      </c>
      <c r="AB1145" s="197" t="n">
        <v>37027.875</v>
      </c>
      <c r="AC1145" s="197" t="n">
        <v>37027.875</v>
      </c>
    </row>
    <row r="1146" customFormat="false" ht="12.75" hidden="false" customHeight="false" outlineLevel="0" collapsed="false">
      <c r="A1146" s="191" t="str">
        <f aca="false">B1146&amp;" "&amp;C1146&amp;" "&amp;D1146</f>
        <v>US Natural Gas Physical</v>
      </c>
      <c r="B1146" s="191" t="str">
        <f aca="false">IF((LEFT(N1146,2)="US"),"US","")</f>
        <v>US</v>
      </c>
      <c r="C1146" s="191" t="str">
        <f aca="false">M1146</f>
        <v>Natural Gas</v>
      </c>
      <c r="D1146" s="191" t="str">
        <f aca="false">IF(ISNUMBER(FIND("Phy",N1146))=TRUE(),"Physical","Financial")</f>
        <v>Physical</v>
      </c>
      <c r="E1146" s="191" t="n">
        <f aca="false">IF(VLOOKUP(S1146,'DD-Lookup'!$J$6:$L$50,3,FALSE())="Monthly",(YEAR(AC1146)-YEAR(AB1146))*12+MONTH(AC1146)-MONTH(AB1146)+1,(AC1146-AB1146+1))</f>
        <v>1</v>
      </c>
      <c r="F1146" s="220" t="n">
        <f aca="false">E1146*SUM(P1146:Q1146)</f>
        <v>10000</v>
      </c>
      <c r="G1146" s="196" t="n">
        <v>1245700</v>
      </c>
      <c r="H1146" s="197" t="n">
        <v>37026.3407407407</v>
      </c>
      <c r="I1146" s="0" t="s">
        <v>625</v>
      </c>
      <c r="M1146" s="0" t="s">
        <v>927</v>
      </c>
      <c r="N1146" s="0" t="s">
        <v>1371</v>
      </c>
      <c r="O1146" s="0" t="s">
        <v>1457</v>
      </c>
      <c r="Q1146" s="198" t="n">
        <v>10000</v>
      </c>
      <c r="S1146" s="0" t="s">
        <v>1343</v>
      </c>
      <c r="T1146" s="0" t="s">
        <v>772</v>
      </c>
      <c r="U1146" s="200" t="n">
        <v>4.39</v>
      </c>
      <c r="V1146" s="0" t="s">
        <v>1496</v>
      </c>
      <c r="W1146" s="0" t="s">
        <v>1459</v>
      </c>
      <c r="X1146" s="0" t="s">
        <v>1460</v>
      </c>
      <c r="Y1146" s="0" t="s">
        <v>1376</v>
      </c>
      <c r="Z1146" s="0" t="s">
        <v>573</v>
      </c>
      <c r="AA1146" s="0" t="n">
        <v>788939</v>
      </c>
      <c r="AB1146" s="197" t="n">
        <v>37027.875</v>
      </c>
      <c r="AC1146" s="197" t="n">
        <v>37027.875</v>
      </c>
    </row>
    <row r="1147" customFormat="false" ht="12.75" hidden="false" customHeight="false" outlineLevel="0" collapsed="false">
      <c r="A1147" s="191" t="str">
        <f aca="false">B1147&amp;" "&amp;C1147&amp;" "&amp;D1147</f>
        <v>US Power Physical</v>
      </c>
      <c r="B1147" s="191" t="str">
        <f aca="false">IF((LEFT(N1147,2)="US"),"US","")</f>
        <v>US</v>
      </c>
      <c r="C1147" s="191" t="str">
        <f aca="false">M1147</f>
        <v>Power</v>
      </c>
      <c r="D1147" s="191" t="str">
        <f aca="false">IF(ISNUMBER(FIND("Phy",N1147))=TRUE(),"Physical","Financial")</f>
        <v>Physical</v>
      </c>
      <c r="E1147" s="191" t="n">
        <f aca="false">IF(VLOOKUP(S1147,'DD-Lookup'!$J$6:$L$50,3,FALSE())="Monthly",(YEAR(AC1147)-YEAR(AB1147))*12+MONTH(AC1147)-MONTH(AB1147)+1,(AC1147-AB1147+1))</f>
        <v>1</v>
      </c>
      <c r="F1147" s="220" t="n">
        <f aca="false">E1147*SUM(P1147:Q1147)</f>
        <v>25</v>
      </c>
      <c r="G1147" s="196" t="n">
        <v>1245701</v>
      </c>
      <c r="H1147" s="197" t="n">
        <v>37026.3407638889</v>
      </c>
      <c r="I1147" s="0" t="s">
        <v>1904</v>
      </c>
      <c r="M1147" s="0" t="s">
        <v>72</v>
      </c>
      <c r="N1147" s="0" t="s">
        <v>1746</v>
      </c>
      <c r="O1147" s="0" t="s">
        <v>1747</v>
      </c>
      <c r="P1147" s="198" t="n">
        <v>25</v>
      </c>
      <c r="S1147" s="0" t="s">
        <v>781</v>
      </c>
      <c r="T1147" s="0" t="s">
        <v>772</v>
      </c>
      <c r="U1147" s="200" t="n">
        <v>91</v>
      </c>
      <c r="V1147" s="0" t="s">
        <v>1905</v>
      </c>
      <c r="W1147" s="0" t="s">
        <v>1749</v>
      </c>
      <c r="X1147" s="0" t="s">
        <v>1750</v>
      </c>
      <c r="Y1147" s="0" t="s">
        <v>1167</v>
      </c>
      <c r="Z1147" s="0" t="s">
        <v>628</v>
      </c>
      <c r="AA1147" s="0" t="n">
        <v>611014.1</v>
      </c>
      <c r="AB1147" s="197" t="n">
        <v>37027.875</v>
      </c>
      <c r="AC1147" s="197" t="n">
        <v>37027.875</v>
      </c>
    </row>
    <row r="1148" customFormat="false" ht="12.75" hidden="false" customHeight="false" outlineLevel="0" collapsed="false">
      <c r="A1148" s="191" t="str">
        <f aca="false">B1148&amp;" "&amp;C1148&amp;" "&amp;D1148</f>
        <v>US Natural Gas Physical</v>
      </c>
      <c r="B1148" s="191" t="str">
        <f aca="false">IF((LEFT(N1148,2)="US"),"US","")</f>
        <v>US</v>
      </c>
      <c r="C1148" s="191" t="str">
        <f aca="false">M1148</f>
        <v>Natural Gas</v>
      </c>
      <c r="D1148" s="191" t="str">
        <f aca="false">IF(ISNUMBER(FIND("Phy",N1148))=TRUE(),"Physical","Financial")</f>
        <v>Physical</v>
      </c>
      <c r="E1148" s="191" t="n">
        <f aca="false">IF(VLOOKUP(S1148,'DD-Lookup'!$J$6:$L$50,3,FALSE())="Monthly",(YEAR(AC1148)-YEAR(AB1148))*12+MONTH(AC1148)-MONTH(AB1148)+1,(AC1148-AB1148+1))</f>
        <v>1</v>
      </c>
      <c r="F1148" s="220" t="n">
        <f aca="false">E1148*SUM(P1148:Q1148)</f>
        <v>5000</v>
      </c>
      <c r="G1148" s="196" t="n">
        <v>1245702</v>
      </c>
      <c r="H1148" s="197" t="n">
        <v>37026.3407986111</v>
      </c>
      <c r="I1148" s="0" t="s">
        <v>1420</v>
      </c>
      <c r="M1148" s="0" t="s">
        <v>927</v>
      </c>
      <c r="N1148" s="0" t="s">
        <v>1371</v>
      </c>
      <c r="O1148" s="0" t="s">
        <v>1651</v>
      </c>
      <c r="P1148" s="198" t="n">
        <v>5000</v>
      </c>
      <c r="S1148" s="0" t="s">
        <v>1343</v>
      </c>
      <c r="T1148" s="0" t="s">
        <v>772</v>
      </c>
      <c r="U1148" s="200" t="n">
        <v>4.825</v>
      </c>
      <c r="V1148" s="0" t="s">
        <v>1906</v>
      </c>
      <c r="W1148" s="0" t="s">
        <v>1635</v>
      </c>
      <c r="X1148" s="0" t="s">
        <v>1636</v>
      </c>
      <c r="Y1148" s="0" t="s">
        <v>1376</v>
      </c>
      <c r="Z1148" s="0" t="s">
        <v>573</v>
      </c>
      <c r="AA1148" s="0" t="n">
        <v>788938</v>
      </c>
      <c r="AB1148" s="197" t="n">
        <v>37027.875</v>
      </c>
      <c r="AC1148" s="197" t="n">
        <v>37027.875</v>
      </c>
    </row>
    <row r="1149" customFormat="false" ht="12.75" hidden="false" customHeight="false" outlineLevel="0" collapsed="false">
      <c r="A1149" s="191" t="str">
        <f aca="false">B1149&amp;" "&amp;C1149&amp;" "&amp;D1149</f>
        <v>US Natural Gas Physical</v>
      </c>
      <c r="B1149" s="191" t="str">
        <f aca="false">IF((LEFT(N1149,2)="US"),"US","")</f>
        <v>US</v>
      </c>
      <c r="C1149" s="191" t="str">
        <f aca="false">M1149</f>
        <v>Natural Gas</v>
      </c>
      <c r="D1149" s="191" t="str">
        <f aca="false">IF(ISNUMBER(FIND("Phy",N1149))=TRUE(),"Physical","Financial")</f>
        <v>Physical</v>
      </c>
      <c r="E1149" s="191" t="n">
        <f aca="false">IF(VLOOKUP(S1149,'DD-Lookup'!$J$6:$L$50,3,FALSE())="Monthly",(YEAR(AC1149)-YEAR(AB1149))*12+MONTH(AC1149)-MONTH(AB1149)+1,(AC1149-AB1149+1))</f>
        <v>1</v>
      </c>
      <c r="F1149" s="220" t="n">
        <f aca="false">E1149*SUM(P1149:Q1149)</f>
        <v>5000</v>
      </c>
      <c r="G1149" s="196" t="n">
        <v>1245704</v>
      </c>
      <c r="H1149" s="197" t="n">
        <v>37026.3409606482</v>
      </c>
      <c r="I1149" s="0" t="s">
        <v>609</v>
      </c>
      <c r="M1149" s="0" t="s">
        <v>927</v>
      </c>
      <c r="N1149" s="0" t="s">
        <v>1814</v>
      </c>
      <c r="O1149" s="0" t="s">
        <v>1907</v>
      </c>
      <c r="P1149" s="198" t="n">
        <v>5000</v>
      </c>
      <c r="S1149" s="0" t="s">
        <v>1343</v>
      </c>
      <c r="T1149" s="0" t="s">
        <v>772</v>
      </c>
      <c r="U1149" s="200" t="n">
        <v>4.44</v>
      </c>
      <c r="V1149" s="0" t="s">
        <v>1908</v>
      </c>
      <c r="W1149" s="0" t="s">
        <v>1909</v>
      </c>
      <c r="X1149" s="0" t="s">
        <v>1818</v>
      </c>
      <c r="Y1149" s="0" t="s">
        <v>1376</v>
      </c>
      <c r="Z1149" s="0" t="s">
        <v>1819</v>
      </c>
      <c r="AA1149" s="0" t="n">
        <v>788941</v>
      </c>
      <c r="AB1149" s="197" t="n">
        <v>37027.875</v>
      </c>
      <c r="AC1149" s="197" t="n">
        <v>37027.875</v>
      </c>
    </row>
    <row r="1150" customFormat="false" ht="12.75" hidden="false" customHeight="false" outlineLevel="0" collapsed="false">
      <c r="A1150" s="191" t="str">
        <f aca="false">B1150&amp;" "&amp;C1150&amp;" "&amp;D1150</f>
        <v>US Natural Gas Physical</v>
      </c>
      <c r="B1150" s="191" t="str">
        <f aca="false">IF((LEFT(N1150,2)="US"),"US","")</f>
        <v>US</v>
      </c>
      <c r="C1150" s="191" t="str">
        <f aca="false">M1150</f>
        <v>Natural Gas</v>
      </c>
      <c r="D1150" s="191" t="str">
        <f aca="false">IF(ISNUMBER(FIND("Phy",N1150))=TRUE(),"Physical","Financial")</f>
        <v>Physical</v>
      </c>
      <c r="E1150" s="191" t="n">
        <f aca="false">IF(VLOOKUP(S1150,'DD-Lookup'!$J$6:$L$50,3,FALSE())="Monthly",(YEAR(AC1150)-YEAR(AB1150))*12+MONTH(AC1150)-MONTH(AB1150)+1,(AC1150-AB1150+1))</f>
        <v>1</v>
      </c>
      <c r="F1150" s="220" t="n">
        <f aca="false">E1150*SUM(P1150:Q1150)</f>
        <v>5000</v>
      </c>
      <c r="G1150" s="196" t="n">
        <v>1245705</v>
      </c>
      <c r="H1150" s="197" t="n">
        <v>37026.3410185185</v>
      </c>
      <c r="I1150" s="0" t="s">
        <v>1362</v>
      </c>
      <c r="M1150" s="0" t="s">
        <v>927</v>
      </c>
      <c r="N1150" s="0" t="s">
        <v>1371</v>
      </c>
      <c r="O1150" s="0" t="s">
        <v>1731</v>
      </c>
      <c r="P1150" s="198" t="n">
        <v>5000</v>
      </c>
      <c r="S1150" s="0" t="s">
        <v>1343</v>
      </c>
      <c r="T1150" s="0" t="s">
        <v>772</v>
      </c>
      <c r="U1150" s="200" t="n">
        <v>3.02</v>
      </c>
      <c r="V1150" s="0" t="s">
        <v>1910</v>
      </c>
      <c r="W1150" s="0" t="s">
        <v>1733</v>
      </c>
      <c r="X1150" s="0" t="s">
        <v>1676</v>
      </c>
      <c r="Y1150" s="0" t="s">
        <v>1376</v>
      </c>
      <c r="Z1150" s="0" t="s">
        <v>573</v>
      </c>
      <c r="AA1150" s="0" t="n">
        <v>788942</v>
      </c>
      <c r="AB1150" s="197" t="n">
        <v>37027.875</v>
      </c>
      <c r="AC1150" s="197" t="n">
        <v>37027.875</v>
      </c>
    </row>
    <row r="1151" customFormat="false" ht="12.75" hidden="false" customHeight="false" outlineLevel="0" collapsed="false">
      <c r="A1151" s="191" t="str">
        <f aca="false">B1151&amp;" "&amp;C1151&amp;" "&amp;D1151</f>
        <v>US Natural Gas Financial</v>
      </c>
      <c r="B1151" s="191" t="str">
        <f aca="false">IF((LEFT(N1151,2)="US"),"US","")</f>
        <v>US</v>
      </c>
      <c r="C1151" s="191" t="str">
        <f aca="false">M1151</f>
        <v>Natural Gas</v>
      </c>
      <c r="D1151" s="191" t="str">
        <f aca="false">IF(ISNUMBER(FIND("Phy",N1151))=TRUE(),"Physical","Financial")</f>
        <v>Financial</v>
      </c>
      <c r="E1151" s="191" t="n">
        <f aca="false">IF(VLOOKUP(S1151,'DD-Lookup'!$J$6:$L$50,3,FALSE())="Monthly",(YEAR(AC1151)-YEAR(AB1151))*12+MONTH(AC1151)-MONTH(AB1151)+1,(AC1151-AB1151+1))</f>
        <v>153</v>
      </c>
      <c r="F1151" s="220" t="n">
        <f aca="false">E1151*SUM(P1151:Q1151)</f>
        <v>382500</v>
      </c>
      <c r="G1151" s="196" t="n">
        <v>1245706</v>
      </c>
      <c r="H1151" s="197" t="n">
        <v>37026.3410300926</v>
      </c>
      <c r="I1151" s="0" t="s">
        <v>1187</v>
      </c>
      <c r="M1151" s="0" t="s">
        <v>927</v>
      </c>
      <c r="N1151" s="0" t="s">
        <v>1341</v>
      </c>
      <c r="O1151" s="0" t="s">
        <v>1526</v>
      </c>
      <c r="P1151" s="198" t="n">
        <v>2500</v>
      </c>
      <c r="S1151" s="0" t="s">
        <v>1343</v>
      </c>
      <c r="T1151" s="0" t="s">
        <v>772</v>
      </c>
      <c r="U1151" s="200" t="n">
        <v>4.59</v>
      </c>
      <c r="V1151" s="0" t="s">
        <v>1911</v>
      </c>
      <c r="W1151" s="0" t="s">
        <v>1345</v>
      </c>
      <c r="X1151" s="0" t="s">
        <v>1346</v>
      </c>
      <c r="Y1151" s="0" t="s">
        <v>893</v>
      </c>
      <c r="Z1151" s="0" t="s">
        <v>573</v>
      </c>
      <c r="AA1151" s="0" t="s">
        <v>1912</v>
      </c>
      <c r="AB1151" s="197" t="n">
        <v>37043</v>
      </c>
      <c r="AC1151" s="197" t="n">
        <v>37195</v>
      </c>
      <c r="AD1151" s="0" t="n">
        <f aca="false">(AC1151-AB1151+1)*SUM(P1151:Q1151)</f>
        <v>382500</v>
      </c>
    </row>
    <row r="1152" customFormat="false" ht="12.75" hidden="false" customHeight="false" outlineLevel="0" collapsed="false">
      <c r="A1152" s="191" t="str">
        <f aca="false">B1152&amp;" "&amp;C1152&amp;" "&amp;D1152</f>
        <v>US Natural Gas Physical</v>
      </c>
      <c r="B1152" s="191" t="str">
        <f aca="false">IF((LEFT(N1152,2)="US"),"US","")</f>
        <v>US</v>
      </c>
      <c r="C1152" s="191" t="str">
        <f aca="false">M1152</f>
        <v>Natural Gas</v>
      </c>
      <c r="D1152" s="191" t="str">
        <f aca="false">IF(ISNUMBER(FIND("Phy",N1152))=TRUE(),"Physical","Financial")</f>
        <v>Physical</v>
      </c>
      <c r="E1152" s="191" t="n">
        <f aca="false">IF(VLOOKUP(S1152,'DD-Lookup'!$J$6:$L$50,3,FALSE())="Monthly",(YEAR(AC1152)-YEAR(AB1152))*12+MONTH(AC1152)-MONTH(AB1152)+1,(AC1152-AB1152+1))</f>
        <v>1</v>
      </c>
      <c r="F1152" s="220" t="n">
        <f aca="false">E1152*SUM(P1152:Q1152)</f>
        <v>5000</v>
      </c>
      <c r="G1152" s="196" t="n">
        <v>1245707</v>
      </c>
      <c r="H1152" s="197" t="n">
        <v>37026.3410300926</v>
      </c>
      <c r="I1152" s="0" t="s">
        <v>1432</v>
      </c>
      <c r="M1152" s="0" t="s">
        <v>927</v>
      </c>
      <c r="N1152" s="0" t="s">
        <v>1371</v>
      </c>
      <c r="O1152" s="0" t="s">
        <v>1435</v>
      </c>
      <c r="P1152" s="198" t="n">
        <v>5000</v>
      </c>
      <c r="S1152" s="0" t="s">
        <v>1343</v>
      </c>
      <c r="T1152" s="0" t="s">
        <v>772</v>
      </c>
      <c r="U1152" s="200" t="n">
        <v>4.315</v>
      </c>
      <c r="V1152" s="0" t="s">
        <v>1595</v>
      </c>
      <c r="W1152" s="0" t="s">
        <v>1424</v>
      </c>
      <c r="X1152" s="0" t="s">
        <v>1425</v>
      </c>
      <c r="Y1152" s="0" t="s">
        <v>1376</v>
      </c>
      <c r="Z1152" s="0" t="s">
        <v>573</v>
      </c>
      <c r="AA1152" s="0" t="n">
        <v>788943</v>
      </c>
      <c r="AB1152" s="197" t="n">
        <v>37027.875</v>
      </c>
      <c r="AC1152" s="197" t="n">
        <v>37027.875</v>
      </c>
    </row>
    <row r="1153" customFormat="false" ht="12.75" hidden="false" customHeight="false" outlineLevel="0" collapsed="false">
      <c r="A1153" s="191" t="str">
        <f aca="false">B1153&amp;" "&amp;C1153&amp;" "&amp;D1153</f>
        <v>US Natural Gas Physical</v>
      </c>
      <c r="B1153" s="191" t="str">
        <f aca="false">IF((LEFT(N1153,2)="US"),"US","")</f>
        <v>US</v>
      </c>
      <c r="C1153" s="191" t="str">
        <f aca="false">M1153</f>
        <v>Natural Gas</v>
      </c>
      <c r="D1153" s="191" t="str">
        <f aca="false">IF(ISNUMBER(FIND("Phy",N1153))=TRUE(),"Physical","Financial")</f>
        <v>Physical</v>
      </c>
      <c r="E1153" s="191" t="n">
        <f aca="false">IF(VLOOKUP(S1153,'DD-Lookup'!$J$6:$L$50,3,FALSE())="Monthly",(YEAR(AC1153)-YEAR(AB1153))*12+MONTH(AC1153)-MONTH(AB1153)+1,(AC1153-AB1153+1))</f>
        <v>1</v>
      </c>
      <c r="F1153" s="220" t="n">
        <f aca="false">E1153*SUM(P1153:Q1153)</f>
        <v>25000</v>
      </c>
      <c r="G1153" s="196" t="n">
        <v>1245708</v>
      </c>
      <c r="H1153" s="197" t="n">
        <v>37026.3411111111</v>
      </c>
      <c r="I1153" s="0" t="s">
        <v>1854</v>
      </c>
      <c r="M1153" s="0" t="s">
        <v>927</v>
      </c>
      <c r="N1153" s="0" t="s">
        <v>1371</v>
      </c>
      <c r="O1153" s="0" t="s">
        <v>1553</v>
      </c>
      <c r="Q1153" s="198" t="n">
        <v>25000</v>
      </c>
      <c r="S1153" s="0" t="s">
        <v>1343</v>
      </c>
      <c r="T1153" s="0" t="s">
        <v>772</v>
      </c>
      <c r="U1153" s="200" t="n">
        <v>4.44</v>
      </c>
      <c r="V1153" s="0" t="s">
        <v>1855</v>
      </c>
      <c r="W1153" s="0" t="s">
        <v>1555</v>
      </c>
      <c r="X1153" s="0" t="s">
        <v>1556</v>
      </c>
      <c r="Y1153" s="0" t="s">
        <v>1376</v>
      </c>
      <c r="Z1153" s="0" t="s">
        <v>573</v>
      </c>
      <c r="AA1153" s="0" t="n">
        <v>788944</v>
      </c>
      <c r="AB1153" s="197" t="n">
        <v>37027.875</v>
      </c>
      <c r="AC1153" s="197" t="n">
        <v>37027.875</v>
      </c>
    </row>
    <row r="1154" customFormat="false" ht="12.75" hidden="false" customHeight="false" outlineLevel="0" collapsed="false">
      <c r="A1154" s="191" t="str">
        <f aca="false">B1154&amp;" "&amp;C1154&amp;" "&amp;D1154</f>
        <v>US Power Physical</v>
      </c>
      <c r="B1154" s="191" t="str">
        <f aca="false">IF((LEFT(N1154,2)="US"),"US","")</f>
        <v>US</v>
      </c>
      <c r="C1154" s="191" t="str">
        <f aca="false">M1154</f>
        <v>Power</v>
      </c>
      <c r="D1154" s="191" t="str">
        <f aca="false">IF(ISNUMBER(FIND("Phy",N1154))=TRUE(),"Physical","Financial")</f>
        <v>Physical</v>
      </c>
      <c r="E1154" s="191" t="n">
        <f aca="false">IF(VLOOKUP(S1154,'DD-Lookup'!$J$6:$L$50,3,FALSE())="Monthly",(YEAR(AC1154)-YEAR(AB1154))*12+MONTH(AC1154)-MONTH(AB1154)+1,(AC1154-AB1154+1))</f>
        <v>1</v>
      </c>
      <c r="F1154" s="220" t="n">
        <f aca="false">E1154*SUM(P1154:Q1154)</f>
        <v>25</v>
      </c>
      <c r="G1154" s="196" t="n">
        <v>1245709</v>
      </c>
      <c r="H1154" s="197" t="n">
        <v>37026.3412615741</v>
      </c>
      <c r="I1154" s="0" t="s">
        <v>1368</v>
      </c>
      <c r="M1154" s="0" t="s">
        <v>72</v>
      </c>
      <c r="N1154" s="0" t="s">
        <v>1746</v>
      </c>
      <c r="O1154" s="0" t="s">
        <v>1769</v>
      </c>
      <c r="Q1154" s="198" t="n">
        <v>25</v>
      </c>
      <c r="S1154" s="0" t="s">
        <v>781</v>
      </c>
      <c r="T1154" s="0" t="s">
        <v>772</v>
      </c>
      <c r="U1154" s="200" t="n">
        <v>237</v>
      </c>
      <c r="V1154" s="0" t="s">
        <v>1808</v>
      </c>
      <c r="W1154" s="0" t="s">
        <v>1768</v>
      </c>
      <c r="X1154" s="0" t="s">
        <v>1750</v>
      </c>
      <c r="Y1154" s="0" t="s">
        <v>1167</v>
      </c>
      <c r="Z1154" s="0" t="s">
        <v>628</v>
      </c>
      <c r="AA1154" s="0" t="n">
        <v>611015.1</v>
      </c>
      <c r="AB1154" s="197" t="n">
        <v>37027.875</v>
      </c>
      <c r="AC1154" s="197" t="n">
        <v>37027.875</v>
      </c>
    </row>
    <row r="1155" customFormat="false" ht="12.75" hidden="false" customHeight="false" outlineLevel="0" collapsed="false">
      <c r="A1155" s="191" t="str">
        <f aca="false">B1155&amp;" "&amp;C1155&amp;" "&amp;D1155</f>
        <v>US Natural Gas Physical</v>
      </c>
      <c r="B1155" s="191" t="str">
        <f aca="false">IF((LEFT(N1155,2)="US"),"US","")</f>
        <v>US</v>
      </c>
      <c r="C1155" s="191" t="str">
        <f aca="false">M1155</f>
        <v>Natural Gas</v>
      </c>
      <c r="D1155" s="191" t="str">
        <f aca="false">IF(ISNUMBER(FIND("Phy",N1155))=TRUE(),"Physical","Financial")</f>
        <v>Physical</v>
      </c>
      <c r="E1155" s="191" t="n">
        <f aca="false">IF(VLOOKUP(S1155,'DD-Lookup'!$J$6:$L$50,3,FALSE())="Monthly",(YEAR(AC1155)-YEAR(AB1155))*12+MONTH(AC1155)-MONTH(AB1155)+1,(AC1155-AB1155+1))</f>
        <v>1</v>
      </c>
      <c r="F1155" s="220" t="n">
        <f aca="false">E1155*SUM(P1155:Q1155)</f>
        <v>10000</v>
      </c>
      <c r="G1155" s="196" t="n">
        <v>1245710</v>
      </c>
      <c r="H1155" s="197" t="n">
        <v>37026.3412615741</v>
      </c>
      <c r="I1155" s="0" t="s">
        <v>609</v>
      </c>
      <c r="M1155" s="0" t="s">
        <v>927</v>
      </c>
      <c r="N1155" s="0" t="s">
        <v>1371</v>
      </c>
      <c r="O1155" s="0" t="s">
        <v>1703</v>
      </c>
      <c r="P1155" s="198" t="n">
        <v>10000</v>
      </c>
      <c r="S1155" s="0" t="s">
        <v>1343</v>
      </c>
      <c r="T1155" s="0" t="s">
        <v>772</v>
      </c>
      <c r="U1155" s="200" t="n">
        <v>4.325</v>
      </c>
      <c r="V1155" s="0" t="s">
        <v>1821</v>
      </c>
      <c r="W1155" s="0" t="s">
        <v>1705</v>
      </c>
      <c r="X1155" s="0" t="s">
        <v>1676</v>
      </c>
      <c r="Y1155" s="0" t="s">
        <v>1376</v>
      </c>
      <c r="Z1155" s="0" t="s">
        <v>573</v>
      </c>
      <c r="AA1155" s="0" t="n">
        <v>788945</v>
      </c>
      <c r="AB1155" s="197" t="n">
        <v>37027.875</v>
      </c>
      <c r="AC1155" s="197" t="n">
        <v>37027.875</v>
      </c>
    </row>
    <row r="1156" customFormat="false" ht="12.75" hidden="false" customHeight="false" outlineLevel="0" collapsed="false">
      <c r="A1156" s="191" t="str">
        <f aca="false">B1156&amp;" "&amp;C1156&amp;" "&amp;D1156</f>
        <v>US Natural Gas Physical</v>
      </c>
      <c r="B1156" s="191" t="str">
        <f aca="false">IF((LEFT(N1156,2)="US"),"US","")</f>
        <v>US</v>
      </c>
      <c r="C1156" s="191" t="str">
        <f aca="false">M1156</f>
        <v>Natural Gas</v>
      </c>
      <c r="D1156" s="191" t="str">
        <f aca="false">IF(ISNUMBER(FIND("Phy",N1156))=TRUE(),"Physical","Financial")</f>
        <v>Physical</v>
      </c>
      <c r="E1156" s="191" t="n">
        <f aca="false">IF(VLOOKUP(S1156,'DD-Lookup'!$J$6:$L$50,3,FALSE())="Monthly",(YEAR(AC1156)-YEAR(AB1156))*12+MONTH(AC1156)-MONTH(AB1156)+1,(AC1156-AB1156+1))</f>
        <v>1</v>
      </c>
      <c r="F1156" s="220" t="n">
        <f aca="false">E1156*SUM(P1156:Q1156)</f>
        <v>5000</v>
      </c>
      <c r="G1156" s="196" t="n">
        <v>1245711</v>
      </c>
      <c r="H1156" s="197" t="n">
        <v>37026.3412962963</v>
      </c>
      <c r="I1156" s="0" t="s">
        <v>1901</v>
      </c>
      <c r="M1156" s="0" t="s">
        <v>927</v>
      </c>
      <c r="N1156" s="0" t="s">
        <v>1371</v>
      </c>
      <c r="O1156" s="0" t="s">
        <v>1751</v>
      </c>
      <c r="P1156" s="198" t="n">
        <v>5000</v>
      </c>
      <c r="S1156" s="0" t="s">
        <v>1343</v>
      </c>
      <c r="T1156" s="0" t="s">
        <v>772</v>
      </c>
      <c r="U1156" s="200" t="n">
        <v>3.275</v>
      </c>
      <c r="V1156" s="0" t="s">
        <v>1903</v>
      </c>
      <c r="W1156" s="0" t="s">
        <v>1752</v>
      </c>
      <c r="X1156" s="0" t="s">
        <v>1676</v>
      </c>
      <c r="Y1156" s="0" t="s">
        <v>1376</v>
      </c>
      <c r="Z1156" s="0" t="s">
        <v>573</v>
      </c>
      <c r="AA1156" s="0" t="n">
        <v>788946</v>
      </c>
      <c r="AB1156" s="197" t="n">
        <v>37027.875</v>
      </c>
      <c r="AC1156" s="197" t="n">
        <v>37027.875</v>
      </c>
    </row>
    <row r="1157" customFormat="false" ht="12.75" hidden="false" customHeight="false" outlineLevel="0" collapsed="false">
      <c r="A1157" s="191" t="str">
        <f aca="false">B1157&amp;" "&amp;C1157&amp;" "&amp;D1157</f>
        <v>US Natural Gas Physical</v>
      </c>
      <c r="B1157" s="191" t="str">
        <f aca="false">IF((LEFT(N1157,2)="US"),"US","")</f>
        <v>US</v>
      </c>
      <c r="C1157" s="191" t="str">
        <f aca="false">M1157</f>
        <v>Natural Gas</v>
      </c>
      <c r="D1157" s="191" t="str">
        <f aca="false">IF(ISNUMBER(FIND("Phy",N1157))=TRUE(),"Physical","Financial")</f>
        <v>Physical</v>
      </c>
      <c r="E1157" s="191" t="n">
        <f aca="false">IF(VLOOKUP(S1157,'DD-Lookup'!$J$6:$L$50,3,FALSE())="Monthly",(YEAR(AC1157)-YEAR(AB1157))*12+MONTH(AC1157)-MONTH(AB1157)+1,(AC1157-AB1157+1))</f>
        <v>1</v>
      </c>
      <c r="F1157" s="220" t="n">
        <f aca="false">E1157*SUM(P1157:Q1157)</f>
        <v>10000</v>
      </c>
      <c r="G1157" s="196" t="n">
        <v>1245712</v>
      </c>
      <c r="H1157" s="197" t="n">
        <v>37026.3413773148</v>
      </c>
      <c r="I1157" s="0" t="s">
        <v>1430</v>
      </c>
      <c r="M1157" s="0" t="s">
        <v>927</v>
      </c>
      <c r="N1157" s="0" t="s">
        <v>1371</v>
      </c>
      <c r="O1157" s="0" t="s">
        <v>1469</v>
      </c>
      <c r="Q1157" s="198" t="n">
        <v>10000</v>
      </c>
      <c r="S1157" s="0" t="s">
        <v>1343</v>
      </c>
      <c r="T1157" s="0" t="s">
        <v>772</v>
      </c>
      <c r="U1157" s="200" t="n">
        <v>4.375</v>
      </c>
      <c r="V1157" s="0" t="s">
        <v>1559</v>
      </c>
      <c r="W1157" s="0" t="s">
        <v>1459</v>
      </c>
      <c r="X1157" s="0" t="s">
        <v>1460</v>
      </c>
      <c r="Y1157" s="0" t="s">
        <v>1376</v>
      </c>
      <c r="Z1157" s="0" t="s">
        <v>573</v>
      </c>
      <c r="AA1157" s="0" t="n">
        <v>788948</v>
      </c>
      <c r="AB1157" s="197" t="n">
        <v>37027.875</v>
      </c>
      <c r="AC1157" s="197" t="n">
        <v>37027.875</v>
      </c>
    </row>
    <row r="1158" customFormat="false" ht="12.75" hidden="false" customHeight="false" outlineLevel="0" collapsed="false">
      <c r="A1158" s="191" t="str">
        <f aca="false">B1158&amp;" "&amp;C1158&amp;" "&amp;D1158</f>
        <v>US Natural Gas Financial</v>
      </c>
      <c r="B1158" s="191" t="str">
        <f aca="false">IF((LEFT(N1158,2)="US"),"US","")</f>
        <v>US</v>
      </c>
      <c r="C1158" s="191" t="str">
        <f aca="false">M1158</f>
        <v>Natural Gas</v>
      </c>
      <c r="D1158" s="191" t="str">
        <f aca="false">IF(ISNUMBER(FIND("Phy",N1158))=TRUE(),"Physical","Financial")</f>
        <v>Financial</v>
      </c>
      <c r="E1158" s="191" t="n">
        <f aca="false">IF(VLOOKUP(S1158,'DD-Lookup'!$J$6:$L$50,3,FALSE())="Monthly",(YEAR(AC1158)-YEAR(AB1158))*12+MONTH(AC1158)-MONTH(AB1158)+1,(AC1158-AB1158+1))</f>
        <v>30</v>
      </c>
      <c r="F1158" s="220" t="n">
        <f aca="false">E1158*SUM(P1158:Q1158)</f>
        <v>300000</v>
      </c>
      <c r="G1158" s="196" t="n">
        <v>1245713</v>
      </c>
      <c r="H1158" s="197" t="n">
        <v>37026.3415162037</v>
      </c>
      <c r="I1158" s="0" t="s">
        <v>1328</v>
      </c>
      <c r="M1158" s="0" t="s">
        <v>927</v>
      </c>
      <c r="N1158" s="0" t="s">
        <v>1399</v>
      </c>
      <c r="O1158" s="0" t="s">
        <v>1913</v>
      </c>
      <c r="P1158" s="198" t="n">
        <v>10000</v>
      </c>
      <c r="S1158" s="0" t="s">
        <v>1343</v>
      </c>
      <c r="T1158" s="0" t="s">
        <v>772</v>
      </c>
      <c r="U1158" s="200" t="n">
        <v>-0.06</v>
      </c>
      <c r="V1158" s="0" t="s">
        <v>1914</v>
      </c>
      <c r="W1158" s="0" t="s">
        <v>1915</v>
      </c>
      <c r="X1158" s="0" t="s">
        <v>1916</v>
      </c>
      <c r="Y1158" s="0" t="s">
        <v>893</v>
      </c>
      <c r="Z1158" s="0" t="s">
        <v>573</v>
      </c>
      <c r="AA1158" s="0" t="s">
        <v>1917</v>
      </c>
      <c r="AB1158" s="197" t="n">
        <v>37043.875</v>
      </c>
      <c r="AC1158" s="197" t="n">
        <v>37072.875</v>
      </c>
      <c r="AD1158" s="0" t="n">
        <f aca="false">(AC1158-AB1158+1)*SUM(P1158:Q1158)</f>
        <v>300000</v>
      </c>
    </row>
    <row r="1159" customFormat="false" ht="12.75" hidden="false" customHeight="false" outlineLevel="0" collapsed="false">
      <c r="A1159" s="191" t="str">
        <f aca="false">B1159&amp;" "&amp;C1159&amp;" "&amp;D1159</f>
        <v>US Power Physical</v>
      </c>
      <c r="B1159" s="191" t="str">
        <f aca="false">IF((LEFT(N1159,2)="US"),"US","")</f>
        <v>US</v>
      </c>
      <c r="C1159" s="191" t="str">
        <f aca="false">M1159</f>
        <v>Power</v>
      </c>
      <c r="D1159" s="191" t="str">
        <f aca="false">IF(ISNUMBER(FIND("Phy",N1159))=TRUE(),"Physical","Financial")</f>
        <v>Physical</v>
      </c>
      <c r="E1159" s="191" t="n">
        <f aca="false">IF(VLOOKUP(S1159,'DD-Lookup'!$J$6:$L$50,3,FALSE())="Monthly",(YEAR(AC1159)-YEAR(AB1159))*12+MONTH(AC1159)-MONTH(AB1159)+1,(AC1159-AB1159+1))</f>
        <v>1</v>
      </c>
      <c r="F1159" s="220" t="n">
        <f aca="false">E1159*SUM(P1159:Q1159)</f>
        <v>50</v>
      </c>
      <c r="G1159" s="196" t="n">
        <v>1245714</v>
      </c>
      <c r="H1159" s="197" t="n">
        <v>37026.3415393519</v>
      </c>
      <c r="I1159" s="0" t="s">
        <v>1276</v>
      </c>
      <c r="M1159" s="0" t="s">
        <v>72</v>
      </c>
      <c r="N1159" s="0" t="s">
        <v>1190</v>
      </c>
      <c r="O1159" s="0" t="s">
        <v>1230</v>
      </c>
      <c r="Q1159" s="198" t="n">
        <v>50</v>
      </c>
      <c r="S1159" s="0" t="s">
        <v>781</v>
      </c>
      <c r="T1159" s="0" t="s">
        <v>772</v>
      </c>
      <c r="U1159" s="200" t="n">
        <v>37.25</v>
      </c>
      <c r="V1159" s="0" t="s">
        <v>1277</v>
      </c>
      <c r="W1159" s="0" t="s">
        <v>1232</v>
      </c>
      <c r="X1159" s="0" t="s">
        <v>1233</v>
      </c>
      <c r="Y1159" s="0" t="s">
        <v>1167</v>
      </c>
      <c r="Z1159" s="0" t="s">
        <v>628</v>
      </c>
      <c r="AA1159" s="0" t="n">
        <v>611016.1</v>
      </c>
      <c r="AB1159" s="197" t="n">
        <v>37027.875</v>
      </c>
      <c r="AC1159" s="197" t="n">
        <v>37027.875</v>
      </c>
    </row>
    <row r="1160" customFormat="false" ht="12.75" hidden="false" customHeight="false" outlineLevel="0" collapsed="false">
      <c r="A1160" s="191" t="str">
        <f aca="false">B1160&amp;" "&amp;C1160&amp;" "&amp;D1160</f>
        <v>US Natural Gas Physical</v>
      </c>
      <c r="B1160" s="191" t="str">
        <f aca="false">IF((LEFT(N1160,2)="US"),"US","")</f>
        <v>US</v>
      </c>
      <c r="C1160" s="191" t="str">
        <f aca="false">M1160</f>
        <v>Natural Gas</v>
      </c>
      <c r="D1160" s="191" t="str">
        <f aca="false">IF(ISNUMBER(FIND("Phy",N1160))=TRUE(),"Physical","Financial")</f>
        <v>Physical</v>
      </c>
      <c r="E1160" s="191" t="n">
        <f aca="false">IF(VLOOKUP(S1160,'DD-Lookup'!$J$6:$L$50,3,FALSE())="Monthly",(YEAR(AC1160)-YEAR(AB1160))*12+MONTH(AC1160)-MONTH(AB1160)+1,(AC1160-AB1160+1))</f>
        <v>1</v>
      </c>
      <c r="F1160" s="220" t="n">
        <f aca="false">E1160*SUM(P1160:Q1160)</f>
        <v>10000</v>
      </c>
      <c r="G1160" s="196" t="n">
        <v>1245715</v>
      </c>
      <c r="H1160" s="197" t="n">
        <v>37026.3415972222</v>
      </c>
      <c r="I1160" s="0" t="s">
        <v>625</v>
      </c>
      <c r="M1160" s="0" t="s">
        <v>927</v>
      </c>
      <c r="N1160" s="0" t="s">
        <v>1371</v>
      </c>
      <c r="O1160" s="0" t="s">
        <v>1457</v>
      </c>
      <c r="P1160" s="198" t="n">
        <v>10000</v>
      </c>
      <c r="S1160" s="0" t="s">
        <v>1343</v>
      </c>
      <c r="T1160" s="0" t="s">
        <v>772</v>
      </c>
      <c r="U1160" s="200" t="n">
        <v>4.4</v>
      </c>
      <c r="V1160" s="0" t="s">
        <v>1496</v>
      </c>
      <c r="W1160" s="0" t="s">
        <v>1459</v>
      </c>
      <c r="X1160" s="0" t="s">
        <v>1460</v>
      </c>
      <c r="Y1160" s="0" t="s">
        <v>1376</v>
      </c>
      <c r="Z1160" s="0" t="s">
        <v>573</v>
      </c>
      <c r="AA1160" s="0" t="n">
        <v>788949</v>
      </c>
      <c r="AB1160" s="197" t="n">
        <v>37027.875</v>
      </c>
      <c r="AC1160" s="197" t="n">
        <v>37027.875</v>
      </c>
    </row>
    <row r="1161" customFormat="false" ht="12.75" hidden="false" customHeight="false" outlineLevel="0" collapsed="false">
      <c r="A1161" s="191" t="str">
        <f aca="false">B1161&amp;" "&amp;C1161&amp;" "&amp;D1161</f>
        <v> Natural Gas Physical</v>
      </c>
      <c r="B1161" s="191" t="str">
        <f aca="false">IF((LEFT(N1161,2)="US"),"US","")</f>
        <v/>
      </c>
      <c r="C1161" s="191" t="str">
        <f aca="false">M1161</f>
        <v>Natural Gas</v>
      </c>
      <c r="D1161" s="191" t="str">
        <f aca="false">IF(ISNUMBER(FIND("Phy",N1161))=TRUE(),"Physical","Financial")</f>
        <v>Physical</v>
      </c>
      <c r="E1161" s="191" t="n">
        <f aca="false">IF(VLOOKUP(S1161,'DD-Lookup'!$J$6:$L$50,3,FALSE())="Monthly",(YEAR(AC1161)-YEAR(AB1161))*12+MONTH(AC1161)-MONTH(AB1161)+1,(AC1161-AB1161+1))</f>
        <v>1</v>
      </c>
      <c r="F1161" s="220" t="n">
        <f aca="false">E1161*SUM(P1161:Q1161)</f>
        <v>50000</v>
      </c>
      <c r="G1161" s="196" t="n">
        <v>1245717</v>
      </c>
      <c r="H1161" s="197" t="n">
        <v>37026.3416782407</v>
      </c>
      <c r="I1161" s="0" t="s">
        <v>1729</v>
      </c>
      <c r="M1161" s="0" t="s">
        <v>927</v>
      </c>
      <c r="N1161" s="0" t="s">
        <v>928</v>
      </c>
      <c r="O1161" s="0" t="s">
        <v>952</v>
      </c>
      <c r="P1161" s="198" t="n">
        <v>50000</v>
      </c>
      <c r="S1161" s="0" t="s">
        <v>930</v>
      </c>
      <c r="T1161" s="0" t="s">
        <v>931</v>
      </c>
      <c r="U1161" s="200" t="n">
        <v>21.8</v>
      </c>
      <c r="V1161" s="0" t="s">
        <v>1730</v>
      </c>
      <c r="W1161" s="0" t="s">
        <v>954</v>
      </c>
      <c r="X1161" s="0" t="s">
        <v>934</v>
      </c>
      <c r="Y1161" s="0" t="s">
        <v>935</v>
      </c>
      <c r="Z1161" s="0" t="s">
        <v>800</v>
      </c>
      <c r="AA1161" s="0" t="n">
        <v>102906</v>
      </c>
      <c r="AB1161" s="197" t="n">
        <v>37026.875</v>
      </c>
      <c r="AC1161" s="197" t="n">
        <v>37026.875</v>
      </c>
    </row>
    <row r="1162" customFormat="false" ht="12.75" hidden="false" customHeight="false" outlineLevel="0" collapsed="false">
      <c r="A1162" s="191" t="str">
        <f aca="false">B1162&amp;" "&amp;C1162&amp;" "&amp;D1162</f>
        <v>US Natural Gas Physical</v>
      </c>
      <c r="B1162" s="191" t="str">
        <f aca="false">IF((LEFT(N1162,2)="US"),"US","")</f>
        <v>US</v>
      </c>
      <c r="C1162" s="191" t="str">
        <f aca="false">M1162</f>
        <v>Natural Gas</v>
      </c>
      <c r="D1162" s="191" t="str">
        <f aca="false">IF(ISNUMBER(FIND("Phy",N1162))=TRUE(),"Physical","Financial")</f>
        <v>Physical</v>
      </c>
      <c r="E1162" s="191" t="n">
        <f aca="false">IF(VLOOKUP(S1162,'DD-Lookup'!$J$6:$L$50,3,FALSE())="Monthly",(YEAR(AC1162)-YEAR(AB1162))*12+MONTH(AC1162)-MONTH(AB1162)+1,(AC1162-AB1162+1))</f>
        <v>1</v>
      </c>
      <c r="F1162" s="220" t="n">
        <f aca="false">E1162*SUM(P1162:Q1162)</f>
        <v>10000</v>
      </c>
      <c r="G1162" s="196" t="n">
        <v>1245718</v>
      </c>
      <c r="H1162" s="197" t="n">
        <v>37026.3416898148</v>
      </c>
      <c r="I1162" s="0" t="s">
        <v>1535</v>
      </c>
      <c r="M1162" s="0" t="s">
        <v>927</v>
      </c>
      <c r="N1162" s="0" t="s">
        <v>1371</v>
      </c>
      <c r="O1162" s="0" t="s">
        <v>1631</v>
      </c>
      <c r="P1162" s="198" t="n">
        <v>10000</v>
      </c>
      <c r="S1162" s="0" t="s">
        <v>1343</v>
      </c>
      <c r="T1162" s="0" t="s">
        <v>772</v>
      </c>
      <c r="U1162" s="200" t="n">
        <v>4.395</v>
      </c>
      <c r="V1162" s="0" t="s">
        <v>1918</v>
      </c>
      <c r="W1162" s="0" t="s">
        <v>1567</v>
      </c>
      <c r="X1162" s="0" t="s">
        <v>1568</v>
      </c>
      <c r="Y1162" s="0" t="s">
        <v>1376</v>
      </c>
      <c r="Z1162" s="0" t="s">
        <v>573</v>
      </c>
      <c r="AA1162" s="0" t="n">
        <v>788950</v>
      </c>
      <c r="AB1162" s="197" t="n">
        <v>37027.875</v>
      </c>
      <c r="AC1162" s="197" t="n">
        <v>37027.875</v>
      </c>
    </row>
    <row r="1163" customFormat="false" ht="12.75" hidden="false" customHeight="false" outlineLevel="0" collapsed="false">
      <c r="A1163" s="191" t="str">
        <f aca="false">B1163&amp;" "&amp;C1163&amp;" "&amp;D1163</f>
        <v>US Natural Gas Physical</v>
      </c>
      <c r="B1163" s="191" t="str">
        <f aca="false">IF((LEFT(N1163,2)="US"),"US","")</f>
        <v>US</v>
      </c>
      <c r="C1163" s="191" t="str">
        <f aca="false">M1163</f>
        <v>Natural Gas</v>
      </c>
      <c r="D1163" s="191" t="str">
        <f aca="false">IF(ISNUMBER(FIND("Phy",N1163))=TRUE(),"Physical","Financial")</f>
        <v>Physical</v>
      </c>
      <c r="E1163" s="191" t="n">
        <f aca="false">IF(VLOOKUP(S1163,'DD-Lookup'!$J$6:$L$50,3,FALSE())="Monthly",(YEAR(AC1163)-YEAR(AB1163))*12+MONTH(AC1163)-MONTH(AB1163)+1,(AC1163-AB1163+1))</f>
        <v>1</v>
      </c>
      <c r="F1163" s="220" t="n">
        <f aca="false">E1163*SUM(P1163:Q1163)</f>
        <v>2500</v>
      </c>
      <c r="G1163" s="196" t="n">
        <v>1245720</v>
      </c>
      <c r="H1163" s="197" t="n">
        <v>37026.3418055556</v>
      </c>
      <c r="I1163" s="0" t="s">
        <v>1535</v>
      </c>
      <c r="M1163" s="0" t="s">
        <v>927</v>
      </c>
      <c r="N1163" s="0" t="s">
        <v>1371</v>
      </c>
      <c r="O1163" s="0" t="s">
        <v>1631</v>
      </c>
      <c r="P1163" s="198" t="n">
        <v>2500</v>
      </c>
      <c r="S1163" s="0" t="s">
        <v>1343</v>
      </c>
      <c r="T1163" s="0" t="s">
        <v>772</v>
      </c>
      <c r="U1163" s="200" t="n">
        <v>4.39</v>
      </c>
      <c r="V1163" s="0" t="s">
        <v>1918</v>
      </c>
      <c r="W1163" s="0" t="s">
        <v>1567</v>
      </c>
      <c r="X1163" s="0" t="s">
        <v>1568</v>
      </c>
      <c r="Y1163" s="0" t="s">
        <v>1376</v>
      </c>
      <c r="Z1163" s="0" t="s">
        <v>573</v>
      </c>
      <c r="AA1163" s="0" t="n">
        <v>788951</v>
      </c>
      <c r="AB1163" s="197" t="n">
        <v>37027.875</v>
      </c>
      <c r="AC1163" s="197" t="n">
        <v>37027.875</v>
      </c>
    </row>
    <row r="1164" customFormat="false" ht="12.75" hidden="false" customHeight="false" outlineLevel="0" collapsed="false">
      <c r="A1164" s="191" t="str">
        <f aca="false">B1164&amp;" "&amp;C1164&amp;" "&amp;D1164</f>
        <v>US Natural Gas Physical</v>
      </c>
      <c r="B1164" s="191" t="str">
        <f aca="false">IF((LEFT(N1164,2)="US"),"US","")</f>
        <v>US</v>
      </c>
      <c r="C1164" s="191" t="str">
        <f aca="false">M1164</f>
        <v>Natural Gas</v>
      </c>
      <c r="D1164" s="191" t="str">
        <f aca="false">IF(ISNUMBER(FIND("Phy",N1164))=TRUE(),"Physical","Financial")</f>
        <v>Physical</v>
      </c>
      <c r="E1164" s="191" t="n">
        <f aca="false">IF(VLOOKUP(S1164,'DD-Lookup'!$J$6:$L$50,3,FALSE())="Monthly",(YEAR(AC1164)-YEAR(AB1164))*12+MONTH(AC1164)-MONTH(AB1164)+1,(AC1164-AB1164+1))</f>
        <v>1</v>
      </c>
      <c r="F1164" s="220" t="n">
        <f aca="false">E1164*SUM(P1164:Q1164)</f>
        <v>10000</v>
      </c>
      <c r="G1164" s="196" t="n">
        <v>1245722</v>
      </c>
      <c r="H1164" s="197" t="n">
        <v>37026.3419444444</v>
      </c>
      <c r="I1164" s="0" t="s">
        <v>1919</v>
      </c>
      <c r="M1164" s="0" t="s">
        <v>927</v>
      </c>
      <c r="N1164" s="0" t="s">
        <v>1371</v>
      </c>
      <c r="O1164" s="0" t="s">
        <v>1714</v>
      </c>
      <c r="P1164" s="198" t="n">
        <v>10000</v>
      </c>
      <c r="S1164" s="0" t="s">
        <v>1343</v>
      </c>
      <c r="T1164" s="0" t="s">
        <v>772</v>
      </c>
      <c r="U1164" s="200" t="n">
        <v>5.75</v>
      </c>
      <c r="V1164" s="0" t="s">
        <v>1920</v>
      </c>
      <c r="W1164" s="0" t="s">
        <v>1675</v>
      </c>
      <c r="X1164" s="0" t="s">
        <v>1676</v>
      </c>
      <c r="Y1164" s="0" t="s">
        <v>1376</v>
      </c>
      <c r="Z1164" s="0" t="s">
        <v>573</v>
      </c>
      <c r="AA1164" s="0" t="n">
        <v>788952</v>
      </c>
      <c r="AB1164" s="197" t="n">
        <v>37027.875</v>
      </c>
      <c r="AC1164" s="197" t="n">
        <v>37027.875</v>
      </c>
    </row>
    <row r="1165" customFormat="false" ht="12.75" hidden="false" customHeight="false" outlineLevel="0" collapsed="false">
      <c r="A1165" s="191" t="str">
        <f aca="false">B1165&amp;" "&amp;C1165&amp;" "&amp;D1165</f>
        <v>US Natural Gas Financial</v>
      </c>
      <c r="B1165" s="191" t="str">
        <f aca="false">IF((LEFT(N1165,2)="US"),"US","")</f>
        <v>US</v>
      </c>
      <c r="C1165" s="191" t="str">
        <f aca="false">M1165</f>
        <v>Natural Gas</v>
      </c>
      <c r="D1165" s="191" t="str">
        <f aca="false">IF(ISNUMBER(FIND("Phy",N1165))=TRUE(),"Physical","Financial")</f>
        <v>Financial</v>
      </c>
      <c r="E1165" s="191" t="n">
        <f aca="false">IF(VLOOKUP(S1165,'DD-Lookup'!$J$6:$L$50,3,FALSE())="Monthly",(YEAR(AC1165)-YEAR(AB1165))*12+MONTH(AC1165)-MONTH(AB1165)+1,(AC1165-AB1165+1))</f>
        <v>214</v>
      </c>
      <c r="F1165" s="220" t="n">
        <f aca="false">E1165*SUM(P1165:Q1165)</f>
        <v>2140000</v>
      </c>
      <c r="G1165" s="196" t="n">
        <v>1245723</v>
      </c>
      <c r="H1165" s="197" t="n">
        <v>37026.3419560185</v>
      </c>
      <c r="I1165" s="0" t="s">
        <v>1441</v>
      </c>
      <c r="M1165" s="0" t="s">
        <v>927</v>
      </c>
      <c r="N1165" s="0" t="s">
        <v>1399</v>
      </c>
      <c r="O1165" s="0" t="s">
        <v>1921</v>
      </c>
      <c r="P1165" s="198" t="n">
        <v>10000</v>
      </c>
      <c r="S1165" s="0" t="s">
        <v>1343</v>
      </c>
      <c r="T1165" s="0" t="s">
        <v>772</v>
      </c>
      <c r="U1165" s="200" t="n">
        <v>-0.0125</v>
      </c>
      <c r="V1165" s="0" t="s">
        <v>1922</v>
      </c>
      <c r="W1165" s="0" t="s">
        <v>1915</v>
      </c>
      <c r="X1165" s="0" t="s">
        <v>1916</v>
      </c>
      <c r="Y1165" s="0" t="s">
        <v>893</v>
      </c>
      <c r="Z1165" s="0" t="s">
        <v>573</v>
      </c>
      <c r="AA1165" s="0" t="s">
        <v>1923</v>
      </c>
      <c r="AB1165" s="197" t="n">
        <v>37347.875</v>
      </c>
      <c r="AC1165" s="197" t="n">
        <v>37560.875</v>
      </c>
      <c r="AD1165" s="0" t="n">
        <f aca="false">(AC1165-AB1165+1)*SUM(P1165:Q1165)</f>
        <v>2140000</v>
      </c>
    </row>
    <row r="1166" customFormat="false" ht="12.75" hidden="false" customHeight="false" outlineLevel="0" collapsed="false">
      <c r="A1166" s="191" t="str">
        <f aca="false">B1166&amp;" "&amp;C1166&amp;" "&amp;D1166</f>
        <v>US Power Physical</v>
      </c>
      <c r="B1166" s="191" t="str">
        <f aca="false">IF((LEFT(N1166,2)="US"),"US","")</f>
        <v>US</v>
      </c>
      <c r="C1166" s="191" t="str">
        <f aca="false">M1166</f>
        <v>Power</v>
      </c>
      <c r="D1166" s="191" t="str">
        <f aca="false">IF(ISNUMBER(FIND("Phy",N1166))=TRUE(),"Physical","Financial")</f>
        <v>Physical</v>
      </c>
      <c r="E1166" s="191" t="n">
        <f aca="false">IF(VLOOKUP(S1166,'DD-Lookup'!$J$6:$L$50,3,FALSE())="Monthly",(YEAR(AC1166)-YEAR(AB1166))*12+MONTH(AC1166)-MONTH(AB1166)+1,(AC1166-AB1166+1))</f>
        <v>1</v>
      </c>
      <c r="F1166" s="220" t="n">
        <f aca="false">E1166*SUM(P1166:Q1166)</f>
        <v>25</v>
      </c>
      <c r="G1166" s="196" t="n">
        <v>1245724</v>
      </c>
      <c r="H1166" s="197" t="n">
        <v>37026.342025463</v>
      </c>
      <c r="I1166" s="0" t="s">
        <v>1835</v>
      </c>
      <c r="M1166" s="0" t="s">
        <v>72</v>
      </c>
      <c r="N1166" s="0" t="s">
        <v>1741</v>
      </c>
      <c r="O1166" s="0" t="s">
        <v>1742</v>
      </c>
      <c r="P1166" s="198" t="n">
        <v>25</v>
      </c>
      <c r="S1166" s="0" t="s">
        <v>781</v>
      </c>
      <c r="T1166" s="0" t="s">
        <v>772</v>
      </c>
      <c r="U1166" s="200" t="n">
        <v>55</v>
      </c>
      <c r="V1166" s="0" t="s">
        <v>1857</v>
      </c>
      <c r="W1166" s="0" t="s">
        <v>1744</v>
      </c>
      <c r="X1166" s="0" t="s">
        <v>1745</v>
      </c>
      <c r="Y1166" s="0" t="s">
        <v>1167</v>
      </c>
      <c r="Z1166" s="0" t="s">
        <v>628</v>
      </c>
      <c r="AA1166" s="0" t="n">
        <v>611018.1</v>
      </c>
      <c r="AB1166" s="197" t="n">
        <v>37027.875</v>
      </c>
      <c r="AC1166" s="197" t="n">
        <v>37027.875</v>
      </c>
    </row>
    <row r="1167" customFormat="false" ht="12.75" hidden="false" customHeight="false" outlineLevel="0" collapsed="false">
      <c r="A1167" s="191" t="str">
        <f aca="false">B1167&amp;" "&amp;C1167&amp;" "&amp;D1167</f>
        <v>US Natural Gas Financial</v>
      </c>
      <c r="B1167" s="191" t="str">
        <f aca="false">IF((LEFT(N1167,2)="US"),"US","")</f>
        <v>US</v>
      </c>
      <c r="C1167" s="191" t="str">
        <f aca="false">M1167</f>
        <v>Natural Gas</v>
      </c>
      <c r="D1167" s="191" t="str">
        <f aca="false">IF(ISNUMBER(FIND("Phy",N1167))=TRUE(),"Physical","Financial")</f>
        <v>Financial</v>
      </c>
      <c r="E1167" s="191" t="n">
        <f aca="false">IF(VLOOKUP(S1167,'DD-Lookup'!$J$6:$L$50,3,FALSE())="Monthly",(YEAR(AC1167)-YEAR(AB1167))*12+MONTH(AC1167)-MONTH(AB1167)+1,(AC1167-AB1167+1))</f>
        <v>30</v>
      </c>
      <c r="F1167" s="220" t="n">
        <f aca="false">E1167*SUM(P1167:Q1167)</f>
        <v>300000</v>
      </c>
      <c r="G1167" s="196" t="n">
        <v>1245726</v>
      </c>
      <c r="H1167" s="197" t="n">
        <v>37026.3420833333</v>
      </c>
      <c r="I1167" s="0" t="s">
        <v>1306</v>
      </c>
      <c r="M1167" s="0" t="s">
        <v>927</v>
      </c>
      <c r="N1167" s="0" t="s">
        <v>1341</v>
      </c>
      <c r="O1167" s="0" t="s">
        <v>1342</v>
      </c>
      <c r="Q1167" s="198" t="n">
        <v>10000</v>
      </c>
      <c r="S1167" s="0" t="s">
        <v>1343</v>
      </c>
      <c r="T1167" s="0" t="s">
        <v>772</v>
      </c>
      <c r="U1167" s="200" t="n">
        <v>4.495</v>
      </c>
      <c r="V1167" s="0" t="s">
        <v>1924</v>
      </c>
      <c r="W1167" s="0" t="s">
        <v>1345</v>
      </c>
      <c r="X1167" s="0" t="s">
        <v>1346</v>
      </c>
      <c r="Y1167" s="0" t="s">
        <v>893</v>
      </c>
      <c r="Z1167" s="0" t="s">
        <v>573</v>
      </c>
      <c r="AA1167" s="0" t="s">
        <v>1925</v>
      </c>
      <c r="AB1167" s="197" t="n">
        <v>37043.875</v>
      </c>
      <c r="AC1167" s="197" t="n">
        <v>37072.875</v>
      </c>
      <c r="AD1167" s="0" t="n">
        <f aca="false">(AC1167-AB1167+1)*SUM(P1167:Q1167)</f>
        <v>300000</v>
      </c>
    </row>
    <row r="1168" customFormat="false" ht="12.75" hidden="false" customHeight="false" outlineLevel="0" collapsed="false">
      <c r="A1168" s="191" t="str">
        <f aca="false">B1168&amp;" "&amp;C1168&amp;" "&amp;D1168</f>
        <v>US Power Financial</v>
      </c>
      <c r="B1168" s="191" t="str">
        <f aca="false">IF((LEFT(N1168,2)="US"),"US","")</f>
        <v>US</v>
      </c>
      <c r="C1168" s="191" t="str">
        <f aca="false">M1168</f>
        <v>Power</v>
      </c>
      <c r="D1168" s="191" t="str">
        <f aca="false">IF(ISNUMBER(FIND("Phy",N1168))=TRUE(),"Physical","Financial")</f>
        <v>Financial</v>
      </c>
      <c r="E1168" s="191" t="n">
        <f aca="false">IF(VLOOKUP(S1168,'DD-Lookup'!$J$6:$L$50,3,FALSE())="Monthly",(YEAR(AC1168)-YEAR(AB1168))*12+MONTH(AC1168)-MONTH(AB1168)+1,(AC1168-AB1168+1))</f>
        <v>1</v>
      </c>
      <c r="F1168" s="220" t="n">
        <f aca="false">E1168*SUM(P1168:Q1168)</f>
        <v>50</v>
      </c>
      <c r="G1168" s="196" t="n">
        <v>1245725</v>
      </c>
      <c r="H1168" s="197" t="n">
        <v>37026.3420833333</v>
      </c>
      <c r="I1168" s="0" t="s">
        <v>1508</v>
      </c>
      <c r="M1168" s="0" t="s">
        <v>72</v>
      </c>
      <c r="N1168" s="0" t="s">
        <v>1162</v>
      </c>
      <c r="O1168" s="0" t="s">
        <v>1324</v>
      </c>
      <c r="Q1168" s="198" t="n">
        <v>50</v>
      </c>
      <c r="S1168" s="0" t="s">
        <v>781</v>
      </c>
      <c r="T1168" s="0" t="s">
        <v>772</v>
      </c>
      <c r="U1168" s="200" t="n">
        <v>51.5</v>
      </c>
      <c r="V1168" s="0" t="s">
        <v>1926</v>
      </c>
      <c r="W1168" s="0" t="s">
        <v>1260</v>
      </c>
      <c r="X1168" s="0" t="s">
        <v>1208</v>
      </c>
      <c r="Y1168" s="0" t="s">
        <v>1167</v>
      </c>
      <c r="Z1168" s="0" t="s">
        <v>573</v>
      </c>
      <c r="AA1168" s="0" t="n">
        <v>611019.1</v>
      </c>
      <c r="AB1168" s="197" t="n">
        <v>37027.875</v>
      </c>
      <c r="AC1168" s="197" t="n">
        <v>37027.875</v>
      </c>
    </row>
    <row r="1169" customFormat="false" ht="12.75" hidden="false" customHeight="false" outlineLevel="0" collapsed="false">
      <c r="A1169" s="191" t="str">
        <f aca="false">B1169&amp;" "&amp;C1169&amp;" "&amp;D1169</f>
        <v> Natural Gas Physical</v>
      </c>
      <c r="B1169" s="191" t="str">
        <f aca="false">IF((LEFT(N1169,2)="US"),"US","")</f>
        <v/>
      </c>
      <c r="C1169" s="191" t="str">
        <f aca="false">M1169</f>
        <v>Natural Gas</v>
      </c>
      <c r="D1169" s="191" t="str">
        <f aca="false">IF(ISNUMBER(FIND("Phy",N1169))=TRUE(),"Physical","Financial")</f>
        <v>Physical</v>
      </c>
      <c r="E1169" s="191" t="n">
        <f aca="false">IF(VLOOKUP(S1169,'DD-Lookup'!$J$6:$L$50,3,FALSE())="Monthly",(YEAR(AC1169)-YEAR(AB1169))*12+MONTH(AC1169)-MONTH(AB1169)+1,(AC1169-AB1169+1))</f>
        <v>1</v>
      </c>
      <c r="F1169" s="220" t="n">
        <f aca="false">E1169*SUM(P1169:Q1169)</f>
        <v>10000</v>
      </c>
      <c r="G1169" s="196" t="n">
        <v>1245727</v>
      </c>
      <c r="H1169" s="197" t="n">
        <v>37026.3420949074</v>
      </c>
      <c r="I1169" s="0" t="s">
        <v>1927</v>
      </c>
      <c r="M1169" s="0" t="s">
        <v>927</v>
      </c>
      <c r="N1169" s="0" t="s">
        <v>1448</v>
      </c>
      <c r="O1169" s="0" t="s">
        <v>1449</v>
      </c>
      <c r="Q1169" s="198" t="n">
        <v>10000</v>
      </c>
      <c r="S1169" s="0" t="s">
        <v>1343</v>
      </c>
      <c r="T1169" s="0" t="s">
        <v>772</v>
      </c>
      <c r="U1169" s="200" t="n">
        <v>4.7</v>
      </c>
      <c r="V1169" s="0" t="s">
        <v>1928</v>
      </c>
      <c r="W1169" s="0" t="s">
        <v>1451</v>
      </c>
      <c r="X1169" s="0" t="s">
        <v>1452</v>
      </c>
      <c r="Y1169" s="0" t="s">
        <v>1376</v>
      </c>
      <c r="Z1169" s="0" t="s">
        <v>573</v>
      </c>
      <c r="AA1169" s="0" t="n">
        <v>788953</v>
      </c>
      <c r="AB1169" s="197" t="n">
        <v>37027.875</v>
      </c>
      <c r="AC1169" s="197" t="n">
        <v>37027.875</v>
      </c>
    </row>
    <row r="1170" customFormat="false" ht="12.75" hidden="false" customHeight="false" outlineLevel="0" collapsed="false">
      <c r="A1170" s="191" t="str">
        <f aca="false">B1170&amp;" "&amp;C1170&amp;" "&amp;D1170</f>
        <v>US Natural Gas Physical</v>
      </c>
      <c r="B1170" s="191" t="str">
        <f aca="false">IF((LEFT(N1170,2)="US"),"US","")</f>
        <v>US</v>
      </c>
      <c r="C1170" s="191" t="str">
        <f aca="false">M1170</f>
        <v>Natural Gas</v>
      </c>
      <c r="D1170" s="191" t="str">
        <f aca="false">IF(ISNUMBER(FIND("Phy",N1170))=TRUE(),"Physical","Financial")</f>
        <v>Physical</v>
      </c>
      <c r="E1170" s="191" t="n">
        <f aca="false">IF(VLOOKUP(S1170,'DD-Lookup'!$J$6:$L$50,3,FALSE())="Monthly",(YEAR(AC1170)-YEAR(AB1170))*12+MONTH(AC1170)-MONTH(AB1170)+1,(AC1170-AB1170+1))</f>
        <v>1</v>
      </c>
      <c r="F1170" s="220" t="n">
        <f aca="false">E1170*SUM(P1170:Q1170)</f>
        <v>10000</v>
      </c>
      <c r="G1170" s="196" t="n">
        <v>1245728</v>
      </c>
      <c r="H1170" s="197" t="n">
        <v>37026.3421064815</v>
      </c>
      <c r="I1170" s="0" t="s">
        <v>1228</v>
      </c>
      <c r="M1170" s="0" t="s">
        <v>927</v>
      </c>
      <c r="N1170" s="0" t="s">
        <v>1371</v>
      </c>
      <c r="O1170" s="0" t="s">
        <v>1689</v>
      </c>
      <c r="P1170" s="198" t="n">
        <v>10000</v>
      </c>
      <c r="S1170" s="0" t="s">
        <v>1343</v>
      </c>
      <c r="T1170" s="0" t="s">
        <v>772</v>
      </c>
      <c r="U1170" s="200" t="n">
        <v>5.85</v>
      </c>
      <c r="V1170" s="0" t="s">
        <v>1709</v>
      </c>
      <c r="W1170" s="0" t="s">
        <v>1675</v>
      </c>
      <c r="X1170" s="0" t="s">
        <v>1676</v>
      </c>
      <c r="Y1170" s="0" t="s">
        <v>1376</v>
      </c>
      <c r="Z1170" s="0" t="s">
        <v>573</v>
      </c>
      <c r="AA1170" s="0" t="n">
        <v>788955</v>
      </c>
      <c r="AB1170" s="197" t="n">
        <v>37027.875</v>
      </c>
      <c r="AC1170" s="197" t="n">
        <v>37027.875</v>
      </c>
    </row>
    <row r="1171" customFormat="false" ht="12.75" hidden="false" customHeight="false" outlineLevel="0" collapsed="false">
      <c r="A1171" s="191" t="str">
        <f aca="false">B1171&amp;" "&amp;C1171&amp;" "&amp;D1171</f>
        <v>US Natural Gas Physical</v>
      </c>
      <c r="B1171" s="191" t="str">
        <f aca="false">IF((LEFT(N1171,2)="US"),"US","")</f>
        <v>US</v>
      </c>
      <c r="C1171" s="191" t="str">
        <f aca="false">M1171</f>
        <v>Natural Gas</v>
      </c>
      <c r="D1171" s="191" t="str">
        <f aca="false">IF(ISNUMBER(FIND("Phy",N1171))=TRUE(),"Physical","Financial")</f>
        <v>Physical</v>
      </c>
      <c r="E1171" s="191" t="n">
        <f aca="false">IF(VLOOKUP(S1171,'DD-Lookup'!$J$6:$L$50,3,FALSE())="Monthly",(YEAR(AC1171)-YEAR(AB1171))*12+MONTH(AC1171)-MONTH(AB1171)+1,(AC1171-AB1171+1))</f>
        <v>1</v>
      </c>
      <c r="F1171" s="220" t="n">
        <f aca="false">E1171*SUM(P1171:Q1171)</f>
        <v>5000</v>
      </c>
      <c r="G1171" s="196" t="n">
        <v>1245729</v>
      </c>
      <c r="H1171" s="197" t="n">
        <v>37026.3421180556</v>
      </c>
      <c r="I1171" s="0" t="s">
        <v>1929</v>
      </c>
      <c r="M1171" s="0" t="s">
        <v>927</v>
      </c>
      <c r="N1171" s="0" t="s">
        <v>1371</v>
      </c>
      <c r="O1171" s="0" t="s">
        <v>1503</v>
      </c>
      <c r="P1171" s="198" t="n">
        <v>5000</v>
      </c>
      <c r="S1171" s="0" t="s">
        <v>1343</v>
      </c>
      <c r="T1171" s="0" t="s">
        <v>772</v>
      </c>
      <c r="U1171" s="200" t="n">
        <v>4.65</v>
      </c>
      <c r="V1171" s="0" t="s">
        <v>1930</v>
      </c>
      <c r="W1171" s="0" t="s">
        <v>1504</v>
      </c>
      <c r="X1171" s="0" t="s">
        <v>1505</v>
      </c>
      <c r="Y1171" s="0" t="s">
        <v>1376</v>
      </c>
      <c r="Z1171" s="0" t="s">
        <v>573</v>
      </c>
      <c r="AA1171" s="0" t="n">
        <v>788954</v>
      </c>
      <c r="AB1171" s="197" t="n">
        <v>37027.875</v>
      </c>
      <c r="AC1171" s="197" t="n">
        <v>37027.875</v>
      </c>
    </row>
    <row r="1172" customFormat="false" ht="12.75" hidden="false" customHeight="false" outlineLevel="0" collapsed="false">
      <c r="A1172" s="191" t="str">
        <f aca="false">B1172&amp;" "&amp;C1172&amp;" "&amp;D1172</f>
        <v>US Natural Gas Financial</v>
      </c>
      <c r="B1172" s="191" t="str">
        <f aca="false">IF((LEFT(N1172,2)="US"),"US","")</f>
        <v>US</v>
      </c>
      <c r="C1172" s="191" t="str">
        <f aca="false">M1172</f>
        <v>Natural Gas</v>
      </c>
      <c r="D1172" s="191" t="str">
        <f aca="false">IF(ISNUMBER(FIND("Phy",N1172))=TRUE(),"Physical","Financial")</f>
        <v>Financial</v>
      </c>
      <c r="E1172" s="191" t="n">
        <f aca="false">IF(VLOOKUP(S1172,'DD-Lookup'!$J$6:$L$50,3,FALSE())="Monthly",(YEAR(AC1172)-YEAR(AB1172))*12+MONTH(AC1172)-MONTH(AB1172)+1,(AC1172-AB1172+1))</f>
        <v>30</v>
      </c>
      <c r="F1172" s="220" t="n">
        <f aca="false">E1172*SUM(P1172:Q1172)</f>
        <v>300000</v>
      </c>
      <c r="G1172" s="196" t="n">
        <v>1245730</v>
      </c>
      <c r="H1172" s="197" t="n">
        <v>37026.3421643519</v>
      </c>
      <c r="I1172" s="0" t="s">
        <v>1306</v>
      </c>
      <c r="M1172" s="0" t="s">
        <v>927</v>
      </c>
      <c r="N1172" s="0" t="s">
        <v>1341</v>
      </c>
      <c r="O1172" s="0" t="s">
        <v>1342</v>
      </c>
      <c r="Q1172" s="198" t="n">
        <v>10000</v>
      </c>
      <c r="S1172" s="0" t="s">
        <v>1343</v>
      </c>
      <c r="T1172" s="0" t="s">
        <v>772</v>
      </c>
      <c r="U1172" s="200" t="n">
        <v>4.495</v>
      </c>
      <c r="V1172" s="0" t="s">
        <v>1725</v>
      </c>
      <c r="W1172" s="0" t="s">
        <v>1345</v>
      </c>
      <c r="X1172" s="0" t="s">
        <v>1346</v>
      </c>
      <c r="Y1172" s="0" t="s">
        <v>893</v>
      </c>
      <c r="Z1172" s="0" t="s">
        <v>573</v>
      </c>
      <c r="AA1172" s="0" t="s">
        <v>1931</v>
      </c>
      <c r="AB1172" s="197" t="n">
        <v>37043.875</v>
      </c>
      <c r="AC1172" s="197" t="n">
        <v>37072.875</v>
      </c>
      <c r="AD1172" s="0" t="n">
        <f aca="false">(AC1172-AB1172+1)*SUM(P1172:Q1172)</f>
        <v>300000</v>
      </c>
    </row>
    <row r="1173" customFormat="false" ht="12.75" hidden="false" customHeight="false" outlineLevel="0" collapsed="false">
      <c r="A1173" s="191" t="str">
        <f aca="false">B1173&amp;" "&amp;C1173&amp;" "&amp;D1173</f>
        <v>US Power Physical</v>
      </c>
      <c r="B1173" s="191" t="str">
        <f aca="false">IF((LEFT(N1173,2)="US"),"US","")</f>
        <v>US</v>
      </c>
      <c r="C1173" s="191" t="str">
        <f aca="false">M1173</f>
        <v>Power</v>
      </c>
      <c r="D1173" s="191" t="str">
        <f aca="false">IF(ISNUMBER(FIND("Phy",N1173))=TRUE(),"Physical","Financial")</f>
        <v>Physical</v>
      </c>
      <c r="E1173" s="191" t="n">
        <f aca="false">IF(VLOOKUP(S1173,'DD-Lookup'!$J$6:$L$50,3,FALSE())="Monthly",(YEAR(AC1173)-YEAR(AB1173))*12+MONTH(AC1173)-MONTH(AB1173)+1,(AC1173-AB1173+1))</f>
        <v>1</v>
      </c>
      <c r="F1173" s="220" t="n">
        <f aca="false">E1173*SUM(P1173:Q1173)</f>
        <v>25</v>
      </c>
      <c r="G1173" s="196" t="n">
        <v>1245731</v>
      </c>
      <c r="H1173" s="197" t="n">
        <v>37026.3421643519</v>
      </c>
      <c r="I1173" s="0" t="s">
        <v>1180</v>
      </c>
      <c r="M1173" s="0" t="s">
        <v>72</v>
      </c>
      <c r="N1173" s="0" t="s">
        <v>1741</v>
      </c>
      <c r="O1173" s="0" t="s">
        <v>1753</v>
      </c>
      <c r="Q1173" s="198" t="n">
        <v>25</v>
      </c>
      <c r="S1173" s="0" t="s">
        <v>781</v>
      </c>
      <c r="T1173" s="0" t="s">
        <v>772</v>
      </c>
      <c r="U1173" s="200" t="n">
        <v>220</v>
      </c>
      <c r="V1173" s="0" t="s">
        <v>1758</v>
      </c>
      <c r="W1173" s="0" t="s">
        <v>1755</v>
      </c>
      <c r="X1173" s="0" t="s">
        <v>1745</v>
      </c>
      <c r="Y1173" s="0" t="s">
        <v>1167</v>
      </c>
      <c r="Z1173" s="0" t="s">
        <v>628</v>
      </c>
      <c r="AA1173" s="0" t="n">
        <v>611020.1</v>
      </c>
      <c r="AB1173" s="197" t="n">
        <v>37027.875</v>
      </c>
      <c r="AC1173" s="197" t="n">
        <v>37027.875</v>
      </c>
    </row>
    <row r="1174" customFormat="false" ht="12.75" hidden="false" customHeight="false" outlineLevel="0" collapsed="false">
      <c r="A1174" s="191" t="str">
        <f aca="false">B1174&amp;" "&amp;C1174&amp;" "&amp;D1174</f>
        <v>US Natural Gas Physical</v>
      </c>
      <c r="B1174" s="191" t="str">
        <f aca="false">IF((LEFT(N1174,2)="US"),"US","")</f>
        <v>US</v>
      </c>
      <c r="C1174" s="191" t="str">
        <f aca="false">M1174</f>
        <v>Natural Gas</v>
      </c>
      <c r="D1174" s="191" t="str">
        <f aca="false">IF(ISNUMBER(FIND("Phy",N1174))=TRUE(),"Physical","Financial")</f>
        <v>Physical</v>
      </c>
      <c r="E1174" s="191" t="n">
        <f aca="false">IF(VLOOKUP(S1174,'DD-Lookup'!$J$6:$L$50,3,FALSE())="Monthly",(YEAR(AC1174)-YEAR(AB1174))*12+MONTH(AC1174)-MONTH(AB1174)+1,(AC1174-AB1174+1))</f>
        <v>1</v>
      </c>
      <c r="F1174" s="220" t="n">
        <f aca="false">E1174*SUM(P1174:Q1174)</f>
        <v>10000</v>
      </c>
      <c r="G1174" s="196" t="n">
        <v>1245732</v>
      </c>
      <c r="H1174" s="197" t="n">
        <v>37026.3421759259</v>
      </c>
      <c r="I1174" s="0" t="s">
        <v>1364</v>
      </c>
      <c r="M1174" s="0" t="s">
        <v>927</v>
      </c>
      <c r="N1174" s="0" t="s">
        <v>1371</v>
      </c>
      <c r="O1174" s="0" t="s">
        <v>1553</v>
      </c>
      <c r="P1174" s="198" t="n">
        <v>10000</v>
      </c>
      <c r="S1174" s="0" t="s">
        <v>1343</v>
      </c>
      <c r="T1174" s="0" t="s">
        <v>772</v>
      </c>
      <c r="U1174" s="200" t="n">
        <v>4.44</v>
      </c>
      <c r="V1174" s="0" t="s">
        <v>1932</v>
      </c>
      <c r="W1174" s="0" t="s">
        <v>1555</v>
      </c>
      <c r="X1174" s="0" t="s">
        <v>1556</v>
      </c>
      <c r="Y1174" s="0" t="s">
        <v>1376</v>
      </c>
      <c r="Z1174" s="0" t="s">
        <v>573</v>
      </c>
      <c r="AA1174" s="0" t="n">
        <v>788956</v>
      </c>
      <c r="AB1174" s="197" t="n">
        <v>37027.875</v>
      </c>
      <c r="AC1174" s="197" t="n">
        <v>37027.875</v>
      </c>
    </row>
    <row r="1175" customFormat="false" ht="12.75" hidden="false" customHeight="false" outlineLevel="0" collapsed="false">
      <c r="A1175" s="191" t="str">
        <f aca="false">B1175&amp;" "&amp;C1175&amp;" "&amp;D1175</f>
        <v> Natural Gas Physical</v>
      </c>
      <c r="B1175" s="191" t="str">
        <f aca="false">IF((LEFT(N1175,2)="US"),"US","")</f>
        <v/>
      </c>
      <c r="C1175" s="191" t="str">
        <f aca="false">M1175</f>
        <v>Natural Gas</v>
      </c>
      <c r="D1175" s="191" t="str">
        <f aca="false">IF(ISNUMBER(FIND("Phy",N1175))=TRUE(),"Physical","Financial")</f>
        <v>Physical</v>
      </c>
      <c r="E1175" s="191" t="n">
        <f aca="false">IF(VLOOKUP(S1175,'DD-Lookup'!$J$6:$L$50,3,FALSE())="Monthly",(YEAR(AC1175)-YEAR(AB1175))*12+MONTH(AC1175)-MONTH(AB1175)+1,(AC1175-AB1175+1))</f>
        <v>1</v>
      </c>
      <c r="F1175" s="220" t="n">
        <f aca="false">E1175*SUM(P1175:Q1175)</f>
        <v>10000</v>
      </c>
      <c r="G1175" s="196" t="n">
        <v>1245733</v>
      </c>
      <c r="H1175" s="197" t="n">
        <v>37026.3422222222</v>
      </c>
      <c r="I1175" s="0" t="s">
        <v>1523</v>
      </c>
      <c r="M1175" s="0" t="s">
        <v>927</v>
      </c>
      <c r="N1175" s="0" t="s">
        <v>1448</v>
      </c>
      <c r="O1175" s="0" t="s">
        <v>1449</v>
      </c>
      <c r="P1175" s="198" t="n">
        <v>10000</v>
      </c>
      <c r="S1175" s="0" t="s">
        <v>1343</v>
      </c>
      <c r="T1175" s="0" t="s">
        <v>772</v>
      </c>
      <c r="U1175" s="200" t="n">
        <v>4.695</v>
      </c>
      <c r="V1175" s="0" t="s">
        <v>1524</v>
      </c>
      <c r="W1175" s="0" t="s">
        <v>1451</v>
      </c>
      <c r="X1175" s="0" t="s">
        <v>1452</v>
      </c>
      <c r="Y1175" s="0" t="s">
        <v>1376</v>
      </c>
      <c r="Z1175" s="0" t="s">
        <v>573</v>
      </c>
      <c r="AA1175" s="0" t="n">
        <v>788957</v>
      </c>
      <c r="AB1175" s="197" t="n">
        <v>37027.875</v>
      </c>
      <c r="AC1175" s="197" t="n">
        <v>37027.875</v>
      </c>
    </row>
    <row r="1176" customFormat="false" ht="12.75" hidden="false" customHeight="false" outlineLevel="0" collapsed="false">
      <c r="A1176" s="191" t="str">
        <f aca="false">B1176&amp;" "&amp;C1176&amp;" "&amp;D1176</f>
        <v>US Power Physical</v>
      </c>
      <c r="B1176" s="191" t="str">
        <f aca="false">IF((LEFT(N1176,2)="US"),"US","")</f>
        <v>US</v>
      </c>
      <c r="C1176" s="191" t="str">
        <f aca="false">M1176</f>
        <v>Power</v>
      </c>
      <c r="D1176" s="191" t="str">
        <f aca="false">IF(ISNUMBER(FIND("Phy",N1176))=TRUE(),"Physical","Financial")</f>
        <v>Physical</v>
      </c>
      <c r="E1176" s="191" t="n">
        <f aca="false">IF(VLOOKUP(S1176,'DD-Lookup'!$J$6:$L$50,3,FALSE())="Monthly",(YEAR(AC1176)-YEAR(AB1176))*12+MONTH(AC1176)-MONTH(AB1176)+1,(AC1176-AB1176+1))</f>
        <v>1</v>
      </c>
      <c r="F1176" s="220" t="n">
        <f aca="false">E1176*SUM(P1176:Q1176)</f>
        <v>25</v>
      </c>
      <c r="G1176" s="196" t="n">
        <v>1245735</v>
      </c>
      <c r="H1176" s="197" t="n">
        <v>37026.3423148148</v>
      </c>
      <c r="I1176" s="0" t="s">
        <v>1368</v>
      </c>
      <c r="M1176" s="0" t="s">
        <v>72</v>
      </c>
      <c r="N1176" s="0" t="s">
        <v>1741</v>
      </c>
      <c r="O1176" s="0" t="s">
        <v>1753</v>
      </c>
      <c r="Q1176" s="198" t="n">
        <v>25</v>
      </c>
      <c r="S1176" s="0" t="s">
        <v>781</v>
      </c>
      <c r="T1176" s="0" t="s">
        <v>772</v>
      </c>
      <c r="U1176" s="200" t="n">
        <v>222.5</v>
      </c>
      <c r="V1176" s="0" t="s">
        <v>1808</v>
      </c>
      <c r="W1176" s="0" t="s">
        <v>1755</v>
      </c>
      <c r="X1176" s="0" t="s">
        <v>1745</v>
      </c>
      <c r="Y1176" s="0" t="s">
        <v>1167</v>
      </c>
      <c r="Z1176" s="0" t="s">
        <v>628</v>
      </c>
      <c r="AA1176" s="0" t="n">
        <v>611022.1</v>
      </c>
      <c r="AB1176" s="197" t="n">
        <v>37027.875</v>
      </c>
      <c r="AC1176" s="197" t="n">
        <v>37027.875</v>
      </c>
    </row>
    <row r="1177" customFormat="false" ht="12.75" hidden="false" customHeight="false" outlineLevel="0" collapsed="false">
      <c r="A1177" s="191" t="str">
        <f aca="false">B1177&amp;" "&amp;C1177&amp;" "&amp;D1177</f>
        <v>US Natural Gas Financial</v>
      </c>
      <c r="B1177" s="191" t="str">
        <f aca="false">IF((LEFT(N1177,2)="US"),"US","")</f>
        <v>US</v>
      </c>
      <c r="C1177" s="191" t="str">
        <f aca="false">M1177</f>
        <v>Natural Gas</v>
      </c>
      <c r="D1177" s="191" t="str">
        <f aca="false">IF(ISNUMBER(FIND("Phy",N1177))=TRUE(),"Physical","Financial")</f>
        <v>Financial</v>
      </c>
      <c r="E1177" s="191" t="n">
        <f aca="false">IF(VLOOKUP(S1177,'DD-Lookup'!$J$6:$L$50,3,FALSE())="Monthly",(YEAR(AC1177)-YEAR(AB1177))*12+MONTH(AC1177)-MONTH(AB1177)+1,(AC1177-AB1177+1))</f>
        <v>16</v>
      </c>
      <c r="F1177" s="220" t="n">
        <f aca="false">E1177*SUM(P1177:Q1177)</f>
        <v>160000</v>
      </c>
      <c r="G1177" s="196" t="n">
        <v>1245736</v>
      </c>
      <c r="H1177" s="197" t="n">
        <v>37026.342337963</v>
      </c>
      <c r="I1177" s="0" t="s">
        <v>1364</v>
      </c>
      <c r="M1177" s="0" t="s">
        <v>927</v>
      </c>
      <c r="N1177" s="0" t="s">
        <v>1399</v>
      </c>
      <c r="O1177" s="0" t="s">
        <v>1933</v>
      </c>
      <c r="P1177" s="198" t="n">
        <v>10000</v>
      </c>
      <c r="S1177" s="0" t="s">
        <v>1343</v>
      </c>
      <c r="T1177" s="0" t="s">
        <v>772</v>
      </c>
      <c r="U1177" s="200" t="n">
        <v>-0.115</v>
      </c>
      <c r="V1177" s="0" t="s">
        <v>1845</v>
      </c>
      <c r="W1177" s="0" t="s">
        <v>1846</v>
      </c>
      <c r="X1177" s="0" t="s">
        <v>1847</v>
      </c>
      <c r="Y1177" s="0" t="s">
        <v>893</v>
      </c>
      <c r="Z1177" s="0" t="s">
        <v>573</v>
      </c>
      <c r="AA1177" s="0" t="s">
        <v>1934</v>
      </c>
      <c r="AB1177" s="197" t="n">
        <v>37027.875</v>
      </c>
      <c r="AC1177" s="197" t="n">
        <v>37042.875</v>
      </c>
      <c r="AD1177" s="0" t="n">
        <f aca="false">(AC1177-AB1177+1)*SUM(P1177:Q1177)</f>
        <v>160000</v>
      </c>
    </row>
    <row r="1178" customFormat="false" ht="12.75" hidden="false" customHeight="false" outlineLevel="0" collapsed="false">
      <c r="A1178" s="191" t="str">
        <f aca="false">B1178&amp;" "&amp;C1178&amp;" "&amp;D1178</f>
        <v>US Natural Gas Physical</v>
      </c>
      <c r="B1178" s="191" t="str">
        <f aca="false">IF((LEFT(N1178,2)="US"),"US","")</f>
        <v>US</v>
      </c>
      <c r="C1178" s="191" t="str">
        <f aca="false">M1178</f>
        <v>Natural Gas</v>
      </c>
      <c r="D1178" s="191" t="str">
        <f aca="false">IF(ISNUMBER(FIND("Phy",N1178))=TRUE(),"Physical","Financial")</f>
        <v>Physical</v>
      </c>
      <c r="E1178" s="191" t="n">
        <f aca="false">IF(VLOOKUP(S1178,'DD-Lookup'!$J$6:$L$50,3,FALSE())="Monthly",(YEAR(AC1178)-YEAR(AB1178))*12+MONTH(AC1178)-MONTH(AB1178)+1,(AC1178-AB1178+1))</f>
        <v>1</v>
      </c>
      <c r="F1178" s="220" t="n">
        <f aca="false">E1178*SUM(P1178:Q1178)</f>
        <v>1000</v>
      </c>
      <c r="G1178" s="196" t="n">
        <v>1245737</v>
      </c>
      <c r="H1178" s="197" t="n">
        <v>37026.3424189815</v>
      </c>
      <c r="I1178" s="0" t="s">
        <v>1879</v>
      </c>
      <c r="M1178" s="0" t="s">
        <v>927</v>
      </c>
      <c r="N1178" s="0" t="s">
        <v>1371</v>
      </c>
      <c r="O1178" s="0" t="s">
        <v>1935</v>
      </c>
      <c r="Q1178" s="198" t="n">
        <v>1000</v>
      </c>
      <c r="S1178" s="0" t="s">
        <v>1343</v>
      </c>
      <c r="T1178" s="0" t="s">
        <v>772</v>
      </c>
      <c r="U1178" s="200" t="n">
        <v>4.335</v>
      </c>
      <c r="V1178" s="0" t="s">
        <v>1936</v>
      </c>
      <c r="W1178" s="0" t="s">
        <v>1424</v>
      </c>
      <c r="X1178" s="0" t="s">
        <v>1425</v>
      </c>
      <c r="Y1178" s="0" t="s">
        <v>1376</v>
      </c>
      <c r="Z1178" s="0" t="s">
        <v>573</v>
      </c>
      <c r="AA1178" s="0" t="n">
        <v>788984</v>
      </c>
      <c r="AB1178" s="197" t="n">
        <v>37027.875</v>
      </c>
      <c r="AC1178" s="197" t="n">
        <v>37027.875</v>
      </c>
    </row>
    <row r="1179" customFormat="false" ht="12.75" hidden="false" customHeight="false" outlineLevel="0" collapsed="false">
      <c r="A1179" s="191" t="str">
        <f aca="false">B1179&amp;" "&amp;C1179&amp;" "&amp;D1179</f>
        <v>US Natural Gas Physical</v>
      </c>
      <c r="B1179" s="191" t="str">
        <f aca="false">IF((LEFT(N1179,2)="US"),"US","")</f>
        <v>US</v>
      </c>
      <c r="C1179" s="191" t="str">
        <f aca="false">M1179</f>
        <v>Natural Gas</v>
      </c>
      <c r="D1179" s="191" t="str">
        <f aca="false">IF(ISNUMBER(FIND("Phy",N1179))=TRUE(),"Physical","Financial")</f>
        <v>Physical</v>
      </c>
      <c r="E1179" s="191" t="n">
        <f aca="false">IF(VLOOKUP(S1179,'DD-Lookup'!$J$6:$L$50,3,FALSE())="Monthly",(YEAR(AC1179)-YEAR(AB1179))*12+MONTH(AC1179)-MONTH(AB1179)+1,(AC1179-AB1179+1))</f>
        <v>1</v>
      </c>
      <c r="F1179" s="220" t="n">
        <f aca="false">E1179*SUM(P1179:Q1179)</f>
        <v>10000</v>
      </c>
      <c r="G1179" s="196" t="n">
        <v>1245738</v>
      </c>
      <c r="H1179" s="197" t="n">
        <v>37026.3424652778</v>
      </c>
      <c r="I1179" s="0" t="s">
        <v>625</v>
      </c>
      <c r="M1179" s="0" t="s">
        <v>927</v>
      </c>
      <c r="N1179" s="0" t="s">
        <v>1371</v>
      </c>
      <c r="O1179" s="0" t="s">
        <v>1566</v>
      </c>
      <c r="P1179" s="198" t="n">
        <v>10000</v>
      </c>
      <c r="S1179" s="0" t="s">
        <v>1343</v>
      </c>
      <c r="T1179" s="0" t="s">
        <v>772</v>
      </c>
      <c r="U1179" s="200" t="n">
        <v>4.405</v>
      </c>
      <c r="V1179" s="0" t="s">
        <v>1506</v>
      </c>
      <c r="W1179" s="0" t="s">
        <v>1567</v>
      </c>
      <c r="X1179" s="0" t="s">
        <v>1568</v>
      </c>
      <c r="Y1179" s="0" t="s">
        <v>1376</v>
      </c>
      <c r="Z1179" s="0" t="s">
        <v>573</v>
      </c>
      <c r="AA1179" s="0" t="n">
        <v>788985</v>
      </c>
      <c r="AB1179" s="197" t="n">
        <v>37027.875</v>
      </c>
      <c r="AC1179" s="197" t="n">
        <v>37027.875</v>
      </c>
    </row>
    <row r="1180" customFormat="false" ht="12.75" hidden="false" customHeight="false" outlineLevel="0" collapsed="false">
      <c r="A1180" s="191" t="str">
        <f aca="false">B1180&amp;" "&amp;C1180&amp;" "&amp;D1180</f>
        <v> Power Physical</v>
      </c>
      <c r="B1180" s="191" t="str">
        <f aca="false">IF((LEFT(N1180,2)="US"),"US","")</f>
        <v/>
      </c>
      <c r="C1180" s="191" t="str">
        <f aca="false">M1180</f>
        <v>Power</v>
      </c>
      <c r="D1180" s="191" t="str">
        <f aca="false">IF(ISNUMBER(FIND("Phy",N1180))=TRUE(),"Physical","Financial")</f>
        <v>Physical</v>
      </c>
      <c r="E1180" s="191" t="n">
        <f aca="false">IF(VLOOKUP(S1180,'DD-Lookup'!$J$6:$L$50,3,FALSE())="Monthly",(YEAR(AC1180)-YEAR(AB1180))*12+MONTH(AC1180)-MONTH(AB1180)+1,(AC1180-AB1180+1))</f>
        <v>7</v>
      </c>
      <c r="F1180" s="220" t="n">
        <f aca="false">E1180*SUM(P1180:Q1180)</f>
        <v>175</v>
      </c>
      <c r="G1180" s="196" t="n">
        <v>1245739</v>
      </c>
      <c r="H1180" s="197" t="n">
        <v>37026.3425347222</v>
      </c>
      <c r="I1180" s="0" t="s">
        <v>1685</v>
      </c>
      <c r="M1180" s="0" t="s">
        <v>72</v>
      </c>
      <c r="N1180" s="0" t="s">
        <v>793</v>
      </c>
      <c r="O1180" s="0" t="s">
        <v>1294</v>
      </c>
      <c r="P1180" s="198" t="n">
        <v>25</v>
      </c>
      <c r="S1180" s="0" t="s">
        <v>781</v>
      </c>
      <c r="T1180" s="0" t="s">
        <v>795</v>
      </c>
      <c r="U1180" s="200" t="n">
        <v>19.6</v>
      </c>
      <c r="V1180" s="0" t="s">
        <v>1686</v>
      </c>
      <c r="W1180" s="0" t="s">
        <v>797</v>
      </c>
      <c r="X1180" s="0" t="s">
        <v>798</v>
      </c>
      <c r="Y1180" s="0" t="s">
        <v>799</v>
      </c>
      <c r="Z1180" s="0" t="s">
        <v>800</v>
      </c>
      <c r="AA1180" s="0" t="n">
        <v>102386.1</v>
      </c>
      <c r="AB1180" s="197" t="n">
        <v>37032.875</v>
      </c>
      <c r="AC1180" s="197" t="n">
        <v>37038.875</v>
      </c>
    </row>
    <row r="1181" customFormat="false" ht="12.75" hidden="false" customHeight="false" outlineLevel="0" collapsed="false">
      <c r="A1181" s="191" t="str">
        <f aca="false">B1181&amp;" "&amp;C1181&amp;" "&amp;D1181</f>
        <v>US Power Physical</v>
      </c>
      <c r="B1181" s="191" t="str">
        <f aca="false">IF((LEFT(N1181,2)="US"),"US","")</f>
        <v>US</v>
      </c>
      <c r="C1181" s="191" t="str">
        <f aca="false">M1181</f>
        <v>Power</v>
      </c>
      <c r="D1181" s="191" t="str">
        <f aca="false">IF(ISNUMBER(FIND("Phy",N1181))=TRUE(),"Physical","Financial")</f>
        <v>Physical</v>
      </c>
      <c r="E1181" s="191" t="n">
        <f aca="false">IF(VLOOKUP(S1181,'DD-Lookup'!$J$6:$L$50,3,FALSE())="Monthly",(YEAR(AC1181)-YEAR(AB1181))*12+MONTH(AC1181)-MONTH(AB1181)+1,(AC1181-AB1181+1))</f>
        <v>1</v>
      </c>
      <c r="F1181" s="220" t="n">
        <f aca="false">E1181*SUM(P1181:Q1181)</f>
        <v>25</v>
      </c>
      <c r="G1181" s="196" t="n">
        <v>1245740</v>
      </c>
      <c r="H1181" s="197" t="n">
        <v>37026.3425462963</v>
      </c>
      <c r="I1181" s="0" t="s">
        <v>1180</v>
      </c>
      <c r="M1181" s="0" t="s">
        <v>72</v>
      </c>
      <c r="N1181" s="0" t="s">
        <v>1746</v>
      </c>
      <c r="O1181" s="0" t="s">
        <v>1877</v>
      </c>
      <c r="P1181" s="198" t="n">
        <v>25</v>
      </c>
      <c r="S1181" s="0" t="s">
        <v>781</v>
      </c>
      <c r="T1181" s="0" t="s">
        <v>772</v>
      </c>
      <c r="U1181" s="200" t="n">
        <v>68</v>
      </c>
      <c r="V1181" s="0" t="s">
        <v>1795</v>
      </c>
      <c r="W1181" s="0" t="s">
        <v>1749</v>
      </c>
      <c r="X1181" s="0" t="s">
        <v>1750</v>
      </c>
      <c r="Y1181" s="0" t="s">
        <v>1167</v>
      </c>
      <c r="Z1181" s="0" t="s">
        <v>628</v>
      </c>
      <c r="AA1181" s="0" t="n">
        <v>611023.1</v>
      </c>
      <c r="AB1181" s="197" t="n">
        <v>37027.875</v>
      </c>
      <c r="AC1181" s="197" t="n">
        <v>37027.875</v>
      </c>
    </row>
    <row r="1182" customFormat="false" ht="12.75" hidden="false" customHeight="false" outlineLevel="0" collapsed="false">
      <c r="A1182" s="191" t="str">
        <f aca="false">B1182&amp;" "&amp;C1182&amp;" "&amp;D1182</f>
        <v>US Power Physical</v>
      </c>
      <c r="B1182" s="191" t="str">
        <f aca="false">IF((LEFT(N1182,2)="US"),"US","")</f>
        <v>US</v>
      </c>
      <c r="C1182" s="191" t="str">
        <f aca="false">M1182</f>
        <v>Power</v>
      </c>
      <c r="D1182" s="191" t="str">
        <f aca="false">IF(ISNUMBER(FIND("Phy",N1182))=TRUE(),"Physical","Financial")</f>
        <v>Physical</v>
      </c>
      <c r="E1182" s="191" t="n">
        <f aca="false">IF(VLOOKUP(S1182,'DD-Lookup'!$J$6:$L$50,3,FALSE())="Monthly",(YEAR(AC1182)-YEAR(AB1182))*12+MONTH(AC1182)-MONTH(AB1182)+1,(AC1182-AB1182+1))</f>
        <v>1</v>
      </c>
      <c r="F1182" s="220" t="n">
        <f aca="false">E1182*SUM(P1182:Q1182)</f>
        <v>25</v>
      </c>
      <c r="G1182" s="196" t="n">
        <v>1245741</v>
      </c>
      <c r="H1182" s="197" t="n">
        <v>37026.3426041667</v>
      </c>
      <c r="I1182" s="0" t="s">
        <v>1851</v>
      </c>
      <c r="M1182" s="0" t="s">
        <v>72</v>
      </c>
      <c r="N1182" s="0" t="s">
        <v>1741</v>
      </c>
      <c r="O1182" s="0" t="s">
        <v>1823</v>
      </c>
      <c r="Q1182" s="198" t="n">
        <v>25</v>
      </c>
      <c r="S1182" s="0" t="s">
        <v>781</v>
      </c>
      <c r="T1182" s="0" t="s">
        <v>772</v>
      </c>
      <c r="U1182" s="200" t="n">
        <v>255</v>
      </c>
      <c r="V1182" s="0" t="s">
        <v>1852</v>
      </c>
      <c r="W1182" s="0" t="s">
        <v>1825</v>
      </c>
      <c r="X1182" s="0" t="s">
        <v>1826</v>
      </c>
      <c r="Y1182" s="0" t="s">
        <v>1167</v>
      </c>
      <c r="Z1182" s="0" t="s">
        <v>628</v>
      </c>
      <c r="AA1182" s="0" t="n">
        <v>611024.1</v>
      </c>
      <c r="AB1182" s="197" t="n">
        <v>37027.875</v>
      </c>
      <c r="AC1182" s="197" t="n">
        <v>37027.875</v>
      </c>
    </row>
    <row r="1183" customFormat="false" ht="12.75" hidden="false" customHeight="false" outlineLevel="0" collapsed="false">
      <c r="A1183" s="191" t="str">
        <f aca="false">B1183&amp;" "&amp;C1183&amp;" "&amp;D1183</f>
        <v>US Natural Gas Physical</v>
      </c>
      <c r="B1183" s="191" t="str">
        <f aca="false">IF((LEFT(N1183,2)="US"),"US","")</f>
        <v>US</v>
      </c>
      <c r="C1183" s="191" t="str">
        <f aca="false">M1183</f>
        <v>Natural Gas</v>
      </c>
      <c r="D1183" s="191" t="str">
        <f aca="false">IF(ISNUMBER(FIND("Phy",N1183))=TRUE(),"Physical","Financial")</f>
        <v>Physical</v>
      </c>
      <c r="E1183" s="191" t="n">
        <f aca="false">IF(VLOOKUP(S1183,'DD-Lookup'!$J$6:$L$50,3,FALSE())="Monthly",(YEAR(AC1183)-YEAR(AB1183))*12+MONTH(AC1183)-MONTH(AB1183)+1,(AC1183-AB1183+1))</f>
        <v>1</v>
      </c>
      <c r="F1183" s="220" t="n">
        <f aca="false">E1183*SUM(P1183:Q1183)</f>
        <v>10000</v>
      </c>
      <c r="G1183" s="196" t="n">
        <v>1245742</v>
      </c>
      <c r="H1183" s="197" t="n">
        <v>37026.3427083333</v>
      </c>
      <c r="I1183" s="0" t="s">
        <v>1251</v>
      </c>
      <c r="M1183" s="0" t="s">
        <v>927</v>
      </c>
      <c r="N1183" s="0" t="s">
        <v>1371</v>
      </c>
      <c r="O1183" s="0" t="s">
        <v>1612</v>
      </c>
      <c r="Q1183" s="198" t="n">
        <v>10000</v>
      </c>
      <c r="S1183" s="0" t="s">
        <v>1343</v>
      </c>
      <c r="T1183" s="0" t="s">
        <v>772</v>
      </c>
      <c r="U1183" s="200" t="n">
        <v>4.685</v>
      </c>
      <c r="V1183" s="0" t="s">
        <v>1937</v>
      </c>
      <c r="W1183" s="0" t="s">
        <v>1614</v>
      </c>
      <c r="X1183" s="0" t="s">
        <v>1615</v>
      </c>
      <c r="Y1183" s="0" t="s">
        <v>1376</v>
      </c>
      <c r="Z1183" s="0" t="s">
        <v>573</v>
      </c>
      <c r="AA1183" s="0" t="n">
        <v>788987</v>
      </c>
      <c r="AB1183" s="197" t="n">
        <v>37027.875</v>
      </c>
      <c r="AC1183" s="197" t="n">
        <v>37027.875</v>
      </c>
    </row>
    <row r="1184" customFormat="false" ht="12.75" hidden="false" customHeight="false" outlineLevel="0" collapsed="false">
      <c r="A1184" s="191" t="str">
        <f aca="false">B1184&amp;" "&amp;C1184&amp;" "&amp;D1184</f>
        <v>US Power Physical</v>
      </c>
      <c r="B1184" s="191" t="str">
        <f aca="false">IF((LEFT(N1184,2)="US"),"US","")</f>
        <v>US</v>
      </c>
      <c r="C1184" s="191" t="str">
        <f aca="false">M1184</f>
        <v>Power</v>
      </c>
      <c r="D1184" s="191" t="str">
        <f aca="false">IF(ISNUMBER(FIND("Phy",N1184))=TRUE(),"Physical","Financial")</f>
        <v>Physical</v>
      </c>
      <c r="E1184" s="191" t="n">
        <f aca="false">IF(VLOOKUP(S1184,'DD-Lookup'!$J$6:$L$50,3,FALSE())="Monthly",(YEAR(AC1184)-YEAR(AB1184))*12+MONTH(AC1184)-MONTH(AB1184)+1,(AC1184-AB1184+1))</f>
        <v>1</v>
      </c>
      <c r="F1184" s="220" t="n">
        <f aca="false">E1184*SUM(P1184:Q1184)</f>
        <v>25</v>
      </c>
      <c r="G1184" s="196" t="n">
        <v>1245743</v>
      </c>
      <c r="H1184" s="197" t="n">
        <v>37026.3427546296</v>
      </c>
      <c r="I1184" s="0" t="s">
        <v>1180</v>
      </c>
      <c r="M1184" s="0" t="s">
        <v>72</v>
      </c>
      <c r="N1184" s="0" t="s">
        <v>1741</v>
      </c>
      <c r="O1184" s="0" t="s">
        <v>1753</v>
      </c>
      <c r="Q1184" s="198" t="n">
        <v>25</v>
      </c>
      <c r="S1184" s="0" t="s">
        <v>781</v>
      </c>
      <c r="T1184" s="0" t="s">
        <v>772</v>
      </c>
      <c r="U1184" s="200" t="n">
        <v>225</v>
      </c>
      <c r="V1184" s="0" t="s">
        <v>1758</v>
      </c>
      <c r="W1184" s="0" t="s">
        <v>1755</v>
      </c>
      <c r="X1184" s="0" t="s">
        <v>1745</v>
      </c>
      <c r="Y1184" s="0" t="s">
        <v>1167</v>
      </c>
      <c r="Z1184" s="0" t="s">
        <v>628</v>
      </c>
      <c r="AA1184" s="0" t="n">
        <v>611025.1</v>
      </c>
      <c r="AB1184" s="197" t="n">
        <v>37027.875</v>
      </c>
      <c r="AC1184" s="197" t="n">
        <v>37027.875</v>
      </c>
    </row>
    <row r="1185" customFormat="false" ht="12.75" hidden="false" customHeight="false" outlineLevel="0" collapsed="false">
      <c r="A1185" s="191" t="str">
        <f aca="false">B1185&amp;" "&amp;C1185&amp;" "&amp;D1185</f>
        <v>US Natural Gas Physical</v>
      </c>
      <c r="B1185" s="191" t="str">
        <f aca="false">IF((LEFT(N1185,2)="US"),"US","")</f>
        <v>US</v>
      </c>
      <c r="C1185" s="191" t="str">
        <f aca="false">M1185</f>
        <v>Natural Gas</v>
      </c>
      <c r="D1185" s="191" t="str">
        <f aca="false">IF(ISNUMBER(FIND("Phy",N1185))=TRUE(),"Physical","Financial")</f>
        <v>Physical</v>
      </c>
      <c r="E1185" s="191" t="n">
        <f aca="false">IF(VLOOKUP(S1185,'DD-Lookup'!$J$6:$L$50,3,FALSE())="Monthly",(YEAR(AC1185)-YEAR(AB1185))*12+MONTH(AC1185)-MONTH(AB1185)+1,(AC1185-AB1185+1))</f>
        <v>1</v>
      </c>
      <c r="F1185" s="220" t="n">
        <f aca="false">E1185*SUM(P1185:Q1185)</f>
        <v>10000</v>
      </c>
      <c r="G1185" s="196" t="n">
        <v>1245744</v>
      </c>
      <c r="H1185" s="197" t="n">
        <v>37026.3427662037</v>
      </c>
      <c r="I1185" s="0" t="s">
        <v>1187</v>
      </c>
      <c r="M1185" s="0" t="s">
        <v>927</v>
      </c>
      <c r="N1185" s="0" t="s">
        <v>1371</v>
      </c>
      <c r="O1185" s="0" t="s">
        <v>1631</v>
      </c>
      <c r="Q1185" s="198" t="n">
        <v>10000</v>
      </c>
      <c r="S1185" s="0" t="s">
        <v>1343</v>
      </c>
      <c r="T1185" s="0" t="s">
        <v>772</v>
      </c>
      <c r="U1185" s="200" t="n">
        <v>4.405</v>
      </c>
      <c r="V1185" s="0" t="s">
        <v>1938</v>
      </c>
      <c r="W1185" s="0" t="s">
        <v>1567</v>
      </c>
      <c r="X1185" s="0" t="s">
        <v>1568</v>
      </c>
      <c r="Y1185" s="0" t="s">
        <v>1376</v>
      </c>
      <c r="Z1185" s="0" t="s">
        <v>573</v>
      </c>
      <c r="AA1185" s="0" t="n">
        <v>788988</v>
      </c>
      <c r="AB1185" s="197" t="n">
        <v>37027.875</v>
      </c>
      <c r="AC1185" s="197" t="n">
        <v>37027.875</v>
      </c>
    </row>
    <row r="1186" customFormat="false" ht="12.75" hidden="false" customHeight="false" outlineLevel="0" collapsed="false">
      <c r="A1186" s="191" t="str">
        <f aca="false">B1186&amp;" "&amp;C1186&amp;" "&amp;D1186</f>
        <v>US Power Physical</v>
      </c>
      <c r="B1186" s="191" t="str">
        <f aca="false">IF((LEFT(N1186,2)="US"),"US","")</f>
        <v>US</v>
      </c>
      <c r="C1186" s="191" t="str">
        <f aca="false">M1186</f>
        <v>Power</v>
      </c>
      <c r="D1186" s="191" t="str">
        <f aca="false">IF(ISNUMBER(FIND("Phy",N1186))=TRUE(),"Physical","Financial")</f>
        <v>Physical</v>
      </c>
      <c r="E1186" s="191" t="n">
        <f aca="false">IF(VLOOKUP(S1186,'DD-Lookup'!$J$6:$L$50,3,FALSE())="Monthly",(YEAR(AC1186)-YEAR(AB1186))*12+MONTH(AC1186)-MONTH(AB1186)+1,(AC1186-AB1186+1))</f>
        <v>1</v>
      </c>
      <c r="F1186" s="220" t="n">
        <f aca="false">E1186*SUM(P1186:Q1186)</f>
        <v>25</v>
      </c>
      <c r="G1186" s="196" t="n">
        <v>1245745</v>
      </c>
      <c r="H1186" s="197" t="n">
        <v>37026.3427893519</v>
      </c>
      <c r="I1186" s="0" t="s">
        <v>1851</v>
      </c>
      <c r="M1186" s="0" t="s">
        <v>72</v>
      </c>
      <c r="N1186" s="0" t="s">
        <v>1741</v>
      </c>
      <c r="O1186" s="0" t="s">
        <v>1863</v>
      </c>
      <c r="Q1186" s="198" t="n">
        <v>25</v>
      </c>
      <c r="S1186" s="0" t="s">
        <v>781</v>
      </c>
      <c r="T1186" s="0" t="s">
        <v>772</v>
      </c>
      <c r="U1186" s="200" t="n">
        <v>255</v>
      </c>
      <c r="V1186" s="0" t="s">
        <v>1852</v>
      </c>
      <c r="W1186" s="0" t="s">
        <v>1762</v>
      </c>
      <c r="X1186" s="0" t="s">
        <v>1826</v>
      </c>
      <c r="Y1186" s="0" t="s">
        <v>1167</v>
      </c>
      <c r="Z1186" s="0" t="s">
        <v>628</v>
      </c>
      <c r="AA1186" s="0" t="n">
        <v>611026.1</v>
      </c>
      <c r="AB1186" s="197" t="n">
        <v>37027.875</v>
      </c>
      <c r="AC1186" s="197" t="n">
        <v>37027.875</v>
      </c>
    </row>
    <row r="1187" customFormat="false" ht="12.75" hidden="false" customHeight="false" outlineLevel="0" collapsed="false">
      <c r="A1187" s="191" t="str">
        <f aca="false">B1187&amp;" "&amp;C1187&amp;" "&amp;D1187</f>
        <v>US Natural Gas Financial</v>
      </c>
      <c r="B1187" s="191" t="str">
        <f aca="false">IF((LEFT(N1187,2)="US"),"US","")</f>
        <v>US</v>
      </c>
      <c r="C1187" s="191" t="str">
        <f aca="false">M1187</f>
        <v>Natural Gas</v>
      </c>
      <c r="D1187" s="191" t="str">
        <f aca="false">IF(ISNUMBER(FIND("Phy",N1187))=TRUE(),"Physical","Financial")</f>
        <v>Financial</v>
      </c>
      <c r="E1187" s="191" t="n">
        <f aca="false">IF(VLOOKUP(S1187,'DD-Lookup'!$J$6:$L$50,3,FALSE())="Monthly",(YEAR(AC1187)-YEAR(AB1187))*12+MONTH(AC1187)-MONTH(AB1187)+1,(AC1187-AB1187+1))</f>
        <v>30</v>
      </c>
      <c r="F1187" s="220" t="n">
        <f aca="false">E1187*SUM(P1187:Q1187)</f>
        <v>450000</v>
      </c>
      <c r="G1187" s="196" t="n">
        <v>1245746</v>
      </c>
      <c r="H1187" s="197" t="n">
        <v>37026.3428009259</v>
      </c>
      <c r="I1187" s="0" t="s">
        <v>1180</v>
      </c>
      <c r="M1187" s="0" t="s">
        <v>927</v>
      </c>
      <c r="N1187" s="0" t="s">
        <v>1341</v>
      </c>
      <c r="O1187" s="0" t="s">
        <v>1342</v>
      </c>
      <c r="P1187" s="198" t="n">
        <v>15000</v>
      </c>
      <c r="S1187" s="0" t="s">
        <v>1343</v>
      </c>
      <c r="T1187" s="0" t="s">
        <v>772</v>
      </c>
      <c r="U1187" s="200" t="n">
        <v>4.49</v>
      </c>
      <c r="V1187" s="0" t="s">
        <v>1939</v>
      </c>
      <c r="W1187" s="0" t="s">
        <v>1345</v>
      </c>
      <c r="X1187" s="0" t="s">
        <v>1346</v>
      </c>
      <c r="Y1187" s="0" t="s">
        <v>893</v>
      </c>
      <c r="Z1187" s="0" t="s">
        <v>573</v>
      </c>
      <c r="AA1187" s="0" t="s">
        <v>1940</v>
      </c>
      <c r="AB1187" s="197" t="n">
        <v>37043.875</v>
      </c>
      <c r="AC1187" s="197" t="n">
        <v>37072.875</v>
      </c>
      <c r="AD1187" s="0" t="n">
        <f aca="false">(AC1187-AB1187+1)*SUM(P1187:Q1187)</f>
        <v>450000</v>
      </c>
    </row>
    <row r="1188" customFormat="false" ht="12.75" hidden="false" customHeight="false" outlineLevel="0" collapsed="false">
      <c r="A1188" s="191" t="str">
        <f aca="false">B1188&amp;" "&amp;C1188&amp;" "&amp;D1188</f>
        <v>US Natural Gas Physical</v>
      </c>
      <c r="B1188" s="191" t="str">
        <f aca="false">IF((LEFT(N1188,2)="US"),"US","")</f>
        <v>US</v>
      </c>
      <c r="C1188" s="191" t="str">
        <f aca="false">M1188</f>
        <v>Natural Gas</v>
      </c>
      <c r="D1188" s="191" t="str">
        <f aca="false">IF(ISNUMBER(FIND("Phy",N1188))=TRUE(),"Physical","Financial")</f>
        <v>Physical</v>
      </c>
      <c r="E1188" s="191" t="n">
        <f aca="false">IF(VLOOKUP(S1188,'DD-Lookup'!$J$6:$L$50,3,FALSE())="Monthly",(YEAR(AC1188)-YEAR(AB1188))*12+MONTH(AC1188)-MONTH(AB1188)+1,(AC1188-AB1188+1))</f>
        <v>1</v>
      </c>
      <c r="F1188" s="220" t="n">
        <f aca="false">E1188*SUM(P1188:Q1188)</f>
        <v>2500</v>
      </c>
      <c r="G1188" s="196" t="n">
        <v>1245747</v>
      </c>
      <c r="H1188" s="197" t="n">
        <v>37026.3428819444</v>
      </c>
      <c r="I1188" s="0" t="s">
        <v>1571</v>
      </c>
      <c r="M1188" s="0" t="s">
        <v>927</v>
      </c>
      <c r="N1188" s="0" t="s">
        <v>1371</v>
      </c>
      <c r="O1188" s="0" t="s">
        <v>1805</v>
      </c>
      <c r="P1188" s="198" t="n">
        <v>2500</v>
      </c>
      <c r="S1188" s="0" t="s">
        <v>1343</v>
      </c>
      <c r="T1188" s="0" t="s">
        <v>772</v>
      </c>
      <c r="U1188" s="200" t="n">
        <v>3.03</v>
      </c>
      <c r="V1188" s="0" t="s">
        <v>1572</v>
      </c>
      <c r="W1188" s="0" t="s">
        <v>1800</v>
      </c>
      <c r="X1188" s="0" t="s">
        <v>1801</v>
      </c>
      <c r="Y1188" s="0" t="s">
        <v>1376</v>
      </c>
      <c r="Z1188" s="0" t="s">
        <v>573</v>
      </c>
      <c r="AA1188" s="0" t="n">
        <v>788989</v>
      </c>
      <c r="AB1188" s="197" t="n">
        <v>37027.875</v>
      </c>
      <c r="AC1188" s="197" t="n">
        <v>37027.875</v>
      </c>
    </row>
    <row r="1189" customFormat="false" ht="12.75" hidden="false" customHeight="false" outlineLevel="0" collapsed="false">
      <c r="A1189" s="191" t="str">
        <f aca="false">B1189&amp;" "&amp;C1189&amp;" "&amp;D1189</f>
        <v>US Natural Gas Physical</v>
      </c>
      <c r="B1189" s="191" t="str">
        <f aca="false">IF((LEFT(N1189,2)="US"),"US","")</f>
        <v>US</v>
      </c>
      <c r="C1189" s="191" t="str">
        <f aca="false">M1189</f>
        <v>Natural Gas</v>
      </c>
      <c r="D1189" s="191" t="str">
        <f aca="false">IF(ISNUMBER(FIND("Phy",N1189))=TRUE(),"Physical","Financial")</f>
        <v>Physical</v>
      </c>
      <c r="E1189" s="191" t="n">
        <f aca="false">IF(VLOOKUP(S1189,'DD-Lookup'!$J$6:$L$50,3,FALSE())="Monthly",(YEAR(AC1189)-YEAR(AB1189))*12+MONTH(AC1189)-MONTH(AB1189)+1,(AC1189-AB1189+1))</f>
        <v>1</v>
      </c>
      <c r="F1189" s="220" t="n">
        <f aca="false">E1189*SUM(P1189:Q1189)</f>
        <v>10000</v>
      </c>
      <c r="G1189" s="196" t="n">
        <v>1245748</v>
      </c>
      <c r="H1189" s="197" t="n">
        <v>37026.3428819444</v>
      </c>
      <c r="I1189" s="0" t="s">
        <v>625</v>
      </c>
      <c r="M1189" s="0" t="s">
        <v>927</v>
      </c>
      <c r="N1189" s="0" t="s">
        <v>1371</v>
      </c>
      <c r="O1189" s="0" t="s">
        <v>1457</v>
      </c>
      <c r="P1189" s="198" t="n">
        <v>10000</v>
      </c>
      <c r="S1189" s="0" t="s">
        <v>1343</v>
      </c>
      <c r="T1189" s="0" t="s">
        <v>772</v>
      </c>
      <c r="U1189" s="200" t="n">
        <v>4.4</v>
      </c>
      <c r="V1189" s="0" t="s">
        <v>1496</v>
      </c>
      <c r="W1189" s="0" t="s">
        <v>1459</v>
      </c>
      <c r="X1189" s="0" t="s">
        <v>1460</v>
      </c>
      <c r="Y1189" s="0" t="s">
        <v>1376</v>
      </c>
      <c r="Z1189" s="0" t="s">
        <v>573</v>
      </c>
      <c r="AA1189" s="0" t="n">
        <v>788990</v>
      </c>
      <c r="AB1189" s="197" t="n">
        <v>37027.875</v>
      </c>
      <c r="AC1189" s="197" t="n">
        <v>37027.875</v>
      </c>
    </row>
    <row r="1190" customFormat="false" ht="12.75" hidden="false" customHeight="false" outlineLevel="0" collapsed="false">
      <c r="A1190" s="191" t="str">
        <f aca="false">B1190&amp;" "&amp;C1190&amp;" "&amp;D1190</f>
        <v>US Natural Gas Physical</v>
      </c>
      <c r="B1190" s="191" t="str">
        <f aca="false">IF((LEFT(N1190,2)="US"),"US","")</f>
        <v>US</v>
      </c>
      <c r="C1190" s="191" t="str">
        <f aca="false">M1190</f>
        <v>Natural Gas</v>
      </c>
      <c r="D1190" s="191" t="str">
        <f aca="false">IF(ISNUMBER(FIND("Phy",N1190))=TRUE(),"Physical","Financial")</f>
        <v>Physical</v>
      </c>
      <c r="E1190" s="191" t="n">
        <f aca="false">IF(VLOOKUP(S1190,'DD-Lookup'!$J$6:$L$50,3,FALSE())="Monthly",(YEAR(AC1190)-YEAR(AB1190))*12+MONTH(AC1190)-MONTH(AB1190)+1,(AC1190-AB1190+1))</f>
        <v>1</v>
      </c>
      <c r="F1190" s="220" t="n">
        <f aca="false">E1190*SUM(P1190:Q1190)</f>
        <v>2500</v>
      </c>
      <c r="G1190" s="196" t="n">
        <v>1245750</v>
      </c>
      <c r="H1190" s="197" t="n">
        <v>37026.3428935185</v>
      </c>
      <c r="I1190" s="0" t="s">
        <v>1187</v>
      </c>
      <c r="M1190" s="0" t="s">
        <v>927</v>
      </c>
      <c r="N1190" s="0" t="s">
        <v>1371</v>
      </c>
      <c r="O1190" s="0" t="s">
        <v>1805</v>
      </c>
      <c r="Q1190" s="198" t="n">
        <v>2500</v>
      </c>
      <c r="S1190" s="0" t="s">
        <v>1343</v>
      </c>
      <c r="T1190" s="0" t="s">
        <v>772</v>
      </c>
      <c r="U1190" s="200" t="n">
        <v>3.08</v>
      </c>
      <c r="V1190" s="0" t="s">
        <v>1941</v>
      </c>
      <c r="W1190" s="0" t="s">
        <v>1800</v>
      </c>
      <c r="X1190" s="0" t="s">
        <v>1801</v>
      </c>
      <c r="Y1190" s="0" t="s">
        <v>1376</v>
      </c>
      <c r="Z1190" s="0" t="s">
        <v>573</v>
      </c>
      <c r="AA1190" s="0" t="n">
        <v>788992</v>
      </c>
      <c r="AB1190" s="197" t="n">
        <v>37027.875</v>
      </c>
      <c r="AC1190" s="197" t="n">
        <v>37027.875</v>
      </c>
    </row>
    <row r="1191" customFormat="false" ht="12.75" hidden="false" customHeight="false" outlineLevel="0" collapsed="false">
      <c r="A1191" s="191" t="str">
        <f aca="false">B1191&amp;" "&amp;C1191&amp;" "&amp;D1191</f>
        <v>US Natural Gas Physical</v>
      </c>
      <c r="B1191" s="191" t="str">
        <f aca="false">IF((LEFT(N1191,2)="US"),"US","")</f>
        <v>US</v>
      </c>
      <c r="C1191" s="191" t="str">
        <f aca="false">M1191</f>
        <v>Natural Gas</v>
      </c>
      <c r="D1191" s="191" t="str">
        <f aca="false">IF(ISNUMBER(FIND("Phy",N1191))=TRUE(),"Physical","Financial")</f>
        <v>Physical</v>
      </c>
      <c r="E1191" s="191" t="n">
        <f aca="false">IF(VLOOKUP(S1191,'DD-Lookup'!$J$6:$L$50,3,FALSE())="Monthly",(YEAR(AC1191)-YEAR(AB1191))*12+MONTH(AC1191)-MONTH(AB1191)+1,(AC1191-AB1191+1))</f>
        <v>1</v>
      </c>
      <c r="F1191" s="220" t="n">
        <f aca="false">E1191*SUM(P1191:Q1191)</f>
        <v>5000</v>
      </c>
      <c r="G1191" s="196" t="n">
        <v>1245749</v>
      </c>
      <c r="H1191" s="197" t="n">
        <v>37026.3428935185</v>
      </c>
      <c r="I1191" s="0" t="s">
        <v>1328</v>
      </c>
      <c r="M1191" s="0" t="s">
        <v>927</v>
      </c>
      <c r="N1191" s="0" t="s">
        <v>1371</v>
      </c>
      <c r="O1191" s="0" t="s">
        <v>1435</v>
      </c>
      <c r="Q1191" s="198" t="n">
        <v>5000</v>
      </c>
      <c r="S1191" s="0" t="s">
        <v>1343</v>
      </c>
      <c r="T1191" s="0" t="s">
        <v>772</v>
      </c>
      <c r="U1191" s="200" t="n">
        <v>4.32</v>
      </c>
      <c r="V1191" s="0" t="s">
        <v>1542</v>
      </c>
      <c r="W1191" s="0" t="s">
        <v>1424</v>
      </c>
      <c r="X1191" s="0" t="s">
        <v>1425</v>
      </c>
      <c r="Y1191" s="0" t="s">
        <v>1376</v>
      </c>
      <c r="Z1191" s="0" t="s">
        <v>573</v>
      </c>
      <c r="AA1191" s="0" t="n">
        <v>788991</v>
      </c>
      <c r="AB1191" s="197" t="n">
        <v>37027.875</v>
      </c>
      <c r="AC1191" s="197" t="n">
        <v>37027.875</v>
      </c>
    </row>
    <row r="1192" customFormat="false" ht="12.75" hidden="false" customHeight="false" outlineLevel="0" collapsed="false">
      <c r="A1192" s="191" t="str">
        <f aca="false">B1192&amp;" "&amp;C1192&amp;" "&amp;D1192</f>
        <v>US Natural Gas Physical</v>
      </c>
      <c r="B1192" s="191" t="str">
        <f aca="false">IF((LEFT(N1192,2)="US"),"US","")</f>
        <v>US</v>
      </c>
      <c r="C1192" s="191" t="str">
        <f aca="false">M1192</f>
        <v>Natural Gas</v>
      </c>
      <c r="D1192" s="191" t="str">
        <f aca="false">IF(ISNUMBER(FIND("Phy",N1192))=TRUE(),"Physical","Financial")</f>
        <v>Physical</v>
      </c>
      <c r="E1192" s="191" t="n">
        <f aca="false">IF(VLOOKUP(S1192,'DD-Lookup'!$J$6:$L$50,3,FALSE())="Monthly",(YEAR(AC1192)-YEAR(AB1192))*12+MONTH(AC1192)-MONTH(AB1192)+1,(AC1192-AB1192+1))</f>
        <v>1</v>
      </c>
      <c r="F1192" s="220" t="n">
        <f aca="false">E1192*SUM(P1192:Q1192)</f>
        <v>5000</v>
      </c>
      <c r="G1192" s="196" t="n">
        <v>1245751</v>
      </c>
      <c r="H1192" s="197" t="n">
        <v>37026.3429166667</v>
      </c>
      <c r="I1192" s="0" t="s">
        <v>1377</v>
      </c>
      <c r="M1192" s="0" t="s">
        <v>927</v>
      </c>
      <c r="N1192" s="0" t="s">
        <v>1371</v>
      </c>
      <c r="O1192" s="0" t="s">
        <v>1372</v>
      </c>
      <c r="P1192" s="198" t="n">
        <v>5000</v>
      </c>
      <c r="S1192" s="0" t="s">
        <v>1343</v>
      </c>
      <c r="T1192" s="0" t="s">
        <v>772</v>
      </c>
      <c r="U1192" s="200" t="n">
        <v>4.5287</v>
      </c>
      <c r="V1192" s="0" t="s">
        <v>1473</v>
      </c>
      <c r="W1192" s="0" t="s">
        <v>1374</v>
      </c>
      <c r="X1192" s="0" t="s">
        <v>1375</v>
      </c>
      <c r="Y1192" s="0" t="s">
        <v>1376</v>
      </c>
      <c r="Z1192" s="0" t="s">
        <v>573</v>
      </c>
      <c r="AA1192" s="0" t="n">
        <v>788993</v>
      </c>
      <c r="AB1192" s="197" t="n">
        <v>37027.875</v>
      </c>
      <c r="AC1192" s="197" t="n">
        <v>37027.875</v>
      </c>
    </row>
    <row r="1193" customFormat="false" ht="12.75" hidden="false" customHeight="false" outlineLevel="0" collapsed="false">
      <c r="A1193" s="191" t="str">
        <f aca="false">B1193&amp;" "&amp;C1193&amp;" "&amp;D1193</f>
        <v>US Power Physical</v>
      </c>
      <c r="B1193" s="191" t="str">
        <f aca="false">IF((LEFT(N1193,2)="US"),"US","")</f>
        <v>US</v>
      </c>
      <c r="C1193" s="191" t="str">
        <f aca="false">M1193</f>
        <v>Power</v>
      </c>
      <c r="D1193" s="191" t="str">
        <f aca="false">IF(ISNUMBER(FIND("Phy",N1193))=TRUE(),"Physical","Financial")</f>
        <v>Physical</v>
      </c>
      <c r="E1193" s="191" t="n">
        <f aca="false">IF(VLOOKUP(S1193,'DD-Lookup'!$J$6:$L$50,3,FALSE())="Monthly",(YEAR(AC1193)-YEAR(AB1193))*12+MONTH(AC1193)-MONTH(AB1193)+1,(AC1193-AB1193+1))</f>
        <v>1</v>
      </c>
      <c r="F1193" s="220" t="n">
        <f aca="false">E1193*SUM(P1193:Q1193)</f>
        <v>25</v>
      </c>
      <c r="G1193" s="196" t="n">
        <v>1245753</v>
      </c>
      <c r="H1193" s="197" t="n">
        <v>37026.3429398148</v>
      </c>
      <c r="I1193" s="0" t="s">
        <v>1889</v>
      </c>
      <c r="M1193" s="0" t="s">
        <v>72</v>
      </c>
      <c r="N1193" s="0" t="s">
        <v>1741</v>
      </c>
      <c r="O1193" s="0" t="s">
        <v>1863</v>
      </c>
      <c r="P1193" s="198" t="n">
        <v>25</v>
      </c>
      <c r="S1193" s="0" t="s">
        <v>781</v>
      </c>
      <c r="T1193" s="0" t="s">
        <v>772</v>
      </c>
      <c r="U1193" s="200" t="n">
        <v>250</v>
      </c>
      <c r="V1193" s="0" t="s">
        <v>1890</v>
      </c>
      <c r="W1193" s="0" t="s">
        <v>1762</v>
      </c>
      <c r="X1193" s="0" t="s">
        <v>1826</v>
      </c>
      <c r="Y1193" s="0" t="s">
        <v>1167</v>
      </c>
      <c r="Z1193" s="0" t="s">
        <v>628</v>
      </c>
      <c r="AA1193" s="0" t="n">
        <v>611027.1</v>
      </c>
      <c r="AB1193" s="197" t="n">
        <v>37027.875</v>
      </c>
      <c r="AC1193" s="197" t="n">
        <v>37027.875</v>
      </c>
    </row>
    <row r="1194" customFormat="false" ht="12.75" hidden="false" customHeight="false" outlineLevel="0" collapsed="false">
      <c r="A1194" s="191" t="str">
        <f aca="false">B1194&amp;" "&amp;C1194&amp;" "&amp;D1194</f>
        <v>US Natural Gas Physical</v>
      </c>
      <c r="B1194" s="191" t="str">
        <f aca="false">IF((LEFT(N1194,2)="US"),"US","")</f>
        <v>US</v>
      </c>
      <c r="C1194" s="191" t="str">
        <f aca="false">M1194</f>
        <v>Natural Gas</v>
      </c>
      <c r="D1194" s="191" t="str">
        <f aca="false">IF(ISNUMBER(FIND("Phy",N1194))=TRUE(),"Physical","Financial")</f>
        <v>Physical</v>
      </c>
      <c r="E1194" s="191" t="n">
        <f aca="false">IF(VLOOKUP(S1194,'DD-Lookup'!$J$6:$L$50,3,FALSE())="Monthly",(YEAR(AC1194)-YEAR(AB1194))*12+MONTH(AC1194)-MONTH(AB1194)+1,(AC1194-AB1194+1))</f>
        <v>1</v>
      </c>
      <c r="F1194" s="220" t="n">
        <f aca="false">E1194*SUM(P1194:Q1194)</f>
        <v>5000</v>
      </c>
      <c r="G1194" s="196" t="n">
        <v>1245752</v>
      </c>
      <c r="H1194" s="197" t="n">
        <v>37026.3429398148</v>
      </c>
      <c r="I1194" s="0" t="s">
        <v>1328</v>
      </c>
      <c r="M1194" s="0" t="s">
        <v>927</v>
      </c>
      <c r="N1194" s="0" t="s">
        <v>1371</v>
      </c>
      <c r="O1194" s="0" t="s">
        <v>1435</v>
      </c>
      <c r="Q1194" s="198" t="n">
        <v>5000</v>
      </c>
      <c r="S1194" s="0" t="s">
        <v>1343</v>
      </c>
      <c r="T1194" s="0" t="s">
        <v>772</v>
      </c>
      <c r="U1194" s="200" t="n">
        <v>4.325</v>
      </c>
      <c r="V1194" s="0" t="s">
        <v>1542</v>
      </c>
      <c r="W1194" s="0" t="s">
        <v>1424</v>
      </c>
      <c r="X1194" s="0" t="s">
        <v>1425</v>
      </c>
      <c r="Y1194" s="0" t="s">
        <v>1376</v>
      </c>
      <c r="Z1194" s="0" t="s">
        <v>573</v>
      </c>
      <c r="AA1194" s="0" t="n">
        <v>788994</v>
      </c>
      <c r="AB1194" s="197" t="n">
        <v>37027.875</v>
      </c>
      <c r="AC1194" s="197" t="n">
        <v>37027.875</v>
      </c>
    </row>
    <row r="1195" customFormat="false" ht="12.75" hidden="false" customHeight="false" outlineLevel="0" collapsed="false">
      <c r="A1195" s="191" t="str">
        <f aca="false">B1195&amp;" "&amp;C1195&amp;" "&amp;D1195</f>
        <v>US Natural Gas Physical</v>
      </c>
      <c r="B1195" s="191" t="str">
        <f aca="false">IF((LEFT(N1195,2)="US"),"US","")</f>
        <v>US</v>
      </c>
      <c r="C1195" s="191" t="str">
        <f aca="false">M1195</f>
        <v>Natural Gas</v>
      </c>
      <c r="D1195" s="191" t="str">
        <f aca="false">IF(ISNUMBER(FIND("Phy",N1195))=TRUE(),"Physical","Financial")</f>
        <v>Physical</v>
      </c>
      <c r="E1195" s="191" t="n">
        <f aca="false">IF(VLOOKUP(S1195,'DD-Lookup'!$J$6:$L$50,3,FALSE())="Monthly",(YEAR(AC1195)-YEAR(AB1195))*12+MONTH(AC1195)-MONTH(AB1195)+1,(AC1195-AB1195+1))</f>
        <v>1</v>
      </c>
      <c r="F1195" s="220" t="n">
        <f aca="false">E1195*SUM(P1195:Q1195)</f>
        <v>5000</v>
      </c>
      <c r="G1195" s="196" t="n">
        <v>1245754</v>
      </c>
      <c r="H1195" s="197" t="n">
        <v>37026.3429513889</v>
      </c>
      <c r="I1195" s="0" t="s">
        <v>1575</v>
      </c>
      <c r="M1195" s="0" t="s">
        <v>927</v>
      </c>
      <c r="N1195" s="0" t="s">
        <v>1371</v>
      </c>
      <c r="O1195" s="0" t="s">
        <v>1423</v>
      </c>
      <c r="Q1195" s="198" t="n">
        <v>5000</v>
      </c>
      <c r="S1195" s="0" t="s">
        <v>1343</v>
      </c>
      <c r="T1195" s="0" t="s">
        <v>772</v>
      </c>
      <c r="U1195" s="200" t="n">
        <v>4.31</v>
      </c>
      <c r="V1195" s="0" t="s">
        <v>1576</v>
      </c>
      <c r="W1195" s="0" t="s">
        <v>1424</v>
      </c>
      <c r="X1195" s="0" t="s">
        <v>1425</v>
      </c>
      <c r="Y1195" s="0" t="s">
        <v>1376</v>
      </c>
      <c r="Z1195" s="0" t="s">
        <v>573</v>
      </c>
      <c r="AA1195" s="0" t="n">
        <v>788995</v>
      </c>
      <c r="AB1195" s="197" t="n">
        <v>37027.875</v>
      </c>
      <c r="AC1195" s="197" t="n">
        <v>37027.875</v>
      </c>
    </row>
    <row r="1196" customFormat="false" ht="12.75" hidden="false" customHeight="false" outlineLevel="0" collapsed="false">
      <c r="A1196" s="191" t="str">
        <f aca="false">B1196&amp;" "&amp;C1196&amp;" "&amp;D1196</f>
        <v>US Natural Gas Physical</v>
      </c>
      <c r="B1196" s="191" t="str">
        <f aca="false">IF((LEFT(N1196,2)="US"),"US","")</f>
        <v>US</v>
      </c>
      <c r="C1196" s="191" t="str">
        <f aca="false">M1196</f>
        <v>Natural Gas</v>
      </c>
      <c r="D1196" s="191" t="str">
        <f aca="false">IF(ISNUMBER(FIND("Phy",N1196))=TRUE(),"Physical","Financial")</f>
        <v>Physical</v>
      </c>
      <c r="E1196" s="191" t="n">
        <f aca="false">IF(VLOOKUP(S1196,'DD-Lookup'!$J$6:$L$50,3,FALSE())="Monthly",(YEAR(AC1196)-YEAR(AB1196))*12+MONTH(AC1196)-MONTH(AB1196)+1,(AC1196-AB1196+1))</f>
        <v>1</v>
      </c>
      <c r="F1196" s="220" t="n">
        <f aca="false">E1196*SUM(P1196:Q1196)</f>
        <v>5000</v>
      </c>
      <c r="G1196" s="196" t="n">
        <v>1245755</v>
      </c>
      <c r="H1196" s="197" t="n">
        <v>37026.3429976852</v>
      </c>
      <c r="I1196" s="0" t="s">
        <v>1432</v>
      </c>
      <c r="M1196" s="0" t="s">
        <v>927</v>
      </c>
      <c r="N1196" s="0" t="s">
        <v>1371</v>
      </c>
      <c r="O1196" s="0" t="s">
        <v>1436</v>
      </c>
      <c r="Q1196" s="198" t="n">
        <v>5000</v>
      </c>
      <c r="S1196" s="0" t="s">
        <v>1343</v>
      </c>
      <c r="T1196" s="0" t="s">
        <v>772</v>
      </c>
      <c r="U1196" s="200" t="n">
        <v>4.325</v>
      </c>
      <c r="V1196" s="0" t="s">
        <v>1434</v>
      </c>
      <c r="W1196" s="0" t="s">
        <v>1424</v>
      </c>
      <c r="X1196" s="0" t="s">
        <v>1425</v>
      </c>
      <c r="Y1196" s="0" t="s">
        <v>1376</v>
      </c>
      <c r="Z1196" s="0" t="s">
        <v>573</v>
      </c>
      <c r="AA1196" s="0" t="n">
        <v>788996</v>
      </c>
      <c r="AB1196" s="197" t="n">
        <v>37027.875</v>
      </c>
      <c r="AC1196" s="197" t="n">
        <v>37027.875</v>
      </c>
    </row>
    <row r="1197" customFormat="false" ht="12.75" hidden="false" customHeight="false" outlineLevel="0" collapsed="false">
      <c r="A1197" s="191" t="str">
        <f aca="false">B1197&amp;" "&amp;C1197&amp;" "&amp;D1197</f>
        <v>US Power Physical</v>
      </c>
      <c r="B1197" s="191" t="str">
        <f aca="false">IF((LEFT(N1197,2)="US"),"US","")</f>
        <v>US</v>
      </c>
      <c r="C1197" s="191" t="str">
        <f aca="false">M1197</f>
        <v>Power</v>
      </c>
      <c r="D1197" s="191" t="str">
        <f aca="false">IF(ISNUMBER(FIND("Phy",N1197))=TRUE(),"Physical","Financial")</f>
        <v>Physical</v>
      </c>
      <c r="E1197" s="191" t="n">
        <f aca="false">IF(VLOOKUP(S1197,'DD-Lookup'!$J$6:$L$50,3,FALSE())="Monthly",(YEAR(AC1197)-YEAR(AB1197))*12+MONTH(AC1197)-MONTH(AB1197)+1,(AC1197-AB1197+1))</f>
        <v>1</v>
      </c>
      <c r="F1197" s="220" t="n">
        <f aca="false">E1197*SUM(P1197:Q1197)</f>
        <v>25</v>
      </c>
      <c r="G1197" s="196" t="n">
        <v>1245756</v>
      </c>
      <c r="H1197" s="197" t="n">
        <v>37026.3430092593</v>
      </c>
      <c r="I1197" s="0" t="s">
        <v>1835</v>
      </c>
      <c r="M1197" s="0" t="s">
        <v>72</v>
      </c>
      <c r="N1197" s="0" t="s">
        <v>1741</v>
      </c>
      <c r="O1197" s="0" t="s">
        <v>1742</v>
      </c>
      <c r="P1197" s="198" t="n">
        <v>25</v>
      </c>
      <c r="S1197" s="0" t="s">
        <v>781</v>
      </c>
      <c r="T1197" s="0" t="s">
        <v>772</v>
      </c>
      <c r="U1197" s="200" t="n">
        <v>50</v>
      </c>
      <c r="V1197" s="0" t="s">
        <v>1857</v>
      </c>
      <c r="W1197" s="0" t="s">
        <v>1744</v>
      </c>
      <c r="X1197" s="0" t="s">
        <v>1745</v>
      </c>
      <c r="Y1197" s="0" t="s">
        <v>1167</v>
      </c>
      <c r="Z1197" s="0" t="s">
        <v>628</v>
      </c>
      <c r="AA1197" s="0" t="n">
        <v>611028.1</v>
      </c>
      <c r="AB1197" s="197" t="n">
        <v>37027.875</v>
      </c>
      <c r="AC1197" s="197" t="n">
        <v>37027.875</v>
      </c>
    </row>
    <row r="1198" customFormat="false" ht="12.75" hidden="false" customHeight="false" outlineLevel="0" collapsed="false">
      <c r="A1198" s="191" t="str">
        <f aca="false">B1198&amp;" "&amp;C1198&amp;" "&amp;D1198</f>
        <v>US Power Physical</v>
      </c>
      <c r="B1198" s="191" t="str">
        <f aca="false">IF((LEFT(N1198,2)="US"),"US","")</f>
        <v>US</v>
      </c>
      <c r="C1198" s="191" t="str">
        <f aca="false">M1198</f>
        <v>Power</v>
      </c>
      <c r="D1198" s="191" t="str">
        <f aca="false">IF(ISNUMBER(FIND("Phy",N1198))=TRUE(),"Physical","Financial")</f>
        <v>Physical</v>
      </c>
      <c r="E1198" s="191" t="n">
        <f aca="false">IF(VLOOKUP(S1198,'DD-Lookup'!$J$6:$L$50,3,FALSE())="Monthly",(YEAR(AC1198)-YEAR(AB1198))*12+MONTH(AC1198)-MONTH(AB1198)+1,(AC1198-AB1198+1))</f>
        <v>1</v>
      </c>
      <c r="F1198" s="220" t="n">
        <f aca="false">E1198*SUM(P1198:Q1198)</f>
        <v>25</v>
      </c>
      <c r="G1198" s="196" t="n">
        <v>1245757</v>
      </c>
      <c r="H1198" s="197" t="n">
        <v>37026.3430902778</v>
      </c>
      <c r="I1198" s="0" t="s">
        <v>1889</v>
      </c>
      <c r="M1198" s="0" t="s">
        <v>72</v>
      </c>
      <c r="N1198" s="0" t="s">
        <v>1741</v>
      </c>
      <c r="O1198" s="0" t="s">
        <v>1753</v>
      </c>
      <c r="Q1198" s="198" t="n">
        <v>25</v>
      </c>
      <c r="S1198" s="0" t="s">
        <v>781</v>
      </c>
      <c r="T1198" s="0" t="s">
        <v>772</v>
      </c>
      <c r="U1198" s="200" t="n">
        <v>227.5</v>
      </c>
      <c r="V1198" s="0" t="s">
        <v>1890</v>
      </c>
      <c r="W1198" s="0" t="s">
        <v>1755</v>
      </c>
      <c r="X1198" s="0" t="s">
        <v>1745</v>
      </c>
      <c r="Y1198" s="0" t="s">
        <v>1167</v>
      </c>
      <c r="Z1198" s="0" t="s">
        <v>628</v>
      </c>
      <c r="AA1198" s="0" t="n">
        <v>611029.1</v>
      </c>
      <c r="AB1198" s="197" t="n">
        <v>37027.875</v>
      </c>
      <c r="AC1198" s="197" t="n">
        <v>37027.875</v>
      </c>
    </row>
    <row r="1199" customFormat="false" ht="12.75" hidden="false" customHeight="false" outlineLevel="0" collapsed="false">
      <c r="A1199" s="191" t="str">
        <f aca="false">B1199&amp;" "&amp;C1199&amp;" "&amp;D1199</f>
        <v>US Power Physical</v>
      </c>
      <c r="B1199" s="191" t="str">
        <f aca="false">IF((LEFT(N1199,2)="US"),"US","")</f>
        <v>US</v>
      </c>
      <c r="C1199" s="191" t="str">
        <f aca="false">M1199</f>
        <v>Power</v>
      </c>
      <c r="D1199" s="191" t="str">
        <f aca="false">IF(ISNUMBER(FIND("Phy",N1199))=TRUE(),"Physical","Financial")</f>
        <v>Physical</v>
      </c>
      <c r="E1199" s="191" t="n">
        <f aca="false">IF(VLOOKUP(S1199,'DD-Lookup'!$J$6:$L$50,3,FALSE())="Monthly",(YEAR(AC1199)-YEAR(AB1199))*12+MONTH(AC1199)-MONTH(AB1199)+1,(AC1199-AB1199+1))</f>
        <v>1</v>
      </c>
      <c r="F1199" s="220" t="n">
        <f aca="false">E1199*SUM(P1199:Q1199)</f>
        <v>9</v>
      </c>
      <c r="G1199" s="196" t="n">
        <v>1245758</v>
      </c>
      <c r="H1199" s="197" t="n">
        <v>37026.343125</v>
      </c>
      <c r="I1199" s="0" t="s">
        <v>1942</v>
      </c>
      <c r="M1199" s="0" t="s">
        <v>72</v>
      </c>
      <c r="N1199" s="0" t="s">
        <v>1746</v>
      </c>
      <c r="O1199" s="0" t="s">
        <v>1943</v>
      </c>
      <c r="Q1199" s="198" t="n">
        <v>9</v>
      </c>
      <c r="S1199" s="0" t="s">
        <v>781</v>
      </c>
      <c r="T1199" s="0" t="s">
        <v>772</v>
      </c>
      <c r="U1199" s="200" t="n">
        <v>211</v>
      </c>
      <c r="V1199" s="0" t="s">
        <v>1944</v>
      </c>
      <c r="W1199" s="0" t="s">
        <v>1945</v>
      </c>
      <c r="X1199" s="0" t="s">
        <v>1750</v>
      </c>
      <c r="Y1199" s="0" t="s">
        <v>1167</v>
      </c>
      <c r="Z1199" s="0" t="s">
        <v>628</v>
      </c>
      <c r="AA1199" s="0" t="n">
        <v>611030.1</v>
      </c>
      <c r="AB1199" s="197" t="n">
        <v>37027.875</v>
      </c>
      <c r="AC1199" s="197" t="n">
        <v>37027.875</v>
      </c>
    </row>
    <row r="1200" customFormat="false" ht="12.75" hidden="false" customHeight="false" outlineLevel="0" collapsed="false">
      <c r="A1200" s="191" t="str">
        <f aca="false">B1200&amp;" "&amp;C1200&amp;" "&amp;D1200</f>
        <v>US Natural Gas Physical</v>
      </c>
      <c r="B1200" s="191" t="str">
        <f aca="false">IF((LEFT(N1200,2)="US"),"US","")</f>
        <v>US</v>
      </c>
      <c r="C1200" s="191" t="str">
        <f aca="false">M1200</f>
        <v>Natural Gas</v>
      </c>
      <c r="D1200" s="191" t="str">
        <f aca="false">IF(ISNUMBER(FIND("Phy",N1200))=TRUE(),"Physical","Financial")</f>
        <v>Physical</v>
      </c>
      <c r="E1200" s="191" t="n">
        <f aca="false">IF(VLOOKUP(S1200,'DD-Lookup'!$J$6:$L$50,3,FALSE())="Monthly",(YEAR(AC1200)-YEAR(AB1200))*12+MONTH(AC1200)-MONTH(AB1200)+1,(AC1200-AB1200+1))</f>
        <v>1</v>
      </c>
      <c r="F1200" s="220" t="n">
        <f aca="false">E1200*SUM(P1200:Q1200)</f>
        <v>5000</v>
      </c>
      <c r="G1200" s="196" t="n">
        <v>1245759</v>
      </c>
      <c r="H1200" s="197" t="n">
        <v>37026.3431828704</v>
      </c>
      <c r="I1200" s="0" t="s">
        <v>1377</v>
      </c>
      <c r="M1200" s="0" t="s">
        <v>927</v>
      </c>
      <c r="N1200" s="0" t="s">
        <v>1371</v>
      </c>
      <c r="O1200" s="0" t="s">
        <v>1372</v>
      </c>
      <c r="P1200" s="198" t="n">
        <v>5000</v>
      </c>
      <c r="S1200" s="0" t="s">
        <v>1343</v>
      </c>
      <c r="T1200" s="0" t="s">
        <v>772</v>
      </c>
      <c r="U1200" s="200" t="n">
        <v>4.5287</v>
      </c>
      <c r="V1200" s="0" t="s">
        <v>1378</v>
      </c>
      <c r="W1200" s="0" t="s">
        <v>1374</v>
      </c>
      <c r="X1200" s="0" t="s">
        <v>1375</v>
      </c>
      <c r="Y1200" s="0" t="s">
        <v>1376</v>
      </c>
      <c r="Z1200" s="0" t="s">
        <v>573</v>
      </c>
      <c r="AA1200" s="0" t="n">
        <v>788997</v>
      </c>
      <c r="AB1200" s="197" t="n">
        <v>37027.875</v>
      </c>
      <c r="AC1200" s="197" t="n">
        <v>37027.875</v>
      </c>
    </row>
    <row r="1201" customFormat="false" ht="12.75" hidden="false" customHeight="false" outlineLevel="0" collapsed="false">
      <c r="A1201" s="191" t="str">
        <f aca="false">B1201&amp;" "&amp;C1201&amp;" "&amp;D1201</f>
        <v>US Power Physical</v>
      </c>
      <c r="B1201" s="191" t="str">
        <f aca="false">IF((LEFT(N1201,2)="US"),"US","")</f>
        <v>US</v>
      </c>
      <c r="C1201" s="191" t="str">
        <f aca="false">M1201</f>
        <v>Power</v>
      </c>
      <c r="D1201" s="191" t="str">
        <f aca="false">IF(ISNUMBER(FIND("Phy",N1201))=TRUE(),"Physical","Financial")</f>
        <v>Physical</v>
      </c>
      <c r="E1201" s="191" t="n">
        <f aca="false">IF(VLOOKUP(S1201,'DD-Lookup'!$J$6:$L$50,3,FALSE())="Monthly",(YEAR(AC1201)-YEAR(AB1201))*12+MONTH(AC1201)-MONTH(AB1201)+1,(AC1201-AB1201+1))</f>
        <v>1</v>
      </c>
      <c r="F1201" s="220" t="n">
        <f aca="false">E1201*SUM(P1201:Q1201)</f>
        <v>25</v>
      </c>
      <c r="G1201" s="196" t="n">
        <v>1245760</v>
      </c>
      <c r="H1201" s="197" t="n">
        <v>37026.3432407407</v>
      </c>
      <c r="I1201" s="0" t="s">
        <v>1368</v>
      </c>
      <c r="M1201" s="0" t="s">
        <v>72</v>
      </c>
      <c r="N1201" s="0" t="s">
        <v>1746</v>
      </c>
      <c r="O1201" s="0" t="s">
        <v>1766</v>
      </c>
      <c r="Q1201" s="198" t="n">
        <v>25</v>
      </c>
      <c r="S1201" s="0" t="s">
        <v>781</v>
      </c>
      <c r="T1201" s="0" t="s">
        <v>772</v>
      </c>
      <c r="U1201" s="200" t="n">
        <v>210</v>
      </c>
      <c r="V1201" s="0" t="s">
        <v>1808</v>
      </c>
      <c r="W1201" s="0" t="s">
        <v>1768</v>
      </c>
      <c r="X1201" s="0" t="s">
        <v>1750</v>
      </c>
      <c r="Y1201" s="0" t="s">
        <v>1167</v>
      </c>
      <c r="Z1201" s="0" t="s">
        <v>628</v>
      </c>
      <c r="AA1201" s="0" t="n">
        <v>611031.1</v>
      </c>
      <c r="AB1201" s="197" t="n">
        <v>37027.875</v>
      </c>
      <c r="AC1201" s="197" t="n">
        <v>37027.875</v>
      </c>
    </row>
    <row r="1202" customFormat="false" ht="12.75" hidden="false" customHeight="false" outlineLevel="0" collapsed="false">
      <c r="A1202" s="191" t="str">
        <f aca="false">B1202&amp;" "&amp;C1202&amp;" "&amp;D1202</f>
        <v>US Natural Gas Physical</v>
      </c>
      <c r="B1202" s="191" t="str">
        <f aca="false">IF((LEFT(N1202,2)="US"),"US","")</f>
        <v>US</v>
      </c>
      <c r="C1202" s="191" t="str">
        <f aca="false">M1202</f>
        <v>Natural Gas</v>
      </c>
      <c r="D1202" s="191" t="str">
        <f aca="false">IF(ISNUMBER(FIND("Phy",N1202))=TRUE(),"Physical","Financial")</f>
        <v>Physical</v>
      </c>
      <c r="E1202" s="191" t="n">
        <f aca="false">IF(VLOOKUP(S1202,'DD-Lookup'!$J$6:$L$50,3,FALSE())="Monthly",(YEAR(AC1202)-YEAR(AB1202))*12+MONTH(AC1202)-MONTH(AB1202)+1,(AC1202-AB1202+1))</f>
        <v>1</v>
      </c>
      <c r="F1202" s="220" t="n">
        <f aca="false">E1202*SUM(P1202:Q1202)</f>
        <v>5000</v>
      </c>
      <c r="G1202" s="196" t="n">
        <v>1245761</v>
      </c>
      <c r="H1202" s="197" t="n">
        <v>37026.343275463</v>
      </c>
      <c r="I1202" s="0" t="s">
        <v>1734</v>
      </c>
      <c r="M1202" s="0" t="s">
        <v>927</v>
      </c>
      <c r="N1202" s="0" t="s">
        <v>1371</v>
      </c>
      <c r="O1202" s="0" t="s">
        <v>1697</v>
      </c>
      <c r="P1202" s="198" t="n">
        <v>5000</v>
      </c>
      <c r="S1202" s="0" t="s">
        <v>1343</v>
      </c>
      <c r="T1202" s="0" t="s">
        <v>772</v>
      </c>
      <c r="U1202" s="200" t="n">
        <v>4.41</v>
      </c>
      <c r="V1202" s="0" t="s">
        <v>1735</v>
      </c>
      <c r="W1202" s="0" t="s">
        <v>1567</v>
      </c>
      <c r="X1202" s="0" t="s">
        <v>1683</v>
      </c>
      <c r="Y1202" s="0" t="s">
        <v>1376</v>
      </c>
      <c r="Z1202" s="0" t="s">
        <v>573</v>
      </c>
      <c r="AA1202" s="0" t="n">
        <v>788998</v>
      </c>
      <c r="AB1202" s="197" t="n">
        <v>37027.875</v>
      </c>
      <c r="AC1202" s="197" t="n">
        <v>37027.875</v>
      </c>
    </row>
    <row r="1203" customFormat="false" ht="12.75" hidden="false" customHeight="false" outlineLevel="0" collapsed="false">
      <c r="A1203" s="191" t="str">
        <f aca="false">B1203&amp;" "&amp;C1203&amp;" "&amp;D1203</f>
        <v>US Natural Gas Physical</v>
      </c>
      <c r="B1203" s="191" t="str">
        <f aca="false">IF((LEFT(N1203,2)="US"),"US","")</f>
        <v>US</v>
      </c>
      <c r="C1203" s="191" t="str">
        <f aca="false">M1203</f>
        <v>Natural Gas</v>
      </c>
      <c r="D1203" s="191" t="str">
        <f aca="false">IF(ISNUMBER(FIND("Phy",N1203))=TRUE(),"Physical","Financial")</f>
        <v>Physical</v>
      </c>
      <c r="E1203" s="191" t="n">
        <f aca="false">IF(VLOOKUP(S1203,'DD-Lookup'!$J$6:$L$50,3,FALSE())="Monthly",(YEAR(AC1203)-YEAR(AB1203))*12+MONTH(AC1203)-MONTH(AB1203)+1,(AC1203-AB1203+1))</f>
        <v>1</v>
      </c>
      <c r="F1203" s="220" t="n">
        <f aca="false">E1203*SUM(P1203:Q1203)</f>
        <v>5000</v>
      </c>
      <c r="G1203" s="196" t="n">
        <v>1245762</v>
      </c>
      <c r="H1203" s="197" t="n">
        <v>37026.3433217593</v>
      </c>
      <c r="I1203" s="0" t="s">
        <v>1432</v>
      </c>
      <c r="M1203" s="0" t="s">
        <v>927</v>
      </c>
      <c r="N1203" s="0" t="s">
        <v>1371</v>
      </c>
      <c r="O1203" s="0" t="s">
        <v>1435</v>
      </c>
      <c r="P1203" s="198" t="n">
        <v>5000</v>
      </c>
      <c r="S1203" s="0" t="s">
        <v>1343</v>
      </c>
      <c r="T1203" s="0" t="s">
        <v>772</v>
      </c>
      <c r="U1203" s="200" t="n">
        <v>4.32</v>
      </c>
      <c r="V1203" s="0" t="s">
        <v>1595</v>
      </c>
      <c r="W1203" s="0" t="s">
        <v>1424</v>
      </c>
      <c r="X1203" s="0" t="s">
        <v>1425</v>
      </c>
      <c r="Y1203" s="0" t="s">
        <v>1376</v>
      </c>
      <c r="Z1203" s="0" t="s">
        <v>573</v>
      </c>
      <c r="AA1203" s="0" t="n">
        <v>788999</v>
      </c>
      <c r="AB1203" s="197" t="n">
        <v>37027.875</v>
      </c>
      <c r="AC1203" s="197" t="n">
        <v>37027.875</v>
      </c>
    </row>
    <row r="1204" customFormat="false" ht="12.75" hidden="false" customHeight="false" outlineLevel="0" collapsed="false">
      <c r="A1204" s="191" t="str">
        <f aca="false">B1204&amp;" "&amp;C1204&amp;" "&amp;D1204</f>
        <v>US Power Physical</v>
      </c>
      <c r="B1204" s="191" t="str">
        <f aca="false">IF((LEFT(N1204,2)="US"),"US","")</f>
        <v>US</v>
      </c>
      <c r="C1204" s="191" t="str">
        <f aca="false">M1204</f>
        <v>Power</v>
      </c>
      <c r="D1204" s="191" t="str">
        <f aca="false">IF(ISNUMBER(FIND("Phy",N1204))=TRUE(),"Physical","Financial")</f>
        <v>Physical</v>
      </c>
      <c r="E1204" s="191" t="n">
        <f aca="false">IF(VLOOKUP(S1204,'DD-Lookup'!$J$6:$L$50,3,FALSE())="Monthly",(YEAR(AC1204)-YEAR(AB1204))*12+MONTH(AC1204)-MONTH(AB1204)+1,(AC1204-AB1204+1))</f>
        <v>1</v>
      </c>
      <c r="F1204" s="220" t="n">
        <f aca="false">E1204*SUM(P1204:Q1204)</f>
        <v>25</v>
      </c>
      <c r="G1204" s="196" t="n">
        <v>1245763</v>
      </c>
      <c r="H1204" s="197" t="n">
        <v>37026.3433680556</v>
      </c>
      <c r="I1204" s="0" t="s">
        <v>1239</v>
      </c>
      <c r="M1204" s="0" t="s">
        <v>72</v>
      </c>
      <c r="N1204" s="0" t="s">
        <v>1741</v>
      </c>
      <c r="O1204" s="0" t="s">
        <v>1863</v>
      </c>
      <c r="Q1204" s="198" t="n">
        <v>25</v>
      </c>
      <c r="S1204" s="0" t="s">
        <v>781</v>
      </c>
      <c r="T1204" s="0" t="s">
        <v>772</v>
      </c>
      <c r="U1204" s="200" t="n">
        <v>255</v>
      </c>
      <c r="V1204" s="0" t="s">
        <v>1946</v>
      </c>
      <c r="W1204" s="0" t="s">
        <v>1762</v>
      </c>
      <c r="X1204" s="0" t="s">
        <v>1826</v>
      </c>
      <c r="Y1204" s="0" t="s">
        <v>1167</v>
      </c>
      <c r="Z1204" s="0" t="s">
        <v>628</v>
      </c>
      <c r="AA1204" s="0" t="n">
        <v>611032.1</v>
      </c>
      <c r="AB1204" s="197" t="n">
        <v>37027.875</v>
      </c>
      <c r="AC1204" s="197" t="n">
        <v>37027.875</v>
      </c>
    </row>
    <row r="1205" customFormat="false" ht="12.75" hidden="false" customHeight="false" outlineLevel="0" collapsed="false">
      <c r="A1205" s="191" t="str">
        <f aca="false">B1205&amp;" "&amp;C1205&amp;" "&amp;D1205</f>
        <v>US Natural Gas Financial</v>
      </c>
      <c r="B1205" s="191" t="str">
        <f aca="false">IF((LEFT(N1205,2)="US"),"US","")</f>
        <v>US</v>
      </c>
      <c r="C1205" s="191" t="str">
        <f aca="false">M1205</f>
        <v>Natural Gas</v>
      </c>
      <c r="D1205" s="191" t="str">
        <f aca="false">IF(ISNUMBER(FIND("Phy",N1205))=TRUE(),"Physical","Financial")</f>
        <v>Financial</v>
      </c>
      <c r="E1205" s="191" t="n">
        <f aca="false">IF(VLOOKUP(S1205,'DD-Lookup'!$J$6:$L$50,3,FALSE())="Monthly",(YEAR(AC1205)-YEAR(AB1205))*12+MONTH(AC1205)-MONTH(AB1205)+1,(AC1205-AB1205+1))</f>
        <v>365</v>
      </c>
      <c r="F1205" s="220" t="n">
        <f aca="false">E1205*SUM(P1205:Q1205)</f>
        <v>1825000</v>
      </c>
      <c r="G1205" s="196" t="n">
        <v>1245764</v>
      </c>
      <c r="H1205" s="197" t="n">
        <v>37026.3433796296</v>
      </c>
      <c r="I1205" s="0" t="s">
        <v>1364</v>
      </c>
      <c r="M1205" s="0" t="s">
        <v>927</v>
      </c>
      <c r="N1205" s="0" t="s">
        <v>1341</v>
      </c>
      <c r="O1205" s="0" t="s">
        <v>1514</v>
      </c>
      <c r="Q1205" s="198" t="n">
        <v>5000</v>
      </c>
      <c r="S1205" s="0" t="s">
        <v>1343</v>
      </c>
      <c r="T1205" s="0" t="s">
        <v>772</v>
      </c>
      <c r="U1205" s="200" t="n">
        <v>4.525</v>
      </c>
      <c r="V1205" s="0" t="s">
        <v>1947</v>
      </c>
      <c r="W1205" s="0" t="s">
        <v>1345</v>
      </c>
      <c r="X1205" s="0" t="s">
        <v>1346</v>
      </c>
      <c r="Y1205" s="0" t="s">
        <v>893</v>
      </c>
      <c r="Z1205" s="0" t="s">
        <v>573</v>
      </c>
      <c r="AA1205" s="0" t="s">
        <v>1948</v>
      </c>
      <c r="AB1205" s="197" t="n">
        <v>37257.875</v>
      </c>
      <c r="AC1205" s="197" t="n">
        <v>37621.875</v>
      </c>
      <c r="AD1205" s="0" t="n">
        <f aca="false">(AC1205-AB1205+1)*SUM(P1205:Q1205)</f>
        <v>1825000</v>
      </c>
    </row>
    <row r="1206" customFormat="false" ht="12.75" hidden="false" customHeight="false" outlineLevel="0" collapsed="false">
      <c r="A1206" s="191" t="str">
        <f aca="false">B1206&amp;" "&amp;C1206&amp;" "&amp;D1206</f>
        <v>US Natural Gas Physical</v>
      </c>
      <c r="B1206" s="191" t="str">
        <f aca="false">IF((LEFT(N1206,2)="US"),"US","")</f>
        <v>US</v>
      </c>
      <c r="C1206" s="191" t="str">
        <f aca="false">M1206</f>
        <v>Natural Gas</v>
      </c>
      <c r="D1206" s="191" t="str">
        <f aca="false">IF(ISNUMBER(FIND("Phy",N1206))=TRUE(),"Physical","Financial")</f>
        <v>Physical</v>
      </c>
      <c r="E1206" s="191" t="n">
        <f aca="false">IF(VLOOKUP(S1206,'DD-Lookup'!$J$6:$L$50,3,FALSE())="Monthly",(YEAR(AC1206)-YEAR(AB1206))*12+MONTH(AC1206)-MONTH(AB1206)+1,(AC1206-AB1206+1))</f>
        <v>1</v>
      </c>
      <c r="F1206" s="220" t="n">
        <f aca="false">E1206*SUM(P1206:Q1206)</f>
        <v>5000</v>
      </c>
      <c r="G1206" s="196" t="n">
        <v>1245766</v>
      </c>
      <c r="H1206" s="197" t="n">
        <v>37026.3434259259</v>
      </c>
      <c r="I1206" s="0" t="s">
        <v>1377</v>
      </c>
      <c r="M1206" s="0" t="s">
        <v>927</v>
      </c>
      <c r="N1206" s="0" t="s">
        <v>1371</v>
      </c>
      <c r="O1206" s="0" t="s">
        <v>1423</v>
      </c>
      <c r="P1206" s="198" t="n">
        <v>5000</v>
      </c>
      <c r="S1206" s="0" t="s">
        <v>1343</v>
      </c>
      <c r="T1206" s="0" t="s">
        <v>772</v>
      </c>
      <c r="U1206" s="200" t="n">
        <v>4.305</v>
      </c>
      <c r="V1206" s="0" t="s">
        <v>1473</v>
      </c>
      <c r="W1206" s="0" t="s">
        <v>1424</v>
      </c>
      <c r="X1206" s="0" t="s">
        <v>1425</v>
      </c>
      <c r="Y1206" s="0" t="s">
        <v>1376</v>
      </c>
      <c r="Z1206" s="0" t="s">
        <v>573</v>
      </c>
      <c r="AA1206" s="0" t="n">
        <v>789000</v>
      </c>
      <c r="AB1206" s="197" t="n">
        <v>37027.875</v>
      </c>
      <c r="AC1206" s="197" t="n">
        <v>37027.875</v>
      </c>
    </row>
    <row r="1207" customFormat="false" ht="12.75" hidden="false" customHeight="false" outlineLevel="0" collapsed="false">
      <c r="A1207" s="191" t="str">
        <f aca="false">B1207&amp;" "&amp;C1207&amp;" "&amp;D1207</f>
        <v>US Power Physical</v>
      </c>
      <c r="B1207" s="191" t="str">
        <f aca="false">IF((LEFT(N1207,2)="US"),"US","")</f>
        <v>US</v>
      </c>
      <c r="C1207" s="191" t="str">
        <f aca="false">M1207</f>
        <v>Power</v>
      </c>
      <c r="D1207" s="191" t="str">
        <f aca="false">IF(ISNUMBER(FIND("Phy",N1207))=TRUE(),"Physical","Financial")</f>
        <v>Physical</v>
      </c>
      <c r="E1207" s="191" t="n">
        <f aca="false">IF(VLOOKUP(S1207,'DD-Lookup'!$J$6:$L$50,3,FALSE())="Monthly",(YEAR(AC1207)-YEAR(AB1207))*12+MONTH(AC1207)-MONTH(AB1207)+1,(AC1207-AB1207+1))</f>
        <v>1</v>
      </c>
      <c r="F1207" s="220" t="n">
        <f aca="false">E1207*SUM(P1207:Q1207)</f>
        <v>25</v>
      </c>
      <c r="G1207" s="196" t="n">
        <v>1245767</v>
      </c>
      <c r="H1207" s="197" t="n">
        <v>37026.3435185185</v>
      </c>
      <c r="I1207" s="0" t="s">
        <v>1180</v>
      </c>
      <c r="M1207" s="0" t="s">
        <v>72</v>
      </c>
      <c r="N1207" s="0" t="s">
        <v>1746</v>
      </c>
      <c r="O1207" s="0" t="s">
        <v>1766</v>
      </c>
      <c r="Q1207" s="198" t="n">
        <v>25</v>
      </c>
      <c r="S1207" s="0" t="s">
        <v>781</v>
      </c>
      <c r="T1207" s="0" t="s">
        <v>772</v>
      </c>
      <c r="U1207" s="200" t="n">
        <v>212</v>
      </c>
      <c r="V1207" s="0" t="s">
        <v>1758</v>
      </c>
      <c r="W1207" s="0" t="s">
        <v>1768</v>
      </c>
      <c r="X1207" s="0" t="s">
        <v>1750</v>
      </c>
      <c r="Y1207" s="0" t="s">
        <v>1167</v>
      </c>
      <c r="Z1207" s="0" t="s">
        <v>628</v>
      </c>
      <c r="AA1207" s="0" t="n">
        <v>611033.1</v>
      </c>
      <c r="AB1207" s="197" t="n">
        <v>37027.875</v>
      </c>
      <c r="AC1207" s="197" t="n">
        <v>37027.875</v>
      </c>
    </row>
    <row r="1208" customFormat="false" ht="12.75" hidden="false" customHeight="false" outlineLevel="0" collapsed="false">
      <c r="A1208" s="191" t="str">
        <f aca="false">B1208&amp;" "&amp;C1208&amp;" "&amp;D1208</f>
        <v>US Natural Gas Physical</v>
      </c>
      <c r="B1208" s="191" t="str">
        <f aca="false">IF((LEFT(N1208,2)="US"),"US","")</f>
        <v>US</v>
      </c>
      <c r="C1208" s="191" t="str">
        <f aca="false">M1208</f>
        <v>Natural Gas</v>
      </c>
      <c r="D1208" s="191" t="str">
        <f aca="false">IF(ISNUMBER(FIND("Phy",N1208))=TRUE(),"Physical","Financial")</f>
        <v>Physical</v>
      </c>
      <c r="E1208" s="191" t="n">
        <f aca="false">IF(VLOOKUP(S1208,'DD-Lookup'!$J$6:$L$50,3,FALSE())="Monthly",(YEAR(AC1208)-YEAR(AB1208))*12+MONTH(AC1208)-MONTH(AB1208)+1,(AC1208-AB1208+1))</f>
        <v>1</v>
      </c>
      <c r="F1208" s="220" t="n">
        <f aca="false">E1208*SUM(P1208:Q1208)</f>
        <v>5000</v>
      </c>
      <c r="G1208" s="196" t="n">
        <v>1245769</v>
      </c>
      <c r="H1208" s="197" t="n">
        <v>37026.3435648148</v>
      </c>
      <c r="I1208" s="0" t="s">
        <v>1328</v>
      </c>
      <c r="M1208" s="0" t="s">
        <v>927</v>
      </c>
      <c r="N1208" s="0" t="s">
        <v>1371</v>
      </c>
      <c r="O1208" s="0" t="s">
        <v>1423</v>
      </c>
      <c r="Q1208" s="198" t="n">
        <v>5000</v>
      </c>
      <c r="S1208" s="0" t="s">
        <v>1343</v>
      </c>
      <c r="T1208" s="0" t="s">
        <v>772</v>
      </c>
      <c r="U1208" s="200" t="n">
        <v>4.31</v>
      </c>
      <c r="V1208" s="0" t="s">
        <v>1456</v>
      </c>
      <c r="W1208" s="0" t="s">
        <v>1424</v>
      </c>
      <c r="X1208" s="0" t="s">
        <v>1425</v>
      </c>
      <c r="Y1208" s="0" t="s">
        <v>1376</v>
      </c>
      <c r="Z1208" s="0" t="s">
        <v>573</v>
      </c>
      <c r="AA1208" s="0" t="n">
        <v>789001</v>
      </c>
      <c r="AB1208" s="197" t="n">
        <v>37027.875</v>
      </c>
      <c r="AC1208" s="197" t="n">
        <v>37027.875</v>
      </c>
    </row>
    <row r="1209" customFormat="false" ht="12.75" hidden="false" customHeight="false" outlineLevel="0" collapsed="false">
      <c r="A1209" s="191" t="str">
        <f aca="false">B1209&amp;" "&amp;C1209&amp;" "&amp;D1209</f>
        <v>US Natural Gas Financial</v>
      </c>
      <c r="B1209" s="191" t="str">
        <f aca="false">IF((LEFT(N1209,2)="US"),"US","")</f>
        <v>US</v>
      </c>
      <c r="C1209" s="191" t="str">
        <f aca="false">M1209</f>
        <v>Natural Gas</v>
      </c>
      <c r="D1209" s="191" t="str">
        <f aca="false">IF(ISNUMBER(FIND("Phy",N1209))=TRUE(),"Physical","Financial")</f>
        <v>Financial</v>
      </c>
      <c r="E1209" s="191" t="n">
        <f aca="false">IF(VLOOKUP(S1209,'DD-Lookup'!$J$6:$L$50,3,FALSE())="Monthly",(YEAR(AC1209)-YEAR(AB1209))*12+MONTH(AC1209)-MONTH(AB1209)+1,(AC1209-AB1209+1))</f>
        <v>30</v>
      </c>
      <c r="F1209" s="220" t="n">
        <f aca="false">E1209*SUM(P1209:Q1209)</f>
        <v>900000</v>
      </c>
      <c r="G1209" s="196" t="n">
        <v>1245770</v>
      </c>
      <c r="H1209" s="197" t="n">
        <v>37026.3436226852</v>
      </c>
      <c r="I1209" s="0" t="s">
        <v>1187</v>
      </c>
      <c r="M1209" s="0" t="s">
        <v>927</v>
      </c>
      <c r="N1209" s="0" t="s">
        <v>1399</v>
      </c>
      <c r="O1209" s="0" t="s">
        <v>1949</v>
      </c>
      <c r="Q1209" s="198" t="n">
        <v>30000</v>
      </c>
      <c r="S1209" s="0" t="s">
        <v>1343</v>
      </c>
      <c r="T1209" s="0" t="s">
        <v>772</v>
      </c>
      <c r="U1209" s="200" t="n">
        <v>0.3775</v>
      </c>
      <c r="V1209" s="0" t="s">
        <v>1911</v>
      </c>
      <c r="W1209" s="0" t="s">
        <v>1402</v>
      </c>
      <c r="X1209" s="0" t="s">
        <v>1403</v>
      </c>
      <c r="Y1209" s="0" t="s">
        <v>893</v>
      </c>
      <c r="Z1209" s="0" t="s">
        <v>573</v>
      </c>
      <c r="AA1209" s="0" t="s">
        <v>1950</v>
      </c>
      <c r="AB1209" s="197" t="n">
        <v>37043.875</v>
      </c>
      <c r="AC1209" s="197" t="n">
        <v>37072.875</v>
      </c>
      <c r="AD1209" s="0" t="n">
        <f aca="false">(AC1209-AB1209+1)*SUM(P1209:Q1209)</f>
        <v>900000</v>
      </c>
    </row>
    <row r="1210" customFormat="false" ht="12.75" hidden="false" customHeight="false" outlineLevel="0" collapsed="false">
      <c r="A1210" s="191" t="str">
        <f aca="false">B1210&amp;" "&amp;C1210&amp;" "&amp;D1210</f>
        <v>US Natural Gas Physical</v>
      </c>
      <c r="B1210" s="191" t="str">
        <f aca="false">IF((LEFT(N1210,2)="US"),"US","")</f>
        <v>US</v>
      </c>
      <c r="C1210" s="191" t="str">
        <f aca="false">M1210</f>
        <v>Natural Gas</v>
      </c>
      <c r="D1210" s="191" t="str">
        <f aca="false">IF(ISNUMBER(FIND("Phy",N1210))=TRUE(),"Physical","Financial")</f>
        <v>Physical</v>
      </c>
      <c r="E1210" s="191" t="n">
        <f aca="false">IF(VLOOKUP(S1210,'DD-Lookup'!$J$6:$L$50,3,FALSE())="Monthly",(YEAR(AC1210)-YEAR(AB1210))*12+MONTH(AC1210)-MONTH(AB1210)+1,(AC1210-AB1210+1))</f>
        <v>1</v>
      </c>
      <c r="F1210" s="220" t="n">
        <f aca="false">E1210*SUM(P1210:Q1210)</f>
        <v>10000</v>
      </c>
      <c r="G1210" s="196" t="n">
        <v>1245771</v>
      </c>
      <c r="H1210" s="197" t="n">
        <v>37026.3437037037</v>
      </c>
      <c r="I1210" s="0" t="s">
        <v>625</v>
      </c>
      <c r="M1210" s="0" t="s">
        <v>927</v>
      </c>
      <c r="N1210" s="0" t="s">
        <v>1371</v>
      </c>
      <c r="O1210" s="0" t="s">
        <v>1372</v>
      </c>
      <c r="P1210" s="198" t="n">
        <v>10000</v>
      </c>
      <c r="S1210" s="0" t="s">
        <v>1343</v>
      </c>
      <c r="T1210" s="0" t="s">
        <v>772</v>
      </c>
      <c r="U1210" s="200" t="n">
        <v>4.53</v>
      </c>
      <c r="V1210" s="0" t="s">
        <v>1496</v>
      </c>
      <c r="W1210" s="0" t="s">
        <v>1374</v>
      </c>
      <c r="X1210" s="0" t="s">
        <v>1375</v>
      </c>
      <c r="Y1210" s="0" t="s">
        <v>1376</v>
      </c>
      <c r="Z1210" s="0" t="s">
        <v>573</v>
      </c>
      <c r="AA1210" s="0" t="n">
        <v>789002</v>
      </c>
      <c r="AB1210" s="197" t="n">
        <v>37027.875</v>
      </c>
      <c r="AC1210" s="197" t="n">
        <v>37027.875</v>
      </c>
    </row>
    <row r="1211" customFormat="false" ht="12.75" hidden="false" customHeight="false" outlineLevel="0" collapsed="false">
      <c r="A1211" s="191" t="str">
        <f aca="false">B1211&amp;" "&amp;C1211&amp;" "&amp;D1211</f>
        <v> Metals Financial</v>
      </c>
      <c r="B1211" s="191" t="str">
        <f aca="false">IF((LEFT(N1211,2)="US"),"US","")</f>
        <v/>
      </c>
      <c r="C1211" s="191" t="str">
        <f aca="false">M1211</f>
        <v>Metals</v>
      </c>
      <c r="D1211" s="191" t="str">
        <f aca="false">IF(ISNUMBER(FIND("Phy",N1211))=TRUE(),"Physical","Financial")</f>
        <v>Financial</v>
      </c>
      <c r="E1211" s="191" t="n">
        <f aca="false">IF(VLOOKUP(S1211,'DD-Lookup'!$J$6:$L$50,3,FALSE())="Monthly",(YEAR(AC1211)-YEAR(AB1211))*12+MONTH(AC1211)-MONTH(AB1211)+1,(AC1211-AB1211+1))</f>
        <v>1</v>
      </c>
      <c r="F1211" s="220" t="n">
        <f aca="false">E1211*SUM(P1211:Q1211)</f>
        <v>1</v>
      </c>
      <c r="G1211" s="196" t="n">
        <v>1245772</v>
      </c>
      <c r="H1211" s="197" t="n">
        <v>37026.3437268519</v>
      </c>
      <c r="I1211" s="0" t="s">
        <v>1951</v>
      </c>
      <c r="M1211" s="0" t="s">
        <v>768</v>
      </c>
      <c r="N1211" s="0" t="s">
        <v>870</v>
      </c>
      <c r="O1211" s="0" t="s">
        <v>1088</v>
      </c>
      <c r="P1211" s="198" t="n">
        <v>1</v>
      </c>
      <c r="S1211" s="0" t="s">
        <v>771</v>
      </c>
      <c r="T1211" s="0" t="s">
        <v>772</v>
      </c>
      <c r="U1211" s="200" t="n">
        <v>1509</v>
      </c>
      <c r="V1211" s="0" t="s">
        <v>1952</v>
      </c>
      <c r="W1211" s="0" t="s">
        <v>820</v>
      </c>
      <c r="X1211" s="0" t="s">
        <v>775</v>
      </c>
      <c r="Y1211" s="0" t="s">
        <v>776</v>
      </c>
      <c r="Z1211" s="0" t="s">
        <v>777</v>
      </c>
      <c r="AA1211" s="0" t="n">
        <v>2129830</v>
      </c>
      <c r="AB1211" s="197" t="n">
        <v>37090</v>
      </c>
      <c r="AC1211" s="197" t="n">
        <v>37090</v>
      </c>
    </row>
    <row r="1212" customFormat="false" ht="12.75" hidden="false" customHeight="false" outlineLevel="0" collapsed="false">
      <c r="A1212" s="191" t="str">
        <f aca="false">B1212&amp;" "&amp;C1212&amp;" "&amp;D1212</f>
        <v>US Natural Gas Physical</v>
      </c>
      <c r="B1212" s="191" t="str">
        <f aca="false">IF((LEFT(N1212,2)="US"),"US","")</f>
        <v>US</v>
      </c>
      <c r="C1212" s="191" t="str">
        <f aca="false">M1212</f>
        <v>Natural Gas</v>
      </c>
      <c r="D1212" s="191" t="str">
        <f aca="false">IF(ISNUMBER(FIND("Phy",N1212))=TRUE(),"Physical","Financial")</f>
        <v>Physical</v>
      </c>
      <c r="E1212" s="191" t="n">
        <f aca="false">IF(VLOOKUP(S1212,'DD-Lookup'!$J$6:$L$50,3,FALSE())="Monthly",(YEAR(AC1212)-YEAR(AB1212))*12+MONTH(AC1212)-MONTH(AB1212)+1,(AC1212-AB1212+1))</f>
        <v>1</v>
      </c>
      <c r="F1212" s="220" t="n">
        <f aca="false">E1212*SUM(P1212:Q1212)</f>
        <v>10000</v>
      </c>
      <c r="G1212" s="196" t="n">
        <v>1245774</v>
      </c>
      <c r="H1212" s="197" t="n">
        <v>37026.3438194444</v>
      </c>
      <c r="I1212" s="0" t="s">
        <v>1788</v>
      </c>
      <c r="M1212" s="0" t="s">
        <v>927</v>
      </c>
      <c r="N1212" s="0" t="s">
        <v>1371</v>
      </c>
      <c r="O1212" s="0" t="s">
        <v>1673</v>
      </c>
      <c r="P1212" s="198" t="n">
        <v>10000</v>
      </c>
      <c r="S1212" s="0" t="s">
        <v>1343</v>
      </c>
      <c r="T1212" s="0" t="s">
        <v>772</v>
      </c>
      <c r="U1212" s="200" t="n">
        <v>4.6</v>
      </c>
      <c r="V1212" s="0" t="s">
        <v>1888</v>
      </c>
      <c r="W1212" s="0" t="s">
        <v>1675</v>
      </c>
      <c r="X1212" s="0" t="s">
        <v>1676</v>
      </c>
      <c r="Y1212" s="0" t="s">
        <v>1376</v>
      </c>
      <c r="Z1212" s="0" t="s">
        <v>573</v>
      </c>
      <c r="AA1212" s="0" t="n">
        <v>789004</v>
      </c>
      <c r="AB1212" s="197" t="n">
        <v>37027.875</v>
      </c>
      <c r="AC1212" s="197" t="n">
        <v>37027.875</v>
      </c>
    </row>
    <row r="1213" customFormat="false" ht="12.75" hidden="false" customHeight="false" outlineLevel="0" collapsed="false">
      <c r="A1213" s="191" t="str">
        <f aca="false">B1213&amp;" "&amp;C1213&amp;" "&amp;D1213</f>
        <v>US Natural Gas Physical</v>
      </c>
      <c r="B1213" s="191" t="str">
        <f aca="false">IF((LEFT(N1213,2)="US"),"US","")</f>
        <v>US</v>
      </c>
      <c r="C1213" s="191" t="str">
        <f aca="false">M1213</f>
        <v>Natural Gas</v>
      </c>
      <c r="D1213" s="191" t="str">
        <f aca="false">IF(ISNUMBER(FIND("Phy",N1213))=TRUE(),"Physical","Financial")</f>
        <v>Physical</v>
      </c>
      <c r="E1213" s="191" t="n">
        <f aca="false">IF(VLOOKUP(S1213,'DD-Lookup'!$J$6:$L$50,3,FALSE())="Monthly",(YEAR(AC1213)-YEAR(AB1213))*12+MONTH(AC1213)-MONTH(AB1213)+1,(AC1213-AB1213+1))</f>
        <v>1</v>
      </c>
      <c r="F1213" s="220" t="n">
        <f aca="false">E1213*SUM(P1213:Q1213)</f>
        <v>5000</v>
      </c>
      <c r="G1213" s="196" t="n">
        <v>1245773</v>
      </c>
      <c r="H1213" s="197" t="n">
        <v>37026.3438194444</v>
      </c>
      <c r="I1213" s="0" t="s">
        <v>1251</v>
      </c>
      <c r="M1213" s="0" t="s">
        <v>927</v>
      </c>
      <c r="N1213" s="0" t="s">
        <v>1371</v>
      </c>
      <c r="O1213" s="0" t="s">
        <v>1423</v>
      </c>
      <c r="Q1213" s="198" t="n">
        <v>5000</v>
      </c>
      <c r="S1213" s="0" t="s">
        <v>1343</v>
      </c>
      <c r="T1213" s="0" t="s">
        <v>772</v>
      </c>
      <c r="U1213" s="200" t="n">
        <v>4.315</v>
      </c>
      <c r="V1213" s="0" t="s">
        <v>1589</v>
      </c>
      <c r="W1213" s="0" t="s">
        <v>1424</v>
      </c>
      <c r="X1213" s="0" t="s">
        <v>1425</v>
      </c>
      <c r="Y1213" s="0" t="s">
        <v>1376</v>
      </c>
      <c r="Z1213" s="0" t="s">
        <v>573</v>
      </c>
      <c r="AA1213" s="0" t="n">
        <v>789003</v>
      </c>
      <c r="AB1213" s="197" t="n">
        <v>37027.875</v>
      </c>
      <c r="AC1213" s="197" t="n">
        <v>37027.875</v>
      </c>
    </row>
    <row r="1214" customFormat="false" ht="12.75" hidden="false" customHeight="false" outlineLevel="0" collapsed="false">
      <c r="A1214" s="191" t="str">
        <f aca="false">B1214&amp;" "&amp;C1214&amp;" "&amp;D1214</f>
        <v>US Natural Gas Physical</v>
      </c>
      <c r="B1214" s="191" t="str">
        <f aca="false">IF((LEFT(N1214,2)="US"),"US","")</f>
        <v>US</v>
      </c>
      <c r="C1214" s="191" t="str">
        <f aca="false">M1214</f>
        <v>Natural Gas</v>
      </c>
      <c r="D1214" s="191" t="str">
        <f aca="false">IF(ISNUMBER(FIND("Phy",N1214))=TRUE(),"Physical","Financial")</f>
        <v>Physical</v>
      </c>
      <c r="E1214" s="191" t="n">
        <f aca="false">IF(VLOOKUP(S1214,'DD-Lookup'!$J$6:$L$50,3,FALSE())="Monthly",(YEAR(AC1214)-YEAR(AB1214))*12+MONTH(AC1214)-MONTH(AB1214)+1,(AC1214-AB1214+1))</f>
        <v>1</v>
      </c>
      <c r="F1214" s="220" t="n">
        <f aca="false">E1214*SUM(P1214:Q1214)</f>
        <v>10000</v>
      </c>
      <c r="G1214" s="196" t="n">
        <v>1245775</v>
      </c>
      <c r="H1214" s="197" t="n">
        <v>37026.3438425926</v>
      </c>
      <c r="I1214" s="0" t="s">
        <v>609</v>
      </c>
      <c r="M1214" s="0" t="s">
        <v>927</v>
      </c>
      <c r="N1214" s="0" t="s">
        <v>1371</v>
      </c>
      <c r="O1214" s="0" t="s">
        <v>1457</v>
      </c>
      <c r="Q1214" s="198" t="n">
        <v>10000</v>
      </c>
      <c r="S1214" s="0" t="s">
        <v>1343</v>
      </c>
      <c r="T1214" s="0" t="s">
        <v>772</v>
      </c>
      <c r="U1214" s="200" t="n">
        <v>4.4</v>
      </c>
      <c r="V1214" s="0" t="s">
        <v>1832</v>
      </c>
      <c r="W1214" s="0" t="s">
        <v>1459</v>
      </c>
      <c r="X1214" s="0" t="s">
        <v>1460</v>
      </c>
      <c r="Y1214" s="0" t="s">
        <v>1376</v>
      </c>
      <c r="Z1214" s="0" t="s">
        <v>573</v>
      </c>
      <c r="AA1214" s="0" t="n">
        <v>789005</v>
      </c>
      <c r="AB1214" s="197" t="n">
        <v>37027.875</v>
      </c>
      <c r="AC1214" s="197" t="n">
        <v>37027.875</v>
      </c>
    </row>
    <row r="1215" customFormat="false" ht="12.75" hidden="false" customHeight="false" outlineLevel="0" collapsed="false">
      <c r="A1215" s="191" t="str">
        <f aca="false">B1215&amp;" "&amp;C1215&amp;" "&amp;D1215</f>
        <v>US Natural Gas Physical</v>
      </c>
      <c r="B1215" s="191" t="str">
        <f aca="false">IF((LEFT(N1215,2)="US"),"US","")</f>
        <v>US</v>
      </c>
      <c r="C1215" s="191" t="str">
        <f aca="false">M1215</f>
        <v>Natural Gas</v>
      </c>
      <c r="D1215" s="191" t="str">
        <f aca="false">IF(ISNUMBER(FIND("Phy",N1215))=TRUE(),"Physical","Financial")</f>
        <v>Physical</v>
      </c>
      <c r="E1215" s="191" t="n">
        <f aca="false">IF(VLOOKUP(S1215,'DD-Lookup'!$J$6:$L$50,3,FALSE())="Monthly",(YEAR(AC1215)-YEAR(AB1215))*12+MONTH(AC1215)-MONTH(AB1215)+1,(AC1215-AB1215+1))</f>
        <v>1</v>
      </c>
      <c r="F1215" s="220" t="n">
        <f aca="false">E1215*SUM(P1215:Q1215)</f>
        <v>5000</v>
      </c>
      <c r="G1215" s="196" t="n">
        <v>1245776</v>
      </c>
      <c r="H1215" s="197" t="n">
        <v>37026.3438657407</v>
      </c>
      <c r="I1215" s="0" t="s">
        <v>1251</v>
      </c>
      <c r="M1215" s="0" t="s">
        <v>927</v>
      </c>
      <c r="N1215" s="0" t="s">
        <v>1371</v>
      </c>
      <c r="O1215" s="0" t="s">
        <v>1503</v>
      </c>
      <c r="Q1215" s="198" t="n">
        <v>5000</v>
      </c>
      <c r="S1215" s="0" t="s">
        <v>1343</v>
      </c>
      <c r="T1215" s="0" t="s">
        <v>772</v>
      </c>
      <c r="U1215" s="200" t="n">
        <v>4.655</v>
      </c>
      <c r="V1215" s="0" t="s">
        <v>1440</v>
      </c>
      <c r="W1215" s="0" t="s">
        <v>1504</v>
      </c>
      <c r="X1215" s="0" t="s">
        <v>1505</v>
      </c>
      <c r="Y1215" s="0" t="s">
        <v>1376</v>
      </c>
      <c r="Z1215" s="0" t="s">
        <v>573</v>
      </c>
      <c r="AA1215" s="0" t="n">
        <v>789006</v>
      </c>
      <c r="AB1215" s="197" t="n">
        <v>37027.875</v>
      </c>
      <c r="AC1215" s="197" t="n">
        <v>37027.875</v>
      </c>
    </row>
    <row r="1216" customFormat="false" ht="12.75" hidden="false" customHeight="false" outlineLevel="0" collapsed="false">
      <c r="A1216" s="191" t="str">
        <f aca="false">B1216&amp;" "&amp;C1216&amp;" "&amp;D1216</f>
        <v>US Natural Gas Physical</v>
      </c>
      <c r="B1216" s="191" t="str">
        <f aca="false">IF((LEFT(N1216,2)="US"),"US","")</f>
        <v>US</v>
      </c>
      <c r="C1216" s="191" t="str">
        <f aca="false">M1216</f>
        <v>Natural Gas</v>
      </c>
      <c r="D1216" s="191" t="str">
        <f aca="false">IF(ISNUMBER(FIND("Phy",N1216))=TRUE(),"Physical","Financial")</f>
        <v>Physical</v>
      </c>
      <c r="E1216" s="191" t="n">
        <f aca="false">IF(VLOOKUP(S1216,'DD-Lookup'!$J$6:$L$50,3,FALSE())="Monthly",(YEAR(AC1216)-YEAR(AB1216))*12+MONTH(AC1216)-MONTH(AB1216)+1,(AC1216-AB1216+1))</f>
        <v>1</v>
      </c>
      <c r="F1216" s="220" t="n">
        <f aca="false">E1216*SUM(P1216:Q1216)</f>
        <v>10000</v>
      </c>
      <c r="G1216" s="196" t="n">
        <v>1245778</v>
      </c>
      <c r="H1216" s="197" t="n">
        <v>37026.3438773148</v>
      </c>
      <c r="I1216" s="0" t="s">
        <v>609</v>
      </c>
      <c r="M1216" s="0" t="s">
        <v>927</v>
      </c>
      <c r="N1216" s="0" t="s">
        <v>1371</v>
      </c>
      <c r="O1216" s="0" t="s">
        <v>1792</v>
      </c>
      <c r="P1216" s="198" t="n">
        <v>10000</v>
      </c>
      <c r="S1216" s="0" t="s">
        <v>1343</v>
      </c>
      <c r="T1216" s="0" t="s">
        <v>772</v>
      </c>
      <c r="U1216" s="200" t="n">
        <v>10.7</v>
      </c>
      <c r="V1216" s="0" t="s">
        <v>1953</v>
      </c>
      <c r="W1216" s="0" t="s">
        <v>1791</v>
      </c>
      <c r="X1216" s="0" t="s">
        <v>1676</v>
      </c>
      <c r="Y1216" s="0" t="s">
        <v>1376</v>
      </c>
      <c r="Z1216" s="0" t="s">
        <v>573</v>
      </c>
      <c r="AA1216" s="0" t="n">
        <v>789008</v>
      </c>
      <c r="AB1216" s="197" t="n">
        <v>37027.875</v>
      </c>
      <c r="AC1216" s="197" t="n">
        <v>37027.875</v>
      </c>
    </row>
    <row r="1217" customFormat="false" ht="12.75" hidden="false" customHeight="false" outlineLevel="0" collapsed="false">
      <c r="A1217" s="191" t="str">
        <f aca="false">B1217&amp;" "&amp;C1217&amp;" "&amp;D1217</f>
        <v>US Natural Gas Physical</v>
      </c>
      <c r="B1217" s="191" t="str">
        <f aca="false">IF((LEFT(N1217,2)="US"),"US","")</f>
        <v>US</v>
      </c>
      <c r="C1217" s="191" t="str">
        <f aca="false">M1217</f>
        <v>Natural Gas</v>
      </c>
      <c r="D1217" s="191" t="str">
        <f aca="false">IF(ISNUMBER(FIND("Phy",N1217))=TRUE(),"Physical","Financial")</f>
        <v>Physical</v>
      </c>
      <c r="E1217" s="191" t="n">
        <f aca="false">IF(VLOOKUP(S1217,'DD-Lookup'!$J$6:$L$50,3,FALSE())="Monthly",(YEAR(AC1217)-YEAR(AB1217))*12+MONTH(AC1217)-MONTH(AB1217)+1,(AC1217-AB1217+1))</f>
        <v>1</v>
      </c>
      <c r="F1217" s="220" t="n">
        <f aca="false">E1217*SUM(P1217:Q1217)</f>
        <v>5000</v>
      </c>
      <c r="G1217" s="196" t="n">
        <v>1245777</v>
      </c>
      <c r="H1217" s="197" t="n">
        <v>37026.3438773148</v>
      </c>
      <c r="I1217" s="0" t="s">
        <v>1788</v>
      </c>
      <c r="M1217" s="0" t="s">
        <v>927</v>
      </c>
      <c r="N1217" s="0" t="s">
        <v>1371</v>
      </c>
      <c r="O1217" s="0" t="s">
        <v>1673</v>
      </c>
      <c r="P1217" s="198" t="n">
        <v>5000</v>
      </c>
      <c r="S1217" s="0" t="s">
        <v>1343</v>
      </c>
      <c r="T1217" s="0" t="s">
        <v>772</v>
      </c>
      <c r="U1217" s="200" t="n">
        <v>4.5</v>
      </c>
      <c r="V1217" s="0" t="s">
        <v>1888</v>
      </c>
      <c r="W1217" s="0" t="s">
        <v>1675</v>
      </c>
      <c r="X1217" s="0" t="s">
        <v>1676</v>
      </c>
      <c r="Y1217" s="0" t="s">
        <v>1376</v>
      </c>
      <c r="Z1217" s="0" t="s">
        <v>573</v>
      </c>
      <c r="AA1217" s="0" t="n">
        <v>789007</v>
      </c>
      <c r="AB1217" s="197" t="n">
        <v>37027.875</v>
      </c>
      <c r="AC1217" s="197" t="n">
        <v>37027.875</v>
      </c>
    </row>
    <row r="1218" customFormat="false" ht="12.75" hidden="false" customHeight="false" outlineLevel="0" collapsed="false">
      <c r="A1218" s="191" t="str">
        <f aca="false">B1218&amp;" "&amp;C1218&amp;" "&amp;D1218</f>
        <v>US Natural Gas Physical</v>
      </c>
      <c r="B1218" s="191" t="str">
        <f aca="false">IF((LEFT(N1218,2)="US"),"US","")</f>
        <v>US</v>
      </c>
      <c r="C1218" s="191" t="str">
        <f aca="false">M1218</f>
        <v>Natural Gas</v>
      </c>
      <c r="D1218" s="191" t="str">
        <f aca="false">IF(ISNUMBER(FIND("Phy",N1218))=TRUE(),"Physical","Financial")</f>
        <v>Physical</v>
      </c>
      <c r="E1218" s="191" t="n">
        <f aca="false">IF(VLOOKUP(S1218,'DD-Lookup'!$J$6:$L$50,3,FALSE())="Monthly",(YEAR(AC1218)-YEAR(AB1218))*12+MONTH(AC1218)-MONTH(AB1218)+1,(AC1218-AB1218+1))</f>
        <v>1</v>
      </c>
      <c r="F1218" s="220" t="n">
        <f aca="false">E1218*SUM(P1218:Q1218)</f>
        <v>10000</v>
      </c>
      <c r="G1218" s="196" t="n">
        <v>1245779</v>
      </c>
      <c r="H1218" s="197" t="n">
        <v>37026.3439236111</v>
      </c>
      <c r="I1218" s="0" t="s">
        <v>1571</v>
      </c>
      <c r="M1218" s="0" t="s">
        <v>927</v>
      </c>
      <c r="N1218" s="0" t="s">
        <v>1371</v>
      </c>
      <c r="O1218" s="0" t="s">
        <v>1789</v>
      </c>
      <c r="P1218" s="198" t="n">
        <v>10000</v>
      </c>
      <c r="S1218" s="0" t="s">
        <v>1343</v>
      </c>
      <c r="T1218" s="0" t="s">
        <v>772</v>
      </c>
      <c r="U1218" s="200" t="n">
        <v>10.7</v>
      </c>
      <c r="V1218" s="0" t="s">
        <v>1674</v>
      </c>
      <c r="W1218" s="0" t="s">
        <v>1791</v>
      </c>
      <c r="X1218" s="0" t="s">
        <v>1676</v>
      </c>
      <c r="Y1218" s="0" t="s">
        <v>1376</v>
      </c>
      <c r="Z1218" s="0" t="s">
        <v>573</v>
      </c>
      <c r="AA1218" s="0" t="n">
        <v>789009</v>
      </c>
      <c r="AB1218" s="197" t="n">
        <v>37027.875</v>
      </c>
      <c r="AC1218" s="197" t="n">
        <v>37027.875</v>
      </c>
    </row>
    <row r="1219" customFormat="false" ht="12.75" hidden="false" customHeight="false" outlineLevel="0" collapsed="false">
      <c r="A1219" s="191" t="str">
        <f aca="false">B1219&amp;" "&amp;C1219&amp;" "&amp;D1219</f>
        <v>US Power Physical</v>
      </c>
      <c r="B1219" s="191" t="str">
        <f aca="false">IF((LEFT(N1219,2)="US"),"US","")</f>
        <v>US</v>
      </c>
      <c r="C1219" s="191" t="str">
        <f aca="false">M1219</f>
        <v>Power</v>
      </c>
      <c r="D1219" s="191" t="str">
        <f aca="false">IF(ISNUMBER(FIND("Phy",N1219))=TRUE(),"Physical","Financial")</f>
        <v>Physical</v>
      </c>
      <c r="E1219" s="191" t="n">
        <f aca="false">IF(VLOOKUP(S1219,'DD-Lookup'!$J$6:$L$50,3,FALSE())="Monthly",(YEAR(AC1219)-YEAR(AB1219))*12+MONTH(AC1219)-MONTH(AB1219)+1,(AC1219-AB1219+1))</f>
        <v>1</v>
      </c>
      <c r="F1219" s="220" t="n">
        <f aca="false">E1219*SUM(P1219:Q1219)</f>
        <v>25</v>
      </c>
      <c r="G1219" s="196" t="n">
        <v>1245780</v>
      </c>
      <c r="H1219" s="197" t="n">
        <v>37026.3439699074</v>
      </c>
      <c r="I1219" s="0" t="s">
        <v>1368</v>
      </c>
      <c r="M1219" s="0" t="s">
        <v>72</v>
      </c>
      <c r="N1219" s="0" t="s">
        <v>1746</v>
      </c>
      <c r="O1219" s="0" t="s">
        <v>1769</v>
      </c>
      <c r="Q1219" s="198" t="n">
        <v>25</v>
      </c>
      <c r="S1219" s="0" t="s">
        <v>781</v>
      </c>
      <c r="T1219" s="0" t="s">
        <v>772</v>
      </c>
      <c r="U1219" s="200" t="n">
        <v>240</v>
      </c>
      <c r="V1219" s="0" t="s">
        <v>1808</v>
      </c>
      <c r="W1219" s="0" t="s">
        <v>1768</v>
      </c>
      <c r="X1219" s="0" t="s">
        <v>1750</v>
      </c>
      <c r="Y1219" s="0" t="s">
        <v>1167</v>
      </c>
      <c r="Z1219" s="0" t="s">
        <v>628</v>
      </c>
      <c r="AA1219" s="0" t="n">
        <v>611034.1</v>
      </c>
      <c r="AB1219" s="197" t="n">
        <v>37027.875</v>
      </c>
      <c r="AC1219" s="197" t="n">
        <v>37027.875</v>
      </c>
    </row>
    <row r="1220" customFormat="false" ht="12.75" hidden="false" customHeight="false" outlineLevel="0" collapsed="false">
      <c r="A1220" s="191" t="str">
        <f aca="false">B1220&amp;" "&amp;C1220&amp;" "&amp;D1220</f>
        <v>US Natural Gas Financial</v>
      </c>
      <c r="B1220" s="191" t="str">
        <f aca="false">IF((LEFT(N1220,2)="US"),"US","")</f>
        <v>US</v>
      </c>
      <c r="C1220" s="191" t="str">
        <f aca="false">M1220</f>
        <v>Natural Gas</v>
      </c>
      <c r="D1220" s="191" t="str">
        <f aca="false">IF(ISNUMBER(FIND("Phy",N1220))=TRUE(),"Physical","Financial")</f>
        <v>Financial</v>
      </c>
      <c r="E1220" s="191" t="n">
        <f aca="false">IF(VLOOKUP(S1220,'DD-Lookup'!$J$6:$L$50,3,FALSE())="Monthly",(YEAR(AC1220)-YEAR(AB1220))*12+MONTH(AC1220)-MONTH(AB1220)+1,(AC1220-AB1220+1))</f>
        <v>31</v>
      </c>
      <c r="F1220" s="220" t="n">
        <f aca="false">E1220*SUM(P1220:Q1220)</f>
        <v>155000</v>
      </c>
      <c r="G1220" s="196" t="n">
        <v>1245781</v>
      </c>
      <c r="H1220" s="197" t="n">
        <v>37026.3439699074</v>
      </c>
      <c r="I1220" s="0" t="s">
        <v>633</v>
      </c>
      <c r="M1220" s="0" t="s">
        <v>927</v>
      </c>
      <c r="N1220" s="0" t="s">
        <v>1399</v>
      </c>
      <c r="O1220" s="0" t="s">
        <v>1954</v>
      </c>
      <c r="Q1220" s="198" t="n">
        <v>5000</v>
      </c>
      <c r="S1220" s="0" t="s">
        <v>1343</v>
      </c>
      <c r="T1220" s="0" t="s">
        <v>772</v>
      </c>
      <c r="U1220" s="200" t="n">
        <v>5.45</v>
      </c>
      <c r="V1220" s="0" t="s">
        <v>1955</v>
      </c>
      <c r="W1220" s="0" t="s">
        <v>1956</v>
      </c>
      <c r="X1220" s="0" t="s">
        <v>1957</v>
      </c>
      <c r="Y1220" s="0" t="s">
        <v>893</v>
      </c>
      <c r="Z1220" s="0" t="s">
        <v>573</v>
      </c>
      <c r="AA1220" s="0" t="s">
        <v>1958</v>
      </c>
      <c r="AB1220" s="197" t="n">
        <v>37073.875</v>
      </c>
      <c r="AC1220" s="197" t="n">
        <v>37103.875</v>
      </c>
      <c r="AD1220" s="0" t="n">
        <f aca="false">(AC1220-AB1220+1)*SUM(P1220:Q1220)</f>
        <v>155000</v>
      </c>
    </row>
    <row r="1221" customFormat="false" ht="12.75" hidden="false" customHeight="false" outlineLevel="0" collapsed="false">
      <c r="A1221" s="191" t="str">
        <f aca="false">B1221&amp;" "&amp;C1221&amp;" "&amp;D1221</f>
        <v>US Natural Gas Physical</v>
      </c>
      <c r="B1221" s="191" t="str">
        <f aca="false">IF((LEFT(N1221,2)="US"),"US","")</f>
        <v>US</v>
      </c>
      <c r="C1221" s="191" t="str">
        <f aca="false">M1221</f>
        <v>Natural Gas</v>
      </c>
      <c r="D1221" s="191" t="str">
        <f aca="false">IF(ISNUMBER(FIND("Phy",N1221))=TRUE(),"Physical","Financial")</f>
        <v>Physical</v>
      </c>
      <c r="E1221" s="191" t="n">
        <f aca="false">IF(VLOOKUP(S1221,'DD-Lookup'!$J$6:$L$50,3,FALSE())="Monthly",(YEAR(AC1221)-YEAR(AB1221))*12+MONTH(AC1221)-MONTH(AB1221)+1,(AC1221-AB1221+1))</f>
        <v>1</v>
      </c>
      <c r="F1221" s="220" t="n">
        <f aca="false">E1221*SUM(P1221:Q1221)</f>
        <v>10000</v>
      </c>
      <c r="G1221" s="196" t="n">
        <v>1245782</v>
      </c>
      <c r="H1221" s="197" t="n">
        <v>37026.3439814815</v>
      </c>
      <c r="I1221" s="0" t="s">
        <v>633</v>
      </c>
      <c r="M1221" s="0" t="s">
        <v>927</v>
      </c>
      <c r="N1221" s="0" t="s">
        <v>1371</v>
      </c>
      <c r="O1221" s="0" t="s">
        <v>1372</v>
      </c>
      <c r="P1221" s="198" t="n">
        <v>10000</v>
      </c>
      <c r="S1221" s="0" t="s">
        <v>1343</v>
      </c>
      <c r="T1221" s="0" t="s">
        <v>772</v>
      </c>
      <c r="U1221" s="200" t="n">
        <v>4.5287</v>
      </c>
      <c r="V1221" s="0" t="s">
        <v>1959</v>
      </c>
      <c r="W1221" s="0" t="s">
        <v>1374</v>
      </c>
      <c r="X1221" s="0" t="s">
        <v>1375</v>
      </c>
      <c r="Y1221" s="0" t="s">
        <v>1376</v>
      </c>
      <c r="Z1221" s="0" t="s">
        <v>573</v>
      </c>
      <c r="AA1221" s="0" t="n">
        <v>789010</v>
      </c>
      <c r="AB1221" s="197" t="n">
        <v>37027.875</v>
      </c>
      <c r="AC1221" s="197" t="n">
        <v>37027.875</v>
      </c>
    </row>
    <row r="1222" customFormat="false" ht="12.75" hidden="false" customHeight="false" outlineLevel="0" collapsed="false">
      <c r="A1222" s="191" t="str">
        <f aca="false">B1222&amp;" "&amp;C1222&amp;" "&amp;D1222</f>
        <v>US Natural Gas Physical</v>
      </c>
      <c r="B1222" s="191" t="str">
        <f aca="false">IF((LEFT(N1222,2)="US"),"US","")</f>
        <v>US</v>
      </c>
      <c r="C1222" s="191" t="str">
        <f aca="false">M1222</f>
        <v>Natural Gas</v>
      </c>
      <c r="D1222" s="191" t="str">
        <f aca="false">IF(ISNUMBER(FIND("Phy",N1222))=TRUE(),"Physical","Financial")</f>
        <v>Physical</v>
      </c>
      <c r="E1222" s="191" t="n">
        <f aca="false">IF(VLOOKUP(S1222,'DD-Lookup'!$J$6:$L$50,3,FALSE())="Monthly",(YEAR(AC1222)-YEAR(AB1222))*12+MONTH(AC1222)-MONTH(AB1222)+1,(AC1222-AB1222+1))</f>
        <v>1</v>
      </c>
      <c r="F1222" s="220" t="n">
        <f aca="false">E1222*SUM(P1222:Q1222)</f>
        <v>5000</v>
      </c>
      <c r="G1222" s="196" t="n">
        <v>1245783</v>
      </c>
      <c r="H1222" s="197" t="n">
        <v>37026.3439930556</v>
      </c>
      <c r="I1222" s="0" t="s">
        <v>1251</v>
      </c>
      <c r="M1222" s="0" t="s">
        <v>927</v>
      </c>
      <c r="N1222" s="0" t="s">
        <v>1371</v>
      </c>
      <c r="O1222" s="0" t="s">
        <v>1423</v>
      </c>
      <c r="Q1222" s="198" t="n">
        <v>5000</v>
      </c>
      <c r="S1222" s="0" t="s">
        <v>1343</v>
      </c>
      <c r="T1222" s="0" t="s">
        <v>772</v>
      </c>
      <c r="U1222" s="200" t="n">
        <v>4.325</v>
      </c>
      <c r="V1222" s="0" t="s">
        <v>1589</v>
      </c>
      <c r="W1222" s="0" t="s">
        <v>1424</v>
      </c>
      <c r="X1222" s="0" t="s">
        <v>1425</v>
      </c>
      <c r="Y1222" s="0" t="s">
        <v>1376</v>
      </c>
      <c r="Z1222" s="0" t="s">
        <v>573</v>
      </c>
      <c r="AA1222" s="0" t="n">
        <v>789012</v>
      </c>
      <c r="AB1222" s="197" t="n">
        <v>37027.875</v>
      </c>
      <c r="AC1222" s="197" t="n">
        <v>37027.875</v>
      </c>
    </row>
    <row r="1223" customFormat="false" ht="12.75" hidden="false" customHeight="false" outlineLevel="0" collapsed="false">
      <c r="A1223" s="191" t="str">
        <f aca="false">B1223&amp;" "&amp;C1223&amp;" "&amp;D1223</f>
        <v>US Natural Gas Financial</v>
      </c>
      <c r="B1223" s="191" t="str">
        <f aca="false">IF((LEFT(N1223,2)="US"),"US","")</f>
        <v>US</v>
      </c>
      <c r="C1223" s="191" t="str">
        <f aca="false">M1223</f>
        <v>Natural Gas</v>
      </c>
      <c r="D1223" s="191" t="str">
        <f aca="false">IF(ISNUMBER(FIND("Phy",N1223))=TRUE(),"Physical","Financial")</f>
        <v>Financial</v>
      </c>
      <c r="E1223" s="191" t="n">
        <f aca="false">IF(VLOOKUP(S1223,'DD-Lookup'!$J$6:$L$50,3,FALSE())="Monthly",(YEAR(AC1223)-YEAR(AB1223))*12+MONTH(AC1223)-MONTH(AB1223)+1,(AC1223-AB1223+1))</f>
        <v>31</v>
      </c>
      <c r="F1223" s="220" t="n">
        <f aca="false">E1223*SUM(P1223:Q1223)</f>
        <v>155000</v>
      </c>
      <c r="G1223" s="196" t="n">
        <v>1245784</v>
      </c>
      <c r="H1223" s="197" t="n">
        <v>37026.3440277778</v>
      </c>
      <c r="I1223" s="0" t="s">
        <v>1368</v>
      </c>
      <c r="M1223" s="0" t="s">
        <v>927</v>
      </c>
      <c r="N1223" s="0" t="s">
        <v>1399</v>
      </c>
      <c r="O1223" s="0" t="s">
        <v>1960</v>
      </c>
      <c r="Q1223" s="198" t="n">
        <v>5000</v>
      </c>
      <c r="S1223" s="0" t="s">
        <v>1343</v>
      </c>
      <c r="T1223" s="0" t="s">
        <v>772</v>
      </c>
      <c r="U1223" s="200" t="n">
        <v>5.3</v>
      </c>
      <c r="V1223" s="0" t="s">
        <v>1961</v>
      </c>
      <c r="W1223" s="0" t="s">
        <v>1956</v>
      </c>
      <c r="X1223" s="0" t="s">
        <v>1957</v>
      </c>
      <c r="Y1223" s="0" t="s">
        <v>893</v>
      </c>
      <c r="Z1223" s="0" t="s">
        <v>573</v>
      </c>
      <c r="AA1223" s="0" t="s">
        <v>1962</v>
      </c>
      <c r="AB1223" s="197" t="n">
        <v>37104.875</v>
      </c>
      <c r="AC1223" s="197" t="n">
        <v>37134.875</v>
      </c>
      <c r="AD1223" s="0" t="n">
        <f aca="false">(AC1223-AB1223+1)*SUM(P1223:Q1223)</f>
        <v>155000</v>
      </c>
    </row>
    <row r="1224" customFormat="false" ht="12.75" hidden="false" customHeight="false" outlineLevel="0" collapsed="false">
      <c r="A1224" s="191" t="str">
        <f aca="false">B1224&amp;" "&amp;C1224&amp;" "&amp;D1224</f>
        <v>US Natural Gas Physical</v>
      </c>
      <c r="B1224" s="191" t="str">
        <f aca="false">IF((LEFT(N1224,2)="US"),"US","")</f>
        <v>US</v>
      </c>
      <c r="C1224" s="191" t="str">
        <f aca="false">M1224</f>
        <v>Natural Gas</v>
      </c>
      <c r="D1224" s="191" t="str">
        <f aca="false">IF(ISNUMBER(FIND("Phy",N1224))=TRUE(),"Physical","Financial")</f>
        <v>Physical</v>
      </c>
      <c r="E1224" s="191" t="n">
        <f aca="false">IF(VLOOKUP(S1224,'DD-Lookup'!$J$6:$L$50,3,FALSE())="Monthly",(YEAR(AC1224)-YEAR(AB1224))*12+MONTH(AC1224)-MONTH(AB1224)+1,(AC1224-AB1224+1))</f>
        <v>1</v>
      </c>
      <c r="F1224" s="220" t="n">
        <f aca="false">E1224*SUM(P1224:Q1224)</f>
        <v>5000</v>
      </c>
      <c r="G1224" s="196" t="n">
        <v>1245785</v>
      </c>
      <c r="H1224" s="197" t="n">
        <v>37026.3440393519</v>
      </c>
      <c r="I1224" s="0" t="s">
        <v>1430</v>
      </c>
      <c r="M1224" s="0" t="s">
        <v>927</v>
      </c>
      <c r="N1224" s="0" t="s">
        <v>1371</v>
      </c>
      <c r="O1224" s="0" t="s">
        <v>1436</v>
      </c>
      <c r="Q1224" s="198" t="n">
        <v>5000</v>
      </c>
      <c r="S1224" s="0" t="s">
        <v>1343</v>
      </c>
      <c r="T1224" s="0" t="s">
        <v>772</v>
      </c>
      <c r="U1224" s="200" t="n">
        <v>4.33</v>
      </c>
      <c r="V1224" s="0" t="s">
        <v>1559</v>
      </c>
      <c r="W1224" s="0" t="s">
        <v>1424</v>
      </c>
      <c r="X1224" s="0" t="s">
        <v>1425</v>
      </c>
      <c r="Y1224" s="0" t="s">
        <v>1376</v>
      </c>
      <c r="Z1224" s="0" t="s">
        <v>573</v>
      </c>
      <c r="AA1224" s="0" t="n">
        <v>789013</v>
      </c>
      <c r="AB1224" s="197" t="n">
        <v>37027.875</v>
      </c>
      <c r="AC1224" s="197" t="n">
        <v>37027.875</v>
      </c>
    </row>
    <row r="1225" customFormat="false" ht="12.75" hidden="false" customHeight="false" outlineLevel="0" collapsed="false">
      <c r="A1225" s="191" t="str">
        <f aca="false">B1225&amp;" "&amp;C1225&amp;" "&amp;D1225</f>
        <v>US Power Physical</v>
      </c>
      <c r="B1225" s="191" t="str">
        <f aca="false">IF((LEFT(N1225,2)="US"),"US","")</f>
        <v>US</v>
      </c>
      <c r="C1225" s="191" t="str">
        <f aca="false">M1225</f>
        <v>Power</v>
      </c>
      <c r="D1225" s="191" t="str">
        <f aca="false">IF(ISNUMBER(FIND("Phy",N1225))=TRUE(),"Physical","Financial")</f>
        <v>Physical</v>
      </c>
      <c r="E1225" s="191" t="n">
        <f aca="false">IF(VLOOKUP(S1225,'DD-Lookup'!$J$6:$L$50,3,FALSE())="Monthly",(YEAR(AC1225)-YEAR(AB1225))*12+MONTH(AC1225)-MONTH(AB1225)+1,(AC1225-AB1225+1))</f>
        <v>5</v>
      </c>
      <c r="F1225" s="220" t="n">
        <f aca="false">E1225*SUM(P1225:Q1225)</f>
        <v>250</v>
      </c>
      <c r="G1225" s="196" t="n">
        <v>1245786</v>
      </c>
      <c r="H1225" s="197" t="n">
        <v>37026.3440625</v>
      </c>
      <c r="I1225" s="0" t="s">
        <v>1276</v>
      </c>
      <c r="M1225" s="0" t="s">
        <v>72</v>
      </c>
      <c r="N1225" s="0" t="s">
        <v>1190</v>
      </c>
      <c r="O1225" s="0" t="s">
        <v>1963</v>
      </c>
      <c r="Q1225" s="198" t="n">
        <v>50</v>
      </c>
      <c r="S1225" s="0" t="s">
        <v>781</v>
      </c>
      <c r="T1225" s="0" t="s">
        <v>772</v>
      </c>
      <c r="U1225" s="200" t="n">
        <v>48.25</v>
      </c>
      <c r="V1225" s="0" t="s">
        <v>1277</v>
      </c>
      <c r="W1225" s="0" t="s">
        <v>1232</v>
      </c>
      <c r="X1225" s="0" t="s">
        <v>1233</v>
      </c>
      <c r="Y1225" s="0" t="s">
        <v>1167</v>
      </c>
      <c r="Z1225" s="0" t="s">
        <v>628</v>
      </c>
      <c r="AA1225" s="0" t="n">
        <v>611035.1</v>
      </c>
      <c r="AB1225" s="197" t="n">
        <v>37032.875</v>
      </c>
      <c r="AC1225" s="197" t="n">
        <v>37036.875</v>
      </c>
    </row>
    <row r="1226" customFormat="false" ht="12.75" hidden="false" customHeight="false" outlineLevel="0" collapsed="false">
      <c r="A1226" s="191" t="str">
        <f aca="false">B1226&amp;" "&amp;C1226&amp;" "&amp;D1226</f>
        <v>US Natural Gas Physical</v>
      </c>
      <c r="B1226" s="191" t="str">
        <f aca="false">IF((LEFT(N1226,2)="US"),"US","")</f>
        <v>US</v>
      </c>
      <c r="C1226" s="191" t="str">
        <f aca="false">M1226</f>
        <v>Natural Gas</v>
      </c>
      <c r="D1226" s="191" t="str">
        <f aca="false">IF(ISNUMBER(FIND("Phy",N1226))=TRUE(),"Physical","Financial")</f>
        <v>Physical</v>
      </c>
      <c r="E1226" s="191" t="n">
        <f aca="false">IF(VLOOKUP(S1226,'DD-Lookup'!$J$6:$L$50,3,FALSE())="Monthly",(YEAR(AC1226)-YEAR(AB1226))*12+MONTH(AC1226)-MONTH(AB1226)+1,(AC1226-AB1226+1))</f>
        <v>1</v>
      </c>
      <c r="F1226" s="220" t="n">
        <f aca="false">E1226*SUM(P1226:Q1226)</f>
        <v>5000</v>
      </c>
      <c r="G1226" s="196" t="n">
        <v>1245787</v>
      </c>
      <c r="H1226" s="197" t="n">
        <v>37026.3441087963</v>
      </c>
      <c r="I1226" s="0" t="s">
        <v>1364</v>
      </c>
      <c r="M1226" s="0" t="s">
        <v>927</v>
      </c>
      <c r="N1226" s="0" t="s">
        <v>1371</v>
      </c>
      <c r="O1226" s="0" t="s">
        <v>1423</v>
      </c>
      <c r="P1226" s="198" t="n">
        <v>5000</v>
      </c>
      <c r="S1226" s="0" t="s">
        <v>1343</v>
      </c>
      <c r="T1226" s="0" t="s">
        <v>772</v>
      </c>
      <c r="U1226" s="200" t="n">
        <v>4.325</v>
      </c>
      <c r="V1226" s="0" t="s">
        <v>1598</v>
      </c>
      <c r="W1226" s="0" t="s">
        <v>1424</v>
      </c>
      <c r="X1226" s="0" t="s">
        <v>1425</v>
      </c>
      <c r="Y1226" s="0" t="s">
        <v>1376</v>
      </c>
      <c r="Z1226" s="0" t="s">
        <v>573</v>
      </c>
      <c r="AA1226" s="0" t="n">
        <v>789014</v>
      </c>
      <c r="AB1226" s="197" t="n">
        <v>37027.875</v>
      </c>
      <c r="AC1226" s="197" t="n">
        <v>37027.875</v>
      </c>
    </row>
    <row r="1227" customFormat="false" ht="12.75" hidden="false" customHeight="false" outlineLevel="0" collapsed="false">
      <c r="A1227" s="191" t="str">
        <f aca="false">B1227&amp;" "&amp;C1227&amp;" "&amp;D1227</f>
        <v>US Natural Gas Financial</v>
      </c>
      <c r="B1227" s="191" t="str">
        <f aca="false">IF((LEFT(N1227,2)="US"),"US","")</f>
        <v>US</v>
      </c>
      <c r="C1227" s="191" t="str">
        <f aca="false">M1227</f>
        <v>Natural Gas</v>
      </c>
      <c r="D1227" s="191" t="str">
        <f aca="false">IF(ISNUMBER(FIND("Phy",N1227))=TRUE(),"Physical","Financial")</f>
        <v>Financial</v>
      </c>
      <c r="E1227" s="191" t="n">
        <f aca="false">IF(VLOOKUP(S1227,'DD-Lookup'!$J$6:$L$50,3,FALSE())="Monthly",(YEAR(AC1227)-YEAR(AB1227))*12+MONTH(AC1227)-MONTH(AB1227)+1,(AC1227-AB1227+1))</f>
        <v>30</v>
      </c>
      <c r="F1227" s="220" t="n">
        <f aca="false">E1227*SUM(P1227:Q1227)</f>
        <v>150000</v>
      </c>
      <c r="G1227" s="196" t="n">
        <v>1245788</v>
      </c>
      <c r="H1227" s="197" t="n">
        <v>37026.3441203704</v>
      </c>
      <c r="I1227" s="0" t="s">
        <v>1482</v>
      </c>
      <c r="M1227" s="0" t="s">
        <v>927</v>
      </c>
      <c r="N1227" s="0" t="s">
        <v>1399</v>
      </c>
      <c r="O1227" s="0" t="s">
        <v>1964</v>
      </c>
      <c r="Q1227" s="198" t="n">
        <v>5000</v>
      </c>
      <c r="S1227" s="0" t="s">
        <v>1343</v>
      </c>
      <c r="T1227" s="0" t="s">
        <v>772</v>
      </c>
      <c r="U1227" s="200" t="n">
        <v>4.45</v>
      </c>
      <c r="V1227" s="0" t="s">
        <v>1965</v>
      </c>
      <c r="W1227" s="0" t="s">
        <v>1956</v>
      </c>
      <c r="X1227" s="0" t="s">
        <v>1957</v>
      </c>
      <c r="Y1227" s="0" t="s">
        <v>893</v>
      </c>
      <c r="Z1227" s="0" t="s">
        <v>573</v>
      </c>
      <c r="AA1227" s="0" t="s">
        <v>1966</v>
      </c>
      <c r="AB1227" s="197" t="n">
        <v>37135.875</v>
      </c>
      <c r="AC1227" s="197" t="n">
        <v>37164.875</v>
      </c>
      <c r="AD1227" s="0" t="n">
        <f aca="false">(AC1227-AB1227+1)*SUM(P1227:Q1227)</f>
        <v>150000</v>
      </c>
    </row>
    <row r="1228" customFormat="false" ht="12.75" hidden="false" customHeight="false" outlineLevel="0" collapsed="false">
      <c r="A1228" s="191" t="str">
        <f aca="false">B1228&amp;" "&amp;C1228&amp;" "&amp;D1228</f>
        <v>US Natural Gas Physical</v>
      </c>
      <c r="B1228" s="191" t="str">
        <f aca="false">IF((LEFT(N1228,2)="US"),"US","")</f>
        <v>US</v>
      </c>
      <c r="C1228" s="191" t="str">
        <f aca="false">M1228</f>
        <v>Natural Gas</v>
      </c>
      <c r="D1228" s="191" t="str">
        <f aca="false">IF(ISNUMBER(FIND("Phy",N1228))=TRUE(),"Physical","Financial")</f>
        <v>Physical</v>
      </c>
      <c r="E1228" s="191" t="n">
        <f aca="false">IF(VLOOKUP(S1228,'DD-Lookup'!$J$6:$L$50,3,FALSE())="Monthly",(YEAR(AC1228)-YEAR(AB1228))*12+MONTH(AC1228)-MONTH(AB1228)+1,(AC1228-AB1228+1))</f>
        <v>1</v>
      </c>
      <c r="F1228" s="220" t="n">
        <f aca="false">E1228*SUM(P1228:Q1228)</f>
        <v>4450</v>
      </c>
      <c r="G1228" s="196" t="n">
        <v>1245789</v>
      </c>
      <c r="H1228" s="197" t="n">
        <v>37026.3441550926</v>
      </c>
      <c r="I1228" s="0" t="s">
        <v>1251</v>
      </c>
      <c r="M1228" s="0" t="s">
        <v>927</v>
      </c>
      <c r="N1228" s="0" t="s">
        <v>1371</v>
      </c>
      <c r="O1228" s="0" t="s">
        <v>1967</v>
      </c>
      <c r="Q1228" s="198" t="n">
        <v>4450</v>
      </c>
      <c r="S1228" s="0" t="s">
        <v>1343</v>
      </c>
      <c r="T1228" s="0" t="s">
        <v>772</v>
      </c>
      <c r="U1228" s="200" t="n">
        <v>4.27</v>
      </c>
      <c r="V1228" s="0" t="s">
        <v>1968</v>
      </c>
      <c r="W1228" s="0" t="s">
        <v>1459</v>
      </c>
      <c r="X1228" s="0" t="s">
        <v>1460</v>
      </c>
      <c r="Y1228" s="0" t="s">
        <v>1376</v>
      </c>
      <c r="Z1228" s="0" t="s">
        <v>573</v>
      </c>
      <c r="AA1228" s="0" t="n">
        <v>789015</v>
      </c>
      <c r="AB1228" s="197" t="n">
        <v>37027.875</v>
      </c>
      <c r="AC1228" s="197" t="n">
        <v>37027.875</v>
      </c>
    </row>
    <row r="1229" customFormat="false" ht="12.75" hidden="false" customHeight="false" outlineLevel="0" collapsed="false">
      <c r="A1229" s="191" t="str">
        <f aca="false">B1229&amp;" "&amp;C1229&amp;" "&amp;D1229</f>
        <v>US Natural Gas Financial</v>
      </c>
      <c r="B1229" s="191" t="str">
        <f aca="false">IF((LEFT(N1229,2)="US"),"US","")</f>
        <v>US</v>
      </c>
      <c r="C1229" s="191" t="str">
        <f aca="false">M1229</f>
        <v>Natural Gas</v>
      </c>
      <c r="D1229" s="191" t="str">
        <f aca="false">IF(ISNUMBER(FIND("Phy",N1229))=TRUE(),"Physical","Financial")</f>
        <v>Financial</v>
      </c>
      <c r="E1229" s="191" t="n">
        <f aca="false">IF(VLOOKUP(S1229,'DD-Lookup'!$J$6:$L$50,3,FALSE())="Monthly",(YEAR(AC1229)-YEAR(AB1229))*12+MONTH(AC1229)-MONTH(AB1229)+1,(AC1229-AB1229+1))</f>
        <v>31</v>
      </c>
      <c r="F1229" s="220" t="n">
        <f aca="false">E1229*SUM(P1229:Q1229)</f>
        <v>155000</v>
      </c>
      <c r="G1229" s="196" t="n">
        <v>1245790</v>
      </c>
      <c r="H1229" s="197" t="n">
        <v>37026.344212963</v>
      </c>
      <c r="I1229" s="0" t="s">
        <v>1620</v>
      </c>
      <c r="M1229" s="0" t="s">
        <v>927</v>
      </c>
      <c r="N1229" s="0" t="s">
        <v>1399</v>
      </c>
      <c r="O1229" s="0" t="s">
        <v>1954</v>
      </c>
      <c r="Q1229" s="198" t="n">
        <v>5000</v>
      </c>
      <c r="S1229" s="0" t="s">
        <v>1343</v>
      </c>
      <c r="T1229" s="0" t="s">
        <v>772</v>
      </c>
      <c r="U1229" s="200" t="n">
        <v>5.6</v>
      </c>
      <c r="V1229" s="0" t="s">
        <v>1773</v>
      </c>
      <c r="W1229" s="0" t="s">
        <v>1956</v>
      </c>
      <c r="X1229" s="0" t="s">
        <v>1957</v>
      </c>
      <c r="Y1229" s="0" t="s">
        <v>893</v>
      </c>
      <c r="Z1229" s="0" t="s">
        <v>573</v>
      </c>
      <c r="AA1229" s="0" t="s">
        <v>1969</v>
      </c>
      <c r="AB1229" s="197" t="n">
        <v>37073.875</v>
      </c>
      <c r="AC1229" s="197" t="n">
        <v>37103.875</v>
      </c>
      <c r="AD1229" s="0" t="n">
        <f aca="false">(AC1229-AB1229+1)*SUM(P1229:Q1229)</f>
        <v>155000</v>
      </c>
    </row>
    <row r="1230" customFormat="false" ht="12.75" hidden="false" customHeight="false" outlineLevel="0" collapsed="false">
      <c r="A1230" s="191" t="str">
        <f aca="false">B1230&amp;" "&amp;C1230&amp;" "&amp;D1230</f>
        <v>US Natural Gas Physical</v>
      </c>
      <c r="B1230" s="191" t="str">
        <f aca="false">IF((LEFT(N1230,2)="US"),"US","")</f>
        <v>US</v>
      </c>
      <c r="C1230" s="191" t="str">
        <f aca="false">M1230</f>
        <v>Natural Gas</v>
      </c>
      <c r="D1230" s="191" t="str">
        <f aca="false">IF(ISNUMBER(FIND("Phy",N1230))=TRUE(),"Physical","Financial")</f>
        <v>Physical</v>
      </c>
      <c r="E1230" s="191" t="n">
        <f aca="false">IF(VLOOKUP(S1230,'DD-Lookup'!$J$6:$L$50,3,FALSE())="Monthly",(YEAR(AC1230)-YEAR(AB1230))*12+MONTH(AC1230)-MONTH(AB1230)+1,(AC1230-AB1230+1))</f>
        <v>1</v>
      </c>
      <c r="F1230" s="220" t="n">
        <f aca="false">E1230*SUM(P1230:Q1230)</f>
        <v>10000</v>
      </c>
      <c r="G1230" s="196" t="n">
        <v>1245791</v>
      </c>
      <c r="H1230" s="197" t="n">
        <v>37026.3442824074</v>
      </c>
      <c r="I1230" s="0" t="s">
        <v>625</v>
      </c>
      <c r="M1230" s="0" t="s">
        <v>927</v>
      </c>
      <c r="N1230" s="0" t="s">
        <v>1371</v>
      </c>
      <c r="O1230" s="0" t="s">
        <v>1372</v>
      </c>
      <c r="Q1230" s="198" t="n">
        <v>10000</v>
      </c>
      <c r="S1230" s="0" t="s">
        <v>1343</v>
      </c>
      <c r="T1230" s="0" t="s">
        <v>772</v>
      </c>
      <c r="U1230" s="200" t="n">
        <v>4.5325</v>
      </c>
      <c r="V1230" s="0" t="s">
        <v>1496</v>
      </c>
      <c r="W1230" s="0" t="s">
        <v>1374</v>
      </c>
      <c r="X1230" s="0" t="s">
        <v>1375</v>
      </c>
      <c r="Y1230" s="0" t="s">
        <v>1376</v>
      </c>
      <c r="Z1230" s="0" t="s">
        <v>573</v>
      </c>
      <c r="AA1230" s="0" t="n">
        <v>789016</v>
      </c>
      <c r="AB1230" s="197" t="n">
        <v>37027.875</v>
      </c>
      <c r="AC1230" s="197" t="n">
        <v>37027.875</v>
      </c>
    </row>
    <row r="1231" customFormat="false" ht="12.75" hidden="false" customHeight="false" outlineLevel="0" collapsed="false">
      <c r="A1231" s="191" t="str">
        <f aca="false">B1231&amp;" "&amp;C1231&amp;" "&amp;D1231</f>
        <v>US Natural Gas Financial</v>
      </c>
      <c r="B1231" s="191" t="str">
        <f aca="false">IF((LEFT(N1231,2)="US"),"US","")</f>
        <v>US</v>
      </c>
      <c r="C1231" s="191" t="str">
        <f aca="false">M1231</f>
        <v>Natural Gas</v>
      </c>
      <c r="D1231" s="191" t="str">
        <f aca="false">IF(ISNUMBER(FIND("Phy",N1231))=TRUE(),"Physical","Financial")</f>
        <v>Financial</v>
      </c>
      <c r="E1231" s="191" t="n">
        <f aca="false">IF(VLOOKUP(S1231,'DD-Lookup'!$J$6:$L$50,3,FALSE())="Monthly",(YEAR(AC1231)-YEAR(AB1231))*12+MONTH(AC1231)-MONTH(AB1231)+1,(AC1231-AB1231+1))</f>
        <v>30</v>
      </c>
      <c r="F1231" s="220" t="n">
        <f aca="false">E1231*SUM(P1231:Q1231)</f>
        <v>75000</v>
      </c>
      <c r="G1231" s="196" t="n">
        <v>1245792</v>
      </c>
      <c r="H1231" s="197" t="n">
        <v>37026.3443055556</v>
      </c>
      <c r="I1231" s="0" t="s">
        <v>1379</v>
      </c>
      <c r="M1231" s="0" t="s">
        <v>927</v>
      </c>
      <c r="N1231" s="0" t="s">
        <v>1341</v>
      </c>
      <c r="O1231" s="0" t="s">
        <v>1342</v>
      </c>
      <c r="Q1231" s="198" t="n">
        <v>2500</v>
      </c>
      <c r="S1231" s="0" t="s">
        <v>1343</v>
      </c>
      <c r="T1231" s="0" t="s">
        <v>772</v>
      </c>
      <c r="U1231" s="200" t="n">
        <v>4.495</v>
      </c>
      <c r="V1231" s="0" t="s">
        <v>1562</v>
      </c>
      <c r="W1231" s="0" t="s">
        <v>1345</v>
      </c>
      <c r="X1231" s="0" t="s">
        <v>1346</v>
      </c>
      <c r="Y1231" s="0" t="s">
        <v>893</v>
      </c>
      <c r="Z1231" s="0" t="s">
        <v>573</v>
      </c>
      <c r="AA1231" s="0" t="s">
        <v>1970</v>
      </c>
      <c r="AB1231" s="197" t="n">
        <v>37043.875</v>
      </c>
      <c r="AC1231" s="197" t="n">
        <v>37072.875</v>
      </c>
      <c r="AD1231" s="0" t="n">
        <f aca="false">(AC1231-AB1231+1)*SUM(P1231:Q1231)</f>
        <v>75000</v>
      </c>
    </row>
    <row r="1232" customFormat="false" ht="12.75" hidden="false" customHeight="false" outlineLevel="0" collapsed="false">
      <c r="A1232" s="191" t="str">
        <f aca="false">B1232&amp;" "&amp;C1232&amp;" "&amp;D1232</f>
        <v>US Natural Gas Financial</v>
      </c>
      <c r="B1232" s="191" t="str">
        <f aca="false">IF((LEFT(N1232,2)="US"),"US","")</f>
        <v>US</v>
      </c>
      <c r="C1232" s="191" t="str">
        <f aca="false">M1232</f>
        <v>Natural Gas</v>
      </c>
      <c r="D1232" s="191" t="str">
        <f aca="false">IF(ISNUMBER(FIND("Phy",N1232))=TRUE(),"Physical","Financial")</f>
        <v>Financial</v>
      </c>
      <c r="E1232" s="191" t="n">
        <f aca="false">IF(VLOOKUP(S1232,'DD-Lookup'!$J$6:$L$50,3,FALSE())="Monthly",(YEAR(AC1232)-YEAR(AB1232))*12+MONTH(AC1232)-MONTH(AB1232)+1,(AC1232-AB1232+1))</f>
        <v>151</v>
      </c>
      <c r="F1232" s="220" t="n">
        <f aca="false">E1232*SUM(P1232:Q1232)</f>
        <v>755000</v>
      </c>
      <c r="G1232" s="196" t="n">
        <v>1245793</v>
      </c>
      <c r="H1232" s="197" t="n">
        <v>37026.3443402778</v>
      </c>
      <c r="I1232" s="0" t="s">
        <v>1187</v>
      </c>
      <c r="M1232" s="0" t="s">
        <v>927</v>
      </c>
      <c r="N1232" s="0" t="s">
        <v>1341</v>
      </c>
      <c r="O1232" s="0" t="s">
        <v>1442</v>
      </c>
      <c r="Q1232" s="198" t="n">
        <v>5000</v>
      </c>
      <c r="S1232" s="0" t="s">
        <v>1343</v>
      </c>
      <c r="T1232" s="0" t="s">
        <v>772</v>
      </c>
      <c r="U1232" s="200" t="n">
        <v>4.895</v>
      </c>
      <c r="V1232" s="0" t="s">
        <v>1971</v>
      </c>
      <c r="W1232" s="0" t="s">
        <v>1345</v>
      </c>
      <c r="X1232" s="0" t="s">
        <v>1346</v>
      </c>
      <c r="Y1232" s="0" t="s">
        <v>893</v>
      </c>
      <c r="Z1232" s="0" t="s">
        <v>573</v>
      </c>
      <c r="AA1232" s="0" t="s">
        <v>1972</v>
      </c>
      <c r="AB1232" s="197" t="n">
        <v>37196</v>
      </c>
      <c r="AC1232" s="197" t="n">
        <v>37346</v>
      </c>
      <c r="AD1232" s="0" t="n">
        <f aca="false">(AC1232-AB1232+1)*SUM(P1232:Q1232)</f>
        <v>755000</v>
      </c>
    </row>
    <row r="1233" customFormat="false" ht="12.75" hidden="false" customHeight="false" outlineLevel="0" collapsed="false">
      <c r="A1233" s="191" t="str">
        <f aca="false">B1233&amp;" "&amp;C1233&amp;" "&amp;D1233</f>
        <v>US Natural Gas Physical</v>
      </c>
      <c r="B1233" s="191" t="str">
        <f aca="false">IF((LEFT(N1233,2)="US"),"US","")</f>
        <v>US</v>
      </c>
      <c r="C1233" s="191" t="str">
        <f aca="false">M1233</f>
        <v>Natural Gas</v>
      </c>
      <c r="D1233" s="191" t="str">
        <f aca="false">IF(ISNUMBER(FIND("Phy",N1233))=TRUE(),"Physical","Financial")</f>
        <v>Physical</v>
      </c>
      <c r="E1233" s="191" t="n">
        <f aca="false">IF(VLOOKUP(S1233,'DD-Lookup'!$J$6:$L$50,3,FALSE())="Monthly",(YEAR(AC1233)-YEAR(AB1233))*12+MONTH(AC1233)-MONTH(AB1233)+1,(AC1233-AB1233+1))</f>
        <v>1</v>
      </c>
      <c r="F1233" s="220" t="n">
        <f aca="false">E1233*SUM(P1233:Q1233)</f>
        <v>10000</v>
      </c>
      <c r="G1233" s="196" t="n">
        <v>1245795</v>
      </c>
      <c r="H1233" s="197" t="n">
        <v>37026.3443634259</v>
      </c>
      <c r="I1233" s="0" t="s">
        <v>1854</v>
      </c>
      <c r="M1233" s="0" t="s">
        <v>927</v>
      </c>
      <c r="N1233" s="0" t="s">
        <v>1371</v>
      </c>
      <c r="O1233" s="0" t="s">
        <v>1566</v>
      </c>
      <c r="Q1233" s="198" t="n">
        <v>10000</v>
      </c>
      <c r="S1233" s="0" t="s">
        <v>1343</v>
      </c>
      <c r="T1233" s="0" t="s">
        <v>772</v>
      </c>
      <c r="U1233" s="200" t="n">
        <v>4.415</v>
      </c>
      <c r="V1233" s="0" t="s">
        <v>1855</v>
      </c>
      <c r="W1233" s="0" t="s">
        <v>1567</v>
      </c>
      <c r="X1233" s="0" t="s">
        <v>1568</v>
      </c>
      <c r="Y1233" s="0" t="s">
        <v>1376</v>
      </c>
      <c r="Z1233" s="0" t="s">
        <v>573</v>
      </c>
      <c r="AA1233" s="0" t="n">
        <v>789017</v>
      </c>
      <c r="AB1233" s="197" t="n">
        <v>37027.875</v>
      </c>
      <c r="AC1233" s="197" t="n">
        <v>37027.875</v>
      </c>
    </row>
    <row r="1234" customFormat="false" ht="12.75" hidden="false" customHeight="false" outlineLevel="0" collapsed="false">
      <c r="A1234" s="191" t="str">
        <f aca="false">B1234&amp;" "&amp;C1234&amp;" "&amp;D1234</f>
        <v>US Natural Gas Physical</v>
      </c>
      <c r="B1234" s="191" t="str">
        <f aca="false">IF((LEFT(N1234,2)="US"),"US","")</f>
        <v>US</v>
      </c>
      <c r="C1234" s="191" t="str">
        <f aca="false">M1234</f>
        <v>Natural Gas</v>
      </c>
      <c r="D1234" s="191" t="str">
        <f aca="false">IF(ISNUMBER(FIND("Phy",N1234))=TRUE(),"Physical","Financial")</f>
        <v>Physical</v>
      </c>
      <c r="E1234" s="191" t="n">
        <f aca="false">IF(VLOOKUP(S1234,'DD-Lookup'!$J$6:$L$50,3,FALSE())="Monthly",(YEAR(AC1234)-YEAR(AB1234))*12+MONTH(AC1234)-MONTH(AB1234)+1,(AC1234-AB1234+1))</f>
        <v>16</v>
      </c>
      <c r="F1234" s="220" t="n">
        <f aca="false">E1234*SUM(P1234:Q1234)</f>
        <v>11664</v>
      </c>
      <c r="G1234" s="196" t="n">
        <v>1245796</v>
      </c>
      <c r="H1234" s="197" t="n">
        <v>37026.344375</v>
      </c>
      <c r="I1234" s="0" t="s">
        <v>1692</v>
      </c>
      <c r="M1234" s="0" t="s">
        <v>927</v>
      </c>
      <c r="N1234" s="0" t="s">
        <v>1371</v>
      </c>
      <c r="O1234" s="0" t="s">
        <v>1973</v>
      </c>
      <c r="Q1234" s="198" t="n">
        <v>729</v>
      </c>
      <c r="S1234" s="0" t="s">
        <v>1343</v>
      </c>
      <c r="T1234" s="0" t="s">
        <v>772</v>
      </c>
      <c r="U1234" s="200" t="n">
        <v>4.34</v>
      </c>
      <c r="V1234" s="0" t="s">
        <v>1704</v>
      </c>
      <c r="W1234" s="0" t="s">
        <v>1424</v>
      </c>
      <c r="X1234" s="0" t="s">
        <v>1425</v>
      </c>
      <c r="Y1234" s="0" t="s">
        <v>1376</v>
      </c>
      <c r="Z1234" s="0" t="s">
        <v>573</v>
      </c>
      <c r="AA1234" s="0" t="n">
        <v>789018</v>
      </c>
      <c r="AB1234" s="197" t="n">
        <v>37027.875</v>
      </c>
      <c r="AC1234" s="197" t="n">
        <v>37042.875</v>
      </c>
    </row>
    <row r="1235" customFormat="false" ht="12.75" hidden="false" customHeight="false" outlineLevel="0" collapsed="false">
      <c r="A1235" s="191" t="str">
        <f aca="false">B1235&amp;" "&amp;C1235&amp;" "&amp;D1235</f>
        <v>US Natural Gas Physical</v>
      </c>
      <c r="B1235" s="191" t="str">
        <f aca="false">IF((LEFT(N1235,2)="US"),"US","")</f>
        <v>US</v>
      </c>
      <c r="C1235" s="191" t="str">
        <f aca="false">M1235</f>
        <v>Natural Gas</v>
      </c>
      <c r="D1235" s="191" t="str">
        <f aca="false">IF(ISNUMBER(FIND("Phy",N1235))=TRUE(),"Physical","Financial")</f>
        <v>Physical</v>
      </c>
      <c r="E1235" s="191" t="n">
        <f aca="false">IF(VLOOKUP(S1235,'DD-Lookup'!$J$6:$L$50,3,FALSE())="Monthly",(YEAR(AC1235)-YEAR(AB1235))*12+MONTH(AC1235)-MONTH(AB1235)+1,(AC1235-AB1235+1))</f>
        <v>1</v>
      </c>
      <c r="F1235" s="220" t="n">
        <f aca="false">E1235*SUM(P1235:Q1235)</f>
        <v>10000</v>
      </c>
      <c r="G1235" s="196" t="n">
        <v>1245797</v>
      </c>
      <c r="H1235" s="197" t="n">
        <v>37026.3444328704</v>
      </c>
      <c r="I1235" s="0" t="s">
        <v>1854</v>
      </c>
      <c r="M1235" s="0" t="s">
        <v>927</v>
      </c>
      <c r="N1235" s="0" t="s">
        <v>1371</v>
      </c>
      <c r="O1235" s="0" t="s">
        <v>1566</v>
      </c>
      <c r="Q1235" s="198" t="n">
        <v>10000</v>
      </c>
      <c r="S1235" s="0" t="s">
        <v>1343</v>
      </c>
      <c r="T1235" s="0" t="s">
        <v>772</v>
      </c>
      <c r="U1235" s="200" t="n">
        <v>4.415</v>
      </c>
      <c r="V1235" s="0" t="s">
        <v>1855</v>
      </c>
      <c r="W1235" s="0" t="s">
        <v>1567</v>
      </c>
      <c r="X1235" s="0" t="s">
        <v>1568</v>
      </c>
      <c r="Y1235" s="0" t="s">
        <v>1376</v>
      </c>
      <c r="Z1235" s="0" t="s">
        <v>573</v>
      </c>
      <c r="AA1235" s="0" t="n">
        <v>789019</v>
      </c>
      <c r="AB1235" s="197" t="n">
        <v>37027.875</v>
      </c>
      <c r="AC1235" s="197" t="n">
        <v>37027.875</v>
      </c>
    </row>
    <row r="1236" customFormat="false" ht="12.75" hidden="false" customHeight="false" outlineLevel="0" collapsed="false">
      <c r="A1236" s="191" t="str">
        <f aca="false">B1236&amp;" "&amp;C1236&amp;" "&amp;D1236</f>
        <v>US Natural Gas Financial</v>
      </c>
      <c r="B1236" s="191" t="str">
        <f aca="false">IF((LEFT(N1236,2)="US"),"US","")</f>
        <v>US</v>
      </c>
      <c r="C1236" s="191" t="str">
        <f aca="false">M1236</f>
        <v>Natural Gas</v>
      </c>
      <c r="D1236" s="191" t="str">
        <f aca="false">IF(ISNUMBER(FIND("Phy",N1236))=TRUE(),"Physical","Financial")</f>
        <v>Financial</v>
      </c>
      <c r="E1236" s="191" t="n">
        <f aca="false">IF(VLOOKUP(S1236,'DD-Lookup'!$J$6:$L$50,3,FALSE())="Monthly",(YEAR(AC1236)-YEAR(AB1236))*12+MONTH(AC1236)-MONTH(AB1236)+1,(AC1236-AB1236+1))</f>
        <v>31</v>
      </c>
      <c r="F1236" s="220" t="n">
        <f aca="false">E1236*SUM(P1236:Q1236)</f>
        <v>155000</v>
      </c>
      <c r="G1236" s="196" t="n">
        <v>1245798</v>
      </c>
      <c r="H1236" s="197" t="n">
        <v>37026.3444444445</v>
      </c>
      <c r="I1236" s="0" t="s">
        <v>1228</v>
      </c>
      <c r="M1236" s="0" t="s">
        <v>927</v>
      </c>
      <c r="N1236" s="0" t="s">
        <v>1399</v>
      </c>
      <c r="O1236" s="0" t="s">
        <v>1954</v>
      </c>
      <c r="Q1236" s="198" t="n">
        <v>5000</v>
      </c>
      <c r="S1236" s="0" t="s">
        <v>1343</v>
      </c>
      <c r="T1236" s="0" t="s">
        <v>772</v>
      </c>
      <c r="U1236" s="200" t="n">
        <v>5.75</v>
      </c>
      <c r="V1236" s="0" t="s">
        <v>1974</v>
      </c>
      <c r="W1236" s="0" t="s">
        <v>1956</v>
      </c>
      <c r="X1236" s="0" t="s">
        <v>1957</v>
      </c>
      <c r="Y1236" s="0" t="s">
        <v>893</v>
      </c>
      <c r="Z1236" s="0" t="s">
        <v>573</v>
      </c>
      <c r="AA1236" s="0" t="s">
        <v>1975</v>
      </c>
      <c r="AB1236" s="197" t="n">
        <v>37073.875</v>
      </c>
      <c r="AC1236" s="197" t="n">
        <v>37103.875</v>
      </c>
      <c r="AD1236" s="0" t="n">
        <f aca="false">(AC1236-AB1236+1)*SUM(P1236:Q1236)</f>
        <v>155000</v>
      </c>
    </row>
    <row r="1237" customFormat="false" ht="12.75" hidden="false" customHeight="false" outlineLevel="0" collapsed="false">
      <c r="A1237" s="191" t="str">
        <f aca="false">B1237&amp;" "&amp;C1237&amp;" "&amp;D1237</f>
        <v>US Power Physical</v>
      </c>
      <c r="B1237" s="191" t="str">
        <f aca="false">IF((LEFT(N1237,2)="US"),"US","")</f>
        <v>US</v>
      </c>
      <c r="C1237" s="191" t="str">
        <f aca="false">M1237</f>
        <v>Power</v>
      </c>
      <c r="D1237" s="191" t="str">
        <f aca="false">IF(ISNUMBER(FIND("Phy",N1237))=TRUE(),"Physical","Financial")</f>
        <v>Physical</v>
      </c>
      <c r="E1237" s="191" t="n">
        <f aca="false">IF(VLOOKUP(S1237,'DD-Lookup'!$J$6:$L$50,3,FALSE())="Monthly",(YEAR(AC1237)-YEAR(AB1237))*12+MONTH(AC1237)-MONTH(AB1237)+1,(AC1237-AB1237+1))</f>
        <v>1</v>
      </c>
      <c r="F1237" s="220" t="n">
        <f aca="false">E1237*SUM(P1237:Q1237)</f>
        <v>25</v>
      </c>
      <c r="G1237" s="196" t="n">
        <v>1245799</v>
      </c>
      <c r="H1237" s="197" t="n">
        <v>37026.3444675926</v>
      </c>
      <c r="I1237" s="0" t="s">
        <v>1239</v>
      </c>
      <c r="M1237" s="0" t="s">
        <v>72</v>
      </c>
      <c r="N1237" s="0" t="s">
        <v>1741</v>
      </c>
      <c r="O1237" s="0" t="s">
        <v>1753</v>
      </c>
      <c r="P1237" s="198" t="n">
        <v>25</v>
      </c>
      <c r="S1237" s="0" t="s">
        <v>781</v>
      </c>
      <c r="T1237" s="0" t="s">
        <v>772</v>
      </c>
      <c r="U1237" s="200" t="n">
        <v>225</v>
      </c>
      <c r="V1237" s="0" t="s">
        <v>1757</v>
      </c>
      <c r="W1237" s="0" t="s">
        <v>1755</v>
      </c>
      <c r="X1237" s="0" t="s">
        <v>1745</v>
      </c>
      <c r="Y1237" s="0" t="s">
        <v>1167</v>
      </c>
      <c r="Z1237" s="0" t="s">
        <v>628</v>
      </c>
      <c r="AA1237" s="0" t="n">
        <v>611037.1</v>
      </c>
      <c r="AB1237" s="197" t="n">
        <v>37027.875</v>
      </c>
      <c r="AC1237" s="197" t="n">
        <v>37027.875</v>
      </c>
    </row>
    <row r="1238" customFormat="false" ht="12.75" hidden="false" customHeight="false" outlineLevel="0" collapsed="false">
      <c r="A1238" s="191" t="str">
        <f aca="false">B1238&amp;" "&amp;C1238&amp;" "&amp;D1238</f>
        <v>US Natural Gas Physical</v>
      </c>
      <c r="B1238" s="191" t="str">
        <f aca="false">IF((LEFT(N1238,2)="US"),"US","")</f>
        <v>US</v>
      </c>
      <c r="C1238" s="191" t="str">
        <f aca="false">M1238</f>
        <v>Natural Gas</v>
      </c>
      <c r="D1238" s="191" t="str">
        <f aca="false">IF(ISNUMBER(FIND("Phy",N1238))=TRUE(),"Physical","Financial")</f>
        <v>Physical</v>
      </c>
      <c r="E1238" s="191" t="n">
        <f aca="false">IF(VLOOKUP(S1238,'DD-Lookup'!$J$6:$L$50,3,FALSE())="Monthly",(YEAR(AC1238)-YEAR(AB1238))*12+MONTH(AC1238)-MONTH(AB1238)+1,(AC1238-AB1238+1))</f>
        <v>1</v>
      </c>
      <c r="F1238" s="220" t="n">
        <f aca="false">E1238*SUM(P1238:Q1238)</f>
        <v>10000</v>
      </c>
      <c r="G1238" s="196" t="n">
        <v>1245800</v>
      </c>
      <c r="H1238" s="197" t="n">
        <v>37026.3444675926</v>
      </c>
      <c r="I1238" s="0" t="s">
        <v>1976</v>
      </c>
      <c r="M1238" s="0" t="s">
        <v>927</v>
      </c>
      <c r="N1238" s="0" t="s">
        <v>1371</v>
      </c>
      <c r="O1238" s="0" t="s">
        <v>1553</v>
      </c>
      <c r="P1238" s="198" t="n">
        <v>10000</v>
      </c>
      <c r="S1238" s="0" t="s">
        <v>1343</v>
      </c>
      <c r="T1238" s="0" t="s">
        <v>772</v>
      </c>
      <c r="U1238" s="200" t="n">
        <v>4.44</v>
      </c>
      <c r="V1238" s="0" t="s">
        <v>1977</v>
      </c>
      <c r="W1238" s="0" t="s">
        <v>1555</v>
      </c>
      <c r="X1238" s="0" t="s">
        <v>1556</v>
      </c>
      <c r="Y1238" s="0" t="s">
        <v>1376</v>
      </c>
      <c r="Z1238" s="0" t="s">
        <v>573</v>
      </c>
      <c r="AA1238" s="0" t="n">
        <v>789020</v>
      </c>
      <c r="AB1238" s="197" t="n">
        <v>37027.875</v>
      </c>
      <c r="AC1238" s="197" t="n">
        <v>37027.875</v>
      </c>
    </row>
    <row r="1239" customFormat="false" ht="12.75" hidden="false" customHeight="false" outlineLevel="0" collapsed="false">
      <c r="A1239" s="191" t="str">
        <f aca="false">B1239&amp;" "&amp;C1239&amp;" "&amp;D1239</f>
        <v>US Natural Gas Financial</v>
      </c>
      <c r="B1239" s="191" t="str">
        <f aca="false">IF((LEFT(N1239,2)="US"),"US","")</f>
        <v>US</v>
      </c>
      <c r="C1239" s="191" t="str">
        <f aca="false">M1239</f>
        <v>Natural Gas</v>
      </c>
      <c r="D1239" s="191" t="str">
        <f aca="false">IF(ISNUMBER(FIND("Phy",N1239))=TRUE(),"Physical","Financial")</f>
        <v>Financial</v>
      </c>
      <c r="E1239" s="191" t="n">
        <f aca="false">IF(VLOOKUP(S1239,'DD-Lookup'!$J$6:$L$50,3,FALSE())="Monthly",(YEAR(AC1239)-YEAR(AB1239))*12+MONTH(AC1239)-MONTH(AB1239)+1,(AC1239-AB1239+1))</f>
        <v>31</v>
      </c>
      <c r="F1239" s="220" t="n">
        <f aca="false">E1239*SUM(P1239:Q1239)</f>
        <v>155000</v>
      </c>
      <c r="G1239" s="196" t="n">
        <v>1245801</v>
      </c>
      <c r="H1239" s="197" t="n">
        <v>37026.3444907407</v>
      </c>
      <c r="I1239" s="0" t="s">
        <v>1228</v>
      </c>
      <c r="M1239" s="0" t="s">
        <v>927</v>
      </c>
      <c r="N1239" s="0" t="s">
        <v>1399</v>
      </c>
      <c r="O1239" s="0" t="s">
        <v>1960</v>
      </c>
      <c r="Q1239" s="198" t="n">
        <v>5000</v>
      </c>
      <c r="S1239" s="0" t="s">
        <v>1343</v>
      </c>
      <c r="T1239" s="0" t="s">
        <v>772</v>
      </c>
      <c r="U1239" s="200" t="n">
        <v>5.45</v>
      </c>
      <c r="V1239" s="0" t="s">
        <v>1974</v>
      </c>
      <c r="W1239" s="0" t="s">
        <v>1956</v>
      </c>
      <c r="X1239" s="0" t="s">
        <v>1957</v>
      </c>
      <c r="Y1239" s="0" t="s">
        <v>893</v>
      </c>
      <c r="Z1239" s="0" t="s">
        <v>573</v>
      </c>
      <c r="AA1239" s="0" t="s">
        <v>1978</v>
      </c>
      <c r="AB1239" s="197" t="n">
        <v>37104.875</v>
      </c>
      <c r="AC1239" s="197" t="n">
        <v>37134.875</v>
      </c>
      <c r="AD1239" s="0" t="n">
        <f aca="false">(AC1239-AB1239+1)*SUM(P1239:Q1239)</f>
        <v>155000</v>
      </c>
    </row>
    <row r="1240" customFormat="false" ht="12.75" hidden="false" customHeight="false" outlineLevel="0" collapsed="false">
      <c r="A1240" s="191" t="str">
        <f aca="false">B1240&amp;" "&amp;C1240&amp;" "&amp;D1240</f>
        <v>US Power Financial</v>
      </c>
      <c r="B1240" s="191" t="str">
        <f aca="false">IF((LEFT(N1240,2)="US"),"US","")</f>
        <v>US</v>
      </c>
      <c r="C1240" s="191" t="str">
        <f aca="false">M1240</f>
        <v>Power</v>
      </c>
      <c r="D1240" s="191" t="str">
        <f aca="false">IF(ISNUMBER(FIND("Phy",N1240))=TRUE(),"Physical","Financial")</f>
        <v>Financial</v>
      </c>
      <c r="E1240" s="191" t="n">
        <f aca="false">IF(VLOOKUP(S1240,'DD-Lookup'!$J$6:$L$50,3,FALSE())="Monthly",(YEAR(AC1240)-YEAR(AB1240))*12+MONTH(AC1240)-MONTH(AB1240)+1,(AC1240-AB1240+1))</f>
        <v>1</v>
      </c>
      <c r="F1240" s="220" t="n">
        <f aca="false">E1240*SUM(P1240:Q1240)</f>
        <v>50</v>
      </c>
      <c r="G1240" s="196" t="n">
        <v>1245802</v>
      </c>
      <c r="H1240" s="197" t="n">
        <v>37026.3445601852</v>
      </c>
      <c r="I1240" s="0" t="s">
        <v>1508</v>
      </c>
      <c r="M1240" s="0" t="s">
        <v>72</v>
      </c>
      <c r="N1240" s="0" t="s">
        <v>1162</v>
      </c>
      <c r="O1240" s="0" t="s">
        <v>1979</v>
      </c>
      <c r="Q1240" s="198" t="n">
        <v>50</v>
      </c>
      <c r="S1240" s="0" t="s">
        <v>781</v>
      </c>
      <c r="T1240" s="0" t="s">
        <v>772</v>
      </c>
      <c r="U1240" s="200" t="n">
        <v>37</v>
      </c>
      <c r="V1240" s="0" t="s">
        <v>1510</v>
      </c>
      <c r="W1240" s="0" t="s">
        <v>1165</v>
      </c>
      <c r="X1240" s="0" t="s">
        <v>1166</v>
      </c>
      <c r="Y1240" s="0" t="s">
        <v>1167</v>
      </c>
      <c r="Z1240" s="0" t="s">
        <v>573</v>
      </c>
      <c r="AA1240" s="0" t="n">
        <v>611038.1</v>
      </c>
      <c r="AB1240" s="197" t="n">
        <v>37026.875</v>
      </c>
      <c r="AC1240" s="197" t="n">
        <v>37026.875</v>
      </c>
    </row>
    <row r="1241" customFormat="false" ht="12.75" hidden="false" customHeight="false" outlineLevel="0" collapsed="false">
      <c r="A1241" s="191" t="str">
        <f aca="false">B1241&amp;" "&amp;C1241&amp;" "&amp;D1241</f>
        <v>US Power Physical</v>
      </c>
      <c r="B1241" s="191" t="str">
        <f aca="false">IF((LEFT(N1241,2)="US"),"US","")</f>
        <v>US</v>
      </c>
      <c r="C1241" s="191" t="str">
        <f aca="false">M1241</f>
        <v>Power</v>
      </c>
      <c r="D1241" s="191" t="str">
        <f aca="false">IF(ISNUMBER(FIND("Phy",N1241))=TRUE(),"Physical","Financial")</f>
        <v>Physical</v>
      </c>
      <c r="E1241" s="191" t="n">
        <f aca="false">IF(VLOOKUP(S1241,'DD-Lookup'!$J$6:$L$50,3,FALSE())="Monthly",(YEAR(AC1241)-YEAR(AB1241))*12+MONTH(AC1241)-MONTH(AB1241)+1,(AC1241-AB1241+1))</f>
        <v>1</v>
      </c>
      <c r="F1241" s="220" t="n">
        <f aca="false">E1241*SUM(P1241:Q1241)</f>
        <v>25</v>
      </c>
      <c r="G1241" s="196" t="n">
        <v>1245803</v>
      </c>
      <c r="H1241" s="197" t="n">
        <v>37026.3445717593</v>
      </c>
      <c r="I1241" s="0" t="s">
        <v>1262</v>
      </c>
      <c r="M1241" s="0" t="s">
        <v>72</v>
      </c>
      <c r="N1241" s="0" t="s">
        <v>1741</v>
      </c>
      <c r="O1241" s="0" t="s">
        <v>1753</v>
      </c>
      <c r="P1241" s="198" t="n">
        <v>25</v>
      </c>
      <c r="S1241" s="0" t="s">
        <v>781</v>
      </c>
      <c r="T1241" s="0" t="s">
        <v>772</v>
      </c>
      <c r="U1241" s="200" t="n">
        <v>222.5</v>
      </c>
      <c r="V1241" s="0" t="s">
        <v>1822</v>
      </c>
      <c r="W1241" s="0" t="s">
        <v>1755</v>
      </c>
      <c r="X1241" s="0" t="s">
        <v>1745</v>
      </c>
      <c r="Y1241" s="0" t="s">
        <v>1167</v>
      </c>
      <c r="Z1241" s="0" t="s">
        <v>628</v>
      </c>
      <c r="AA1241" s="0" t="n">
        <v>611039.1</v>
      </c>
      <c r="AB1241" s="197" t="n">
        <v>37027.875</v>
      </c>
      <c r="AC1241" s="197" t="n">
        <v>37027.875</v>
      </c>
    </row>
    <row r="1242" customFormat="false" ht="12.75" hidden="false" customHeight="false" outlineLevel="0" collapsed="false">
      <c r="A1242" s="191" t="str">
        <f aca="false">B1242&amp;" "&amp;C1242&amp;" "&amp;D1242</f>
        <v>US Natural Gas Physical</v>
      </c>
      <c r="B1242" s="191" t="str">
        <f aca="false">IF((LEFT(N1242,2)="US"),"US","")</f>
        <v>US</v>
      </c>
      <c r="C1242" s="191" t="str">
        <f aca="false">M1242</f>
        <v>Natural Gas</v>
      </c>
      <c r="D1242" s="191" t="str">
        <f aca="false">IF(ISNUMBER(FIND("Phy",N1242))=TRUE(),"Physical","Financial")</f>
        <v>Physical</v>
      </c>
      <c r="E1242" s="191" t="n">
        <f aca="false">IF(VLOOKUP(S1242,'DD-Lookup'!$J$6:$L$50,3,FALSE())="Monthly",(YEAR(AC1242)-YEAR(AB1242))*12+MONTH(AC1242)-MONTH(AB1242)+1,(AC1242-AB1242+1))</f>
        <v>1</v>
      </c>
      <c r="F1242" s="220" t="n">
        <f aca="false">E1242*SUM(P1242:Q1242)</f>
        <v>10000</v>
      </c>
      <c r="G1242" s="196" t="n">
        <v>1245804</v>
      </c>
      <c r="H1242" s="197" t="n">
        <v>37026.3446180556</v>
      </c>
      <c r="I1242" s="0" t="s">
        <v>1854</v>
      </c>
      <c r="M1242" s="0" t="s">
        <v>927</v>
      </c>
      <c r="N1242" s="0" t="s">
        <v>1371</v>
      </c>
      <c r="O1242" s="0" t="s">
        <v>1566</v>
      </c>
      <c r="Q1242" s="198" t="n">
        <v>10000</v>
      </c>
      <c r="S1242" s="0" t="s">
        <v>1343</v>
      </c>
      <c r="T1242" s="0" t="s">
        <v>772</v>
      </c>
      <c r="U1242" s="200" t="n">
        <v>4.425</v>
      </c>
      <c r="V1242" s="0" t="s">
        <v>1855</v>
      </c>
      <c r="W1242" s="0" t="s">
        <v>1567</v>
      </c>
      <c r="X1242" s="0" t="s">
        <v>1568</v>
      </c>
      <c r="Y1242" s="0" t="s">
        <v>1376</v>
      </c>
      <c r="Z1242" s="0" t="s">
        <v>573</v>
      </c>
      <c r="AA1242" s="0" t="n">
        <v>789021</v>
      </c>
      <c r="AB1242" s="197" t="n">
        <v>37027.875</v>
      </c>
      <c r="AC1242" s="197" t="n">
        <v>37027.875</v>
      </c>
    </row>
    <row r="1243" customFormat="false" ht="12.75" hidden="false" customHeight="false" outlineLevel="0" collapsed="false">
      <c r="A1243" s="191" t="str">
        <f aca="false">B1243&amp;" "&amp;C1243&amp;" "&amp;D1243</f>
        <v>US Power Physical</v>
      </c>
      <c r="B1243" s="191" t="str">
        <f aca="false">IF((LEFT(N1243,2)="US"),"US","")</f>
        <v>US</v>
      </c>
      <c r="C1243" s="191" t="str">
        <f aca="false">M1243</f>
        <v>Power</v>
      </c>
      <c r="D1243" s="191" t="str">
        <f aca="false">IF(ISNUMBER(FIND("Phy",N1243))=TRUE(),"Physical","Financial")</f>
        <v>Physical</v>
      </c>
      <c r="E1243" s="191" t="n">
        <f aca="false">IF(VLOOKUP(S1243,'DD-Lookup'!$J$6:$L$50,3,FALSE())="Monthly",(YEAR(AC1243)-YEAR(AB1243))*12+MONTH(AC1243)-MONTH(AB1243)+1,(AC1243-AB1243+1))</f>
        <v>1</v>
      </c>
      <c r="F1243" s="220" t="n">
        <f aca="false">E1243*SUM(P1243:Q1243)</f>
        <v>25</v>
      </c>
      <c r="G1243" s="196" t="n">
        <v>1245805</v>
      </c>
      <c r="H1243" s="197" t="n">
        <v>37026.3446296296</v>
      </c>
      <c r="I1243" s="0" t="s">
        <v>1763</v>
      </c>
      <c r="M1243" s="0" t="s">
        <v>72</v>
      </c>
      <c r="N1243" s="0" t="s">
        <v>1746</v>
      </c>
      <c r="O1243" s="0" t="s">
        <v>1747</v>
      </c>
      <c r="P1243" s="198" t="n">
        <v>25</v>
      </c>
      <c r="S1243" s="0" t="s">
        <v>781</v>
      </c>
      <c r="T1243" s="0" t="s">
        <v>772</v>
      </c>
      <c r="U1243" s="200" t="n">
        <v>90</v>
      </c>
      <c r="V1243" s="0" t="s">
        <v>1796</v>
      </c>
      <c r="W1243" s="0" t="s">
        <v>1749</v>
      </c>
      <c r="X1243" s="0" t="s">
        <v>1750</v>
      </c>
      <c r="Y1243" s="0" t="s">
        <v>1167</v>
      </c>
      <c r="Z1243" s="0" t="s">
        <v>628</v>
      </c>
      <c r="AA1243" s="0" t="n">
        <v>611040.1</v>
      </c>
      <c r="AB1243" s="197" t="n">
        <v>37027.875</v>
      </c>
      <c r="AC1243" s="197" t="n">
        <v>37027.875</v>
      </c>
    </row>
    <row r="1244" customFormat="false" ht="12.75" hidden="false" customHeight="false" outlineLevel="0" collapsed="false">
      <c r="A1244" s="191" t="str">
        <f aca="false">B1244&amp;" "&amp;C1244&amp;" "&amp;D1244</f>
        <v>US Natural Gas Financial</v>
      </c>
      <c r="B1244" s="191" t="str">
        <f aca="false">IF((LEFT(N1244,2)="US"),"US","")</f>
        <v>US</v>
      </c>
      <c r="C1244" s="191" t="str">
        <f aca="false">M1244</f>
        <v>Natural Gas</v>
      </c>
      <c r="D1244" s="191" t="str">
        <f aca="false">IF(ISNUMBER(FIND("Phy",N1244))=TRUE(),"Physical","Financial")</f>
        <v>Financial</v>
      </c>
      <c r="E1244" s="191" t="n">
        <f aca="false">IF(VLOOKUP(S1244,'DD-Lookup'!$J$6:$L$50,3,FALSE())="Monthly",(YEAR(AC1244)-YEAR(AB1244))*12+MONTH(AC1244)-MONTH(AB1244)+1,(AC1244-AB1244+1))</f>
        <v>31</v>
      </c>
      <c r="F1244" s="220" t="n">
        <f aca="false">E1244*SUM(P1244:Q1244)</f>
        <v>155000</v>
      </c>
      <c r="G1244" s="196" t="n">
        <v>1245806</v>
      </c>
      <c r="H1244" s="197" t="n">
        <v>37026.3446296296</v>
      </c>
      <c r="I1244" s="0" t="s">
        <v>1620</v>
      </c>
      <c r="M1244" s="0" t="s">
        <v>927</v>
      </c>
      <c r="N1244" s="0" t="s">
        <v>1399</v>
      </c>
      <c r="O1244" s="0" t="s">
        <v>1980</v>
      </c>
      <c r="Q1244" s="198" t="n">
        <v>5000</v>
      </c>
      <c r="S1244" s="0" t="s">
        <v>1343</v>
      </c>
      <c r="T1244" s="0" t="s">
        <v>772</v>
      </c>
      <c r="U1244" s="200" t="n">
        <v>3.9</v>
      </c>
      <c r="V1244" s="0" t="s">
        <v>1773</v>
      </c>
      <c r="W1244" s="0" t="s">
        <v>1956</v>
      </c>
      <c r="X1244" s="0" t="s">
        <v>1957</v>
      </c>
      <c r="Y1244" s="0" t="s">
        <v>893</v>
      </c>
      <c r="Z1244" s="0" t="s">
        <v>573</v>
      </c>
      <c r="AA1244" s="0" t="s">
        <v>1981</v>
      </c>
      <c r="AB1244" s="197" t="n">
        <v>37165</v>
      </c>
      <c r="AC1244" s="197" t="n">
        <v>37195</v>
      </c>
      <c r="AD1244" s="0" t="n">
        <f aca="false">(AC1244-AB1244+1)*SUM(P1244:Q1244)</f>
        <v>155000</v>
      </c>
    </row>
    <row r="1245" customFormat="false" ht="12.75" hidden="false" customHeight="false" outlineLevel="0" collapsed="false">
      <c r="A1245" s="191" t="str">
        <f aca="false">B1245&amp;" "&amp;C1245&amp;" "&amp;D1245</f>
        <v>US Power Physical</v>
      </c>
      <c r="B1245" s="191" t="str">
        <f aca="false">IF((LEFT(N1245,2)="US"),"US","")</f>
        <v>US</v>
      </c>
      <c r="C1245" s="191" t="str">
        <f aca="false">M1245</f>
        <v>Power</v>
      </c>
      <c r="D1245" s="191" t="str">
        <f aca="false">IF(ISNUMBER(FIND("Phy",N1245))=TRUE(),"Physical","Financial")</f>
        <v>Physical</v>
      </c>
      <c r="E1245" s="191" t="n">
        <f aca="false">IF(VLOOKUP(S1245,'DD-Lookup'!$J$6:$L$50,3,FALSE())="Monthly",(YEAR(AC1245)-YEAR(AB1245))*12+MONTH(AC1245)-MONTH(AB1245)+1,(AC1245-AB1245+1))</f>
        <v>1</v>
      </c>
      <c r="F1245" s="220" t="n">
        <f aca="false">E1245*SUM(P1245:Q1245)</f>
        <v>50</v>
      </c>
      <c r="G1245" s="196" t="n">
        <v>1245807</v>
      </c>
      <c r="H1245" s="197" t="n">
        <v>37026.3446412037</v>
      </c>
      <c r="I1245" s="0" t="s">
        <v>1268</v>
      </c>
      <c r="M1245" s="0" t="s">
        <v>72</v>
      </c>
      <c r="N1245" s="0" t="s">
        <v>1190</v>
      </c>
      <c r="O1245" s="0" t="s">
        <v>1230</v>
      </c>
      <c r="Q1245" s="198" t="n">
        <v>50</v>
      </c>
      <c r="S1245" s="0" t="s">
        <v>781</v>
      </c>
      <c r="T1245" s="0" t="s">
        <v>772</v>
      </c>
      <c r="U1245" s="200" t="n">
        <v>37.5</v>
      </c>
      <c r="V1245" s="0" t="s">
        <v>1269</v>
      </c>
      <c r="W1245" s="0" t="s">
        <v>1232</v>
      </c>
      <c r="X1245" s="0" t="s">
        <v>1233</v>
      </c>
      <c r="Y1245" s="0" t="s">
        <v>1167</v>
      </c>
      <c r="Z1245" s="0" t="s">
        <v>628</v>
      </c>
      <c r="AA1245" s="0" t="n">
        <v>611041.1</v>
      </c>
      <c r="AB1245" s="197" t="n">
        <v>37027.875</v>
      </c>
      <c r="AC1245" s="197" t="n">
        <v>37027.875</v>
      </c>
    </row>
    <row r="1246" customFormat="false" ht="12.75" hidden="false" customHeight="false" outlineLevel="0" collapsed="false">
      <c r="A1246" s="191" t="str">
        <f aca="false">B1246&amp;" "&amp;C1246&amp;" "&amp;D1246</f>
        <v>US Natural Gas Physical</v>
      </c>
      <c r="B1246" s="191" t="str">
        <f aca="false">IF((LEFT(N1246,2)="US"),"US","")</f>
        <v>US</v>
      </c>
      <c r="C1246" s="191" t="str">
        <f aca="false">M1246</f>
        <v>Natural Gas</v>
      </c>
      <c r="D1246" s="191" t="str">
        <f aca="false">IF(ISNUMBER(FIND("Phy",N1246))=TRUE(),"Physical","Financial")</f>
        <v>Physical</v>
      </c>
      <c r="E1246" s="191" t="n">
        <f aca="false">IF(VLOOKUP(S1246,'DD-Lookup'!$J$6:$L$50,3,FALSE())="Monthly",(YEAR(AC1246)-YEAR(AB1246))*12+MONTH(AC1246)-MONTH(AB1246)+1,(AC1246-AB1246+1))</f>
        <v>1</v>
      </c>
      <c r="F1246" s="220" t="n">
        <f aca="false">E1246*SUM(P1246:Q1246)</f>
        <v>2870</v>
      </c>
      <c r="G1246" s="196" t="n">
        <v>1245808</v>
      </c>
      <c r="H1246" s="197" t="n">
        <v>37026.3446875</v>
      </c>
      <c r="I1246" s="0" t="s">
        <v>1879</v>
      </c>
      <c r="M1246" s="0" t="s">
        <v>927</v>
      </c>
      <c r="N1246" s="0" t="s">
        <v>1371</v>
      </c>
      <c r="O1246" s="0" t="s">
        <v>1372</v>
      </c>
      <c r="Q1246" s="198" t="n">
        <v>2870</v>
      </c>
      <c r="S1246" s="0" t="s">
        <v>1343</v>
      </c>
      <c r="T1246" s="0" t="s">
        <v>772</v>
      </c>
      <c r="U1246" s="200" t="n">
        <v>4.5337</v>
      </c>
      <c r="V1246" s="0" t="s">
        <v>1880</v>
      </c>
      <c r="W1246" s="0" t="s">
        <v>1374</v>
      </c>
      <c r="X1246" s="0" t="s">
        <v>1375</v>
      </c>
      <c r="Y1246" s="0" t="s">
        <v>1376</v>
      </c>
      <c r="Z1246" s="0" t="s">
        <v>573</v>
      </c>
      <c r="AA1246" s="0" t="n">
        <v>789022</v>
      </c>
      <c r="AB1246" s="197" t="n">
        <v>37027.875</v>
      </c>
      <c r="AC1246" s="197" t="n">
        <v>37027.875</v>
      </c>
    </row>
    <row r="1247" customFormat="false" ht="12.75" hidden="false" customHeight="false" outlineLevel="0" collapsed="false">
      <c r="A1247" s="191" t="str">
        <f aca="false">B1247&amp;" "&amp;C1247&amp;" "&amp;D1247</f>
        <v>US Natural Gas Physical</v>
      </c>
      <c r="B1247" s="191" t="str">
        <f aca="false">IF((LEFT(N1247,2)="US"),"US","")</f>
        <v>US</v>
      </c>
      <c r="C1247" s="191" t="str">
        <f aca="false">M1247</f>
        <v>Natural Gas</v>
      </c>
      <c r="D1247" s="191" t="str">
        <f aca="false">IF(ISNUMBER(FIND("Phy",N1247))=TRUE(),"Physical","Financial")</f>
        <v>Physical</v>
      </c>
      <c r="E1247" s="191" t="n">
        <f aca="false">IF(VLOOKUP(S1247,'DD-Lookup'!$J$6:$L$50,3,FALSE())="Monthly",(YEAR(AC1247)-YEAR(AB1247))*12+MONTH(AC1247)-MONTH(AB1247)+1,(AC1247-AB1247+1))</f>
        <v>1</v>
      </c>
      <c r="F1247" s="220" t="n">
        <f aca="false">E1247*SUM(P1247:Q1247)</f>
        <v>10000</v>
      </c>
      <c r="G1247" s="196" t="n">
        <v>1245809</v>
      </c>
      <c r="H1247" s="197" t="n">
        <v>37026.3447106482</v>
      </c>
      <c r="I1247" s="0" t="s">
        <v>1854</v>
      </c>
      <c r="M1247" s="0" t="s">
        <v>927</v>
      </c>
      <c r="N1247" s="0" t="s">
        <v>1371</v>
      </c>
      <c r="O1247" s="0" t="s">
        <v>1566</v>
      </c>
      <c r="Q1247" s="198" t="n">
        <v>10000</v>
      </c>
      <c r="S1247" s="0" t="s">
        <v>1343</v>
      </c>
      <c r="T1247" s="0" t="s">
        <v>772</v>
      </c>
      <c r="U1247" s="200" t="n">
        <v>4.435</v>
      </c>
      <c r="V1247" s="0" t="s">
        <v>1855</v>
      </c>
      <c r="W1247" s="0" t="s">
        <v>1567</v>
      </c>
      <c r="X1247" s="0" t="s">
        <v>1568</v>
      </c>
      <c r="Y1247" s="0" t="s">
        <v>1376</v>
      </c>
      <c r="Z1247" s="0" t="s">
        <v>573</v>
      </c>
      <c r="AA1247" s="0" t="n">
        <v>789023</v>
      </c>
      <c r="AB1247" s="197" t="n">
        <v>37027.875</v>
      </c>
      <c r="AC1247" s="197" t="n">
        <v>37027.875</v>
      </c>
    </row>
    <row r="1248" customFormat="false" ht="12.75" hidden="false" customHeight="false" outlineLevel="0" collapsed="false">
      <c r="A1248" s="191" t="str">
        <f aca="false">B1248&amp;" "&amp;C1248&amp;" "&amp;D1248</f>
        <v>US Natural Gas Physical</v>
      </c>
      <c r="B1248" s="191" t="str">
        <f aca="false">IF((LEFT(N1248,2)="US"),"US","")</f>
        <v>US</v>
      </c>
      <c r="C1248" s="191" t="str">
        <f aca="false">M1248</f>
        <v>Natural Gas</v>
      </c>
      <c r="D1248" s="191" t="str">
        <f aca="false">IF(ISNUMBER(FIND("Phy",N1248))=TRUE(),"Physical","Financial")</f>
        <v>Physical</v>
      </c>
      <c r="E1248" s="191" t="n">
        <f aca="false">IF(VLOOKUP(S1248,'DD-Lookup'!$J$6:$L$50,3,FALSE())="Monthly",(YEAR(AC1248)-YEAR(AB1248))*12+MONTH(AC1248)-MONTH(AB1248)+1,(AC1248-AB1248+1))</f>
        <v>1</v>
      </c>
      <c r="F1248" s="220" t="n">
        <f aca="false">E1248*SUM(P1248:Q1248)</f>
        <v>5000</v>
      </c>
      <c r="G1248" s="196" t="n">
        <v>1245810</v>
      </c>
      <c r="H1248" s="197" t="n">
        <v>37026.3447337963</v>
      </c>
      <c r="I1248" s="0" t="s">
        <v>1432</v>
      </c>
      <c r="M1248" s="0" t="s">
        <v>927</v>
      </c>
      <c r="N1248" s="0" t="s">
        <v>1371</v>
      </c>
      <c r="O1248" s="0" t="s">
        <v>1423</v>
      </c>
      <c r="P1248" s="198" t="n">
        <v>5000</v>
      </c>
      <c r="S1248" s="0" t="s">
        <v>1343</v>
      </c>
      <c r="T1248" s="0" t="s">
        <v>772</v>
      </c>
      <c r="U1248" s="200" t="n">
        <v>4.32</v>
      </c>
      <c r="V1248" s="0" t="s">
        <v>1434</v>
      </c>
      <c r="W1248" s="0" t="s">
        <v>1424</v>
      </c>
      <c r="X1248" s="0" t="s">
        <v>1425</v>
      </c>
      <c r="Y1248" s="0" t="s">
        <v>1376</v>
      </c>
      <c r="Z1248" s="0" t="s">
        <v>573</v>
      </c>
      <c r="AA1248" s="0" t="n">
        <v>789024</v>
      </c>
      <c r="AB1248" s="197" t="n">
        <v>37027.875</v>
      </c>
      <c r="AC1248" s="197" t="n">
        <v>37027.875</v>
      </c>
    </row>
    <row r="1249" customFormat="false" ht="12.75" hidden="false" customHeight="false" outlineLevel="0" collapsed="false">
      <c r="A1249" s="191" t="str">
        <f aca="false">B1249&amp;" "&amp;C1249&amp;" "&amp;D1249</f>
        <v>US Power Physical</v>
      </c>
      <c r="B1249" s="191" t="str">
        <f aca="false">IF((LEFT(N1249,2)="US"),"US","")</f>
        <v>US</v>
      </c>
      <c r="C1249" s="191" t="str">
        <f aca="false">M1249</f>
        <v>Power</v>
      </c>
      <c r="D1249" s="191" t="str">
        <f aca="false">IF(ISNUMBER(FIND("Phy",N1249))=TRUE(),"Physical","Financial")</f>
        <v>Physical</v>
      </c>
      <c r="E1249" s="191" t="n">
        <f aca="false">IF(VLOOKUP(S1249,'DD-Lookup'!$J$6:$L$50,3,FALSE())="Monthly",(YEAR(AC1249)-YEAR(AB1249))*12+MONTH(AC1249)-MONTH(AB1249)+1,(AC1249-AB1249+1))</f>
        <v>1</v>
      </c>
      <c r="F1249" s="220" t="n">
        <f aca="false">E1249*SUM(P1249:Q1249)</f>
        <v>25</v>
      </c>
      <c r="G1249" s="196" t="n">
        <v>1245811</v>
      </c>
      <c r="H1249" s="197" t="n">
        <v>37026.3447453704</v>
      </c>
      <c r="I1249" s="0" t="s">
        <v>1982</v>
      </c>
      <c r="M1249" s="0" t="s">
        <v>72</v>
      </c>
      <c r="N1249" s="0" t="s">
        <v>1746</v>
      </c>
      <c r="O1249" s="0" t="s">
        <v>1766</v>
      </c>
      <c r="Q1249" s="198" t="n">
        <v>25</v>
      </c>
      <c r="S1249" s="0" t="s">
        <v>781</v>
      </c>
      <c r="T1249" s="0" t="s">
        <v>772</v>
      </c>
      <c r="U1249" s="200" t="n">
        <v>213</v>
      </c>
      <c r="V1249" s="0" t="s">
        <v>1983</v>
      </c>
      <c r="W1249" s="0" t="s">
        <v>1768</v>
      </c>
      <c r="X1249" s="0" t="s">
        <v>1750</v>
      </c>
      <c r="Y1249" s="0" t="s">
        <v>1167</v>
      </c>
      <c r="Z1249" s="0" t="s">
        <v>628</v>
      </c>
      <c r="AA1249" s="0" t="n">
        <v>611042.1</v>
      </c>
      <c r="AB1249" s="197" t="n">
        <v>37027.875</v>
      </c>
      <c r="AC1249" s="197" t="n">
        <v>37027.875</v>
      </c>
    </row>
    <row r="1250" customFormat="false" ht="12.75" hidden="false" customHeight="false" outlineLevel="0" collapsed="false">
      <c r="A1250" s="191" t="str">
        <f aca="false">B1250&amp;" "&amp;C1250&amp;" "&amp;D1250</f>
        <v>US Natural Gas Physical</v>
      </c>
      <c r="B1250" s="191" t="str">
        <f aca="false">IF((LEFT(N1250,2)="US"),"US","")</f>
        <v>US</v>
      </c>
      <c r="C1250" s="191" t="str">
        <f aca="false">M1250</f>
        <v>Natural Gas</v>
      </c>
      <c r="D1250" s="191" t="str">
        <f aca="false">IF(ISNUMBER(FIND("Phy",N1250))=TRUE(),"Physical","Financial")</f>
        <v>Physical</v>
      </c>
      <c r="E1250" s="191" t="n">
        <f aca="false">IF(VLOOKUP(S1250,'DD-Lookup'!$J$6:$L$50,3,FALSE())="Monthly",(YEAR(AC1250)-YEAR(AB1250))*12+MONTH(AC1250)-MONTH(AB1250)+1,(AC1250-AB1250+1))</f>
        <v>1</v>
      </c>
      <c r="F1250" s="220" t="n">
        <f aca="false">E1250*SUM(P1250:Q1250)</f>
        <v>10000</v>
      </c>
      <c r="G1250" s="196" t="n">
        <v>1245812</v>
      </c>
      <c r="H1250" s="197" t="n">
        <v>37026.3448032407</v>
      </c>
      <c r="I1250" s="0" t="s">
        <v>1441</v>
      </c>
      <c r="M1250" s="0" t="s">
        <v>927</v>
      </c>
      <c r="N1250" s="0" t="s">
        <v>1371</v>
      </c>
      <c r="O1250" s="0" t="s">
        <v>1644</v>
      </c>
      <c r="Q1250" s="198" t="n">
        <v>10000</v>
      </c>
      <c r="S1250" s="0" t="s">
        <v>1343</v>
      </c>
      <c r="T1250" s="0" t="s">
        <v>772</v>
      </c>
      <c r="U1250" s="200" t="n">
        <v>4.5237</v>
      </c>
      <c r="V1250" s="0" t="s">
        <v>1984</v>
      </c>
      <c r="W1250" s="0" t="s">
        <v>1374</v>
      </c>
      <c r="X1250" s="0" t="s">
        <v>1375</v>
      </c>
      <c r="Y1250" s="0" t="s">
        <v>1376</v>
      </c>
      <c r="Z1250" s="0" t="s">
        <v>573</v>
      </c>
      <c r="AA1250" s="0" t="n">
        <v>789025</v>
      </c>
      <c r="AB1250" s="197" t="n">
        <v>37027.875</v>
      </c>
      <c r="AC1250" s="197" t="n">
        <v>37027.875</v>
      </c>
    </row>
    <row r="1251" customFormat="false" ht="12.75" hidden="false" customHeight="false" outlineLevel="0" collapsed="false">
      <c r="A1251" s="191" t="str">
        <f aca="false">B1251&amp;" "&amp;C1251&amp;" "&amp;D1251</f>
        <v>US Power Physical</v>
      </c>
      <c r="B1251" s="191" t="str">
        <f aca="false">IF((LEFT(N1251,2)="US"),"US","")</f>
        <v>US</v>
      </c>
      <c r="C1251" s="191" t="str">
        <f aca="false">M1251</f>
        <v>Power</v>
      </c>
      <c r="D1251" s="191" t="str">
        <f aca="false">IF(ISNUMBER(FIND("Phy",N1251))=TRUE(),"Physical","Financial")</f>
        <v>Physical</v>
      </c>
      <c r="E1251" s="191" t="n">
        <f aca="false">IF(VLOOKUP(S1251,'DD-Lookup'!$J$6:$L$50,3,FALSE())="Monthly",(YEAR(AC1251)-YEAR(AB1251))*12+MONTH(AC1251)-MONTH(AB1251)+1,(AC1251-AB1251+1))</f>
        <v>1</v>
      </c>
      <c r="F1251" s="220" t="n">
        <f aca="false">E1251*SUM(P1251:Q1251)</f>
        <v>50</v>
      </c>
      <c r="G1251" s="196" t="n">
        <v>1245813</v>
      </c>
      <c r="H1251" s="197" t="n">
        <v>37026.3448148148</v>
      </c>
      <c r="I1251" s="0" t="s">
        <v>1204</v>
      </c>
      <c r="M1251" s="0" t="s">
        <v>72</v>
      </c>
      <c r="N1251" s="0" t="s">
        <v>1190</v>
      </c>
      <c r="O1251" s="0" t="s">
        <v>1230</v>
      </c>
      <c r="Q1251" s="198" t="n">
        <v>50</v>
      </c>
      <c r="S1251" s="0" t="s">
        <v>781</v>
      </c>
      <c r="T1251" s="0" t="s">
        <v>772</v>
      </c>
      <c r="U1251" s="200" t="n">
        <v>37.75</v>
      </c>
      <c r="V1251" s="0" t="s">
        <v>1332</v>
      </c>
      <c r="W1251" s="0" t="s">
        <v>1232</v>
      </c>
      <c r="X1251" s="0" t="s">
        <v>1233</v>
      </c>
      <c r="Y1251" s="0" t="s">
        <v>1167</v>
      </c>
      <c r="Z1251" s="0" t="s">
        <v>628</v>
      </c>
      <c r="AA1251" s="0" t="n">
        <v>611043.1</v>
      </c>
      <c r="AB1251" s="197" t="n">
        <v>37027.875</v>
      </c>
      <c r="AC1251" s="197" t="n">
        <v>37027.875</v>
      </c>
    </row>
    <row r="1252" customFormat="false" ht="12.75" hidden="false" customHeight="false" outlineLevel="0" collapsed="false">
      <c r="A1252" s="191" t="str">
        <f aca="false">B1252&amp;" "&amp;C1252&amp;" "&amp;D1252</f>
        <v>US Natural Gas Financial</v>
      </c>
      <c r="B1252" s="191" t="str">
        <f aca="false">IF((LEFT(N1252,2)="US"),"US","")</f>
        <v>US</v>
      </c>
      <c r="C1252" s="191" t="str">
        <f aca="false">M1252</f>
        <v>Natural Gas</v>
      </c>
      <c r="D1252" s="191" t="str">
        <f aca="false">IF(ISNUMBER(FIND("Phy",N1252))=TRUE(),"Physical","Financial")</f>
        <v>Financial</v>
      </c>
      <c r="E1252" s="191" t="n">
        <f aca="false">IF(VLOOKUP(S1252,'DD-Lookup'!$J$6:$L$50,3,FALSE())="Monthly",(YEAR(AC1252)-YEAR(AB1252))*12+MONTH(AC1252)-MONTH(AB1252)+1,(AC1252-AB1252+1))</f>
        <v>30</v>
      </c>
      <c r="F1252" s="220" t="n">
        <f aca="false">E1252*SUM(P1252:Q1252)</f>
        <v>150000</v>
      </c>
      <c r="G1252" s="196" t="n">
        <v>1245814</v>
      </c>
      <c r="H1252" s="197" t="n">
        <v>37026.3450810185</v>
      </c>
      <c r="I1252" s="0" t="s">
        <v>1985</v>
      </c>
      <c r="M1252" s="0" t="s">
        <v>927</v>
      </c>
      <c r="N1252" s="0" t="s">
        <v>1341</v>
      </c>
      <c r="O1252" s="0" t="s">
        <v>1828</v>
      </c>
      <c r="P1252" s="198" t="n">
        <v>5000</v>
      </c>
      <c r="S1252" s="0" t="s">
        <v>1343</v>
      </c>
      <c r="T1252" s="0" t="s">
        <v>772</v>
      </c>
      <c r="U1252" s="200" t="n">
        <v>4.915</v>
      </c>
      <c r="V1252" s="0" t="s">
        <v>1986</v>
      </c>
      <c r="W1252" s="0" t="s">
        <v>1635</v>
      </c>
      <c r="X1252" s="0" t="s">
        <v>1829</v>
      </c>
      <c r="Y1252" s="0" t="s">
        <v>893</v>
      </c>
      <c r="Z1252" s="0" t="s">
        <v>573</v>
      </c>
      <c r="AA1252" s="0" t="s">
        <v>1987</v>
      </c>
      <c r="AB1252" s="197" t="n">
        <v>37043.875</v>
      </c>
      <c r="AC1252" s="197" t="n">
        <v>37072.875</v>
      </c>
      <c r="AD1252" s="0" t="n">
        <f aca="false">(AC1252-AB1252+1)*SUM(P1252:Q1252)</f>
        <v>150000</v>
      </c>
    </row>
    <row r="1253" customFormat="false" ht="12.75" hidden="false" customHeight="false" outlineLevel="0" collapsed="false">
      <c r="A1253" s="191" t="str">
        <f aca="false">B1253&amp;" "&amp;C1253&amp;" "&amp;D1253</f>
        <v>US Power Physical</v>
      </c>
      <c r="B1253" s="191" t="str">
        <f aca="false">IF((LEFT(N1253,2)="US"),"US","")</f>
        <v>US</v>
      </c>
      <c r="C1253" s="191" t="str">
        <f aca="false">M1253</f>
        <v>Power</v>
      </c>
      <c r="D1253" s="191" t="str">
        <f aca="false">IF(ISNUMBER(FIND("Phy",N1253))=TRUE(),"Physical","Financial")</f>
        <v>Physical</v>
      </c>
      <c r="E1253" s="191" t="n">
        <f aca="false">IF(VLOOKUP(S1253,'DD-Lookup'!$J$6:$L$50,3,FALSE())="Monthly",(YEAR(AC1253)-YEAR(AB1253))*12+MONTH(AC1253)-MONTH(AB1253)+1,(AC1253-AB1253+1))</f>
        <v>1</v>
      </c>
      <c r="F1253" s="220" t="n">
        <f aca="false">E1253*SUM(P1253:Q1253)</f>
        <v>25</v>
      </c>
      <c r="G1253" s="196" t="n">
        <v>1245816</v>
      </c>
      <c r="H1253" s="197" t="n">
        <v>37026.3450925926</v>
      </c>
      <c r="I1253" s="0" t="s">
        <v>1368</v>
      </c>
      <c r="M1253" s="0" t="s">
        <v>72</v>
      </c>
      <c r="N1253" s="0" t="s">
        <v>1746</v>
      </c>
      <c r="O1253" s="0" t="s">
        <v>1766</v>
      </c>
      <c r="P1253" s="198" t="n">
        <v>25</v>
      </c>
      <c r="S1253" s="0" t="s">
        <v>781</v>
      </c>
      <c r="T1253" s="0" t="s">
        <v>772</v>
      </c>
      <c r="U1253" s="200" t="n">
        <v>211</v>
      </c>
      <c r="V1253" s="0" t="s">
        <v>1808</v>
      </c>
      <c r="W1253" s="0" t="s">
        <v>1768</v>
      </c>
      <c r="X1253" s="0" t="s">
        <v>1750</v>
      </c>
      <c r="Y1253" s="0" t="s">
        <v>1167</v>
      </c>
      <c r="Z1253" s="0" t="s">
        <v>628</v>
      </c>
      <c r="AA1253" s="0" t="n">
        <v>611044.1</v>
      </c>
      <c r="AB1253" s="197" t="n">
        <v>37027.875</v>
      </c>
      <c r="AC1253" s="197" t="n">
        <v>37027.875</v>
      </c>
    </row>
    <row r="1254" customFormat="false" ht="12.75" hidden="false" customHeight="false" outlineLevel="0" collapsed="false">
      <c r="A1254" s="191" t="str">
        <f aca="false">B1254&amp;" "&amp;C1254&amp;" "&amp;D1254</f>
        <v>US Power Physical</v>
      </c>
      <c r="B1254" s="191" t="str">
        <f aca="false">IF((LEFT(N1254,2)="US"),"US","")</f>
        <v>US</v>
      </c>
      <c r="C1254" s="191" t="str">
        <f aca="false">M1254</f>
        <v>Power</v>
      </c>
      <c r="D1254" s="191" t="str">
        <f aca="false">IF(ISNUMBER(FIND("Phy",N1254))=TRUE(),"Physical","Financial")</f>
        <v>Physical</v>
      </c>
      <c r="E1254" s="191" t="n">
        <f aca="false">IF(VLOOKUP(S1254,'DD-Lookup'!$J$6:$L$50,3,FALSE())="Monthly",(YEAR(AC1254)-YEAR(AB1254))*12+MONTH(AC1254)-MONTH(AB1254)+1,(AC1254-AB1254+1))</f>
        <v>1</v>
      </c>
      <c r="F1254" s="220" t="n">
        <f aca="false">E1254*SUM(P1254:Q1254)</f>
        <v>25</v>
      </c>
      <c r="G1254" s="196" t="n">
        <v>1245817</v>
      </c>
      <c r="H1254" s="197" t="n">
        <v>37026.3451273148</v>
      </c>
      <c r="I1254" s="0" t="s">
        <v>1180</v>
      </c>
      <c r="M1254" s="0" t="s">
        <v>72</v>
      </c>
      <c r="N1254" s="0" t="s">
        <v>1741</v>
      </c>
      <c r="O1254" s="0" t="s">
        <v>1753</v>
      </c>
      <c r="P1254" s="198" t="n">
        <v>25</v>
      </c>
      <c r="S1254" s="0" t="s">
        <v>781</v>
      </c>
      <c r="T1254" s="0" t="s">
        <v>772</v>
      </c>
      <c r="U1254" s="200" t="n">
        <v>222</v>
      </c>
      <c r="V1254" s="0" t="s">
        <v>1758</v>
      </c>
      <c r="W1254" s="0" t="s">
        <v>1755</v>
      </c>
      <c r="X1254" s="0" t="s">
        <v>1745</v>
      </c>
      <c r="Y1254" s="0" t="s">
        <v>1167</v>
      </c>
      <c r="Z1254" s="0" t="s">
        <v>628</v>
      </c>
      <c r="AA1254" s="0" t="n">
        <v>611045.1</v>
      </c>
      <c r="AB1254" s="197" t="n">
        <v>37027.875</v>
      </c>
      <c r="AC1254" s="197" t="n">
        <v>37027.875</v>
      </c>
    </row>
    <row r="1255" customFormat="false" ht="12.75" hidden="false" customHeight="false" outlineLevel="0" collapsed="false">
      <c r="A1255" s="191" t="str">
        <f aca="false">B1255&amp;" "&amp;C1255&amp;" "&amp;D1255</f>
        <v>US Natural Gas Financial</v>
      </c>
      <c r="B1255" s="191" t="str">
        <f aca="false">IF((LEFT(N1255,2)="US"),"US","")</f>
        <v>US</v>
      </c>
      <c r="C1255" s="191" t="str">
        <f aca="false">M1255</f>
        <v>Natural Gas</v>
      </c>
      <c r="D1255" s="191" t="str">
        <f aca="false">IF(ISNUMBER(FIND("Phy",N1255))=TRUE(),"Physical","Financial")</f>
        <v>Financial</v>
      </c>
      <c r="E1255" s="191" t="n">
        <f aca="false">IF(VLOOKUP(S1255,'DD-Lookup'!$J$6:$L$50,3,FALSE())="Monthly",(YEAR(AC1255)-YEAR(AB1255))*12+MONTH(AC1255)-MONTH(AB1255)+1,(AC1255-AB1255+1))</f>
        <v>30</v>
      </c>
      <c r="F1255" s="220" t="n">
        <f aca="false">E1255*SUM(P1255:Q1255)</f>
        <v>150000</v>
      </c>
      <c r="G1255" s="196" t="n">
        <v>1245818</v>
      </c>
      <c r="H1255" s="197" t="n">
        <v>37026.3451967593</v>
      </c>
      <c r="I1255" s="0" t="s">
        <v>616</v>
      </c>
      <c r="M1255" s="0" t="s">
        <v>927</v>
      </c>
      <c r="N1255" s="0" t="s">
        <v>1399</v>
      </c>
      <c r="O1255" s="0" t="s">
        <v>1839</v>
      </c>
      <c r="P1255" s="198" t="n">
        <v>5000</v>
      </c>
      <c r="S1255" s="0" t="s">
        <v>1343</v>
      </c>
      <c r="T1255" s="0" t="s">
        <v>772</v>
      </c>
      <c r="U1255" s="200" t="n">
        <v>-1.33</v>
      </c>
      <c r="V1255" s="0" t="s">
        <v>1988</v>
      </c>
      <c r="W1255" s="0" t="s">
        <v>1737</v>
      </c>
      <c r="X1255" s="0" t="s">
        <v>1738</v>
      </c>
      <c r="Y1255" s="0" t="s">
        <v>893</v>
      </c>
      <c r="Z1255" s="0" t="s">
        <v>573</v>
      </c>
      <c r="AA1255" s="0" t="s">
        <v>1989</v>
      </c>
      <c r="AB1255" s="197" t="n">
        <v>37135.875</v>
      </c>
      <c r="AC1255" s="197" t="n">
        <v>37164.875</v>
      </c>
      <c r="AD1255" s="0" t="n">
        <f aca="false">(AC1255-AB1255+1)*SUM(P1255:Q1255)</f>
        <v>150000</v>
      </c>
    </row>
    <row r="1256" customFormat="false" ht="12.75" hidden="false" customHeight="false" outlineLevel="0" collapsed="false">
      <c r="A1256" s="191" t="str">
        <f aca="false">B1256&amp;" "&amp;C1256&amp;" "&amp;D1256</f>
        <v>US Natural Gas Physical</v>
      </c>
      <c r="B1256" s="191" t="str">
        <f aca="false">IF((LEFT(N1256,2)="US"),"US","")</f>
        <v>US</v>
      </c>
      <c r="C1256" s="191" t="str">
        <f aca="false">M1256</f>
        <v>Natural Gas</v>
      </c>
      <c r="D1256" s="191" t="str">
        <f aca="false">IF(ISNUMBER(FIND("Phy",N1256))=TRUE(),"Physical","Financial")</f>
        <v>Physical</v>
      </c>
      <c r="E1256" s="191" t="n">
        <f aca="false">IF(VLOOKUP(S1256,'DD-Lookup'!$J$6:$L$50,3,FALSE())="Monthly",(YEAR(AC1256)-YEAR(AB1256))*12+MONTH(AC1256)-MONTH(AB1256)+1,(AC1256-AB1256+1))</f>
        <v>1</v>
      </c>
      <c r="F1256" s="220" t="n">
        <f aca="false">E1256*SUM(P1256:Q1256)</f>
        <v>5000</v>
      </c>
      <c r="G1256" s="196" t="n">
        <v>1245819</v>
      </c>
      <c r="H1256" s="197" t="n">
        <v>37026.3452314815</v>
      </c>
      <c r="I1256" s="0" t="s">
        <v>609</v>
      </c>
      <c r="M1256" s="0" t="s">
        <v>927</v>
      </c>
      <c r="N1256" s="0" t="s">
        <v>1371</v>
      </c>
      <c r="O1256" s="0" t="s">
        <v>1553</v>
      </c>
      <c r="P1256" s="198" t="n">
        <v>5000</v>
      </c>
      <c r="S1256" s="0" t="s">
        <v>1343</v>
      </c>
      <c r="T1256" s="0" t="s">
        <v>772</v>
      </c>
      <c r="U1256" s="200" t="n">
        <v>4.44</v>
      </c>
      <c r="V1256" s="0" t="s">
        <v>1861</v>
      </c>
      <c r="W1256" s="0" t="s">
        <v>1555</v>
      </c>
      <c r="X1256" s="0" t="s">
        <v>1556</v>
      </c>
      <c r="Y1256" s="0" t="s">
        <v>1376</v>
      </c>
      <c r="Z1256" s="0" t="s">
        <v>573</v>
      </c>
      <c r="AA1256" s="0" t="n">
        <v>789026</v>
      </c>
      <c r="AB1256" s="197" t="n">
        <v>37027.875</v>
      </c>
      <c r="AC1256" s="197" t="n">
        <v>37027.875</v>
      </c>
    </row>
    <row r="1257" customFormat="false" ht="12.75" hidden="false" customHeight="false" outlineLevel="0" collapsed="false">
      <c r="A1257" s="191" t="str">
        <f aca="false">B1257&amp;" "&amp;C1257&amp;" "&amp;D1257</f>
        <v>US Natural Gas Physical</v>
      </c>
      <c r="B1257" s="191" t="str">
        <f aca="false">IF((LEFT(N1257,2)="US"),"US","")</f>
        <v>US</v>
      </c>
      <c r="C1257" s="191" t="str">
        <f aca="false">M1257</f>
        <v>Natural Gas</v>
      </c>
      <c r="D1257" s="191" t="str">
        <f aca="false">IF(ISNUMBER(FIND("Phy",N1257))=TRUE(),"Physical","Financial")</f>
        <v>Physical</v>
      </c>
      <c r="E1257" s="191" t="n">
        <f aca="false">IF(VLOOKUP(S1257,'DD-Lookup'!$J$6:$L$50,3,FALSE())="Monthly",(YEAR(AC1257)-YEAR(AB1257))*12+MONTH(AC1257)-MONTH(AB1257)+1,(AC1257-AB1257+1))</f>
        <v>1</v>
      </c>
      <c r="F1257" s="220" t="n">
        <f aca="false">E1257*SUM(P1257:Q1257)</f>
        <v>10000</v>
      </c>
      <c r="G1257" s="196" t="n">
        <v>1245820</v>
      </c>
      <c r="H1257" s="197" t="n">
        <v>37026.3453356482</v>
      </c>
      <c r="I1257" s="0" t="s">
        <v>633</v>
      </c>
      <c r="M1257" s="0" t="s">
        <v>927</v>
      </c>
      <c r="N1257" s="0" t="s">
        <v>1371</v>
      </c>
      <c r="O1257" s="0" t="s">
        <v>1372</v>
      </c>
      <c r="P1257" s="198" t="n">
        <v>10000</v>
      </c>
      <c r="S1257" s="0" t="s">
        <v>1343</v>
      </c>
      <c r="T1257" s="0" t="s">
        <v>772</v>
      </c>
      <c r="U1257" s="200" t="n">
        <v>4.5337</v>
      </c>
      <c r="V1257" s="0" t="s">
        <v>1959</v>
      </c>
      <c r="W1257" s="0" t="s">
        <v>1374</v>
      </c>
      <c r="X1257" s="0" t="s">
        <v>1375</v>
      </c>
      <c r="Y1257" s="0" t="s">
        <v>1376</v>
      </c>
      <c r="Z1257" s="0" t="s">
        <v>573</v>
      </c>
      <c r="AA1257" s="0" t="n">
        <v>789027</v>
      </c>
      <c r="AB1257" s="197" t="n">
        <v>37027.875</v>
      </c>
      <c r="AC1257" s="197" t="n">
        <v>37027.875</v>
      </c>
    </row>
    <row r="1258" customFormat="false" ht="12.75" hidden="false" customHeight="false" outlineLevel="0" collapsed="false">
      <c r="A1258" s="191" t="str">
        <f aca="false">B1258&amp;" "&amp;C1258&amp;" "&amp;D1258</f>
        <v>US Natural Gas Physical</v>
      </c>
      <c r="B1258" s="191" t="str">
        <f aca="false">IF((LEFT(N1258,2)="US"),"US","")</f>
        <v>US</v>
      </c>
      <c r="C1258" s="191" t="str">
        <f aca="false">M1258</f>
        <v>Natural Gas</v>
      </c>
      <c r="D1258" s="191" t="str">
        <f aca="false">IF(ISNUMBER(FIND("Phy",N1258))=TRUE(),"Physical","Financial")</f>
        <v>Physical</v>
      </c>
      <c r="E1258" s="191" t="n">
        <f aca="false">IF(VLOOKUP(S1258,'DD-Lookup'!$J$6:$L$50,3,FALSE())="Monthly",(YEAR(AC1258)-YEAR(AB1258))*12+MONTH(AC1258)-MONTH(AB1258)+1,(AC1258-AB1258+1))</f>
        <v>1</v>
      </c>
      <c r="F1258" s="220" t="n">
        <f aca="false">E1258*SUM(P1258:Q1258)</f>
        <v>5000</v>
      </c>
      <c r="G1258" s="196" t="n">
        <v>1245821</v>
      </c>
      <c r="H1258" s="197" t="n">
        <v>37026.3453819445</v>
      </c>
      <c r="I1258" s="0" t="s">
        <v>609</v>
      </c>
      <c r="M1258" s="0" t="s">
        <v>927</v>
      </c>
      <c r="N1258" s="0" t="s">
        <v>1371</v>
      </c>
      <c r="O1258" s="0" t="s">
        <v>1534</v>
      </c>
      <c r="Q1258" s="198" t="n">
        <v>5000</v>
      </c>
      <c r="S1258" s="0" t="s">
        <v>1343</v>
      </c>
      <c r="T1258" s="0" t="s">
        <v>772</v>
      </c>
      <c r="U1258" s="200" t="n">
        <v>4.645</v>
      </c>
      <c r="V1258" s="0" t="s">
        <v>1453</v>
      </c>
      <c r="W1258" s="0" t="s">
        <v>1504</v>
      </c>
      <c r="X1258" s="0" t="s">
        <v>1505</v>
      </c>
      <c r="Y1258" s="0" t="s">
        <v>1376</v>
      </c>
      <c r="Z1258" s="0" t="s">
        <v>573</v>
      </c>
      <c r="AA1258" s="0" t="n">
        <v>789028</v>
      </c>
      <c r="AB1258" s="197" t="n">
        <v>37027.875</v>
      </c>
      <c r="AC1258" s="197" t="n">
        <v>37027.875</v>
      </c>
    </row>
    <row r="1259" customFormat="false" ht="12.75" hidden="false" customHeight="false" outlineLevel="0" collapsed="false">
      <c r="A1259" s="191" t="str">
        <f aca="false">B1259&amp;" "&amp;C1259&amp;" "&amp;D1259</f>
        <v>US Natural Gas Financial</v>
      </c>
      <c r="B1259" s="191" t="str">
        <f aca="false">IF((LEFT(N1259,2)="US"),"US","")</f>
        <v>US</v>
      </c>
      <c r="C1259" s="191" t="str">
        <f aca="false">M1259</f>
        <v>Natural Gas</v>
      </c>
      <c r="D1259" s="191" t="str">
        <f aca="false">IF(ISNUMBER(FIND("Phy",N1259))=TRUE(),"Physical","Financial")</f>
        <v>Financial</v>
      </c>
      <c r="E1259" s="191" t="n">
        <f aca="false">IF(VLOOKUP(S1259,'DD-Lookup'!$J$6:$L$50,3,FALSE())="Monthly",(YEAR(AC1259)-YEAR(AB1259))*12+MONTH(AC1259)-MONTH(AB1259)+1,(AC1259-AB1259+1))</f>
        <v>30</v>
      </c>
      <c r="F1259" s="220" t="n">
        <f aca="false">E1259*SUM(P1259:Q1259)</f>
        <v>150000</v>
      </c>
      <c r="G1259" s="196" t="n">
        <v>1245822</v>
      </c>
      <c r="H1259" s="197" t="n">
        <v>37026.3453935185</v>
      </c>
      <c r="I1259" s="0" t="s">
        <v>1383</v>
      </c>
      <c r="M1259" s="0" t="s">
        <v>927</v>
      </c>
      <c r="N1259" s="0" t="s">
        <v>1399</v>
      </c>
      <c r="O1259" s="0" t="s">
        <v>1990</v>
      </c>
      <c r="Q1259" s="198" t="n">
        <v>5000</v>
      </c>
      <c r="S1259" s="0" t="s">
        <v>1343</v>
      </c>
      <c r="T1259" s="0" t="s">
        <v>772</v>
      </c>
      <c r="U1259" s="200" t="n">
        <v>6</v>
      </c>
      <c r="V1259" s="0" t="s">
        <v>1991</v>
      </c>
      <c r="W1259" s="0" t="s">
        <v>1956</v>
      </c>
      <c r="X1259" s="0" t="s">
        <v>1957</v>
      </c>
      <c r="Y1259" s="0" t="s">
        <v>893</v>
      </c>
      <c r="Z1259" s="0" t="s">
        <v>573</v>
      </c>
      <c r="AA1259" s="0" t="s">
        <v>1992</v>
      </c>
      <c r="AB1259" s="197" t="n">
        <v>37043.875</v>
      </c>
      <c r="AC1259" s="197" t="n">
        <v>37072.875</v>
      </c>
      <c r="AD1259" s="0" t="n">
        <f aca="false">(AC1259-AB1259+1)*SUM(P1259:Q1259)</f>
        <v>150000</v>
      </c>
    </row>
    <row r="1260" customFormat="false" ht="12.75" hidden="false" customHeight="false" outlineLevel="0" collapsed="false">
      <c r="A1260" s="191" t="str">
        <f aca="false">B1260&amp;" "&amp;C1260&amp;" "&amp;D1260</f>
        <v>US Natural Gas Financial</v>
      </c>
      <c r="B1260" s="191" t="str">
        <f aca="false">IF((LEFT(N1260,2)="US"),"US","")</f>
        <v>US</v>
      </c>
      <c r="C1260" s="191" t="str">
        <f aca="false">M1260</f>
        <v>Natural Gas</v>
      </c>
      <c r="D1260" s="191" t="str">
        <f aca="false">IF(ISNUMBER(FIND("Phy",N1260))=TRUE(),"Physical","Financial")</f>
        <v>Financial</v>
      </c>
      <c r="E1260" s="191" t="n">
        <f aca="false">IF(VLOOKUP(S1260,'DD-Lookup'!$J$6:$L$50,3,FALSE())="Monthly",(YEAR(AC1260)-YEAR(AB1260))*12+MONTH(AC1260)-MONTH(AB1260)+1,(AC1260-AB1260+1))</f>
        <v>16</v>
      </c>
      <c r="F1260" s="220" t="n">
        <f aca="false">E1260*SUM(P1260:Q1260)</f>
        <v>80000</v>
      </c>
      <c r="G1260" s="196" t="n">
        <v>1245824</v>
      </c>
      <c r="H1260" s="197" t="n">
        <v>37026.3454050926</v>
      </c>
      <c r="I1260" s="0" t="s">
        <v>1985</v>
      </c>
      <c r="M1260" s="0" t="s">
        <v>927</v>
      </c>
      <c r="N1260" s="0" t="s">
        <v>1341</v>
      </c>
      <c r="O1260" s="0" t="s">
        <v>1993</v>
      </c>
      <c r="P1260" s="198" t="n">
        <v>5000</v>
      </c>
      <c r="S1260" s="0" t="s">
        <v>1343</v>
      </c>
      <c r="T1260" s="0" t="s">
        <v>772</v>
      </c>
      <c r="U1260" s="200" t="n">
        <v>4.8</v>
      </c>
      <c r="V1260" s="0" t="s">
        <v>1986</v>
      </c>
      <c r="W1260" s="0" t="s">
        <v>1635</v>
      </c>
      <c r="X1260" s="0" t="s">
        <v>1829</v>
      </c>
      <c r="Y1260" s="0" t="s">
        <v>893</v>
      </c>
      <c r="Z1260" s="0" t="s">
        <v>573</v>
      </c>
      <c r="AA1260" s="0" t="s">
        <v>1994</v>
      </c>
      <c r="AB1260" s="197" t="n">
        <v>37027.875</v>
      </c>
      <c r="AC1260" s="197" t="n">
        <v>37042.875</v>
      </c>
      <c r="AD1260" s="0" t="n">
        <f aca="false">(AC1260-AB1260+1)*SUM(P1260:Q1260)</f>
        <v>80000</v>
      </c>
    </row>
    <row r="1261" customFormat="false" ht="12.75" hidden="false" customHeight="false" outlineLevel="0" collapsed="false">
      <c r="A1261" s="191" t="str">
        <f aca="false">B1261&amp;" "&amp;C1261&amp;" "&amp;D1261</f>
        <v>US Power Physical</v>
      </c>
      <c r="B1261" s="191" t="str">
        <f aca="false">IF((LEFT(N1261,2)="US"),"US","")</f>
        <v>US</v>
      </c>
      <c r="C1261" s="191" t="str">
        <f aca="false">M1261</f>
        <v>Power</v>
      </c>
      <c r="D1261" s="191" t="str">
        <f aca="false">IF(ISNUMBER(FIND("Phy",N1261))=TRUE(),"Physical","Financial")</f>
        <v>Physical</v>
      </c>
      <c r="E1261" s="191" t="n">
        <f aca="false">IF(VLOOKUP(S1261,'DD-Lookup'!$J$6:$L$50,3,FALSE())="Monthly",(YEAR(AC1261)-YEAR(AB1261))*12+MONTH(AC1261)-MONTH(AB1261)+1,(AC1261-AB1261+1))</f>
        <v>1</v>
      </c>
      <c r="F1261" s="220" t="n">
        <f aca="false">E1261*SUM(P1261:Q1261)</f>
        <v>25</v>
      </c>
      <c r="G1261" s="196" t="n">
        <v>1245823</v>
      </c>
      <c r="H1261" s="197" t="n">
        <v>37026.3454050926</v>
      </c>
      <c r="I1261" s="0" t="s">
        <v>1835</v>
      </c>
      <c r="M1261" s="0" t="s">
        <v>72</v>
      </c>
      <c r="N1261" s="0" t="s">
        <v>1741</v>
      </c>
      <c r="O1261" s="0" t="s">
        <v>1760</v>
      </c>
      <c r="P1261" s="198" t="n">
        <v>25</v>
      </c>
      <c r="S1261" s="0" t="s">
        <v>781</v>
      </c>
      <c r="T1261" s="0" t="s">
        <v>772</v>
      </c>
      <c r="U1261" s="200" t="n">
        <v>75</v>
      </c>
      <c r="V1261" s="0" t="s">
        <v>1857</v>
      </c>
      <c r="W1261" s="0" t="s">
        <v>1762</v>
      </c>
      <c r="X1261" s="0" t="s">
        <v>1745</v>
      </c>
      <c r="Y1261" s="0" t="s">
        <v>1167</v>
      </c>
      <c r="Z1261" s="0" t="s">
        <v>628</v>
      </c>
      <c r="AA1261" s="0" t="n">
        <v>611046.1</v>
      </c>
      <c r="AB1261" s="197" t="n">
        <v>37027.875</v>
      </c>
      <c r="AC1261" s="197" t="n">
        <v>37027.875</v>
      </c>
    </row>
    <row r="1262" customFormat="false" ht="12.75" hidden="false" customHeight="false" outlineLevel="0" collapsed="false">
      <c r="A1262" s="191" t="str">
        <f aca="false">B1262&amp;" "&amp;C1262&amp;" "&amp;D1262</f>
        <v>US Natural Gas Physical</v>
      </c>
      <c r="B1262" s="191" t="str">
        <f aca="false">IF((LEFT(N1262,2)="US"),"US","")</f>
        <v>US</v>
      </c>
      <c r="C1262" s="191" t="str">
        <f aca="false">M1262</f>
        <v>Natural Gas</v>
      </c>
      <c r="D1262" s="191" t="str">
        <f aca="false">IF(ISNUMBER(FIND("Phy",N1262))=TRUE(),"Physical","Financial")</f>
        <v>Physical</v>
      </c>
      <c r="E1262" s="191" t="n">
        <f aca="false">IF(VLOOKUP(S1262,'DD-Lookup'!$J$6:$L$50,3,FALSE())="Monthly",(YEAR(AC1262)-YEAR(AB1262))*12+MONTH(AC1262)-MONTH(AB1262)+1,(AC1262-AB1262+1))</f>
        <v>1</v>
      </c>
      <c r="F1262" s="220" t="n">
        <f aca="false">E1262*SUM(P1262:Q1262)</f>
        <v>5000</v>
      </c>
      <c r="G1262" s="196" t="n">
        <v>1245826</v>
      </c>
      <c r="H1262" s="197" t="n">
        <v>37026.3454282407</v>
      </c>
      <c r="I1262" s="0" t="s">
        <v>609</v>
      </c>
      <c r="M1262" s="0" t="s">
        <v>927</v>
      </c>
      <c r="N1262" s="0" t="s">
        <v>1371</v>
      </c>
      <c r="O1262" s="0" t="s">
        <v>1534</v>
      </c>
      <c r="Q1262" s="198" t="n">
        <v>5000</v>
      </c>
      <c r="S1262" s="0" t="s">
        <v>1343</v>
      </c>
      <c r="T1262" s="0" t="s">
        <v>772</v>
      </c>
      <c r="U1262" s="200" t="n">
        <v>4.65</v>
      </c>
      <c r="V1262" s="0" t="s">
        <v>1453</v>
      </c>
      <c r="W1262" s="0" t="s">
        <v>1504</v>
      </c>
      <c r="X1262" s="0" t="s">
        <v>1505</v>
      </c>
      <c r="Y1262" s="0" t="s">
        <v>1376</v>
      </c>
      <c r="Z1262" s="0" t="s">
        <v>573</v>
      </c>
      <c r="AA1262" s="0" t="n">
        <v>789029</v>
      </c>
      <c r="AB1262" s="197" t="n">
        <v>37027.875</v>
      </c>
      <c r="AC1262" s="197" t="n">
        <v>37027.875</v>
      </c>
    </row>
    <row r="1263" customFormat="false" ht="12.75" hidden="false" customHeight="false" outlineLevel="0" collapsed="false">
      <c r="A1263" s="191" t="str">
        <f aca="false">B1263&amp;" "&amp;C1263&amp;" "&amp;D1263</f>
        <v>US Natural Gas Physical</v>
      </c>
      <c r="B1263" s="191" t="str">
        <f aca="false">IF((LEFT(N1263,2)="US"),"US","")</f>
        <v>US</v>
      </c>
      <c r="C1263" s="191" t="str">
        <f aca="false">M1263</f>
        <v>Natural Gas</v>
      </c>
      <c r="D1263" s="191" t="str">
        <f aca="false">IF(ISNUMBER(FIND("Phy",N1263))=TRUE(),"Physical","Financial")</f>
        <v>Physical</v>
      </c>
      <c r="E1263" s="191" t="n">
        <f aca="false">IF(VLOOKUP(S1263,'DD-Lookup'!$J$6:$L$50,3,FALSE())="Monthly",(YEAR(AC1263)-YEAR(AB1263))*12+MONTH(AC1263)-MONTH(AB1263)+1,(AC1263-AB1263+1))</f>
        <v>1</v>
      </c>
      <c r="F1263" s="220" t="n">
        <f aca="false">E1263*SUM(P1263:Q1263)</f>
        <v>5000</v>
      </c>
      <c r="G1263" s="196" t="n">
        <v>1245827</v>
      </c>
      <c r="H1263" s="197" t="n">
        <v>37026.3454398148</v>
      </c>
      <c r="I1263" s="0" t="s">
        <v>1377</v>
      </c>
      <c r="M1263" s="0" t="s">
        <v>927</v>
      </c>
      <c r="N1263" s="0" t="s">
        <v>1371</v>
      </c>
      <c r="O1263" s="0" t="s">
        <v>1372</v>
      </c>
      <c r="P1263" s="198" t="n">
        <v>5000</v>
      </c>
      <c r="S1263" s="0" t="s">
        <v>1343</v>
      </c>
      <c r="T1263" s="0" t="s">
        <v>772</v>
      </c>
      <c r="U1263" s="200" t="n">
        <v>4.5325</v>
      </c>
      <c r="V1263" s="0" t="s">
        <v>1378</v>
      </c>
      <c r="W1263" s="0" t="s">
        <v>1374</v>
      </c>
      <c r="X1263" s="0" t="s">
        <v>1375</v>
      </c>
      <c r="Y1263" s="0" t="s">
        <v>1376</v>
      </c>
      <c r="Z1263" s="0" t="s">
        <v>573</v>
      </c>
      <c r="AA1263" s="0" t="n">
        <v>789030</v>
      </c>
      <c r="AB1263" s="197" t="n">
        <v>37027.875</v>
      </c>
      <c r="AC1263" s="197" t="n">
        <v>37027.875</v>
      </c>
    </row>
    <row r="1264" customFormat="false" ht="12.75" hidden="false" customHeight="false" outlineLevel="0" collapsed="false">
      <c r="A1264" s="191" t="str">
        <f aca="false">B1264&amp;" "&amp;C1264&amp;" "&amp;D1264</f>
        <v>US Natural Gas Financial</v>
      </c>
      <c r="B1264" s="191" t="str">
        <f aca="false">IF((LEFT(N1264,2)="US"),"US","")</f>
        <v>US</v>
      </c>
      <c r="C1264" s="191" t="str">
        <f aca="false">M1264</f>
        <v>Natural Gas</v>
      </c>
      <c r="D1264" s="191" t="str">
        <f aca="false">IF(ISNUMBER(FIND("Phy",N1264))=TRUE(),"Physical","Financial")</f>
        <v>Financial</v>
      </c>
      <c r="E1264" s="191" t="n">
        <f aca="false">IF(VLOOKUP(S1264,'DD-Lookup'!$J$6:$L$50,3,FALSE())="Monthly",(YEAR(AC1264)-YEAR(AB1264))*12+MONTH(AC1264)-MONTH(AB1264)+1,(AC1264-AB1264+1))</f>
        <v>31</v>
      </c>
      <c r="F1264" s="220" t="n">
        <f aca="false">E1264*SUM(P1264:Q1264)</f>
        <v>155000</v>
      </c>
      <c r="G1264" s="196" t="n">
        <v>1245828</v>
      </c>
      <c r="H1264" s="197" t="n">
        <v>37026.3454513889</v>
      </c>
      <c r="I1264" s="0" t="s">
        <v>1383</v>
      </c>
      <c r="M1264" s="0" t="s">
        <v>927</v>
      </c>
      <c r="N1264" s="0" t="s">
        <v>1399</v>
      </c>
      <c r="O1264" s="0" t="s">
        <v>1954</v>
      </c>
      <c r="Q1264" s="198" t="n">
        <v>5000</v>
      </c>
      <c r="S1264" s="0" t="s">
        <v>1343</v>
      </c>
      <c r="T1264" s="0" t="s">
        <v>772</v>
      </c>
      <c r="U1264" s="200" t="n">
        <v>5.9</v>
      </c>
      <c r="V1264" s="0" t="s">
        <v>1991</v>
      </c>
      <c r="W1264" s="0" t="s">
        <v>1956</v>
      </c>
      <c r="X1264" s="0" t="s">
        <v>1957</v>
      </c>
      <c r="Y1264" s="0" t="s">
        <v>893</v>
      </c>
      <c r="Z1264" s="0" t="s">
        <v>573</v>
      </c>
      <c r="AA1264" s="0" t="s">
        <v>1995</v>
      </c>
      <c r="AB1264" s="197" t="n">
        <v>37073.875</v>
      </c>
      <c r="AC1264" s="197" t="n">
        <v>37103.875</v>
      </c>
      <c r="AD1264" s="0" t="n">
        <f aca="false">(AC1264-AB1264+1)*SUM(P1264:Q1264)</f>
        <v>155000</v>
      </c>
    </row>
    <row r="1265" customFormat="false" ht="12.75" hidden="false" customHeight="false" outlineLevel="0" collapsed="false">
      <c r="A1265" s="191" t="str">
        <f aca="false">B1265&amp;" "&amp;C1265&amp;" "&amp;D1265</f>
        <v>US Natural Gas Physical</v>
      </c>
      <c r="B1265" s="191" t="str">
        <f aca="false">IF((LEFT(N1265,2)="US"),"US","")</f>
        <v>US</v>
      </c>
      <c r="C1265" s="191" t="str">
        <f aca="false">M1265</f>
        <v>Natural Gas</v>
      </c>
      <c r="D1265" s="191" t="str">
        <f aca="false">IF(ISNUMBER(FIND("Phy",N1265))=TRUE(),"Physical","Financial")</f>
        <v>Physical</v>
      </c>
      <c r="E1265" s="191" t="n">
        <f aca="false">IF(VLOOKUP(S1265,'DD-Lookup'!$J$6:$L$50,3,FALSE())="Monthly",(YEAR(AC1265)-YEAR(AB1265))*12+MONTH(AC1265)-MONTH(AB1265)+1,(AC1265-AB1265+1))</f>
        <v>1</v>
      </c>
      <c r="F1265" s="220" t="n">
        <f aca="false">E1265*SUM(P1265:Q1265)</f>
        <v>10000</v>
      </c>
      <c r="G1265" s="196" t="n">
        <v>1245830</v>
      </c>
      <c r="H1265" s="197" t="n">
        <v>37026.3454861111</v>
      </c>
      <c r="I1265" s="0" t="s">
        <v>1430</v>
      </c>
      <c r="M1265" s="0" t="s">
        <v>927</v>
      </c>
      <c r="N1265" s="0" t="s">
        <v>1371</v>
      </c>
      <c r="O1265" s="0" t="s">
        <v>1469</v>
      </c>
      <c r="P1265" s="198" t="n">
        <v>10000</v>
      </c>
      <c r="S1265" s="0" t="s">
        <v>1343</v>
      </c>
      <c r="T1265" s="0" t="s">
        <v>772</v>
      </c>
      <c r="U1265" s="200" t="n">
        <v>4.395</v>
      </c>
      <c r="V1265" s="0" t="s">
        <v>1559</v>
      </c>
      <c r="W1265" s="0" t="s">
        <v>1459</v>
      </c>
      <c r="X1265" s="0" t="s">
        <v>1460</v>
      </c>
      <c r="Y1265" s="0" t="s">
        <v>1376</v>
      </c>
      <c r="Z1265" s="0" t="s">
        <v>573</v>
      </c>
      <c r="AA1265" s="0" t="n">
        <v>789031</v>
      </c>
      <c r="AB1265" s="197" t="n">
        <v>37027.875</v>
      </c>
      <c r="AC1265" s="197" t="n">
        <v>37027.875</v>
      </c>
    </row>
    <row r="1266" customFormat="false" ht="12.75" hidden="false" customHeight="false" outlineLevel="0" collapsed="false">
      <c r="A1266" s="191" t="str">
        <f aca="false">B1266&amp;" "&amp;C1266&amp;" "&amp;D1266</f>
        <v>US Natural Gas Financial</v>
      </c>
      <c r="B1266" s="191" t="str">
        <f aca="false">IF((LEFT(N1266,2)="US"),"US","")</f>
        <v>US</v>
      </c>
      <c r="C1266" s="191" t="str">
        <f aca="false">M1266</f>
        <v>Natural Gas</v>
      </c>
      <c r="D1266" s="191" t="str">
        <f aca="false">IF(ISNUMBER(FIND("Phy",N1266))=TRUE(),"Physical","Financial")</f>
        <v>Financial</v>
      </c>
      <c r="E1266" s="191" t="n">
        <f aca="false">IF(VLOOKUP(S1266,'DD-Lookup'!$J$6:$L$50,3,FALSE())="Monthly",(YEAR(AC1266)-YEAR(AB1266))*12+MONTH(AC1266)-MONTH(AB1266)+1,(AC1266-AB1266+1))</f>
        <v>31</v>
      </c>
      <c r="F1266" s="220" t="n">
        <f aca="false">E1266*SUM(P1266:Q1266)</f>
        <v>155000</v>
      </c>
      <c r="G1266" s="196" t="n">
        <v>1245831</v>
      </c>
      <c r="H1266" s="197" t="n">
        <v>37026.3455671296</v>
      </c>
      <c r="I1266" s="0" t="s">
        <v>1692</v>
      </c>
      <c r="M1266" s="0" t="s">
        <v>927</v>
      </c>
      <c r="N1266" s="0" t="s">
        <v>1399</v>
      </c>
      <c r="O1266" s="0" t="s">
        <v>1960</v>
      </c>
      <c r="Q1266" s="198" t="n">
        <v>5000</v>
      </c>
      <c r="S1266" s="0" t="s">
        <v>1343</v>
      </c>
      <c r="T1266" s="0" t="s">
        <v>772</v>
      </c>
      <c r="U1266" s="200" t="n">
        <v>5.65</v>
      </c>
      <c r="V1266" s="0" t="s">
        <v>1693</v>
      </c>
      <c r="W1266" s="0" t="s">
        <v>1956</v>
      </c>
      <c r="X1266" s="0" t="s">
        <v>1957</v>
      </c>
      <c r="Y1266" s="0" t="s">
        <v>893</v>
      </c>
      <c r="Z1266" s="0" t="s">
        <v>573</v>
      </c>
      <c r="AA1266" s="0" t="s">
        <v>1996</v>
      </c>
      <c r="AB1266" s="197" t="n">
        <v>37104.875</v>
      </c>
      <c r="AC1266" s="197" t="n">
        <v>37134.875</v>
      </c>
      <c r="AD1266" s="0" t="n">
        <f aca="false">(AC1266-AB1266+1)*SUM(P1266:Q1266)</f>
        <v>155000</v>
      </c>
    </row>
    <row r="1267" customFormat="false" ht="12.75" hidden="false" customHeight="false" outlineLevel="0" collapsed="false">
      <c r="A1267" s="191" t="str">
        <f aca="false">B1267&amp;" "&amp;C1267&amp;" "&amp;D1267</f>
        <v>US Natural Gas Physical</v>
      </c>
      <c r="B1267" s="191" t="str">
        <f aca="false">IF((LEFT(N1267,2)="US"),"US","")</f>
        <v>US</v>
      </c>
      <c r="C1267" s="191" t="str">
        <f aca="false">M1267</f>
        <v>Natural Gas</v>
      </c>
      <c r="D1267" s="191" t="str">
        <f aca="false">IF(ISNUMBER(FIND("Phy",N1267))=TRUE(),"Physical","Financial")</f>
        <v>Physical</v>
      </c>
      <c r="E1267" s="191" t="n">
        <f aca="false">IF(VLOOKUP(S1267,'DD-Lookup'!$J$6:$L$50,3,FALSE())="Monthly",(YEAR(AC1267)-YEAR(AB1267))*12+MONTH(AC1267)-MONTH(AB1267)+1,(AC1267-AB1267+1))</f>
        <v>1</v>
      </c>
      <c r="F1267" s="220" t="n">
        <f aca="false">E1267*SUM(P1267:Q1267)</f>
        <v>10000</v>
      </c>
      <c r="G1267" s="196" t="n">
        <v>1245832</v>
      </c>
      <c r="H1267" s="197" t="n">
        <v>37026.3456365741</v>
      </c>
      <c r="I1267" s="0" t="s">
        <v>1430</v>
      </c>
      <c r="M1267" s="0" t="s">
        <v>927</v>
      </c>
      <c r="N1267" s="0" t="s">
        <v>1371</v>
      </c>
      <c r="O1267" s="0" t="s">
        <v>1469</v>
      </c>
      <c r="P1267" s="198" t="n">
        <v>10000</v>
      </c>
      <c r="S1267" s="0" t="s">
        <v>1343</v>
      </c>
      <c r="T1267" s="0" t="s">
        <v>772</v>
      </c>
      <c r="U1267" s="200" t="n">
        <v>4.39</v>
      </c>
      <c r="V1267" s="0" t="s">
        <v>1559</v>
      </c>
      <c r="W1267" s="0" t="s">
        <v>1459</v>
      </c>
      <c r="X1267" s="0" t="s">
        <v>1460</v>
      </c>
      <c r="Y1267" s="0" t="s">
        <v>1376</v>
      </c>
      <c r="Z1267" s="0" t="s">
        <v>573</v>
      </c>
      <c r="AA1267" s="0" t="n">
        <v>789033</v>
      </c>
      <c r="AB1267" s="197" t="n">
        <v>37027.875</v>
      </c>
      <c r="AC1267" s="197" t="n">
        <v>37027.875</v>
      </c>
    </row>
    <row r="1268" customFormat="false" ht="12.75" hidden="false" customHeight="false" outlineLevel="0" collapsed="false">
      <c r="A1268" s="191" t="str">
        <f aca="false">B1268&amp;" "&amp;C1268&amp;" "&amp;D1268</f>
        <v>US Power Physical</v>
      </c>
      <c r="B1268" s="191" t="str">
        <f aca="false">IF((LEFT(N1268,2)="US"),"US","")</f>
        <v>US</v>
      </c>
      <c r="C1268" s="191" t="str">
        <f aca="false">M1268</f>
        <v>Power</v>
      </c>
      <c r="D1268" s="191" t="str">
        <f aca="false">IF(ISNUMBER(FIND("Phy",N1268))=TRUE(),"Physical","Financial")</f>
        <v>Physical</v>
      </c>
      <c r="E1268" s="191" t="n">
        <f aca="false">IF(VLOOKUP(S1268,'DD-Lookup'!$J$6:$L$50,3,FALSE())="Monthly",(YEAR(AC1268)-YEAR(AB1268))*12+MONTH(AC1268)-MONTH(AB1268)+1,(AC1268-AB1268+1))</f>
        <v>1</v>
      </c>
      <c r="F1268" s="220" t="n">
        <f aca="false">E1268*SUM(P1268:Q1268)</f>
        <v>25</v>
      </c>
      <c r="G1268" s="196" t="n">
        <v>1245834</v>
      </c>
      <c r="H1268" s="197" t="n">
        <v>37026.3456481482</v>
      </c>
      <c r="I1268" s="0" t="s">
        <v>1889</v>
      </c>
      <c r="M1268" s="0" t="s">
        <v>72</v>
      </c>
      <c r="N1268" s="0" t="s">
        <v>1741</v>
      </c>
      <c r="O1268" s="0" t="s">
        <v>1863</v>
      </c>
      <c r="P1268" s="198" t="n">
        <v>25</v>
      </c>
      <c r="S1268" s="0" t="s">
        <v>781</v>
      </c>
      <c r="T1268" s="0" t="s">
        <v>772</v>
      </c>
      <c r="U1268" s="200" t="n">
        <v>250</v>
      </c>
      <c r="V1268" s="0" t="s">
        <v>1890</v>
      </c>
      <c r="W1268" s="0" t="s">
        <v>1762</v>
      </c>
      <c r="X1268" s="0" t="s">
        <v>1826</v>
      </c>
      <c r="Y1268" s="0" t="s">
        <v>1167</v>
      </c>
      <c r="Z1268" s="0" t="s">
        <v>628</v>
      </c>
      <c r="AA1268" s="0" t="n">
        <v>611048.1</v>
      </c>
      <c r="AB1268" s="197" t="n">
        <v>37027.875</v>
      </c>
      <c r="AC1268" s="197" t="n">
        <v>37027.875</v>
      </c>
    </row>
    <row r="1269" customFormat="false" ht="12.75" hidden="false" customHeight="false" outlineLevel="0" collapsed="false">
      <c r="A1269" s="191" t="str">
        <f aca="false">B1269&amp;" "&amp;C1269&amp;" "&amp;D1269</f>
        <v>US Natural Gas Physical</v>
      </c>
      <c r="B1269" s="191" t="str">
        <f aca="false">IF((LEFT(N1269,2)="US"),"US","")</f>
        <v>US</v>
      </c>
      <c r="C1269" s="191" t="str">
        <f aca="false">M1269</f>
        <v>Natural Gas</v>
      </c>
      <c r="D1269" s="191" t="str">
        <f aca="false">IF(ISNUMBER(FIND("Phy",N1269))=TRUE(),"Physical","Financial")</f>
        <v>Physical</v>
      </c>
      <c r="E1269" s="191" t="n">
        <f aca="false">IF(VLOOKUP(S1269,'DD-Lookup'!$J$6:$L$50,3,FALSE())="Monthly",(YEAR(AC1269)-YEAR(AB1269))*12+MONTH(AC1269)-MONTH(AB1269)+1,(AC1269-AB1269+1))</f>
        <v>1</v>
      </c>
      <c r="F1269" s="220" t="n">
        <f aca="false">E1269*SUM(P1269:Q1269)</f>
        <v>5000</v>
      </c>
      <c r="G1269" s="196" t="n">
        <v>1245833</v>
      </c>
      <c r="H1269" s="197" t="n">
        <v>37026.3456481482</v>
      </c>
      <c r="I1269" s="0" t="s">
        <v>625</v>
      </c>
      <c r="M1269" s="0" t="s">
        <v>927</v>
      </c>
      <c r="N1269" s="0" t="s">
        <v>1371</v>
      </c>
      <c r="O1269" s="0" t="s">
        <v>1372</v>
      </c>
      <c r="Q1269" s="198" t="n">
        <v>5000</v>
      </c>
      <c r="S1269" s="0" t="s">
        <v>1343</v>
      </c>
      <c r="T1269" s="0" t="s">
        <v>772</v>
      </c>
      <c r="U1269" s="200" t="n">
        <v>4.535</v>
      </c>
      <c r="V1269" s="0" t="s">
        <v>1496</v>
      </c>
      <c r="W1269" s="0" t="s">
        <v>1374</v>
      </c>
      <c r="X1269" s="0" t="s">
        <v>1375</v>
      </c>
      <c r="Y1269" s="0" t="s">
        <v>1376</v>
      </c>
      <c r="Z1269" s="0" t="s">
        <v>573</v>
      </c>
      <c r="AA1269" s="0" t="n">
        <v>789034</v>
      </c>
      <c r="AB1269" s="197" t="n">
        <v>37027.875</v>
      </c>
      <c r="AC1269" s="197" t="n">
        <v>37027.875</v>
      </c>
    </row>
    <row r="1270" customFormat="false" ht="12.75" hidden="false" customHeight="false" outlineLevel="0" collapsed="false">
      <c r="A1270" s="191" t="str">
        <f aca="false">B1270&amp;" "&amp;C1270&amp;" "&amp;D1270</f>
        <v>US Power Physical</v>
      </c>
      <c r="B1270" s="191" t="str">
        <f aca="false">IF((LEFT(N1270,2)="US"),"US","")</f>
        <v>US</v>
      </c>
      <c r="C1270" s="191" t="str">
        <f aca="false">M1270</f>
        <v>Power</v>
      </c>
      <c r="D1270" s="191" t="str">
        <f aca="false">IF(ISNUMBER(FIND("Phy",N1270))=TRUE(),"Physical","Financial")</f>
        <v>Physical</v>
      </c>
      <c r="E1270" s="191" t="n">
        <f aca="false">IF(VLOOKUP(S1270,'DD-Lookup'!$J$6:$L$50,3,FALSE())="Monthly",(YEAR(AC1270)-YEAR(AB1270))*12+MONTH(AC1270)-MONTH(AB1270)+1,(AC1270-AB1270+1))</f>
        <v>1</v>
      </c>
      <c r="F1270" s="220" t="n">
        <f aca="false">E1270*SUM(P1270:Q1270)</f>
        <v>25</v>
      </c>
      <c r="G1270" s="196" t="n">
        <v>1245835</v>
      </c>
      <c r="H1270" s="197" t="n">
        <v>37026.3456597222</v>
      </c>
      <c r="I1270" s="0" t="s">
        <v>1889</v>
      </c>
      <c r="M1270" s="0" t="s">
        <v>72</v>
      </c>
      <c r="N1270" s="0" t="s">
        <v>1741</v>
      </c>
      <c r="O1270" s="0" t="s">
        <v>1753</v>
      </c>
      <c r="Q1270" s="198" t="n">
        <v>25</v>
      </c>
      <c r="S1270" s="0" t="s">
        <v>781</v>
      </c>
      <c r="T1270" s="0" t="s">
        <v>772</v>
      </c>
      <c r="U1270" s="200" t="n">
        <v>224</v>
      </c>
      <c r="V1270" s="0" t="s">
        <v>1997</v>
      </c>
      <c r="W1270" s="0" t="s">
        <v>1755</v>
      </c>
      <c r="X1270" s="0" t="s">
        <v>1745</v>
      </c>
      <c r="Y1270" s="0" t="s">
        <v>1167</v>
      </c>
      <c r="Z1270" s="0" t="s">
        <v>628</v>
      </c>
      <c r="AA1270" s="0" t="n">
        <v>611049.1</v>
      </c>
      <c r="AB1270" s="197" t="n">
        <v>37027.875</v>
      </c>
      <c r="AC1270" s="197" t="n">
        <v>37027.875</v>
      </c>
    </row>
    <row r="1271" customFormat="false" ht="12.75" hidden="false" customHeight="false" outlineLevel="0" collapsed="false">
      <c r="A1271" s="191" t="str">
        <f aca="false">B1271&amp;" "&amp;C1271&amp;" "&amp;D1271</f>
        <v>US Natural Gas Financial</v>
      </c>
      <c r="B1271" s="191" t="str">
        <f aca="false">IF((LEFT(N1271,2)="US"),"US","")</f>
        <v>US</v>
      </c>
      <c r="C1271" s="191" t="str">
        <f aca="false">M1271</f>
        <v>Natural Gas</v>
      </c>
      <c r="D1271" s="191" t="str">
        <f aca="false">IF(ISNUMBER(FIND("Phy",N1271))=TRUE(),"Physical","Financial")</f>
        <v>Financial</v>
      </c>
      <c r="E1271" s="191" t="n">
        <f aca="false">IF(VLOOKUP(S1271,'DD-Lookup'!$J$6:$L$50,3,FALSE())="Monthly",(YEAR(AC1271)-YEAR(AB1271))*12+MONTH(AC1271)-MONTH(AB1271)+1,(AC1271-AB1271+1))</f>
        <v>31</v>
      </c>
      <c r="F1271" s="220" t="n">
        <f aca="false">E1271*SUM(P1271:Q1271)</f>
        <v>155000</v>
      </c>
      <c r="G1271" s="196" t="n">
        <v>1245836</v>
      </c>
      <c r="H1271" s="197" t="n">
        <v>37026.3457407407</v>
      </c>
      <c r="I1271" s="0" t="s">
        <v>1368</v>
      </c>
      <c r="M1271" s="0" t="s">
        <v>927</v>
      </c>
      <c r="N1271" s="0" t="s">
        <v>1399</v>
      </c>
      <c r="O1271" s="0" t="s">
        <v>1960</v>
      </c>
      <c r="P1271" s="198" t="n">
        <v>5000</v>
      </c>
      <c r="S1271" s="0" t="s">
        <v>1343</v>
      </c>
      <c r="T1271" s="0" t="s">
        <v>772</v>
      </c>
      <c r="U1271" s="200" t="n">
        <v>5.55</v>
      </c>
      <c r="V1271" s="0" t="s">
        <v>1961</v>
      </c>
      <c r="W1271" s="0" t="s">
        <v>1956</v>
      </c>
      <c r="X1271" s="0" t="s">
        <v>1957</v>
      </c>
      <c r="Y1271" s="0" t="s">
        <v>893</v>
      </c>
      <c r="Z1271" s="0" t="s">
        <v>573</v>
      </c>
      <c r="AA1271" s="0" t="s">
        <v>1998</v>
      </c>
      <c r="AB1271" s="197" t="n">
        <v>37104.875</v>
      </c>
      <c r="AC1271" s="197" t="n">
        <v>37134.875</v>
      </c>
      <c r="AD1271" s="0" t="n">
        <f aca="false">(AC1271-AB1271+1)*SUM(P1271:Q1271)</f>
        <v>155000</v>
      </c>
    </row>
    <row r="1272" customFormat="false" ht="12.75" hidden="false" customHeight="false" outlineLevel="0" collapsed="false">
      <c r="A1272" s="191" t="str">
        <f aca="false">B1272&amp;" "&amp;C1272&amp;" "&amp;D1272</f>
        <v>US Power Physical</v>
      </c>
      <c r="B1272" s="191" t="str">
        <f aca="false">IF((LEFT(N1272,2)="US"),"US","")</f>
        <v>US</v>
      </c>
      <c r="C1272" s="191" t="str">
        <f aca="false">M1272</f>
        <v>Power</v>
      </c>
      <c r="D1272" s="191" t="str">
        <f aca="false">IF(ISNUMBER(FIND("Phy",N1272))=TRUE(),"Physical","Financial")</f>
        <v>Physical</v>
      </c>
      <c r="E1272" s="191" t="n">
        <f aca="false">IF(VLOOKUP(S1272,'DD-Lookup'!$J$6:$L$50,3,FALSE())="Monthly",(YEAR(AC1272)-YEAR(AB1272))*12+MONTH(AC1272)-MONTH(AB1272)+1,(AC1272-AB1272+1))</f>
        <v>1</v>
      </c>
      <c r="F1272" s="220" t="n">
        <f aca="false">E1272*SUM(P1272:Q1272)</f>
        <v>25</v>
      </c>
      <c r="G1272" s="196" t="n">
        <v>1245838</v>
      </c>
      <c r="H1272" s="197" t="n">
        <v>37026.3457638889</v>
      </c>
      <c r="I1272" s="0" t="s">
        <v>1180</v>
      </c>
      <c r="M1272" s="0" t="s">
        <v>72</v>
      </c>
      <c r="N1272" s="0" t="s">
        <v>1741</v>
      </c>
      <c r="O1272" s="0" t="s">
        <v>1753</v>
      </c>
      <c r="P1272" s="198" t="n">
        <v>25</v>
      </c>
      <c r="S1272" s="0" t="s">
        <v>781</v>
      </c>
      <c r="T1272" s="0" t="s">
        <v>772</v>
      </c>
      <c r="U1272" s="200" t="n">
        <v>222</v>
      </c>
      <c r="V1272" s="0" t="s">
        <v>1758</v>
      </c>
      <c r="W1272" s="0" t="s">
        <v>1755</v>
      </c>
      <c r="X1272" s="0" t="s">
        <v>1745</v>
      </c>
      <c r="Y1272" s="0" t="s">
        <v>1167</v>
      </c>
      <c r="Z1272" s="0" t="s">
        <v>628</v>
      </c>
      <c r="AA1272" s="0" t="n">
        <v>611050.1</v>
      </c>
      <c r="AB1272" s="197" t="n">
        <v>37027.875</v>
      </c>
      <c r="AC1272" s="197" t="n">
        <v>37027.875</v>
      </c>
    </row>
    <row r="1273" customFormat="false" ht="12.75" hidden="false" customHeight="false" outlineLevel="0" collapsed="false">
      <c r="A1273" s="191" t="str">
        <f aca="false">B1273&amp;" "&amp;C1273&amp;" "&amp;D1273</f>
        <v>US Natural Gas Physical</v>
      </c>
      <c r="B1273" s="191" t="str">
        <f aca="false">IF((LEFT(N1273,2)="US"),"US","")</f>
        <v>US</v>
      </c>
      <c r="C1273" s="191" t="str">
        <f aca="false">M1273</f>
        <v>Natural Gas</v>
      </c>
      <c r="D1273" s="191" t="str">
        <f aca="false">IF(ISNUMBER(FIND("Phy",N1273))=TRUE(),"Physical","Financial")</f>
        <v>Physical</v>
      </c>
      <c r="E1273" s="191" t="n">
        <f aca="false">IF(VLOOKUP(S1273,'DD-Lookup'!$J$6:$L$50,3,FALSE())="Monthly",(YEAR(AC1273)-YEAR(AB1273))*12+MONTH(AC1273)-MONTH(AB1273)+1,(AC1273-AB1273+1))</f>
        <v>1</v>
      </c>
      <c r="F1273" s="220" t="n">
        <f aca="false">E1273*SUM(P1273:Q1273)</f>
        <v>10000</v>
      </c>
      <c r="G1273" s="196" t="n">
        <v>1245837</v>
      </c>
      <c r="H1273" s="197" t="n">
        <v>37026.3457638889</v>
      </c>
      <c r="I1273" s="0" t="s">
        <v>1251</v>
      </c>
      <c r="M1273" s="0" t="s">
        <v>927</v>
      </c>
      <c r="N1273" s="0" t="s">
        <v>1814</v>
      </c>
      <c r="O1273" s="0" t="s">
        <v>1815</v>
      </c>
      <c r="Q1273" s="198" t="n">
        <v>10000</v>
      </c>
      <c r="S1273" s="0" t="s">
        <v>1343</v>
      </c>
      <c r="T1273" s="0" t="s">
        <v>772</v>
      </c>
      <c r="U1273" s="200" t="n">
        <v>4.37</v>
      </c>
      <c r="V1273" s="0" t="s">
        <v>1816</v>
      </c>
      <c r="W1273" s="0" t="s">
        <v>1817</v>
      </c>
      <c r="X1273" s="0" t="s">
        <v>1818</v>
      </c>
      <c r="Y1273" s="0" t="s">
        <v>1376</v>
      </c>
      <c r="Z1273" s="0" t="s">
        <v>1819</v>
      </c>
      <c r="AA1273" s="0" t="n">
        <v>789035</v>
      </c>
      <c r="AB1273" s="197" t="n">
        <v>37027.875</v>
      </c>
      <c r="AC1273" s="197" t="n">
        <v>37027.875</v>
      </c>
    </row>
    <row r="1274" customFormat="false" ht="12.75" hidden="false" customHeight="false" outlineLevel="0" collapsed="false">
      <c r="A1274" s="191" t="str">
        <f aca="false">B1274&amp;" "&amp;C1274&amp;" "&amp;D1274</f>
        <v>US Natural Gas Physical</v>
      </c>
      <c r="B1274" s="191" t="str">
        <f aca="false">IF((LEFT(N1274,2)="US"),"US","")</f>
        <v>US</v>
      </c>
      <c r="C1274" s="191" t="str">
        <f aca="false">M1274</f>
        <v>Natural Gas</v>
      </c>
      <c r="D1274" s="191" t="str">
        <f aca="false">IF(ISNUMBER(FIND("Phy",N1274))=TRUE(),"Physical","Financial")</f>
        <v>Physical</v>
      </c>
      <c r="E1274" s="191" t="n">
        <f aca="false">IF(VLOOKUP(S1274,'DD-Lookup'!$J$6:$L$50,3,FALSE())="Monthly",(YEAR(AC1274)-YEAR(AB1274))*12+MONTH(AC1274)-MONTH(AB1274)+1,(AC1274-AB1274+1))</f>
        <v>1</v>
      </c>
      <c r="F1274" s="220" t="n">
        <f aca="false">E1274*SUM(P1274:Q1274)</f>
        <v>10000</v>
      </c>
      <c r="G1274" s="196" t="n">
        <v>1245839</v>
      </c>
      <c r="H1274" s="197" t="n">
        <v>37026.3458217593</v>
      </c>
      <c r="I1274" s="0" t="s">
        <v>1362</v>
      </c>
      <c r="M1274" s="0" t="s">
        <v>927</v>
      </c>
      <c r="N1274" s="0" t="s">
        <v>1371</v>
      </c>
      <c r="O1274" s="0" t="s">
        <v>1703</v>
      </c>
      <c r="P1274" s="198" t="n">
        <v>10000</v>
      </c>
      <c r="S1274" s="0" t="s">
        <v>1343</v>
      </c>
      <c r="T1274" s="0" t="s">
        <v>772</v>
      </c>
      <c r="U1274" s="200" t="n">
        <v>4.3</v>
      </c>
      <c r="V1274" s="0" t="s">
        <v>1999</v>
      </c>
      <c r="W1274" s="0" t="s">
        <v>1705</v>
      </c>
      <c r="X1274" s="0" t="s">
        <v>1676</v>
      </c>
      <c r="Y1274" s="0" t="s">
        <v>1376</v>
      </c>
      <c r="Z1274" s="0" t="s">
        <v>573</v>
      </c>
      <c r="AA1274" s="0" t="n">
        <v>789036</v>
      </c>
      <c r="AB1274" s="197" t="n">
        <v>37027.875</v>
      </c>
      <c r="AC1274" s="197" t="n">
        <v>37027.875</v>
      </c>
    </row>
    <row r="1275" customFormat="false" ht="12.75" hidden="false" customHeight="false" outlineLevel="0" collapsed="false">
      <c r="A1275" s="191" t="str">
        <f aca="false">B1275&amp;" "&amp;C1275&amp;" "&amp;D1275</f>
        <v>US Natural Gas Physical</v>
      </c>
      <c r="B1275" s="191" t="str">
        <f aca="false">IF((LEFT(N1275,2)="US"),"US","")</f>
        <v>US</v>
      </c>
      <c r="C1275" s="191" t="str">
        <f aca="false">M1275</f>
        <v>Natural Gas</v>
      </c>
      <c r="D1275" s="191" t="str">
        <f aca="false">IF(ISNUMBER(FIND("Phy",N1275))=TRUE(),"Physical","Financial")</f>
        <v>Physical</v>
      </c>
      <c r="E1275" s="191" t="n">
        <f aca="false">IF(VLOOKUP(S1275,'DD-Lookup'!$J$6:$L$50,3,FALSE())="Monthly",(YEAR(AC1275)-YEAR(AB1275))*12+MONTH(AC1275)-MONTH(AB1275)+1,(AC1275-AB1275+1))</f>
        <v>1</v>
      </c>
      <c r="F1275" s="220" t="n">
        <f aca="false">E1275*SUM(P1275:Q1275)</f>
        <v>4082</v>
      </c>
      <c r="G1275" s="196" t="n">
        <v>1245840</v>
      </c>
      <c r="H1275" s="197" t="n">
        <v>37026.3459027778</v>
      </c>
      <c r="I1275" s="0" t="s">
        <v>2000</v>
      </c>
      <c r="M1275" s="0" t="s">
        <v>927</v>
      </c>
      <c r="N1275" s="0" t="s">
        <v>1371</v>
      </c>
      <c r="O1275" s="0" t="s">
        <v>1967</v>
      </c>
      <c r="Q1275" s="198" t="n">
        <v>4082</v>
      </c>
      <c r="S1275" s="0" t="s">
        <v>1343</v>
      </c>
      <c r="T1275" s="0" t="s">
        <v>772</v>
      </c>
      <c r="U1275" s="200" t="n">
        <v>4.275</v>
      </c>
      <c r="V1275" s="0" t="s">
        <v>2001</v>
      </c>
      <c r="W1275" s="0" t="s">
        <v>1459</v>
      </c>
      <c r="X1275" s="0" t="s">
        <v>1460</v>
      </c>
      <c r="Y1275" s="0" t="s">
        <v>1376</v>
      </c>
      <c r="Z1275" s="0" t="s">
        <v>573</v>
      </c>
      <c r="AA1275" s="0" t="n">
        <v>789038</v>
      </c>
      <c r="AB1275" s="197" t="n">
        <v>37027.875</v>
      </c>
      <c r="AC1275" s="197" t="n">
        <v>37027.875</v>
      </c>
    </row>
    <row r="1276" customFormat="false" ht="12.75" hidden="false" customHeight="false" outlineLevel="0" collapsed="false">
      <c r="A1276" s="191" t="str">
        <f aca="false">B1276&amp;" "&amp;C1276&amp;" "&amp;D1276</f>
        <v>US Power Physical</v>
      </c>
      <c r="B1276" s="191" t="str">
        <f aca="false">IF((LEFT(N1276,2)="US"),"US","")</f>
        <v>US</v>
      </c>
      <c r="C1276" s="191" t="str">
        <f aca="false">M1276</f>
        <v>Power</v>
      </c>
      <c r="D1276" s="191" t="str">
        <f aca="false">IF(ISNUMBER(FIND("Phy",N1276))=TRUE(),"Physical","Financial")</f>
        <v>Physical</v>
      </c>
      <c r="E1276" s="191" t="n">
        <f aca="false">IF(VLOOKUP(S1276,'DD-Lookup'!$J$6:$L$50,3,FALSE())="Monthly",(YEAR(AC1276)-YEAR(AB1276))*12+MONTH(AC1276)-MONTH(AB1276)+1,(AC1276-AB1276+1))</f>
        <v>1</v>
      </c>
      <c r="F1276" s="220" t="n">
        <f aca="false">E1276*SUM(P1276:Q1276)</f>
        <v>25</v>
      </c>
      <c r="G1276" s="196" t="n">
        <v>1245841</v>
      </c>
      <c r="H1276" s="197" t="n">
        <v>37026.3459143519</v>
      </c>
      <c r="I1276" s="0" t="s">
        <v>1876</v>
      </c>
      <c r="M1276" s="0" t="s">
        <v>72</v>
      </c>
      <c r="N1276" s="0" t="s">
        <v>1746</v>
      </c>
      <c r="O1276" s="0" t="s">
        <v>1877</v>
      </c>
      <c r="Q1276" s="198" t="n">
        <v>25</v>
      </c>
      <c r="S1276" s="0" t="s">
        <v>781</v>
      </c>
      <c r="T1276" s="0" t="s">
        <v>772</v>
      </c>
      <c r="U1276" s="200" t="n">
        <v>67</v>
      </c>
      <c r="V1276" s="0" t="s">
        <v>1878</v>
      </c>
      <c r="W1276" s="0" t="s">
        <v>1749</v>
      </c>
      <c r="X1276" s="0" t="s">
        <v>1750</v>
      </c>
      <c r="Y1276" s="0" t="s">
        <v>1167</v>
      </c>
      <c r="Z1276" s="0" t="s">
        <v>628</v>
      </c>
      <c r="AA1276" s="0" t="n">
        <v>611051.1</v>
      </c>
      <c r="AB1276" s="197" t="n">
        <v>37027.875</v>
      </c>
      <c r="AC1276" s="197" t="n">
        <v>37027.875</v>
      </c>
    </row>
    <row r="1277" customFormat="false" ht="12.75" hidden="false" customHeight="false" outlineLevel="0" collapsed="false">
      <c r="A1277" s="191" t="str">
        <f aca="false">B1277&amp;" "&amp;C1277&amp;" "&amp;D1277</f>
        <v>US Natural Gas Physical</v>
      </c>
      <c r="B1277" s="191" t="str">
        <f aca="false">IF((LEFT(N1277,2)="US"),"US","")</f>
        <v>US</v>
      </c>
      <c r="C1277" s="191" t="str">
        <f aca="false">M1277</f>
        <v>Natural Gas</v>
      </c>
      <c r="D1277" s="191" t="str">
        <f aca="false">IF(ISNUMBER(FIND("Phy",N1277))=TRUE(),"Physical","Financial")</f>
        <v>Physical</v>
      </c>
      <c r="E1277" s="191" t="n">
        <f aca="false">IF(VLOOKUP(S1277,'DD-Lookup'!$J$6:$L$50,3,FALSE())="Monthly",(YEAR(AC1277)-YEAR(AB1277))*12+MONTH(AC1277)-MONTH(AB1277)+1,(AC1277-AB1277+1))</f>
        <v>1</v>
      </c>
      <c r="F1277" s="220" t="n">
        <f aca="false">E1277*SUM(P1277:Q1277)</f>
        <v>2000</v>
      </c>
      <c r="G1277" s="196" t="n">
        <v>1245842</v>
      </c>
      <c r="H1277" s="197" t="n">
        <v>37026.3459375</v>
      </c>
      <c r="I1277" s="0" t="s">
        <v>1985</v>
      </c>
      <c r="M1277" s="0" t="s">
        <v>927</v>
      </c>
      <c r="N1277" s="0" t="s">
        <v>1371</v>
      </c>
      <c r="O1277" s="0" t="s">
        <v>1665</v>
      </c>
      <c r="P1277" s="198" t="n">
        <v>2000</v>
      </c>
      <c r="S1277" s="0" t="s">
        <v>1343</v>
      </c>
      <c r="T1277" s="0" t="s">
        <v>772</v>
      </c>
      <c r="U1277" s="200" t="n">
        <v>4.825</v>
      </c>
      <c r="V1277" s="0" t="s">
        <v>1986</v>
      </c>
      <c r="W1277" s="0" t="s">
        <v>1635</v>
      </c>
      <c r="X1277" s="0" t="s">
        <v>1636</v>
      </c>
      <c r="Y1277" s="0" t="s">
        <v>1376</v>
      </c>
      <c r="Z1277" s="0" t="s">
        <v>573</v>
      </c>
      <c r="AA1277" s="0" t="n">
        <v>789039</v>
      </c>
      <c r="AB1277" s="197" t="n">
        <v>37027.875</v>
      </c>
      <c r="AC1277" s="197" t="n">
        <v>37027.875</v>
      </c>
    </row>
    <row r="1278" customFormat="false" ht="12.75" hidden="false" customHeight="false" outlineLevel="0" collapsed="false">
      <c r="A1278" s="191" t="str">
        <f aca="false">B1278&amp;" "&amp;C1278&amp;" "&amp;D1278</f>
        <v>US Power Physical</v>
      </c>
      <c r="B1278" s="191" t="str">
        <f aca="false">IF((LEFT(N1278,2)="US"),"US","")</f>
        <v>US</v>
      </c>
      <c r="C1278" s="191" t="str">
        <f aca="false">M1278</f>
        <v>Power</v>
      </c>
      <c r="D1278" s="191" t="str">
        <f aca="false">IF(ISNUMBER(FIND("Phy",N1278))=TRUE(),"Physical","Financial")</f>
        <v>Physical</v>
      </c>
      <c r="E1278" s="191" t="n">
        <f aca="false">IF(VLOOKUP(S1278,'DD-Lookup'!$J$6:$L$50,3,FALSE())="Monthly",(YEAR(AC1278)-YEAR(AB1278))*12+MONTH(AC1278)-MONTH(AB1278)+1,(AC1278-AB1278+1))</f>
        <v>92</v>
      </c>
      <c r="F1278" s="220" t="n">
        <f aca="false">E1278*SUM(P1278:Q1278)</f>
        <v>4600</v>
      </c>
      <c r="G1278" s="196" t="n">
        <v>1245843</v>
      </c>
      <c r="H1278" s="197" t="n">
        <v>37026.3459490741</v>
      </c>
      <c r="I1278" s="0" t="s">
        <v>625</v>
      </c>
      <c r="M1278" s="0" t="s">
        <v>72</v>
      </c>
      <c r="N1278" s="0" t="s">
        <v>1190</v>
      </c>
      <c r="O1278" s="0" t="s">
        <v>1865</v>
      </c>
      <c r="Q1278" s="198" t="n">
        <v>50</v>
      </c>
      <c r="S1278" s="0" t="s">
        <v>781</v>
      </c>
      <c r="T1278" s="0" t="s">
        <v>772</v>
      </c>
      <c r="U1278" s="200" t="n">
        <v>39.25</v>
      </c>
      <c r="V1278" s="0" t="s">
        <v>1395</v>
      </c>
      <c r="W1278" s="0" t="s">
        <v>1272</v>
      </c>
      <c r="X1278" s="0" t="s">
        <v>1273</v>
      </c>
      <c r="Y1278" s="0" t="s">
        <v>1167</v>
      </c>
      <c r="Z1278" s="0" t="s">
        <v>628</v>
      </c>
      <c r="AA1278" s="0" t="n">
        <v>611052.1</v>
      </c>
      <c r="AB1278" s="197" t="n">
        <v>37165.5916666667</v>
      </c>
      <c r="AC1278" s="197" t="n">
        <v>37256.5916666667</v>
      </c>
    </row>
    <row r="1279" customFormat="false" ht="12.75" hidden="false" customHeight="false" outlineLevel="0" collapsed="false">
      <c r="A1279" s="191" t="str">
        <f aca="false">B1279&amp;" "&amp;C1279&amp;" "&amp;D1279</f>
        <v>US Power Physical</v>
      </c>
      <c r="B1279" s="191" t="str">
        <f aca="false">IF((LEFT(N1279,2)="US"),"US","")</f>
        <v>US</v>
      </c>
      <c r="C1279" s="191" t="str">
        <f aca="false">M1279</f>
        <v>Power</v>
      </c>
      <c r="D1279" s="191" t="str">
        <f aca="false">IF(ISNUMBER(FIND("Phy",N1279))=TRUE(),"Physical","Financial")</f>
        <v>Physical</v>
      </c>
      <c r="E1279" s="191" t="n">
        <f aca="false">IF(VLOOKUP(S1279,'DD-Lookup'!$J$6:$L$50,3,FALSE())="Monthly",(YEAR(AC1279)-YEAR(AB1279))*12+MONTH(AC1279)-MONTH(AB1279)+1,(AC1279-AB1279+1))</f>
        <v>1</v>
      </c>
      <c r="F1279" s="220" t="n">
        <f aca="false">E1279*SUM(P1279:Q1279)</f>
        <v>25</v>
      </c>
      <c r="G1279" s="196" t="n">
        <v>1245844</v>
      </c>
      <c r="H1279" s="197" t="n">
        <v>37026.3459837963</v>
      </c>
      <c r="I1279" s="0" t="s">
        <v>1180</v>
      </c>
      <c r="M1279" s="0" t="s">
        <v>72</v>
      </c>
      <c r="N1279" s="0" t="s">
        <v>1741</v>
      </c>
      <c r="O1279" s="0" t="s">
        <v>1753</v>
      </c>
      <c r="P1279" s="198" t="n">
        <v>25</v>
      </c>
      <c r="S1279" s="0" t="s">
        <v>781</v>
      </c>
      <c r="T1279" s="0" t="s">
        <v>772</v>
      </c>
      <c r="U1279" s="200" t="n">
        <v>220</v>
      </c>
      <c r="V1279" s="0" t="s">
        <v>1758</v>
      </c>
      <c r="W1279" s="0" t="s">
        <v>1755</v>
      </c>
      <c r="X1279" s="0" t="s">
        <v>1745</v>
      </c>
      <c r="Y1279" s="0" t="s">
        <v>1167</v>
      </c>
      <c r="Z1279" s="0" t="s">
        <v>628</v>
      </c>
      <c r="AA1279" s="0" t="n">
        <v>611053.1</v>
      </c>
      <c r="AB1279" s="197" t="n">
        <v>37027.875</v>
      </c>
      <c r="AC1279" s="197" t="n">
        <v>37027.875</v>
      </c>
    </row>
    <row r="1280" customFormat="false" ht="12.75" hidden="false" customHeight="false" outlineLevel="0" collapsed="false">
      <c r="A1280" s="191" t="str">
        <f aca="false">B1280&amp;" "&amp;C1280&amp;" "&amp;D1280</f>
        <v>US Natural Gas Physical</v>
      </c>
      <c r="B1280" s="191" t="str">
        <f aca="false">IF((LEFT(N1280,2)="US"),"US","")</f>
        <v>US</v>
      </c>
      <c r="C1280" s="191" t="str">
        <f aca="false">M1280</f>
        <v>Natural Gas</v>
      </c>
      <c r="D1280" s="191" t="str">
        <f aca="false">IF(ISNUMBER(FIND("Phy",N1280))=TRUE(),"Physical","Financial")</f>
        <v>Physical</v>
      </c>
      <c r="E1280" s="191" t="n">
        <f aca="false">IF(VLOOKUP(S1280,'DD-Lookup'!$J$6:$L$50,3,FALSE())="Monthly",(YEAR(AC1280)-YEAR(AB1280))*12+MONTH(AC1280)-MONTH(AB1280)+1,(AC1280-AB1280+1))</f>
        <v>1</v>
      </c>
      <c r="F1280" s="220" t="n">
        <f aca="false">E1280*SUM(P1280:Q1280)</f>
        <v>10000</v>
      </c>
      <c r="G1280" s="196" t="n">
        <v>1245845</v>
      </c>
      <c r="H1280" s="197" t="n">
        <v>37026.3459953704</v>
      </c>
      <c r="I1280" s="0" t="s">
        <v>1340</v>
      </c>
      <c r="M1280" s="0" t="s">
        <v>927</v>
      </c>
      <c r="N1280" s="0" t="s">
        <v>1371</v>
      </c>
      <c r="O1280" s="0" t="s">
        <v>1792</v>
      </c>
      <c r="Q1280" s="198" t="n">
        <v>10000</v>
      </c>
      <c r="S1280" s="0" t="s">
        <v>1343</v>
      </c>
      <c r="T1280" s="0" t="s">
        <v>772</v>
      </c>
      <c r="U1280" s="200" t="n">
        <v>10.7</v>
      </c>
      <c r="V1280" s="0" t="s">
        <v>1802</v>
      </c>
      <c r="W1280" s="0" t="s">
        <v>1791</v>
      </c>
      <c r="X1280" s="0" t="s">
        <v>1676</v>
      </c>
      <c r="Y1280" s="0" t="s">
        <v>1376</v>
      </c>
      <c r="Z1280" s="0" t="s">
        <v>573</v>
      </c>
      <c r="AA1280" s="0" t="n">
        <v>789040</v>
      </c>
      <c r="AB1280" s="197" t="n">
        <v>37027.875</v>
      </c>
      <c r="AC1280" s="197" t="n">
        <v>37027.875</v>
      </c>
    </row>
    <row r="1281" customFormat="false" ht="12.75" hidden="false" customHeight="false" outlineLevel="0" collapsed="false">
      <c r="A1281" s="191" t="str">
        <f aca="false">B1281&amp;" "&amp;C1281&amp;" "&amp;D1281</f>
        <v>US Natural Gas Physical</v>
      </c>
      <c r="B1281" s="191" t="str">
        <f aca="false">IF((LEFT(N1281,2)="US"),"US","")</f>
        <v>US</v>
      </c>
      <c r="C1281" s="191" t="str">
        <f aca="false">M1281</f>
        <v>Natural Gas</v>
      </c>
      <c r="D1281" s="191" t="str">
        <f aca="false">IF(ISNUMBER(FIND("Phy",N1281))=TRUE(),"Physical","Financial")</f>
        <v>Physical</v>
      </c>
      <c r="E1281" s="191" t="n">
        <f aca="false">IF(VLOOKUP(S1281,'DD-Lookup'!$J$6:$L$50,3,FALSE())="Monthly",(YEAR(AC1281)-YEAR(AB1281))*12+MONTH(AC1281)-MONTH(AB1281)+1,(AC1281-AB1281+1))</f>
        <v>1</v>
      </c>
      <c r="F1281" s="220" t="n">
        <f aca="false">E1281*SUM(P1281:Q1281)</f>
        <v>2500</v>
      </c>
      <c r="G1281" s="196" t="n">
        <v>1245848</v>
      </c>
      <c r="H1281" s="197" t="n">
        <v>37026.3461226852</v>
      </c>
      <c r="I1281" s="0" t="s">
        <v>1228</v>
      </c>
      <c r="M1281" s="0" t="s">
        <v>927</v>
      </c>
      <c r="N1281" s="0" t="s">
        <v>1371</v>
      </c>
      <c r="O1281" s="0" t="s">
        <v>1805</v>
      </c>
      <c r="Q1281" s="198" t="n">
        <v>2500</v>
      </c>
      <c r="S1281" s="0" t="s">
        <v>1343</v>
      </c>
      <c r="T1281" s="0" t="s">
        <v>772</v>
      </c>
      <c r="U1281" s="200" t="n">
        <v>3.11</v>
      </c>
      <c r="V1281" s="0" t="s">
        <v>1799</v>
      </c>
      <c r="W1281" s="0" t="s">
        <v>1800</v>
      </c>
      <c r="X1281" s="0" t="s">
        <v>1801</v>
      </c>
      <c r="Y1281" s="0" t="s">
        <v>1376</v>
      </c>
      <c r="Z1281" s="0" t="s">
        <v>573</v>
      </c>
      <c r="AA1281" s="0" t="n">
        <v>789041</v>
      </c>
      <c r="AB1281" s="197" t="n">
        <v>37027.875</v>
      </c>
      <c r="AC1281" s="197" t="n">
        <v>37027.875</v>
      </c>
    </row>
    <row r="1282" customFormat="false" ht="12.75" hidden="false" customHeight="false" outlineLevel="0" collapsed="false">
      <c r="A1282" s="191" t="str">
        <f aca="false">B1282&amp;" "&amp;C1282&amp;" "&amp;D1282</f>
        <v> Natural Gas Financial</v>
      </c>
      <c r="B1282" s="191" t="str">
        <f aca="false">IF((LEFT(N1282,2)="US"),"US","")</f>
        <v/>
      </c>
      <c r="C1282" s="191" t="str">
        <f aca="false">M1282</f>
        <v>Natural Gas</v>
      </c>
      <c r="D1282" s="191" t="str">
        <f aca="false">IF(ISNUMBER(FIND("Phy",N1282))=TRUE(),"Physical","Financial")</f>
        <v>Financial</v>
      </c>
      <c r="E1282" s="191" t="n">
        <f aca="false">IF(VLOOKUP(S1282,'DD-Lookup'!$J$6:$L$50,3,FALSE())="Monthly",(YEAR(AC1282)-YEAR(AB1282))*12+MONTH(AC1282)-MONTH(AB1282)+1,(AC1282-AB1282+1))</f>
        <v>153</v>
      </c>
      <c r="F1282" s="220" t="n">
        <f aca="false">E1282*SUM(P1282:Q1282)</f>
        <v>1530000</v>
      </c>
      <c r="G1282" s="196" t="n">
        <v>1245849</v>
      </c>
      <c r="H1282" s="197" t="n">
        <v>37026.34625</v>
      </c>
      <c r="I1282" s="0" t="s">
        <v>2002</v>
      </c>
      <c r="M1282" s="0" t="s">
        <v>927</v>
      </c>
      <c r="N1282" s="0" t="s">
        <v>2003</v>
      </c>
      <c r="O1282" s="0" t="s">
        <v>2004</v>
      </c>
      <c r="P1282" s="198" t="n">
        <v>10000</v>
      </c>
      <c r="S1282" s="0" t="s">
        <v>1343</v>
      </c>
      <c r="T1282" s="0" t="s">
        <v>772</v>
      </c>
      <c r="U1282" s="200" t="n">
        <v>0.1775</v>
      </c>
      <c r="V1282" s="0" t="s">
        <v>2005</v>
      </c>
      <c r="W1282" s="0" t="s">
        <v>2006</v>
      </c>
      <c r="X1282" s="0" t="s">
        <v>1701</v>
      </c>
      <c r="Y1282" s="0" t="s">
        <v>893</v>
      </c>
      <c r="Z1282" s="0" t="s">
        <v>573</v>
      </c>
      <c r="AA1282" s="0" t="s">
        <v>2007</v>
      </c>
      <c r="AB1282" s="197" t="n">
        <v>37043</v>
      </c>
      <c r="AC1282" s="197" t="n">
        <v>37195</v>
      </c>
    </row>
    <row r="1283" customFormat="false" ht="12.75" hidden="false" customHeight="false" outlineLevel="0" collapsed="false">
      <c r="A1283" s="191" t="str">
        <f aca="false">B1283&amp;" "&amp;C1283&amp;" "&amp;D1283</f>
        <v>US Natural Gas Physical</v>
      </c>
      <c r="B1283" s="191" t="str">
        <f aca="false">IF((LEFT(N1283,2)="US"),"US","")</f>
        <v>US</v>
      </c>
      <c r="C1283" s="191" t="str">
        <f aca="false">M1283</f>
        <v>Natural Gas</v>
      </c>
      <c r="D1283" s="191" t="str">
        <f aca="false">IF(ISNUMBER(FIND("Phy",N1283))=TRUE(),"Physical","Financial")</f>
        <v>Physical</v>
      </c>
      <c r="E1283" s="191" t="n">
        <f aca="false">IF(VLOOKUP(S1283,'DD-Lookup'!$J$6:$L$50,3,FALSE())="Monthly",(YEAR(AC1283)-YEAR(AB1283))*12+MONTH(AC1283)-MONTH(AB1283)+1,(AC1283-AB1283+1))</f>
        <v>1</v>
      </c>
      <c r="F1283" s="220" t="n">
        <f aca="false">E1283*SUM(P1283:Q1283)</f>
        <v>10000</v>
      </c>
      <c r="G1283" s="196" t="n">
        <v>1245851</v>
      </c>
      <c r="H1283" s="197" t="n">
        <v>37026.3462615741</v>
      </c>
      <c r="I1283" s="0" t="s">
        <v>1251</v>
      </c>
      <c r="M1283" s="0" t="s">
        <v>927</v>
      </c>
      <c r="N1283" s="0" t="s">
        <v>1814</v>
      </c>
      <c r="O1283" s="0" t="s">
        <v>1907</v>
      </c>
      <c r="Q1283" s="198" t="n">
        <v>10000</v>
      </c>
      <c r="S1283" s="0" t="s">
        <v>1343</v>
      </c>
      <c r="T1283" s="0" t="s">
        <v>772</v>
      </c>
      <c r="U1283" s="200" t="n">
        <v>4.45</v>
      </c>
      <c r="V1283" s="0" t="s">
        <v>2008</v>
      </c>
      <c r="W1283" s="0" t="s">
        <v>1909</v>
      </c>
      <c r="X1283" s="0" t="s">
        <v>1818</v>
      </c>
      <c r="Y1283" s="0" t="s">
        <v>1376</v>
      </c>
      <c r="Z1283" s="0" t="s">
        <v>1819</v>
      </c>
      <c r="AA1283" s="0" t="n">
        <v>789042</v>
      </c>
      <c r="AB1283" s="197" t="n">
        <v>37027.875</v>
      </c>
      <c r="AC1283" s="197" t="n">
        <v>37027.875</v>
      </c>
    </row>
    <row r="1284" customFormat="false" ht="12.75" hidden="false" customHeight="false" outlineLevel="0" collapsed="false">
      <c r="A1284" s="191" t="str">
        <f aca="false">B1284&amp;" "&amp;C1284&amp;" "&amp;D1284</f>
        <v>US Power Physical</v>
      </c>
      <c r="B1284" s="191" t="str">
        <f aca="false">IF((LEFT(N1284,2)="US"),"US","")</f>
        <v>US</v>
      </c>
      <c r="C1284" s="191" t="str">
        <f aca="false">M1284</f>
        <v>Power</v>
      </c>
      <c r="D1284" s="191" t="str">
        <f aca="false">IF(ISNUMBER(FIND("Phy",N1284))=TRUE(),"Physical","Financial")</f>
        <v>Physical</v>
      </c>
      <c r="E1284" s="191" t="n">
        <f aca="false">IF(VLOOKUP(S1284,'DD-Lookup'!$J$6:$L$50,3,FALSE())="Monthly",(YEAR(AC1284)-YEAR(AB1284))*12+MONTH(AC1284)-MONTH(AB1284)+1,(AC1284-AB1284+1))</f>
        <v>1</v>
      </c>
      <c r="F1284" s="220" t="n">
        <f aca="false">E1284*SUM(P1284:Q1284)</f>
        <v>25</v>
      </c>
      <c r="G1284" s="196" t="n">
        <v>1245852</v>
      </c>
      <c r="H1284" s="197" t="n">
        <v>37026.3462731482</v>
      </c>
      <c r="I1284" s="0" t="s">
        <v>1251</v>
      </c>
      <c r="M1284" s="0" t="s">
        <v>72</v>
      </c>
      <c r="N1284" s="0" t="s">
        <v>1741</v>
      </c>
      <c r="O1284" s="0" t="s">
        <v>1823</v>
      </c>
      <c r="P1284" s="198" t="n">
        <v>25</v>
      </c>
      <c r="S1284" s="0" t="s">
        <v>781</v>
      </c>
      <c r="T1284" s="0" t="s">
        <v>772</v>
      </c>
      <c r="U1284" s="200" t="n">
        <v>250</v>
      </c>
      <c r="V1284" s="0" t="s">
        <v>1748</v>
      </c>
      <c r="W1284" s="0" t="s">
        <v>1825</v>
      </c>
      <c r="X1284" s="0" t="s">
        <v>1826</v>
      </c>
      <c r="Y1284" s="0" t="s">
        <v>1167</v>
      </c>
      <c r="Z1284" s="0" t="s">
        <v>628</v>
      </c>
      <c r="AA1284" s="0" t="n">
        <v>611056.1</v>
      </c>
      <c r="AB1284" s="197" t="n">
        <v>37027.875</v>
      </c>
      <c r="AC1284" s="197" t="n">
        <v>37027.875</v>
      </c>
    </row>
    <row r="1285" customFormat="false" ht="12.75" hidden="false" customHeight="false" outlineLevel="0" collapsed="false">
      <c r="A1285" s="191" t="str">
        <f aca="false">B1285&amp;" "&amp;C1285&amp;" "&amp;D1285</f>
        <v>US Power Physical</v>
      </c>
      <c r="B1285" s="191" t="str">
        <f aca="false">IF((LEFT(N1285,2)="US"),"US","")</f>
        <v>US</v>
      </c>
      <c r="C1285" s="191" t="str">
        <f aca="false">M1285</f>
        <v>Power</v>
      </c>
      <c r="D1285" s="191" t="str">
        <f aca="false">IF(ISNUMBER(FIND("Phy",N1285))=TRUE(),"Physical","Financial")</f>
        <v>Physical</v>
      </c>
      <c r="E1285" s="191" t="n">
        <f aca="false">IF(VLOOKUP(S1285,'DD-Lookup'!$J$6:$L$50,3,FALSE())="Monthly",(YEAR(AC1285)-YEAR(AB1285))*12+MONTH(AC1285)-MONTH(AB1285)+1,(AC1285-AB1285+1))</f>
        <v>1</v>
      </c>
      <c r="F1285" s="220" t="n">
        <f aca="false">E1285*SUM(P1285:Q1285)</f>
        <v>25</v>
      </c>
      <c r="G1285" s="196" t="n">
        <v>1245853</v>
      </c>
      <c r="H1285" s="197" t="n">
        <v>37026.3463194444</v>
      </c>
      <c r="I1285" s="0" t="s">
        <v>1225</v>
      </c>
      <c r="M1285" s="0" t="s">
        <v>72</v>
      </c>
      <c r="N1285" s="0" t="s">
        <v>1746</v>
      </c>
      <c r="O1285" s="0" t="s">
        <v>1766</v>
      </c>
      <c r="P1285" s="198" t="n">
        <v>25</v>
      </c>
      <c r="S1285" s="0" t="s">
        <v>781</v>
      </c>
      <c r="T1285" s="0" t="s">
        <v>772</v>
      </c>
      <c r="U1285" s="200" t="n">
        <v>208</v>
      </c>
      <c r="V1285" s="0" t="s">
        <v>1853</v>
      </c>
      <c r="W1285" s="0" t="s">
        <v>1768</v>
      </c>
      <c r="X1285" s="0" t="s">
        <v>1750</v>
      </c>
      <c r="Y1285" s="0" t="s">
        <v>1167</v>
      </c>
      <c r="Z1285" s="0" t="s">
        <v>628</v>
      </c>
      <c r="AA1285" s="0" t="n">
        <v>611057.1</v>
      </c>
      <c r="AB1285" s="197" t="n">
        <v>37027.875</v>
      </c>
      <c r="AC1285" s="197" t="n">
        <v>37027.875</v>
      </c>
    </row>
    <row r="1286" customFormat="false" ht="12.75" hidden="false" customHeight="false" outlineLevel="0" collapsed="false">
      <c r="A1286" s="191" t="str">
        <f aca="false">B1286&amp;" "&amp;C1286&amp;" "&amp;D1286</f>
        <v> Natural Gas Financial</v>
      </c>
      <c r="B1286" s="191" t="str">
        <f aca="false">IF((LEFT(N1286,2)="US"),"US","")</f>
        <v/>
      </c>
      <c r="C1286" s="191" t="str">
        <f aca="false">M1286</f>
        <v>Natural Gas</v>
      </c>
      <c r="D1286" s="191" t="str">
        <f aca="false">IF(ISNUMBER(FIND("Phy",N1286))=TRUE(),"Physical","Financial")</f>
        <v>Financial</v>
      </c>
      <c r="E1286" s="191" t="n">
        <f aca="false">IF(VLOOKUP(S1286,'DD-Lookup'!$J$6:$L$50,3,FALSE())="Monthly",(YEAR(AC1286)-YEAR(AB1286))*12+MONTH(AC1286)-MONTH(AB1286)+1,(AC1286-AB1286+1))</f>
        <v>30</v>
      </c>
      <c r="F1286" s="220" t="n">
        <f aca="false">E1286*SUM(P1286:Q1286)</f>
        <v>300000</v>
      </c>
      <c r="G1286" s="196" t="n">
        <v>1245854</v>
      </c>
      <c r="H1286" s="197" t="n">
        <v>37026.3463773148</v>
      </c>
      <c r="I1286" s="0" t="s">
        <v>2002</v>
      </c>
      <c r="M1286" s="0" t="s">
        <v>927</v>
      </c>
      <c r="N1286" s="0" t="s">
        <v>2003</v>
      </c>
      <c r="O1286" s="0" t="s">
        <v>2009</v>
      </c>
      <c r="P1286" s="198" t="n">
        <v>10000</v>
      </c>
      <c r="S1286" s="0" t="s">
        <v>1343</v>
      </c>
      <c r="T1286" s="0" t="s">
        <v>772</v>
      </c>
      <c r="U1286" s="200" t="n">
        <v>0.21</v>
      </c>
      <c r="V1286" s="0" t="s">
        <v>2005</v>
      </c>
      <c r="W1286" s="0" t="s">
        <v>2006</v>
      </c>
      <c r="X1286" s="0" t="s">
        <v>1701</v>
      </c>
      <c r="Y1286" s="0" t="s">
        <v>893</v>
      </c>
      <c r="Z1286" s="0" t="s">
        <v>573</v>
      </c>
      <c r="AA1286" s="0" t="s">
        <v>2010</v>
      </c>
      <c r="AB1286" s="197" t="n">
        <v>37043.875</v>
      </c>
      <c r="AC1286" s="197" t="n">
        <v>37072.875</v>
      </c>
    </row>
    <row r="1287" customFormat="false" ht="12.75" hidden="false" customHeight="false" outlineLevel="0" collapsed="false">
      <c r="A1287" s="191" t="str">
        <f aca="false">B1287&amp;" "&amp;C1287&amp;" "&amp;D1287</f>
        <v>US Natural Gas Financial</v>
      </c>
      <c r="B1287" s="191" t="str">
        <f aca="false">IF((LEFT(N1287,2)="US"),"US","")</f>
        <v>US</v>
      </c>
      <c r="C1287" s="191" t="str">
        <f aca="false">M1287</f>
        <v>Natural Gas</v>
      </c>
      <c r="D1287" s="191" t="str">
        <f aca="false">IF(ISNUMBER(FIND("Phy",N1287))=TRUE(),"Physical","Financial")</f>
        <v>Financial</v>
      </c>
      <c r="E1287" s="191" t="n">
        <f aca="false">IF(VLOOKUP(S1287,'DD-Lookup'!$J$6:$L$50,3,FALSE())="Monthly",(YEAR(AC1287)-YEAR(AB1287))*12+MONTH(AC1287)-MONTH(AB1287)+1,(AC1287-AB1287+1))</f>
        <v>31</v>
      </c>
      <c r="F1287" s="220" t="n">
        <f aca="false">E1287*SUM(P1287:Q1287)</f>
        <v>155000</v>
      </c>
      <c r="G1287" s="196" t="n">
        <v>1245857</v>
      </c>
      <c r="H1287" s="197" t="n">
        <v>37026.346400463</v>
      </c>
      <c r="I1287" s="0" t="s">
        <v>1482</v>
      </c>
      <c r="M1287" s="0" t="s">
        <v>927</v>
      </c>
      <c r="N1287" s="0" t="s">
        <v>1399</v>
      </c>
      <c r="O1287" s="0" t="s">
        <v>1954</v>
      </c>
      <c r="P1287" s="198" t="n">
        <v>5000</v>
      </c>
      <c r="S1287" s="0" t="s">
        <v>1343</v>
      </c>
      <c r="T1287" s="0" t="s">
        <v>772</v>
      </c>
      <c r="U1287" s="200" t="n">
        <v>5.85</v>
      </c>
      <c r="V1287" s="0" t="s">
        <v>1874</v>
      </c>
      <c r="W1287" s="0" t="s">
        <v>1956</v>
      </c>
      <c r="X1287" s="0" t="s">
        <v>1957</v>
      </c>
      <c r="Y1287" s="0" t="s">
        <v>893</v>
      </c>
      <c r="Z1287" s="0" t="s">
        <v>573</v>
      </c>
      <c r="AA1287" s="0" t="s">
        <v>2011</v>
      </c>
      <c r="AB1287" s="197" t="n">
        <v>37073.875</v>
      </c>
      <c r="AC1287" s="197" t="n">
        <v>37103.875</v>
      </c>
      <c r="AD1287" s="0" t="n">
        <f aca="false">(AC1287-AB1287+1)*SUM(P1287:Q1287)</f>
        <v>155000</v>
      </c>
    </row>
    <row r="1288" customFormat="false" ht="12.75" hidden="false" customHeight="false" outlineLevel="0" collapsed="false">
      <c r="A1288" s="191" t="str">
        <f aca="false">B1288&amp;" "&amp;C1288&amp;" "&amp;D1288</f>
        <v>US Natural Gas Physical</v>
      </c>
      <c r="B1288" s="191" t="str">
        <f aca="false">IF((LEFT(N1288,2)="US"),"US","")</f>
        <v>US</v>
      </c>
      <c r="C1288" s="191" t="str">
        <f aca="false">M1288</f>
        <v>Natural Gas</v>
      </c>
      <c r="D1288" s="191" t="str">
        <f aca="false">IF(ISNUMBER(FIND("Phy",N1288))=TRUE(),"Physical","Financial")</f>
        <v>Physical</v>
      </c>
      <c r="E1288" s="191" t="n">
        <f aca="false">IF(VLOOKUP(S1288,'DD-Lookup'!$J$6:$L$50,3,FALSE())="Monthly",(YEAR(AC1288)-YEAR(AB1288))*12+MONTH(AC1288)-MONTH(AB1288)+1,(AC1288-AB1288+1))</f>
        <v>1</v>
      </c>
      <c r="F1288" s="220" t="n">
        <f aca="false">E1288*SUM(P1288:Q1288)</f>
        <v>10000</v>
      </c>
      <c r="G1288" s="196" t="n">
        <v>1245856</v>
      </c>
      <c r="H1288" s="197" t="n">
        <v>37026.346400463</v>
      </c>
      <c r="I1288" s="0" t="s">
        <v>2012</v>
      </c>
      <c r="M1288" s="0" t="s">
        <v>927</v>
      </c>
      <c r="N1288" s="0" t="s">
        <v>1371</v>
      </c>
      <c r="O1288" s="0" t="s">
        <v>1612</v>
      </c>
      <c r="Q1288" s="198" t="n">
        <v>10000</v>
      </c>
      <c r="S1288" s="0" t="s">
        <v>1343</v>
      </c>
      <c r="T1288" s="0" t="s">
        <v>772</v>
      </c>
      <c r="U1288" s="200" t="n">
        <v>4.695</v>
      </c>
      <c r="V1288" s="0" t="s">
        <v>2013</v>
      </c>
      <c r="W1288" s="0" t="s">
        <v>1614</v>
      </c>
      <c r="X1288" s="0" t="s">
        <v>1615</v>
      </c>
      <c r="Y1288" s="0" t="s">
        <v>1376</v>
      </c>
      <c r="Z1288" s="0" t="s">
        <v>573</v>
      </c>
      <c r="AA1288" s="0" t="n">
        <v>789043</v>
      </c>
      <c r="AB1288" s="197" t="n">
        <v>37027.875</v>
      </c>
      <c r="AC1288" s="197" t="n">
        <v>37027.875</v>
      </c>
    </row>
    <row r="1289" customFormat="false" ht="12.75" hidden="false" customHeight="false" outlineLevel="0" collapsed="false">
      <c r="A1289" s="191" t="str">
        <f aca="false">B1289&amp;" "&amp;C1289&amp;" "&amp;D1289</f>
        <v>US Natural Gas Physical</v>
      </c>
      <c r="B1289" s="191" t="str">
        <f aca="false">IF((LEFT(N1289,2)="US"),"US","")</f>
        <v>US</v>
      </c>
      <c r="C1289" s="191" t="str">
        <f aca="false">M1289</f>
        <v>Natural Gas</v>
      </c>
      <c r="D1289" s="191" t="str">
        <f aca="false">IF(ISNUMBER(FIND("Phy",N1289))=TRUE(),"Physical","Financial")</f>
        <v>Physical</v>
      </c>
      <c r="E1289" s="191" t="n">
        <f aca="false">IF(VLOOKUP(S1289,'DD-Lookup'!$J$6:$L$50,3,FALSE())="Monthly",(YEAR(AC1289)-YEAR(AB1289))*12+MONTH(AC1289)-MONTH(AB1289)+1,(AC1289-AB1289+1))</f>
        <v>1</v>
      </c>
      <c r="F1289" s="220" t="n">
        <f aca="false">E1289*SUM(P1289:Q1289)</f>
        <v>10000</v>
      </c>
      <c r="G1289" s="196" t="n">
        <v>1245858</v>
      </c>
      <c r="H1289" s="197" t="n">
        <v>37026.3464236111</v>
      </c>
      <c r="I1289" s="0" t="s">
        <v>1228</v>
      </c>
      <c r="M1289" s="0" t="s">
        <v>927</v>
      </c>
      <c r="N1289" s="0" t="s">
        <v>1371</v>
      </c>
      <c r="O1289" s="0" t="s">
        <v>1703</v>
      </c>
      <c r="Q1289" s="198" t="n">
        <v>10000</v>
      </c>
      <c r="S1289" s="0" t="s">
        <v>1343</v>
      </c>
      <c r="T1289" s="0" t="s">
        <v>772</v>
      </c>
      <c r="U1289" s="200" t="n">
        <v>4.325</v>
      </c>
      <c r="V1289" s="0" t="s">
        <v>1709</v>
      </c>
      <c r="W1289" s="0" t="s">
        <v>1705</v>
      </c>
      <c r="X1289" s="0" t="s">
        <v>1676</v>
      </c>
      <c r="Y1289" s="0" t="s">
        <v>1376</v>
      </c>
      <c r="Z1289" s="0" t="s">
        <v>573</v>
      </c>
      <c r="AA1289" s="0" t="n">
        <v>789044</v>
      </c>
      <c r="AB1289" s="197" t="n">
        <v>37027.875</v>
      </c>
      <c r="AC1289" s="197" t="n">
        <v>37027.875</v>
      </c>
    </row>
    <row r="1290" customFormat="false" ht="12.75" hidden="false" customHeight="false" outlineLevel="0" collapsed="false">
      <c r="A1290" s="191" t="str">
        <f aca="false">B1290&amp;" "&amp;C1290&amp;" "&amp;D1290</f>
        <v>US Power Physical</v>
      </c>
      <c r="B1290" s="191" t="str">
        <f aca="false">IF((LEFT(N1290,2)="US"),"US","")</f>
        <v>US</v>
      </c>
      <c r="C1290" s="191" t="str">
        <f aca="false">M1290</f>
        <v>Power</v>
      </c>
      <c r="D1290" s="191" t="str">
        <f aca="false">IF(ISNUMBER(FIND("Phy",N1290))=TRUE(),"Physical","Financial")</f>
        <v>Physical</v>
      </c>
      <c r="E1290" s="191" t="n">
        <f aca="false">IF(VLOOKUP(S1290,'DD-Lookup'!$J$6:$L$50,3,FALSE())="Monthly",(YEAR(AC1290)-YEAR(AB1290))*12+MONTH(AC1290)-MONTH(AB1290)+1,(AC1290-AB1290+1))</f>
        <v>1</v>
      </c>
      <c r="F1290" s="220" t="n">
        <f aca="false">E1290*SUM(P1290:Q1290)</f>
        <v>25</v>
      </c>
      <c r="G1290" s="196" t="n">
        <v>1245859</v>
      </c>
      <c r="H1290" s="197" t="n">
        <v>37026.3464583333</v>
      </c>
      <c r="I1290" s="0" t="s">
        <v>2014</v>
      </c>
      <c r="M1290" s="0" t="s">
        <v>72</v>
      </c>
      <c r="N1290" s="0" t="s">
        <v>1741</v>
      </c>
      <c r="O1290" s="0" t="s">
        <v>1753</v>
      </c>
      <c r="P1290" s="198" t="n">
        <v>25</v>
      </c>
      <c r="S1290" s="0" t="s">
        <v>781</v>
      </c>
      <c r="T1290" s="0" t="s">
        <v>772</v>
      </c>
      <c r="U1290" s="200" t="n">
        <v>217.5</v>
      </c>
      <c r="V1290" s="0" t="s">
        <v>2015</v>
      </c>
      <c r="W1290" s="0" t="s">
        <v>1755</v>
      </c>
      <c r="X1290" s="0" t="s">
        <v>1745</v>
      </c>
      <c r="Y1290" s="0" t="s">
        <v>1167</v>
      </c>
      <c r="Z1290" s="0" t="s">
        <v>628</v>
      </c>
      <c r="AA1290" s="0" t="n">
        <v>611058.1</v>
      </c>
      <c r="AB1290" s="197" t="n">
        <v>37027.875</v>
      </c>
      <c r="AC1290" s="197" t="n">
        <v>37027.875</v>
      </c>
    </row>
    <row r="1291" customFormat="false" ht="12.75" hidden="false" customHeight="false" outlineLevel="0" collapsed="false">
      <c r="A1291" s="191" t="str">
        <f aca="false">B1291&amp;" "&amp;C1291&amp;" "&amp;D1291</f>
        <v>US Natural Gas Physical</v>
      </c>
      <c r="B1291" s="191" t="str">
        <f aca="false">IF((LEFT(N1291,2)="US"),"US","")</f>
        <v>US</v>
      </c>
      <c r="C1291" s="191" t="str">
        <f aca="false">M1291</f>
        <v>Natural Gas</v>
      </c>
      <c r="D1291" s="191" t="str">
        <f aca="false">IF(ISNUMBER(FIND("Phy",N1291))=TRUE(),"Physical","Financial")</f>
        <v>Physical</v>
      </c>
      <c r="E1291" s="191" t="n">
        <f aca="false">IF(VLOOKUP(S1291,'DD-Lookup'!$J$6:$L$50,3,FALSE())="Monthly",(YEAR(AC1291)-YEAR(AB1291))*12+MONTH(AC1291)-MONTH(AB1291)+1,(AC1291-AB1291+1))</f>
        <v>1</v>
      </c>
      <c r="F1291" s="220" t="n">
        <f aca="false">E1291*SUM(P1291:Q1291)</f>
        <v>5000</v>
      </c>
      <c r="G1291" s="196" t="n">
        <v>1245860</v>
      </c>
      <c r="H1291" s="197" t="n">
        <v>37026.3464814815</v>
      </c>
      <c r="I1291" s="0" t="s">
        <v>1228</v>
      </c>
      <c r="M1291" s="0" t="s">
        <v>927</v>
      </c>
      <c r="N1291" s="0" t="s">
        <v>1371</v>
      </c>
      <c r="O1291" s="0" t="s">
        <v>1731</v>
      </c>
      <c r="Q1291" s="198" t="n">
        <v>5000</v>
      </c>
      <c r="S1291" s="0" t="s">
        <v>1343</v>
      </c>
      <c r="T1291" s="0" t="s">
        <v>772</v>
      </c>
      <c r="U1291" s="200" t="n">
        <v>3.045</v>
      </c>
      <c r="V1291" s="0" t="s">
        <v>1732</v>
      </c>
      <c r="W1291" s="0" t="s">
        <v>1733</v>
      </c>
      <c r="X1291" s="0" t="s">
        <v>1676</v>
      </c>
      <c r="Y1291" s="0" t="s">
        <v>1376</v>
      </c>
      <c r="Z1291" s="0" t="s">
        <v>573</v>
      </c>
      <c r="AA1291" s="0" t="n">
        <v>789045</v>
      </c>
      <c r="AB1291" s="197" t="n">
        <v>37027.875</v>
      </c>
      <c r="AC1291" s="197" t="n">
        <v>37027.875</v>
      </c>
    </row>
    <row r="1292" customFormat="false" ht="12.75" hidden="false" customHeight="false" outlineLevel="0" collapsed="false">
      <c r="A1292" s="191" t="str">
        <f aca="false">B1292&amp;" "&amp;C1292&amp;" "&amp;D1292</f>
        <v>US Natural Gas Physical</v>
      </c>
      <c r="B1292" s="191" t="str">
        <f aca="false">IF((LEFT(N1292,2)="US"),"US","")</f>
        <v>US</v>
      </c>
      <c r="C1292" s="191" t="str">
        <f aca="false">M1292</f>
        <v>Natural Gas</v>
      </c>
      <c r="D1292" s="191" t="str">
        <f aca="false">IF(ISNUMBER(FIND("Phy",N1292))=TRUE(),"Physical","Financial")</f>
        <v>Physical</v>
      </c>
      <c r="E1292" s="191" t="n">
        <f aca="false">IF(VLOOKUP(S1292,'DD-Lookup'!$J$6:$L$50,3,FALSE())="Monthly",(YEAR(AC1292)-YEAR(AB1292))*12+MONTH(AC1292)-MONTH(AB1292)+1,(AC1292-AB1292+1))</f>
        <v>1</v>
      </c>
      <c r="F1292" s="220" t="n">
        <f aca="false">E1292*SUM(P1292:Q1292)</f>
        <v>5000</v>
      </c>
      <c r="G1292" s="196" t="n">
        <v>1245861</v>
      </c>
      <c r="H1292" s="197" t="n">
        <v>37026.3466666667</v>
      </c>
      <c r="I1292" s="0" t="s">
        <v>1571</v>
      </c>
      <c r="M1292" s="0" t="s">
        <v>927</v>
      </c>
      <c r="N1292" s="0" t="s">
        <v>1371</v>
      </c>
      <c r="O1292" s="0" t="s">
        <v>1731</v>
      </c>
      <c r="Q1292" s="198" t="n">
        <v>5000</v>
      </c>
      <c r="S1292" s="0" t="s">
        <v>1343</v>
      </c>
      <c r="T1292" s="0" t="s">
        <v>772</v>
      </c>
      <c r="U1292" s="200" t="n">
        <v>3.07</v>
      </c>
      <c r="V1292" s="0" t="s">
        <v>1572</v>
      </c>
      <c r="W1292" s="0" t="s">
        <v>1733</v>
      </c>
      <c r="X1292" s="0" t="s">
        <v>1676</v>
      </c>
      <c r="Y1292" s="0" t="s">
        <v>1376</v>
      </c>
      <c r="Z1292" s="0" t="s">
        <v>573</v>
      </c>
      <c r="AA1292" s="0" t="n">
        <v>789047</v>
      </c>
      <c r="AB1292" s="197" t="n">
        <v>37027.875</v>
      </c>
      <c r="AC1292" s="197" t="n">
        <v>37027.875</v>
      </c>
    </row>
    <row r="1293" customFormat="false" ht="12.75" hidden="false" customHeight="false" outlineLevel="0" collapsed="false">
      <c r="A1293" s="191" t="str">
        <f aca="false">B1293&amp;" "&amp;C1293&amp;" "&amp;D1293</f>
        <v>US Power Physical</v>
      </c>
      <c r="B1293" s="191" t="str">
        <f aca="false">IF((LEFT(N1293,2)="US"),"US","")</f>
        <v>US</v>
      </c>
      <c r="C1293" s="191" t="str">
        <f aca="false">M1293</f>
        <v>Power</v>
      </c>
      <c r="D1293" s="191" t="str">
        <f aca="false">IF(ISNUMBER(FIND("Phy",N1293))=TRUE(),"Physical","Financial")</f>
        <v>Physical</v>
      </c>
      <c r="E1293" s="191" t="n">
        <f aca="false">IF(VLOOKUP(S1293,'DD-Lookup'!$J$6:$L$50,3,FALSE())="Monthly",(YEAR(AC1293)-YEAR(AB1293))*12+MONTH(AC1293)-MONTH(AB1293)+1,(AC1293-AB1293+1))</f>
        <v>1</v>
      </c>
      <c r="F1293" s="220" t="n">
        <f aca="false">E1293*SUM(P1293:Q1293)</f>
        <v>25</v>
      </c>
      <c r="G1293" s="196" t="n">
        <v>1245862</v>
      </c>
      <c r="H1293" s="197" t="n">
        <v>37026.3467939815</v>
      </c>
      <c r="I1293" s="0" t="s">
        <v>1187</v>
      </c>
      <c r="M1293" s="0" t="s">
        <v>72</v>
      </c>
      <c r="N1293" s="0" t="s">
        <v>1741</v>
      </c>
      <c r="O1293" s="0" t="s">
        <v>1863</v>
      </c>
      <c r="P1293" s="198" t="n">
        <v>25</v>
      </c>
      <c r="S1293" s="0" t="s">
        <v>781</v>
      </c>
      <c r="T1293" s="0" t="s">
        <v>772</v>
      </c>
      <c r="U1293" s="200" t="n">
        <v>250</v>
      </c>
      <c r="V1293" s="0" t="s">
        <v>2016</v>
      </c>
      <c r="W1293" s="0" t="s">
        <v>1762</v>
      </c>
      <c r="X1293" s="0" t="s">
        <v>1826</v>
      </c>
      <c r="Y1293" s="0" t="s">
        <v>1167</v>
      </c>
      <c r="Z1293" s="0" t="s">
        <v>628</v>
      </c>
      <c r="AA1293" s="0" t="n">
        <v>611059.1</v>
      </c>
      <c r="AB1293" s="197" t="n">
        <v>37027.875</v>
      </c>
      <c r="AC1293" s="197" t="n">
        <v>37027.875</v>
      </c>
    </row>
    <row r="1294" customFormat="false" ht="12.75" hidden="false" customHeight="false" outlineLevel="0" collapsed="false">
      <c r="A1294" s="191" t="str">
        <f aca="false">B1294&amp;" "&amp;C1294&amp;" "&amp;D1294</f>
        <v>US Natural Gas Physical</v>
      </c>
      <c r="B1294" s="191" t="str">
        <f aca="false">IF((LEFT(N1294,2)="US"),"US","")</f>
        <v>US</v>
      </c>
      <c r="C1294" s="191" t="str">
        <f aca="false">M1294</f>
        <v>Natural Gas</v>
      </c>
      <c r="D1294" s="191" t="str">
        <f aca="false">IF(ISNUMBER(FIND("Phy",N1294))=TRUE(),"Physical","Financial")</f>
        <v>Physical</v>
      </c>
      <c r="E1294" s="191" t="n">
        <f aca="false">IF(VLOOKUP(S1294,'DD-Lookup'!$J$6:$L$50,3,FALSE())="Monthly",(YEAR(AC1294)-YEAR(AB1294))*12+MONTH(AC1294)-MONTH(AB1294)+1,(AC1294-AB1294+1))</f>
        <v>1</v>
      </c>
      <c r="F1294" s="220" t="n">
        <f aca="false">E1294*SUM(P1294:Q1294)</f>
        <v>10000</v>
      </c>
      <c r="G1294" s="196" t="n">
        <v>1245863</v>
      </c>
      <c r="H1294" s="197" t="n">
        <v>37026.3468865741</v>
      </c>
      <c r="I1294" s="0" t="s">
        <v>1362</v>
      </c>
      <c r="M1294" s="0" t="s">
        <v>927</v>
      </c>
      <c r="N1294" s="0" t="s">
        <v>1371</v>
      </c>
      <c r="O1294" s="0" t="s">
        <v>1703</v>
      </c>
      <c r="P1294" s="198" t="n">
        <v>10000</v>
      </c>
      <c r="S1294" s="0" t="s">
        <v>1343</v>
      </c>
      <c r="T1294" s="0" t="s">
        <v>772</v>
      </c>
      <c r="U1294" s="200" t="n">
        <v>4.3</v>
      </c>
      <c r="V1294" s="0" t="s">
        <v>1999</v>
      </c>
      <c r="W1294" s="0" t="s">
        <v>1705</v>
      </c>
      <c r="X1294" s="0" t="s">
        <v>1676</v>
      </c>
      <c r="Y1294" s="0" t="s">
        <v>1376</v>
      </c>
      <c r="Z1294" s="0" t="s">
        <v>573</v>
      </c>
      <c r="AA1294" s="0" t="n">
        <v>789048</v>
      </c>
      <c r="AB1294" s="197" t="n">
        <v>37027.875</v>
      </c>
      <c r="AC1294" s="197" t="n">
        <v>37027.875</v>
      </c>
    </row>
    <row r="1295" customFormat="false" ht="12.75" hidden="false" customHeight="false" outlineLevel="0" collapsed="false">
      <c r="A1295" s="191" t="str">
        <f aca="false">B1295&amp;" "&amp;C1295&amp;" "&amp;D1295</f>
        <v> Natural Gas Physical</v>
      </c>
      <c r="B1295" s="191" t="str">
        <f aca="false">IF((LEFT(N1295,2)="US"),"US","")</f>
        <v/>
      </c>
      <c r="C1295" s="191" t="str">
        <f aca="false">M1295</f>
        <v>Natural Gas</v>
      </c>
      <c r="D1295" s="191" t="str">
        <f aca="false">IF(ISNUMBER(FIND("Phy",N1295))=TRUE(),"Physical","Financial")</f>
        <v>Physical</v>
      </c>
      <c r="E1295" s="191" t="n">
        <f aca="false">IF(VLOOKUP(S1295,'DD-Lookup'!$J$6:$L$50,3,FALSE())="Monthly",(YEAR(AC1295)-YEAR(AB1295))*12+MONTH(AC1295)-MONTH(AB1295)+1,(AC1295-AB1295+1))</f>
        <v>1</v>
      </c>
      <c r="F1295" s="220" t="n">
        <f aca="false">E1295*SUM(P1295:Q1295)</f>
        <v>50000</v>
      </c>
      <c r="G1295" s="196" t="n">
        <v>1245864</v>
      </c>
      <c r="H1295" s="197" t="n">
        <v>37026.3468981482</v>
      </c>
      <c r="I1295" s="0" t="s">
        <v>1048</v>
      </c>
      <c r="M1295" s="0" t="s">
        <v>927</v>
      </c>
      <c r="N1295" s="0" t="s">
        <v>928</v>
      </c>
      <c r="O1295" s="0" t="s">
        <v>956</v>
      </c>
      <c r="P1295" s="198" t="n">
        <v>50000</v>
      </c>
      <c r="S1295" s="0" t="s">
        <v>930</v>
      </c>
      <c r="T1295" s="0" t="s">
        <v>931</v>
      </c>
      <c r="U1295" s="200" t="n">
        <v>20.7</v>
      </c>
      <c r="V1295" s="0" t="s">
        <v>1050</v>
      </c>
      <c r="W1295" s="0" t="s">
        <v>954</v>
      </c>
      <c r="X1295" s="0" t="s">
        <v>934</v>
      </c>
      <c r="Y1295" s="0" t="s">
        <v>935</v>
      </c>
      <c r="Z1295" s="0" t="s">
        <v>800</v>
      </c>
      <c r="AA1295" s="0" t="n">
        <v>102907</v>
      </c>
      <c r="AB1295" s="197" t="n">
        <v>37027.875</v>
      </c>
      <c r="AC1295" s="197" t="n">
        <v>37027.875</v>
      </c>
    </row>
    <row r="1296" customFormat="false" ht="12.75" hidden="false" customHeight="false" outlineLevel="0" collapsed="false">
      <c r="A1296" s="191" t="str">
        <f aca="false">B1296&amp;" "&amp;C1296&amp;" "&amp;D1296</f>
        <v>US Natural Gas Financial</v>
      </c>
      <c r="B1296" s="191" t="str">
        <f aca="false">IF((LEFT(N1296,2)="US"),"US","")</f>
        <v>US</v>
      </c>
      <c r="C1296" s="191" t="str">
        <f aca="false">M1296</f>
        <v>Natural Gas</v>
      </c>
      <c r="D1296" s="191" t="str">
        <f aca="false">IF(ISNUMBER(FIND("Phy",N1296))=TRUE(),"Physical","Financial")</f>
        <v>Financial</v>
      </c>
      <c r="E1296" s="191" t="n">
        <f aca="false">IF(VLOOKUP(S1296,'DD-Lookup'!$J$6:$L$50,3,FALSE())="Monthly",(YEAR(AC1296)-YEAR(AB1296))*12+MONTH(AC1296)-MONTH(AB1296)+1,(AC1296-AB1296+1))</f>
        <v>31</v>
      </c>
      <c r="F1296" s="220" t="n">
        <f aca="false">E1296*SUM(P1296:Q1296)</f>
        <v>155000</v>
      </c>
      <c r="G1296" s="196" t="n">
        <v>1245865</v>
      </c>
      <c r="H1296" s="197" t="n">
        <v>37026.3469097222</v>
      </c>
      <c r="I1296" s="0" t="s">
        <v>1228</v>
      </c>
      <c r="M1296" s="0" t="s">
        <v>927</v>
      </c>
      <c r="N1296" s="0" t="s">
        <v>1399</v>
      </c>
      <c r="O1296" s="0" t="s">
        <v>1954</v>
      </c>
      <c r="Q1296" s="198" t="n">
        <v>5000</v>
      </c>
      <c r="S1296" s="0" t="s">
        <v>1343</v>
      </c>
      <c r="T1296" s="0" t="s">
        <v>772</v>
      </c>
      <c r="U1296" s="200" t="n">
        <v>5.95</v>
      </c>
      <c r="V1296" s="0" t="s">
        <v>2017</v>
      </c>
      <c r="W1296" s="0" t="s">
        <v>1956</v>
      </c>
      <c r="X1296" s="0" t="s">
        <v>1957</v>
      </c>
      <c r="Y1296" s="0" t="s">
        <v>893</v>
      </c>
      <c r="Z1296" s="0" t="s">
        <v>573</v>
      </c>
      <c r="AA1296" s="0" t="s">
        <v>2018</v>
      </c>
      <c r="AB1296" s="197" t="n">
        <v>37073.875</v>
      </c>
      <c r="AC1296" s="197" t="n">
        <v>37103.875</v>
      </c>
      <c r="AD1296" s="0" t="n">
        <f aca="false">(AC1296-AB1296+1)*SUM(P1296:Q1296)</f>
        <v>155000</v>
      </c>
    </row>
    <row r="1297" customFormat="false" ht="12.75" hidden="false" customHeight="false" outlineLevel="0" collapsed="false">
      <c r="A1297" s="191" t="str">
        <f aca="false">B1297&amp;" "&amp;C1297&amp;" "&amp;D1297</f>
        <v>US Natural Gas Financial</v>
      </c>
      <c r="B1297" s="191" t="str">
        <f aca="false">IF((LEFT(N1297,2)="US"),"US","")</f>
        <v>US</v>
      </c>
      <c r="C1297" s="191" t="str">
        <f aca="false">M1297</f>
        <v>Natural Gas</v>
      </c>
      <c r="D1297" s="191" t="str">
        <f aca="false">IF(ISNUMBER(FIND("Phy",N1297))=TRUE(),"Physical","Financial")</f>
        <v>Financial</v>
      </c>
      <c r="E1297" s="191" t="n">
        <f aca="false">IF(VLOOKUP(S1297,'DD-Lookup'!$J$6:$L$50,3,FALSE())="Monthly",(YEAR(AC1297)-YEAR(AB1297))*12+MONTH(AC1297)-MONTH(AB1297)+1,(AC1297-AB1297+1))</f>
        <v>31</v>
      </c>
      <c r="F1297" s="220" t="n">
        <f aca="false">E1297*SUM(P1297:Q1297)</f>
        <v>155000</v>
      </c>
      <c r="G1297" s="196" t="n">
        <v>1245866</v>
      </c>
      <c r="H1297" s="197" t="n">
        <v>37026.3469675926</v>
      </c>
      <c r="I1297" s="0" t="s">
        <v>1228</v>
      </c>
      <c r="M1297" s="0" t="s">
        <v>927</v>
      </c>
      <c r="N1297" s="0" t="s">
        <v>1399</v>
      </c>
      <c r="O1297" s="0" t="s">
        <v>1960</v>
      </c>
      <c r="Q1297" s="198" t="n">
        <v>5000</v>
      </c>
      <c r="S1297" s="0" t="s">
        <v>1343</v>
      </c>
      <c r="T1297" s="0" t="s">
        <v>772</v>
      </c>
      <c r="U1297" s="200" t="n">
        <v>5.65</v>
      </c>
      <c r="V1297" s="0" t="s">
        <v>2017</v>
      </c>
      <c r="W1297" s="0" t="s">
        <v>1956</v>
      </c>
      <c r="X1297" s="0" t="s">
        <v>1957</v>
      </c>
      <c r="Y1297" s="0" t="s">
        <v>893</v>
      </c>
      <c r="Z1297" s="0" t="s">
        <v>573</v>
      </c>
      <c r="AA1297" s="0" t="s">
        <v>2019</v>
      </c>
      <c r="AB1297" s="197" t="n">
        <v>37104.875</v>
      </c>
      <c r="AC1297" s="197" t="n">
        <v>37134.875</v>
      </c>
      <c r="AD1297" s="0" t="n">
        <f aca="false">(AC1297-AB1297+1)*SUM(P1297:Q1297)</f>
        <v>155000</v>
      </c>
    </row>
    <row r="1298" customFormat="false" ht="12.75" hidden="false" customHeight="false" outlineLevel="0" collapsed="false">
      <c r="A1298" s="191" t="str">
        <f aca="false">B1298&amp;" "&amp;C1298&amp;" "&amp;D1298</f>
        <v>US Natural Gas Physical</v>
      </c>
      <c r="B1298" s="191" t="str">
        <f aca="false">IF((LEFT(N1298,2)="US"),"US","")</f>
        <v>US</v>
      </c>
      <c r="C1298" s="191" t="str">
        <f aca="false">M1298</f>
        <v>Natural Gas</v>
      </c>
      <c r="D1298" s="191" t="str">
        <f aca="false">IF(ISNUMBER(FIND("Phy",N1298))=TRUE(),"Physical","Financial")</f>
        <v>Physical</v>
      </c>
      <c r="E1298" s="191" t="n">
        <f aca="false">IF(VLOOKUP(S1298,'DD-Lookup'!$J$6:$L$50,3,FALSE())="Monthly",(YEAR(AC1298)-YEAR(AB1298))*12+MONTH(AC1298)-MONTH(AB1298)+1,(AC1298-AB1298+1))</f>
        <v>1</v>
      </c>
      <c r="F1298" s="220" t="n">
        <f aca="false">E1298*SUM(P1298:Q1298)</f>
        <v>5000</v>
      </c>
      <c r="G1298" s="196" t="n">
        <v>1245867</v>
      </c>
      <c r="H1298" s="197" t="n">
        <v>37026.3470138889</v>
      </c>
      <c r="I1298" s="0" t="s">
        <v>1616</v>
      </c>
      <c r="M1298" s="0" t="s">
        <v>927</v>
      </c>
      <c r="N1298" s="0" t="s">
        <v>1371</v>
      </c>
      <c r="O1298" s="0" t="s">
        <v>1696</v>
      </c>
      <c r="P1298" s="198" t="n">
        <v>5000</v>
      </c>
      <c r="S1298" s="0" t="s">
        <v>1343</v>
      </c>
      <c r="T1298" s="0" t="s">
        <v>772</v>
      </c>
      <c r="U1298" s="200" t="n">
        <v>4.39</v>
      </c>
      <c r="V1298" s="0" t="s">
        <v>2020</v>
      </c>
      <c r="W1298" s="0" t="s">
        <v>1567</v>
      </c>
      <c r="X1298" s="0" t="s">
        <v>1683</v>
      </c>
      <c r="Y1298" s="0" t="s">
        <v>1376</v>
      </c>
      <c r="Z1298" s="0" t="s">
        <v>573</v>
      </c>
      <c r="AA1298" s="0" t="n">
        <v>789049</v>
      </c>
      <c r="AB1298" s="197" t="n">
        <v>37027.875</v>
      </c>
      <c r="AC1298" s="197" t="n">
        <v>37027.875</v>
      </c>
    </row>
    <row r="1299" customFormat="false" ht="12.75" hidden="false" customHeight="false" outlineLevel="0" collapsed="false">
      <c r="A1299" s="191" t="str">
        <f aca="false">B1299&amp;" "&amp;C1299&amp;" "&amp;D1299</f>
        <v>US Natural Gas Financial</v>
      </c>
      <c r="B1299" s="191" t="str">
        <f aca="false">IF((LEFT(N1299,2)="US"),"US","")</f>
        <v>US</v>
      </c>
      <c r="C1299" s="191" t="str">
        <f aca="false">M1299</f>
        <v>Natural Gas</v>
      </c>
      <c r="D1299" s="191" t="str">
        <f aca="false">IF(ISNUMBER(FIND("Phy",N1299))=TRUE(),"Physical","Financial")</f>
        <v>Financial</v>
      </c>
      <c r="E1299" s="191" t="n">
        <f aca="false">IF(VLOOKUP(S1299,'DD-Lookup'!$J$6:$L$50,3,FALSE())="Monthly",(YEAR(AC1299)-YEAR(AB1299))*12+MONTH(AC1299)-MONTH(AB1299)+1,(AC1299-AB1299+1))</f>
        <v>16</v>
      </c>
      <c r="F1299" s="220" t="n">
        <f aca="false">E1299*SUM(P1299:Q1299)</f>
        <v>80000</v>
      </c>
      <c r="G1299" s="196" t="n">
        <v>1245868</v>
      </c>
      <c r="H1299" s="197" t="n">
        <v>37026.347025463</v>
      </c>
      <c r="I1299" s="0" t="s">
        <v>2021</v>
      </c>
      <c r="M1299" s="0" t="s">
        <v>927</v>
      </c>
      <c r="N1299" s="0" t="s">
        <v>1341</v>
      </c>
      <c r="O1299" s="0" t="s">
        <v>2022</v>
      </c>
      <c r="Q1299" s="198" t="n">
        <v>5000</v>
      </c>
      <c r="S1299" s="0" t="s">
        <v>1343</v>
      </c>
      <c r="T1299" s="0" t="s">
        <v>772</v>
      </c>
      <c r="U1299" s="200" t="n">
        <v>4.3525</v>
      </c>
      <c r="V1299" s="0" t="s">
        <v>2023</v>
      </c>
      <c r="W1299" s="0" t="s">
        <v>2024</v>
      </c>
      <c r="X1299" s="0" t="s">
        <v>2025</v>
      </c>
      <c r="Y1299" s="0" t="s">
        <v>893</v>
      </c>
      <c r="Z1299" s="0" t="s">
        <v>573</v>
      </c>
      <c r="AA1299" s="0" t="s">
        <v>2026</v>
      </c>
      <c r="AB1299" s="197" t="n">
        <v>37027.875</v>
      </c>
      <c r="AC1299" s="197" t="n">
        <v>37042.875</v>
      </c>
      <c r="AD1299" s="0" t="n">
        <f aca="false">(AC1299-AB1299+1)*SUM(P1299:Q1299)</f>
        <v>80000</v>
      </c>
    </row>
    <row r="1300" customFormat="false" ht="12.75" hidden="false" customHeight="false" outlineLevel="0" collapsed="false">
      <c r="A1300" s="191" t="str">
        <f aca="false">B1300&amp;" "&amp;C1300&amp;" "&amp;D1300</f>
        <v>US Natural Gas Financial</v>
      </c>
      <c r="B1300" s="191" t="str">
        <f aca="false">IF((LEFT(N1300,2)="US"),"US","")</f>
        <v>US</v>
      </c>
      <c r="C1300" s="191" t="str">
        <f aca="false">M1300</f>
        <v>Natural Gas</v>
      </c>
      <c r="D1300" s="191" t="str">
        <f aca="false">IF(ISNUMBER(FIND("Phy",N1300))=TRUE(),"Physical","Financial")</f>
        <v>Financial</v>
      </c>
      <c r="E1300" s="191" t="n">
        <f aca="false">IF(VLOOKUP(S1300,'DD-Lookup'!$J$6:$L$50,3,FALSE())="Monthly",(YEAR(AC1300)-YEAR(AB1300))*12+MONTH(AC1300)-MONTH(AB1300)+1,(AC1300-AB1300+1))</f>
        <v>30</v>
      </c>
      <c r="F1300" s="220" t="n">
        <f aca="false">E1300*SUM(P1300:Q1300)</f>
        <v>150000</v>
      </c>
      <c r="G1300" s="196" t="n">
        <v>1245869</v>
      </c>
      <c r="H1300" s="197" t="n">
        <v>37026.347037037</v>
      </c>
      <c r="I1300" s="0" t="s">
        <v>1228</v>
      </c>
      <c r="M1300" s="0" t="s">
        <v>927</v>
      </c>
      <c r="N1300" s="0" t="s">
        <v>1399</v>
      </c>
      <c r="O1300" s="0" t="s">
        <v>1964</v>
      </c>
      <c r="Q1300" s="198" t="n">
        <v>5000</v>
      </c>
      <c r="S1300" s="0" t="s">
        <v>1343</v>
      </c>
      <c r="T1300" s="0" t="s">
        <v>772</v>
      </c>
      <c r="U1300" s="200" t="n">
        <v>4.75</v>
      </c>
      <c r="V1300" s="0" t="s">
        <v>2017</v>
      </c>
      <c r="W1300" s="0" t="s">
        <v>1956</v>
      </c>
      <c r="X1300" s="0" t="s">
        <v>1957</v>
      </c>
      <c r="Y1300" s="0" t="s">
        <v>893</v>
      </c>
      <c r="Z1300" s="0" t="s">
        <v>573</v>
      </c>
      <c r="AA1300" s="0" t="s">
        <v>2027</v>
      </c>
      <c r="AB1300" s="197" t="n">
        <v>37135.875</v>
      </c>
      <c r="AC1300" s="197" t="n">
        <v>37164.875</v>
      </c>
      <c r="AD1300" s="0" t="n">
        <f aca="false">(AC1300-AB1300+1)*SUM(P1300:Q1300)</f>
        <v>150000</v>
      </c>
    </row>
    <row r="1301" customFormat="false" ht="12.75" hidden="false" customHeight="false" outlineLevel="0" collapsed="false">
      <c r="A1301" s="191" t="str">
        <f aca="false">B1301&amp;" "&amp;C1301&amp;" "&amp;D1301</f>
        <v>US Natural Gas Physical</v>
      </c>
      <c r="B1301" s="191" t="str">
        <f aca="false">IF((LEFT(N1301,2)="US"),"US","")</f>
        <v>US</v>
      </c>
      <c r="C1301" s="191" t="str">
        <f aca="false">M1301</f>
        <v>Natural Gas</v>
      </c>
      <c r="D1301" s="191" t="str">
        <f aca="false">IF(ISNUMBER(FIND("Phy",N1301))=TRUE(),"Physical","Financial")</f>
        <v>Physical</v>
      </c>
      <c r="E1301" s="191" t="n">
        <f aca="false">IF(VLOOKUP(S1301,'DD-Lookup'!$J$6:$L$50,3,FALSE())="Monthly",(YEAR(AC1301)-YEAR(AB1301))*12+MONTH(AC1301)-MONTH(AB1301)+1,(AC1301-AB1301+1))</f>
        <v>1</v>
      </c>
      <c r="F1301" s="220" t="n">
        <f aca="false">E1301*SUM(P1301:Q1301)</f>
        <v>5000</v>
      </c>
      <c r="G1301" s="196" t="n">
        <v>1245870</v>
      </c>
      <c r="H1301" s="197" t="n">
        <v>37026.3471296296</v>
      </c>
      <c r="I1301" s="0" t="s">
        <v>625</v>
      </c>
      <c r="M1301" s="0" t="s">
        <v>927</v>
      </c>
      <c r="N1301" s="0" t="s">
        <v>1371</v>
      </c>
      <c r="O1301" s="0" t="s">
        <v>1372</v>
      </c>
      <c r="Q1301" s="198" t="n">
        <v>5000</v>
      </c>
      <c r="S1301" s="0" t="s">
        <v>1343</v>
      </c>
      <c r="T1301" s="0" t="s">
        <v>772</v>
      </c>
      <c r="U1301" s="200" t="n">
        <v>4.535</v>
      </c>
      <c r="V1301" s="0" t="s">
        <v>1496</v>
      </c>
      <c r="W1301" s="0" t="s">
        <v>1374</v>
      </c>
      <c r="X1301" s="0" t="s">
        <v>1375</v>
      </c>
      <c r="Y1301" s="0" t="s">
        <v>1376</v>
      </c>
      <c r="Z1301" s="0" t="s">
        <v>573</v>
      </c>
      <c r="AA1301" s="0" t="n">
        <v>789050</v>
      </c>
      <c r="AB1301" s="197" t="n">
        <v>37027.875</v>
      </c>
      <c r="AC1301" s="197" t="n">
        <v>37027.875</v>
      </c>
    </row>
    <row r="1302" customFormat="false" ht="12.75" hidden="false" customHeight="false" outlineLevel="0" collapsed="false">
      <c r="A1302" s="191" t="str">
        <f aca="false">B1302&amp;" "&amp;C1302&amp;" "&amp;D1302</f>
        <v>US Natural Gas Financial</v>
      </c>
      <c r="B1302" s="191" t="str">
        <f aca="false">IF((LEFT(N1302,2)="US"),"US","")</f>
        <v>US</v>
      </c>
      <c r="C1302" s="191" t="str">
        <f aca="false">M1302</f>
        <v>Natural Gas</v>
      </c>
      <c r="D1302" s="191" t="str">
        <f aca="false">IF(ISNUMBER(FIND("Phy",N1302))=TRUE(),"Physical","Financial")</f>
        <v>Financial</v>
      </c>
      <c r="E1302" s="191" t="n">
        <f aca="false">IF(VLOOKUP(S1302,'DD-Lookup'!$J$6:$L$50,3,FALSE())="Monthly",(YEAR(AC1302)-YEAR(AB1302))*12+MONTH(AC1302)-MONTH(AB1302)+1,(AC1302-AB1302+1))</f>
        <v>30</v>
      </c>
      <c r="F1302" s="220" t="n">
        <f aca="false">E1302*SUM(P1302:Q1302)</f>
        <v>450000</v>
      </c>
      <c r="G1302" s="196" t="n">
        <v>1245871</v>
      </c>
      <c r="H1302" s="197" t="n">
        <v>37026.3471412037</v>
      </c>
      <c r="I1302" s="0" t="s">
        <v>1340</v>
      </c>
      <c r="M1302" s="0" t="s">
        <v>927</v>
      </c>
      <c r="N1302" s="0" t="s">
        <v>1341</v>
      </c>
      <c r="O1302" s="0" t="s">
        <v>1342</v>
      </c>
      <c r="Q1302" s="198" t="n">
        <v>15000</v>
      </c>
      <c r="S1302" s="0" t="s">
        <v>1343</v>
      </c>
      <c r="T1302" s="0" t="s">
        <v>772</v>
      </c>
      <c r="U1302" s="200" t="n">
        <v>4.495</v>
      </c>
      <c r="V1302" s="0" t="s">
        <v>2028</v>
      </c>
      <c r="W1302" s="0" t="s">
        <v>1345</v>
      </c>
      <c r="X1302" s="0" t="s">
        <v>1346</v>
      </c>
      <c r="Y1302" s="0" t="s">
        <v>893</v>
      </c>
      <c r="Z1302" s="0" t="s">
        <v>573</v>
      </c>
      <c r="AA1302" s="0" t="s">
        <v>2029</v>
      </c>
      <c r="AB1302" s="197" t="n">
        <v>37043.875</v>
      </c>
      <c r="AC1302" s="197" t="n">
        <v>37072.875</v>
      </c>
      <c r="AD1302" s="0" t="n">
        <f aca="false">(AC1302-AB1302+1)*SUM(P1302:Q1302)</f>
        <v>450000</v>
      </c>
    </row>
    <row r="1303" customFormat="false" ht="12.75" hidden="false" customHeight="false" outlineLevel="0" collapsed="false">
      <c r="A1303" s="191" t="str">
        <f aca="false">B1303&amp;" "&amp;C1303&amp;" "&amp;D1303</f>
        <v>US Natural Gas Physical</v>
      </c>
      <c r="B1303" s="191" t="str">
        <f aca="false">IF((LEFT(N1303,2)="US"),"US","")</f>
        <v>US</v>
      </c>
      <c r="C1303" s="191" t="str">
        <f aca="false">M1303</f>
        <v>Natural Gas</v>
      </c>
      <c r="D1303" s="191" t="str">
        <f aca="false">IF(ISNUMBER(FIND("Phy",N1303))=TRUE(),"Physical","Financial")</f>
        <v>Physical</v>
      </c>
      <c r="E1303" s="191" t="n">
        <f aca="false">IF(VLOOKUP(S1303,'DD-Lookup'!$J$6:$L$50,3,FALSE())="Monthly",(YEAR(AC1303)-YEAR(AB1303))*12+MONTH(AC1303)-MONTH(AB1303)+1,(AC1303-AB1303+1))</f>
        <v>1</v>
      </c>
      <c r="F1303" s="220" t="n">
        <f aca="false">E1303*SUM(P1303:Q1303)</f>
        <v>10000</v>
      </c>
      <c r="G1303" s="196" t="n">
        <v>1245872</v>
      </c>
      <c r="H1303" s="197" t="n">
        <v>37026.3471875</v>
      </c>
      <c r="I1303" s="0" t="s">
        <v>1328</v>
      </c>
      <c r="M1303" s="0" t="s">
        <v>927</v>
      </c>
      <c r="N1303" s="0" t="s">
        <v>1371</v>
      </c>
      <c r="O1303" s="0" t="s">
        <v>1566</v>
      </c>
      <c r="P1303" s="198" t="n">
        <v>10000</v>
      </c>
      <c r="S1303" s="0" t="s">
        <v>1343</v>
      </c>
      <c r="T1303" s="0" t="s">
        <v>772</v>
      </c>
      <c r="U1303" s="200" t="n">
        <v>4.405</v>
      </c>
      <c r="V1303" s="0" t="s">
        <v>1885</v>
      </c>
      <c r="W1303" s="0" t="s">
        <v>1567</v>
      </c>
      <c r="X1303" s="0" t="s">
        <v>1568</v>
      </c>
      <c r="Y1303" s="0" t="s">
        <v>1376</v>
      </c>
      <c r="Z1303" s="0" t="s">
        <v>573</v>
      </c>
      <c r="AA1303" s="0" t="n">
        <v>789051</v>
      </c>
      <c r="AB1303" s="197" t="n">
        <v>37027.875</v>
      </c>
      <c r="AC1303" s="197" t="n">
        <v>37027.875</v>
      </c>
    </row>
    <row r="1304" customFormat="false" ht="12.75" hidden="false" customHeight="false" outlineLevel="0" collapsed="false">
      <c r="A1304" s="191" t="str">
        <f aca="false">B1304&amp;" "&amp;C1304&amp;" "&amp;D1304</f>
        <v>US Natural Gas Financial</v>
      </c>
      <c r="B1304" s="191" t="str">
        <f aca="false">IF((LEFT(N1304,2)="US"),"US","")</f>
        <v>US</v>
      </c>
      <c r="C1304" s="191" t="str">
        <f aca="false">M1304</f>
        <v>Natural Gas</v>
      </c>
      <c r="D1304" s="191" t="str">
        <f aca="false">IF(ISNUMBER(FIND("Phy",N1304))=TRUE(),"Physical","Financial")</f>
        <v>Financial</v>
      </c>
      <c r="E1304" s="191" t="n">
        <f aca="false">IF(VLOOKUP(S1304,'DD-Lookup'!$J$6:$L$50,3,FALSE())="Monthly",(YEAR(AC1304)-YEAR(AB1304))*12+MONTH(AC1304)-MONTH(AB1304)+1,(AC1304-AB1304+1))</f>
        <v>16</v>
      </c>
      <c r="F1304" s="220" t="n">
        <f aca="false">E1304*SUM(P1304:Q1304)</f>
        <v>152000</v>
      </c>
      <c r="G1304" s="196" t="n">
        <v>1245874</v>
      </c>
      <c r="H1304" s="197" t="n">
        <v>37026.3472222222</v>
      </c>
      <c r="I1304" s="0" t="s">
        <v>2021</v>
      </c>
      <c r="M1304" s="0" t="s">
        <v>927</v>
      </c>
      <c r="N1304" s="0" t="s">
        <v>1341</v>
      </c>
      <c r="O1304" s="0" t="s">
        <v>2030</v>
      </c>
      <c r="Q1304" s="198" t="n">
        <v>9500</v>
      </c>
      <c r="S1304" s="0" t="s">
        <v>1343</v>
      </c>
      <c r="T1304" s="0" t="s">
        <v>772</v>
      </c>
      <c r="U1304" s="200" t="n">
        <v>4.3525</v>
      </c>
      <c r="V1304" s="0" t="s">
        <v>2023</v>
      </c>
      <c r="W1304" s="0" t="s">
        <v>2024</v>
      </c>
      <c r="X1304" s="0" t="s">
        <v>2025</v>
      </c>
      <c r="Y1304" s="0" t="s">
        <v>893</v>
      </c>
      <c r="Z1304" s="0" t="s">
        <v>573</v>
      </c>
      <c r="AA1304" s="0" t="s">
        <v>2031</v>
      </c>
      <c r="AB1304" s="197" t="n">
        <v>37027.875</v>
      </c>
      <c r="AC1304" s="197" t="n">
        <v>37042.875</v>
      </c>
      <c r="AD1304" s="0" t="n">
        <f aca="false">(AC1304-AB1304+1)*SUM(P1304:Q1304)</f>
        <v>152000</v>
      </c>
    </row>
    <row r="1305" customFormat="false" ht="12.75" hidden="false" customHeight="false" outlineLevel="0" collapsed="false">
      <c r="A1305" s="191" t="str">
        <f aca="false">B1305&amp;" "&amp;C1305&amp;" "&amp;D1305</f>
        <v>US Natural Gas Physical</v>
      </c>
      <c r="B1305" s="191" t="str">
        <f aca="false">IF((LEFT(N1305,2)="US"),"US","")</f>
        <v>US</v>
      </c>
      <c r="C1305" s="191" t="str">
        <f aca="false">M1305</f>
        <v>Natural Gas</v>
      </c>
      <c r="D1305" s="191" t="str">
        <f aca="false">IF(ISNUMBER(FIND("Phy",N1305))=TRUE(),"Physical","Financial")</f>
        <v>Physical</v>
      </c>
      <c r="E1305" s="191" t="n">
        <f aca="false">IF(VLOOKUP(S1305,'DD-Lookup'!$J$6:$L$50,3,FALSE())="Monthly",(YEAR(AC1305)-YEAR(AB1305))*12+MONTH(AC1305)-MONTH(AB1305)+1,(AC1305-AB1305+1))</f>
        <v>1</v>
      </c>
      <c r="F1305" s="220" t="n">
        <f aca="false">E1305*SUM(P1305:Q1305)</f>
        <v>5000</v>
      </c>
      <c r="G1305" s="196" t="n">
        <v>1245873</v>
      </c>
      <c r="H1305" s="197" t="n">
        <v>37026.3472222222</v>
      </c>
      <c r="I1305" s="0" t="s">
        <v>1492</v>
      </c>
      <c r="M1305" s="0" t="s">
        <v>927</v>
      </c>
      <c r="N1305" s="0" t="s">
        <v>1371</v>
      </c>
      <c r="O1305" s="0" t="s">
        <v>1534</v>
      </c>
      <c r="P1305" s="198" t="n">
        <v>5000</v>
      </c>
      <c r="S1305" s="0" t="s">
        <v>1343</v>
      </c>
      <c r="T1305" s="0" t="s">
        <v>772</v>
      </c>
      <c r="U1305" s="200" t="n">
        <v>4.65</v>
      </c>
      <c r="V1305" s="0" t="s">
        <v>1539</v>
      </c>
      <c r="W1305" s="0" t="s">
        <v>1504</v>
      </c>
      <c r="X1305" s="0" t="s">
        <v>1505</v>
      </c>
      <c r="Y1305" s="0" t="s">
        <v>1376</v>
      </c>
      <c r="Z1305" s="0" t="s">
        <v>573</v>
      </c>
      <c r="AA1305" s="0" t="n">
        <v>789052</v>
      </c>
      <c r="AB1305" s="197" t="n">
        <v>37027.875</v>
      </c>
      <c r="AC1305" s="197" t="n">
        <v>37027.875</v>
      </c>
    </row>
    <row r="1306" customFormat="false" ht="12.75" hidden="false" customHeight="false" outlineLevel="0" collapsed="false">
      <c r="A1306" s="191" t="str">
        <f aca="false">B1306&amp;" "&amp;C1306&amp;" "&amp;D1306</f>
        <v>US Natural Gas Financial</v>
      </c>
      <c r="B1306" s="191" t="str">
        <f aca="false">IF((LEFT(N1306,2)="US"),"US","")</f>
        <v>US</v>
      </c>
      <c r="C1306" s="191" t="str">
        <f aca="false">M1306</f>
        <v>Natural Gas</v>
      </c>
      <c r="D1306" s="191" t="str">
        <f aca="false">IF(ISNUMBER(FIND("Phy",N1306))=TRUE(),"Physical","Financial")</f>
        <v>Financial</v>
      </c>
      <c r="E1306" s="191" t="n">
        <f aca="false">IF(VLOOKUP(S1306,'DD-Lookup'!$J$6:$L$50,3,FALSE())="Monthly",(YEAR(AC1306)-YEAR(AB1306))*12+MONTH(AC1306)-MONTH(AB1306)+1,(AC1306-AB1306+1))</f>
        <v>31</v>
      </c>
      <c r="F1306" s="220" t="n">
        <f aca="false">E1306*SUM(P1306:Q1306)</f>
        <v>155000</v>
      </c>
      <c r="G1306" s="196" t="n">
        <v>1245878</v>
      </c>
      <c r="H1306" s="197" t="n">
        <v>37026.3472453704</v>
      </c>
      <c r="I1306" s="0" t="s">
        <v>1228</v>
      </c>
      <c r="M1306" s="0" t="s">
        <v>927</v>
      </c>
      <c r="N1306" s="0" t="s">
        <v>1399</v>
      </c>
      <c r="O1306" s="0" t="s">
        <v>1954</v>
      </c>
      <c r="Q1306" s="198" t="n">
        <v>5000</v>
      </c>
      <c r="S1306" s="0" t="s">
        <v>1343</v>
      </c>
      <c r="T1306" s="0" t="s">
        <v>772</v>
      </c>
      <c r="U1306" s="200" t="n">
        <v>6.05</v>
      </c>
      <c r="V1306" s="0" t="s">
        <v>1610</v>
      </c>
      <c r="W1306" s="0" t="s">
        <v>1956</v>
      </c>
      <c r="X1306" s="0" t="s">
        <v>1957</v>
      </c>
      <c r="Y1306" s="0" t="s">
        <v>893</v>
      </c>
      <c r="Z1306" s="0" t="s">
        <v>573</v>
      </c>
      <c r="AA1306" s="0" t="s">
        <v>2032</v>
      </c>
      <c r="AB1306" s="197" t="n">
        <v>37073.875</v>
      </c>
      <c r="AC1306" s="197" t="n">
        <v>37103.875</v>
      </c>
      <c r="AD1306" s="0" t="n">
        <f aca="false">(AC1306-AB1306+1)*SUM(P1306:Q1306)</f>
        <v>155000</v>
      </c>
    </row>
    <row r="1307" customFormat="false" ht="12.75" hidden="false" customHeight="false" outlineLevel="0" collapsed="false">
      <c r="A1307" s="191" t="str">
        <f aca="false">B1307&amp;" "&amp;C1307&amp;" "&amp;D1307</f>
        <v>US Natural Gas Physical</v>
      </c>
      <c r="B1307" s="191" t="str">
        <f aca="false">IF((LEFT(N1307,2)="US"),"US","")</f>
        <v>US</v>
      </c>
      <c r="C1307" s="191" t="str">
        <f aca="false">M1307</f>
        <v>Natural Gas</v>
      </c>
      <c r="D1307" s="191" t="str">
        <f aca="false">IF(ISNUMBER(FIND("Phy",N1307))=TRUE(),"Physical","Financial")</f>
        <v>Physical</v>
      </c>
      <c r="E1307" s="191" t="n">
        <f aca="false">IF(VLOOKUP(S1307,'DD-Lookup'!$J$6:$L$50,3,FALSE())="Monthly",(YEAR(AC1307)-YEAR(AB1307))*12+MONTH(AC1307)-MONTH(AB1307)+1,(AC1307-AB1307+1))</f>
        <v>1</v>
      </c>
      <c r="F1307" s="220" t="n">
        <f aca="false">E1307*SUM(P1307:Q1307)</f>
        <v>5000</v>
      </c>
      <c r="G1307" s="196" t="n">
        <v>1245877</v>
      </c>
      <c r="H1307" s="197" t="n">
        <v>37026.3472453704</v>
      </c>
      <c r="I1307" s="0" t="s">
        <v>1251</v>
      </c>
      <c r="M1307" s="0" t="s">
        <v>927</v>
      </c>
      <c r="N1307" s="0" t="s">
        <v>1371</v>
      </c>
      <c r="O1307" s="0" t="s">
        <v>1372</v>
      </c>
      <c r="Q1307" s="198" t="n">
        <v>5000</v>
      </c>
      <c r="S1307" s="0" t="s">
        <v>1343</v>
      </c>
      <c r="T1307" s="0" t="s">
        <v>772</v>
      </c>
      <c r="U1307" s="200" t="n">
        <v>4.535</v>
      </c>
      <c r="V1307" s="0" t="s">
        <v>2033</v>
      </c>
      <c r="W1307" s="0" t="s">
        <v>1374</v>
      </c>
      <c r="X1307" s="0" t="s">
        <v>1375</v>
      </c>
      <c r="Y1307" s="0" t="s">
        <v>1376</v>
      </c>
      <c r="Z1307" s="0" t="s">
        <v>573</v>
      </c>
      <c r="AA1307" s="0" t="n">
        <v>789055</v>
      </c>
      <c r="AB1307" s="197" t="n">
        <v>37027.875</v>
      </c>
      <c r="AC1307" s="197" t="n">
        <v>37027.875</v>
      </c>
    </row>
    <row r="1308" customFormat="false" ht="12.75" hidden="false" customHeight="false" outlineLevel="0" collapsed="false">
      <c r="A1308" s="191" t="str">
        <f aca="false">B1308&amp;" "&amp;C1308&amp;" "&amp;D1308</f>
        <v>US Natural Gas Physical</v>
      </c>
      <c r="B1308" s="191" t="str">
        <f aca="false">IF((LEFT(N1308,2)="US"),"US","")</f>
        <v>US</v>
      </c>
      <c r="C1308" s="191" t="str">
        <f aca="false">M1308</f>
        <v>Natural Gas</v>
      </c>
      <c r="D1308" s="191" t="str">
        <f aca="false">IF(ISNUMBER(FIND("Phy",N1308))=TRUE(),"Physical","Financial")</f>
        <v>Physical</v>
      </c>
      <c r="E1308" s="191" t="n">
        <f aca="false">IF(VLOOKUP(S1308,'DD-Lookup'!$J$6:$L$50,3,FALSE())="Monthly",(YEAR(AC1308)-YEAR(AB1308))*12+MONTH(AC1308)-MONTH(AB1308)+1,(AC1308-AB1308+1))</f>
        <v>1</v>
      </c>
      <c r="F1308" s="220" t="n">
        <f aca="false">E1308*SUM(P1308:Q1308)</f>
        <v>26</v>
      </c>
      <c r="G1308" s="196" t="n">
        <v>1245876</v>
      </c>
      <c r="H1308" s="197" t="n">
        <v>37026.3472453704</v>
      </c>
      <c r="I1308" s="0" t="s">
        <v>1664</v>
      </c>
      <c r="M1308" s="0" t="s">
        <v>927</v>
      </c>
      <c r="N1308" s="0" t="s">
        <v>1371</v>
      </c>
      <c r="O1308" s="0" t="s">
        <v>1967</v>
      </c>
      <c r="Q1308" s="198" t="n">
        <v>26</v>
      </c>
      <c r="S1308" s="0" t="s">
        <v>1343</v>
      </c>
      <c r="T1308" s="0" t="s">
        <v>772</v>
      </c>
      <c r="U1308" s="200" t="n">
        <v>4.275</v>
      </c>
      <c r="V1308" s="0" t="s">
        <v>2034</v>
      </c>
      <c r="W1308" s="0" t="s">
        <v>1459</v>
      </c>
      <c r="X1308" s="0" t="s">
        <v>1460</v>
      </c>
      <c r="Y1308" s="0" t="s">
        <v>1376</v>
      </c>
      <c r="Z1308" s="0" t="s">
        <v>573</v>
      </c>
      <c r="AA1308" s="0" t="n">
        <v>789054</v>
      </c>
      <c r="AB1308" s="197" t="n">
        <v>37027.875</v>
      </c>
      <c r="AC1308" s="197" t="n">
        <v>37027.875</v>
      </c>
    </row>
    <row r="1309" customFormat="false" ht="12.75" hidden="false" customHeight="false" outlineLevel="0" collapsed="false">
      <c r="A1309" s="191" t="str">
        <f aca="false">B1309&amp;" "&amp;C1309&amp;" "&amp;D1309</f>
        <v>US Natural Gas Physical</v>
      </c>
      <c r="B1309" s="191" t="str">
        <f aca="false">IF((LEFT(N1309,2)="US"),"US","")</f>
        <v>US</v>
      </c>
      <c r="C1309" s="191" t="str">
        <f aca="false">M1309</f>
        <v>Natural Gas</v>
      </c>
      <c r="D1309" s="191" t="str">
        <f aca="false">IF(ISNUMBER(FIND("Phy",N1309))=TRUE(),"Physical","Financial")</f>
        <v>Physical</v>
      </c>
      <c r="E1309" s="191" t="n">
        <f aca="false">IF(VLOOKUP(S1309,'DD-Lookup'!$J$6:$L$50,3,FALSE())="Monthly",(YEAR(AC1309)-YEAR(AB1309))*12+MONTH(AC1309)-MONTH(AB1309)+1,(AC1309-AB1309+1))</f>
        <v>1</v>
      </c>
      <c r="F1309" s="220" t="n">
        <f aca="false">E1309*SUM(P1309:Q1309)</f>
        <v>10000</v>
      </c>
      <c r="G1309" s="196" t="n">
        <v>1245875</v>
      </c>
      <c r="H1309" s="197" t="n">
        <v>37026.3472453704</v>
      </c>
      <c r="I1309" s="0" t="s">
        <v>1571</v>
      </c>
      <c r="M1309" s="0" t="s">
        <v>927</v>
      </c>
      <c r="N1309" s="0" t="s">
        <v>1371</v>
      </c>
      <c r="O1309" s="0" t="s">
        <v>1792</v>
      </c>
      <c r="P1309" s="198" t="n">
        <v>10000</v>
      </c>
      <c r="S1309" s="0" t="s">
        <v>1343</v>
      </c>
      <c r="T1309" s="0" t="s">
        <v>772</v>
      </c>
      <c r="U1309" s="200" t="n">
        <v>10.575</v>
      </c>
      <c r="V1309" s="0" t="s">
        <v>1674</v>
      </c>
      <c r="W1309" s="0" t="s">
        <v>1791</v>
      </c>
      <c r="X1309" s="0" t="s">
        <v>1676</v>
      </c>
      <c r="Y1309" s="0" t="s">
        <v>1376</v>
      </c>
      <c r="Z1309" s="0" t="s">
        <v>573</v>
      </c>
      <c r="AA1309" s="0" t="n">
        <v>789053</v>
      </c>
      <c r="AB1309" s="197" t="n">
        <v>37027.875</v>
      </c>
      <c r="AC1309" s="197" t="n">
        <v>37027.875</v>
      </c>
    </row>
    <row r="1310" customFormat="false" ht="12.75" hidden="false" customHeight="false" outlineLevel="0" collapsed="false">
      <c r="A1310" s="191" t="str">
        <f aca="false">B1310&amp;" "&amp;C1310&amp;" "&amp;D1310</f>
        <v>US Natural Gas Physical</v>
      </c>
      <c r="B1310" s="191" t="str">
        <f aca="false">IF((LEFT(N1310,2)="US"),"US","")</f>
        <v>US</v>
      </c>
      <c r="C1310" s="191" t="str">
        <f aca="false">M1310</f>
        <v>Natural Gas</v>
      </c>
      <c r="D1310" s="191" t="str">
        <f aca="false">IF(ISNUMBER(FIND("Phy",N1310))=TRUE(),"Physical","Financial")</f>
        <v>Physical</v>
      </c>
      <c r="E1310" s="191" t="n">
        <f aca="false">IF(VLOOKUP(S1310,'DD-Lookup'!$J$6:$L$50,3,FALSE())="Monthly",(YEAR(AC1310)-YEAR(AB1310))*12+MONTH(AC1310)-MONTH(AB1310)+1,(AC1310-AB1310+1))</f>
        <v>1</v>
      </c>
      <c r="F1310" s="220" t="n">
        <f aca="false">E1310*SUM(P1310:Q1310)</f>
        <v>5000</v>
      </c>
      <c r="G1310" s="196" t="n">
        <v>1245879</v>
      </c>
      <c r="H1310" s="197" t="n">
        <v>37026.3473032407</v>
      </c>
      <c r="I1310" s="0" t="s">
        <v>1901</v>
      </c>
      <c r="M1310" s="0" t="s">
        <v>927</v>
      </c>
      <c r="N1310" s="0" t="s">
        <v>1814</v>
      </c>
      <c r="O1310" s="0" t="s">
        <v>1907</v>
      </c>
      <c r="P1310" s="198" t="n">
        <v>5000</v>
      </c>
      <c r="S1310" s="0" t="s">
        <v>1343</v>
      </c>
      <c r="T1310" s="0" t="s">
        <v>772</v>
      </c>
      <c r="U1310" s="200" t="n">
        <v>4.44</v>
      </c>
      <c r="V1310" s="0" t="s">
        <v>1903</v>
      </c>
      <c r="W1310" s="0" t="s">
        <v>1909</v>
      </c>
      <c r="X1310" s="0" t="s">
        <v>1818</v>
      </c>
      <c r="Y1310" s="0" t="s">
        <v>1376</v>
      </c>
      <c r="Z1310" s="0" t="s">
        <v>1819</v>
      </c>
      <c r="AA1310" s="0" t="n">
        <v>789056</v>
      </c>
      <c r="AB1310" s="197" t="n">
        <v>37027.875</v>
      </c>
      <c r="AC1310" s="197" t="n">
        <v>37027.875</v>
      </c>
    </row>
    <row r="1311" customFormat="false" ht="12.75" hidden="false" customHeight="false" outlineLevel="0" collapsed="false">
      <c r="A1311" s="191" t="str">
        <f aca="false">B1311&amp;" "&amp;C1311&amp;" "&amp;D1311</f>
        <v>US Natural Gas Financial</v>
      </c>
      <c r="B1311" s="191" t="str">
        <f aca="false">IF((LEFT(N1311,2)="US"),"US","")</f>
        <v>US</v>
      </c>
      <c r="C1311" s="191" t="str">
        <f aca="false">M1311</f>
        <v>Natural Gas</v>
      </c>
      <c r="D1311" s="191" t="str">
        <f aca="false">IF(ISNUMBER(FIND("Phy",N1311))=TRUE(),"Physical","Financial")</f>
        <v>Financial</v>
      </c>
      <c r="E1311" s="191" t="n">
        <f aca="false">IF(VLOOKUP(S1311,'DD-Lookup'!$J$6:$L$50,3,FALSE())="Monthly",(YEAR(AC1311)-YEAR(AB1311))*12+MONTH(AC1311)-MONTH(AB1311)+1,(AC1311-AB1311+1))</f>
        <v>31</v>
      </c>
      <c r="F1311" s="220" t="n">
        <f aca="false">E1311*SUM(P1311:Q1311)</f>
        <v>155000</v>
      </c>
      <c r="G1311" s="196" t="n">
        <v>1245880</v>
      </c>
      <c r="H1311" s="197" t="n">
        <v>37026.347337963</v>
      </c>
      <c r="I1311" s="0" t="s">
        <v>1620</v>
      </c>
      <c r="M1311" s="0" t="s">
        <v>927</v>
      </c>
      <c r="N1311" s="0" t="s">
        <v>1399</v>
      </c>
      <c r="O1311" s="0" t="s">
        <v>1960</v>
      </c>
      <c r="Q1311" s="198" t="n">
        <v>5000</v>
      </c>
      <c r="S1311" s="0" t="s">
        <v>1343</v>
      </c>
      <c r="T1311" s="0" t="s">
        <v>772</v>
      </c>
      <c r="U1311" s="200" t="n">
        <v>5.75</v>
      </c>
      <c r="V1311" s="0" t="s">
        <v>1773</v>
      </c>
      <c r="W1311" s="0" t="s">
        <v>1956</v>
      </c>
      <c r="X1311" s="0" t="s">
        <v>1957</v>
      </c>
      <c r="Y1311" s="0" t="s">
        <v>893</v>
      </c>
      <c r="Z1311" s="0" t="s">
        <v>573</v>
      </c>
      <c r="AA1311" s="0" t="s">
        <v>2035</v>
      </c>
      <c r="AB1311" s="197" t="n">
        <v>37104.875</v>
      </c>
      <c r="AC1311" s="197" t="n">
        <v>37134.875</v>
      </c>
      <c r="AD1311" s="0" t="n">
        <f aca="false">(AC1311-AB1311+1)*SUM(P1311:Q1311)</f>
        <v>155000</v>
      </c>
    </row>
    <row r="1312" customFormat="false" ht="12.75" hidden="false" customHeight="false" outlineLevel="0" collapsed="false">
      <c r="A1312" s="191" t="str">
        <f aca="false">B1312&amp;" "&amp;C1312&amp;" "&amp;D1312</f>
        <v>US Natural Gas Physical</v>
      </c>
      <c r="B1312" s="191" t="str">
        <f aca="false">IF((LEFT(N1312,2)="US"),"US","")</f>
        <v>US</v>
      </c>
      <c r="C1312" s="191" t="str">
        <f aca="false">M1312</f>
        <v>Natural Gas</v>
      </c>
      <c r="D1312" s="191" t="str">
        <f aca="false">IF(ISNUMBER(FIND("Phy",N1312))=TRUE(),"Physical","Financial")</f>
        <v>Physical</v>
      </c>
      <c r="E1312" s="191" t="n">
        <f aca="false">IF(VLOOKUP(S1312,'DD-Lookup'!$J$6:$L$50,3,FALSE())="Monthly",(YEAR(AC1312)-YEAR(AB1312))*12+MONTH(AC1312)-MONTH(AB1312)+1,(AC1312-AB1312+1))</f>
        <v>1</v>
      </c>
      <c r="F1312" s="220" t="n">
        <f aca="false">E1312*SUM(P1312:Q1312)</f>
        <v>10000</v>
      </c>
      <c r="G1312" s="196" t="n">
        <v>1245881</v>
      </c>
      <c r="H1312" s="197" t="n">
        <v>37026.347337963</v>
      </c>
      <c r="I1312" s="0" t="s">
        <v>625</v>
      </c>
      <c r="M1312" s="0" t="s">
        <v>927</v>
      </c>
      <c r="N1312" s="0" t="s">
        <v>1371</v>
      </c>
      <c r="O1312" s="0" t="s">
        <v>1703</v>
      </c>
      <c r="Q1312" s="198" t="n">
        <v>10000</v>
      </c>
      <c r="S1312" s="0" t="s">
        <v>1343</v>
      </c>
      <c r="T1312" s="0" t="s">
        <v>772</v>
      </c>
      <c r="U1312" s="200" t="n">
        <v>4.325</v>
      </c>
      <c r="V1312" s="0" t="s">
        <v>2036</v>
      </c>
      <c r="W1312" s="0" t="s">
        <v>1705</v>
      </c>
      <c r="X1312" s="0" t="s">
        <v>1676</v>
      </c>
      <c r="Y1312" s="0" t="s">
        <v>1376</v>
      </c>
      <c r="Z1312" s="0" t="s">
        <v>573</v>
      </c>
      <c r="AA1312" s="0" t="n">
        <v>789057</v>
      </c>
      <c r="AB1312" s="197" t="n">
        <v>37027.875</v>
      </c>
      <c r="AC1312" s="197" t="n">
        <v>37027.875</v>
      </c>
    </row>
    <row r="1313" customFormat="false" ht="12.75" hidden="false" customHeight="false" outlineLevel="0" collapsed="false">
      <c r="A1313" s="191" t="str">
        <f aca="false">B1313&amp;" "&amp;C1313&amp;" "&amp;D1313</f>
        <v>US Natural Gas Physical</v>
      </c>
      <c r="B1313" s="191" t="str">
        <f aca="false">IF((LEFT(N1313,2)="US"),"US","")</f>
        <v>US</v>
      </c>
      <c r="C1313" s="191" t="str">
        <f aca="false">M1313</f>
        <v>Natural Gas</v>
      </c>
      <c r="D1313" s="191" t="str">
        <f aca="false">IF(ISNUMBER(FIND("Phy",N1313))=TRUE(),"Physical","Financial")</f>
        <v>Physical</v>
      </c>
      <c r="E1313" s="191" t="n">
        <f aca="false">IF(VLOOKUP(S1313,'DD-Lookup'!$J$6:$L$50,3,FALSE())="Monthly",(YEAR(AC1313)-YEAR(AB1313))*12+MONTH(AC1313)-MONTH(AB1313)+1,(AC1313-AB1313+1))</f>
        <v>1</v>
      </c>
      <c r="F1313" s="220" t="n">
        <f aca="false">E1313*SUM(P1313:Q1313)</f>
        <v>10000</v>
      </c>
      <c r="G1313" s="196" t="n">
        <v>1245882</v>
      </c>
      <c r="H1313" s="197" t="n">
        <v>37026.347349537</v>
      </c>
      <c r="I1313" s="0" t="s">
        <v>1251</v>
      </c>
      <c r="M1313" s="0" t="s">
        <v>927</v>
      </c>
      <c r="N1313" s="0" t="s">
        <v>1371</v>
      </c>
      <c r="O1313" s="0" t="s">
        <v>1372</v>
      </c>
      <c r="Q1313" s="198" t="n">
        <v>10000</v>
      </c>
      <c r="S1313" s="0" t="s">
        <v>1343</v>
      </c>
      <c r="T1313" s="0" t="s">
        <v>772</v>
      </c>
      <c r="U1313" s="200" t="n">
        <v>4.5363</v>
      </c>
      <c r="V1313" s="0" t="s">
        <v>2033</v>
      </c>
      <c r="W1313" s="0" t="s">
        <v>1374</v>
      </c>
      <c r="X1313" s="0" t="s">
        <v>1375</v>
      </c>
      <c r="Y1313" s="0" t="s">
        <v>1376</v>
      </c>
      <c r="Z1313" s="0" t="s">
        <v>573</v>
      </c>
      <c r="AA1313" s="0" t="n">
        <v>789058</v>
      </c>
      <c r="AB1313" s="197" t="n">
        <v>37027.875</v>
      </c>
      <c r="AC1313" s="197" t="n">
        <v>37027.875</v>
      </c>
    </row>
    <row r="1314" customFormat="false" ht="12.75" hidden="false" customHeight="false" outlineLevel="0" collapsed="false">
      <c r="A1314" s="191" t="str">
        <f aca="false">B1314&amp;" "&amp;C1314&amp;" "&amp;D1314</f>
        <v>US Natural Gas Physical</v>
      </c>
      <c r="B1314" s="191" t="str">
        <f aca="false">IF((LEFT(N1314,2)="US"),"US","")</f>
        <v>US</v>
      </c>
      <c r="C1314" s="191" t="str">
        <f aca="false">M1314</f>
        <v>Natural Gas</v>
      </c>
      <c r="D1314" s="191" t="str">
        <f aca="false">IF(ISNUMBER(FIND("Phy",N1314))=TRUE(),"Physical","Financial")</f>
        <v>Physical</v>
      </c>
      <c r="E1314" s="191" t="n">
        <f aca="false">IF(VLOOKUP(S1314,'DD-Lookup'!$J$6:$L$50,3,FALSE())="Monthly",(YEAR(AC1314)-YEAR(AB1314))*12+MONTH(AC1314)-MONTH(AB1314)+1,(AC1314-AB1314+1))</f>
        <v>1</v>
      </c>
      <c r="F1314" s="220" t="n">
        <f aca="false">E1314*SUM(P1314:Q1314)</f>
        <v>5000</v>
      </c>
      <c r="G1314" s="196" t="n">
        <v>1245883</v>
      </c>
      <c r="H1314" s="197" t="n">
        <v>37026.3473958333</v>
      </c>
      <c r="I1314" s="0" t="s">
        <v>1362</v>
      </c>
      <c r="M1314" s="0" t="s">
        <v>927</v>
      </c>
      <c r="N1314" s="0" t="s">
        <v>1371</v>
      </c>
      <c r="O1314" s="0" t="s">
        <v>1731</v>
      </c>
      <c r="P1314" s="198" t="n">
        <v>5000</v>
      </c>
      <c r="S1314" s="0" t="s">
        <v>1343</v>
      </c>
      <c r="T1314" s="0" t="s">
        <v>772</v>
      </c>
      <c r="U1314" s="200" t="n">
        <v>3.045</v>
      </c>
      <c r="V1314" s="0" t="s">
        <v>1910</v>
      </c>
      <c r="W1314" s="0" t="s">
        <v>1733</v>
      </c>
      <c r="X1314" s="0" t="s">
        <v>1676</v>
      </c>
      <c r="Y1314" s="0" t="s">
        <v>1376</v>
      </c>
      <c r="Z1314" s="0" t="s">
        <v>573</v>
      </c>
      <c r="AA1314" s="0" t="n">
        <v>789059</v>
      </c>
      <c r="AB1314" s="197" t="n">
        <v>37027.875</v>
      </c>
      <c r="AC1314" s="197" t="n">
        <v>37027.875</v>
      </c>
    </row>
    <row r="1315" customFormat="false" ht="12.75" hidden="false" customHeight="false" outlineLevel="0" collapsed="false">
      <c r="A1315" s="191" t="str">
        <f aca="false">B1315&amp;" "&amp;C1315&amp;" "&amp;D1315</f>
        <v>US Natural Gas Physical</v>
      </c>
      <c r="B1315" s="191" t="str">
        <f aca="false">IF((LEFT(N1315,2)="US"),"US","")</f>
        <v>US</v>
      </c>
      <c r="C1315" s="191" t="str">
        <f aca="false">M1315</f>
        <v>Natural Gas</v>
      </c>
      <c r="D1315" s="191" t="str">
        <f aca="false">IF(ISNUMBER(FIND("Phy",N1315))=TRUE(),"Physical","Financial")</f>
        <v>Physical</v>
      </c>
      <c r="E1315" s="191" t="n">
        <f aca="false">IF(VLOOKUP(S1315,'DD-Lookup'!$J$6:$L$50,3,FALSE())="Monthly",(YEAR(AC1315)-YEAR(AB1315))*12+MONTH(AC1315)-MONTH(AB1315)+1,(AC1315-AB1315+1))</f>
        <v>1</v>
      </c>
      <c r="F1315" s="220" t="n">
        <f aca="false">E1315*SUM(P1315:Q1315)</f>
        <v>2500</v>
      </c>
      <c r="G1315" s="196" t="n">
        <v>1245885</v>
      </c>
      <c r="H1315" s="197" t="n">
        <v>37026.3474074074</v>
      </c>
      <c r="I1315" s="0" t="s">
        <v>1901</v>
      </c>
      <c r="M1315" s="0" t="s">
        <v>927</v>
      </c>
      <c r="N1315" s="0" t="s">
        <v>1371</v>
      </c>
      <c r="O1315" s="0" t="s">
        <v>1798</v>
      </c>
      <c r="Q1315" s="198" t="n">
        <v>2500</v>
      </c>
      <c r="S1315" s="0" t="s">
        <v>1343</v>
      </c>
      <c r="T1315" s="0" t="s">
        <v>772</v>
      </c>
      <c r="U1315" s="200" t="n">
        <v>3.035</v>
      </c>
      <c r="V1315" s="0" t="s">
        <v>2037</v>
      </c>
      <c r="W1315" s="0" t="s">
        <v>1800</v>
      </c>
      <c r="X1315" s="0" t="s">
        <v>1801</v>
      </c>
      <c r="Y1315" s="0" t="s">
        <v>1376</v>
      </c>
      <c r="Z1315" s="0" t="s">
        <v>573</v>
      </c>
      <c r="AA1315" s="0" t="n">
        <v>789061</v>
      </c>
      <c r="AB1315" s="197" t="n">
        <v>37027.875</v>
      </c>
      <c r="AC1315" s="197" t="n">
        <v>37027.875</v>
      </c>
    </row>
    <row r="1316" customFormat="false" ht="12.75" hidden="false" customHeight="false" outlineLevel="0" collapsed="false">
      <c r="A1316" s="191" t="str">
        <f aca="false">B1316&amp;" "&amp;C1316&amp;" "&amp;D1316</f>
        <v>US Natural Gas Physical</v>
      </c>
      <c r="B1316" s="191" t="str">
        <f aca="false">IF((LEFT(N1316,2)="US"),"US","")</f>
        <v>US</v>
      </c>
      <c r="C1316" s="191" t="str">
        <f aca="false">M1316</f>
        <v>Natural Gas</v>
      </c>
      <c r="D1316" s="191" t="str">
        <f aca="false">IF(ISNUMBER(FIND("Phy",N1316))=TRUE(),"Physical","Financial")</f>
        <v>Physical</v>
      </c>
      <c r="E1316" s="191" t="n">
        <f aca="false">IF(VLOOKUP(S1316,'DD-Lookup'!$J$6:$L$50,3,FALSE())="Monthly",(YEAR(AC1316)-YEAR(AB1316))*12+MONTH(AC1316)-MONTH(AB1316)+1,(AC1316-AB1316+1))</f>
        <v>1</v>
      </c>
      <c r="F1316" s="220" t="n">
        <f aca="false">E1316*SUM(P1316:Q1316)</f>
        <v>10000</v>
      </c>
      <c r="G1316" s="196" t="n">
        <v>1245884</v>
      </c>
      <c r="H1316" s="197" t="n">
        <v>37026.3474074074</v>
      </c>
      <c r="I1316" s="0" t="s">
        <v>1340</v>
      </c>
      <c r="M1316" s="0" t="s">
        <v>927</v>
      </c>
      <c r="N1316" s="0" t="s">
        <v>1371</v>
      </c>
      <c r="O1316" s="0" t="s">
        <v>2038</v>
      </c>
      <c r="Q1316" s="198" t="n">
        <v>10000</v>
      </c>
      <c r="S1316" s="0" t="s">
        <v>1343</v>
      </c>
      <c r="T1316" s="0" t="s">
        <v>772</v>
      </c>
      <c r="U1316" s="200" t="n">
        <v>4.44</v>
      </c>
      <c r="V1316" s="0" t="s">
        <v>1344</v>
      </c>
      <c r="W1316" s="0" t="s">
        <v>1555</v>
      </c>
      <c r="X1316" s="0" t="s">
        <v>1556</v>
      </c>
      <c r="Y1316" s="0" t="s">
        <v>1376</v>
      </c>
      <c r="Z1316" s="0" t="s">
        <v>573</v>
      </c>
      <c r="AA1316" s="0" t="n">
        <v>789060</v>
      </c>
      <c r="AB1316" s="197" t="n">
        <v>37027.875</v>
      </c>
      <c r="AC1316" s="197" t="n">
        <v>37027.875</v>
      </c>
    </row>
    <row r="1317" customFormat="false" ht="12.75" hidden="false" customHeight="false" outlineLevel="0" collapsed="false">
      <c r="A1317" s="191" t="str">
        <f aca="false">B1317&amp;" "&amp;C1317&amp;" "&amp;D1317</f>
        <v>US Natural Gas Physical</v>
      </c>
      <c r="B1317" s="191" t="str">
        <f aca="false">IF((LEFT(N1317,2)="US"),"US","")</f>
        <v>US</v>
      </c>
      <c r="C1317" s="191" t="str">
        <f aca="false">M1317</f>
        <v>Natural Gas</v>
      </c>
      <c r="D1317" s="191" t="str">
        <f aca="false">IF(ISNUMBER(FIND("Phy",N1317))=TRUE(),"Physical","Financial")</f>
        <v>Physical</v>
      </c>
      <c r="E1317" s="191" t="n">
        <f aca="false">IF(VLOOKUP(S1317,'DD-Lookup'!$J$6:$L$50,3,FALSE())="Monthly",(YEAR(AC1317)-YEAR(AB1317))*12+MONTH(AC1317)-MONTH(AB1317)+1,(AC1317-AB1317+1))</f>
        <v>1</v>
      </c>
      <c r="F1317" s="220" t="n">
        <f aca="false">E1317*SUM(P1317:Q1317)</f>
        <v>10000</v>
      </c>
      <c r="G1317" s="196" t="n">
        <v>1245886</v>
      </c>
      <c r="H1317" s="197" t="n">
        <v>37026.3474884259</v>
      </c>
      <c r="I1317" s="0" t="s">
        <v>1420</v>
      </c>
      <c r="M1317" s="0" t="s">
        <v>927</v>
      </c>
      <c r="N1317" s="0" t="s">
        <v>1371</v>
      </c>
      <c r="O1317" s="0" t="s">
        <v>1703</v>
      </c>
      <c r="P1317" s="198" t="n">
        <v>10000</v>
      </c>
      <c r="S1317" s="0" t="s">
        <v>1343</v>
      </c>
      <c r="T1317" s="0" t="s">
        <v>772</v>
      </c>
      <c r="U1317" s="200" t="n">
        <v>4.3</v>
      </c>
      <c r="V1317" s="0" t="s">
        <v>2039</v>
      </c>
      <c r="W1317" s="0" t="s">
        <v>1705</v>
      </c>
      <c r="X1317" s="0" t="s">
        <v>1676</v>
      </c>
      <c r="Y1317" s="0" t="s">
        <v>1376</v>
      </c>
      <c r="Z1317" s="0" t="s">
        <v>573</v>
      </c>
      <c r="AA1317" s="0" t="n">
        <v>789062</v>
      </c>
      <c r="AB1317" s="197" t="n">
        <v>37027.875</v>
      </c>
      <c r="AC1317" s="197" t="n">
        <v>37027.875</v>
      </c>
    </row>
    <row r="1318" customFormat="false" ht="12.75" hidden="false" customHeight="false" outlineLevel="0" collapsed="false">
      <c r="A1318" s="191" t="str">
        <f aca="false">B1318&amp;" "&amp;C1318&amp;" "&amp;D1318</f>
        <v>US Natural Gas Physical</v>
      </c>
      <c r="B1318" s="191" t="str">
        <f aca="false">IF((LEFT(N1318,2)="US"),"US","")</f>
        <v>US</v>
      </c>
      <c r="C1318" s="191" t="str">
        <f aca="false">M1318</f>
        <v>Natural Gas</v>
      </c>
      <c r="D1318" s="191" t="str">
        <f aca="false">IF(ISNUMBER(FIND("Phy",N1318))=TRUE(),"Physical","Financial")</f>
        <v>Physical</v>
      </c>
      <c r="E1318" s="191" t="n">
        <f aca="false">IF(VLOOKUP(S1318,'DD-Lookup'!$J$6:$L$50,3,FALSE())="Monthly",(YEAR(AC1318)-YEAR(AB1318))*12+MONTH(AC1318)-MONTH(AB1318)+1,(AC1318-AB1318+1))</f>
        <v>1</v>
      </c>
      <c r="F1318" s="220" t="n">
        <f aca="false">E1318*SUM(P1318:Q1318)</f>
        <v>5000</v>
      </c>
      <c r="G1318" s="196" t="n">
        <v>1245887</v>
      </c>
      <c r="H1318" s="197" t="n">
        <v>37026.3475115741</v>
      </c>
      <c r="I1318" s="0" t="s">
        <v>1228</v>
      </c>
      <c r="M1318" s="0" t="s">
        <v>927</v>
      </c>
      <c r="N1318" s="0" t="s">
        <v>1371</v>
      </c>
      <c r="O1318" s="0" t="s">
        <v>1731</v>
      </c>
      <c r="P1318" s="198" t="n">
        <v>5000</v>
      </c>
      <c r="S1318" s="0" t="s">
        <v>1343</v>
      </c>
      <c r="T1318" s="0" t="s">
        <v>772</v>
      </c>
      <c r="U1318" s="200" t="n">
        <v>3.02</v>
      </c>
      <c r="V1318" s="0" t="s">
        <v>1732</v>
      </c>
      <c r="W1318" s="0" t="s">
        <v>1733</v>
      </c>
      <c r="X1318" s="0" t="s">
        <v>1676</v>
      </c>
      <c r="Y1318" s="0" t="s">
        <v>1376</v>
      </c>
      <c r="Z1318" s="0" t="s">
        <v>573</v>
      </c>
      <c r="AA1318" s="0" t="n">
        <v>789063</v>
      </c>
      <c r="AB1318" s="197" t="n">
        <v>37027.875</v>
      </c>
      <c r="AC1318" s="197" t="n">
        <v>37027.875</v>
      </c>
    </row>
    <row r="1319" customFormat="false" ht="12.75" hidden="false" customHeight="false" outlineLevel="0" collapsed="false">
      <c r="A1319" s="191" t="str">
        <f aca="false">B1319&amp;" "&amp;C1319&amp;" "&amp;D1319</f>
        <v>US Natural Gas Financial</v>
      </c>
      <c r="B1319" s="191" t="str">
        <f aca="false">IF((LEFT(N1319,2)="US"),"US","")</f>
        <v>US</v>
      </c>
      <c r="C1319" s="191" t="str">
        <f aca="false">M1319</f>
        <v>Natural Gas</v>
      </c>
      <c r="D1319" s="191" t="str">
        <f aca="false">IF(ISNUMBER(FIND("Phy",N1319))=TRUE(),"Physical","Financial")</f>
        <v>Financial</v>
      </c>
      <c r="E1319" s="191" t="n">
        <f aca="false">IF(VLOOKUP(S1319,'DD-Lookup'!$J$6:$L$50,3,FALSE())="Monthly",(YEAR(AC1319)-YEAR(AB1319))*12+MONTH(AC1319)-MONTH(AB1319)+1,(AC1319-AB1319+1))</f>
        <v>16</v>
      </c>
      <c r="F1319" s="220" t="n">
        <f aca="false">E1319*SUM(P1319:Q1319)</f>
        <v>160000</v>
      </c>
      <c r="G1319" s="196" t="n">
        <v>1245888</v>
      </c>
      <c r="H1319" s="197" t="n">
        <v>37026.3475462963</v>
      </c>
      <c r="I1319" s="0" t="s">
        <v>2040</v>
      </c>
      <c r="M1319" s="0" t="s">
        <v>927</v>
      </c>
      <c r="N1319" s="0" t="s">
        <v>1341</v>
      </c>
      <c r="O1319" s="0" t="s">
        <v>1518</v>
      </c>
      <c r="P1319" s="198" t="n">
        <v>10000</v>
      </c>
      <c r="S1319" s="0" t="s">
        <v>1343</v>
      </c>
      <c r="T1319" s="0" t="s">
        <v>772</v>
      </c>
      <c r="U1319" s="200" t="n">
        <v>4.42</v>
      </c>
      <c r="V1319" s="0" t="s">
        <v>2041</v>
      </c>
      <c r="W1319" s="0" t="s">
        <v>1520</v>
      </c>
      <c r="X1319" s="0" t="s">
        <v>1521</v>
      </c>
      <c r="Y1319" s="0" t="s">
        <v>893</v>
      </c>
      <c r="Z1319" s="0" t="s">
        <v>573</v>
      </c>
      <c r="AA1319" s="0" t="s">
        <v>2042</v>
      </c>
      <c r="AB1319" s="197" t="n">
        <v>37027.875</v>
      </c>
      <c r="AC1319" s="197" t="n">
        <v>37042.875</v>
      </c>
      <c r="AD1319" s="0" t="n">
        <f aca="false">(AC1319-AB1319+1)*SUM(P1319:Q1319)</f>
        <v>160000</v>
      </c>
    </row>
    <row r="1320" customFormat="false" ht="12.75" hidden="false" customHeight="false" outlineLevel="0" collapsed="false">
      <c r="A1320" s="191" t="str">
        <f aca="false">B1320&amp;" "&amp;C1320&amp;" "&amp;D1320</f>
        <v>US Natural Gas Financial</v>
      </c>
      <c r="B1320" s="191" t="str">
        <f aca="false">IF((LEFT(N1320,2)="US"),"US","")</f>
        <v>US</v>
      </c>
      <c r="C1320" s="191" t="str">
        <f aca="false">M1320</f>
        <v>Natural Gas</v>
      </c>
      <c r="D1320" s="191" t="str">
        <f aca="false">IF(ISNUMBER(FIND("Phy",N1320))=TRUE(),"Physical","Financial")</f>
        <v>Financial</v>
      </c>
      <c r="E1320" s="191" t="n">
        <f aca="false">IF(VLOOKUP(S1320,'DD-Lookup'!$J$6:$L$50,3,FALSE())="Monthly",(YEAR(AC1320)-YEAR(AB1320))*12+MONTH(AC1320)-MONTH(AB1320)+1,(AC1320-AB1320+1))</f>
        <v>31</v>
      </c>
      <c r="F1320" s="220" t="n">
        <f aca="false">E1320*SUM(P1320:Q1320)</f>
        <v>155000</v>
      </c>
      <c r="G1320" s="196" t="n">
        <v>1245889</v>
      </c>
      <c r="H1320" s="197" t="n">
        <v>37026.3475578704</v>
      </c>
      <c r="I1320" s="0" t="s">
        <v>1482</v>
      </c>
      <c r="M1320" s="0" t="s">
        <v>927</v>
      </c>
      <c r="N1320" s="0" t="s">
        <v>1399</v>
      </c>
      <c r="O1320" s="0" t="s">
        <v>1954</v>
      </c>
      <c r="P1320" s="198" t="n">
        <v>5000</v>
      </c>
      <c r="S1320" s="0" t="s">
        <v>1343</v>
      </c>
      <c r="T1320" s="0" t="s">
        <v>772</v>
      </c>
      <c r="U1320" s="200" t="n">
        <v>6</v>
      </c>
      <c r="V1320" s="0" t="s">
        <v>1874</v>
      </c>
      <c r="W1320" s="0" t="s">
        <v>1956</v>
      </c>
      <c r="X1320" s="0" t="s">
        <v>1957</v>
      </c>
      <c r="Y1320" s="0" t="s">
        <v>893</v>
      </c>
      <c r="Z1320" s="0" t="s">
        <v>573</v>
      </c>
      <c r="AA1320" s="0" t="s">
        <v>2043</v>
      </c>
      <c r="AB1320" s="197" t="n">
        <v>37073.875</v>
      </c>
      <c r="AC1320" s="197" t="n">
        <v>37103.875</v>
      </c>
      <c r="AD1320" s="0" t="n">
        <f aca="false">(AC1320-AB1320+1)*SUM(P1320:Q1320)</f>
        <v>155000</v>
      </c>
    </row>
    <row r="1321" customFormat="false" ht="12.75" hidden="false" customHeight="false" outlineLevel="0" collapsed="false">
      <c r="A1321" s="191" t="str">
        <f aca="false">B1321&amp;" "&amp;C1321&amp;" "&amp;D1321</f>
        <v>US Natural Gas Financial</v>
      </c>
      <c r="B1321" s="191" t="str">
        <f aca="false">IF((LEFT(N1321,2)="US"),"US","")</f>
        <v>US</v>
      </c>
      <c r="C1321" s="191" t="str">
        <f aca="false">M1321</f>
        <v>Natural Gas</v>
      </c>
      <c r="D1321" s="191" t="str">
        <f aca="false">IF(ISNUMBER(FIND("Phy",N1321))=TRUE(),"Physical","Financial")</f>
        <v>Financial</v>
      </c>
      <c r="E1321" s="191" t="n">
        <f aca="false">IF(VLOOKUP(S1321,'DD-Lookup'!$J$6:$L$50,3,FALSE())="Monthly",(YEAR(AC1321)-YEAR(AB1321))*12+MONTH(AC1321)-MONTH(AB1321)+1,(AC1321-AB1321+1))</f>
        <v>31</v>
      </c>
      <c r="F1321" s="220" t="n">
        <f aca="false">E1321*SUM(P1321:Q1321)</f>
        <v>155000</v>
      </c>
      <c r="G1321" s="196" t="n">
        <v>1245891</v>
      </c>
      <c r="H1321" s="197" t="n">
        <v>37026.3475810185</v>
      </c>
      <c r="I1321" s="0" t="s">
        <v>2044</v>
      </c>
      <c r="M1321" s="0" t="s">
        <v>927</v>
      </c>
      <c r="N1321" s="0" t="s">
        <v>1399</v>
      </c>
      <c r="O1321" s="0" t="s">
        <v>1980</v>
      </c>
      <c r="Q1321" s="198" t="n">
        <v>5000</v>
      </c>
      <c r="S1321" s="0" t="s">
        <v>1343</v>
      </c>
      <c r="T1321" s="0" t="s">
        <v>772</v>
      </c>
      <c r="U1321" s="200" t="n">
        <v>4.1</v>
      </c>
      <c r="V1321" s="0" t="s">
        <v>2045</v>
      </c>
      <c r="W1321" s="0" t="s">
        <v>1956</v>
      </c>
      <c r="X1321" s="0" t="s">
        <v>1957</v>
      </c>
      <c r="Y1321" s="0" t="s">
        <v>893</v>
      </c>
      <c r="Z1321" s="0" t="s">
        <v>573</v>
      </c>
      <c r="AA1321" s="0" t="s">
        <v>2046</v>
      </c>
      <c r="AB1321" s="197" t="n">
        <v>37165</v>
      </c>
      <c r="AC1321" s="197" t="n">
        <v>37195</v>
      </c>
      <c r="AD1321" s="0" t="n">
        <f aca="false">(AC1321-AB1321+1)*SUM(P1321:Q1321)</f>
        <v>155000</v>
      </c>
    </row>
    <row r="1322" customFormat="false" ht="12.75" hidden="false" customHeight="false" outlineLevel="0" collapsed="false">
      <c r="A1322" s="191" t="str">
        <f aca="false">B1322&amp;" "&amp;C1322&amp;" "&amp;D1322</f>
        <v>US Natural Gas Financial</v>
      </c>
      <c r="B1322" s="191" t="str">
        <f aca="false">IF((LEFT(N1322,2)="US"),"US","")</f>
        <v>US</v>
      </c>
      <c r="C1322" s="191" t="str">
        <f aca="false">M1322</f>
        <v>Natural Gas</v>
      </c>
      <c r="D1322" s="191" t="str">
        <f aca="false">IF(ISNUMBER(FIND("Phy",N1322))=TRUE(),"Physical","Financial")</f>
        <v>Financial</v>
      </c>
      <c r="E1322" s="191" t="n">
        <f aca="false">IF(VLOOKUP(S1322,'DD-Lookup'!$J$6:$L$50,3,FALSE())="Monthly",(YEAR(AC1322)-YEAR(AB1322))*12+MONTH(AC1322)-MONTH(AB1322)+1,(AC1322-AB1322+1))</f>
        <v>31</v>
      </c>
      <c r="F1322" s="220" t="n">
        <f aca="false">E1322*SUM(P1322:Q1322)</f>
        <v>155000</v>
      </c>
      <c r="G1322" s="196" t="n">
        <v>1245892</v>
      </c>
      <c r="H1322" s="197" t="n">
        <v>37026.3476273148</v>
      </c>
      <c r="I1322" s="0" t="s">
        <v>1228</v>
      </c>
      <c r="M1322" s="0" t="s">
        <v>927</v>
      </c>
      <c r="N1322" s="0" t="s">
        <v>1399</v>
      </c>
      <c r="O1322" s="0" t="s">
        <v>1954</v>
      </c>
      <c r="Q1322" s="198" t="n">
        <v>5000</v>
      </c>
      <c r="S1322" s="0" t="s">
        <v>1343</v>
      </c>
      <c r="T1322" s="0" t="s">
        <v>772</v>
      </c>
      <c r="U1322" s="200" t="n">
        <v>6.1</v>
      </c>
      <c r="V1322" s="0" t="s">
        <v>1610</v>
      </c>
      <c r="W1322" s="0" t="s">
        <v>1956</v>
      </c>
      <c r="X1322" s="0" t="s">
        <v>1957</v>
      </c>
      <c r="Y1322" s="0" t="s">
        <v>893</v>
      </c>
      <c r="Z1322" s="0" t="s">
        <v>573</v>
      </c>
      <c r="AA1322" s="0" t="s">
        <v>2047</v>
      </c>
      <c r="AB1322" s="197" t="n">
        <v>37073.875</v>
      </c>
      <c r="AC1322" s="197" t="n">
        <v>37103.875</v>
      </c>
      <c r="AD1322" s="0" t="n">
        <f aca="false">(AC1322-AB1322+1)*SUM(P1322:Q1322)</f>
        <v>155000</v>
      </c>
    </row>
    <row r="1323" customFormat="false" ht="12.75" hidden="false" customHeight="false" outlineLevel="0" collapsed="false">
      <c r="A1323" s="191" t="str">
        <f aca="false">B1323&amp;" "&amp;C1323&amp;" "&amp;D1323</f>
        <v>US Power Physical</v>
      </c>
      <c r="B1323" s="191" t="str">
        <f aca="false">IF((LEFT(N1323,2)="US"),"US","")</f>
        <v>US</v>
      </c>
      <c r="C1323" s="191" t="str">
        <f aca="false">M1323</f>
        <v>Power</v>
      </c>
      <c r="D1323" s="191" t="str">
        <f aca="false">IF(ISNUMBER(FIND("Phy",N1323))=TRUE(),"Physical","Financial")</f>
        <v>Physical</v>
      </c>
      <c r="E1323" s="191" t="n">
        <f aca="false">IF(VLOOKUP(S1323,'DD-Lookup'!$J$6:$L$50,3,FALSE())="Monthly",(YEAR(AC1323)-YEAR(AB1323))*12+MONTH(AC1323)-MONTH(AB1323)+1,(AC1323-AB1323+1))</f>
        <v>92</v>
      </c>
      <c r="F1323" s="220" t="n">
        <f aca="false">E1323*SUM(P1323:Q1323)</f>
        <v>2300</v>
      </c>
      <c r="G1323" s="196" t="n">
        <v>1245893</v>
      </c>
      <c r="H1323" s="197" t="n">
        <v>37026.3476736111</v>
      </c>
      <c r="I1323" s="0" t="s">
        <v>1180</v>
      </c>
      <c r="M1323" s="0" t="s">
        <v>72</v>
      </c>
      <c r="N1323" s="0" t="s">
        <v>1741</v>
      </c>
      <c r="O1323" s="0" t="s">
        <v>2048</v>
      </c>
      <c r="P1323" s="198" t="n">
        <v>25</v>
      </c>
      <c r="S1323" s="0" t="s">
        <v>781</v>
      </c>
      <c r="T1323" s="0" t="s">
        <v>772</v>
      </c>
      <c r="U1323" s="200" t="n">
        <v>145.5</v>
      </c>
      <c r="V1323" s="0" t="s">
        <v>1867</v>
      </c>
      <c r="W1323" s="0" t="s">
        <v>2049</v>
      </c>
      <c r="X1323" s="0" t="s">
        <v>1745</v>
      </c>
      <c r="Y1323" s="0" t="s">
        <v>1167</v>
      </c>
      <c r="Z1323" s="0" t="s">
        <v>628</v>
      </c>
      <c r="AA1323" s="0" t="n">
        <v>611065.1</v>
      </c>
      <c r="AB1323" s="197" t="n">
        <v>37165.5645833333</v>
      </c>
      <c r="AC1323" s="197" t="n">
        <v>37256.5645833333</v>
      </c>
    </row>
    <row r="1324" customFormat="false" ht="12.75" hidden="false" customHeight="false" outlineLevel="0" collapsed="false">
      <c r="A1324" s="191" t="str">
        <f aca="false">B1324&amp;" "&amp;C1324&amp;" "&amp;D1324</f>
        <v>US Natural Gas Financial</v>
      </c>
      <c r="B1324" s="191" t="str">
        <f aca="false">IF((LEFT(N1324,2)="US"),"US","")</f>
        <v>US</v>
      </c>
      <c r="C1324" s="191" t="str">
        <f aca="false">M1324</f>
        <v>Natural Gas</v>
      </c>
      <c r="D1324" s="191" t="str">
        <f aca="false">IF(ISNUMBER(FIND("Phy",N1324))=TRUE(),"Physical","Financial")</f>
        <v>Financial</v>
      </c>
      <c r="E1324" s="191" t="n">
        <f aca="false">IF(VLOOKUP(S1324,'DD-Lookup'!$J$6:$L$50,3,FALSE())="Monthly",(YEAR(AC1324)-YEAR(AB1324))*12+MONTH(AC1324)-MONTH(AB1324)+1,(AC1324-AB1324+1))</f>
        <v>16</v>
      </c>
      <c r="F1324" s="220" t="n">
        <f aca="false">E1324*SUM(P1324:Q1324)</f>
        <v>80000</v>
      </c>
      <c r="G1324" s="196" t="n">
        <v>1245894</v>
      </c>
      <c r="H1324" s="197" t="n">
        <v>37026.3477430556</v>
      </c>
      <c r="I1324" s="0" t="s">
        <v>1328</v>
      </c>
      <c r="M1324" s="0" t="s">
        <v>927</v>
      </c>
      <c r="N1324" s="0" t="s">
        <v>1341</v>
      </c>
      <c r="O1324" s="0" t="s">
        <v>1518</v>
      </c>
      <c r="P1324" s="198" t="n">
        <v>5000</v>
      </c>
      <c r="S1324" s="0" t="s">
        <v>1343</v>
      </c>
      <c r="T1324" s="0" t="s">
        <v>772</v>
      </c>
      <c r="U1324" s="200" t="n">
        <v>4.42</v>
      </c>
      <c r="V1324" s="0" t="s">
        <v>1691</v>
      </c>
      <c r="W1324" s="0" t="s">
        <v>1520</v>
      </c>
      <c r="X1324" s="0" t="s">
        <v>1521</v>
      </c>
      <c r="Y1324" s="0" t="s">
        <v>893</v>
      </c>
      <c r="Z1324" s="0" t="s">
        <v>573</v>
      </c>
      <c r="AA1324" s="0" t="s">
        <v>2050</v>
      </c>
      <c r="AB1324" s="197" t="n">
        <v>37027.875</v>
      </c>
      <c r="AC1324" s="197" t="n">
        <v>37042.875</v>
      </c>
      <c r="AD1324" s="0" t="n">
        <f aca="false">(AC1324-AB1324+1)*SUM(P1324:Q1324)</f>
        <v>80000</v>
      </c>
    </row>
    <row r="1325" customFormat="false" ht="12.75" hidden="false" customHeight="false" outlineLevel="0" collapsed="false">
      <c r="A1325" s="191" t="str">
        <f aca="false">B1325&amp;" "&amp;C1325&amp;" "&amp;D1325</f>
        <v>US Natural Gas Financial</v>
      </c>
      <c r="B1325" s="191" t="str">
        <f aca="false">IF((LEFT(N1325,2)="US"),"US","")</f>
        <v>US</v>
      </c>
      <c r="C1325" s="191" t="str">
        <f aca="false">M1325</f>
        <v>Natural Gas</v>
      </c>
      <c r="D1325" s="191" t="str">
        <f aca="false">IF(ISNUMBER(FIND("Phy",N1325))=TRUE(),"Physical","Financial")</f>
        <v>Financial</v>
      </c>
      <c r="E1325" s="191" t="n">
        <f aca="false">IF(VLOOKUP(S1325,'DD-Lookup'!$J$6:$L$50,3,FALSE())="Monthly",(YEAR(AC1325)-YEAR(AB1325))*12+MONTH(AC1325)-MONTH(AB1325)+1,(AC1325-AB1325+1))</f>
        <v>31</v>
      </c>
      <c r="F1325" s="220" t="n">
        <f aca="false">E1325*SUM(P1325:Q1325)</f>
        <v>155000</v>
      </c>
      <c r="G1325" s="196" t="n">
        <v>1245895</v>
      </c>
      <c r="H1325" s="197" t="n">
        <v>37026.3477777778</v>
      </c>
      <c r="I1325" s="0" t="s">
        <v>616</v>
      </c>
      <c r="M1325" s="0" t="s">
        <v>927</v>
      </c>
      <c r="N1325" s="0" t="s">
        <v>1399</v>
      </c>
      <c r="O1325" s="0" t="s">
        <v>1772</v>
      </c>
      <c r="P1325" s="198" t="n">
        <v>5000</v>
      </c>
      <c r="S1325" s="0" t="s">
        <v>1343</v>
      </c>
      <c r="T1325" s="0" t="s">
        <v>772</v>
      </c>
      <c r="U1325" s="200" t="n">
        <v>-1.33</v>
      </c>
      <c r="V1325" s="0" t="s">
        <v>2051</v>
      </c>
      <c r="W1325" s="0" t="s">
        <v>1737</v>
      </c>
      <c r="X1325" s="0" t="s">
        <v>1738</v>
      </c>
      <c r="Y1325" s="0" t="s">
        <v>893</v>
      </c>
      <c r="Z1325" s="0" t="s">
        <v>573</v>
      </c>
      <c r="AA1325" s="0" t="s">
        <v>2052</v>
      </c>
      <c r="AB1325" s="197" t="n">
        <v>37073.875</v>
      </c>
      <c r="AC1325" s="197" t="n">
        <v>37103.875</v>
      </c>
      <c r="AD1325" s="0" t="n">
        <f aca="false">(AC1325-AB1325+1)*SUM(P1325:Q1325)</f>
        <v>155000</v>
      </c>
    </row>
    <row r="1326" customFormat="false" ht="12.75" hidden="false" customHeight="false" outlineLevel="0" collapsed="false">
      <c r="A1326" s="191" t="str">
        <f aca="false">B1326&amp;" "&amp;C1326&amp;" "&amp;D1326</f>
        <v>US Power Physical</v>
      </c>
      <c r="B1326" s="191" t="str">
        <f aca="false">IF((LEFT(N1326,2)="US"),"US","")</f>
        <v>US</v>
      </c>
      <c r="C1326" s="191" t="str">
        <f aca="false">M1326</f>
        <v>Power</v>
      </c>
      <c r="D1326" s="191" t="str">
        <f aca="false">IF(ISNUMBER(FIND("Phy",N1326))=TRUE(),"Physical","Financial")</f>
        <v>Physical</v>
      </c>
      <c r="E1326" s="191" t="n">
        <f aca="false">IF(VLOOKUP(S1326,'DD-Lookup'!$J$6:$L$50,3,FALSE())="Monthly",(YEAR(AC1326)-YEAR(AB1326))*12+MONTH(AC1326)-MONTH(AB1326)+1,(AC1326-AB1326+1))</f>
        <v>1</v>
      </c>
      <c r="F1326" s="220" t="n">
        <f aca="false">E1326*SUM(P1326:Q1326)</f>
        <v>25</v>
      </c>
      <c r="G1326" s="196" t="n">
        <v>1245897</v>
      </c>
      <c r="H1326" s="197" t="n">
        <v>37026.347974537</v>
      </c>
      <c r="I1326" s="0" t="s">
        <v>1328</v>
      </c>
      <c r="M1326" s="0" t="s">
        <v>72</v>
      </c>
      <c r="N1326" s="0" t="s">
        <v>1741</v>
      </c>
      <c r="O1326" s="0" t="s">
        <v>1753</v>
      </c>
      <c r="P1326" s="198" t="n">
        <v>25</v>
      </c>
      <c r="S1326" s="0" t="s">
        <v>781</v>
      </c>
      <c r="T1326" s="0" t="s">
        <v>772</v>
      </c>
      <c r="U1326" s="200" t="n">
        <v>212.5</v>
      </c>
      <c r="V1326" s="0" t="s">
        <v>2053</v>
      </c>
      <c r="W1326" s="0" t="s">
        <v>1755</v>
      </c>
      <c r="X1326" s="0" t="s">
        <v>1745</v>
      </c>
      <c r="Y1326" s="0" t="s">
        <v>1167</v>
      </c>
      <c r="Z1326" s="0" t="s">
        <v>628</v>
      </c>
      <c r="AA1326" s="0" t="n">
        <v>611066.1</v>
      </c>
      <c r="AB1326" s="197" t="n">
        <v>37027.875</v>
      </c>
      <c r="AC1326" s="197" t="n">
        <v>37027.875</v>
      </c>
    </row>
    <row r="1327" customFormat="false" ht="12.75" hidden="false" customHeight="false" outlineLevel="0" collapsed="false">
      <c r="A1327" s="191" t="str">
        <f aca="false">B1327&amp;" "&amp;C1327&amp;" "&amp;D1327</f>
        <v>US Natural Gas Physical</v>
      </c>
      <c r="B1327" s="191" t="str">
        <f aca="false">IF((LEFT(N1327,2)="US"),"US","")</f>
        <v>US</v>
      </c>
      <c r="C1327" s="191" t="str">
        <f aca="false">M1327</f>
        <v>Natural Gas</v>
      </c>
      <c r="D1327" s="191" t="str">
        <f aca="false">IF(ISNUMBER(FIND("Phy",N1327))=TRUE(),"Physical","Financial")</f>
        <v>Physical</v>
      </c>
      <c r="E1327" s="191" t="n">
        <f aca="false">IF(VLOOKUP(S1327,'DD-Lookup'!$J$6:$L$50,3,FALSE())="Monthly",(YEAR(AC1327)-YEAR(AB1327))*12+MONTH(AC1327)-MONTH(AB1327)+1,(AC1327-AB1327+1))</f>
        <v>1</v>
      </c>
      <c r="F1327" s="220" t="n">
        <f aca="false">E1327*SUM(P1327:Q1327)</f>
        <v>5000</v>
      </c>
      <c r="G1327" s="196" t="n">
        <v>1245898</v>
      </c>
      <c r="H1327" s="197" t="n">
        <v>37026.3479976852</v>
      </c>
      <c r="I1327" s="0" t="s">
        <v>1482</v>
      </c>
      <c r="M1327" s="0" t="s">
        <v>927</v>
      </c>
      <c r="N1327" s="0" t="s">
        <v>1371</v>
      </c>
      <c r="O1327" s="0" t="s">
        <v>1751</v>
      </c>
      <c r="P1327" s="198" t="n">
        <v>5000</v>
      </c>
      <c r="S1327" s="0" t="s">
        <v>1343</v>
      </c>
      <c r="T1327" s="0" t="s">
        <v>772</v>
      </c>
      <c r="U1327" s="200" t="n">
        <v>3.27</v>
      </c>
      <c r="V1327" s="0" t="s">
        <v>2054</v>
      </c>
      <c r="W1327" s="0" t="s">
        <v>1752</v>
      </c>
      <c r="X1327" s="0" t="s">
        <v>1676</v>
      </c>
      <c r="Y1327" s="0" t="s">
        <v>1376</v>
      </c>
      <c r="Z1327" s="0" t="s">
        <v>573</v>
      </c>
      <c r="AA1327" s="0" t="n">
        <v>789065</v>
      </c>
      <c r="AB1327" s="197" t="n">
        <v>37027.875</v>
      </c>
      <c r="AC1327" s="197" t="n">
        <v>37027.875</v>
      </c>
    </row>
    <row r="1328" customFormat="false" ht="12.75" hidden="false" customHeight="false" outlineLevel="0" collapsed="false">
      <c r="A1328" s="191" t="str">
        <f aca="false">B1328&amp;" "&amp;C1328&amp;" "&amp;D1328</f>
        <v>US Natural Gas Physical</v>
      </c>
      <c r="B1328" s="191" t="str">
        <f aca="false">IF((LEFT(N1328,2)="US"),"US","")</f>
        <v>US</v>
      </c>
      <c r="C1328" s="191" t="str">
        <f aca="false">M1328</f>
        <v>Natural Gas</v>
      </c>
      <c r="D1328" s="191" t="str">
        <f aca="false">IF(ISNUMBER(FIND("Phy",N1328))=TRUE(),"Physical","Financial")</f>
        <v>Physical</v>
      </c>
      <c r="E1328" s="191" t="n">
        <f aca="false">IF(VLOOKUP(S1328,'DD-Lookup'!$J$6:$L$50,3,FALSE())="Monthly",(YEAR(AC1328)-YEAR(AB1328))*12+MONTH(AC1328)-MONTH(AB1328)+1,(AC1328-AB1328+1))</f>
        <v>1</v>
      </c>
      <c r="F1328" s="220" t="n">
        <f aca="false">E1328*SUM(P1328:Q1328)</f>
        <v>5000</v>
      </c>
      <c r="G1328" s="196" t="n">
        <v>1245900</v>
      </c>
      <c r="H1328" s="197" t="n">
        <v>37026.3480324074</v>
      </c>
      <c r="I1328" s="0" t="s">
        <v>1982</v>
      </c>
      <c r="M1328" s="0" t="s">
        <v>927</v>
      </c>
      <c r="N1328" s="0" t="s">
        <v>1371</v>
      </c>
      <c r="O1328" s="0" t="s">
        <v>1731</v>
      </c>
      <c r="Q1328" s="198" t="n">
        <v>5000</v>
      </c>
      <c r="S1328" s="0" t="s">
        <v>1343</v>
      </c>
      <c r="T1328" s="0" t="s">
        <v>772</v>
      </c>
      <c r="U1328" s="200" t="n">
        <v>3.055</v>
      </c>
      <c r="V1328" s="0" t="s">
        <v>2055</v>
      </c>
      <c r="W1328" s="0" t="s">
        <v>1733</v>
      </c>
      <c r="X1328" s="0" t="s">
        <v>1676</v>
      </c>
      <c r="Y1328" s="0" t="s">
        <v>1376</v>
      </c>
      <c r="Z1328" s="0" t="s">
        <v>573</v>
      </c>
      <c r="AA1328" s="0" t="n">
        <v>789067</v>
      </c>
      <c r="AB1328" s="197" t="n">
        <v>37027.875</v>
      </c>
      <c r="AC1328" s="197" t="n">
        <v>37027.875</v>
      </c>
    </row>
    <row r="1329" customFormat="false" ht="12.75" hidden="false" customHeight="false" outlineLevel="0" collapsed="false">
      <c r="A1329" s="191" t="str">
        <f aca="false">B1329&amp;" "&amp;C1329&amp;" "&amp;D1329</f>
        <v>US Natural Gas Physical</v>
      </c>
      <c r="B1329" s="191" t="str">
        <f aca="false">IF((LEFT(N1329,2)="US"),"US","")</f>
        <v>US</v>
      </c>
      <c r="C1329" s="191" t="str">
        <f aca="false">M1329</f>
        <v>Natural Gas</v>
      </c>
      <c r="D1329" s="191" t="str">
        <f aca="false">IF(ISNUMBER(FIND("Phy",N1329))=TRUE(),"Physical","Financial")</f>
        <v>Physical</v>
      </c>
      <c r="E1329" s="191" t="n">
        <f aca="false">IF(VLOOKUP(S1329,'DD-Lookup'!$J$6:$L$50,3,FALSE())="Monthly",(YEAR(AC1329)-YEAR(AB1329))*12+MONTH(AC1329)-MONTH(AB1329)+1,(AC1329-AB1329+1))</f>
        <v>1</v>
      </c>
      <c r="F1329" s="220" t="n">
        <f aca="false">E1329*SUM(P1329:Q1329)</f>
        <v>756</v>
      </c>
      <c r="G1329" s="196" t="n">
        <v>1245899</v>
      </c>
      <c r="H1329" s="197" t="n">
        <v>37026.3480324074</v>
      </c>
      <c r="I1329" s="0" t="s">
        <v>1664</v>
      </c>
      <c r="M1329" s="0" t="s">
        <v>927</v>
      </c>
      <c r="N1329" s="0" t="s">
        <v>1371</v>
      </c>
      <c r="O1329" s="0" t="s">
        <v>1612</v>
      </c>
      <c r="Q1329" s="198" t="n">
        <v>756</v>
      </c>
      <c r="S1329" s="0" t="s">
        <v>1343</v>
      </c>
      <c r="T1329" s="0" t="s">
        <v>772</v>
      </c>
      <c r="U1329" s="200" t="n">
        <v>4.705</v>
      </c>
      <c r="V1329" s="0" t="s">
        <v>2056</v>
      </c>
      <c r="W1329" s="0" t="s">
        <v>1614</v>
      </c>
      <c r="X1329" s="0" t="s">
        <v>1615</v>
      </c>
      <c r="Y1329" s="0" t="s">
        <v>1376</v>
      </c>
      <c r="Z1329" s="0" t="s">
        <v>573</v>
      </c>
      <c r="AA1329" s="0" t="n">
        <v>789066</v>
      </c>
      <c r="AB1329" s="197" t="n">
        <v>37027.875</v>
      </c>
      <c r="AC1329" s="197" t="n">
        <v>37027.875</v>
      </c>
    </row>
    <row r="1330" customFormat="false" ht="12.75" hidden="false" customHeight="false" outlineLevel="0" collapsed="false">
      <c r="A1330" s="191" t="str">
        <f aca="false">B1330&amp;" "&amp;C1330&amp;" "&amp;D1330</f>
        <v>US Power Physical</v>
      </c>
      <c r="B1330" s="191" t="str">
        <f aca="false">IF((LEFT(N1330,2)="US"),"US","")</f>
        <v>US</v>
      </c>
      <c r="C1330" s="191" t="str">
        <f aca="false">M1330</f>
        <v>Power</v>
      </c>
      <c r="D1330" s="191" t="str">
        <f aca="false">IF(ISNUMBER(FIND("Phy",N1330))=TRUE(),"Physical","Financial")</f>
        <v>Physical</v>
      </c>
      <c r="E1330" s="191" t="n">
        <f aca="false">IF(VLOOKUP(S1330,'DD-Lookup'!$J$6:$L$50,3,FALSE())="Monthly",(YEAR(AC1330)-YEAR(AB1330))*12+MONTH(AC1330)-MONTH(AB1330)+1,(AC1330-AB1330+1))</f>
        <v>1</v>
      </c>
      <c r="F1330" s="220" t="n">
        <f aca="false">E1330*SUM(P1330:Q1330)</f>
        <v>25</v>
      </c>
      <c r="G1330" s="196" t="n">
        <v>1245903</v>
      </c>
      <c r="H1330" s="197" t="n">
        <v>37026.3481597222</v>
      </c>
      <c r="I1330" s="0" t="s">
        <v>1180</v>
      </c>
      <c r="M1330" s="0" t="s">
        <v>72</v>
      </c>
      <c r="N1330" s="0" t="s">
        <v>1746</v>
      </c>
      <c r="O1330" s="0" t="s">
        <v>1877</v>
      </c>
      <c r="Q1330" s="198" t="n">
        <v>25</v>
      </c>
      <c r="S1330" s="0" t="s">
        <v>781</v>
      </c>
      <c r="T1330" s="0" t="s">
        <v>772</v>
      </c>
      <c r="U1330" s="200" t="n">
        <v>64</v>
      </c>
      <c r="V1330" s="0" t="s">
        <v>1795</v>
      </c>
      <c r="W1330" s="0" t="s">
        <v>1749</v>
      </c>
      <c r="X1330" s="0" t="s">
        <v>1750</v>
      </c>
      <c r="Y1330" s="0" t="s">
        <v>1167</v>
      </c>
      <c r="Z1330" s="0" t="s">
        <v>628</v>
      </c>
      <c r="AA1330" s="0" t="n">
        <v>611068.1</v>
      </c>
      <c r="AB1330" s="197" t="n">
        <v>37027.875</v>
      </c>
      <c r="AC1330" s="197" t="n">
        <v>37027.875</v>
      </c>
    </row>
    <row r="1331" customFormat="false" ht="12.75" hidden="false" customHeight="false" outlineLevel="0" collapsed="false">
      <c r="A1331" s="191" t="str">
        <f aca="false">B1331&amp;" "&amp;C1331&amp;" "&amp;D1331</f>
        <v>US Power Physical</v>
      </c>
      <c r="B1331" s="191" t="str">
        <f aca="false">IF((LEFT(N1331,2)="US"),"US","")</f>
        <v>US</v>
      </c>
      <c r="C1331" s="191" t="str">
        <f aca="false">M1331</f>
        <v>Power</v>
      </c>
      <c r="D1331" s="191" t="str">
        <f aca="false">IF(ISNUMBER(FIND("Phy",N1331))=TRUE(),"Physical","Financial")</f>
        <v>Physical</v>
      </c>
      <c r="E1331" s="191" t="n">
        <f aca="false">IF(VLOOKUP(S1331,'DD-Lookup'!$J$6:$L$50,3,FALSE())="Monthly",(YEAR(AC1331)-YEAR(AB1331))*12+MONTH(AC1331)-MONTH(AB1331)+1,(AC1331-AB1331+1))</f>
        <v>1</v>
      </c>
      <c r="F1331" s="220" t="n">
        <f aca="false">E1331*SUM(P1331:Q1331)</f>
        <v>10</v>
      </c>
      <c r="G1331" s="196" t="n">
        <v>1245904</v>
      </c>
      <c r="H1331" s="197" t="n">
        <v>37026.3482175926</v>
      </c>
      <c r="I1331" s="0" t="s">
        <v>1765</v>
      </c>
      <c r="M1331" s="0" t="s">
        <v>72</v>
      </c>
      <c r="N1331" s="0" t="s">
        <v>1746</v>
      </c>
      <c r="O1331" s="0" t="s">
        <v>2057</v>
      </c>
      <c r="P1331" s="198" t="n">
        <v>10</v>
      </c>
      <c r="S1331" s="0" t="s">
        <v>781</v>
      </c>
      <c r="T1331" s="0" t="s">
        <v>772</v>
      </c>
      <c r="U1331" s="200" t="n">
        <v>60</v>
      </c>
      <c r="V1331" s="0" t="s">
        <v>1767</v>
      </c>
      <c r="W1331" s="0" t="s">
        <v>1945</v>
      </c>
      <c r="X1331" s="0" t="s">
        <v>1750</v>
      </c>
      <c r="Y1331" s="0" t="s">
        <v>1167</v>
      </c>
      <c r="Z1331" s="0" t="s">
        <v>628</v>
      </c>
      <c r="AA1331" s="0" t="n">
        <v>611069.1</v>
      </c>
      <c r="AB1331" s="197" t="n">
        <v>37027.875</v>
      </c>
      <c r="AC1331" s="197" t="n">
        <v>37027.875</v>
      </c>
    </row>
    <row r="1332" customFormat="false" ht="12.75" hidden="false" customHeight="false" outlineLevel="0" collapsed="false">
      <c r="A1332" s="191" t="str">
        <f aca="false">B1332&amp;" "&amp;C1332&amp;" "&amp;D1332</f>
        <v>US Natural Gas Financial</v>
      </c>
      <c r="B1332" s="191" t="str">
        <f aca="false">IF((LEFT(N1332,2)="US"),"US","")</f>
        <v>US</v>
      </c>
      <c r="C1332" s="191" t="str">
        <f aca="false">M1332</f>
        <v>Natural Gas</v>
      </c>
      <c r="D1332" s="191" t="str">
        <f aca="false">IF(ISNUMBER(FIND("Phy",N1332))=TRUE(),"Physical","Financial")</f>
        <v>Financial</v>
      </c>
      <c r="E1332" s="191" t="n">
        <f aca="false">IF(VLOOKUP(S1332,'DD-Lookup'!$J$6:$L$50,3,FALSE())="Monthly",(YEAR(AC1332)-YEAR(AB1332))*12+MONTH(AC1332)-MONTH(AB1332)+1,(AC1332-AB1332+1))</f>
        <v>30</v>
      </c>
      <c r="F1332" s="220" t="n">
        <f aca="false">E1332*SUM(P1332:Q1332)</f>
        <v>3000</v>
      </c>
      <c r="G1332" s="196" t="n">
        <v>1245905</v>
      </c>
      <c r="H1332" s="197" t="n">
        <v>37026.3482638889</v>
      </c>
      <c r="I1332" s="0" t="s">
        <v>1340</v>
      </c>
      <c r="M1332" s="0" t="s">
        <v>927</v>
      </c>
      <c r="N1332" s="0" t="s">
        <v>2058</v>
      </c>
      <c r="O1332" s="0" t="s">
        <v>2059</v>
      </c>
      <c r="P1332" s="198" t="n">
        <v>100</v>
      </c>
      <c r="S1332" s="0" t="s">
        <v>2060</v>
      </c>
      <c r="T1332" s="0" t="s">
        <v>772</v>
      </c>
      <c r="U1332" s="200" t="n">
        <v>0.0275</v>
      </c>
      <c r="V1332" s="0" t="s">
        <v>2028</v>
      </c>
      <c r="W1332" s="0" t="s">
        <v>2061</v>
      </c>
      <c r="X1332" s="0" t="s">
        <v>2062</v>
      </c>
      <c r="Y1332" s="0" t="s">
        <v>893</v>
      </c>
      <c r="Z1332" s="0" t="s">
        <v>573</v>
      </c>
      <c r="AA1332" s="0" t="s">
        <v>2063</v>
      </c>
      <c r="AB1332" s="197" t="n">
        <v>37043</v>
      </c>
      <c r="AC1332" s="197" t="n">
        <v>37072</v>
      </c>
      <c r="AD1332" s="0" t="n">
        <f aca="false">(AC1332-AB1332+1)*SUM(P1332:Q1332)</f>
        <v>3000</v>
      </c>
    </row>
    <row r="1333" customFormat="false" ht="12.75" hidden="false" customHeight="false" outlineLevel="0" collapsed="false">
      <c r="A1333" s="191" t="str">
        <f aca="false">B1333&amp;" "&amp;C1333&amp;" "&amp;D1333</f>
        <v>US Natural Gas Physical</v>
      </c>
      <c r="B1333" s="191" t="str">
        <f aca="false">IF((LEFT(N1333,2)="US"),"US","")</f>
        <v>US</v>
      </c>
      <c r="C1333" s="191" t="str">
        <f aca="false">M1333</f>
        <v>Natural Gas</v>
      </c>
      <c r="D1333" s="191" t="str">
        <f aca="false">IF(ISNUMBER(FIND("Phy",N1333))=TRUE(),"Physical","Financial")</f>
        <v>Physical</v>
      </c>
      <c r="E1333" s="191" t="n">
        <f aca="false">IF(VLOOKUP(S1333,'DD-Lookup'!$J$6:$L$50,3,FALSE())="Monthly",(YEAR(AC1333)-YEAR(AB1333))*12+MONTH(AC1333)-MONTH(AB1333)+1,(AC1333-AB1333+1))</f>
        <v>1</v>
      </c>
      <c r="F1333" s="220" t="n">
        <f aca="false">E1333*SUM(P1333:Q1333)</f>
        <v>5000</v>
      </c>
      <c r="G1333" s="196" t="n">
        <v>1245907</v>
      </c>
      <c r="H1333" s="197" t="n">
        <v>37026.3483101852</v>
      </c>
      <c r="I1333" s="0" t="s">
        <v>1377</v>
      </c>
      <c r="M1333" s="0" t="s">
        <v>927</v>
      </c>
      <c r="N1333" s="0" t="s">
        <v>1371</v>
      </c>
      <c r="O1333" s="0" t="s">
        <v>1372</v>
      </c>
      <c r="P1333" s="198" t="n">
        <v>5000</v>
      </c>
      <c r="S1333" s="0" t="s">
        <v>1343</v>
      </c>
      <c r="T1333" s="0" t="s">
        <v>772</v>
      </c>
      <c r="U1333" s="200" t="n">
        <v>4.535</v>
      </c>
      <c r="V1333" s="0" t="s">
        <v>1473</v>
      </c>
      <c r="W1333" s="0" t="s">
        <v>1374</v>
      </c>
      <c r="X1333" s="0" t="s">
        <v>1375</v>
      </c>
      <c r="Y1333" s="0" t="s">
        <v>1376</v>
      </c>
      <c r="Z1333" s="0" t="s">
        <v>573</v>
      </c>
      <c r="AA1333" s="0" t="n">
        <v>789068</v>
      </c>
      <c r="AB1333" s="197" t="n">
        <v>37027.875</v>
      </c>
      <c r="AC1333" s="197" t="n">
        <v>37027.875</v>
      </c>
    </row>
    <row r="1334" customFormat="false" ht="12.75" hidden="false" customHeight="false" outlineLevel="0" collapsed="false">
      <c r="A1334" s="191" t="str">
        <f aca="false">B1334&amp;" "&amp;C1334&amp;" "&amp;D1334</f>
        <v>US Natural Gas Financial</v>
      </c>
      <c r="B1334" s="191" t="str">
        <f aca="false">IF((LEFT(N1334,2)="US"),"US","")</f>
        <v>US</v>
      </c>
      <c r="C1334" s="191" t="str">
        <f aca="false">M1334</f>
        <v>Natural Gas</v>
      </c>
      <c r="D1334" s="191" t="str">
        <f aca="false">IF(ISNUMBER(FIND("Phy",N1334))=TRUE(),"Physical","Financial")</f>
        <v>Financial</v>
      </c>
      <c r="E1334" s="191" t="n">
        <f aca="false">IF(VLOOKUP(S1334,'DD-Lookup'!$J$6:$L$50,3,FALSE())="Monthly",(YEAR(AC1334)-YEAR(AB1334))*12+MONTH(AC1334)-MONTH(AB1334)+1,(AC1334-AB1334+1))</f>
        <v>30</v>
      </c>
      <c r="F1334" s="220" t="n">
        <f aca="false">E1334*SUM(P1334:Q1334)</f>
        <v>3000</v>
      </c>
      <c r="G1334" s="196" t="n">
        <v>1245909</v>
      </c>
      <c r="H1334" s="197" t="n">
        <v>37026.3484027778</v>
      </c>
      <c r="I1334" s="0" t="s">
        <v>1340</v>
      </c>
      <c r="M1334" s="0" t="s">
        <v>927</v>
      </c>
      <c r="N1334" s="0" t="s">
        <v>2058</v>
      </c>
      <c r="O1334" s="0" t="s">
        <v>2059</v>
      </c>
      <c r="P1334" s="198" t="n">
        <v>100</v>
      </c>
      <c r="S1334" s="0" t="s">
        <v>2060</v>
      </c>
      <c r="T1334" s="0" t="s">
        <v>772</v>
      </c>
      <c r="U1334" s="200" t="n">
        <v>0.0275</v>
      </c>
      <c r="V1334" s="0" t="s">
        <v>2028</v>
      </c>
      <c r="W1334" s="0" t="s">
        <v>2061</v>
      </c>
      <c r="X1334" s="0" t="s">
        <v>2062</v>
      </c>
      <c r="Y1334" s="0" t="s">
        <v>893</v>
      </c>
      <c r="Z1334" s="0" t="s">
        <v>573</v>
      </c>
      <c r="AA1334" s="0" t="s">
        <v>2064</v>
      </c>
      <c r="AB1334" s="197" t="n">
        <v>37043</v>
      </c>
      <c r="AC1334" s="197" t="n">
        <v>37072</v>
      </c>
      <c r="AD1334" s="0" t="n">
        <f aca="false">(AC1334-AB1334+1)*SUM(P1334:Q1334)</f>
        <v>3000</v>
      </c>
    </row>
    <row r="1335" customFormat="false" ht="12.75" hidden="false" customHeight="false" outlineLevel="0" collapsed="false">
      <c r="A1335" s="191" t="str">
        <f aca="false">B1335&amp;" "&amp;C1335&amp;" "&amp;D1335</f>
        <v> Power Physical</v>
      </c>
      <c r="B1335" s="191" t="str">
        <f aca="false">IF((LEFT(N1335,2)="US"),"US","")</f>
        <v/>
      </c>
      <c r="C1335" s="191" t="str">
        <f aca="false">M1335</f>
        <v>Power</v>
      </c>
      <c r="D1335" s="191" t="str">
        <f aca="false">IF(ISNUMBER(FIND("Phy",N1335))=TRUE(),"Physical","Financial")</f>
        <v>Physical</v>
      </c>
      <c r="E1335" s="191" t="n">
        <f aca="false">IF(VLOOKUP(S1335,'DD-Lookup'!$J$6:$L$50,3,FALSE())="Monthly",(YEAR(AC1335)-YEAR(AB1335))*12+MONTH(AC1335)-MONTH(AB1335)+1,(AC1335-AB1335+1))</f>
        <v>1</v>
      </c>
      <c r="F1335" s="220" t="n">
        <f aca="false">E1335*SUM(P1335:Q1335)</f>
        <v>25</v>
      </c>
      <c r="G1335" s="196" t="n">
        <v>1245911</v>
      </c>
      <c r="H1335" s="197" t="n">
        <v>37026.3484490741</v>
      </c>
      <c r="I1335" s="0" t="s">
        <v>810</v>
      </c>
      <c r="M1335" s="0" t="s">
        <v>72</v>
      </c>
      <c r="N1335" s="0" t="s">
        <v>793</v>
      </c>
      <c r="O1335" s="0" t="s">
        <v>1600</v>
      </c>
      <c r="Q1335" s="198" t="n">
        <v>25</v>
      </c>
      <c r="S1335" s="0" t="s">
        <v>781</v>
      </c>
      <c r="T1335" s="0" t="s">
        <v>795</v>
      </c>
      <c r="U1335" s="200" t="n">
        <v>24</v>
      </c>
      <c r="V1335" s="0" t="s">
        <v>811</v>
      </c>
      <c r="W1335" s="0" t="s">
        <v>797</v>
      </c>
      <c r="X1335" s="0" t="s">
        <v>798</v>
      </c>
      <c r="Y1335" s="0" t="s">
        <v>799</v>
      </c>
      <c r="Z1335" s="0" t="s">
        <v>800</v>
      </c>
      <c r="AA1335" s="0" t="n">
        <v>102391.1</v>
      </c>
      <c r="AB1335" s="197" t="n">
        <v>37028.875</v>
      </c>
      <c r="AC1335" s="197" t="n">
        <v>37028.875</v>
      </c>
    </row>
    <row r="1336" customFormat="false" ht="12.75" hidden="false" customHeight="false" outlineLevel="0" collapsed="false">
      <c r="A1336" s="191" t="str">
        <f aca="false">B1336&amp;" "&amp;C1336&amp;" "&amp;D1336</f>
        <v> Power Physical</v>
      </c>
      <c r="B1336" s="191" t="str">
        <f aca="false">IF((LEFT(N1336,2)="US"),"US","")</f>
        <v/>
      </c>
      <c r="C1336" s="191" t="str">
        <f aca="false">M1336</f>
        <v>Power</v>
      </c>
      <c r="D1336" s="191" t="str">
        <f aca="false">IF(ISNUMBER(FIND("Phy",N1336))=TRUE(),"Physical","Financial")</f>
        <v>Physical</v>
      </c>
      <c r="E1336" s="191" t="n">
        <f aca="false">IF(VLOOKUP(S1336,'DD-Lookup'!$J$6:$L$50,3,FALSE())="Monthly",(YEAR(AC1336)-YEAR(AB1336))*12+MONTH(AC1336)-MONTH(AB1336)+1,(AC1336-AB1336+1))</f>
        <v>1</v>
      </c>
      <c r="F1336" s="220" t="n">
        <f aca="false">E1336*SUM(P1336:Q1336)</f>
        <v>25</v>
      </c>
      <c r="G1336" s="196" t="n">
        <v>1245913</v>
      </c>
      <c r="H1336" s="197" t="n">
        <v>37026.3484953704</v>
      </c>
      <c r="I1336" s="0" t="s">
        <v>821</v>
      </c>
      <c r="M1336" s="0" t="s">
        <v>72</v>
      </c>
      <c r="N1336" s="0" t="s">
        <v>793</v>
      </c>
      <c r="O1336" s="0" t="s">
        <v>1600</v>
      </c>
      <c r="P1336" s="198" t="n">
        <v>25</v>
      </c>
      <c r="S1336" s="0" t="s">
        <v>781</v>
      </c>
      <c r="T1336" s="0" t="s">
        <v>795</v>
      </c>
      <c r="U1336" s="200" t="n">
        <v>24</v>
      </c>
      <c r="V1336" s="0" t="s">
        <v>824</v>
      </c>
      <c r="W1336" s="0" t="s">
        <v>797</v>
      </c>
      <c r="X1336" s="0" t="s">
        <v>798</v>
      </c>
      <c r="Y1336" s="0" t="s">
        <v>799</v>
      </c>
      <c r="Z1336" s="0" t="s">
        <v>800</v>
      </c>
      <c r="AA1336" s="0" t="n">
        <v>102392.1</v>
      </c>
      <c r="AB1336" s="197" t="n">
        <v>37028.875</v>
      </c>
      <c r="AC1336" s="197" t="n">
        <v>37028.875</v>
      </c>
    </row>
    <row r="1337" customFormat="false" ht="12.75" hidden="false" customHeight="false" outlineLevel="0" collapsed="false">
      <c r="A1337" s="191" t="str">
        <f aca="false">B1337&amp;" "&amp;C1337&amp;" "&amp;D1337</f>
        <v>US Natural Gas Physical</v>
      </c>
      <c r="B1337" s="191" t="str">
        <f aca="false">IF((LEFT(N1337,2)="US"),"US","")</f>
        <v>US</v>
      </c>
      <c r="C1337" s="191" t="str">
        <f aca="false">M1337</f>
        <v>Natural Gas</v>
      </c>
      <c r="D1337" s="191" t="str">
        <f aca="false">IF(ISNUMBER(FIND("Phy",N1337))=TRUE(),"Physical","Financial")</f>
        <v>Physical</v>
      </c>
      <c r="E1337" s="191" t="n">
        <f aca="false">IF(VLOOKUP(S1337,'DD-Lookup'!$J$6:$L$50,3,FALSE())="Monthly",(YEAR(AC1337)-YEAR(AB1337))*12+MONTH(AC1337)-MONTH(AB1337)+1,(AC1337-AB1337+1))</f>
        <v>1</v>
      </c>
      <c r="F1337" s="220" t="n">
        <f aca="false">E1337*SUM(P1337:Q1337)</f>
        <v>5000</v>
      </c>
      <c r="G1337" s="196" t="n">
        <v>1245914</v>
      </c>
      <c r="H1337" s="197" t="n">
        <v>37026.3485069444</v>
      </c>
      <c r="I1337" s="0" t="s">
        <v>1430</v>
      </c>
      <c r="M1337" s="0" t="s">
        <v>927</v>
      </c>
      <c r="N1337" s="0" t="s">
        <v>1371</v>
      </c>
      <c r="O1337" s="0" t="s">
        <v>1731</v>
      </c>
      <c r="P1337" s="198" t="n">
        <v>5000</v>
      </c>
      <c r="S1337" s="0" t="s">
        <v>1343</v>
      </c>
      <c r="T1337" s="0" t="s">
        <v>772</v>
      </c>
      <c r="U1337" s="200" t="n">
        <v>3.05</v>
      </c>
      <c r="V1337" s="0" t="s">
        <v>1778</v>
      </c>
      <c r="W1337" s="0" t="s">
        <v>1733</v>
      </c>
      <c r="X1337" s="0" t="s">
        <v>1676</v>
      </c>
      <c r="Y1337" s="0" t="s">
        <v>1376</v>
      </c>
      <c r="Z1337" s="0" t="s">
        <v>573</v>
      </c>
      <c r="AA1337" s="0" t="n">
        <v>789069</v>
      </c>
      <c r="AB1337" s="197" t="n">
        <v>37027.875</v>
      </c>
      <c r="AC1337" s="197" t="n">
        <v>37027.875</v>
      </c>
    </row>
    <row r="1338" customFormat="false" ht="12.75" hidden="false" customHeight="false" outlineLevel="0" collapsed="false">
      <c r="A1338" s="191" t="str">
        <f aca="false">B1338&amp;" "&amp;C1338&amp;" "&amp;D1338</f>
        <v>US Power Physical</v>
      </c>
      <c r="B1338" s="191" t="str">
        <f aca="false">IF((LEFT(N1338,2)="US"),"US","")</f>
        <v>US</v>
      </c>
      <c r="C1338" s="191" t="str">
        <f aca="false">M1338</f>
        <v>Power</v>
      </c>
      <c r="D1338" s="191" t="str">
        <f aca="false">IF(ISNUMBER(FIND("Phy",N1338))=TRUE(),"Physical","Financial")</f>
        <v>Physical</v>
      </c>
      <c r="E1338" s="191" t="n">
        <f aca="false">IF(VLOOKUP(S1338,'DD-Lookup'!$J$6:$L$50,3,FALSE())="Monthly",(YEAR(AC1338)-YEAR(AB1338))*12+MONTH(AC1338)-MONTH(AB1338)+1,(AC1338-AB1338+1))</f>
        <v>1</v>
      </c>
      <c r="F1338" s="220" t="n">
        <f aca="false">E1338*SUM(P1338:Q1338)</f>
        <v>50</v>
      </c>
      <c r="G1338" s="196" t="n">
        <v>1245915</v>
      </c>
      <c r="H1338" s="197" t="n">
        <v>37026.3486921296</v>
      </c>
      <c r="I1338" s="0" t="s">
        <v>1204</v>
      </c>
      <c r="M1338" s="0" t="s">
        <v>72</v>
      </c>
      <c r="N1338" s="0" t="s">
        <v>1190</v>
      </c>
      <c r="O1338" s="0" t="s">
        <v>1230</v>
      </c>
      <c r="Q1338" s="198" t="n">
        <v>50</v>
      </c>
      <c r="S1338" s="0" t="s">
        <v>781</v>
      </c>
      <c r="T1338" s="0" t="s">
        <v>772</v>
      </c>
      <c r="U1338" s="200" t="n">
        <v>37.75</v>
      </c>
      <c r="V1338" s="0" t="s">
        <v>1332</v>
      </c>
      <c r="W1338" s="0" t="s">
        <v>1232</v>
      </c>
      <c r="X1338" s="0" t="s">
        <v>1233</v>
      </c>
      <c r="Y1338" s="0" t="s">
        <v>1167</v>
      </c>
      <c r="Z1338" s="0" t="s">
        <v>628</v>
      </c>
      <c r="AA1338" s="0" t="n">
        <v>611071.1</v>
      </c>
      <c r="AB1338" s="197" t="n">
        <v>37027.875</v>
      </c>
      <c r="AC1338" s="197" t="n">
        <v>37027.875</v>
      </c>
    </row>
    <row r="1339" customFormat="false" ht="12.75" hidden="false" customHeight="false" outlineLevel="0" collapsed="false">
      <c r="A1339" s="191" t="str">
        <f aca="false">B1339&amp;" "&amp;C1339&amp;" "&amp;D1339</f>
        <v>US Power Physical</v>
      </c>
      <c r="B1339" s="191" t="str">
        <f aca="false">IF((LEFT(N1339,2)="US"),"US","")</f>
        <v>US</v>
      </c>
      <c r="C1339" s="191" t="str">
        <f aca="false">M1339</f>
        <v>Power</v>
      </c>
      <c r="D1339" s="191" t="str">
        <f aca="false">IF(ISNUMBER(FIND("Phy",N1339))=TRUE(),"Physical","Financial")</f>
        <v>Physical</v>
      </c>
      <c r="E1339" s="191" t="n">
        <f aca="false">IF(VLOOKUP(S1339,'DD-Lookup'!$J$6:$L$50,3,FALSE())="Monthly",(YEAR(AC1339)-YEAR(AB1339))*12+MONTH(AC1339)-MONTH(AB1339)+1,(AC1339-AB1339+1))</f>
        <v>1</v>
      </c>
      <c r="F1339" s="220" t="n">
        <f aca="false">E1339*SUM(P1339:Q1339)</f>
        <v>10</v>
      </c>
      <c r="G1339" s="196" t="n">
        <v>1245916</v>
      </c>
      <c r="H1339" s="197" t="n">
        <v>37026.34875</v>
      </c>
      <c r="I1339" s="0" t="s">
        <v>1228</v>
      </c>
      <c r="M1339" s="0" t="s">
        <v>72</v>
      </c>
      <c r="N1339" s="0" t="s">
        <v>1746</v>
      </c>
      <c r="O1339" s="0" t="s">
        <v>2057</v>
      </c>
      <c r="Q1339" s="198" t="n">
        <v>10</v>
      </c>
      <c r="S1339" s="0" t="s">
        <v>781</v>
      </c>
      <c r="T1339" s="0" t="s">
        <v>772</v>
      </c>
      <c r="U1339" s="200" t="n">
        <v>65</v>
      </c>
      <c r="V1339" s="0" t="s">
        <v>2065</v>
      </c>
      <c r="W1339" s="0" t="s">
        <v>1945</v>
      </c>
      <c r="X1339" s="0" t="s">
        <v>1750</v>
      </c>
      <c r="Y1339" s="0" t="s">
        <v>1167</v>
      </c>
      <c r="Z1339" s="0" t="s">
        <v>628</v>
      </c>
      <c r="AA1339" s="0" t="n">
        <v>611072.1</v>
      </c>
      <c r="AB1339" s="197" t="n">
        <v>37027.875</v>
      </c>
      <c r="AC1339" s="197" t="n">
        <v>37027.875</v>
      </c>
    </row>
    <row r="1340" customFormat="false" ht="12.75" hidden="false" customHeight="false" outlineLevel="0" collapsed="false">
      <c r="A1340" s="191" t="str">
        <f aca="false">B1340&amp;" "&amp;C1340&amp;" "&amp;D1340</f>
        <v>US Natural Gas Financial</v>
      </c>
      <c r="B1340" s="191" t="str">
        <f aca="false">IF((LEFT(N1340,2)="US"),"US","")</f>
        <v>US</v>
      </c>
      <c r="C1340" s="191" t="str">
        <f aca="false">M1340</f>
        <v>Natural Gas</v>
      </c>
      <c r="D1340" s="191" t="str">
        <f aca="false">IF(ISNUMBER(FIND("Phy",N1340))=TRUE(),"Physical","Financial")</f>
        <v>Financial</v>
      </c>
      <c r="E1340" s="191" t="n">
        <f aca="false">IF(VLOOKUP(S1340,'DD-Lookup'!$J$6:$L$50,3,FALSE())="Monthly",(YEAR(AC1340)-YEAR(AB1340))*12+MONTH(AC1340)-MONTH(AB1340)+1,(AC1340-AB1340+1))</f>
        <v>30</v>
      </c>
      <c r="F1340" s="220" t="n">
        <f aca="false">E1340*SUM(P1340:Q1340)</f>
        <v>3000</v>
      </c>
      <c r="G1340" s="196" t="n">
        <v>1245918</v>
      </c>
      <c r="H1340" s="197" t="n">
        <v>37026.3487962963</v>
      </c>
      <c r="I1340" s="0" t="s">
        <v>1340</v>
      </c>
      <c r="M1340" s="0" t="s">
        <v>927</v>
      </c>
      <c r="N1340" s="0" t="s">
        <v>2058</v>
      </c>
      <c r="O1340" s="0" t="s">
        <v>2059</v>
      </c>
      <c r="P1340" s="198" t="n">
        <v>100</v>
      </c>
      <c r="S1340" s="0" t="s">
        <v>2060</v>
      </c>
      <c r="T1340" s="0" t="s">
        <v>772</v>
      </c>
      <c r="U1340" s="200" t="n">
        <v>0.0275</v>
      </c>
      <c r="V1340" s="0" t="s">
        <v>2028</v>
      </c>
      <c r="W1340" s="0" t="s">
        <v>2061</v>
      </c>
      <c r="X1340" s="0" t="s">
        <v>2062</v>
      </c>
      <c r="Y1340" s="0" t="s">
        <v>893</v>
      </c>
      <c r="Z1340" s="0" t="s">
        <v>573</v>
      </c>
      <c r="AA1340" s="0" t="s">
        <v>2066</v>
      </c>
      <c r="AB1340" s="197" t="n">
        <v>37043</v>
      </c>
      <c r="AC1340" s="197" t="n">
        <v>37072</v>
      </c>
      <c r="AD1340" s="0" t="n">
        <f aca="false">(AC1340-AB1340+1)*SUM(P1340:Q1340)</f>
        <v>3000</v>
      </c>
    </row>
    <row r="1341" customFormat="false" ht="12.75" hidden="false" customHeight="false" outlineLevel="0" collapsed="false">
      <c r="A1341" s="191" t="str">
        <f aca="false">B1341&amp;" "&amp;C1341&amp;" "&amp;D1341</f>
        <v>US Natural Gas Physical</v>
      </c>
      <c r="B1341" s="191" t="str">
        <f aca="false">IF((LEFT(N1341,2)="US"),"US","")</f>
        <v>US</v>
      </c>
      <c r="C1341" s="191" t="str">
        <f aca="false">M1341</f>
        <v>Natural Gas</v>
      </c>
      <c r="D1341" s="191" t="str">
        <f aca="false">IF(ISNUMBER(FIND("Phy",N1341))=TRUE(),"Physical","Financial")</f>
        <v>Physical</v>
      </c>
      <c r="E1341" s="191" t="n">
        <f aca="false">IF(VLOOKUP(S1341,'DD-Lookup'!$J$6:$L$50,3,FALSE())="Monthly",(YEAR(AC1341)-YEAR(AB1341))*12+MONTH(AC1341)-MONTH(AB1341)+1,(AC1341-AB1341+1))</f>
        <v>1</v>
      </c>
      <c r="F1341" s="220" t="n">
        <f aca="false">E1341*SUM(P1341:Q1341)</f>
        <v>25000</v>
      </c>
      <c r="G1341" s="196" t="n">
        <v>1245920</v>
      </c>
      <c r="H1341" s="197" t="n">
        <v>37026.3488194444</v>
      </c>
      <c r="I1341" s="0" t="s">
        <v>1430</v>
      </c>
      <c r="M1341" s="0" t="s">
        <v>927</v>
      </c>
      <c r="N1341" s="0" t="s">
        <v>1371</v>
      </c>
      <c r="O1341" s="0" t="s">
        <v>1553</v>
      </c>
      <c r="Q1341" s="198" t="n">
        <v>25000</v>
      </c>
      <c r="S1341" s="0" t="s">
        <v>1343</v>
      </c>
      <c r="T1341" s="0" t="s">
        <v>772</v>
      </c>
      <c r="U1341" s="200" t="n">
        <v>4.44</v>
      </c>
      <c r="V1341" s="0" t="s">
        <v>2067</v>
      </c>
      <c r="W1341" s="0" t="s">
        <v>1555</v>
      </c>
      <c r="X1341" s="0" t="s">
        <v>1556</v>
      </c>
      <c r="Y1341" s="0" t="s">
        <v>1376</v>
      </c>
      <c r="Z1341" s="0" t="s">
        <v>573</v>
      </c>
      <c r="AA1341" s="0" t="n">
        <v>789070</v>
      </c>
      <c r="AB1341" s="197" t="n">
        <v>37027.875</v>
      </c>
      <c r="AC1341" s="197" t="n">
        <v>37027.875</v>
      </c>
    </row>
    <row r="1342" customFormat="false" ht="12.75" hidden="false" customHeight="false" outlineLevel="0" collapsed="false">
      <c r="A1342" s="191" t="str">
        <f aca="false">B1342&amp;" "&amp;C1342&amp;" "&amp;D1342</f>
        <v>US Natural Gas Physical</v>
      </c>
      <c r="B1342" s="191" t="str">
        <f aca="false">IF((LEFT(N1342,2)="US"),"US","")</f>
        <v>US</v>
      </c>
      <c r="C1342" s="191" t="str">
        <f aca="false">M1342</f>
        <v>Natural Gas</v>
      </c>
      <c r="D1342" s="191" t="str">
        <f aca="false">IF(ISNUMBER(FIND("Phy",N1342))=TRUE(),"Physical","Financial")</f>
        <v>Physical</v>
      </c>
      <c r="E1342" s="191" t="n">
        <f aca="false">IF(VLOOKUP(S1342,'DD-Lookup'!$J$6:$L$50,3,FALSE())="Monthly",(YEAR(AC1342)-YEAR(AB1342))*12+MONTH(AC1342)-MONTH(AB1342)+1,(AC1342-AB1342+1))</f>
        <v>1</v>
      </c>
      <c r="F1342" s="220" t="n">
        <f aca="false">E1342*SUM(P1342:Q1342)</f>
        <v>10000</v>
      </c>
      <c r="G1342" s="196" t="n">
        <v>1245921</v>
      </c>
      <c r="H1342" s="197" t="n">
        <v>37026.3488425926</v>
      </c>
      <c r="I1342" s="0" t="s">
        <v>1228</v>
      </c>
      <c r="M1342" s="0" t="s">
        <v>927</v>
      </c>
      <c r="N1342" s="0" t="s">
        <v>1371</v>
      </c>
      <c r="O1342" s="0" t="s">
        <v>1703</v>
      </c>
      <c r="Q1342" s="198" t="n">
        <v>10000</v>
      </c>
      <c r="S1342" s="0" t="s">
        <v>1343</v>
      </c>
      <c r="T1342" s="0" t="s">
        <v>772</v>
      </c>
      <c r="U1342" s="200" t="n">
        <v>4.325</v>
      </c>
      <c r="V1342" s="0" t="s">
        <v>1709</v>
      </c>
      <c r="W1342" s="0" t="s">
        <v>1705</v>
      </c>
      <c r="X1342" s="0" t="s">
        <v>1676</v>
      </c>
      <c r="Y1342" s="0" t="s">
        <v>1376</v>
      </c>
      <c r="Z1342" s="0" t="s">
        <v>573</v>
      </c>
      <c r="AA1342" s="0" t="n">
        <v>789071</v>
      </c>
      <c r="AB1342" s="197" t="n">
        <v>37027.875</v>
      </c>
      <c r="AC1342" s="197" t="n">
        <v>37027.875</v>
      </c>
    </row>
    <row r="1343" customFormat="false" ht="12.75" hidden="false" customHeight="false" outlineLevel="0" collapsed="false">
      <c r="A1343" s="191" t="str">
        <f aca="false">B1343&amp;" "&amp;C1343&amp;" "&amp;D1343</f>
        <v>US Power Physical</v>
      </c>
      <c r="B1343" s="191" t="str">
        <f aca="false">IF((LEFT(N1343,2)="US"),"US","")</f>
        <v>US</v>
      </c>
      <c r="C1343" s="191" t="str">
        <f aca="false">M1343</f>
        <v>Power</v>
      </c>
      <c r="D1343" s="191" t="str">
        <f aca="false">IF(ISNUMBER(FIND("Phy",N1343))=TRUE(),"Physical","Financial")</f>
        <v>Physical</v>
      </c>
      <c r="E1343" s="191" t="n">
        <f aca="false">IF(VLOOKUP(S1343,'DD-Lookup'!$J$6:$L$50,3,FALSE())="Monthly",(YEAR(AC1343)-YEAR(AB1343))*12+MONTH(AC1343)-MONTH(AB1343)+1,(AC1343-AB1343+1))</f>
        <v>1</v>
      </c>
      <c r="F1343" s="220" t="n">
        <f aca="false">E1343*SUM(P1343:Q1343)</f>
        <v>25</v>
      </c>
      <c r="G1343" s="196" t="n">
        <v>1245922</v>
      </c>
      <c r="H1343" s="197" t="n">
        <v>37026.3489236111</v>
      </c>
      <c r="I1343" s="0" t="s">
        <v>1811</v>
      </c>
      <c r="M1343" s="0" t="s">
        <v>72</v>
      </c>
      <c r="N1343" s="0" t="s">
        <v>1746</v>
      </c>
      <c r="O1343" s="0" t="s">
        <v>1766</v>
      </c>
      <c r="Q1343" s="198" t="n">
        <v>25</v>
      </c>
      <c r="S1343" s="0" t="s">
        <v>781</v>
      </c>
      <c r="T1343" s="0" t="s">
        <v>772</v>
      </c>
      <c r="U1343" s="200" t="n">
        <v>206</v>
      </c>
      <c r="V1343" s="0" t="s">
        <v>2068</v>
      </c>
      <c r="W1343" s="0" t="s">
        <v>1768</v>
      </c>
      <c r="X1343" s="0" t="s">
        <v>1750</v>
      </c>
      <c r="Y1343" s="0" t="s">
        <v>1167</v>
      </c>
      <c r="Z1343" s="0" t="s">
        <v>628</v>
      </c>
      <c r="AA1343" s="0" t="n">
        <v>611074.1</v>
      </c>
      <c r="AB1343" s="197" t="n">
        <v>37027.875</v>
      </c>
      <c r="AC1343" s="197" t="n">
        <v>37027.875</v>
      </c>
    </row>
    <row r="1344" customFormat="false" ht="12.75" hidden="false" customHeight="false" outlineLevel="0" collapsed="false">
      <c r="A1344" s="191" t="str">
        <f aca="false">B1344&amp;" "&amp;C1344&amp;" "&amp;D1344</f>
        <v>US Natural Gas Physical</v>
      </c>
      <c r="B1344" s="191" t="str">
        <f aca="false">IF((LEFT(N1344,2)="US"),"US","")</f>
        <v>US</v>
      </c>
      <c r="C1344" s="191" t="str">
        <f aca="false">M1344</f>
        <v>Natural Gas</v>
      </c>
      <c r="D1344" s="191" t="str">
        <f aca="false">IF(ISNUMBER(FIND("Phy",N1344))=TRUE(),"Physical","Financial")</f>
        <v>Physical</v>
      </c>
      <c r="E1344" s="191" t="n">
        <f aca="false">IF(VLOOKUP(S1344,'DD-Lookup'!$J$6:$L$50,3,FALSE())="Monthly",(YEAR(AC1344)-YEAR(AB1344))*12+MONTH(AC1344)-MONTH(AB1344)+1,(AC1344-AB1344+1))</f>
        <v>1</v>
      </c>
      <c r="F1344" s="220" t="n">
        <f aca="false">E1344*SUM(P1344:Q1344)</f>
        <v>5000</v>
      </c>
      <c r="G1344" s="196" t="n">
        <v>1245924</v>
      </c>
      <c r="H1344" s="197" t="n">
        <v>37026.3489236111</v>
      </c>
      <c r="I1344" s="0" t="s">
        <v>1187</v>
      </c>
      <c r="M1344" s="0" t="s">
        <v>927</v>
      </c>
      <c r="N1344" s="0" t="s">
        <v>1371</v>
      </c>
      <c r="O1344" s="0" t="s">
        <v>1435</v>
      </c>
      <c r="Q1344" s="198" t="n">
        <v>5000</v>
      </c>
      <c r="S1344" s="0" t="s">
        <v>1343</v>
      </c>
      <c r="T1344" s="0" t="s">
        <v>772</v>
      </c>
      <c r="U1344" s="200" t="n">
        <v>4.325</v>
      </c>
      <c r="V1344" s="0" t="s">
        <v>2069</v>
      </c>
      <c r="W1344" s="0" t="s">
        <v>1424</v>
      </c>
      <c r="X1344" s="0" t="s">
        <v>1425</v>
      </c>
      <c r="Y1344" s="0" t="s">
        <v>1376</v>
      </c>
      <c r="Z1344" s="0" t="s">
        <v>573</v>
      </c>
      <c r="AA1344" s="0" t="n">
        <v>789073</v>
      </c>
      <c r="AB1344" s="197" t="n">
        <v>37027.875</v>
      </c>
      <c r="AC1344" s="197" t="n">
        <v>37027.875</v>
      </c>
    </row>
    <row r="1345" customFormat="false" ht="12.75" hidden="false" customHeight="false" outlineLevel="0" collapsed="false">
      <c r="A1345" s="191" t="str">
        <f aca="false">B1345&amp;" "&amp;C1345&amp;" "&amp;D1345</f>
        <v>US Natural Gas Physical</v>
      </c>
      <c r="B1345" s="191" t="str">
        <f aca="false">IF((LEFT(N1345,2)="US"),"US","")</f>
        <v>US</v>
      </c>
      <c r="C1345" s="191" t="str">
        <f aca="false">M1345</f>
        <v>Natural Gas</v>
      </c>
      <c r="D1345" s="191" t="str">
        <f aca="false">IF(ISNUMBER(FIND("Phy",N1345))=TRUE(),"Physical","Financial")</f>
        <v>Physical</v>
      </c>
      <c r="E1345" s="191" t="n">
        <f aca="false">IF(VLOOKUP(S1345,'DD-Lookup'!$J$6:$L$50,3,FALSE())="Monthly",(YEAR(AC1345)-YEAR(AB1345))*12+MONTH(AC1345)-MONTH(AB1345)+1,(AC1345-AB1345+1))</f>
        <v>1</v>
      </c>
      <c r="F1345" s="220" t="n">
        <f aca="false">E1345*SUM(P1345:Q1345)</f>
        <v>10000</v>
      </c>
      <c r="G1345" s="196" t="n">
        <v>1245923</v>
      </c>
      <c r="H1345" s="197" t="n">
        <v>37026.3489236111</v>
      </c>
      <c r="I1345" s="0" t="s">
        <v>1362</v>
      </c>
      <c r="M1345" s="0" t="s">
        <v>927</v>
      </c>
      <c r="N1345" s="0" t="s">
        <v>1371</v>
      </c>
      <c r="O1345" s="0" t="s">
        <v>1703</v>
      </c>
      <c r="P1345" s="198" t="n">
        <v>10000</v>
      </c>
      <c r="S1345" s="0" t="s">
        <v>1343</v>
      </c>
      <c r="T1345" s="0" t="s">
        <v>772</v>
      </c>
      <c r="U1345" s="200" t="n">
        <v>4.3</v>
      </c>
      <c r="V1345" s="0" t="s">
        <v>1999</v>
      </c>
      <c r="W1345" s="0" t="s">
        <v>1705</v>
      </c>
      <c r="X1345" s="0" t="s">
        <v>1676</v>
      </c>
      <c r="Y1345" s="0" t="s">
        <v>1376</v>
      </c>
      <c r="Z1345" s="0" t="s">
        <v>573</v>
      </c>
      <c r="AA1345" s="0" t="n">
        <v>789072</v>
      </c>
      <c r="AB1345" s="197" t="n">
        <v>37027.875</v>
      </c>
      <c r="AC1345" s="197" t="n">
        <v>37027.875</v>
      </c>
    </row>
    <row r="1346" customFormat="false" ht="12.75" hidden="false" customHeight="false" outlineLevel="0" collapsed="false">
      <c r="A1346" s="191" t="str">
        <f aca="false">B1346&amp;" "&amp;C1346&amp;" "&amp;D1346</f>
        <v> Power Physical</v>
      </c>
      <c r="B1346" s="191" t="str">
        <f aca="false">IF((LEFT(N1346,2)="US"),"US","")</f>
        <v/>
      </c>
      <c r="C1346" s="191" t="str">
        <f aca="false">M1346</f>
        <v>Power</v>
      </c>
      <c r="D1346" s="191" t="str">
        <f aca="false">IF(ISNUMBER(FIND("Phy",N1346))=TRUE(),"Physical","Financial")</f>
        <v>Physical</v>
      </c>
      <c r="E1346" s="191" t="n">
        <f aca="false">IF(VLOOKUP(S1346,'DD-Lookup'!$J$6:$L$50,3,FALSE())="Monthly",(YEAR(AC1346)-YEAR(AB1346))*12+MONTH(AC1346)-MONTH(AB1346)+1,(AC1346-AB1346+1))</f>
        <v>1</v>
      </c>
      <c r="F1346" s="220" t="n">
        <f aca="false">E1346*SUM(P1346:Q1346)</f>
        <v>25</v>
      </c>
      <c r="G1346" s="196" t="n">
        <v>1245925</v>
      </c>
      <c r="H1346" s="197" t="n">
        <v>37026.3489814815</v>
      </c>
      <c r="I1346" s="0" t="s">
        <v>792</v>
      </c>
      <c r="M1346" s="0" t="s">
        <v>72</v>
      </c>
      <c r="N1346" s="0" t="s">
        <v>793</v>
      </c>
      <c r="O1346" s="0" t="s">
        <v>1600</v>
      </c>
      <c r="Q1346" s="198" t="n">
        <v>25</v>
      </c>
      <c r="S1346" s="0" t="s">
        <v>781</v>
      </c>
      <c r="T1346" s="0" t="s">
        <v>795</v>
      </c>
      <c r="U1346" s="200" t="n">
        <v>24</v>
      </c>
      <c r="V1346" s="0" t="s">
        <v>796</v>
      </c>
      <c r="W1346" s="0" t="s">
        <v>797</v>
      </c>
      <c r="X1346" s="0" t="s">
        <v>798</v>
      </c>
      <c r="Y1346" s="0" t="s">
        <v>799</v>
      </c>
      <c r="Z1346" s="0" t="s">
        <v>800</v>
      </c>
      <c r="AA1346" s="0" t="n">
        <v>102393.1</v>
      </c>
      <c r="AB1346" s="197" t="n">
        <v>37028.875</v>
      </c>
      <c r="AC1346" s="197" t="n">
        <v>37028.875</v>
      </c>
    </row>
    <row r="1347" customFormat="false" ht="12.75" hidden="false" customHeight="false" outlineLevel="0" collapsed="false">
      <c r="A1347" s="191" t="str">
        <f aca="false">B1347&amp;" "&amp;C1347&amp;" "&amp;D1347</f>
        <v>US Power Physical</v>
      </c>
      <c r="B1347" s="191" t="str">
        <f aca="false">IF((LEFT(N1347,2)="US"),"US","")</f>
        <v>US</v>
      </c>
      <c r="C1347" s="191" t="str">
        <f aca="false">M1347</f>
        <v>Power</v>
      </c>
      <c r="D1347" s="191" t="str">
        <f aca="false">IF(ISNUMBER(FIND("Phy",N1347))=TRUE(),"Physical","Financial")</f>
        <v>Physical</v>
      </c>
      <c r="E1347" s="191" t="n">
        <f aca="false">IF(VLOOKUP(S1347,'DD-Lookup'!$J$6:$L$50,3,FALSE())="Monthly",(YEAR(AC1347)-YEAR(AB1347))*12+MONTH(AC1347)-MONTH(AB1347)+1,(AC1347-AB1347+1))</f>
        <v>1</v>
      </c>
      <c r="F1347" s="220" t="n">
        <f aca="false">E1347*SUM(P1347:Q1347)</f>
        <v>25</v>
      </c>
      <c r="G1347" s="196" t="n">
        <v>1245926</v>
      </c>
      <c r="H1347" s="197" t="n">
        <v>37026.3490625</v>
      </c>
      <c r="I1347" s="0" t="s">
        <v>1180</v>
      </c>
      <c r="M1347" s="0" t="s">
        <v>72</v>
      </c>
      <c r="N1347" s="0" t="s">
        <v>1741</v>
      </c>
      <c r="O1347" s="0" t="s">
        <v>1742</v>
      </c>
      <c r="Q1347" s="198" t="n">
        <v>25</v>
      </c>
      <c r="S1347" s="0" t="s">
        <v>781</v>
      </c>
      <c r="T1347" s="0" t="s">
        <v>772</v>
      </c>
      <c r="U1347" s="200" t="n">
        <v>48</v>
      </c>
      <c r="V1347" s="0" t="s">
        <v>1795</v>
      </c>
      <c r="W1347" s="0" t="s">
        <v>1744</v>
      </c>
      <c r="X1347" s="0" t="s">
        <v>1745</v>
      </c>
      <c r="Y1347" s="0" t="s">
        <v>1167</v>
      </c>
      <c r="Z1347" s="0" t="s">
        <v>628</v>
      </c>
      <c r="AA1347" s="0" t="n">
        <v>611075.1</v>
      </c>
      <c r="AB1347" s="197" t="n">
        <v>37027.875</v>
      </c>
      <c r="AC1347" s="197" t="n">
        <v>37027.875</v>
      </c>
    </row>
    <row r="1348" customFormat="false" ht="12.75" hidden="false" customHeight="false" outlineLevel="0" collapsed="false">
      <c r="A1348" s="191" t="str">
        <f aca="false">B1348&amp;" "&amp;C1348&amp;" "&amp;D1348</f>
        <v>US Natural Gas Financial</v>
      </c>
      <c r="B1348" s="191" t="str">
        <f aca="false">IF((LEFT(N1348,2)="US"),"US","")</f>
        <v>US</v>
      </c>
      <c r="C1348" s="191" t="str">
        <f aca="false">M1348</f>
        <v>Natural Gas</v>
      </c>
      <c r="D1348" s="191" t="str">
        <f aca="false">IF(ISNUMBER(FIND("Phy",N1348))=TRUE(),"Physical","Financial")</f>
        <v>Financial</v>
      </c>
      <c r="E1348" s="191" t="n">
        <f aca="false">IF(VLOOKUP(S1348,'DD-Lookup'!$J$6:$L$50,3,FALSE())="Monthly",(YEAR(AC1348)-YEAR(AB1348))*12+MONTH(AC1348)-MONTH(AB1348)+1,(AC1348-AB1348+1))</f>
        <v>31</v>
      </c>
      <c r="F1348" s="220" t="n">
        <f aca="false">E1348*SUM(P1348:Q1348)</f>
        <v>155000</v>
      </c>
      <c r="G1348" s="196" t="n">
        <v>1245927</v>
      </c>
      <c r="H1348" s="197" t="n">
        <v>37026.3490856482</v>
      </c>
      <c r="I1348" s="0" t="s">
        <v>1257</v>
      </c>
      <c r="M1348" s="0" t="s">
        <v>927</v>
      </c>
      <c r="N1348" s="0" t="s">
        <v>1399</v>
      </c>
      <c r="O1348" s="0" t="s">
        <v>1954</v>
      </c>
      <c r="P1348" s="198" t="n">
        <v>5000</v>
      </c>
      <c r="S1348" s="0" t="s">
        <v>1343</v>
      </c>
      <c r="T1348" s="0" t="s">
        <v>772</v>
      </c>
      <c r="U1348" s="200" t="n">
        <v>6.05</v>
      </c>
      <c r="V1348" s="0" t="s">
        <v>2070</v>
      </c>
      <c r="W1348" s="0" t="s">
        <v>1956</v>
      </c>
      <c r="X1348" s="0" t="s">
        <v>1957</v>
      </c>
      <c r="Y1348" s="0" t="s">
        <v>893</v>
      </c>
      <c r="Z1348" s="0" t="s">
        <v>573</v>
      </c>
      <c r="AA1348" s="0" t="s">
        <v>2071</v>
      </c>
      <c r="AB1348" s="197" t="n">
        <v>37073.875</v>
      </c>
      <c r="AC1348" s="197" t="n">
        <v>37103.875</v>
      </c>
      <c r="AD1348" s="0" t="n">
        <f aca="false">(AC1348-AB1348+1)*SUM(P1348:Q1348)</f>
        <v>155000</v>
      </c>
    </row>
    <row r="1349" customFormat="false" ht="12.75" hidden="false" customHeight="false" outlineLevel="0" collapsed="false">
      <c r="A1349" s="191" t="str">
        <f aca="false">B1349&amp;" "&amp;C1349&amp;" "&amp;D1349</f>
        <v>US Natural Gas Physical</v>
      </c>
      <c r="B1349" s="191" t="str">
        <f aca="false">IF((LEFT(N1349,2)="US"),"US","")</f>
        <v>US</v>
      </c>
      <c r="C1349" s="191" t="str">
        <f aca="false">M1349</f>
        <v>Natural Gas</v>
      </c>
      <c r="D1349" s="191" t="str">
        <f aca="false">IF(ISNUMBER(FIND("Phy",N1349))=TRUE(),"Physical","Financial")</f>
        <v>Physical</v>
      </c>
      <c r="E1349" s="191" t="n">
        <f aca="false">IF(VLOOKUP(S1349,'DD-Lookup'!$J$6:$L$50,3,FALSE())="Monthly",(YEAR(AC1349)-YEAR(AB1349))*12+MONTH(AC1349)-MONTH(AB1349)+1,(AC1349-AB1349+1))</f>
        <v>1</v>
      </c>
      <c r="F1349" s="220" t="n">
        <f aca="false">E1349*SUM(P1349:Q1349)</f>
        <v>4931</v>
      </c>
      <c r="G1349" s="196" t="n">
        <v>1245928</v>
      </c>
      <c r="H1349" s="197" t="n">
        <v>37026.3491087963</v>
      </c>
      <c r="I1349" s="0" t="s">
        <v>1432</v>
      </c>
      <c r="M1349" s="0" t="s">
        <v>927</v>
      </c>
      <c r="N1349" s="0" t="s">
        <v>1371</v>
      </c>
      <c r="O1349" s="0" t="s">
        <v>1423</v>
      </c>
      <c r="P1349" s="198" t="n">
        <v>4931</v>
      </c>
      <c r="S1349" s="0" t="s">
        <v>1343</v>
      </c>
      <c r="T1349" s="0" t="s">
        <v>772</v>
      </c>
      <c r="U1349" s="200" t="n">
        <v>4.315</v>
      </c>
      <c r="V1349" s="0" t="s">
        <v>1434</v>
      </c>
      <c r="W1349" s="0" t="s">
        <v>1424</v>
      </c>
      <c r="X1349" s="0" t="s">
        <v>1425</v>
      </c>
      <c r="Y1349" s="0" t="s">
        <v>1376</v>
      </c>
      <c r="Z1349" s="0" t="s">
        <v>573</v>
      </c>
      <c r="AA1349" s="0" t="n">
        <v>789074</v>
      </c>
      <c r="AB1349" s="197" t="n">
        <v>37027.875</v>
      </c>
      <c r="AC1349" s="197" t="n">
        <v>37027.875</v>
      </c>
    </row>
    <row r="1350" customFormat="false" ht="12.75" hidden="false" customHeight="false" outlineLevel="0" collapsed="false">
      <c r="A1350" s="191" t="str">
        <f aca="false">B1350&amp;" "&amp;C1350&amp;" "&amp;D1350</f>
        <v>US Natural Gas Physical</v>
      </c>
      <c r="B1350" s="191" t="str">
        <f aca="false">IF((LEFT(N1350,2)="US"),"US","")</f>
        <v>US</v>
      </c>
      <c r="C1350" s="191" t="str">
        <f aca="false">M1350</f>
        <v>Natural Gas</v>
      </c>
      <c r="D1350" s="191" t="str">
        <f aca="false">IF(ISNUMBER(FIND("Phy",N1350))=TRUE(),"Physical","Financial")</f>
        <v>Physical</v>
      </c>
      <c r="E1350" s="191" t="n">
        <f aca="false">IF(VLOOKUP(S1350,'DD-Lookup'!$J$6:$L$50,3,FALSE())="Monthly",(YEAR(AC1350)-YEAR(AB1350))*12+MONTH(AC1350)-MONTH(AB1350)+1,(AC1350-AB1350+1))</f>
        <v>1</v>
      </c>
      <c r="F1350" s="220" t="n">
        <f aca="false">E1350*SUM(P1350:Q1350)</f>
        <v>5000</v>
      </c>
      <c r="G1350" s="196" t="n">
        <v>1245930</v>
      </c>
      <c r="H1350" s="197" t="n">
        <v>37026.3492013889</v>
      </c>
      <c r="I1350" s="0" t="s">
        <v>1492</v>
      </c>
      <c r="M1350" s="0" t="s">
        <v>927</v>
      </c>
      <c r="N1350" s="0" t="s">
        <v>1814</v>
      </c>
      <c r="O1350" s="0" t="s">
        <v>1907</v>
      </c>
      <c r="Q1350" s="198" t="n">
        <v>5000</v>
      </c>
      <c r="S1350" s="0" t="s">
        <v>1343</v>
      </c>
      <c r="T1350" s="0" t="s">
        <v>772</v>
      </c>
      <c r="U1350" s="200" t="n">
        <v>4.45</v>
      </c>
      <c r="V1350" s="0" t="s">
        <v>2072</v>
      </c>
      <c r="W1350" s="0" t="s">
        <v>1909</v>
      </c>
      <c r="X1350" s="0" t="s">
        <v>1818</v>
      </c>
      <c r="Y1350" s="0" t="s">
        <v>1376</v>
      </c>
      <c r="Z1350" s="0" t="s">
        <v>1819</v>
      </c>
      <c r="AA1350" s="0" t="n">
        <v>789075</v>
      </c>
      <c r="AB1350" s="197" t="n">
        <v>37027.875</v>
      </c>
      <c r="AC1350" s="197" t="n">
        <v>37027.875</v>
      </c>
    </row>
    <row r="1351" customFormat="false" ht="12.75" hidden="false" customHeight="false" outlineLevel="0" collapsed="false">
      <c r="A1351" s="191" t="str">
        <f aca="false">B1351&amp;" "&amp;C1351&amp;" "&amp;D1351</f>
        <v>US Natural Gas Financial</v>
      </c>
      <c r="B1351" s="191" t="str">
        <f aca="false">IF((LEFT(N1351,2)="US"),"US","")</f>
        <v>US</v>
      </c>
      <c r="C1351" s="191" t="str">
        <f aca="false">M1351</f>
        <v>Natural Gas</v>
      </c>
      <c r="D1351" s="191" t="str">
        <f aca="false">IF(ISNUMBER(FIND("Phy",N1351))=TRUE(),"Physical","Financial")</f>
        <v>Financial</v>
      </c>
      <c r="E1351" s="191" t="n">
        <f aca="false">IF(VLOOKUP(S1351,'DD-Lookup'!$J$6:$L$50,3,FALSE())="Monthly",(YEAR(AC1351)-YEAR(AB1351))*12+MONTH(AC1351)-MONTH(AB1351)+1,(AC1351-AB1351+1))</f>
        <v>30</v>
      </c>
      <c r="F1351" s="220" t="n">
        <f aca="false">E1351*SUM(P1351:Q1351)</f>
        <v>75000</v>
      </c>
      <c r="G1351" s="196" t="n">
        <v>1245931</v>
      </c>
      <c r="H1351" s="197" t="n">
        <v>37026.3492361111</v>
      </c>
      <c r="I1351" s="0" t="s">
        <v>1482</v>
      </c>
      <c r="M1351" s="0" t="s">
        <v>927</v>
      </c>
      <c r="N1351" s="0" t="s">
        <v>1341</v>
      </c>
      <c r="O1351" s="0" t="s">
        <v>1342</v>
      </c>
      <c r="P1351" s="198" t="n">
        <v>2500</v>
      </c>
      <c r="S1351" s="0" t="s">
        <v>1343</v>
      </c>
      <c r="T1351" s="0" t="s">
        <v>772</v>
      </c>
      <c r="U1351" s="200" t="n">
        <v>4.49</v>
      </c>
      <c r="V1351" s="0" t="s">
        <v>2073</v>
      </c>
      <c r="W1351" s="0" t="s">
        <v>1345</v>
      </c>
      <c r="X1351" s="0" t="s">
        <v>1346</v>
      </c>
      <c r="Y1351" s="0" t="s">
        <v>893</v>
      </c>
      <c r="Z1351" s="0" t="s">
        <v>573</v>
      </c>
      <c r="AA1351" s="0" t="s">
        <v>2074</v>
      </c>
      <c r="AB1351" s="197" t="n">
        <v>37043.875</v>
      </c>
      <c r="AC1351" s="197" t="n">
        <v>37072.875</v>
      </c>
      <c r="AD1351" s="0" t="n">
        <f aca="false">(AC1351-AB1351+1)*SUM(P1351:Q1351)</f>
        <v>75000</v>
      </c>
    </row>
    <row r="1352" customFormat="false" ht="12.75" hidden="false" customHeight="false" outlineLevel="0" collapsed="false">
      <c r="A1352" s="191" t="str">
        <f aca="false">B1352&amp;" "&amp;C1352&amp;" "&amp;D1352</f>
        <v>US Natural Gas Financial</v>
      </c>
      <c r="B1352" s="191" t="str">
        <f aca="false">IF((LEFT(N1352,2)="US"),"US","")</f>
        <v>US</v>
      </c>
      <c r="C1352" s="191" t="str">
        <f aca="false">M1352</f>
        <v>Natural Gas</v>
      </c>
      <c r="D1352" s="191" t="str">
        <f aca="false">IF(ISNUMBER(FIND("Phy",N1352))=TRUE(),"Physical","Financial")</f>
        <v>Financial</v>
      </c>
      <c r="E1352" s="191" t="n">
        <f aca="false">IF(VLOOKUP(S1352,'DD-Lookup'!$J$6:$L$50,3,FALSE())="Monthly",(YEAR(AC1352)-YEAR(AB1352))*12+MONTH(AC1352)-MONTH(AB1352)+1,(AC1352-AB1352+1))</f>
        <v>30</v>
      </c>
      <c r="F1352" s="220" t="n">
        <f aca="false">E1352*SUM(P1352:Q1352)</f>
        <v>3000</v>
      </c>
      <c r="G1352" s="196" t="n">
        <v>1245934</v>
      </c>
      <c r="H1352" s="197" t="n">
        <v>37026.3493055556</v>
      </c>
      <c r="I1352" s="0" t="s">
        <v>1340</v>
      </c>
      <c r="M1352" s="0" t="s">
        <v>927</v>
      </c>
      <c r="N1352" s="0" t="s">
        <v>2058</v>
      </c>
      <c r="O1352" s="0" t="s">
        <v>2059</v>
      </c>
      <c r="P1352" s="198" t="n">
        <v>100</v>
      </c>
      <c r="S1352" s="0" t="s">
        <v>2060</v>
      </c>
      <c r="T1352" s="0" t="s">
        <v>772</v>
      </c>
      <c r="U1352" s="200" t="n">
        <v>0.0275</v>
      </c>
      <c r="V1352" s="0" t="s">
        <v>2028</v>
      </c>
      <c r="W1352" s="0" t="s">
        <v>2061</v>
      </c>
      <c r="X1352" s="0" t="s">
        <v>2062</v>
      </c>
      <c r="Y1352" s="0" t="s">
        <v>893</v>
      </c>
      <c r="Z1352" s="0" t="s">
        <v>573</v>
      </c>
      <c r="AA1352" s="0" t="s">
        <v>2075</v>
      </c>
      <c r="AB1352" s="197" t="n">
        <v>37043</v>
      </c>
      <c r="AC1352" s="197" t="n">
        <v>37072</v>
      </c>
      <c r="AD1352" s="0" t="n">
        <f aca="false">(AC1352-AB1352+1)*SUM(P1352:Q1352)</f>
        <v>3000</v>
      </c>
    </row>
    <row r="1353" customFormat="false" ht="12.75" hidden="false" customHeight="false" outlineLevel="0" collapsed="false">
      <c r="A1353" s="191" t="str">
        <f aca="false">B1353&amp;" "&amp;C1353&amp;" "&amp;D1353</f>
        <v>US Natural Gas Financial</v>
      </c>
      <c r="B1353" s="191" t="str">
        <f aca="false">IF((LEFT(N1353,2)="US"),"US","")</f>
        <v>US</v>
      </c>
      <c r="C1353" s="191" t="str">
        <f aca="false">M1353</f>
        <v>Natural Gas</v>
      </c>
      <c r="D1353" s="191" t="str">
        <f aca="false">IF(ISNUMBER(FIND("Phy",N1353))=TRUE(),"Physical","Financial")</f>
        <v>Financial</v>
      </c>
      <c r="E1353" s="191" t="n">
        <f aca="false">IF(VLOOKUP(S1353,'DD-Lookup'!$J$6:$L$50,3,FALSE())="Monthly",(YEAR(AC1353)-YEAR(AB1353))*12+MONTH(AC1353)-MONTH(AB1353)+1,(AC1353-AB1353+1))</f>
        <v>30</v>
      </c>
      <c r="F1353" s="220" t="n">
        <f aca="false">E1353*SUM(P1353:Q1353)</f>
        <v>150000</v>
      </c>
      <c r="G1353" s="196" t="n">
        <v>1245932</v>
      </c>
      <c r="H1353" s="197" t="n">
        <v>37026.3493055556</v>
      </c>
      <c r="I1353" s="0" t="s">
        <v>1257</v>
      </c>
      <c r="M1353" s="0" t="s">
        <v>927</v>
      </c>
      <c r="N1353" s="0" t="s">
        <v>1399</v>
      </c>
      <c r="O1353" s="0" t="s">
        <v>1964</v>
      </c>
      <c r="P1353" s="198" t="n">
        <v>5000</v>
      </c>
      <c r="S1353" s="0" t="s">
        <v>1343</v>
      </c>
      <c r="T1353" s="0" t="s">
        <v>772</v>
      </c>
      <c r="U1353" s="200" t="n">
        <v>4.75</v>
      </c>
      <c r="V1353" s="0" t="s">
        <v>2070</v>
      </c>
      <c r="W1353" s="0" t="s">
        <v>1956</v>
      </c>
      <c r="X1353" s="0" t="s">
        <v>1957</v>
      </c>
      <c r="Y1353" s="0" t="s">
        <v>893</v>
      </c>
      <c r="Z1353" s="0" t="s">
        <v>573</v>
      </c>
      <c r="AA1353" s="0" t="s">
        <v>2076</v>
      </c>
      <c r="AB1353" s="197" t="n">
        <v>37135.875</v>
      </c>
      <c r="AC1353" s="197" t="n">
        <v>37164.875</v>
      </c>
      <c r="AD1353" s="0" t="n">
        <f aca="false">(AC1353-AB1353+1)*SUM(P1353:Q1353)</f>
        <v>150000</v>
      </c>
    </row>
    <row r="1354" customFormat="false" ht="12.75" hidden="false" customHeight="false" outlineLevel="0" collapsed="false">
      <c r="A1354" s="191" t="str">
        <f aca="false">B1354&amp;" "&amp;C1354&amp;" "&amp;D1354</f>
        <v>US Natural Gas Financial</v>
      </c>
      <c r="B1354" s="191" t="str">
        <f aca="false">IF((LEFT(N1354,2)="US"),"US","")</f>
        <v>US</v>
      </c>
      <c r="C1354" s="191" t="str">
        <f aca="false">M1354</f>
        <v>Natural Gas</v>
      </c>
      <c r="D1354" s="191" t="str">
        <f aca="false">IF(ISNUMBER(FIND("Phy",N1354))=TRUE(),"Physical","Financial")</f>
        <v>Financial</v>
      </c>
      <c r="E1354" s="191" t="n">
        <f aca="false">IF(VLOOKUP(S1354,'DD-Lookup'!$J$6:$L$50,3,FALSE())="Monthly",(YEAR(AC1354)-YEAR(AB1354))*12+MONTH(AC1354)-MONTH(AB1354)+1,(AC1354-AB1354+1))</f>
        <v>31</v>
      </c>
      <c r="F1354" s="220" t="n">
        <f aca="false">E1354*SUM(P1354:Q1354)</f>
        <v>155000</v>
      </c>
      <c r="G1354" s="196" t="n">
        <v>1245933</v>
      </c>
      <c r="H1354" s="197" t="n">
        <v>37026.3493055556</v>
      </c>
      <c r="I1354" s="0" t="s">
        <v>1228</v>
      </c>
      <c r="M1354" s="0" t="s">
        <v>927</v>
      </c>
      <c r="N1354" s="0" t="s">
        <v>1399</v>
      </c>
      <c r="O1354" s="0" t="s">
        <v>1954</v>
      </c>
      <c r="Q1354" s="198" t="n">
        <v>5000</v>
      </c>
      <c r="S1354" s="0" t="s">
        <v>1343</v>
      </c>
      <c r="T1354" s="0" t="s">
        <v>772</v>
      </c>
      <c r="U1354" s="200" t="n">
        <v>6.15</v>
      </c>
      <c r="V1354" s="0" t="s">
        <v>1610</v>
      </c>
      <c r="W1354" s="0" t="s">
        <v>1956</v>
      </c>
      <c r="X1354" s="0" t="s">
        <v>1957</v>
      </c>
      <c r="Y1354" s="0" t="s">
        <v>893</v>
      </c>
      <c r="Z1354" s="0" t="s">
        <v>573</v>
      </c>
      <c r="AA1354" s="0" t="s">
        <v>2077</v>
      </c>
      <c r="AB1354" s="197" t="n">
        <v>37073.875</v>
      </c>
      <c r="AC1354" s="197" t="n">
        <v>37103.875</v>
      </c>
      <c r="AD1354" s="0" t="n">
        <f aca="false">(AC1354-AB1354+1)*SUM(P1354:Q1354)</f>
        <v>155000</v>
      </c>
    </row>
    <row r="1355" customFormat="false" ht="12.75" hidden="false" customHeight="false" outlineLevel="0" collapsed="false">
      <c r="A1355" s="191" t="str">
        <f aca="false">B1355&amp;" "&amp;C1355&amp;" "&amp;D1355</f>
        <v>US Power Physical</v>
      </c>
      <c r="B1355" s="191" t="str">
        <f aca="false">IF((LEFT(N1355,2)="US"),"US","")</f>
        <v>US</v>
      </c>
      <c r="C1355" s="191" t="str">
        <f aca="false">M1355</f>
        <v>Power</v>
      </c>
      <c r="D1355" s="191" t="str">
        <f aca="false">IF(ISNUMBER(FIND("Phy",N1355))=TRUE(),"Physical","Financial")</f>
        <v>Physical</v>
      </c>
      <c r="E1355" s="191" t="n">
        <f aca="false">IF(VLOOKUP(S1355,'DD-Lookup'!$J$6:$L$50,3,FALSE())="Monthly",(YEAR(AC1355)-YEAR(AB1355))*12+MONTH(AC1355)-MONTH(AB1355)+1,(AC1355-AB1355+1))</f>
        <v>15</v>
      </c>
      <c r="F1355" s="220" t="n">
        <f aca="false">E1355*SUM(P1355:Q1355)</f>
        <v>750</v>
      </c>
      <c r="G1355" s="196" t="n">
        <v>1245936</v>
      </c>
      <c r="H1355" s="197" t="n">
        <v>37026.3493171296</v>
      </c>
      <c r="I1355" s="0" t="s">
        <v>2078</v>
      </c>
      <c r="M1355" s="0" t="s">
        <v>72</v>
      </c>
      <c r="N1355" s="0" t="s">
        <v>1190</v>
      </c>
      <c r="O1355" s="0" t="s">
        <v>2079</v>
      </c>
      <c r="P1355" s="198" t="n">
        <v>50</v>
      </c>
      <c r="S1355" s="0" t="s">
        <v>781</v>
      </c>
      <c r="T1355" s="0" t="s">
        <v>772</v>
      </c>
      <c r="U1355" s="200" t="n">
        <v>50</v>
      </c>
      <c r="V1355" s="0" t="s">
        <v>2080</v>
      </c>
      <c r="W1355" s="0" t="s">
        <v>1213</v>
      </c>
      <c r="X1355" s="0" t="s">
        <v>1214</v>
      </c>
      <c r="Y1355" s="0" t="s">
        <v>1167</v>
      </c>
      <c r="Z1355" s="0" t="s">
        <v>628</v>
      </c>
      <c r="AA1355" s="0" t="n">
        <v>611076.1</v>
      </c>
      <c r="AB1355" s="197" t="n">
        <v>37028.875</v>
      </c>
      <c r="AC1355" s="197" t="n">
        <v>37042.875</v>
      </c>
    </row>
    <row r="1356" customFormat="false" ht="12.75" hidden="false" customHeight="false" outlineLevel="0" collapsed="false">
      <c r="A1356" s="191" t="str">
        <f aca="false">B1356&amp;" "&amp;C1356&amp;" "&amp;D1356</f>
        <v>US Natural Gas Physical</v>
      </c>
      <c r="B1356" s="191" t="str">
        <f aca="false">IF((LEFT(N1356,2)="US"),"US","")</f>
        <v>US</v>
      </c>
      <c r="C1356" s="191" t="str">
        <f aca="false">M1356</f>
        <v>Natural Gas</v>
      </c>
      <c r="D1356" s="191" t="str">
        <f aca="false">IF(ISNUMBER(FIND("Phy",N1356))=TRUE(),"Physical","Financial")</f>
        <v>Physical</v>
      </c>
      <c r="E1356" s="191" t="n">
        <f aca="false">IF(VLOOKUP(S1356,'DD-Lookup'!$J$6:$L$50,3,FALSE())="Monthly",(YEAR(AC1356)-YEAR(AB1356))*12+MONTH(AC1356)-MONTH(AB1356)+1,(AC1356-AB1356+1))</f>
        <v>1</v>
      </c>
      <c r="F1356" s="220" t="n">
        <f aca="false">E1356*SUM(P1356:Q1356)</f>
        <v>10000</v>
      </c>
      <c r="G1356" s="196" t="n">
        <v>1245937</v>
      </c>
      <c r="H1356" s="197" t="n">
        <v>37026.3493287037</v>
      </c>
      <c r="I1356" s="0" t="s">
        <v>1377</v>
      </c>
      <c r="M1356" s="0" t="s">
        <v>927</v>
      </c>
      <c r="N1356" s="0" t="s">
        <v>1371</v>
      </c>
      <c r="O1356" s="0" t="s">
        <v>1372</v>
      </c>
      <c r="P1356" s="198" t="n">
        <v>10000</v>
      </c>
      <c r="S1356" s="0" t="s">
        <v>1343</v>
      </c>
      <c r="T1356" s="0" t="s">
        <v>772</v>
      </c>
      <c r="U1356" s="200" t="n">
        <v>4.535</v>
      </c>
      <c r="V1356" s="0" t="s">
        <v>1378</v>
      </c>
      <c r="W1356" s="0" t="s">
        <v>1374</v>
      </c>
      <c r="X1356" s="0" t="s">
        <v>1375</v>
      </c>
      <c r="Y1356" s="0" t="s">
        <v>1376</v>
      </c>
      <c r="Z1356" s="0" t="s">
        <v>573</v>
      </c>
      <c r="AA1356" s="0" t="n">
        <v>789076</v>
      </c>
      <c r="AB1356" s="197" t="n">
        <v>37027.875</v>
      </c>
      <c r="AC1356" s="197" t="n">
        <v>37027.875</v>
      </c>
    </row>
    <row r="1357" customFormat="false" ht="12.75" hidden="false" customHeight="false" outlineLevel="0" collapsed="false">
      <c r="A1357" s="191" t="str">
        <f aca="false">B1357&amp;" "&amp;C1357&amp;" "&amp;D1357</f>
        <v>US Power Physical</v>
      </c>
      <c r="B1357" s="191" t="str">
        <f aca="false">IF((LEFT(N1357,2)="US"),"US","")</f>
        <v>US</v>
      </c>
      <c r="C1357" s="191" t="str">
        <f aca="false">M1357</f>
        <v>Power</v>
      </c>
      <c r="D1357" s="191" t="str">
        <f aca="false">IF(ISNUMBER(FIND("Phy",N1357))=TRUE(),"Physical","Financial")</f>
        <v>Physical</v>
      </c>
      <c r="E1357" s="191" t="n">
        <f aca="false">IF(VLOOKUP(S1357,'DD-Lookup'!$J$6:$L$50,3,FALSE())="Monthly",(YEAR(AC1357)-YEAR(AB1357))*12+MONTH(AC1357)-MONTH(AB1357)+1,(AC1357-AB1357+1))</f>
        <v>1</v>
      </c>
      <c r="F1357" s="220" t="n">
        <f aca="false">E1357*SUM(P1357:Q1357)</f>
        <v>25</v>
      </c>
      <c r="G1357" s="196" t="n">
        <v>1245939</v>
      </c>
      <c r="H1357" s="197" t="n">
        <v>37026.3493981482</v>
      </c>
      <c r="I1357" s="0" t="s">
        <v>1809</v>
      </c>
      <c r="M1357" s="0" t="s">
        <v>72</v>
      </c>
      <c r="N1357" s="0" t="s">
        <v>1746</v>
      </c>
      <c r="O1357" s="0" t="s">
        <v>1766</v>
      </c>
      <c r="P1357" s="198" t="n">
        <v>25</v>
      </c>
      <c r="S1357" s="0" t="s">
        <v>781</v>
      </c>
      <c r="T1357" s="0" t="s">
        <v>772</v>
      </c>
      <c r="U1357" s="200" t="n">
        <v>205</v>
      </c>
      <c r="V1357" s="0" t="s">
        <v>1810</v>
      </c>
      <c r="W1357" s="0" t="s">
        <v>1768</v>
      </c>
      <c r="X1357" s="0" t="s">
        <v>1750</v>
      </c>
      <c r="Y1357" s="0" t="s">
        <v>1167</v>
      </c>
      <c r="Z1357" s="0" t="s">
        <v>628</v>
      </c>
      <c r="AA1357" s="0" t="n">
        <v>611077.1</v>
      </c>
      <c r="AB1357" s="197" t="n">
        <v>37027.875</v>
      </c>
      <c r="AC1357" s="197" t="n">
        <v>37027.875</v>
      </c>
    </row>
    <row r="1358" customFormat="false" ht="12.75" hidden="false" customHeight="false" outlineLevel="0" collapsed="false">
      <c r="A1358" s="191" t="str">
        <f aca="false">B1358&amp;" "&amp;C1358&amp;" "&amp;D1358</f>
        <v>US Natural Gas Physical</v>
      </c>
      <c r="B1358" s="191" t="str">
        <f aca="false">IF((LEFT(N1358,2)="US"),"US","")</f>
        <v>US</v>
      </c>
      <c r="C1358" s="191" t="str">
        <f aca="false">M1358</f>
        <v>Natural Gas</v>
      </c>
      <c r="D1358" s="191" t="str">
        <f aca="false">IF(ISNUMBER(FIND("Phy",N1358))=TRUE(),"Physical","Financial")</f>
        <v>Physical</v>
      </c>
      <c r="E1358" s="191" t="n">
        <f aca="false">IF(VLOOKUP(S1358,'DD-Lookup'!$J$6:$L$50,3,FALSE())="Monthly",(YEAR(AC1358)-YEAR(AB1358))*12+MONTH(AC1358)-MONTH(AB1358)+1,(AC1358-AB1358+1))</f>
        <v>1</v>
      </c>
      <c r="F1358" s="220" t="n">
        <f aca="false">E1358*SUM(P1358:Q1358)</f>
        <v>10000</v>
      </c>
      <c r="G1358" s="196" t="n">
        <v>1245940</v>
      </c>
      <c r="H1358" s="197" t="n">
        <v>37026.3493981482</v>
      </c>
      <c r="I1358" s="0" t="s">
        <v>1362</v>
      </c>
      <c r="M1358" s="0" t="s">
        <v>927</v>
      </c>
      <c r="N1358" s="0" t="s">
        <v>1371</v>
      </c>
      <c r="O1358" s="0" t="s">
        <v>1469</v>
      </c>
      <c r="Q1358" s="198" t="n">
        <v>10000</v>
      </c>
      <c r="S1358" s="0" t="s">
        <v>1343</v>
      </c>
      <c r="T1358" s="0" t="s">
        <v>772</v>
      </c>
      <c r="U1358" s="200" t="n">
        <v>4.39</v>
      </c>
      <c r="V1358" s="0" t="s">
        <v>2081</v>
      </c>
      <c r="W1358" s="0" t="s">
        <v>1459</v>
      </c>
      <c r="X1358" s="0" t="s">
        <v>1460</v>
      </c>
      <c r="Y1358" s="0" t="s">
        <v>1376</v>
      </c>
      <c r="Z1358" s="0" t="s">
        <v>573</v>
      </c>
      <c r="AA1358" s="0" t="n">
        <v>789078</v>
      </c>
      <c r="AB1358" s="197" t="n">
        <v>37027.875</v>
      </c>
      <c r="AC1358" s="197" t="n">
        <v>37027.875</v>
      </c>
    </row>
    <row r="1359" customFormat="false" ht="12.75" hidden="false" customHeight="false" outlineLevel="0" collapsed="false">
      <c r="A1359" s="191" t="str">
        <f aca="false">B1359&amp;" "&amp;C1359&amp;" "&amp;D1359</f>
        <v>US Natural Gas Physical</v>
      </c>
      <c r="B1359" s="191" t="str">
        <f aca="false">IF((LEFT(N1359,2)="US"),"US","")</f>
        <v>US</v>
      </c>
      <c r="C1359" s="191" t="str">
        <f aca="false">M1359</f>
        <v>Natural Gas</v>
      </c>
      <c r="D1359" s="191" t="str">
        <f aca="false">IF(ISNUMBER(FIND("Phy",N1359))=TRUE(),"Physical","Financial")</f>
        <v>Physical</v>
      </c>
      <c r="E1359" s="191" t="n">
        <f aca="false">IF(VLOOKUP(S1359,'DD-Lookup'!$J$6:$L$50,3,FALSE())="Monthly",(YEAR(AC1359)-YEAR(AB1359))*12+MONTH(AC1359)-MONTH(AB1359)+1,(AC1359-AB1359+1))</f>
        <v>1</v>
      </c>
      <c r="F1359" s="220" t="n">
        <f aca="false">E1359*SUM(P1359:Q1359)</f>
        <v>10000</v>
      </c>
      <c r="G1359" s="196" t="n">
        <v>1245941</v>
      </c>
      <c r="H1359" s="197" t="n">
        <v>37026.3494675926</v>
      </c>
      <c r="I1359" s="0" t="s">
        <v>1430</v>
      </c>
      <c r="M1359" s="0" t="s">
        <v>927</v>
      </c>
      <c r="N1359" s="0" t="s">
        <v>1371</v>
      </c>
      <c r="O1359" s="0" t="s">
        <v>1457</v>
      </c>
      <c r="Q1359" s="198" t="n">
        <v>10000</v>
      </c>
      <c r="S1359" s="0" t="s">
        <v>1343</v>
      </c>
      <c r="T1359" s="0" t="s">
        <v>772</v>
      </c>
      <c r="U1359" s="200" t="n">
        <v>4.405</v>
      </c>
      <c r="V1359" s="0" t="s">
        <v>1559</v>
      </c>
      <c r="W1359" s="0" t="s">
        <v>1459</v>
      </c>
      <c r="X1359" s="0" t="s">
        <v>1460</v>
      </c>
      <c r="Y1359" s="0" t="s">
        <v>1376</v>
      </c>
      <c r="Z1359" s="0" t="s">
        <v>573</v>
      </c>
      <c r="AA1359" s="0" t="n">
        <v>789079</v>
      </c>
      <c r="AB1359" s="197" t="n">
        <v>37027.875</v>
      </c>
      <c r="AC1359" s="197" t="n">
        <v>37027.875</v>
      </c>
    </row>
    <row r="1360" customFormat="false" ht="12.75" hidden="false" customHeight="false" outlineLevel="0" collapsed="false">
      <c r="A1360" s="191" t="str">
        <f aca="false">B1360&amp;" "&amp;C1360&amp;" "&amp;D1360</f>
        <v>US Natural Gas Physical</v>
      </c>
      <c r="B1360" s="191" t="str">
        <f aca="false">IF((LEFT(N1360,2)="US"),"US","")</f>
        <v>US</v>
      </c>
      <c r="C1360" s="191" t="str">
        <f aca="false">M1360</f>
        <v>Natural Gas</v>
      </c>
      <c r="D1360" s="191" t="str">
        <f aca="false">IF(ISNUMBER(FIND("Phy",N1360))=TRUE(),"Physical","Financial")</f>
        <v>Physical</v>
      </c>
      <c r="E1360" s="191" t="n">
        <f aca="false">IF(VLOOKUP(S1360,'DD-Lookup'!$J$6:$L$50,3,FALSE())="Monthly",(YEAR(AC1360)-YEAR(AB1360))*12+MONTH(AC1360)-MONTH(AB1360)+1,(AC1360-AB1360+1))</f>
        <v>1</v>
      </c>
      <c r="F1360" s="220" t="n">
        <f aca="false">E1360*SUM(P1360:Q1360)</f>
        <v>10000</v>
      </c>
      <c r="G1360" s="196" t="n">
        <v>1245942</v>
      </c>
      <c r="H1360" s="197" t="n">
        <v>37026.3494791667</v>
      </c>
      <c r="I1360" s="0" t="s">
        <v>609</v>
      </c>
      <c r="M1360" s="0" t="s">
        <v>927</v>
      </c>
      <c r="N1360" s="0" t="s">
        <v>1371</v>
      </c>
      <c r="O1360" s="0" t="s">
        <v>1372</v>
      </c>
      <c r="Q1360" s="198" t="n">
        <v>10000</v>
      </c>
      <c r="S1360" s="0" t="s">
        <v>1343</v>
      </c>
      <c r="T1360" s="0" t="s">
        <v>772</v>
      </c>
      <c r="U1360" s="200" t="n">
        <v>4.5363</v>
      </c>
      <c r="V1360" s="0" t="s">
        <v>1453</v>
      </c>
      <c r="W1360" s="0" t="s">
        <v>1374</v>
      </c>
      <c r="X1360" s="0" t="s">
        <v>1375</v>
      </c>
      <c r="Y1360" s="0" t="s">
        <v>1376</v>
      </c>
      <c r="Z1360" s="0" t="s">
        <v>573</v>
      </c>
      <c r="AA1360" s="0" t="n">
        <v>789080</v>
      </c>
      <c r="AB1360" s="197" t="n">
        <v>37027.875</v>
      </c>
      <c r="AC1360" s="197" t="n">
        <v>37027.875</v>
      </c>
    </row>
    <row r="1361" customFormat="false" ht="12.75" hidden="false" customHeight="false" outlineLevel="0" collapsed="false">
      <c r="A1361" s="191" t="str">
        <f aca="false">B1361&amp;" "&amp;C1361&amp;" "&amp;D1361</f>
        <v>US Natural Gas Physical</v>
      </c>
      <c r="B1361" s="191" t="str">
        <f aca="false">IF((LEFT(N1361,2)="US"),"US","")</f>
        <v>US</v>
      </c>
      <c r="C1361" s="191" t="str">
        <f aca="false">M1361</f>
        <v>Natural Gas</v>
      </c>
      <c r="D1361" s="191" t="str">
        <f aca="false">IF(ISNUMBER(FIND("Phy",N1361))=TRUE(),"Physical","Financial")</f>
        <v>Physical</v>
      </c>
      <c r="E1361" s="191" t="n">
        <f aca="false">IF(VLOOKUP(S1361,'DD-Lookup'!$J$6:$L$50,3,FALSE())="Monthly",(YEAR(AC1361)-YEAR(AB1361))*12+MONTH(AC1361)-MONTH(AB1361)+1,(AC1361-AB1361+1))</f>
        <v>1</v>
      </c>
      <c r="F1361" s="220" t="n">
        <f aca="false">E1361*SUM(P1361:Q1361)</f>
        <v>5000</v>
      </c>
      <c r="G1361" s="196" t="n">
        <v>1245943</v>
      </c>
      <c r="H1361" s="197" t="n">
        <v>37026.349525463</v>
      </c>
      <c r="I1361" s="0" t="s">
        <v>1251</v>
      </c>
      <c r="M1361" s="0" t="s">
        <v>927</v>
      </c>
      <c r="N1361" s="0" t="s">
        <v>1371</v>
      </c>
      <c r="O1361" s="0" t="s">
        <v>1534</v>
      </c>
      <c r="P1361" s="198" t="n">
        <v>5000</v>
      </c>
      <c r="S1361" s="0" t="s">
        <v>1343</v>
      </c>
      <c r="T1361" s="0" t="s">
        <v>772</v>
      </c>
      <c r="U1361" s="200" t="n">
        <v>4.65</v>
      </c>
      <c r="V1361" s="0" t="s">
        <v>1440</v>
      </c>
      <c r="W1361" s="0" t="s">
        <v>1504</v>
      </c>
      <c r="X1361" s="0" t="s">
        <v>1505</v>
      </c>
      <c r="Y1361" s="0" t="s">
        <v>1376</v>
      </c>
      <c r="Z1361" s="0" t="s">
        <v>573</v>
      </c>
      <c r="AA1361" s="0" t="n">
        <v>789081</v>
      </c>
      <c r="AB1361" s="197" t="n">
        <v>37027.875</v>
      </c>
      <c r="AC1361" s="197" t="n">
        <v>37027.875</v>
      </c>
    </row>
    <row r="1362" customFormat="false" ht="12.75" hidden="false" customHeight="false" outlineLevel="0" collapsed="false">
      <c r="A1362" s="191" t="str">
        <f aca="false">B1362&amp;" "&amp;C1362&amp;" "&amp;D1362</f>
        <v>US Power Physical</v>
      </c>
      <c r="B1362" s="191" t="str">
        <f aca="false">IF((LEFT(N1362,2)="US"),"US","")</f>
        <v>US</v>
      </c>
      <c r="C1362" s="191" t="str">
        <f aca="false">M1362</f>
        <v>Power</v>
      </c>
      <c r="D1362" s="191" t="str">
        <f aca="false">IF(ISNUMBER(FIND("Phy",N1362))=TRUE(),"Physical","Financial")</f>
        <v>Physical</v>
      </c>
      <c r="E1362" s="191" t="n">
        <f aca="false">IF(VLOOKUP(S1362,'DD-Lookup'!$J$6:$L$50,3,FALSE())="Monthly",(YEAR(AC1362)-YEAR(AB1362))*12+MONTH(AC1362)-MONTH(AB1362)+1,(AC1362-AB1362+1))</f>
        <v>1</v>
      </c>
      <c r="F1362" s="220" t="n">
        <f aca="false">E1362*SUM(P1362:Q1362)</f>
        <v>25</v>
      </c>
      <c r="G1362" s="196" t="n">
        <v>1245944</v>
      </c>
      <c r="H1362" s="197" t="n">
        <v>37026.3496180556</v>
      </c>
      <c r="I1362" s="0" t="s">
        <v>1870</v>
      </c>
      <c r="M1362" s="0" t="s">
        <v>72</v>
      </c>
      <c r="N1362" s="0" t="s">
        <v>1746</v>
      </c>
      <c r="O1362" s="0" t="s">
        <v>1769</v>
      </c>
      <c r="P1362" s="198" t="n">
        <v>25</v>
      </c>
      <c r="S1362" s="0" t="s">
        <v>781</v>
      </c>
      <c r="T1362" s="0" t="s">
        <v>772</v>
      </c>
      <c r="U1362" s="200" t="n">
        <v>240</v>
      </c>
      <c r="V1362" s="0" t="s">
        <v>1871</v>
      </c>
      <c r="W1362" s="0" t="s">
        <v>1768</v>
      </c>
      <c r="X1362" s="0" t="s">
        <v>1750</v>
      </c>
      <c r="Y1362" s="0" t="s">
        <v>1167</v>
      </c>
      <c r="Z1362" s="0" t="s">
        <v>628</v>
      </c>
      <c r="AA1362" s="0" t="n">
        <v>611079.1</v>
      </c>
      <c r="AB1362" s="197" t="n">
        <v>37027.875</v>
      </c>
      <c r="AC1362" s="197" t="n">
        <v>37027.875</v>
      </c>
    </row>
    <row r="1363" customFormat="false" ht="12.75" hidden="false" customHeight="false" outlineLevel="0" collapsed="false">
      <c r="A1363" s="191" t="str">
        <f aca="false">B1363&amp;" "&amp;C1363&amp;" "&amp;D1363</f>
        <v>US Natural Gas Physical</v>
      </c>
      <c r="B1363" s="191" t="str">
        <f aca="false">IF((LEFT(N1363,2)="US"),"US","")</f>
        <v>US</v>
      </c>
      <c r="C1363" s="191" t="str">
        <f aca="false">M1363</f>
        <v>Natural Gas</v>
      </c>
      <c r="D1363" s="191" t="str">
        <f aca="false">IF(ISNUMBER(FIND("Phy",N1363))=TRUE(),"Physical","Financial")</f>
        <v>Physical</v>
      </c>
      <c r="E1363" s="191" t="n">
        <f aca="false">IF(VLOOKUP(S1363,'DD-Lookup'!$J$6:$L$50,3,FALSE())="Monthly",(YEAR(AC1363)-YEAR(AB1363))*12+MONTH(AC1363)-MONTH(AB1363)+1,(AC1363-AB1363+1))</f>
        <v>1</v>
      </c>
      <c r="F1363" s="220" t="n">
        <f aca="false">E1363*SUM(P1363:Q1363)</f>
        <v>5000</v>
      </c>
      <c r="G1363" s="196" t="n">
        <v>1245945</v>
      </c>
      <c r="H1363" s="197" t="n">
        <v>37026.3496527778</v>
      </c>
      <c r="I1363" s="0" t="s">
        <v>1377</v>
      </c>
      <c r="M1363" s="0" t="s">
        <v>927</v>
      </c>
      <c r="N1363" s="0" t="s">
        <v>1371</v>
      </c>
      <c r="O1363" s="0" t="s">
        <v>1644</v>
      </c>
      <c r="P1363" s="198" t="n">
        <v>5000</v>
      </c>
      <c r="S1363" s="0" t="s">
        <v>1343</v>
      </c>
      <c r="T1363" s="0" t="s">
        <v>772</v>
      </c>
      <c r="U1363" s="200" t="n">
        <v>4.485</v>
      </c>
      <c r="V1363" s="0" t="s">
        <v>1473</v>
      </c>
      <c r="W1363" s="0" t="s">
        <v>1374</v>
      </c>
      <c r="X1363" s="0" t="s">
        <v>1375</v>
      </c>
      <c r="Y1363" s="0" t="s">
        <v>1376</v>
      </c>
      <c r="Z1363" s="0" t="s">
        <v>573</v>
      </c>
      <c r="AA1363" s="0" t="n">
        <v>789082</v>
      </c>
      <c r="AB1363" s="197" t="n">
        <v>37027.875</v>
      </c>
      <c r="AC1363" s="197" t="n">
        <v>37027.875</v>
      </c>
    </row>
    <row r="1364" customFormat="false" ht="12.75" hidden="false" customHeight="false" outlineLevel="0" collapsed="false">
      <c r="A1364" s="191" t="str">
        <f aca="false">B1364&amp;" "&amp;C1364&amp;" "&amp;D1364</f>
        <v>US Power Physical</v>
      </c>
      <c r="B1364" s="191" t="str">
        <f aca="false">IF((LEFT(N1364,2)="US"),"US","")</f>
        <v>US</v>
      </c>
      <c r="C1364" s="191" t="str">
        <f aca="false">M1364</f>
        <v>Power</v>
      </c>
      <c r="D1364" s="191" t="str">
        <f aca="false">IF(ISNUMBER(FIND("Phy",N1364))=TRUE(),"Physical","Financial")</f>
        <v>Physical</v>
      </c>
      <c r="E1364" s="191" t="n">
        <f aca="false">IF(VLOOKUP(S1364,'DD-Lookup'!$J$6:$L$50,3,FALSE())="Monthly",(YEAR(AC1364)-YEAR(AB1364))*12+MONTH(AC1364)-MONTH(AB1364)+1,(AC1364-AB1364+1))</f>
        <v>2</v>
      </c>
      <c r="F1364" s="220" t="n">
        <f aca="false">E1364*SUM(P1364:Q1364)</f>
        <v>100</v>
      </c>
      <c r="G1364" s="196" t="n">
        <v>1245946</v>
      </c>
      <c r="H1364" s="197" t="n">
        <v>37026.3496643519</v>
      </c>
      <c r="I1364" s="0" t="s">
        <v>1180</v>
      </c>
      <c r="M1364" s="0" t="s">
        <v>72</v>
      </c>
      <c r="N1364" s="0" t="s">
        <v>1190</v>
      </c>
      <c r="O1364" s="0" t="s">
        <v>1605</v>
      </c>
      <c r="P1364" s="198" t="n">
        <v>50</v>
      </c>
      <c r="S1364" s="0" t="s">
        <v>781</v>
      </c>
      <c r="T1364" s="0" t="s">
        <v>772</v>
      </c>
      <c r="U1364" s="200" t="n">
        <v>42</v>
      </c>
      <c r="V1364" s="0" t="s">
        <v>1279</v>
      </c>
      <c r="W1364" s="0" t="s">
        <v>1202</v>
      </c>
      <c r="X1364" s="0" t="s">
        <v>1203</v>
      </c>
      <c r="Y1364" s="0" t="s">
        <v>1167</v>
      </c>
      <c r="Z1364" s="0" t="s">
        <v>628</v>
      </c>
      <c r="AA1364" s="0" t="n">
        <v>611080.1</v>
      </c>
      <c r="AB1364" s="197" t="n">
        <v>37028.875</v>
      </c>
      <c r="AC1364" s="197" t="n">
        <v>37029.875</v>
      </c>
    </row>
    <row r="1365" customFormat="false" ht="12.75" hidden="false" customHeight="false" outlineLevel="0" collapsed="false">
      <c r="A1365" s="191" t="str">
        <f aca="false">B1365&amp;" "&amp;C1365&amp;" "&amp;D1365</f>
        <v>US Natural Gas Physical</v>
      </c>
      <c r="B1365" s="191" t="str">
        <f aca="false">IF((LEFT(N1365,2)="US"),"US","")</f>
        <v>US</v>
      </c>
      <c r="C1365" s="191" t="str">
        <f aca="false">M1365</f>
        <v>Natural Gas</v>
      </c>
      <c r="D1365" s="191" t="str">
        <f aca="false">IF(ISNUMBER(FIND("Phy",N1365))=TRUE(),"Physical","Financial")</f>
        <v>Physical</v>
      </c>
      <c r="E1365" s="191" t="n">
        <f aca="false">IF(VLOOKUP(S1365,'DD-Lookup'!$J$6:$L$50,3,FALSE())="Monthly",(YEAR(AC1365)-YEAR(AB1365))*12+MONTH(AC1365)-MONTH(AB1365)+1,(AC1365-AB1365+1))</f>
        <v>1</v>
      </c>
      <c r="F1365" s="220" t="n">
        <f aca="false">E1365*SUM(P1365:Q1365)</f>
        <v>10000</v>
      </c>
      <c r="G1365" s="196" t="n">
        <v>1245947</v>
      </c>
      <c r="H1365" s="197" t="n">
        <v>37026.3497685185</v>
      </c>
      <c r="I1365" s="0" t="s">
        <v>1535</v>
      </c>
      <c r="M1365" s="0" t="s">
        <v>927</v>
      </c>
      <c r="N1365" s="0" t="s">
        <v>1371</v>
      </c>
      <c r="O1365" s="0" t="s">
        <v>1372</v>
      </c>
      <c r="P1365" s="198" t="n">
        <v>10000</v>
      </c>
      <c r="S1365" s="0" t="s">
        <v>1343</v>
      </c>
      <c r="T1365" s="0" t="s">
        <v>772</v>
      </c>
      <c r="U1365" s="200" t="n">
        <v>4.535</v>
      </c>
      <c r="V1365" s="0" t="s">
        <v>1536</v>
      </c>
      <c r="W1365" s="0" t="s">
        <v>1374</v>
      </c>
      <c r="X1365" s="0" t="s">
        <v>1375</v>
      </c>
      <c r="Y1365" s="0" t="s">
        <v>1376</v>
      </c>
      <c r="Z1365" s="0" t="s">
        <v>573</v>
      </c>
      <c r="AA1365" s="0" t="n">
        <v>789083</v>
      </c>
      <c r="AB1365" s="197" t="n">
        <v>37027.875</v>
      </c>
      <c r="AC1365" s="197" t="n">
        <v>37027.875</v>
      </c>
    </row>
    <row r="1366" customFormat="false" ht="12.75" hidden="false" customHeight="false" outlineLevel="0" collapsed="false">
      <c r="A1366" s="191" t="str">
        <f aca="false">B1366&amp;" "&amp;C1366&amp;" "&amp;D1366</f>
        <v>US Power Physical</v>
      </c>
      <c r="B1366" s="191" t="str">
        <f aca="false">IF((LEFT(N1366,2)="US"),"US","")</f>
        <v>US</v>
      </c>
      <c r="C1366" s="191" t="str">
        <f aca="false">M1366</f>
        <v>Power</v>
      </c>
      <c r="D1366" s="191" t="str">
        <f aca="false">IF(ISNUMBER(FIND("Phy",N1366))=TRUE(),"Physical","Financial")</f>
        <v>Physical</v>
      </c>
      <c r="E1366" s="191" t="n">
        <f aca="false">IF(VLOOKUP(S1366,'DD-Lookup'!$J$6:$L$50,3,FALSE())="Monthly",(YEAR(AC1366)-YEAR(AB1366))*12+MONTH(AC1366)-MONTH(AB1366)+1,(AC1366-AB1366+1))</f>
        <v>1</v>
      </c>
      <c r="F1366" s="220" t="n">
        <f aca="false">E1366*SUM(P1366:Q1366)</f>
        <v>25</v>
      </c>
      <c r="G1366" s="196" t="n">
        <v>1245948</v>
      </c>
      <c r="H1366" s="197" t="n">
        <v>37026.3499652778</v>
      </c>
      <c r="I1366" s="0" t="s">
        <v>1835</v>
      </c>
      <c r="M1366" s="0" t="s">
        <v>72</v>
      </c>
      <c r="N1366" s="0" t="s">
        <v>1741</v>
      </c>
      <c r="O1366" s="0" t="s">
        <v>1753</v>
      </c>
      <c r="Q1366" s="198" t="n">
        <v>25</v>
      </c>
      <c r="S1366" s="0" t="s">
        <v>781</v>
      </c>
      <c r="T1366" s="0" t="s">
        <v>772</v>
      </c>
      <c r="U1366" s="200" t="n">
        <v>217</v>
      </c>
      <c r="V1366" s="0" t="s">
        <v>1836</v>
      </c>
      <c r="W1366" s="0" t="s">
        <v>1755</v>
      </c>
      <c r="X1366" s="0" t="s">
        <v>1745</v>
      </c>
      <c r="Y1366" s="0" t="s">
        <v>1167</v>
      </c>
      <c r="Z1366" s="0" t="s">
        <v>628</v>
      </c>
      <c r="AA1366" s="0" t="n">
        <v>611081.1</v>
      </c>
      <c r="AB1366" s="197" t="n">
        <v>37027.875</v>
      </c>
      <c r="AC1366" s="197" t="n">
        <v>37027.875</v>
      </c>
    </row>
    <row r="1367" customFormat="false" ht="12.75" hidden="false" customHeight="false" outlineLevel="0" collapsed="false">
      <c r="A1367" s="191" t="str">
        <f aca="false">B1367&amp;" "&amp;C1367&amp;" "&amp;D1367</f>
        <v> Metals Financial</v>
      </c>
      <c r="B1367" s="191" t="str">
        <f aca="false">IF((LEFT(N1367,2)="US"),"US","")</f>
        <v/>
      </c>
      <c r="C1367" s="191" t="str">
        <f aca="false">M1367</f>
        <v>Metals</v>
      </c>
      <c r="D1367" s="191" t="str">
        <f aca="false">IF(ISNUMBER(FIND("Phy",N1367))=TRUE(),"Physical","Financial")</f>
        <v>Financial</v>
      </c>
      <c r="E1367" s="191" t="n">
        <f aca="false">IF(VLOOKUP(S1367,'DD-Lookup'!$J$6:$L$50,3,FALSE())="Monthly",(YEAR(AC1367)-YEAR(AB1367))*12+MONTH(AC1367)-MONTH(AB1367)+1,(AC1367-AB1367+1))</f>
        <v>1</v>
      </c>
      <c r="F1367" s="220" t="n">
        <f aca="false">E1367*SUM(P1367:Q1367)</f>
        <v>19</v>
      </c>
      <c r="G1367" s="196" t="n">
        <v>1245949</v>
      </c>
      <c r="H1367" s="197" t="n">
        <v>37026.3499884259</v>
      </c>
      <c r="I1367" s="0" t="s">
        <v>616</v>
      </c>
      <c r="M1367" s="0" t="s">
        <v>768</v>
      </c>
      <c r="N1367" s="0" t="s">
        <v>870</v>
      </c>
      <c r="O1367" s="0" t="s">
        <v>871</v>
      </c>
      <c r="P1367" s="198" t="n">
        <v>19</v>
      </c>
      <c r="S1367" s="0" t="s">
        <v>771</v>
      </c>
      <c r="T1367" s="0" t="s">
        <v>772</v>
      </c>
      <c r="U1367" s="200" t="n">
        <v>1513</v>
      </c>
      <c r="V1367" s="0" t="s">
        <v>878</v>
      </c>
      <c r="W1367" s="0" t="s">
        <v>820</v>
      </c>
      <c r="X1367" s="0" t="s">
        <v>775</v>
      </c>
      <c r="Y1367" s="0" t="s">
        <v>776</v>
      </c>
      <c r="Z1367" s="0" t="s">
        <v>777</v>
      </c>
      <c r="AA1367" s="0" t="n">
        <v>2129832</v>
      </c>
    </row>
    <row r="1368" customFormat="false" ht="12.75" hidden="false" customHeight="false" outlineLevel="0" collapsed="false">
      <c r="A1368" s="191" t="str">
        <f aca="false">B1368&amp;" "&amp;C1368&amp;" "&amp;D1368</f>
        <v>US Natural Gas Financial</v>
      </c>
      <c r="B1368" s="191" t="str">
        <f aca="false">IF((LEFT(N1368,2)="US"),"US","")</f>
        <v>US</v>
      </c>
      <c r="C1368" s="191" t="str">
        <f aca="false">M1368</f>
        <v>Natural Gas</v>
      </c>
      <c r="D1368" s="191" t="str">
        <f aca="false">IF(ISNUMBER(FIND("Phy",N1368))=TRUE(),"Physical","Financial")</f>
        <v>Financial</v>
      </c>
      <c r="E1368" s="191" t="n">
        <f aca="false">IF(VLOOKUP(S1368,'DD-Lookup'!$J$6:$L$50,3,FALSE())="Monthly",(YEAR(AC1368)-YEAR(AB1368))*12+MONTH(AC1368)-MONTH(AB1368)+1,(AC1368-AB1368+1))</f>
        <v>31</v>
      </c>
      <c r="F1368" s="220" t="n">
        <f aca="false">E1368*SUM(P1368:Q1368)</f>
        <v>155000</v>
      </c>
      <c r="G1368" s="196" t="n">
        <v>1245951</v>
      </c>
      <c r="H1368" s="197" t="n">
        <v>37026.3500115741</v>
      </c>
      <c r="I1368" s="0" t="s">
        <v>1368</v>
      </c>
      <c r="M1368" s="0" t="s">
        <v>927</v>
      </c>
      <c r="N1368" s="0" t="s">
        <v>1399</v>
      </c>
      <c r="O1368" s="0" t="s">
        <v>1954</v>
      </c>
      <c r="P1368" s="198" t="n">
        <v>5000</v>
      </c>
      <c r="S1368" s="0" t="s">
        <v>1343</v>
      </c>
      <c r="T1368" s="0" t="s">
        <v>772</v>
      </c>
      <c r="U1368" s="200" t="n">
        <v>6.05</v>
      </c>
      <c r="V1368" s="0" t="s">
        <v>1961</v>
      </c>
      <c r="W1368" s="0" t="s">
        <v>1956</v>
      </c>
      <c r="X1368" s="0" t="s">
        <v>1957</v>
      </c>
      <c r="Y1368" s="0" t="s">
        <v>893</v>
      </c>
      <c r="Z1368" s="0" t="s">
        <v>573</v>
      </c>
      <c r="AA1368" s="0" t="s">
        <v>2082</v>
      </c>
      <c r="AB1368" s="197" t="n">
        <v>37073.875</v>
      </c>
      <c r="AC1368" s="197" t="n">
        <v>37103.875</v>
      </c>
      <c r="AD1368" s="0" t="n">
        <f aca="false">(AC1368-AB1368+1)*SUM(P1368:Q1368)</f>
        <v>155000</v>
      </c>
    </row>
    <row r="1369" customFormat="false" ht="12.75" hidden="false" customHeight="false" outlineLevel="0" collapsed="false">
      <c r="A1369" s="191" t="str">
        <f aca="false">B1369&amp;" "&amp;C1369&amp;" "&amp;D1369</f>
        <v>US Natural Gas Physical</v>
      </c>
      <c r="B1369" s="191" t="str">
        <f aca="false">IF((LEFT(N1369,2)="US"),"US","")</f>
        <v>US</v>
      </c>
      <c r="C1369" s="191" t="str">
        <f aca="false">M1369</f>
        <v>Natural Gas</v>
      </c>
      <c r="D1369" s="191" t="str">
        <f aca="false">IF(ISNUMBER(FIND("Phy",N1369))=TRUE(),"Physical","Financial")</f>
        <v>Physical</v>
      </c>
      <c r="E1369" s="191" t="n">
        <f aca="false">IF(VLOOKUP(S1369,'DD-Lookup'!$J$6:$L$50,3,FALSE())="Monthly",(YEAR(AC1369)-YEAR(AB1369))*12+MONTH(AC1369)-MONTH(AB1369)+1,(AC1369-AB1369+1))</f>
        <v>1</v>
      </c>
      <c r="F1369" s="220" t="n">
        <f aca="false">E1369*SUM(P1369:Q1369)</f>
        <v>10000</v>
      </c>
      <c r="G1369" s="196" t="n">
        <v>1245950</v>
      </c>
      <c r="H1369" s="197" t="n">
        <v>37026.3500115741</v>
      </c>
      <c r="I1369" s="0" t="s">
        <v>1420</v>
      </c>
      <c r="M1369" s="0" t="s">
        <v>927</v>
      </c>
      <c r="N1369" s="0" t="s">
        <v>1371</v>
      </c>
      <c r="O1369" s="0" t="s">
        <v>1644</v>
      </c>
      <c r="Q1369" s="198" t="n">
        <v>10000</v>
      </c>
      <c r="S1369" s="0" t="s">
        <v>1343</v>
      </c>
      <c r="T1369" s="0" t="s">
        <v>772</v>
      </c>
      <c r="U1369" s="200" t="n">
        <v>4.5288</v>
      </c>
      <c r="V1369" s="0" t="s">
        <v>1428</v>
      </c>
      <c r="W1369" s="0" t="s">
        <v>1374</v>
      </c>
      <c r="X1369" s="0" t="s">
        <v>1375</v>
      </c>
      <c r="Y1369" s="0" t="s">
        <v>1376</v>
      </c>
      <c r="Z1369" s="0" t="s">
        <v>573</v>
      </c>
      <c r="AA1369" s="0" t="n">
        <v>789084</v>
      </c>
      <c r="AB1369" s="197" t="n">
        <v>37027.875</v>
      </c>
      <c r="AC1369" s="197" t="n">
        <v>37027.875</v>
      </c>
    </row>
    <row r="1370" customFormat="false" ht="12.75" hidden="false" customHeight="false" outlineLevel="0" collapsed="false">
      <c r="A1370" s="191" t="str">
        <f aca="false">B1370&amp;" "&amp;C1370&amp;" "&amp;D1370</f>
        <v>US Power Physical</v>
      </c>
      <c r="B1370" s="191" t="str">
        <f aca="false">IF((LEFT(N1370,2)="US"),"US","")</f>
        <v>US</v>
      </c>
      <c r="C1370" s="191" t="str">
        <f aca="false">M1370</f>
        <v>Power</v>
      </c>
      <c r="D1370" s="191" t="str">
        <f aca="false">IF(ISNUMBER(FIND("Phy",N1370))=TRUE(),"Physical","Financial")</f>
        <v>Physical</v>
      </c>
      <c r="E1370" s="191" t="n">
        <f aca="false">IF(VLOOKUP(S1370,'DD-Lookup'!$J$6:$L$50,3,FALSE())="Monthly",(YEAR(AC1370)-YEAR(AB1370))*12+MONTH(AC1370)-MONTH(AB1370)+1,(AC1370-AB1370+1))</f>
        <v>1</v>
      </c>
      <c r="F1370" s="220" t="n">
        <f aca="false">E1370*SUM(P1370:Q1370)</f>
        <v>25</v>
      </c>
      <c r="G1370" s="196" t="n">
        <v>1245952</v>
      </c>
      <c r="H1370" s="197" t="n">
        <v>37026.3500578704</v>
      </c>
      <c r="I1370" s="0" t="s">
        <v>1765</v>
      </c>
      <c r="M1370" s="0" t="s">
        <v>72</v>
      </c>
      <c r="N1370" s="0" t="s">
        <v>1746</v>
      </c>
      <c r="O1370" s="0" t="s">
        <v>1877</v>
      </c>
      <c r="P1370" s="198" t="n">
        <v>25</v>
      </c>
      <c r="S1370" s="0" t="s">
        <v>781</v>
      </c>
      <c r="T1370" s="0" t="s">
        <v>772</v>
      </c>
      <c r="U1370" s="200" t="n">
        <v>58</v>
      </c>
      <c r="V1370" s="0" t="s">
        <v>1767</v>
      </c>
      <c r="W1370" s="0" t="s">
        <v>1749</v>
      </c>
      <c r="X1370" s="0" t="s">
        <v>1750</v>
      </c>
      <c r="Y1370" s="0" t="s">
        <v>1167</v>
      </c>
      <c r="Z1370" s="0" t="s">
        <v>628</v>
      </c>
      <c r="AA1370" s="0" t="n">
        <v>611082.1</v>
      </c>
      <c r="AB1370" s="197" t="n">
        <v>37027.875</v>
      </c>
      <c r="AC1370" s="197" t="n">
        <v>37027.875</v>
      </c>
    </row>
    <row r="1371" customFormat="false" ht="12.75" hidden="false" customHeight="false" outlineLevel="0" collapsed="false">
      <c r="A1371" s="191" t="str">
        <f aca="false">B1371&amp;" "&amp;C1371&amp;" "&amp;D1371</f>
        <v>US Natural Gas Physical</v>
      </c>
      <c r="B1371" s="191" t="str">
        <f aca="false">IF((LEFT(N1371,2)="US"),"US","")</f>
        <v>US</v>
      </c>
      <c r="C1371" s="191" t="str">
        <f aca="false">M1371</f>
        <v>Natural Gas</v>
      </c>
      <c r="D1371" s="191" t="str">
        <f aca="false">IF(ISNUMBER(FIND("Phy",N1371))=TRUE(),"Physical","Financial")</f>
        <v>Physical</v>
      </c>
      <c r="E1371" s="191" t="n">
        <f aca="false">IF(VLOOKUP(S1371,'DD-Lookup'!$J$6:$L$50,3,FALSE())="Monthly",(YEAR(AC1371)-YEAR(AB1371))*12+MONTH(AC1371)-MONTH(AB1371)+1,(AC1371-AB1371+1))</f>
        <v>1</v>
      </c>
      <c r="F1371" s="220" t="n">
        <f aca="false">E1371*SUM(P1371:Q1371)</f>
        <v>5000</v>
      </c>
      <c r="G1371" s="196" t="n">
        <v>1245953</v>
      </c>
      <c r="H1371" s="197" t="n">
        <v>37026.3500810185</v>
      </c>
      <c r="I1371" s="0" t="s">
        <v>1770</v>
      </c>
      <c r="M1371" s="0" t="s">
        <v>927</v>
      </c>
      <c r="N1371" s="0" t="s">
        <v>1371</v>
      </c>
      <c r="O1371" s="0" t="s">
        <v>1696</v>
      </c>
      <c r="P1371" s="198" t="n">
        <v>5000</v>
      </c>
      <c r="S1371" s="0" t="s">
        <v>1343</v>
      </c>
      <c r="T1371" s="0" t="s">
        <v>772</v>
      </c>
      <c r="U1371" s="200" t="n">
        <v>4.38</v>
      </c>
      <c r="V1371" s="0" t="s">
        <v>1771</v>
      </c>
      <c r="W1371" s="0" t="s">
        <v>1567</v>
      </c>
      <c r="X1371" s="0" t="s">
        <v>1683</v>
      </c>
      <c r="Y1371" s="0" t="s">
        <v>1376</v>
      </c>
      <c r="Z1371" s="0" t="s">
        <v>573</v>
      </c>
      <c r="AA1371" s="0" t="n">
        <v>789085</v>
      </c>
      <c r="AB1371" s="197" t="n">
        <v>37027.875</v>
      </c>
      <c r="AC1371" s="197" t="n">
        <v>37027.875</v>
      </c>
    </row>
    <row r="1372" customFormat="false" ht="12.75" hidden="false" customHeight="false" outlineLevel="0" collapsed="false">
      <c r="A1372" s="191" t="str">
        <f aca="false">B1372&amp;" "&amp;C1372&amp;" "&amp;D1372</f>
        <v>US Power Physical</v>
      </c>
      <c r="B1372" s="191" t="str">
        <f aca="false">IF((LEFT(N1372,2)="US"),"US","")</f>
        <v>US</v>
      </c>
      <c r="C1372" s="191" t="str">
        <f aca="false">M1372</f>
        <v>Power</v>
      </c>
      <c r="D1372" s="191" t="str">
        <f aca="false">IF(ISNUMBER(FIND("Phy",N1372))=TRUE(),"Physical","Financial")</f>
        <v>Physical</v>
      </c>
      <c r="E1372" s="191" t="n">
        <f aca="false">IF(VLOOKUP(S1372,'DD-Lookup'!$J$6:$L$50,3,FALSE())="Monthly",(YEAR(AC1372)-YEAR(AB1372))*12+MONTH(AC1372)-MONTH(AB1372)+1,(AC1372-AB1372+1))</f>
        <v>2</v>
      </c>
      <c r="F1372" s="220" t="n">
        <f aca="false">E1372*SUM(P1372:Q1372)</f>
        <v>100</v>
      </c>
      <c r="G1372" s="196" t="n">
        <v>1245954</v>
      </c>
      <c r="H1372" s="197" t="n">
        <v>37026.3500925926</v>
      </c>
      <c r="I1372" s="0" t="s">
        <v>1765</v>
      </c>
      <c r="M1372" s="0" t="s">
        <v>72</v>
      </c>
      <c r="N1372" s="0" t="s">
        <v>1190</v>
      </c>
      <c r="O1372" s="0" t="s">
        <v>1302</v>
      </c>
      <c r="Q1372" s="198" t="n">
        <v>50</v>
      </c>
      <c r="S1372" s="0" t="s">
        <v>781</v>
      </c>
      <c r="T1372" s="0" t="s">
        <v>772</v>
      </c>
      <c r="U1372" s="200" t="n">
        <v>39.25</v>
      </c>
      <c r="V1372" s="0" t="s">
        <v>2083</v>
      </c>
      <c r="W1372" s="0" t="s">
        <v>1232</v>
      </c>
      <c r="X1372" s="0" t="s">
        <v>1233</v>
      </c>
      <c r="Y1372" s="0" t="s">
        <v>1167</v>
      </c>
      <c r="Z1372" s="0" t="s">
        <v>628</v>
      </c>
      <c r="AA1372" s="0" t="n">
        <v>611083.1</v>
      </c>
      <c r="AB1372" s="197" t="n">
        <v>37028.875</v>
      </c>
      <c r="AC1372" s="197" t="n">
        <v>37029.875</v>
      </c>
    </row>
    <row r="1373" customFormat="false" ht="12.75" hidden="false" customHeight="false" outlineLevel="0" collapsed="false">
      <c r="A1373" s="191" t="str">
        <f aca="false">B1373&amp;" "&amp;C1373&amp;" "&amp;D1373</f>
        <v>US Natural Gas Physical</v>
      </c>
      <c r="B1373" s="191" t="str">
        <f aca="false">IF((LEFT(N1373,2)="US"),"US","")</f>
        <v>US</v>
      </c>
      <c r="C1373" s="191" t="str">
        <f aca="false">M1373</f>
        <v>Natural Gas</v>
      </c>
      <c r="D1373" s="191" t="str">
        <f aca="false">IF(ISNUMBER(FIND("Phy",N1373))=TRUE(),"Physical","Financial")</f>
        <v>Physical</v>
      </c>
      <c r="E1373" s="191" t="n">
        <f aca="false">IF(VLOOKUP(S1373,'DD-Lookup'!$J$6:$L$50,3,FALSE())="Monthly",(YEAR(AC1373)-YEAR(AB1373))*12+MONTH(AC1373)-MONTH(AB1373)+1,(AC1373-AB1373+1))</f>
        <v>1</v>
      </c>
      <c r="F1373" s="220" t="n">
        <f aca="false">E1373*SUM(P1373:Q1373)</f>
        <v>10000</v>
      </c>
      <c r="G1373" s="196" t="n">
        <v>1245955</v>
      </c>
      <c r="H1373" s="197" t="n">
        <v>37026.3502546296</v>
      </c>
      <c r="I1373" s="0" t="s">
        <v>1228</v>
      </c>
      <c r="M1373" s="0" t="s">
        <v>927</v>
      </c>
      <c r="N1373" s="0" t="s">
        <v>1371</v>
      </c>
      <c r="O1373" s="0" t="s">
        <v>1703</v>
      </c>
      <c r="Q1373" s="198" t="n">
        <v>10000</v>
      </c>
      <c r="S1373" s="0" t="s">
        <v>1343</v>
      </c>
      <c r="T1373" s="0" t="s">
        <v>772</v>
      </c>
      <c r="U1373" s="200" t="n">
        <v>4.325</v>
      </c>
      <c r="V1373" s="0" t="s">
        <v>1709</v>
      </c>
      <c r="W1373" s="0" t="s">
        <v>1705</v>
      </c>
      <c r="X1373" s="0" t="s">
        <v>1676</v>
      </c>
      <c r="Y1373" s="0" t="s">
        <v>1376</v>
      </c>
      <c r="Z1373" s="0" t="s">
        <v>573</v>
      </c>
      <c r="AA1373" s="0" t="n">
        <v>789086</v>
      </c>
      <c r="AB1373" s="197" t="n">
        <v>37027.875</v>
      </c>
      <c r="AC1373" s="197" t="n">
        <v>37027.875</v>
      </c>
    </row>
    <row r="1374" customFormat="false" ht="12.75" hidden="false" customHeight="false" outlineLevel="0" collapsed="false">
      <c r="A1374" s="191" t="str">
        <f aca="false">B1374&amp;" "&amp;C1374&amp;" "&amp;D1374</f>
        <v> Power Financial</v>
      </c>
      <c r="B1374" s="191" t="str">
        <f aca="false">IF((LEFT(N1374,2)="US"),"US","")</f>
        <v/>
      </c>
      <c r="C1374" s="191" t="str">
        <f aca="false">M1374</f>
        <v>Power</v>
      </c>
      <c r="D1374" s="191" t="str">
        <f aca="false">IF(ISNUMBER(FIND("Phy",N1374))=TRUE(),"Physical","Financial")</f>
        <v>Financial</v>
      </c>
      <c r="E1374" s="191" t="n">
        <f aca="false">IF(VLOOKUP(S1374,'DD-Lookup'!$J$6:$L$50,3,FALSE())="Monthly",(YEAR(AC1374)-YEAR(AB1374))*12+MONTH(AC1374)-MONTH(AB1374)+1,(AC1374-AB1374+1))</f>
        <v>366</v>
      </c>
      <c r="F1374" s="220" t="n">
        <f aca="false">E1374*SUM(P1374:Q1374)</f>
        <v>3660</v>
      </c>
      <c r="G1374" s="196" t="n">
        <v>1245956</v>
      </c>
      <c r="H1374" s="197" t="n">
        <v>37026.3503240741</v>
      </c>
      <c r="I1374" s="0" t="s">
        <v>844</v>
      </c>
      <c r="M1374" s="0" t="s">
        <v>72</v>
      </c>
      <c r="N1374" s="0" t="s">
        <v>779</v>
      </c>
      <c r="O1374" s="0" t="s">
        <v>2084</v>
      </c>
      <c r="P1374" s="198" t="n">
        <v>10</v>
      </c>
      <c r="S1374" s="0" t="s">
        <v>781</v>
      </c>
      <c r="T1374" s="0" t="s">
        <v>782</v>
      </c>
      <c r="U1374" s="200" t="n">
        <v>185.5</v>
      </c>
      <c r="V1374" s="0" t="s">
        <v>2085</v>
      </c>
      <c r="W1374" s="0" t="s">
        <v>784</v>
      </c>
      <c r="X1374" s="0" t="s">
        <v>785</v>
      </c>
      <c r="Y1374" s="0" t="s">
        <v>786</v>
      </c>
      <c r="Z1374" s="0" t="s">
        <v>787</v>
      </c>
      <c r="AA1374" s="0" t="n">
        <v>1245956</v>
      </c>
      <c r="AB1374" s="197" t="n">
        <v>37257</v>
      </c>
      <c r="AC1374" s="197" t="n">
        <v>37622</v>
      </c>
    </row>
    <row r="1375" customFormat="false" ht="12.75" hidden="false" customHeight="false" outlineLevel="0" collapsed="false">
      <c r="A1375" s="191" t="str">
        <f aca="false">B1375&amp;" "&amp;C1375&amp;" "&amp;D1375</f>
        <v>US Natural Gas Physical</v>
      </c>
      <c r="B1375" s="191" t="str">
        <f aca="false">IF((LEFT(N1375,2)="US"),"US","")</f>
        <v>US</v>
      </c>
      <c r="C1375" s="191" t="str">
        <f aca="false">M1375</f>
        <v>Natural Gas</v>
      </c>
      <c r="D1375" s="191" t="str">
        <f aca="false">IF(ISNUMBER(FIND("Phy",N1375))=TRUE(),"Physical","Financial")</f>
        <v>Physical</v>
      </c>
      <c r="E1375" s="191" t="n">
        <f aca="false">IF(VLOOKUP(S1375,'DD-Lookup'!$J$6:$L$50,3,FALSE())="Monthly",(YEAR(AC1375)-YEAR(AB1375))*12+MONTH(AC1375)-MONTH(AB1375)+1,(AC1375-AB1375+1))</f>
        <v>1</v>
      </c>
      <c r="F1375" s="220" t="n">
        <f aca="false">E1375*SUM(P1375:Q1375)</f>
        <v>25000</v>
      </c>
      <c r="G1375" s="196" t="n">
        <v>1245958</v>
      </c>
      <c r="H1375" s="197" t="n">
        <v>37026.3504513889</v>
      </c>
      <c r="I1375" s="0" t="s">
        <v>1661</v>
      </c>
      <c r="M1375" s="0" t="s">
        <v>927</v>
      </c>
      <c r="N1375" s="0" t="s">
        <v>1371</v>
      </c>
      <c r="O1375" s="0" t="s">
        <v>1553</v>
      </c>
      <c r="P1375" s="198" t="n">
        <v>25000</v>
      </c>
      <c r="S1375" s="0" t="s">
        <v>1343</v>
      </c>
      <c r="T1375" s="0" t="s">
        <v>772</v>
      </c>
      <c r="U1375" s="200" t="n">
        <v>4.44</v>
      </c>
      <c r="V1375" s="0" t="s">
        <v>1662</v>
      </c>
      <c r="W1375" s="0" t="s">
        <v>1555</v>
      </c>
      <c r="X1375" s="0" t="s">
        <v>1556</v>
      </c>
      <c r="Y1375" s="0" t="s">
        <v>1376</v>
      </c>
      <c r="Z1375" s="0" t="s">
        <v>573</v>
      </c>
      <c r="AA1375" s="0" t="n">
        <v>789088</v>
      </c>
      <c r="AB1375" s="197" t="n">
        <v>37027.875</v>
      </c>
      <c r="AC1375" s="197" t="n">
        <v>37027.875</v>
      </c>
    </row>
    <row r="1376" customFormat="false" ht="12.75" hidden="false" customHeight="false" outlineLevel="0" collapsed="false">
      <c r="A1376" s="191" t="str">
        <f aca="false">B1376&amp;" "&amp;C1376&amp;" "&amp;D1376</f>
        <v>US Power Physical</v>
      </c>
      <c r="B1376" s="191" t="str">
        <f aca="false">IF((LEFT(N1376,2)="US"),"US","")</f>
        <v>US</v>
      </c>
      <c r="C1376" s="191" t="str">
        <f aca="false">M1376</f>
        <v>Power</v>
      </c>
      <c r="D1376" s="191" t="str">
        <f aca="false">IF(ISNUMBER(FIND("Phy",N1376))=TRUE(),"Physical","Financial")</f>
        <v>Physical</v>
      </c>
      <c r="E1376" s="191" t="n">
        <f aca="false">IF(VLOOKUP(S1376,'DD-Lookup'!$J$6:$L$50,3,FALSE())="Monthly",(YEAR(AC1376)-YEAR(AB1376))*12+MONTH(AC1376)-MONTH(AB1376)+1,(AC1376-AB1376+1))</f>
        <v>1</v>
      </c>
      <c r="F1376" s="220" t="n">
        <f aca="false">E1376*SUM(P1376:Q1376)</f>
        <v>25</v>
      </c>
      <c r="G1376" s="196" t="n">
        <v>1245959</v>
      </c>
      <c r="H1376" s="197" t="n">
        <v>37026.350462963</v>
      </c>
      <c r="I1376" s="0" t="s">
        <v>1763</v>
      </c>
      <c r="M1376" s="0" t="s">
        <v>72</v>
      </c>
      <c r="N1376" s="0" t="s">
        <v>1741</v>
      </c>
      <c r="O1376" s="0" t="s">
        <v>2086</v>
      </c>
      <c r="Q1376" s="198" t="n">
        <v>25</v>
      </c>
      <c r="S1376" s="0" t="s">
        <v>781</v>
      </c>
      <c r="T1376" s="0" t="s">
        <v>772</v>
      </c>
      <c r="U1376" s="200" t="n">
        <v>85</v>
      </c>
      <c r="V1376" s="0" t="s">
        <v>2087</v>
      </c>
      <c r="W1376" s="0" t="s">
        <v>1762</v>
      </c>
      <c r="X1376" s="0" t="s">
        <v>1745</v>
      </c>
      <c r="Y1376" s="0" t="s">
        <v>1167</v>
      </c>
      <c r="Z1376" s="0" t="s">
        <v>628</v>
      </c>
      <c r="AA1376" s="0" t="n">
        <v>611085.1</v>
      </c>
      <c r="AB1376" s="197" t="n">
        <v>37027.875</v>
      </c>
      <c r="AC1376" s="197" t="n">
        <v>37027.875</v>
      </c>
    </row>
    <row r="1377" customFormat="false" ht="12.75" hidden="false" customHeight="false" outlineLevel="0" collapsed="false">
      <c r="A1377" s="191" t="str">
        <f aca="false">B1377&amp;" "&amp;C1377&amp;" "&amp;D1377</f>
        <v>US Natural Gas Physical</v>
      </c>
      <c r="B1377" s="191" t="str">
        <f aca="false">IF((LEFT(N1377,2)="US"),"US","")</f>
        <v>US</v>
      </c>
      <c r="C1377" s="191" t="str">
        <f aca="false">M1377</f>
        <v>Natural Gas</v>
      </c>
      <c r="D1377" s="191" t="str">
        <f aca="false">IF(ISNUMBER(FIND("Phy",N1377))=TRUE(),"Physical","Financial")</f>
        <v>Physical</v>
      </c>
      <c r="E1377" s="191" t="n">
        <f aca="false">IF(VLOOKUP(S1377,'DD-Lookup'!$J$6:$L$50,3,FALSE())="Monthly",(YEAR(AC1377)-YEAR(AB1377))*12+MONTH(AC1377)-MONTH(AB1377)+1,(AC1377-AB1377+1))</f>
        <v>1</v>
      </c>
      <c r="F1377" s="220" t="n">
        <f aca="false">E1377*SUM(P1377:Q1377)</f>
        <v>10000</v>
      </c>
      <c r="G1377" s="196" t="n">
        <v>1245960</v>
      </c>
      <c r="H1377" s="197" t="n">
        <v>37026.3504976852</v>
      </c>
      <c r="I1377" s="0" t="s">
        <v>609</v>
      </c>
      <c r="M1377" s="0" t="s">
        <v>927</v>
      </c>
      <c r="N1377" s="0" t="s">
        <v>1371</v>
      </c>
      <c r="O1377" s="0" t="s">
        <v>1457</v>
      </c>
      <c r="Q1377" s="198" t="n">
        <v>10000</v>
      </c>
      <c r="S1377" s="0" t="s">
        <v>1343</v>
      </c>
      <c r="T1377" s="0" t="s">
        <v>772</v>
      </c>
      <c r="U1377" s="200" t="n">
        <v>4.41</v>
      </c>
      <c r="V1377" s="0" t="s">
        <v>1832</v>
      </c>
      <c r="W1377" s="0" t="s">
        <v>1459</v>
      </c>
      <c r="X1377" s="0" t="s">
        <v>1460</v>
      </c>
      <c r="Y1377" s="0" t="s">
        <v>1376</v>
      </c>
      <c r="Z1377" s="0" t="s">
        <v>573</v>
      </c>
      <c r="AA1377" s="0" t="n">
        <v>789089</v>
      </c>
      <c r="AB1377" s="197" t="n">
        <v>37027.875</v>
      </c>
      <c r="AC1377" s="197" t="n">
        <v>37027.875</v>
      </c>
    </row>
    <row r="1378" customFormat="false" ht="12.75" hidden="false" customHeight="false" outlineLevel="0" collapsed="false">
      <c r="A1378" s="191" t="str">
        <f aca="false">B1378&amp;" "&amp;C1378&amp;" "&amp;D1378</f>
        <v>US Natural Gas Physical</v>
      </c>
      <c r="B1378" s="191" t="str">
        <f aca="false">IF((LEFT(N1378,2)="US"),"US","")</f>
        <v>US</v>
      </c>
      <c r="C1378" s="191" t="str">
        <f aca="false">M1378</f>
        <v>Natural Gas</v>
      </c>
      <c r="D1378" s="191" t="str">
        <f aca="false">IF(ISNUMBER(FIND("Phy",N1378))=TRUE(),"Physical","Financial")</f>
        <v>Physical</v>
      </c>
      <c r="E1378" s="191" t="n">
        <f aca="false">IF(VLOOKUP(S1378,'DD-Lookup'!$J$6:$L$50,3,FALSE())="Monthly",(YEAR(AC1378)-YEAR(AB1378))*12+MONTH(AC1378)-MONTH(AB1378)+1,(AC1378-AB1378+1))</f>
        <v>1</v>
      </c>
      <c r="F1378" s="220" t="n">
        <f aca="false">E1378*SUM(P1378:Q1378)</f>
        <v>10000</v>
      </c>
      <c r="G1378" s="196" t="n">
        <v>1245961</v>
      </c>
      <c r="H1378" s="197" t="n">
        <v>37026.3505787037</v>
      </c>
      <c r="I1378" s="0" t="s">
        <v>1362</v>
      </c>
      <c r="M1378" s="0" t="s">
        <v>927</v>
      </c>
      <c r="N1378" s="0" t="s">
        <v>1371</v>
      </c>
      <c r="O1378" s="0" t="s">
        <v>1703</v>
      </c>
      <c r="P1378" s="198" t="n">
        <v>10000</v>
      </c>
      <c r="S1378" s="0" t="s">
        <v>1343</v>
      </c>
      <c r="T1378" s="0" t="s">
        <v>772</v>
      </c>
      <c r="U1378" s="200" t="n">
        <v>4.3</v>
      </c>
      <c r="V1378" s="0" t="s">
        <v>1999</v>
      </c>
      <c r="W1378" s="0" t="s">
        <v>1705</v>
      </c>
      <c r="X1378" s="0" t="s">
        <v>1676</v>
      </c>
      <c r="Y1378" s="0" t="s">
        <v>1376</v>
      </c>
      <c r="Z1378" s="0" t="s">
        <v>573</v>
      </c>
      <c r="AA1378" s="0" t="n">
        <v>789090</v>
      </c>
      <c r="AB1378" s="197" t="n">
        <v>37027.875</v>
      </c>
      <c r="AC1378" s="197" t="n">
        <v>37027.875</v>
      </c>
    </row>
    <row r="1379" customFormat="false" ht="12.75" hidden="false" customHeight="false" outlineLevel="0" collapsed="false">
      <c r="A1379" s="191" t="str">
        <f aca="false">B1379&amp;" "&amp;C1379&amp;" "&amp;D1379</f>
        <v>US Power Physical</v>
      </c>
      <c r="B1379" s="191" t="str">
        <f aca="false">IF((LEFT(N1379,2)="US"),"US","")</f>
        <v>US</v>
      </c>
      <c r="C1379" s="191" t="str">
        <f aca="false">M1379</f>
        <v>Power</v>
      </c>
      <c r="D1379" s="191" t="str">
        <f aca="false">IF(ISNUMBER(FIND("Phy",N1379))=TRUE(),"Physical","Financial")</f>
        <v>Physical</v>
      </c>
      <c r="E1379" s="191" t="n">
        <f aca="false">IF(VLOOKUP(S1379,'DD-Lookup'!$J$6:$L$50,3,FALSE())="Monthly",(YEAR(AC1379)-YEAR(AB1379))*12+MONTH(AC1379)-MONTH(AB1379)+1,(AC1379-AB1379+1))</f>
        <v>1</v>
      </c>
      <c r="F1379" s="220" t="n">
        <f aca="false">E1379*SUM(P1379:Q1379)</f>
        <v>25</v>
      </c>
      <c r="G1379" s="196" t="n">
        <v>1245962</v>
      </c>
      <c r="H1379" s="197" t="n">
        <v>37026.3507407407</v>
      </c>
      <c r="I1379" s="0" t="s">
        <v>1763</v>
      </c>
      <c r="M1379" s="0" t="s">
        <v>72</v>
      </c>
      <c r="N1379" s="0" t="s">
        <v>1741</v>
      </c>
      <c r="O1379" s="0" t="s">
        <v>2086</v>
      </c>
      <c r="Q1379" s="198" t="n">
        <v>25</v>
      </c>
      <c r="S1379" s="0" t="s">
        <v>781</v>
      </c>
      <c r="T1379" s="0" t="s">
        <v>772</v>
      </c>
      <c r="U1379" s="200" t="n">
        <v>85</v>
      </c>
      <c r="V1379" s="0" t="s">
        <v>2087</v>
      </c>
      <c r="W1379" s="0" t="s">
        <v>1762</v>
      </c>
      <c r="X1379" s="0" t="s">
        <v>1745</v>
      </c>
      <c r="Y1379" s="0" t="s">
        <v>1167</v>
      </c>
      <c r="Z1379" s="0" t="s">
        <v>628</v>
      </c>
      <c r="AA1379" s="0" t="n">
        <v>611086.1</v>
      </c>
      <c r="AB1379" s="197" t="n">
        <v>37027.875</v>
      </c>
      <c r="AC1379" s="197" t="n">
        <v>37027.875</v>
      </c>
    </row>
    <row r="1380" customFormat="false" ht="12.75" hidden="false" customHeight="false" outlineLevel="0" collapsed="false">
      <c r="A1380" s="191" t="str">
        <f aca="false">B1380&amp;" "&amp;C1380&amp;" "&amp;D1380</f>
        <v>US Natural Gas Physical</v>
      </c>
      <c r="B1380" s="191" t="str">
        <f aca="false">IF((LEFT(N1380,2)="US"),"US","")</f>
        <v>US</v>
      </c>
      <c r="C1380" s="191" t="str">
        <f aca="false">M1380</f>
        <v>Natural Gas</v>
      </c>
      <c r="D1380" s="191" t="str">
        <f aca="false">IF(ISNUMBER(FIND("Phy",N1380))=TRUE(),"Physical","Financial")</f>
        <v>Physical</v>
      </c>
      <c r="E1380" s="191" t="n">
        <f aca="false">IF(VLOOKUP(S1380,'DD-Lookup'!$J$6:$L$50,3,FALSE())="Monthly",(YEAR(AC1380)-YEAR(AB1380))*12+MONTH(AC1380)-MONTH(AB1380)+1,(AC1380-AB1380+1))</f>
        <v>1</v>
      </c>
      <c r="F1380" s="220" t="n">
        <f aca="false">E1380*SUM(P1380:Q1380)</f>
        <v>10000</v>
      </c>
      <c r="G1380" s="196" t="n">
        <v>1245966</v>
      </c>
      <c r="H1380" s="197" t="n">
        <v>37026.3508680556</v>
      </c>
      <c r="I1380" s="0" t="s">
        <v>1228</v>
      </c>
      <c r="M1380" s="0" t="s">
        <v>927</v>
      </c>
      <c r="N1380" s="0" t="s">
        <v>1371</v>
      </c>
      <c r="O1380" s="0" t="s">
        <v>1703</v>
      </c>
      <c r="Q1380" s="198" t="n">
        <v>10000</v>
      </c>
      <c r="S1380" s="0" t="s">
        <v>1343</v>
      </c>
      <c r="T1380" s="0" t="s">
        <v>772</v>
      </c>
      <c r="U1380" s="200" t="n">
        <v>4.325</v>
      </c>
      <c r="V1380" s="0" t="s">
        <v>1709</v>
      </c>
      <c r="W1380" s="0" t="s">
        <v>1705</v>
      </c>
      <c r="X1380" s="0" t="s">
        <v>1676</v>
      </c>
      <c r="Y1380" s="0" t="s">
        <v>1376</v>
      </c>
      <c r="Z1380" s="0" t="s">
        <v>573</v>
      </c>
      <c r="AA1380" s="0" t="n">
        <v>789092</v>
      </c>
      <c r="AB1380" s="197" t="n">
        <v>37027.875</v>
      </c>
      <c r="AC1380" s="197" t="n">
        <v>37027.875</v>
      </c>
    </row>
    <row r="1381" customFormat="false" ht="12.75" hidden="false" customHeight="false" outlineLevel="0" collapsed="false">
      <c r="A1381" s="191" t="str">
        <f aca="false">B1381&amp;" "&amp;C1381&amp;" "&amp;D1381</f>
        <v>US Natural Gas Physical</v>
      </c>
      <c r="B1381" s="191" t="str">
        <f aca="false">IF((LEFT(N1381,2)="US"),"US","")</f>
        <v>US</v>
      </c>
      <c r="C1381" s="191" t="str">
        <f aca="false">M1381</f>
        <v>Natural Gas</v>
      </c>
      <c r="D1381" s="191" t="str">
        <f aca="false">IF(ISNUMBER(FIND("Phy",N1381))=TRUE(),"Physical","Financial")</f>
        <v>Physical</v>
      </c>
      <c r="E1381" s="191" t="n">
        <f aca="false">IF(VLOOKUP(S1381,'DD-Lookup'!$J$6:$L$50,3,FALSE())="Monthly",(YEAR(AC1381)-YEAR(AB1381))*12+MONTH(AC1381)-MONTH(AB1381)+1,(AC1381-AB1381+1))</f>
        <v>1</v>
      </c>
      <c r="F1381" s="220" t="n">
        <f aca="false">E1381*SUM(P1381:Q1381)</f>
        <v>10000</v>
      </c>
      <c r="G1381" s="196" t="n">
        <v>1245967</v>
      </c>
      <c r="H1381" s="197" t="n">
        <v>37026.3510532407</v>
      </c>
      <c r="I1381" s="0" t="s">
        <v>1362</v>
      </c>
      <c r="M1381" s="0" t="s">
        <v>927</v>
      </c>
      <c r="N1381" s="0" t="s">
        <v>1371</v>
      </c>
      <c r="O1381" s="0" t="s">
        <v>1703</v>
      </c>
      <c r="P1381" s="198" t="n">
        <v>10000</v>
      </c>
      <c r="S1381" s="0" t="s">
        <v>1343</v>
      </c>
      <c r="T1381" s="0" t="s">
        <v>772</v>
      </c>
      <c r="U1381" s="200" t="n">
        <v>4.3</v>
      </c>
      <c r="V1381" s="0" t="s">
        <v>1999</v>
      </c>
      <c r="W1381" s="0" t="s">
        <v>1705</v>
      </c>
      <c r="X1381" s="0" t="s">
        <v>1676</v>
      </c>
      <c r="Y1381" s="0" t="s">
        <v>1376</v>
      </c>
      <c r="Z1381" s="0" t="s">
        <v>573</v>
      </c>
      <c r="AA1381" s="0" t="n">
        <v>789093</v>
      </c>
      <c r="AB1381" s="197" t="n">
        <v>37027.875</v>
      </c>
      <c r="AC1381" s="197" t="n">
        <v>37027.875</v>
      </c>
    </row>
    <row r="1382" customFormat="false" ht="12.75" hidden="false" customHeight="false" outlineLevel="0" collapsed="false">
      <c r="A1382" s="191" t="str">
        <f aca="false">B1382&amp;" "&amp;C1382&amp;" "&amp;D1382</f>
        <v>US Natural Gas Financial</v>
      </c>
      <c r="B1382" s="191" t="str">
        <f aca="false">IF((LEFT(N1382,2)="US"),"US","")</f>
        <v>US</v>
      </c>
      <c r="C1382" s="191" t="str">
        <f aca="false">M1382</f>
        <v>Natural Gas</v>
      </c>
      <c r="D1382" s="191" t="str">
        <f aca="false">IF(ISNUMBER(FIND("Phy",N1382))=TRUE(),"Physical","Financial")</f>
        <v>Financial</v>
      </c>
      <c r="E1382" s="191" t="n">
        <f aca="false">IF(VLOOKUP(S1382,'DD-Lookup'!$J$6:$L$50,3,FALSE())="Monthly",(YEAR(AC1382)-YEAR(AB1382))*12+MONTH(AC1382)-MONTH(AB1382)+1,(AC1382-AB1382+1))</f>
        <v>30</v>
      </c>
      <c r="F1382" s="220" t="n">
        <f aca="false">E1382*SUM(P1382:Q1382)</f>
        <v>75000</v>
      </c>
      <c r="G1382" s="196" t="n">
        <v>1245968</v>
      </c>
      <c r="H1382" s="197" t="n">
        <v>37026.351087963</v>
      </c>
      <c r="I1382" s="0" t="s">
        <v>1482</v>
      </c>
      <c r="M1382" s="0" t="s">
        <v>927</v>
      </c>
      <c r="N1382" s="0" t="s">
        <v>1341</v>
      </c>
      <c r="O1382" s="0" t="s">
        <v>1342</v>
      </c>
      <c r="P1382" s="198" t="n">
        <v>2500</v>
      </c>
      <c r="S1382" s="0" t="s">
        <v>1343</v>
      </c>
      <c r="T1382" s="0" t="s">
        <v>772</v>
      </c>
      <c r="U1382" s="200" t="n">
        <v>4.49</v>
      </c>
      <c r="V1382" s="0" t="s">
        <v>2073</v>
      </c>
      <c r="W1382" s="0" t="s">
        <v>1345</v>
      </c>
      <c r="X1382" s="0" t="s">
        <v>1346</v>
      </c>
      <c r="Y1382" s="0" t="s">
        <v>893</v>
      </c>
      <c r="Z1382" s="0" t="s">
        <v>573</v>
      </c>
      <c r="AA1382" s="0" t="s">
        <v>2088</v>
      </c>
      <c r="AB1382" s="197" t="n">
        <v>37043.875</v>
      </c>
      <c r="AC1382" s="197" t="n">
        <v>37072.875</v>
      </c>
      <c r="AD1382" s="0" t="n">
        <f aca="false">(AC1382-AB1382+1)*SUM(P1382:Q1382)</f>
        <v>75000</v>
      </c>
    </row>
    <row r="1383" customFormat="false" ht="12.75" hidden="false" customHeight="false" outlineLevel="0" collapsed="false">
      <c r="A1383" s="191" t="str">
        <f aca="false">B1383&amp;" "&amp;C1383&amp;" "&amp;D1383</f>
        <v>US Natural Gas Physical</v>
      </c>
      <c r="B1383" s="191" t="str">
        <f aca="false">IF((LEFT(N1383,2)="US"),"US","")</f>
        <v>US</v>
      </c>
      <c r="C1383" s="191" t="str">
        <f aca="false">M1383</f>
        <v>Natural Gas</v>
      </c>
      <c r="D1383" s="191" t="str">
        <f aca="false">IF(ISNUMBER(FIND("Phy",N1383))=TRUE(),"Physical","Financial")</f>
        <v>Physical</v>
      </c>
      <c r="E1383" s="191" t="n">
        <f aca="false">IF(VLOOKUP(S1383,'DD-Lookup'!$J$6:$L$50,3,FALSE())="Monthly",(YEAR(AC1383)-YEAR(AB1383))*12+MONTH(AC1383)-MONTH(AB1383)+1,(AC1383-AB1383+1))</f>
        <v>1</v>
      </c>
      <c r="F1383" s="220" t="n">
        <f aca="false">E1383*SUM(P1383:Q1383)</f>
        <v>5000</v>
      </c>
      <c r="G1383" s="196" t="n">
        <v>1245969</v>
      </c>
      <c r="H1383" s="197" t="n">
        <v>37026.351099537</v>
      </c>
      <c r="I1383" s="0" t="s">
        <v>1377</v>
      </c>
      <c r="M1383" s="0" t="s">
        <v>927</v>
      </c>
      <c r="N1383" s="0" t="s">
        <v>1371</v>
      </c>
      <c r="O1383" s="0" t="s">
        <v>1372</v>
      </c>
      <c r="Q1383" s="198" t="n">
        <v>5000</v>
      </c>
      <c r="S1383" s="0" t="s">
        <v>1343</v>
      </c>
      <c r="T1383" s="0" t="s">
        <v>772</v>
      </c>
      <c r="U1383" s="200" t="n">
        <v>4.5363</v>
      </c>
      <c r="V1383" s="0" t="s">
        <v>1473</v>
      </c>
      <c r="W1383" s="0" t="s">
        <v>1374</v>
      </c>
      <c r="X1383" s="0" t="s">
        <v>1375</v>
      </c>
      <c r="Y1383" s="0" t="s">
        <v>1376</v>
      </c>
      <c r="Z1383" s="0" t="s">
        <v>573</v>
      </c>
      <c r="AA1383" s="0" t="n">
        <v>789094</v>
      </c>
      <c r="AB1383" s="197" t="n">
        <v>37027.875</v>
      </c>
      <c r="AC1383" s="197" t="n">
        <v>37027.875</v>
      </c>
    </row>
    <row r="1384" customFormat="false" ht="12.75" hidden="false" customHeight="false" outlineLevel="0" collapsed="false">
      <c r="A1384" s="191" t="str">
        <f aca="false">B1384&amp;" "&amp;C1384&amp;" "&amp;D1384</f>
        <v>US Natural Gas Financial</v>
      </c>
      <c r="B1384" s="191" t="str">
        <f aca="false">IF((LEFT(N1384,2)="US"),"US","")</f>
        <v>US</v>
      </c>
      <c r="C1384" s="191" t="str">
        <f aca="false">M1384</f>
        <v>Natural Gas</v>
      </c>
      <c r="D1384" s="191" t="str">
        <f aca="false">IF(ISNUMBER(FIND("Phy",N1384))=TRUE(),"Physical","Financial")</f>
        <v>Financial</v>
      </c>
      <c r="E1384" s="191" t="n">
        <f aca="false">IF(VLOOKUP(S1384,'DD-Lookup'!$J$6:$L$50,3,FALSE())="Monthly",(YEAR(AC1384)-YEAR(AB1384))*12+MONTH(AC1384)-MONTH(AB1384)+1,(AC1384-AB1384+1))</f>
        <v>151</v>
      </c>
      <c r="F1384" s="220" t="n">
        <f aca="false">E1384*SUM(P1384:Q1384)</f>
        <v>755000</v>
      </c>
      <c r="G1384" s="196" t="n">
        <v>1245970</v>
      </c>
      <c r="H1384" s="197" t="n">
        <v>37026.3511111111</v>
      </c>
      <c r="I1384" s="0" t="s">
        <v>1257</v>
      </c>
      <c r="M1384" s="0" t="s">
        <v>927</v>
      </c>
      <c r="N1384" s="0" t="s">
        <v>1341</v>
      </c>
      <c r="O1384" s="0" t="s">
        <v>1442</v>
      </c>
      <c r="Q1384" s="198" t="n">
        <v>5000</v>
      </c>
      <c r="S1384" s="0" t="s">
        <v>1343</v>
      </c>
      <c r="T1384" s="0" t="s">
        <v>772</v>
      </c>
      <c r="U1384" s="200" t="n">
        <v>4.895</v>
      </c>
      <c r="V1384" s="0" t="s">
        <v>1454</v>
      </c>
      <c r="W1384" s="0" t="s">
        <v>1345</v>
      </c>
      <c r="X1384" s="0" t="s">
        <v>1346</v>
      </c>
      <c r="Y1384" s="0" t="s">
        <v>893</v>
      </c>
      <c r="Z1384" s="0" t="s">
        <v>573</v>
      </c>
      <c r="AA1384" s="0" t="s">
        <v>2089</v>
      </c>
      <c r="AB1384" s="197" t="n">
        <v>37196</v>
      </c>
      <c r="AC1384" s="197" t="n">
        <v>37346</v>
      </c>
      <c r="AD1384" s="0" t="n">
        <f aca="false">(AC1384-AB1384+1)*SUM(P1384:Q1384)</f>
        <v>755000</v>
      </c>
    </row>
    <row r="1385" customFormat="false" ht="12.75" hidden="false" customHeight="false" outlineLevel="0" collapsed="false">
      <c r="A1385" s="191" t="str">
        <f aca="false">B1385&amp;" "&amp;C1385&amp;" "&amp;D1385</f>
        <v>US Natural Gas Physical</v>
      </c>
      <c r="B1385" s="191" t="str">
        <f aca="false">IF((LEFT(N1385,2)="US"),"US","")</f>
        <v>US</v>
      </c>
      <c r="C1385" s="191" t="str">
        <f aca="false">M1385</f>
        <v>Natural Gas</v>
      </c>
      <c r="D1385" s="191" t="str">
        <f aca="false">IF(ISNUMBER(FIND("Phy",N1385))=TRUE(),"Physical","Financial")</f>
        <v>Physical</v>
      </c>
      <c r="E1385" s="191" t="n">
        <f aca="false">IF(VLOOKUP(S1385,'DD-Lookup'!$J$6:$L$50,3,FALSE())="Monthly",(YEAR(AC1385)-YEAR(AB1385))*12+MONTH(AC1385)-MONTH(AB1385)+1,(AC1385-AB1385+1))</f>
        <v>1</v>
      </c>
      <c r="F1385" s="220" t="n">
        <f aca="false">E1385*SUM(P1385:Q1385)</f>
        <v>10000</v>
      </c>
      <c r="G1385" s="196" t="n">
        <v>1245972</v>
      </c>
      <c r="H1385" s="197" t="n">
        <v>37026.3511458333</v>
      </c>
      <c r="I1385" s="0" t="s">
        <v>1228</v>
      </c>
      <c r="M1385" s="0" t="s">
        <v>927</v>
      </c>
      <c r="N1385" s="0" t="s">
        <v>1371</v>
      </c>
      <c r="O1385" s="0" t="s">
        <v>1703</v>
      </c>
      <c r="Q1385" s="198" t="n">
        <v>10000</v>
      </c>
      <c r="S1385" s="0" t="s">
        <v>1343</v>
      </c>
      <c r="T1385" s="0" t="s">
        <v>772</v>
      </c>
      <c r="U1385" s="200" t="n">
        <v>4.325</v>
      </c>
      <c r="V1385" s="0" t="s">
        <v>1709</v>
      </c>
      <c r="W1385" s="0" t="s">
        <v>1705</v>
      </c>
      <c r="X1385" s="0" t="s">
        <v>1676</v>
      </c>
      <c r="Y1385" s="0" t="s">
        <v>1376</v>
      </c>
      <c r="Z1385" s="0" t="s">
        <v>573</v>
      </c>
      <c r="AA1385" s="0" t="n">
        <v>789096</v>
      </c>
      <c r="AB1385" s="197" t="n">
        <v>37027.875</v>
      </c>
      <c r="AC1385" s="197" t="n">
        <v>37027.875</v>
      </c>
    </row>
    <row r="1386" customFormat="false" ht="12.75" hidden="false" customHeight="false" outlineLevel="0" collapsed="false">
      <c r="A1386" s="191" t="str">
        <f aca="false">B1386&amp;" "&amp;C1386&amp;" "&amp;D1386</f>
        <v>US Natural Gas Physical</v>
      </c>
      <c r="B1386" s="191" t="str">
        <f aca="false">IF((LEFT(N1386,2)="US"),"US","")</f>
        <v>US</v>
      </c>
      <c r="C1386" s="191" t="str">
        <f aca="false">M1386</f>
        <v>Natural Gas</v>
      </c>
      <c r="D1386" s="191" t="str">
        <f aca="false">IF(ISNUMBER(FIND("Phy",N1386))=TRUE(),"Physical","Financial")</f>
        <v>Physical</v>
      </c>
      <c r="E1386" s="191" t="n">
        <f aca="false">IF(VLOOKUP(S1386,'DD-Lookup'!$J$6:$L$50,3,FALSE())="Monthly",(YEAR(AC1386)-YEAR(AB1386))*12+MONTH(AC1386)-MONTH(AB1386)+1,(AC1386-AB1386+1))</f>
        <v>1</v>
      </c>
      <c r="F1386" s="220" t="n">
        <f aca="false">E1386*SUM(P1386:Q1386)</f>
        <v>5000</v>
      </c>
      <c r="G1386" s="196" t="n">
        <v>1245971</v>
      </c>
      <c r="H1386" s="197" t="n">
        <v>37026.3511458333</v>
      </c>
      <c r="I1386" s="0" t="s">
        <v>1430</v>
      </c>
      <c r="M1386" s="0" t="s">
        <v>927</v>
      </c>
      <c r="N1386" s="0" t="s">
        <v>1371</v>
      </c>
      <c r="O1386" s="0" t="s">
        <v>1731</v>
      </c>
      <c r="P1386" s="198" t="n">
        <v>5000</v>
      </c>
      <c r="S1386" s="0" t="s">
        <v>1343</v>
      </c>
      <c r="T1386" s="0" t="s">
        <v>772</v>
      </c>
      <c r="U1386" s="200" t="n">
        <v>3.055</v>
      </c>
      <c r="V1386" s="0" t="s">
        <v>1778</v>
      </c>
      <c r="W1386" s="0" t="s">
        <v>1733</v>
      </c>
      <c r="X1386" s="0" t="s">
        <v>1676</v>
      </c>
      <c r="Y1386" s="0" t="s">
        <v>1376</v>
      </c>
      <c r="Z1386" s="0" t="s">
        <v>573</v>
      </c>
      <c r="AA1386" s="0" t="n">
        <v>789095</v>
      </c>
      <c r="AB1386" s="197" t="n">
        <v>37027.875</v>
      </c>
      <c r="AC1386" s="197" t="n">
        <v>37027.875</v>
      </c>
    </row>
    <row r="1387" customFormat="false" ht="12.75" hidden="false" customHeight="false" outlineLevel="0" collapsed="false">
      <c r="A1387" s="191" t="str">
        <f aca="false">B1387&amp;" "&amp;C1387&amp;" "&amp;D1387</f>
        <v>US Power Physical</v>
      </c>
      <c r="B1387" s="191" t="str">
        <f aca="false">IF((LEFT(N1387,2)="US"),"US","")</f>
        <v>US</v>
      </c>
      <c r="C1387" s="191" t="str">
        <f aca="false">M1387</f>
        <v>Power</v>
      </c>
      <c r="D1387" s="191" t="str">
        <f aca="false">IF(ISNUMBER(FIND("Phy",N1387))=TRUE(),"Physical","Financial")</f>
        <v>Physical</v>
      </c>
      <c r="E1387" s="191" t="n">
        <f aca="false">IF(VLOOKUP(S1387,'DD-Lookup'!$J$6:$L$50,3,FALSE())="Monthly",(YEAR(AC1387)-YEAR(AB1387))*12+MONTH(AC1387)-MONTH(AB1387)+1,(AC1387-AB1387+1))</f>
        <v>1</v>
      </c>
      <c r="F1387" s="220" t="n">
        <f aca="false">E1387*SUM(P1387:Q1387)</f>
        <v>25</v>
      </c>
      <c r="G1387" s="196" t="n">
        <v>1245973</v>
      </c>
      <c r="H1387" s="197" t="n">
        <v>37026.3511921296</v>
      </c>
      <c r="I1387" s="0" t="s">
        <v>1870</v>
      </c>
      <c r="M1387" s="0" t="s">
        <v>72</v>
      </c>
      <c r="N1387" s="0" t="s">
        <v>1746</v>
      </c>
      <c r="O1387" s="0" t="s">
        <v>1769</v>
      </c>
      <c r="P1387" s="198" t="n">
        <v>25</v>
      </c>
      <c r="S1387" s="0" t="s">
        <v>781</v>
      </c>
      <c r="T1387" s="0" t="s">
        <v>772</v>
      </c>
      <c r="U1387" s="200" t="n">
        <v>238</v>
      </c>
      <c r="V1387" s="0" t="s">
        <v>1871</v>
      </c>
      <c r="W1387" s="0" t="s">
        <v>1768</v>
      </c>
      <c r="X1387" s="0" t="s">
        <v>1750</v>
      </c>
      <c r="Y1387" s="0" t="s">
        <v>1167</v>
      </c>
      <c r="Z1387" s="0" t="s">
        <v>628</v>
      </c>
      <c r="AA1387" s="0" t="n">
        <v>611088.1</v>
      </c>
      <c r="AB1387" s="197" t="n">
        <v>37027.875</v>
      </c>
      <c r="AC1387" s="197" t="n">
        <v>37027.875</v>
      </c>
    </row>
    <row r="1388" customFormat="false" ht="12.75" hidden="false" customHeight="false" outlineLevel="0" collapsed="false">
      <c r="A1388" s="191" t="str">
        <f aca="false">B1388&amp;" "&amp;C1388&amp;" "&amp;D1388</f>
        <v>US Natural Gas Physical</v>
      </c>
      <c r="B1388" s="191" t="str">
        <f aca="false">IF((LEFT(N1388,2)="US"),"US","")</f>
        <v>US</v>
      </c>
      <c r="C1388" s="191" t="str">
        <f aca="false">M1388</f>
        <v>Natural Gas</v>
      </c>
      <c r="D1388" s="191" t="str">
        <f aca="false">IF(ISNUMBER(FIND("Phy",N1388))=TRUE(),"Physical","Financial")</f>
        <v>Physical</v>
      </c>
      <c r="E1388" s="191" t="n">
        <f aca="false">IF(VLOOKUP(S1388,'DD-Lookup'!$J$6:$L$50,3,FALSE())="Monthly",(YEAR(AC1388)-YEAR(AB1388))*12+MONTH(AC1388)-MONTH(AB1388)+1,(AC1388-AB1388+1))</f>
        <v>1</v>
      </c>
      <c r="F1388" s="220" t="n">
        <f aca="false">E1388*SUM(P1388:Q1388)</f>
        <v>4500</v>
      </c>
      <c r="G1388" s="196" t="n">
        <v>1245974</v>
      </c>
      <c r="H1388" s="197" t="n">
        <v>37026.3513078704</v>
      </c>
      <c r="I1388" s="0" t="s">
        <v>1535</v>
      </c>
      <c r="M1388" s="0" t="s">
        <v>927</v>
      </c>
      <c r="N1388" s="0" t="s">
        <v>1371</v>
      </c>
      <c r="O1388" s="0" t="s">
        <v>1646</v>
      </c>
      <c r="P1388" s="198" t="n">
        <v>4500</v>
      </c>
      <c r="S1388" s="0" t="s">
        <v>1343</v>
      </c>
      <c r="T1388" s="0" t="s">
        <v>772</v>
      </c>
      <c r="U1388" s="200" t="n">
        <v>4.385</v>
      </c>
      <c r="V1388" s="0" t="s">
        <v>1918</v>
      </c>
      <c r="W1388" s="0" t="s">
        <v>1459</v>
      </c>
      <c r="X1388" s="0" t="s">
        <v>1460</v>
      </c>
      <c r="Y1388" s="0" t="s">
        <v>1376</v>
      </c>
      <c r="Z1388" s="0" t="s">
        <v>573</v>
      </c>
      <c r="AA1388" s="0" t="n">
        <v>789097</v>
      </c>
      <c r="AB1388" s="197" t="n">
        <v>37027.875</v>
      </c>
      <c r="AC1388" s="197" t="n">
        <v>37027.875</v>
      </c>
    </row>
    <row r="1389" customFormat="false" ht="12.75" hidden="false" customHeight="false" outlineLevel="0" collapsed="false">
      <c r="A1389" s="191" t="str">
        <f aca="false">B1389&amp;" "&amp;C1389&amp;" "&amp;D1389</f>
        <v>US Natural Gas Physical</v>
      </c>
      <c r="B1389" s="191" t="str">
        <f aca="false">IF((LEFT(N1389,2)="US"),"US","")</f>
        <v>US</v>
      </c>
      <c r="C1389" s="191" t="str">
        <f aca="false">M1389</f>
        <v>Natural Gas</v>
      </c>
      <c r="D1389" s="191" t="str">
        <f aca="false">IF(ISNUMBER(FIND("Phy",N1389))=TRUE(),"Physical","Financial")</f>
        <v>Physical</v>
      </c>
      <c r="E1389" s="191" t="n">
        <f aca="false">IF(VLOOKUP(S1389,'DD-Lookup'!$J$6:$L$50,3,FALSE())="Monthly",(YEAR(AC1389)-YEAR(AB1389))*12+MONTH(AC1389)-MONTH(AB1389)+1,(AC1389-AB1389+1))</f>
        <v>1</v>
      </c>
      <c r="F1389" s="220" t="n">
        <f aca="false">E1389*SUM(P1389:Q1389)</f>
        <v>10000</v>
      </c>
      <c r="G1389" s="196" t="n">
        <v>1245975</v>
      </c>
      <c r="H1389" s="197" t="n">
        <v>37026.351400463</v>
      </c>
      <c r="I1389" s="0" t="s">
        <v>1492</v>
      </c>
      <c r="M1389" s="0" t="s">
        <v>927</v>
      </c>
      <c r="N1389" s="0" t="s">
        <v>1371</v>
      </c>
      <c r="O1389" s="0" t="s">
        <v>1703</v>
      </c>
      <c r="P1389" s="198" t="n">
        <v>10000</v>
      </c>
      <c r="S1389" s="0" t="s">
        <v>1343</v>
      </c>
      <c r="T1389" s="0" t="s">
        <v>772</v>
      </c>
      <c r="U1389" s="200" t="n">
        <v>4.3</v>
      </c>
      <c r="V1389" s="0" t="s">
        <v>2090</v>
      </c>
      <c r="W1389" s="0" t="s">
        <v>1705</v>
      </c>
      <c r="X1389" s="0" t="s">
        <v>1676</v>
      </c>
      <c r="Y1389" s="0" t="s">
        <v>1376</v>
      </c>
      <c r="Z1389" s="0" t="s">
        <v>573</v>
      </c>
      <c r="AA1389" s="0" t="n">
        <v>789098</v>
      </c>
      <c r="AB1389" s="197" t="n">
        <v>37027.875</v>
      </c>
      <c r="AC1389" s="197" t="n">
        <v>37027.875</v>
      </c>
    </row>
    <row r="1390" customFormat="false" ht="12.75" hidden="false" customHeight="false" outlineLevel="0" collapsed="false">
      <c r="A1390" s="191" t="str">
        <f aca="false">B1390&amp;" "&amp;C1390&amp;" "&amp;D1390</f>
        <v>US Natural Gas Physical</v>
      </c>
      <c r="B1390" s="191" t="str">
        <f aca="false">IF((LEFT(N1390,2)="US"),"US","")</f>
        <v>US</v>
      </c>
      <c r="C1390" s="191" t="str">
        <f aca="false">M1390</f>
        <v>Natural Gas</v>
      </c>
      <c r="D1390" s="191" t="str">
        <f aca="false">IF(ISNUMBER(FIND("Phy",N1390))=TRUE(),"Physical","Financial")</f>
        <v>Physical</v>
      </c>
      <c r="E1390" s="191" t="n">
        <f aca="false">IF(VLOOKUP(S1390,'DD-Lookup'!$J$6:$L$50,3,FALSE())="Monthly",(YEAR(AC1390)-YEAR(AB1390))*12+MONTH(AC1390)-MONTH(AB1390)+1,(AC1390-AB1390+1))</f>
        <v>1</v>
      </c>
      <c r="F1390" s="220" t="n">
        <f aca="false">E1390*SUM(P1390:Q1390)</f>
        <v>5000</v>
      </c>
      <c r="G1390" s="196" t="n">
        <v>1245976</v>
      </c>
      <c r="H1390" s="197" t="n">
        <v>37026.3515046296</v>
      </c>
      <c r="I1390" s="0" t="s">
        <v>1228</v>
      </c>
      <c r="M1390" s="0" t="s">
        <v>927</v>
      </c>
      <c r="N1390" s="0" t="s">
        <v>1371</v>
      </c>
      <c r="O1390" s="0" t="s">
        <v>1703</v>
      </c>
      <c r="Q1390" s="198" t="n">
        <v>5000</v>
      </c>
      <c r="S1390" s="0" t="s">
        <v>1343</v>
      </c>
      <c r="T1390" s="0" t="s">
        <v>772</v>
      </c>
      <c r="U1390" s="200" t="n">
        <v>4.325</v>
      </c>
      <c r="V1390" s="0" t="s">
        <v>1709</v>
      </c>
      <c r="W1390" s="0" t="s">
        <v>1705</v>
      </c>
      <c r="X1390" s="0" t="s">
        <v>1676</v>
      </c>
      <c r="Y1390" s="0" t="s">
        <v>1376</v>
      </c>
      <c r="Z1390" s="0" t="s">
        <v>573</v>
      </c>
      <c r="AA1390" s="0" t="n">
        <v>789099</v>
      </c>
      <c r="AB1390" s="197" t="n">
        <v>37027.875</v>
      </c>
      <c r="AC1390" s="197" t="n">
        <v>37027.875</v>
      </c>
    </row>
    <row r="1391" customFormat="false" ht="12.75" hidden="false" customHeight="false" outlineLevel="0" collapsed="false">
      <c r="A1391" s="191" t="str">
        <f aca="false">B1391&amp;" "&amp;C1391&amp;" "&amp;D1391</f>
        <v>US Power Physical</v>
      </c>
      <c r="B1391" s="191" t="str">
        <f aca="false">IF((LEFT(N1391,2)="US"),"US","")</f>
        <v>US</v>
      </c>
      <c r="C1391" s="191" t="str">
        <f aca="false">M1391</f>
        <v>Power</v>
      </c>
      <c r="D1391" s="191" t="str">
        <f aca="false">IF(ISNUMBER(FIND("Phy",N1391))=TRUE(),"Physical","Financial")</f>
        <v>Physical</v>
      </c>
      <c r="E1391" s="191" t="n">
        <f aca="false">IF(VLOOKUP(S1391,'DD-Lookup'!$J$6:$L$50,3,FALSE())="Monthly",(YEAR(AC1391)-YEAR(AB1391))*12+MONTH(AC1391)-MONTH(AB1391)+1,(AC1391-AB1391+1))</f>
        <v>1</v>
      </c>
      <c r="F1391" s="220" t="n">
        <f aca="false">E1391*SUM(P1391:Q1391)</f>
        <v>25</v>
      </c>
      <c r="G1391" s="196" t="n">
        <v>1245977</v>
      </c>
      <c r="H1391" s="197" t="n">
        <v>37026.3516435185</v>
      </c>
      <c r="I1391" s="0" t="s">
        <v>1180</v>
      </c>
      <c r="M1391" s="0" t="s">
        <v>72</v>
      </c>
      <c r="N1391" s="0" t="s">
        <v>1741</v>
      </c>
      <c r="O1391" s="0" t="s">
        <v>1760</v>
      </c>
      <c r="Q1391" s="198" t="n">
        <v>25</v>
      </c>
      <c r="S1391" s="0" t="s">
        <v>781</v>
      </c>
      <c r="T1391" s="0" t="s">
        <v>772</v>
      </c>
      <c r="U1391" s="200" t="n">
        <v>80</v>
      </c>
      <c r="V1391" s="0" t="s">
        <v>2091</v>
      </c>
      <c r="W1391" s="0" t="s">
        <v>1762</v>
      </c>
      <c r="X1391" s="0" t="s">
        <v>1745</v>
      </c>
      <c r="Y1391" s="0" t="s">
        <v>1167</v>
      </c>
      <c r="Z1391" s="0" t="s">
        <v>628</v>
      </c>
      <c r="AA1391" s="0" t="n">
        <v>611089.1</v>
      </c>
      <c r="AB1391" s="197" t="n">
        <v>37027.875</v>
      </c>
      <c r="AC1391" s="197" t="n">
        <v>37027.875</v>
      </c>
    </row>
    <row r="1392" customFormat="false" ht="12.75" hidden="false" customHeight="false" outlineLevel="0" collapsed="false">
      <c r="A1392" s="191" t="str">
        <f aca="false">B1392&amp;" "&amp;C1392&amp;" "&amp;D1392</f>
        <v>US Natural Gas Physical</v>
      </c>
      <c r="B1392" s="191" t="str">
        <f aca="false">IF((LEFT(N1392,2)="US"),"US","")</f>
        <v>US</v>
      </c>
      <c r="C1392" s="191" t="str">
        <f aca="false">M1392</f>
        <v>Natural Gas</v>
      </c>
      <c r="D1392" s="191" t="str">
        <f aca="false">IF(ISNUMBER(FIND("Phy",N1392))=TRUE(),"Physical","Financial")</f>
        <v>Physical</v>
      </c>
      <c r="E1392" s="191" t="n">
        <f aca="false">IF(VLOOKUP(S1392,'DD-Lookup'!$J$6:$L$50,3,FALSE())="Monthly",(YEAR(AC1392)-YEAR(AB1392))*12+MONTH(AC1392)-MONTH(AB1392)+1,(AC1392-AB1392+1))</f>
        <v>1</v>
      </c>
      <c r="F1392" s="220" t="n">
        <f aca="false">E1392*SUM(P1392:Q1392)</f>
        <v>10000</v>
      </c>
      <c r="G1392" s="196" t="n">
        <v>1245979</v>
      </c>
      <c r="H1392" s="197" t="n">
        <v>37026.3516550926</v>
      </c>
      <c r="I1392" s="0" t="s">
        <v>1362</v>
      </c>
      <c r="M1392" s="0" t="s">
        <v>927</v>
      </c>
      <c r="N1392" s="0" t="s">
        <v>1371</v>
      </c>
      <c r="O1392" s="0" t="s">
        <v>1703</v>
      </c>
      <c r="P1392" s="198" t="n">
        <v>10000</v>
      </c>
      <c r="S1392" s="0" t="s">
        <v>1343</v>
      </c>
      <c r="T1392" s="0" t="s">
        <v>772</v>
      </c>
      <c r="U1392" s="200" t="n">
        <v>4.3</v>
      </c>
      <c r="V1392" s="0" t="s">
        <v>1999</v>
      </c>
      <c r="W1392" s="0" t="s">
        <v>1705</v>
      </c>
      <c r="X1392" s="0" t="s">
        <v>1676</v>
      </c>
      <c r="Y1392" s="0" t="s">
        <v>1376</v>
      </c>
      <c r="Z1392" s="0" t="s">
        <v>573</v>
      </c>
      <c r="AA1392" s="0" t="n">
        <v>789101</v>
      </c>
      <c r="AB1392" s="197" t="n">
        <v>37027.875</v>
      </c>
      <c r="AC1392" s="197" t="n">
        <v>37027.875</v>
      </c>
    </row>
    <row r="1393" customFormat="false" ht="12.75" hidden="false" customHeight="false" outlineLevel="0" collapsed="false">
      <c r="A1393" s="191" t="str">
        <f aca="false">B1393&amp;" "&amp;C1393&amp;" "&amp;D1393</f>
        <v>US Natural Gas Physical</v>
      </c>
      <c r="B1393" s="191" t="str">
        <f aca="false">IF((LEFT(N1393,2)="US"),"US","")</f>
        <v>US</v>
      </c>
      <c r="C1393" s="191" t="str">
        <f aca="false">M1393</f>
        <v>Natural Gas</v>
      </c>
      <c r="D1393" s="191" t="str">
        <f aca="false">IF(ISNUMBER(FIND("Phy",N1393))=TRUE(),"Physical","Financial")</f>
        <v>Physical</v>
      </c>
      <c r="E1393" s="191" t="n">
        <f aca="false">IF(VLOOKUP(S1393,'DD-Lookup'!$J$6:$L$50,3,FALSE())="Monthly",(YEAR(AC1393)-YEAR(AB1393))*12+MONTH(AC1393)-MONTH(AB1393)+1,(AC1393-AB1393+1))</f>
        <v>1</v>
      </c>
      <c r="F1393" s="220" t="n">
        <f aca="false">E1393*SUM(P1393:Q1393)</f>
        <v>5000</v>
      </c>
      <c r="G1393" s="196" t="n">
        <v>1245978</v>
      </c>
      <c r="H1393" s="197" t="n">
        <v>37026.3516550926</v>
      </c>
      <c r="I1393" s="0" t="s">
        <v>1420</v>
      </c>
      <c r="M1393" s="0" t="s">
        <v>927</v>
      </c>
      <c r="N1393" s="0" t="s">
        <v>1371</v>
      </c>
      <c r="O1393" s="0" t="s">
        <v>1751</v>
      </c>
      <c r="Q1393" s="198" t="n">
        <v>5000</v>
      </c>
      <c r="S1393" s="0" t="s">
        <v>1343</v>
      </c>
      <c r="T1393" s="0" t="s">
        <v>772</v>
      </c>
      <c r="U1393" s="200" t="n">
        <v>3.29</v>
      </c>
      <c r="V1393" s="0" t="s">
        <v>2039</v>
      </c>
      <c r="W1393" s="0" t="s">
        <v>1752</v>
      </c>
      <c r="X1393" s="0" t="s">
        <v>1676</v>
      </c>
      <c r="Y1393" s="0" t="s">
        <v>1376</v>
      </c>
      <c r="Z1393" s="0" t="s">
        <v>573</v>
      </c>
      <c r="AA1393" s="0" t="n">
        <v>789100</v>
      </c>
      <c r="AB1393" s="197" t="n">
        <v>37027.875</v>
      </c>
      <c r="AC1393" s="197" t="n">
        <v>37027.875</v>
      </c>
    </row>
    <row r="1394" customFormat="false" ht="12.75" hidden="false" customHeight="false" outlineLevel="0" collapsed="false">
      <c r="A1394" s="191" t="str">
        <f aca="false">B1394&amp;" "&amp;C1394&amp;" "&amp;D1394</f>
        <v>US Power Physical</v>
      </c>
      <c r="B1394" s="191" t="str">
        <f aca="false">IF((LEFT(N1394,2)="US"),"US","")</f>
        <v>US</v>
      </c>
      <c r="C1394" s="191" t="str">
        <f aca="false">M1394</f>
        <v>Power</v>
      </c>
      <c r="D1394" s="191" t="str">
        <f aca="false">IF(ISNUMBER(FIND("Phy",N1394))=TRUE(),"Physical","Financial")</f>
        <v>Physical</v>
      </c>
      <c r="E1394" s="191" t="n">
        <f aca="false">IF(VLOOKUP(S1394,'DD-Lookup'!$J$6:$L$50,3,FALSE())="Monthly",(YEAR(AC1394)-YEAR(AB1394))*12+MONTH(AC1394)-MONTH(AB1394)+1,(AC1394-AB1394+1))</f>
        <v>1</v>
      </c>
      <c r="F1394" s="220" t="n">
        <f aca="false">E1394*SUM(P1394:Q1394)</f>
        <v>25</v>
      </c>
      <c r="G1394" s="196" t="n">
        <v>1245980</v>
      </c>
      <c r="H1394" s="197" t="n">
        <v>37026.3517013889</v>
      </c>
      <c r="I1394" s="0" t="s">
        <v>1362</v>
      </c>
      <c r="J1394" s="0" t="s">
        <v>2092</v>
      </c>
      <c r="K1394" s="0" t="s">
        <v>1301</v>
      </c>
      <c r="M1394" s="0" t="s">
        <v>72</v>
      </c>
      <c r="N1394" s="0" t="s">
        <v>1746</v>
      </c>
      <c r="O1394" s="0" t="s">
        <v>1769</v>
      </c>
      <c r="Q1394" s="198" t="n">
        <v>25</v>
      </c>
      <c r="S1394" s="0" t="s">
        <v>781</v>
      </c>
      <c r="T1394" s="0" t="s">
        <v>772</v>
      </c>
      <c r="U1394" s="200" t="n">
        <v>240</v>
      </c>
      <c r="V1394" s="0" t="s">
        <v>2093</v>
      </c>
      <c r="W1394" s="0" t="s">
        <v>1768</v>
      </c>
      <c r="X1394" s="0" t="s">
        <v>1750</v>
      </c>
      <c r="Y1394" s="0" t="s">
        <v>1167</v>
      </c>
      <c r="Z1394" s="0" t="s">
        <v>628</v>
      </c>
      <c r="AA1394" s="0" t="n">
        <v>611090.1</v>
      </c>
      <c r="AB1394" s="197" t="n">
        <v>37027.875</v>
      </c>
      <c r="AC1394" s="197" t="n">
        <v>37027.875</v>
      </c>
    </row>
    <row r="1395" customFormat="false" ht="12.75" hidden="false" customHeight="false" outlineLevel="0" collapsed="false">
      <c r="A1395" s="191" t="str">
        <f aca="false">B1395&amp;" "&amp;C1395&amp;" "&amp;D1395</f>
        <v>US Power Physical</v>
      </c>
      <c r="B1395" s="191" t="str">
        <f aca="false">IF((LEFT(N1395,2)="US"),"US","")</f>
        <v>US</v>
      </c>
      <c r="C1395" s="191" t="str">
        <f aca="false">M1395</f>
        <v>Power</v>
      </c>
      <c r="D1395" s="191" t="str">
        <f aca="false">IF(ISNUMBER(FIND("Phy",N1395))=TRUE(),"Physical","Financial")</f>
        <v>Physical</v>
      </c>
      <c r="E1395" s="191" t="n">
        <f aca="false">IF(VLOOKUP(S1395,'DD-Lookup'!$J$6:$L$50,3,FALSE())="Monthly",(YEAR(AC1395)-YEAR(AB1395))*12+MONTH(AC1395)-MONTH(AB1395)+1,(AC1395-AB1395+1))</f>
        <v>2</v>
      </c>
      <c r="F1395" s="220" t="n">
        <f aca="false">E1395*SUM(P1395:Q1395)</f>
        <v>100</v>
      </c>
      <c r="G1395" s="196" t="n">
        <v>1245981</v>
      </c>
      <c r="H1395" s="197" t="n">
        <v>37026.3517013889</v>
      </c>
      <c r="I1395" s="0" t="s">
        <v>1262</v>
      </c>
      <c r="M1395" s="0" t="s">
        <v>72</v>
      </c>
      <c r="N1395" s="0" t="s">
        <v>1190</v>
      </c>
      <c r="O1395" s="0" t="s">
        <v>1605</v>
      </c>
      <c r="Q1395" s="198" t="n">
        <v>50</v>
      </c>
      <c r="S1395" s="0" t="s">
        <v>781</v>
      </c>
      <c r="T1395" s="0" t="s">
        <v>772</v>
      </c>
      <c r="U1395" s="200" t="n">
        <v>42.5</v>
      </c>
      <c r="V1395" s="0" t="s">
        <v>2094</v>
      </c>
      <c r="W1395" s="0" t="s">
        <v>1202</v>
      </c>
      <c r="X1395" s="0" t="s">
        <v>1203</v>
      </c>
      <c r="Y1395" s="0" t="s">
        <v>1167</v>
      </c>
      <c r="Z1395" s="0" t="s">
        <v>628</v>
      </c>
      <c r="AA1395" s="0" t="n">
        <v>611091.1</v>
      </c>
      <c r="AB1395" s="197" t="n">
        <v>37028.875</v>
      </c>
      <c r="AC1395" s="197" t="n">
        <v>37029.875</v>
      </c>
    </row>
    <row r="1396" customFormat="false" ht="12.75" hidden="false" customHeight="false" outlineLevel="0" collapsed="false">
      <c r="A1396" s="191" t="str">
        <f aca="false">B1396&amp;" "&amp;C1396&amp;" "&amp;D1396</f>
        <v>US Natural Gas Physical</v>
      </c>
      <c r="B1396" s="191" t="str">
        <f aca="false">IF((LEFT(N1396,2)="US"),"US","")</f>
        <v>US</v>
      </c>
      <c r="C1396" s="191" t="str">
        <f aca="false">M1396</f>
        <v>Natural Gas</v>
      </c>
      <c r="D1396" s="191" t="str">
        <f aca="false">IF(ISNUMBER(FIND("Phy",N1396))=TRUE(),"Physical","Financial")</f>
        <v>Physical</v>
      </c>
      <c r="E1396" s="191" t="n">
        <f aca="false">IF(VLOOKUP(S1396,'DD-Lookup'!$J$6:$L$50,3,FALSE())="Monthly",(YEAR(AC1396)-YEAR(AB1396))*12+MONTH(AC1396)-MONTH(AB1396)+1,(AC1396-AB1396+1))</f>
        <v>1</v>
      </c>
      <c r="F1396" s="220" t="n">
        <f aca="false">E1396*SUM(P1396:Q1396)</f>
        <v>3000</v>
      </c>
      <c r="G1396" s="196" t="n">
        <v>1245982</v>
      </c>
      <c r="H1396" s="197" t="n">
        <v>37026.3517476852</v>
      </c>
      <c r="I1396" s="0" t="s">
        <v>1251</v>
      </c>
      <c r="M1396" s="0" t="s">
        <v>927</v>
      </c>
      <c r="N1396" s="0" t="s">
        <v>1371</v>
      </c>
      <c r="O1396" s="0" t="s">
        <v>1488</v>
      </c>
      <c r="Q1396" s="198" t="n">
        <v>3000</v>
      </c>
      <c r="S1396" s="0" t="s">
        <v>1343</v>
      </c>
      <c r="T1396" s="0" t="s">
        <v>772</v>
      </c>
      <c r="U1396" s="200" t="n">
        <v>4.33</v>
      </c>
      <c r="V1396" s="0" t="s">
        <v>1589</v>
      </c>
      <c r="W1396" s="0" t="s">
        <v>1424</v>
      </c>
      <c r="X1396" s="0" t="s">
        <v>1425</v>
      </c>
      <c r="Y1396" s="0" t="s">
        <v>1376</v>
      </c>
      <c r="Z1396" s="0" t="s">
        <v>573</v>
      </c>
      <c r="AA1396" s="0" t="n">
        <v>789102</v>
      </c>
      <c r="AB1396" s="197" t="n">
        <v>37027.875</v>
      </c>
      <c r="AC1396" s="197" t="n">
        <v>37027.875</v>
      </c>
    </row>
    <row r="1397" customFormat="false" ht="12.75" hidden="false" customHeight="false" outlineLevel="0" collapsed="false">
      <c r="A1397" s="191" t="str">
        <f aca="false">B1397&amp;" "&amp;C1397&amp;" "&amp;D1397</f>
        <v>US Power Physical</v>
      </c>
      <c r="B1397" s="191" t="str">
        <f aca="false">IF((LEFT(N1397,2)="US"),"US","")</f>
        <v>US</v>
      </c>
      <c r="C1397" s="191" t="str">
        <f aca="false">M1397</f>
        <v>Power</v>
      </c>
      <c r="D1397" s="191" t="str">
        <f aca="false">IF(ISNUMBER(FIND("Phy",N1397))=TRUE(),"Physical","Financial")</f>
        <v>Physical</v>
      </c>
      <c r="E1397" s="191" t="n">
        <f aca="false">IF(VLOOKUP(S1397,'DD-Lookup'!$J$6:$L$50,3,FALSE())="Monthly",(YEAR(AC1397)-YEAR(AB1397))*12+MONTH(AC1397)-MONTH(AB1397)+1,(AC1397-AB1397+1))</f>
        <v>1</v>
      </c>
      <c r="F1397" s="220" t="n">
        <f aca="false">E1397*SUM(P1397:Q1397)</f>
        <v>25</v>
      </c>
      <c r="G1397" s="196" t="n">
        <v>1245984</v>
      </c>
      <c r="H1397" s="197" t="n">
        <v>37026.3517592593</v>
      </c>
      <c r="I1397" s="0" t="s">
        <v>1225</v>
      </c>
      <c r="M1397" s="0" t="s">
        <v>72</v>
      </c>
      <c r="N1397" s="0" t="s">
        <v>1746</v>
      </c>
      <c r="O1397" s="0" t="s">
        <v>1747</v>
      </c>
      <c r="Q1397" s="198" t="n">
        <v>25</v>
      </c>
      <c r="S1397" s="0" t="s">
        <v>781</v>
      </c>
      <c r="T1397" s="0" t="s">
        <v>772</v>
      </c>
      <c r="U1397" s="200" t="n">
        <v>93</v>
      </c>
      <c r="V1397" s="0" t="s">
        <v>1853</v>
      </c>
      <c r="W1397" s="0" t="s">
        <v>1749</v>
      </c>
      <c r="X1397" s="0" t="s">
        <v>1750</v>
      </c>
      <c r="Y1397" s="0" t="s">
        <v>1167</v>
      </c>
      <c r="Z1397" s="0" t="s">
        <v>628</v>
      </c>
      <c r="AA1397" s="0" t="n">
        <v>611092.1</v>
      </c>
      <c r="AB1397" s="197" t="n">
        <v>37027.875</v>
      </c>
      <c r="AC1397" s="197" t="n">
        <v>37027.875</v>
      </c>
    </row>
    <row r="1398" customFormat="false" ht="12.75" hidden="false" customHeight="false" outlineLevel="0" collapsed="false">
      <c r="A1398" s="191" t="str">
        <f aca="false">B1398&amp;" "&amp;C1398&amp;" "&amp;D1398</f>
        <v>US Natural Gas Physical</v>
      </c>
      <c r="B1398" s="191" t="str">
        <f aca="false">IF((LEFT(N1398,2)="US"),"US","")</f>
        <v>US</v>
      </c>
      <c r="C1398" s="191" t="str">
        <f aca="false">M1398</f>
        <v>Natural Gas</v>
      </c>
      <c r="D1398" s="191" t="str">
        <f aca="false">IF(ISNUMBER(FIND("Phy",N1398))=TRUE(),"Physical","Financial")</f>
        <v>Physical</v>
      </c>
      <c r="E1398" s="191" t="n">
        <f aca="false">IF(VLOOKUP(S1398,'DD-Lookup'!$J$6:$L$50,3,FALSE())="Monthly",(YEAR(AC1398)-YEAR(AB1398))*12+MONTH(AC1398)-MONTH(AB1398)+1,(AC1398-AB1398+1))</f>
        <v>1</v>
      </c>
      <c r="F1398" s="220" t="n">
        <f aca="false">E1398*SUM(P1398:Q1398)</f>
        <v>2930</v>
      </c>
      <c r="G1398" s="196" t="n">
        <v>1245985</v>
      </c>
      <c r="H1398" s="197" t="n">
        <v>37026.351875</v>
      </c>
      <c r="I1398" s="0" t="s">
        <v>1482</v>
      </c>
      <c r="M1398" s="0" t="s">
        <v>927</v>
      </c>
      <c r="N1398" s="0" t="s">
        <v>1371</v>
      </c>
      <c r="O1398" s="0" t="s">
        <v>1751</v>
      </c>
      <c r="P1398" s="198" t="n">
        <v>2930</v>
      </c>
      <c r="S1398" s="0" t="s">
        <v>1343</v>
      </c>
      <c r="T1398" s="0" t="s">
        <v>772</v>
      </c>
      <c r="U1398" s="200" t="n">
        <v>3.275</v>
      </c>
      <c r="V1398" s="0" t="s">
        <v>2054</v>
      </c>
      <c r="W1398" s="0" t="s">
        <v>1752</v>
      </c>
      <c r="X1398" s="0" t="s">
        <v>1676</v>
      </c>
      <c r="Y1398" s="0" t="s">
        <v>1376</v>
      </c>
      <c r="Z1398" s="0" t="s">
        <v>573</v>
      </c>
      <c r="AA1398" s="0" t="n">
        <v>789104</v>
      </c>
      <c r="AB1398" s="197" t="n">
        <v>37027.875</v>
      </c>
      <c r="AC1398" s="197" t="n">
        <v>37027.875</v>
      </c>
    </row>
    <row r="1399" customFormat="false" ht="12.75" hidden="false" customHeight="false" outlineLevel="0" collapsed="false">
      <c r="A1399" s="191" t="str">
        <f aca="false">B1399&amp;" "&amp;C1399&amp;" "&amp;D1399</f>
        <v>US Natural Gas Physical</v>
      </c>
      <c r="B1399" s="191" t="str">
        <f aca="false">IF((LEFT(N1399,2)="US"),"US","")</f>
        <v>US</v>
      </c>
      <c r="C1399" s="191" t="str">
        <f aca="false">M1399</f>
        <v>Natural Gas</v>
      </c>
      <c r="D1399" s="191" t="str">
        <f aca="false">IF(ISNUMBER(FIND("Phy",N1399))=TRUE(),"Physical","Financial")</f>
        <v>Physical</v>
      </c>
      <c r="E1399" s="191" t="n">
        <f aca="false">IF(VLOOKUP(S1399,'DD-Lookup'!$J$6:$L$50,3,FALSE())="Monthly",(YEAR(AC1399)-YEAR(AB1399))*12+MONTH(AC1399)-MONTH(AB1399)+1,(AC1399-AB1399+1))</f>
        <v>1</v>
      </c>
      <c r="F1399" s="220" t="n">
        <f aca="false">E1399*SUM(P1399:Q1399)</f>
        <v>10000</v>
      </c>
      <c r="G1399" s="196" t="n">
        <v>1245986</v>
      </c>
      <c r="H1399" s="197" t="n">
        <v>37026.3518981482</v>
      </c>
      <c r="I1399" s="0" t="s">
        <v>1251</v>
      </c>
      <c r="M1399" s="0" t="s">
        <v>927</v>
      </c>
      <c r="N1399" s="0" t="s">
        <v>1371</v>
      </c>
      <c r="O1399" s="0" t="s">
        <v>2095</v>
      </c>
      <c r="P1399" s="198" t="n">
        <v>10000</v>
      </c>
      <c r="S1399" s="0" t="s">
        <v>1343</v>
      </c>
      <c r="T1399" s="0" t="s">
        <v>772</v>
      </c>
      <c r="U1399" s="200" t="n">
        <v>4.64</v>
      </c>
      <c r="V1399" s="0" t="s">
        <v>1937</v>
      </c>
      <c r="W1399" s="0" t="s">
        <v>1587</v>
      </c>
      <c r="X1399" s="0" t="s">
        <v>1588</v>
      </c>
      <c r="Y1399" s="0" t="s">
        <v>1376</v>
      </c>
      <c r="Z1399" s="0" t="s">
        <v>573</v>
      </c>
      <c r="AA1399" s="0" t="n">
        <v>789105</v>
      </c>
      <c r="AB1399" s="197" t="n">
        <v>37027.875</v>
      </c>
      <c r="AC1399" s="197" t="n">
        <v>37027.875</v>
      </c>
    </row>
    <row r="1400" customFormat="false" ht="12.75" hidden="false" customHeight="false" outlineLevel="0" collapsed="false">
      <c r="A1400" s="191" t="str">
        <f aca="false">B1400&amp;" "&amp;C1400&amp;" "&amp;D1400</f>
        <v>US Power Financial</v>
      </c>
      <c r="B1400" s="191" t="str">
        <f aca="false">IF((LEFT(N1400,2)="US"),"US","")</f>
        <v>US</v>
      </c>
      <c r="C1400" s="191" t="str">
        <f aca="false">M1400</f>
        <v>Power</v>
      </c>
      <c r="D1400" s="191" t="str">
        <f aca="false">IF(ISNUMBER(FIND("Phy",N1400))=TRUE(),"Physical","Financial")</f>
        <v>Financial</v>
      </c>
      <c r="E1400" s="191" t="n">
        <f aca="false">IF(VLOOKUP(S1400,'DD-Lookup'!$J$6:$L$50,3,FALSE())="Monthly",(YEAR(AC1400)-YEAR(AB1400))*12+MONTH(AC1400)-MONTH(AB1400)+1,(AC1400-AB1400+1))</f>
        <v>2</v>
      </c>
      <c r="F1400" s="220" t="n">
        <f aca="false">E1400*SUM(P1400:Q1400)</f>
        <v>100</v>
      </c>
      <c r="G1400" s="196" t="n">
        <v>1245987</v>
      </c>
      <c r="H1400" s="197" t="n">
        <v>37026.3519097222</v>
      </c>
      <c r="I1400" s="0" t="s">
        <v>2096</v>
      </c>
      <c r="M1400" s="0" t="s">
        <v>72</v>
      </c>
      <c r="N1400" s="0" t="s">
        <v>1162</v>
      </c>
      <c r="O1400" s="0" t="s">
        <v>2097</v>
      </c>
      <c r="Q1400" s="198" t="n">
        <v>50</v>
      </c>
      <c r="S1400" s="0" t="s">
        <v>781</v>
      </c>
      <c r="T1400" s="0" t="s">
        <v>772</v>
      </c>
      <c r="U1400" s="200" t="n">
        <v>58.5</v>
      </c>
      <c r="V1400" s="0" t="s">
        <v>2098</v>
      </c>
      <c r="W1400" s="0" t="s">
        <v>1260</v>
      </c>
      <c r="X1400" s="0" t="s">
        <v>1208</v>
      </c>
      <c r="Y1400" s="0" t="s">
        <v>1167</v>
      </c>
      <c r="Z1400" s="0" t="s">
        <v>573</v>
      </c>
      <c r="AA1400" s="0" t="n">
        <v>611093.1</v>
      </c>
      <c r="AB1400" s="197" t="n">
        <v>37028.875</v>
      </c>
      <c r="AC1400" s="197" t="n">
        <v>37029.875</v>
      </c>
    </row>
    <row r="1401" customFormat="false" ht="12.75" hidden="false" customHeight="false" outlineLevel="0" collapsed="false">
      <c r="A1401" s="191" t="str">
        <f aca="false">B1401&amp;" "&amp;C1401&amp;" "&amp;D1401</f>
        <v>US Power Physical</v>
      </c>
      <c r="B1401" s="191" t="str">
        <f aca="false">IF((LEFT(N1401,2)="US"),"US","")</f>
        <v>US</v>
      </c>
      <c r="C1401" s="191" t="str">
        <f aca="false">M1401</f>
        <v>Power</v>
      </c>
      <c r="D1401" s="191" t="str">
        <f aca="false">IF(ISNUMBER(FIND("Phy",N1401))=TRUE(),"Physical","Financial")</f>
        <v>Physical</v>
      </c>
      <c r="E1401" s="191" t="n">
        <f aca="false">IF(VLOOKUP(S1401,'DD-Lookup'!$J$6:$L$50,3,FALSE())="Monthly",(YEAR(AC1401)-YEAR(AB1401))*12+MONTH(AC1401)-MONTH(AB1401)+1,(AC1401-AB1401+1))</f>
        <v>1</v>
      </c>
      <c r="F1401" s="220" t="n">
        <f aca="false">E1401*SUM(P1401:Q1401)</f>
        <v>25</v>
      </c>
      <c r="G1401" s="196" t="n">
        <v>1245988</v>
      </c>
      <c r="H1401" s="197" t="n">
        <v>37026.3519328704</v>
      </c>
      <c r="I1401" s="0" t="s">
        <v>1328</v>
      </c>
      <c r="M1401" s="0" t="s">
        <v>72</v>
      </c>
      <c r="N1401" s="0" t="s">
        <v>1741</v>
      </c>
      <c r="O1401" s="0" t="s">
        <v>1753</v>
      </c>
      <c r="P1401" s="198" t="n">
        <v>25</v>
      </c>
      <c r="S1401" s="0" t="s">
        <v>781</v>
      </c>
      <c r="T1401" s="0" t="s">
        <v>772</v>
      </c>
      <c r="U1401" s="200" t="n">
        <v>215</v>
      </c>
      <c r="V1401" s="0" t="s">
        <v>2053</v>
      </c>
      <c r="W1401" s="0" t="s">
        <v>1755</v>
      </c>
      <c r="X1401" s="0" t="s">
        <v>1745</v>
      </c>
      <c r="Y1401" s="0" t="s">
        <v>1167</v>
      </c>
      <c r="Z1401" s="0" t="s">
        <v>628</v>
      </c>
      <c r="AA1401" s="0" t="n">
        <v>611094.1</v>
      </c>
      <c r="AB1401" s="197" t="n">
        <v>37027.875</v>
      </c>
      <c r="AC1401" s="197" t="n">
        <v>37027.875</v>
      </c>
    </row>
    <row r="1402" customFormat="false" ht="12.75" hidden="false" customHeight="false" outlineLevel="0" collapsed="false">
      <c r="A1402" s="191" t="str">
        <f aca="false">B1402&amp;" "&amp;C1402&amp;" "&amp;D1402</f>
        <v>US Natural Gas Physical</v>
      </c>
      <c r="B1402" s="191" t="str">
        <f aca="false">IF((LEFT(N1402,2)="US"),"US","")</f>
        <v>US</v>
      </c>
      <c r="C1402" s="191" t="str">
        <f aca="false">M1402</f>
        <v>Natural Gas</v>
      </c>
      <c r="D1402" s="191" t="str">
        <f aca="false">IF(ISNUMBER(FIND("Phy",N1402))=TRUE(),"Physical","Financial")</f>
        <v>Physical</v>
      </c>
      <c r="E1402" s="191" t="n">
        <f aca="false">IF(VLOOKUP(S1402,'DD-Lookup'!$J$6:$L$50,3,FALSE())="Monthly",(YEAR(AC1402)-YEAR(AB1402))*12+MONTH(AC1402)-MONTH(AB1402)+1,(AC1402-AB1402+1))</f>
        <v>1</v>
      </c>
      <c r="F1402" s="220" t="n">
        <f aca="false">E1402*SUM(P1402:Q1402)</f>
        <v>900</v>
      </c>
      <c r="G1402" s="196" t="n">
        <v>1245989</v>
      </c>
      <c r="H1402" s="197" t="n">
        <v>37026.3519444445</v>
      </c>
      <c r="I1402" s="0" t="s">
        <v>1788</v>
      </c>
      <c r="M1402" s="0" t="s">
        <v>927</v>
      </c>
      <c r="N1402" s="0" t="s">
        <v>1371</v>
      </c>
      <c r="O1402" s="0" t="s">
        <v>1651</v>
      </c>
      <c r="Q1402" s="198" t="n">
        <v>900</v>
      </c>
      <c r="S1402" s="0" t="s">
        <v>1343</v>
      </c>
      <c r="T1402" s="0" t="s">
        <v>772</v>
      </c>
      <c r="U1402" s="200" t="n">
        <v>4.84</v>
      </c>
      <c r="V1402" s="0" t="s">
        <v>2099</v>
      </c>
      <c r="W1402" s="0" t="s">
        <v>1635</v>
      </c>
      <c r="X1402" s="0" t="s">
        <v>1636</v>
      </c>
      <c r="Y1402" s="0" t="s">
        <v>1376</v>
      </c>
      <c r="Z1402" s="0" t="s">
        <v>573</v>
      </c>
      <c r="AA1402" s="0" t="n">
        <v>789106</v>
      </c>
      <c r="AB1402" s="197" t="n">
        <v>37027.875</v>
      </c>
      <c r="AC1402" s="197" t="n">
        <v>37027.875</v>
      </c>
    </row>
    <row r="1403" customFormat="false" ht="12.75" hidden="false" customHeight="false" outlineLevel="0" collapsed="false">
      <c r="A1403" s="191" t="str">
        <f aca="false">B1403&amp;" "&amp;C1403&amp;" "&amp;D1403</f>
        <v>US Natural Gas Physical</v>
      </c>
      <c r="B1403" s="191" t="str">
        <f aca="false">IF((LEFT(N1403,2)="US"),"US","")</f>
        <v>US</v>
      </c>
      <c r="C1403" s="191" t="str">
        <f aca="false">M1403</f>
        <v>Natural Gas</v>
      </c>
      <c r="D1403" s="191" t="str">
        <f aca="false">IF(ISNUMBER(FIND("Phy",N1403))=TRUE(),"Physical","Financial")</f>
        <v>Physical</v>
      </c>
      <c r="E1403" s="191" t="n">
        <f aca="false">IF(VLOOKUP(S1403,'DD-Lookup'!$J$6:$L$50,3,FALSE())="Monthly",(YEAR(AC1403)-YEAR(AB1403))*12+MONTH(AC1403)-MONTH(AB1403)+1,(AC1403-AB1403+1))</f>
        <v>1</v>
      </c>
      <c r="F1403" s="220" t="n">
        <f aca="false">E1403*SUM(P1403:Q1403)</f>
        <v>5000</v>
      </c>
      <c r="G1403" s="196" t="n">
        <v>1245990</v>
      </c>
      <c r="H1403" s="197" t="n">
        <v>37026.3520023148</v>
      </c>
      <c r="I1403" s="0" t="s">
        <v>1432</v>
      </c>
      <c r="M1403" s="0" t="s">
        <v>927</v>
      </c>
      <c r="N1403" s="0" t="s">
        <v>1371</v>
      </c>
      <c r="O1403" s="0" t="s">
        <v>1433</v>
      </c>
      <c r="P1403" s="198" t="n">
        <v>5000</v>
      </c>
      <c r="S1403" s="0" t="s">
        <v>1343</v>
      </c>
      <c r="T1403" s="0" t="s">
        <v>772</v>
      </c>
      <c r="U1403" s="200" t="n">
        <v>4.33</v>
      </c>
      <c r="V1403" s="0" t="s">
        <v>1434</v>
      </c>
      <c r="W1403" s="0" t="s">
        <v>1424</v>
      </c>
      <c r="X1403" s="0" t="s">
        <v>1425</v>
      </c>
      <c r="Y1403" s="0" t="s">
        <v>1376</v>
      </c>
      <c r="Z1403" s="0" t="s">
        <v>573</v>
      </c>
      <c r="AA1403" s="0" t="n">
        <v>789107</v>
      </c>
      <c r="AB1403" s="197" t="n">
        <v>37027.875</v>
      </c>
      <c r="AC1403" s="197" t="n">
        <v>37027.875</v>
      </c>
    </row>
    <row r="1404" customFormat="false" ht="12.75" hidden="false" customHeight="false" outlineLevel="0" collapsed="false">
      <c r="A1404" s="191" t="str">
        <f aca="false">B1404&amp;" "&amp;C1404&amp;" "&amp;D1404</f>
        <v>US Natural Gas Physical</v>
      </c>
      <c r="B1404" s="191" t="str">
        <f aca="false">IF((LEFT(N1404,2)="US"),"US","")</f>
        <v>US</v>
      </c>
      <c r="C1404" s="191" t="str">
        <f aca="false">M1404</f>
        <v>Natural Gas</v>
      </c>
      <c r="D1404" s="191" t="str">
        <f aca="false">IF(ISNUMBER(FIND("Phy",N1404))=TRUE(),"Physical","Financial")</f>
        <v>Physical</v>
      </c>
      <c r="E1404" s="191" t="n">
        <f aca="false">IF(VLOOKUP(S1404,'DD-Lookup'!$J$6:$L$50,3,FALSE())="Monthly",(YEAR(AC1404)-YEAR(AB1404))*12+MONTH(AC1404)-MONTH(AB1404)+1,(AC1404-AB1404+1))</f>
        <v>1</v>
      </c>
      <c r="F1404" s="220" t="n">
        <f aca="false">E1404*SUM(P1404:Q1404)</f>
        <v>5000</v>
      </c>
      <c r="G1404" s="196" t="n">
        <v>1245991</v>
      </c>
      <c r="H1404" s="197" t="n">
        <v>37026.3520486111</v>
      </c>
      <c r="I1404" s="0" t="s">
        <v>625</v>
      </c>
      <c r="M1404" s="0" t="s">
        <v>927</v>
      </c>
      <c r="N1404" s="0" t="s">
        <v>1371</v>
      </c>
      <c r="O1404" s="0" t="s">
        <v>1751</v>
      </c>
      <c r="P1404" s="198" t="n">
        <v>5000</v>
      </c>
      <c r="S1404" s="0" t="s">
        <v>1343</v>
      </c>
      <c r="T1404" s="0" t="s">
        <v>772</v>
      </c>
      <c r="U1404" s="200" t="n">
        <v>3.275</v>
      </c>
      <c r="V1404" s="0" t="s">
        <v>2036</v>
      </c>
      <c r="W1404" s="0" t="s">
        <v>1752</v>
      </c>
      <c r="X1404" s="0" t="s">
        <v>1676</v>
      </c>
      <c r="Y1404" s="0" t="s">
        <v>1376</v>
      </c>
      <c r="Z1404" s="0" t="s">
        <v>573</v>
      </c>
      <c r="AA1404" s="0" t="n">
        <v>789108</v>
      </c>
      <c r="AB1404" s="197" t="n">
        <v>37027.875</v>
      </c>
      <c r="AC1404" s="197" t="n">
        <v>37027.875</v>
      </c>
    </row>
    <row r="1405" customFormat="false" ht="12.75" hidden="false" customHeight="false" outlineLevel="0" collapsed="false">
      <c r="A1405" s="191" t="str">
        <f aca="false">B1405&amp;" "&amp;C1405&amp;" "&amp;D1405</f>
        <v>US Natural Gas Physical</v>
      </c>
      <c r="B1405" s="191" t="str">
        <f aca="false">IF((LEFT(N1405,2)="US"),"US","")</f>
        <v>US</v>
      </c>
      <c r="C1405" s="191" t="str">
        <f aca="false">M1405</f>
        <v>Natural Gas</v>
      </c>
      <c r="D1405" s="191" t="str">
        <f aca="false">IF(ISNUMBER(FIND("Phy",N1405))=TRUE(),"Physical","Financial")</f>
        <v>Physical</v>
      </c>
      <c r="E1405" s="191" t="n">
        <f aca="false">IF(VLOOKUP(S1405,'DD-Lookup'!$J$6:$L$50,3,FALSE())="Monthly",(YEAR(AC1405)-YEAR(AB1405))*12+MONTH(AC1405)-MONTH(AB1405)+1,(AC1405-AB1405+1))</f>
        <v>1</v>
      </c>
      <c r="F1405" s="220" t="n">
        <f aca="false">E1405*SUM(P1405:Q1405)</f>
        <v>10000</v>
      </c>
      <c r="G1405" s="196" t="n">
        <v>1245992</v>
      </c>
      <c r="H1405" s="197" t="n">
        <v>37026.3520601852</v>
      </c>
      <c r="I1405" s="0" t="s">
        <v>625</v>
      </c>
      <c r="M1405" s="0" t="s">
        <v>927</v>
      </c>
      <c r="N1405" s="0" t="s">
        <v>1371</v>
      </c>
      <c r="O1405" s="0" t="s">
        <v>1566</v>
      </c>
      <c r="P1405" s="198" t="n">
        <v>10000</v>
      </c>
      <c r="S1405" s="0" t="s">
        <v>1343</v>
      </c>
      <c r="T1405" s="0" t="s">
        <v>772</v>
      </c>
      <c r="U1405" s="200" t="n">
        <v>4.41</v>
      </c>
      <c r="V1405" s="0" t="s">
        <v>1506</v>
      </c>
      <c r="W1405" s="0" t="s">
        <v>1567</v>
      </c>
      <c r="X1405" s="0" t="s">
        <v>1568</v>
      </c>
      <c r="Y1405" s="0" t="s">
        <v>1376</v>
      </c>
      <c r="Z1405" s="0" t="s">
        <v>573</v>
      </c>
      <c r="AA1405" s="0" t="n">
        <v>789109</v>
      </c>
      <c r="AB1405" s="197" t="n">
        <v>37027.875</v>
      </c>
      <c r="AC1405" s="197" t="n">
        <v>37027.875</v>
      </c>
    </row>
    <row r="1406" customFormat="false" ht="12.75" hidden="false" customHeight="false" outlineLevel="0" collapsed="false">
      <c r="A1406" s="191" t="str">
        <f aca="false">B1406&amp;" "&amp;C1406&amp;" "&amp;D1406</f>
        <v>US Power Physical</v>
      </c>
      <c r="B1406" s="191" t="str">
        <f aca="false">IF((LEFT(N1406,2)="US"),"US","")</f>
        <v>US</v>
      </c>
      <c r="C1406" s="191" t="str">
        <f aca="false">M1406</f>
        <v>Power</v>
      </c>
      <c r="D1406" s="191" t="str">
        <f aca="false">IF(ISNUMBER(FIND("Phy",N1406))=TRUE(),"Physical","Financial")</f>
        <v>Physical</v>
      </c>
      <c r="E1406" s="191" t="n">
        <f aca="false">IF(VLOOKUP(S1406,'DD-Lookup'!$J$6:$L$50,3,FALSE())="Monthly",(YEAR(AC1406)-YEAR(AB1406))*12+MONTH(AC1406)-MONTH(AB1406)+1,(AC1406-AB1406+1))</f>
        <v>1</v>
      </c>
      <c r="F1406" s="220" t="n">
        <f aca="false">E1406*SUM(P1406:Q1406)</f>
        <v>25</v>
      </c>
      <c r="G1406" s="196" t="n">
        <v>1245993</v>
      </c>
      <c r="H1406" s="197" t="n">
        <v>37026.3520717593</v>
      </c>
      <c r="I1406" s="0" t="s">
        <v>1328</v>
      </c>
      <c r="M1406" s="0" t="s">
        <v>72</v>
      </c>
      <c r="N1406" s="0" t="s">
        <v>1741</v>
      </c>
      <c r="O1406" s="0" t="s">
        <v>1823</v>
      </c>
      <c r="Q1406" s="198" t="n">
        <v>25</v>
      </c>
      <c r="S1406" s="0" t="s">
        <v>781</v>
      </c>
      <c r="T1406" s="0" t="s">
        <v>772</v>
      </c>
      <c r="U1406" s="200" t="n">
        <v>250</v>
      </c>
      <c r="V1406" s="0" t="s">
        <v>2053</v>
      </c>
      <c r="W1406" s="0" t="s">
        <v>1825</v>
      </c>
      <c r="X1406" s="0" t="s">
        <v>1826</v>
      </c>
      <c r="Y1406" s="0" t="s">
        <v>1167</v>
      </c>
      <c r="Z1406" s="0" t="s">
        <v>628</v>
      </c>
      <c r="AA1406" s="0" t="n">
        <v>611095.1</v>
      </c>
      <c r="AB1406" s="197" t="n">
        <v>37027.875</v>
      </c>
      <c r="AC1406" s="197" t="n">
        <v>37027.875</v>
      </c>
    </row>
    <row r="1407" customFormat="false" ht="12.75" hidden="false" customHeight="false" outlineLevel="0" collapsed="false">
      <c r="A1407" s="191" t="str">
        <f aca="false">B1407&amp;" "&amp;C1407&amp;" "&amp;D1407</f>
        <v>US Natural Gas Physical</v>
      </c>
      <c r="B1407" s="191" t="str">
        <f aca="false">IF((LEFT(N1407,2)="US"),"US","")</f>
        <v>US</v>
      </c>
      <c r="C1407" s="191" t="str">
        <f aca="false">M1407</f>
        <v>Natural Gas</v>
      </c>
      <c r="D1407" s="191" t="str">
        <f aca="false">IF(ISNUMBER(FIND("Phy",N1407))=TRUE(),"Physical","Financial")</f>
        <v>Physical</v>
      </c>
      <c r="E1407" s="191" t="n">
        <f aca="false">IF(VLOOKUP(S1407,'DD-Lookup'!$J$6:$L$50,3,FALSE())="Monthly",(YEAR(AC1407)-YEAR(AB1407))*12+MONTH(AC1407)-MONTH(AB1407)+1,(AC1407-AB1407+1))</f>
        <v>1</v>
      </c>
      <c r="F1407" s="220" t="n">
        <f aca="false">E1407*SUM(P1407:Q1407)</f>
        <v>5000</v>
      </c>
      <c r="G1407" s="196" t="n">
        <v>1245994</v>
      </c>
      <c r="H1407" s="197" t="n">
        <v>37026.3521064815</v>
      </c>
      <c r="I1407" s="0" t="s">
        <v>1616</v>
      </c>
      <c r="M1407" s="0" t="s">
        <v>927</v>
      </c>
      <c r="N1407" s="0" t="s">
        <v>1371</v>
      </c>
      <c r="O1407" s="0" t="s">
        <v>1553</v>
      </c>
      <c r="P1407" s="198" t="n">
        <v>5000</v>
      </c>
      <c r="S1407" s="0" t="s">
        <v>1343</v>
      </c>
      <c r="T1407" s="0" t="s">
        <v>772</v>
      </c>
      <c r="U1407" s="200" t="n">
        <v>4.43</v>
      </c>
      <c r="V1407" s="0" t="s">
        <v>1617</v>
      </c>
      <c r="W1407" s="0" t="s">
        <v>1555</v>
      </c>
      <c r="X1407" s="0" t="s">
        <v>1556</v>
      </c>
      <c r="Y1407" s="0" t="s">
        <v>1376</v>
      </c>
      <c r="Z1407" s="0" t="s">
        <v>573</v>
      </c>
      <c r="AA1407" s="0" t="n">
        <v>789110</v>
      </c>
      <c r="AB1407" s="197" t="n">
        <v>37027.875</v>
      </c>
      <c r="AC1407" s="197" t="n">
        <v>37027.875</v>
      </c>
    </row>
    <row r="1408" customFormat="false" ht="12.75" hidden="false" customHeight="false" outlineLevel="0" collapsed="false">
      <c r="A1408" s="191" t="str">
        <f aca="false">B1408&amp;" "&amp;C1408&amp;" "&amp;D1408</f>
        <v>US Power Physical</v>
      </c>
      <c r="B1408" s="191" t="str">
        <f aca="false">IF((LEFT(N1408,2)="US"),"US","")</f>
        <v>US</v>
      </c>
      <c r="C1408" s="191" t="str">
        <f aca="false">M1408</f>
        <v>Power</v>
      </c>
      <c r="D1408" s="191" t="str">
        <f aca="false">IF(ISNUMBER(FIND("Phy",N1408))=TRUE(),"Physical","Financial")</f>
        <v>Physical</v>
      </c>
      <c r="E1408" s="191" t="n">
        <f aca="false">IF(VLOOKUP(S1408,'DD-Lookup'!$J$6:$L$50,3,FALSE())="Monthly",(YEAR(AC1408)-YEAR(AB1408))*12+MONTH(AC1408)-MONTH(AB1408)+1,(AC1408-AB1408+1))</f>
        <v>1</v>
      </c>
      <c r="F1408" s="220" t="n">
        <f aca="false">E1408*SUM(P1408:Q1408)</f>
        <v>25</v>
      </c>
      <c r="G1408" s="196" t="n">
        <v>1245995</v>
      </c>
      <c r="H1408" s="197" t="n">
        <v>37026.3521643519</v>
      </c>
      <c r="I1408" s="0" t="s">
        <v>1340</v>
      </c>
      <c r="M1408" s="0" t="s">
        <v>72</v>
      </c>
      <c r="N1408" s="0" t="s">
        <v>1746</v>
      </c>
      <c r="O1408" s="0" t="s">
        <v>1877</v>
      </c>
      <c r="Q1408" s="198" t="n">
        <v>25</v>
      </c>
      <c r="S1408" s="0" t="s">
        <v>781</v>
      </c>
      <c r="T1408" s="0" t="s">
        <v>772</v>
      </c>
      <c r="U1408" s="200" t="n">
        <v>60</v>
      </c>
      <c r="V1408" s="0" t="s">
        <v>2100</v>
      </c>
      <c r="W1408" s="0" t="s">
        <v>1749</v>
      </c>
      <c r="X1408" s="0" t="s">
        <v>1750</v>
      </c>
      <c r="Y1408" s="0" t="s">
        <v>1167</v>
      </c>
      <c r="Z1408" s="0" t="s">
        <v>628</v>
      </c>
      <c r="AA1408" s="0" t="n">
        <v>611096.1</v>
      </c>
      <c r="AB1408" s="197" t="n">
        <v>37027.875</v>
      </c>
      <c r="AC1408" s="197" t="n">
        <v>37027.875</v>
      </c>
    </row>
    <row r="1409" customFormat="false" ht="12.75" hidden="false" customHeight="false" outlineLevel="0" collapsed="false">
      <c r="A1409" s="191" t="str">
        <f aca="false">B1409&amp;" "&amp;C1409&amp;" "&amp;D1409</f>
        <v>US Natural Gas Financial</v>
      </c>
      <c r="B1409" s="191" t="str">
        <f aca="false">IF((LEFT(N1409,2)="US"),"US","")</f>
        <v>US</v>
      </c>
      <c r="C1409" s="191" t="str">
        <f aca="false">M1409</f>
        <v>Natural Gas</v>
      </c>
      <c r="D1409" s="191" t="str">
        <f aca="false">IF(ISNUMBER(FIND("Phy",N1409))=TRUE(),"Physical","Financial")</f>
        <v>Financial</v>
      </c>
      <c r="E1409" s="191" t="n">
        <f aca="false">IF(VLOOKUP(S1409,'DD-Lookup'!$J$6:$L$50,3,FALSE())="Monthly",(YEAR(AC1409)-YEAR(AB1409))*12+MONTH(AC1409)-MONTH(AB1409)+1,(AC1409-AB1409+1))</f>
        <v>30</v>
      </c>
      <c r="F1409" s="220" t="n">
        <f aca="false">E1409*SUM(P1409:Q1409)</f>
        <v>3000</v>
      </c>
      <c r="G1409" s="196" t="n">
        <v>1245997</v>
      </c>
      <c r="H1409" s="197" t="n">
        <v>37026.3521990741</v>
      </c>
      <c r="I1409" s="0" t="s">
        <v>1340</v>
      </c>
      <c r="M1409" s="0" t="s">
        <v>927</v>
      </c>
      <c r="N1409" s="0" t="s">
        <v>2058</v>
      </c>
      <c r="O1409" s="0" t="s">
        <v>2059</v>
      </c>
      <c r="P1409" s="198" t="n">
        <v>100</v>
      </c>
      <c r="S1409" s="0" t="s">
        <v>2060</v>
      </c>
      <c r="T1409" s="0" t="s">
        <v>772</v>
      </c>
      <c r="U1409" s="200" t="n">
        <v>0.0275</v>
      </c>
      <c r="V1409" s="0" t="s">
        <v>2028</v>
      </c>
      <c r="W1409" s="0" t="s">
        <v>2061</v>
      </c>
      <c r="X1409" s="0" t="s">
        <v>2062</v>
      </c>
      <c r="Y1409" s="0" t="s">
        <v>893</v>
      </c>
      <c r="Z1409" s="0" t="s">
        <v>573</v>
      </c>
      <c r="AA1409" s="0" t="s">
        <v>2101</v>
      </c>
      <c r="AB1409" s="197" t="n">
        <v>37043</v>
      </c>
      <c r="AC1409" s="197" t="n">
        <v>37072</v>
      </c>
      <c r="AD1409" s="0" t="n">
        <f aca="false">(AC1409-AB1409+1)*SUM(P1409:Q1409)</f>
        <v>3000</v>
      </c>
    </row>
    <row r="1410" customFormat="false" ht="12.75" hidden="false" customHeight="false" outlineLevel="0" collapsed="false">
      <c r="A1410" s="191" t="str">
        <f aca="false">B1410&amp;" "&amp;C1410&amp;" "&amp;D1410</f>
        <v>US Natural Gas Physical</v>
      </c>
      <c r="B1410" s="191" t="str">
        <f aca="false">IF((LEFT(N1410,2)="US"),"US","")</f>
        <v>US</v>
      </c>
      <c r="C1410" s="191" t="str">
        <f aca="false">M1410</f>
        <v>Natural Gas</v>
      </c>
      <c r="D1410" s="191" t="str">
        <f aca="false">IF(ISNUMBER(FIND("Phy",N1410))=TRUE(),"Physical","Financial")</f>
        <v>Physical</v>
      </c>
      <c r="E1410" s="191" t="n">
        <f aca="false">IF(VLOOKUP(S1410,'DD-Lookup'!$J$6:$L$50,3,FALSE())="Monthly",(YEAR(AC1410)-YEAR(AB1410))*12+MONTH(AC1410)-MONTH(AB1410)+1,(AC1410-AB1410+1))</f>
        <v>1</v>
      </c>
      <c r="F1410" s="220" t="n">
        <f aca="false">E1410*SUM(P1410:Q1410)</f>
        <v>5000</v>
      </c>
      <c r="G1410" s="196" t="n">
        <v>1245996</v>
      </c>
      <c r="H1410" s="197" t="n">
        <v>37026.3521990741</v>
      </c>
      <c r="I1410" s="0" t="s">
        <v>1420</v>
      </c>
      <c r="M1410" s="0" t="s">
        <v>927</v>
      </c>
      <c r="N1410" s="0" t="s">
        <v>1371</v>
      </c>
      <c r="O1410" s="0" t="s">
        <v>1731</v>
      </c>
      <c r="P1410" s="198" t="n">
        <v>5000</v>
      </c>
      <c r="S1410" s="0" t="s">
        <v>1343</v>
      </c>
      <c r="T1410" s="0" t="s">
        <v>772</v>
      </c>
      <c r="U1410" s="200" t="n">
        <v>3.03</v>
      </c>
      <c r="V1410" s="0" t="s">
        <v>1806</v>
      </c>
      <c r="W1410" s="0" t="s">
        <v>1733</v>
      </c>
      <c r="X1410" s="0" t="s">
        <v>1676</v>
      </c>
      <c r="Y1410" s="0" t="s">
        <v>1376</v>
      </c>
      <c r="Z1410" s="0" t="s">
        <v>573</v>
      </c>
      <c r="AA1410" s="0" t="n">
        <v>789111</v>
      </c>
      <c r="AB1410" s="197" t="n">
        <v>37027.875</v>
      </c>
      <c r="AC1410" s="197" t="n">
        <v>37027.875</v>
      </c>
    </row>
    <row r="1411" customFormat="false" ht="12.75" hidden="false" customHeight="false" outlineLevel="0" collapsed="false">
      <c r="A1411" s="191" t="str">
        <f aca="false">B1411&amp;" "&amp;C1411&amp;" "&amp;D1411</f>
        <v>US Natural Gas Physical</v>
      </c>
      <c r="B1411" s="191" t="str">
        <f aca="false">IF((LEFT(N1411,2)="US"),"US","")</f>
        <v>US</v>
      </c>
      <c r="C1411" s="191" t="str">
        <f aca="false">M1411</f>
        <v>Natural Gas</v>
      </c>
      <c r="D1411" s="191" t="str">
        <f aca="false">IF(ISNUMBER(FIND("Phy",N1411))=TRUE(),"Physical","Financial")</f>
        <v>Physical</v>
      </c>
      <c r="E1411" s="191" t="n">
        <f aca="false">IF(VLOOKUP(S1411,'DD-Lookup'!$J$6:$L$50,3,FALSE())="Monthly",(YEAR(AC1411)-YEAR(AB1411))*12+MONTH(AC1411)-MONTH(AB1411)+1,(AC1411-AB1411+1))</f>
        <v>1</v>
      </c>
      <c r="F1411" s="220" t="n">
        <f aca="false">E1411*SUM(P1411:Q1411)</f>
        <v>10000</v>
      </c>
      <c r="G1411" s="196" t="n">
        <v>1245998</v>
      </c>
      <c r="H1411" s="197" t="n">
        <v>37026.3521990741</v>
      </c>
      <c r="I1411" s="0" t="s">
        <v>1420</v>
      </c>
      <c r="M1411" s="0" t="s">
        <v>927</v>
      </c>
      <c r="N1411" s="0" t="s">
        <v>1371</v>
      </c>
      <c r="O1411" s="0" t="s">
        <v>1631</v>
      </c>
      <c r="Q1411" s="198" t="n">
        <v>10000</v>
      </c>
      <c r="S1411" s="0" t="s">
        <v>1343</v>
      </c>
      <c r="T1411" s="0" t="s">
        <v>772</v>
      </c>
      <c r="U1411" s="200" t="n">
        <v>4.4</v>
      </c>
      <c r="V1411" s="0" t="s">
        <v>2102</v>
      </c>
      <c r="W1411" s="0" t="s">
        <v>1567</v>
      </c>
      <c r="X1411" s="0" t="s">
        <v>1568</v>
      </c>
      <c r="Y1411" s="0" t="s">
        <v>1376</v>
      </c>
      <c r="Z1411" s="0" t="s">
        <v>573</v>
      </c>
      <c r="AA1411" s="0" t="n">
        <v>789112</v>
      </c>
      <c r="AB1411" s="197" t="n">
        <v>37027.875</v>
      </c>
      <c r="AC1411" s="197" t="n">
        <v>37027.875</v>
      </c>
    </row>
    <row r="1412" customFormat="false" ht="12.75" hidden="false" customHeight="false" outlineLevel="0" collapsed="false">
      <c r="A1412" s="191" t="str">
        <f aca="false">B1412&amp;" "&amp;C1412&amp;" "&amp;D1412</f>
        <v>US Natural Gas Financial</v>
      </c>
      <c r="B1412" s="191" t="str">
        <f aca="false">IF((LEFT(N1412,2)="US"),"US","")</f>
        <v>US</v>
      </c>
      <c r="C1412" s="191" t="str">
        <f aca="false">M1412</f>
        <v>Natural Gas</v>
      </c>
      <c r="D1412" s="191" t="str">
        <f aca="false">IF(ISNUMBER(FIND("Phy",N1412))=TRUE(),"Physical","Financial")</f>
        <v>Financial</v>
      </c>
      <c r="E1412" s="191" t="n">
        <f aca="false">IF(VLOOKUP(S1412,'DD-Lookup'!$J$6:$L$50,3,FALSE())="Monthly",(YEAR(AC1412)-YEAR(AB1412))*12+MONTH(AC1412)-MONTH(AB1412)+1,(AC1412-AB1412+1))</f>
        <v>30</v>
      </c>
      <c r="F1412" s="220" t="n">
        <f aca="false">E1412*SUM(P1412:Q1412)</f>
        <v>750000</v>
      </c>
      <c r="G1412" s="196" t="n">
        <v>1246000</v>
      </c>
      <c r="H1412" s="197" t="n">
        <v>37026.3522106482</v>
      </c>
      <c r="I1412" s="0" t="s">
        <v>609</v>
      </c>
      <c r="M1412" s="0" t="s">
        <v>927</v>
      </c>
      <c r="N1412" s="0" t="s">
        <v>1399</v>
      </c>
      <c r="O1412" s="0" t="s">
        <v>2103</v>
      </c>
      <c r="Q1412" s="198" t="n">
        <v>25000</v>
      </c>
      <c r="S1412" s="0" t="s">
        <v>1343</v>
      </c>
      <c r="T1412" s="0" t="s">
        <v>772</v>
      </c>
      <c r="U1412" s="200" t="n">
        <v>-0.02</v>
      </c>
      <c r="V1412" s="0" t="s">
        <v>2104</v>
      </c>
      <c r="W1412" s="0" t="s">
        <v>2024</v>
      </c>
      <c r="X1412" s="0" t="s">
        <v>2025</v>
      </c>
      <c r="Y1412" s="0" t="s">
        <v>893</v>
      </c>
      <c r="Z1412" s="0" t="s">
        <v>573</v>
      </c>
      <c r="AA1412" s="0" t="s">
        <v>2105</v>
      </c>
      <c r="AB1412" s="197" t="n">
        <v>37043.875</v>
      </c>
      <c r="AC1412" s="197" t="n">
        <v>37072.875</v>
      </c>
      <c r="AD1412" s="0" t="n">
        <f aca="false">(AC1412-AB1412+1)*SUM(P1412:Q1412)</f>
        <v>750000</v>
      </c>
    </row>
    <row r="1413" customFormat="false" ht="12.75" hidden="false" customHeight="false" outlineLevel="0" collapsed="false">
      <c r="A1413" s="191" t="str">
        <f aca="false">B1413&amp;" "&amp;C1413&amp;" "&amp;D1413</f>
        <v>US Natural Gas Financial</v>
      </c>
      <c r="B1413" s="191" t="str">
        <f aca="false">IF((LEFT(N1413,2)="US"),"US","")</f>
        <v>US</v>
      </c>
      <c r="C1413" s="191" t="str">
        <f aca="false">M1413</f>
        <v>Natural Gas</v>
      </c>
      <c r="D1413" s="191" t="str">
        <f aca="false">IF(ISNUMBER(FIND("Phy",N1413))=TRUE(),"Physical","Financial")</f>
        <v>Financial</v>
      </c>
      <c r="E1413" s="191" t="n">
        <f aca="false">IF(VLOOKUP(S1413,'DD-Lookup'!$J$6:$L$50,3,FALSE())="Monthly",(YEAR(AC1413)-YEAR(AB1413))*12+MONTH(AC1413)-MONTH(AB1413)+1,(AC1413-AB1413+1))</f>
        <v>31</v>
      </c>
      <c r="F1413" s="220" t="n">
        <f aca="false">E1413*SUM(P1413:Q1413)</f>
        <v>155000</v>
      </c>
      <c r="G1413" s="196" t="n">
        <v>1246001</v>
      </c>
      <c r="H1413" s="197" t="n">
        <v>37026.3522337963</v>
      </c>
      <c r="I1413" s="0" t="s">
        <v>1228</v>
      </c>
      <c r="M1413" s="0" t="s">
        <v>927</v>
      </c>
      <c r="N1413" s="0" t="s">
        <v>1399</v>
      </c>
      <c r="O1413" s="0" t="s">
        <v>1954</v>
      </c>
      <c r="Q1413" s="198" t="n">
        <v>5000</v>
      </c>
      <c r="S1413" s="0" t="s">
        <v>1343</v>
      </c>
      <c r="T1413" s="0" t="s">
        <v>772</v>
      </c>
      <c r="U1413" s="200" t="n">
        <v>6.1</v>
      </c>
      <c r="V1413" s="0" t="s">
        <v>1610</v>
      </c>
      <c r="W1413" s="0" t="s">
        <v>1956</v>
      </c>
      <c r="X1413" s="0" t="s">
        <v>1957</v>
      </c>
      <c r="Y1413" s="0" t="s">
        <v>893</v>
      </c>
      <c r="Z1413" s="0" t="s">
        <v>573</v>
      </c>
      <c r="AA1413" s="0" t="s">
        <v>2106</v>
      </c>
      <c r="AB1413" s="197" t="n">
        <v>37073.875</v>
      </c>
      <c r="AC1413" s="197" t="n">
        <v>37103.875</v>
      </c>
      <c r="AD1413" s="0" t="n">
        <f aca="false">(AC1413-AB1413+1)*SUM(P1413:Q1413)</f>
        <v>155000</v>
      </c>
    </row>
    <row r="1414" customFormat="false" ht="12.75" hidden="false" customHeight="false" outlineLevel="0" collapsed="false">
      <c r="A1414" s="191" t="str">
        <f aca="false">B1414&amp;" "&amp;C1414&amp;" "&amp;D1414</f>
        <v> Natural Gas Physical</v>
      </c>
      <c r="B1414" s="191" t="str">
        <f aca="false">IF((LEFT(N1414,2)="US"),"US","")</f>
        <v/>
      </c>
      <c r="C1414" s="191" t="str">
        <f aca="false">M1414</f>
        <v>Natural Gas</v>
      </c>
      <c r="D1414" s="191" t="str">
        <f aca="false">IF(ISNUMBER(FIND("Phy",N1414))=TRUE(),"Physical","Financial")</f>
        <v>Physical</v>
      </c>
      <c r="E1414" s="191" t="n">
        <f aca="false">IF(VLOOKUP(S1414,'DD-Lookup'!$J$6:$L$50,3,FALSE())="Monthly",(YEAR(AC1414)-YEAR(AB1414))*12+MONTH(AC1414)-MONTH(AB1414)+1,(AC1414-AB1414+1))</f>
        <v>1</v>
      </c>
      <c r="F1414" s="220" t="n">
        <f aca="false">E1414*SUM(P1414:Q1414)</f>
        <v>5000</v>
      </c>
      <c r="G1414" s="196" t="n">
        <v>1246002</v>
      </c>
      <c r="H1414" s="197" t="n">
        <v>37026.3522685185</v>
      </c>
      <c r="I1414" s="0" t="s">
        <v>2107</v>
      </c>
      <c r="M1414" s="0" t="s">
        <v>927</v>
      </c>
      <c r="N1414" s="0" t="s">
        <v>1719</v>
      </c>
      <c r="O1414" s="0" t="s">
        <v>1720</v>
      </c>
      <c r="P1414" s="198" t="n">
        <v>5000</v>
      </c>
      <c r="S1414" s="0" t="s">
        <v>327</v>
      </c>
      <c r="T1414" s="0" t="s">
        <v>1721</v>
      </c>
      <c r="U1414" s="200" t="n">
        <v>6.025</v>
      </c>
      <c r="V1414" s="0" t="s">
        <v>2108</v>
      </c>
      <c r="W1414" s="0" t="s">
        <v>1723</v>
      </c>
      <c r="X1414" s="0" t="s">
        <v>1724</v>
      </c>
      <c r="Y1414" s="0" t="s">
        <v>1376</v>
      </c>
      <c r="Z1414" s="0" t="s">
        <v>646</v>
      </c>
      <c r="AA1414" s="0" t="n">
        <v>789113</v>
      </c>
      <c r="AB1414" s="197" t="n">
        <v>37026.875</v>
      </c>
      <c r="AC1414" s="197" t="n">
        <v>37026.875</v>
      </c>
    </row>
    <row r="1415" customFormat="false" ht="12.75" hidden="false" customHeight="false" outlineLevel="0" collapsed="false">
      <c r="A1415" s="191" t="str">
        <f aca="false">B1415&amp;" "&amp;C1415&amp;" "&amp;D1415</f>
        <v> Natural Gas Physical</v>
      </c>
      <c r="B1415" s="191" t="str">
        <f aca="false">IF((LEFT(N1415,2)="US"),"US","")</f>
        <v/>
      </c>
      <c r="C1415" s="191" t="str">
        <f aca="false">M1415</f>
        <v>Natural Gas</v>
      </c>
      <c r="D1415" s="191" t="str">
        <f aca="false">IF(ISNUMBER(FIND("Phy",N1415))=TRUE(),"Physical","Financial")</f>
        <v>Physical</v>
      </c>
      <c r="E1415" s="191" t="n">
        <f aca="false">IF(VLOOKUP(S1415,'DD-Lookup'!$J$6:$L$50,3,FALSE())="Monthly",(YEAR(AC1415)-YEAR(AB1415))*12+MONTH(AC1415)-MONTH(AB1415)+1,(AC1415-AB1415+1))</f>
        <v>1</v>
      </c>
      <c r="F1415" s="220" t="n">
        <f aca="false">E1415*SUM(P1415:Q1415)</f>
        <v>5000</v>
      </c>
      <c r="G1415" s="196" t="n">
        <v>1246003</v>
      </c>
      <c r="H1415" s="197" t="n">
        <v>37026.3523032407</v>
      </c>
      <c r="I1415" s="0" t="s">
        <v>2107</v>
      </c>
      <c r="M1415" s="0" t="s">
        <v>927</v>
      </c>
      <c r="N1415" s="0" t="s">
        <v>1719</v>
      </c>
      <c r="O1415" s="0" t="s">
        <v>1720</v>
      </c>
      <c r="P1415" s="198" t="n">
        <v>5000</v>
      </c>
      <c r="S1415" s="0" t="s">
        <v>327</v>
      </c>
      <c r="T1415" s="0" t="s">
        <v>1721</v>
      </c>
      <c r="U1415" s="200" t="n">
        <v>6.01</v>
      </c>
      <c r="V1415" s="0" t="s">
        <v>2108</v>
      </c>
      <c r="W1415" s="0" t="s">
        <v>1723</v>
      </c>
      <c r="X1415" s="0" t="s">
        <v>1724</v>
      </c>
      <c r="Y1415" s="0" t="s">
        <v>1376</v>
      </c>
      <c r="Z1415" s="0" t="s">
        <v>646</v>
      </c>
      <c r="AA1415" s="0" t="n">
        <v>789114</v>
      </c>
      <c r="AB1415" s="197" t="n">
        <v>37026.875</v>
      </c>
      <c r="AC1415" s="197" t="n">
        <v>37026.875</v>
      </c>
    </row>
    <row r="1416" customFormat="false" ht="12.75" hidden="false" customHeight="false" outlineLevel="0" collapsed="false">
      <c r="A1416" s="191" t="str">
        <f aca="false">B1416&amp;" "&amp;C1416&amp;" "&amp;D1416</f>
        <v>US Power Physical</v>
      </c>
      <c r="B1416" s="191" t="str">
        <f aca="false">IF((LEFT(N1416,2)="US"),"US","")</f>
        <v>US</v>
      </c>
      <c r="C1416" s="191" t="str">
        <f aca="false">M1416</f>
        <v>Power</v>
      </c>
      <c r="D1416" s="191" t="str">
        <f aca="false">IF(ISNUMBER(FIND("Phy",N1416))=TRUE(),"Physical","Financial")</f>
        <v>Physical</v>
      </c>
      <c r="E1416" s="191" t="n">
        <f aca="false">IF(VLOOKUP(S1416,'DD-Lookup'!$J$6:$L$50,3,FALSE())="Monthly",(YEAR(AC1416)-YEAR(AB1416))*12+MONTH(AC1416)-MONTH(AB1416)+1,(AC1416-AB1416+1))</f>
        <v>2</v>
      </c>
      <c r="F1416" s="220" t="n">
        <f aca="false">E1416*SUM(P1416:Q1416)</f>
        <v>100</v>
      </c>
      <c r="G1416" s="196" t="n">
        <v>1246004</v>
      </c>
      <c r="H1416" s="197" t="n">
        <v>37026.3523263889</v>
      </c>
      <c r="I1416" s="0" t="s">
        <v>1245</v>
      </c>
      <c r="M1416" s="0" t="s">
        <v>72</v>
      </c>
      <c r="N1416" s="0" t="s">
        <v>1190</v>
      </c>
      <c r="O1416" s="0" t="s">
        <v>1605</v>
      </c>
      <c r="P1416" s="198" t="n">
        <v>50</v>
      </c>
      <c r="S1416" s="0" t="s">
        <v>781</v>
      </c>
      <c r="T1416" s="0" t="s">
        <v>772</v>
      </c>
      <c r="U1416" s="200" t="n">
        <v>42</v>
      </c>
      <c r="V1416" s="0" t="s">
        <v>1560</v>
      </c>
      <c r="W1416" s="0" t="s">
        <v>1202</v>
      </c>
      <c r="X1416" s="0" t="s">
        <v>1203</v>
      </c>
      <c r="Y1416" s="0" t="s">
        <v>1167</v>
      </c>
      <c r="Z1416" s="0" t="s">
        <v>628</v>
      </c>
      <c r="AA1416" s="0" t="n">
        <v>611097.1</v>
      </c>
      <c r="AB1416" s="197" t="n">
        <v>37028.875</v>
      </c>
      <c r="AC1416" s="197" t="n">
        <v>37029.875</v>
      </c>
    </row>
    <row r="1417" customFormat="false" ht="12.75" hidden="false" customHeight="false" outlineLevel="0" collapsed="false">
      <c r="A1417" s="191" t="str">
        <f aca="false">B1417&amp;" "&amp;C1417&amp;" "&amp;D1417</f>
        <v>US Natural Gas Physical</v>
      </c>
      <c r="B1417" s="191" t="str">
        <f aca="false">IF((LEFT(N1417,2)="US"),"US","")</f>
        <v>US</v>
      </c>
      <c r="C1417" s="191" t="str">
        <f aca="false">M1417</f>
        <v>Natural Gas</v>
      </c>
      <c r="D1417" s="191" t="str">
        <f aca="false">IF(ISNUMBER(FIND("Phy",N1417))=TRUE(),"Physical","Financial")</f>
        <v>Physical</v>
      </c>
      <c r="E1417" s="191" t="n">
        <f aca="false">IF(VLOOKUP(S1417,'DD-Lookup'!$J$6:$L$50,3,FALSE())="Monthly",(YEAR(AC1417)-YEAR(AB1417))*12+MONTH(AC1417)-MONTH(AB1417)+1,(AC1417-AB1417+1))</f>
        <v>1</v>
      </c>
      <c r="F1417" s="220" t="n">
        <f aca="false">E1417*SUM(P1417:Q1417)</f>
        <v>5000</v>
      </c>
      <c r="G1417" s="196" t="n">
        <v>1246005</v>
      </c>
      <c r="H1417" s="197" t="n">
        <v>37026.3523611111</v>
      </c>
      <c r="I1417" s="0" t="s">
        <v>2000</v>
      </c>
      <c r="M1417" s="0" t="s">
        <v>927</v>
      </c>
      <c r="N1417" s="0" t="s">
        <v>1371</v>
      </c>
      <c r="O1417" s="0" t="s">
        <v>1503</v>
      </c>
      <c r="P1417" s="198" t="n">
        <v>5000</v>
      </c>
      <c r="S1417" s="0" t="s">
        <v>1343</v>
      </c>
      <c r="T1417" s="0" t="s">
        <v>772</v>
      </c>
      <c r="U1417" s="200" t="n">
        <v>4.66</v>
      </c>
      <c r="V1417" s="0" t="s">
        <v>2109</v>
      </c>
      <c r="W1417" s="0" t="s">
        <v>1504</v>
      </c>
      <c r="X1417" s="0" t="s">
        <v>1505</v>
      </c>
      <c r="Y1417" s="0" t="s">
        <v>1376</v>
      </c>
      <c r="Z1417" s="0" t="s">
        <v>573</v>
      </c>
      <c r="AA1417" s="0" t="n">
        <v>789115</v>
      </c>
      <c r="AB1417" s="197" t="n">
        <v>37027.875</v>
      </c>
      <c r="AC1417" s="197" t="n">
        <v>37027.875</v>
      </c>
    </row>
    <row r="1418" customFormat="false" ht="12.75" hidden="false" customHeight="false" outlineLevel="0" collapsed="false">
      <c r="A1418" s="191" t="str">
        <f aca="false">B1418&amp;" "&amp;C1418&amp;" "&amp;D1418</f>
        <v>US Natural Gas Physical</v>
      </c>
      <c r="B1418" s="191" t="str">
        <f aca="false">IF((LEFT(N1418,2)="US"),"US","")</f>
        <v>US</v>
      </c>
      <c r="C1418" s="191" t="str">
        <f aca="false">M1418</f>
        <v>Natural Gas</v>
      </c>
      <c r="D1418" s="191" t="str">
        <f aca="false">IF(ISNUMBER(FIND("Phy",N1418))=TRUE(),"Physical","Financial")</f>
        <v>Physical</v>
      </c>
      <c r="E1418" s="191" t="n">
        <f aca="false">IF(VLOOKUP(S1418,'DD-Lookup'!$J$6:$L$50,3,FALSE())="Monthly",(YEAR(AC1418)-YEAR(AB1418))*12+MONTH(AC1418)-MONTH(AB1418)+1,(AC1418-AB1418+1))</f>
        <v>1</v>
      </c>
      <c r="F1418" s="220" t="n">
        <f aca="false">E1418*SUM(P1418:Q1418)</f>
        <v>5000</v>
      </c>
      <c r="G1418" s="196" t="n">
        <v>1246006</v>
      </c>
      <c r="H1418" s="197" t="n">
        <v>37026.3523726852</v>
      </c>
      <c r="I1418" s="0" t="s">
        <v>1362</v>
      </c>
      <c r="M1418" s="0" t="s">
        <v>927</v>
      </c>
      <c r="N1418" s="0" t="s">
        <v>1371</v>
      </c>
      <c r="O1418" s="0" t="s">
        <v>1751</v>
      </c>
      <c r="P1418" s="198" t="n">
        <v>5000</v>
      </c>
      <c r="S1418" s="0" t="s">
        <v>1343</v>
      </c>
      <c r="T1418" s="0" t="s">
        <v>772</v>
      </c>
      <c r="U1418" s="200" t="n">
        <v>3.26</v>
      </c>
      <c r="V1418" s="0" t="s">
        <v>2110</v>
      </c>
      <c r="W1418" s="0" t="s">
        <v>1752</v>
      </c>
      <c r="X1418" s="0" t="s">
        <v>1676</v>
      </c>
      <c r="Y1418" s="0" t="s">
        <v>1376</v>
      </c>
      <c r="Z1418" s="0" t="s">
        <v>573</v>
      </c>
      <c r="AA1418" s="0" t="n">
        <v>789116</v>
      </c>
      <c r="AB1418" s="197" t="n">
        <v>37027.875</v>
      </c>
      <c r="AC1418" s="197" t="n">
        <v>37027.875</v>
      </c>
    </row>
    <row r="1419" customFormat="false" ht="12.75" hidden="false" customHeight="false" outlineLevel="0" collapsed="false">
      <c r="A1419" s="191" t="str">
        <f aca="false">B1419&amp;" "&amp;C1419&amp;" "&amp;D1419</f>
        <v>US Natural Gas Physical</v>
      </c>
      <c r="B1419" s="191" t="str">
        <f aca="false">IF((LEFT(N1419,2)="US"),"US","")</f>
        <v>US</v>
      </c>
      <c r="C1419" s="191" t="str">
        <f aca="false">M1419</f>
        <v>Natural Gas</v>
      </c>
      <c r="D1419" s="191" t="str">
        <f aca="false">IF(ISNUMBER(FIND("Phy",N1419))=TRUE(),"Physical","Financial")</f>
        <v>Physical</v>
      </c>
      <c r="E1419" s="191" t="n">
        <f aca="false">IF(VLOOKUP(S1419,'DD-Lookup'!$J$6:$L$50,3,FALSE())="Monthly",(YEAR(AC1419)-YEAR(AB1419))*12+MONTH(AC1419)-MONTH(AB1419)+1,(AC1419-AB1419+1))</f>
        <v>1</v>
      </c>
      <c r="F1419" s="220" t="n">
        <f aca="false">E1419*SUM(P1419:Q1419)</f>
        <v>2500</v>
      </c>
      <c r="G1419" s="196" t="n">
        <v>1246008</v>
      </c>
      <c r="H1419" s="197" t="n">
        <v>37026.3524537037</v>
      </c>
      <c r="I1419" s="0" t="s">
        <v>1228</v>
      </c>
      <c r="M1419" s="0" t="s">
        <v>927</v>
      </c>
      <c r="N1419" s="0" t="s">
        <v>1371</v>
      </c>
      <c r="O1419" s="0" t="s">
        <v>1803</v>
      </c>
      <c r="Q1419" s="198" t="n">
        <v>2500</v>
      </c>
      <c r="S1419" s="0" t="s">
        <v>1343</v>
      </c>
      <c r="T1419" s="0" t="s">
        <v>772</v>
      </c>
      <c r="U1419" s="200" t="n">
        <v>3.05</v>
      </c>
      <c r="V1419" s="0" t="s">
        <v>1799</v>
      </c>
      <c r="W1419" s="0" t="s">
        <v>1800</v>
      </c>
      <c r="X1419" s="0" t="s">
        <v>1801</v>
      </c>
      <c r="Y1419" s="0" t="s">
        <v>1376</v>
      </c>
      <c r="Z1419" s="0" t="s">
        <v>573</v>
      </c>
      <c r="AA1419" s="0" t="n">
        <v>789118</v>
      </c>
      <c r="AB1419" s="197" t="n">
        <v>37027.875</v>
      </c>
      <c r="AC1419" s="197" t="n">
        <v>37027.875</v>
      </c>
    </row>
    <row r="1420" customFormat="false" ht="12.75" hidden="false" customHeight="false" outlineLevel="0" collapsed="false">
      <c r="A1420" s="191" t="str">
        <f aca="false">B1420&amp;" "&amp;C1420&amp;" "&amp;D1420</f>
        <v>US Natural Gas Physical</v>
      </c>
      <c r="B1420" s="191" t="str">
        <f aca="false">IF((LEFT(N1420,2)="US"),"US","")</f>
        <v>US</v>
      </c>
      <c r="C1420" s="191" t="str">
        <f aca="false">M1420</f>
        <v>Natural Gas</v>
      </c>
      <c r="D1420" s="191" t="str">
        <f aca="false">IF(ISNUMBER(FIND("Phy",N1420))=TRUE(),"Physical","Financial")</f>
        <v>Physical</v>
      </c>
      <c r="E1420" s="191" t="n">
        <f aca="false">IF(VLOOKUP(S1420,'DD-Lookup'!$J$6:$L$50,3,FALSE())="Monthly",(YEAR(AC1420)-YEAR(AB1420))*12+MONTH(AC1420)-MONTH(AB1420)+1,(AC1420-AB1420+1))</f>
        <v>1</v>
      </c>
      <c r="F1420" s="220" t="n">
        <f aca="false">E1420*SUM(P1420:Q1420)</f>
        <v>10000</v>
      </c>
      <c r="G1420" s="196" t="n">
        <v>1246009</v>
      </c>
      <c r="H1420" s="197" t="n">
        <v>37026.3525115741</v>
      </c>
      <c r="I1420" s="0" t="s">
        <v>609</v>
      </c>
      <c r="M1420" s="0" t="s">
        <v>927</v>
      </c>
      <c r="N1420" s="0" t="s">
        <v>1371</v>
      </c>
      <c r="O1420" s="0" t="s">
        <v>1680</v>
      </c>
      <c r="Q1420" s="198" t="n">
        <v>10000</v>
      </c>
      <c r="S1420" s="0" t="s">
        <v>1343</v>
      </c>
      <c r="T1420" s="0" t="s">
        <v>772</v>
      </c>
      <c r="U1420" s="200" t="n">
        <v>4.355</v>
      </c>
      <c r="V1420" s="0" t="s">
        <v>1681</v>
      </c>
      <c r="W1420" s="0" t="s">
        <v>1682</v>
      </c>
      <c r="X1420" s="0" t="s">
        <v>1683</v>
      </c>
      <c r="Y1420" s="0" t="s">
        <v>1376</v>
      </c>
      <c r="Z1420" s="0" t="s">
        <v>573</v>
      </c>
      <c r="AA1420" s="0" t="n">
        <v>789119</v>
      </c>
      <c r="AB1420" s="197" t="n">
        <v>37027.875</v>
      </c>
      <c r="AC1420" s="197" t="n">
        <v>37027.875</v>
      </c>
    </row>
    <row r="1421" customFormat="false" ht="12.75" hidden="false" customHeight="false" outlineLevel="0" collapsed="false">
      <c r="A1421" s="191" t="str">
        <f aca="false">B1421&amp;" "&amp;C1421&amp;" "&amp;D1421</f>
        <v>US Power Physical</v>
      </c>
      <c r="B1421" s="191" t="str">
        <f aca="false">IF((LEFT(N1421,2)="US"),"US","")</f>
        <v>US</v>
      </c>
      <c r="C1421" s="191" t="str">
        <f aca="false">M1421</f>
        <v>Power</v>
      </c>
      <c r="D1421" s="191" t="str">
        <f aca="false">IF(ISNUMBER(FIND("Phy",N1421))=TRUE(),"Physical","Financial")</f>
        <v>Physical</v>
      </c>
      <c r="E1421" s="191" t="n">
        <f aca="false">IF(VLOOKUP(S1421,'DD-Lookup'!$J$6:$L$50,3,FALSE())="Monthly",(YEAR(AC1421)-YEAR(AB1421))*12+MONTH(AC1421)-MONTH(AB1421)+1,(AC1421-AB1421+1))</f>
        <v>1</v>
      </c>
      <c r="F1421" s="220" t="n">
        <f aca="false">E1421*SUM(P1421:Q1421)</f>
        <v>50</v>
      </c>
      <c r="G1421" s="196" t="n">
        <v>1246010</v>
      </c>
      <c r="H1421" s="197" t="n">
        <v>37026.3525462963</v>
      </c>
      <c r="I1421" s="0" t="s">
        <v>1268</v>
      </c>
      <c r="M1421" s="0" t="s">
        <v>72</v>
      </c>
      <c r="N1421" s="0" t="s">
        <v>1190</v>
      </c>
      <c r="O1421" s="0" t="s">
        <v>1230</v>
      </c>
      <c r="P1421" s="198" t="n">
        <v>50</v>
      </c>
      <c r="S1421" s="0" t="s">
        <v>781</v>
      </c>
      <c r="T1421" s="0" t="s">
        <v>772</v>
      </c>
      <c r="U1421" s="200" t="n">
        <v>37.5</v>
      </c>
      <c r="V1421" s="0" t="s">
        <v>1269</v>
      </c>
      <c r="W1421" s="0" t="s">
        <v>1232</v>
      </c>
      <c r="X1421" s="0" t="s">
        <v>1233</v>
      </c>
      <c r="Y1421" s="0" t="s">
        <v>1167</v>
      </c>
      <c r="Z1421" s="0" t="s">
        <v>628</v>
      </c>
      <c r="AA1421" s="0" t="n">
        <v>611098.1</v>
      </c>
      <c r="AB1421" s="197" t="n">
        <v>37027.875</v>
      </c>
      <c r="AC1421" s="197" t="n">
        <v>37027.875</v>
      </c>
    </row>
    <row r="1422" customFormat="false" ht="12.75" hidden="false" customHeight="false" outlineLevel="0" collapsed="false">
      <c r="A1422" s="191" t="str">
        <f aca="false">B1422&amp;" "&amp;C1422&amp;" "&amp;D1422</f>
        <v>US Natural Gas Financial</v>
      </c>
      <c r="B1422" s="191" t="str">
        <f aca="false">IF((LEFT(N1422,2)="US"),"US","")</f>
        <v>US</v>
      </c>
      <c r="C1422" s="191" t="str">
        <f aca="false">M1422</f>
        <v>Natural Gas</v>
      </c>
      <c r="D1422" s="191" t="str">
        <f aca="false">IF(ISNUMBER(FIND("Phy",N1422))=TRUE(),"Physical","Financial")</f>
        <v>Financial</v>
      </c>
      <c r="E1422" s="191" t="n">
        <f aca="false">IF(VLOOKUP(S1422,'DD-Lookup'!$J$6:$L$50,3,FALSE())="Monthly",(YEAR(AC1422)-YEAR(AB1422))*12+MONTH(AC1422)-MONTH(AB1422)+1,(AC1422-AB1422+1))</f>
        <v>61</v>
      </c>
      <c r="F1422" s="220" t="n">
        <f aca="false">E1422*SUM(P1422:Q1422)</f>
        <v>305000</v>
      </c>
      <c r="G1422" s="196" t="n">
        <v>1246012</v>
      </c>
      <c r="H1422" s="197" t="n">
        <v>37026.3525694445</v>
      </c>
      <c r="I1422" s="0" t="s">
        <v>1228</v>
      </c>
      <c r="M1422" s="0" t="s">
        <v>927</v>
      </c>
      <c r="N1422" s="0" t="s">
        <v>1399</v>
      </c>
      <c r="O1422" s="0" t="s">
        <v>2111</v>
      </c>
      <c r="Q1422" s="198" t="n">
        <v>5000</v>
      </c>
      <c r="S1422" s="0" t="s">
        <v>1343</v>
      </c>
      <c r="T1422" s="0" t="s">
        <v>772</v>
      </c>
      <c r="U1422" s="200" t="n">
        <v>4.1</v>
      </c>
      <c r="V1422" s="0" t="s">
        <v>2112</v>
      </c>
      <c r="W1422" s="0" t="s">
        <v>1956</v>
      </c>
      <c r="X1422" s="0" t="s">
        <v>1957</v>
      </c>
      <c r="Y1422" s="0" t="s">
        <v>893</v>
      </c>
      <c r="Z1422" s="0" t="s">
        <v>573</v>
      </c>
      <c r="AA1422" s="0" t="s">
        <v>2113</v>
      </c>
      <c r="AB1422" s="197" t="n">
        <v>37196</v>
      </c>
      <c r="AC1422" s="197" t="n">
        <v>37256</v>
      </c>
      <c r="AD1422" s="0" t="n">
        <f aca="false">(AC1422-AB1422+1)*SUM(P1422:Q1422)</f>
        <v>305000</v>
      </c>
    </row>
    <row r="1423" customFormat="false" ht="12.75" hidden="false" customHeight="false" outlineLevel="0" collapsed="false">
      <c r="A1423" s="191" t="str">
        <f aca="false">B1423&amp;" "&amp;C1423&amp;" "&amp;D1423</f>
        <v>US Natural Gas Physical</v>
      </c>
      <c r="B1423" s="191" t="str">
        <f aca="false">IF((LEFT(N1423,2)="US"),"US","")</f>
        <v>US</v>
      </c>
      <c r="C1423" s="191" t="str">
        <f aca="false">M1423</f>
        <v>Natural Gas</v>
      </c>
      <c r="D1423" s="191" t="str">
        <f aca="false">IF(ISNUMBER(FIND("Phy",N1423))=TRUE(),"Physical","Financial")</f>
        <v>Physical</v>
      </c>
      <c r="E1423" s="191" t="n">
        <f aca="false">IF(VLOOKUP(S1423,'DD-Lookup'!$J$6:$L$50,3,FALSE())="Monthly",(YEAR(AC1423)-YEAR(AB1423))*12+MONTH(AC1423)-MONTH(AB1423)+1,(AC1423-AB1423+1))</f>
        <v>1</v>
      </c>
      <c r="F1423" s="220" t="n">
        <f aca="false">E1423*SUM(P1423:Q1423)</f>
        <v>10000</v>
      </c>
      <c r="G1423" s="196" t="n">
        <v>1246013</v>
      </c>
      <c r="H1423" s="197" t="n">
        <v>37026.3525925926</v>
      </c>
      <c r="I1423" s="0" t="s">
        <v>2000</v>
      </c>
      <c r="M1423" s="0" t="s">
        <v>927</v>
      </c>
      <c r="N1423" s="0" t="s">
        <v>1371</v>
      </c>
      <c r="O1423" s="0" t="s">
        <v>1680</v>
      </c>
      <c r="Q1423" s="198" t="n">
        <v>10000</v>
      </c>
      <c r="S1423" s="0" t="s">
        <v>1343</v>
      </c>
      <c r="T1423" s="0" t="s">
        <v>772</v>
      </c>
      <c r="U1423" s="200" t="n">
        <v>4.3575</v>
      </c>
      <c r="V1423" s="0" t="s">
        <v>2114</v>
      </c>
      <c r="W1423" s="0" t="s">
        <v>1682</v>
      </c>
      <c r="X1423" s="0" t="s">
        <v>1683</v>
      </c>
      <c r="Y1423" s="0" t="s">
        <v>1376</v>
      </c>
      <c r="Z1423" s="0" t="s">
        <v>573</v>
      </c>
      <c r="AA1423" s="0" t="n">
        <v>789120</v>
      </c>
      <c r="AB1423" s="197" t="n">
        <v>37027.875</v>
      </c>
      <c r="AC1423" s="197" t="n">
        <v>37027.875</v>
      </c>
    </row>
    <row r="1424" customFormat="false" ht="12.75" hidden="false" customHeight="false" outlineLevel="0" collapsed="false">
      <c r="A1424" s="191" t="str">
        <f aca="false">B1424&amp;" "&amp;C1424&amp;" "&amp;D1424</f>
        <v>US Natural Gas Physical</v>
      </c>
      <c r="B1424" s="191" t="str">
        <f aca="false">IF((LEFT(N1424,2)="US"),"US","")</f>
        <v>US</v>
      </c>
      <c r="C1424" s="191" t="str">
        <f aca="false">M1424</f>
        <v>Natural Gas</v>
      </c>
      <c r="D1424" s="191" t="str">
        <f aca="false">IF(ISNUMBER(FIND("Phy",N1424))=TRUE(),"Physical","Financial")</f>
        <v>Physical</v>
      </c>
      <c r="E1424" s="191" t="n">
        <f aca="false">IF(VLOOKUP(S1424,'DD-Lookup'!$J$6:$L$50,3,FALSE())="Monthly",(YEAR(AC1424)-YEAR(AB1424))*12+MONTH(AC1424)-MONTH(AB1424)+1,(AC1424-AB1424+1))</f>
        <v>1</v>
      </c>
      <c r="F1424" s="220" t="n">
        <f aca="false">E1424*SUM(P1424:Q1424)</f>
        <v>10000</v>
      </c>
      <c r="G1424" s="196" t="n">
        <v>1246014</v>
      </c>
      <c r="H1424" s="197" t="n">
        <v>37026.3526157407</v>
      </c>
      <c r="I1424" s="0" t="s">
        <v>1187</v>
      </c>
      <c r="M1424" s="0" t="s">
        <v>927</v>
      </c>
      <c r="N1424" s="0" t="s">
        <v>1371</v>
      </c>
      <c r="O1424" s="0" t="s">
        <v>1703</v>
      </c>
      <c r="Q1424" s="198" t="n">
        <v>10000</v>
      </c>
      <c r="S1424" s="0" t="s">
        <v>1343</v>
      </c>
      <c r="T1424" s="0" t="s">
        <v>772</v>
      </c>
      <c r="U1424" s="200" t="n">
        <v>4.325</v>
      </c>
      <c r="V1424" s="0" t="s">
        <v>2115</v>
      </c>
      <c r="W1424" s="0" t="s">
        <v>1705</v>
      </c>
      <c r="X1424" s="0" t="s">
        <v>1676</v>
      </c>
      <c r="Y1424" s="0" t="s">
        <v>1376</v>
      </c>
      <c r="Z1424" s="0" t="s">
        <v>573</v>
      </c>
      <c r="AA1424" s="0" t="n">
        <v>789121</v>
      </c>
      <c r="AB1424" s="197" t="n">
        <v>37027.875</v>
      </c>
      <c r="AC1424" s="197" t="n">
        <v>37027.875</v>
      </c>
    </row>
    <row r="1425" customFormat="false" ht="12.75" hidden="false" customHeight="false" outlineLevel="0" collapsed="false">
      <c r="A1425" s="191" t="str">
        <f aca="false">B1425&amp;" "&amp;C1425&amp;" "&amp;D1425</f>
        <v>US Natural Gas Financial</v>
      </c>
      <c r="B1425" s="191" t="str">
        <f aca="false">IF((LEFT(N1425,2)="US"),"US","")</f>
        <v>US</v>
      </c>
      <c r="C1425" s="191" t="str">
        <f aca="false">M1425</f>
        <v>Natural Gas</v>
      </c>
      <c r="D1425" s="191" t="str">
        <f aca="false">IF(ISNUMBER(FIND("Phy",N1425))=TRUE(),"Physical","Financial")</f>
        <v>Financial</v>
      </c>
      <c r="E1425" s="191" t="n">
        <f aca="false">IF(VLOOKUP(S1425,'DD-Lookup'!$J$6:$L$50,3,FALSE())="Monthly",(YEAR(AC1425)-YEAR(AB1425))*12+MONTH(AC1425)-MONTH(AB1425)+1,(AC1425-AB1425+1))</f>
        <v>90</v>
      </c>
      <c r="F1425" s="220" t="n">
        <f aca="false">E1425*SUM(P1425:Q1425)</f>
        <v>450000</v>
      </c>
      <c r="G1425" s="196" t="n">
        <v>1246015</v>
      </c>
      <c r="H1425" s="197" t="n">
        <v>37026.3528009259</v>
      </c>
      <c r="I1425" s="0" t="s">
        <v>633</v>
      </c>
      <c r="M1425" s="0" t="s">
        <v>927</v>
      </c>
      <c r="N1425" s="0" t="s">
        <v>1399</v>
      </c>
      <c r="O1425" s="0" t="s">
        <v>2116</v>
      </c>
      <c r="Q1425" s="198" t="n">
        <v>5000</v>
      </c>
      <c r="S1425" s="0" t="s">
        <v>1343</v>
      </c>
      <c r="T1425" s="0" t="s">
        <v>772</v>
      </c>
      <c r="U1425" s="200" t="n">
        <v>3.1</v>
      </c>
      <c r="V1425" s="0" t="s">
        <v>1955</v>
      </c>
      <c r="W1425" s="0" t="s">
        <v>1956</v>
      </c>
      <c r="X1425" s="0" t="s">
        <v>1957</v>
      </c>
      <c r="Y1425" s="0" t="s">
        <v>893</v>
      </c>
      <c r="Z1425" s="0" t="s">
        <v>573</v>
      </c>
      <c r="AA1425" s="0" t="s">
        <v>2117</v>
      </c>
      <c r="AB1425" s="197" t="n">
        <v>37257</v>
      </c>
      <c r="AC1425" s="197" t="n">
        <v>37346</v>
      </c>
      <c r="AD1425" s="0" t="n">
        <f aca="false">(AC1425-AB1425+1)*SUM(P1425:Q1425)</f>
        <v>450000</v>
      </c>
    </row>
    <row r="1426" customFormat="false" ht="12.75" hidden="false" customHeight="false" outlineLevel="0" collapsed="false">
      <c r="A1426" s="191" t="str">
        <f aca="false">B1426&amp;" "&amp;C1426&amp;" "&amp;D1426</f>
        <v>US Natural Gas Physical</v>
      </c>
      <c r="B1426" s="191" t="str">
        <f aca="false">IF((LEFT(N1426,2)="US"),"US","")</f>
        <v>US</v>
      </c>
      <c r="C1426" s="191" t="str">
        <f aca="false">M1426</f>
        <v>Natural Gas</v>
      </c>
      <c r="D1426" s="191" t="str">
        <f aca="false">IF(ISNUMBER(FIND("Phy",N1426))=TRUE(),"Physical","Financial")</f>
        <v>Physical</v>
      </c>
      <c r="E1426" s="191" t="n">
        <f aca="false">IF(VLOOKUP(S1426,'DD-Lookup'!$J$6:$L$50,3,FALSE())="Monthly",(YEAR(AC1426)-YEAR(AB1426))*12+MONTH(AC1426)-MONTH(AB1426)+1,(AC1426-AB1426+1))</f>
        <v>1</v>
      </c>
      <c r="F1426" s="220" t="n">
        <f aca="false">E1426*SUM(P1426:Q1426)</f>
        <v>10000</v>
      </c>
      <c r="G1426" s="196" t="n">
        <v>1246016</v>
      </c>
      <c r="H1426" s="197" t="n">
        <v>37026.3528009259</v>
      </c>
      <c r="I1426" s="0" t="s">
        <v>1661</v>
      </c>
      <c r="M1426" s="0" t="s">
        <v>927</v>
      </c>
      <c r="N1426" s="0" t="s">
        <v>1371</v>
      </c>
      <c r="O1426" s="0" t="s">
        <v>1612</v>
      </c>
      <c r="Q1426" s="198" t="n">
        <v>10000</v>
      </c>
      <c r="S1426" s="0" t="s">
        <v>1343</v>
      </c>
      <c r="T1426" s="0" t="s">
        <v>772</v>
      </c>
      <c r="U1426" s="200" t="n">
        <v>4.705</v>
      </c>
      <c r="V1426" s="0" t="s">
        <v>2118</v>
      </c>
      <c r="W1426" s="0" t="s">
        <v>1614</v>
      </c>
      <c r="X1426" s="0" t="s">
        <v>1615</v>
      </c>
      <c r="Y1426" s="0" t="s">
        <v>1376</v>
      </c>
      <c r="Z1426" s="0" t="s">
        <v>573</v>
      </c>
      <c r="AA1426" s="0" t="n">
        <v>789124</v>
      </c>
      <c r="AB1426" s="197" t="n">
        <v>37027.875</v>
      </c>
      <c r="AC1426" s="197" t="n">
        <v>37027.875</v>
      </c>
    </row>
    <row r="1427" customFormat="false" ht="12.75" hidden="false" customHeight="false" outlineLevel="0" collapsed="false">
      <c r="A1427" s="191" t="str">
        <f aca="false">B1427&amp;" "&amp;C1427&amp;" "&amp;D1427</f>
        <v> Natural Gas Physical</v>
      </c>
      <c r="B1427" s="191" t="str">
        <f aca="false">IF((LEFT(N1427,2)="US"),"US","")</f>
        <v/>
      </c>
      <c r="C1427" s="191" t="str">
        <f aca="false">M1427</f>
        <v>Natural Gas</v>
      </c>
      <c r="D1427" s="191" t="str">
        <f aca="false">IF(ISNUMBER(FIND("Phy",N1427))=TRUE(),"Physical","Financial")</f>
        <v>Physical</v>
      </c>
      <c r="E1427" s="191" t="n">
        <f aca="false">IF(VLOOKUP(S1427,'DD-Lookup'!$J$6:$L$50,3,FALSE())="Monthly",(YEAR(AC1427)-YEAR(AB1427))*12+MONTH(AC1427)-MONTH(AB1427)+1,(AC1427-AB1427+1))</f>
        <v>1</v>
      </c>
      <c r="F1427" s="220" t="n">
        <f aca="false">E1427*SUM(P1427:Q1427)</f>
        <v>247</v>
      </c>
      <c r="G1427" s="196" t="n">
        <v>1246018</v>
      </c>
      <c r="H1427" s="197" t="n">
        <v>37026.3528125</v>
      </c>
      <c r="I1427" s="0" t="s">
        <v>2107</v>
      </c>
      <c r="M1427" s="0" t="s">
        <v>927</v>
      </c>
      <c r="N1427" s="0" t="s">
        <v>1448</v>
      </c>
      <c r="O1427" s="0" t="s">
        <v>2119</v>
      </c>
      <c r="Q1427" s="198" t="n">
        <v>247</v>
      </c>
      <c r="S1427" s="0" t="s">
        <v>1343</v>
      </c>
      <c r="T1427" s="0" t="s">
        <v>772</v>
      </c>
      <c r="U1427" s="200" t="n">
        <v>4.72</v>
      </c>
      <c r="V1427" s="0" t="s">
        <v>2120</v>
      </c>
      <c r="W1427" s="0" t="s">
        <v>1451</v>
      </c>
      <c r="X1427" s="0" t="s">
        <v>1452</v>
      </c>
      <c r="Y1427" s="0" t="s">
        <v>1376</v>
      </c>
      <c r="Z1427" s="0" t="s">
        <v>573</v>
      </c>
      <c r="AA1427" s="0" t="n">
        <v>789122</v>
      </c>
      <c r="AB1427" s="197" t="n">
        <v>37027.875</v>
      </c>
      <c r="AC1427" s="197" t="n">
        <v>37027.875</v>
      </c>
    </row>
    <row r="1428" customFormat="false" ht="12.75" hidden="false" customHeight="false" outlineLevel="0" collapsed="false">
      <c r="A1428" s="191" t="str">
        <f aca="false">B1428&amp;" "&amp;C1428&amp;" "&amp;D1428</f>
        <v>US Natural Gas Physical</v>
      </c>
      <c r="B1428" s="191" t="str">
        <f aca="false">IF((LEFT(N1428,2)="US"),"US","")</f>
        <v>US</v>
      </c>
      <c r="C1428" s="191" t="str">
        <f aca="false">M1428</f>
        <v>Natural Gas</v>
      </c>
      <c r="D1428" s="191" t="str">
        <f aca="false">IF(ISNUMBER(FIND("Phy",N1428))=TRUE(),"Physical","Financial")</f>
        <v>Physical</v>
      </c>
      <c r="E1428" s="191" t="n">
        <f aca="false">IF(VLOOKUP(S1428,'DD-Lookup'!$J$6:$L$50,3,FALSE())="Monthly",(YEAR(AC1428)-YEAR(AB1428))*12+MONTH(AC1428)-MONTH(AB1428)+1,(AC1428-AB1428+1))</f>
        <v>1</v>
      </c>
      <c r="F1428" s="220" t="n">
        <f aca="false">E1428*SUM(P1428:Q1428)</f>
        <v>10000</v>
      </c>
      <c r="G1428" s="196" t="n">
        <v>1246017</v>
      </c>
      <c r="H1428" s="197" t="n">
        <v>37026.3528125</v>
      </c>
      <c r="I1428" s="0" t="s">
        <v>2121</v>
      </c>
      <c r="M1428" s="0" t="s">
        <v>927</v>
      </c>
      <c r="N1428" s="0" t="s">
        <v>1371</v>
      </c>
      <c r="O1428" s="0" t="s">
        <v>2038</v>
      </c>
      <c r="P1428" s="198" t="n">
        <v>10000</v>
      </c>
      <c r="S1428" s="0" t="s">
        <v>1343</v>
      </c>
      <c r="T1428" s="0" t="s">
        <v>772</v>
      </c>
      <c r="U1428" s="200" t="n">
        <v>4.43</v>
      </c>
      <c r="V1428" s="0" t="s">
        <v>2122</v>
      </c>
      <c r="W1428" s="0" t="s">
        <v>1555</v>
      </c>
      <c r="X1428" s="0" t="s">
        <v>1556</v>
      </c>
      <c r="Y1428" s="0" t="s">
        <v>1376</v>
      </c>
      <c r="Z1428" s="0" t="s">
        <v>573</v>
      </c>
      <c r="AA1428" s="0" t="n">
        <v>789123</v>
      </c>
      <c r="AB1428" s="197" t="n">
        <v>37027.875</v>
      </c>
      <c r="AC1428" s="197" t="n">
        <v>37027.875</v>
      </c>
    </row>
    <row r="1429" customFormat="false" ht="12.75" hidden="false" customHeight="false" outlineLevel="0" collapsed="false">
      <c r="A1429" s="191" t="str">
        <f aca="false">B1429&amp;" "&amp;C1429&amp;" "&amp;D1429</f>
        <v>US Natural Gas Physical</v>
      </c>
      <c r="B1429" s="191" t="str">
        <f aca="false">IF((LEFT(N1429,2)="US"),"US","")</f>
        <v>US</v>
      </c>
      <c r="C1429" s="191" t="str">
        <f aca="false">M1429</f>
        <v>Natural Gas</v>
      </c>
      <c r="D1429" s="191" t="str">
        <f aca="false">IF(ISNUMBER(FIND("Phy",N1429))=TRUE(),"Physical","Financial")</f>
        <v>Physical</v>
      </c>
      <c r="E1429" s="191" t="n">
        <f aca="false">IF(VLOOKUP(S1429,'DD-Lookup'!$J$6:$L$50,3,FALSE())="Monthly",(YEAR(AC1429)-YEAR(AB1429))*12+MONTH(AC1429)-MONTH(AB1429)+1,(AC1429-AB1429+1))</f>
        <v>1</v>
      </c>
      <c r="F1429" s="220" t="n">
        <f aca="false">E1429*SUM(P1429:Q1429)</f>
        <v>5000</v>
      </c>
      <c r="G1429" s="196" t="n">
        <v>1246019</v>
      </c>
      <c r="H1429" s="197" t="n">
        <v>37026.3529513889</v>
      </c>
      <c r="I1429" s="0" t="s">
        <v>1377</v>
      </c>
      <c r="M1429" s="0" t="s">
        <v>927</v>
      </c>
      <c r="N1429" s="0" t="s">
        <v>1371</v>
      </c>
      <c r="O1429" s="0" t="s">
        <v>1436</v>
      </c>
      <c r="Q1429" s="198" t="n">
        <v>5000</v>
      </c>
      <c r="S1429" s="0" t="s">
        <v>1343</v>
      </c>
      <c r="T1429" s="0" t="s">
        <v>772</v>
      </c>
      <c r="U1429" s="200" t="n">
        <v>4.335</v>
      </c>
      <c r="V1429" s="0" t="s">
        <v>1473</v>
      </c>
      <c r="W1429" s="0" t="s">
        <v>1424</v>
      </c>
      <c r="X1429" s="0" t="s">
        <v>1425</v>
      </c>
      <c r="Y1429" s="0" t="s">
        <v>1376</v>
      </c>
      <c r="Z1429" s="0" t="s">
        <v>573</v>
      </c>
      <c r="AA1429" s="0" t="n">
        <v>789125</v>
      </c>
      <c r="AB1429" s="197" t="n">
        <v>37027.875</v>
      </c>
      <c r="AC1429" s="197" t="n">
        <v>37027.875</v>
      </c>
    </row>
    <row r="1430" customFormat="false" ht="12.75" hidden="false" customHeight="false" outlineLevel="0" collapsed="false">
      <c r="A1430" s="191" t="str">
        <f aca="false">B1430&amp;" "&amp;C1430&amp;" "&amp;D1430</f>
        <v>US Power Physical</v>
      </c>
      <c r="B1430" s="191" t="str">
        <f aca="false">IF((LEFT(N1430,2)="US"),"US","")</f>
        <v>US</v>
      </c>
      <c r="C1430" s="191" t="str">
        <f aca="false">M1430</f>
        <v>Power</v>
      </c>
      <c r="D1430" s="191" t="str">
        <f aca="false">IF(ISNUMBER(FIND("Phy",N1430))=TRUE(),"Physical","Financial")</f>
        <v>Physical</v>
      </c>
      <c r="E1430" s="191" t="n">
        <f aca="false">IF(VLOOKUP(S1430,'DD-Lookup'!$J$6:$L$50,3,FALSE())="Monthly",(YEAR(AC1430)-YEAR(AB1430))*12+MONTH(AC1430)-MONTH(AB1430)+1,(AC1430-AB1430+1))</f>
        <v>1</v>
      </c>
      <c r="F1430" s="220" t="n">
        <f aca="false">E1430*SUM(P1430:Q1430)</f>
        <v>25</v>
      </c>
      <c r="G1430" s="196" t="n">
        <v>1246020</v>
      </c>
      <c r="H1430" s="197" t="n">
        <v>37026.352962963</v>
      </c>
      <c r="I1430" s="0" t="s">
        <v>1251</v>
      </c>
      <c r="M1430" s="0" t="s">
        <v>72</v>
      </c>
      <c r="N1430" s="0" t="s">
        <v>1741</v>
      </c>
      <c r="O1430" s="0" t="s">
        <v>2086</v>
      </c>
      <c r="P1430" s="198" t="n">
        <v>25</v>
      </c>
      <c r="S1430" s="0" t="s">
        <v>781</v>
      </c>
      <c r="T1430" s="0" t="s">
        <v>772</v>
      </c>
      <c r="U1430" s="200" t="n">
        <v>80</v>
      </c>
      <c r="V1430" s="0" t="s">
        <v>1748</v>
      </c>
      <c r="W1430" s="0" t="s">
        <v>1762</v>
      </c>
      <c r="X1430" s="0" t="s">
        <v>1745</v>
      </c>
      <c r="Y1430" s="0" t="s">
        <v>1167</v>
      </c>
      <c r="Z1430" s="0" t="s">
        <v>628</v>
      </c>
      <c r="AA1430" s="0" t="n">
        <v>611099.1</v>
      </c>
      <c r="AB1430" s="197" t="n">
        <v>37027.875</v>
      </c>
      <c r="AC1430" s="197" t="n">
        <v>37027.875</v>
      </c>
    </row>
    <row r="1431" customFormat="false" ht="12.75" hidden="false" customHeight="false" outlineLevel="0" collapsed="false">
      <c r="A1431" s="191" t="str">
        <f aca="false">B1431&amp;" "&amp;C1431&amp;" "&amp;D1431</f>
        <v>US Natural Gas Physical</v>
      </c>
      <c r="B1431" s="191" t="str">
        <f aca="false">IF((LEFT(N1431,2)="US"),"US","")</f>
        <v>US</v>
      </c>
      <c r="C1431" s="191" t="str">
        <f aca="false">M1431</f>
        <v>Natural Gas</v>
      </c>
      <c r="D1431" s="191" t="str">
        <f aca="false">IF(ISNUMBER(FIND("Phy",N1431))=TRUE(),"Physical","Financial")</f>
        <v>Physical</v>
      </c>
      <c r="E1431" s="191" t="n">
        <f aca="false">IF(VLOOKUP(S1431,'DD-Lookup'!$J$6:$L$50,3,FALSE())="Monthly",(YEAR(AC1431)-YEAR(AB1431))*12+MONTH(AC1431)-MONTH(AB1431)+1,(AC1431-AB1431+1))</f>
        <v>1</v>
      </c>
      <c r="F1431" s="220" t="n">
        <f aca="false">E1431*SUM(P1431:Q1431)</f>
        <v>10000</v>
      </c>
      <c r="G1431" s="196" t="n">
        <v>1246021</v>
      </c>
      <c r="H1431" s="197" t="n">
        <v>37026.3530324074</v>
      </c>
      <c r="I1431" s="0" t="s">
        <v>1692</v>
      </c>
      <c r="M1431" s="0" t="s">
        <v>927</v>
      </c>
      <c r="N1431" s="0" t="s">
        <v>1371</v>
      </c>
      <c r="O1431" s="0" t="s">
        <v>1673</v>
      </c>
      <c r="Q1431" s="198" t="n">
        <v>10000</v>
      </c>
      <c r="S1431" s="0" t="s">
        <v>1343</v>
      </c>
      <c r="T1431" s="0" t="s">
        <v>772</v>
      </c>
      <c r="U1431" s="200" t="n">
        <v>4.65</v>
      </c>
      <c r="V1431" s="0" t="s">
        <v>1693</v>
      </c>
      <c r="W1431" s="0" t="s">
        <v>1675</v>
      </c>
      <c r="X1431" s="0" t="s">
        <v>1676</v>
      </c>
      <c r="Y1431" s="0" t="s">
        <v>1376</v>
      </c>
      <c r="Z1431" s="0" t="s">
        <v>573</v>
      </c>
      <c r="AA1431" s="0" t="n">
        <v>789126</v>
      </c>
      <c r="AB1431" s="197" t="n">
        <v>37027.875</v>
      </c>
      <c r="AC1431" s="197" t="n">
        <v>37027.875</v>
      </c>
    </row>
    <row r="1432" customFormat="false" ht="12.75" hidden="false" customHeight="false" outlineLevel="0" collapsed="false">
      <c r="A1432" s="191" t="str">
        <f aca="false">B1432&amp;" "&amp;C1432&amp;" "&amp;D1432</f>
        <v>US Natural Gas Physical</v>
      </c>
      <c r="B1432" s="191" t="str">
        <f aca="false">IF((LEFT(N1432,2)="US"),"US","")</f>
        <v>US</v>
      </c>
      <c r="C1432" s="191" t="str">
        <f aca="false">M1432</f>
        <v>Natural Gas</v>
      </c>
      <c r="D1432" s="191" t="str">
        <f aca="false">IF(ISNUMBER(FIND("Phy",N1432))=TRUE(),"Physical","Financial")</f>
        <v>Physical</v>
      </c>
      <c r="E1432" s="191" t="n">
        <f aca="false">IF(VLOOKUP(S1432,'DD-Lookup'!$J$6:$L$50,3,FALSE())="Monthly",(YEAR(AC1432)-YEAR(AB1432))*12+MONTH(AC1432)-MONTH(AB1432)+1,(AC1432-AB1432+1))</f>
        <v>1</v>
      </c>
      <c r="F1432" s="220" t="n">
        <f aca="false">E1432*SUM(P1432:Q1432)</f>
        <v>5000</v>
      </c>
      <c r="G1432" s="196" t="n">
        <v>1246022</v>
      </c>
      <c r="H1432" s="197" t="n">
        <v>37026.3530555556</v>
      </c>
      <c r="I1432" s="0" t="s">
        <v>1734</v>
      </c>
      <c r="M1432" s="0" t="s">
        <v>927</v>
      </c>
      <c r="N1432" s="0" t="s">
        <v>1371</v>
      </c>
      <c r="O1432" s="0" t="s">
        <v>1651</v>
      </c>
      <c r="Q1432" s="198" t="n">
        <v>5000</v>
      </c>
      <c r="S1432" s="0" t="s">
        <v>1343</v>
      </c>
      <c r="T1432" s="0" t="s">
        <v>772</v>
      </c>
      <c r="U1432" s="200" t="n">
        <v>4.83</v>
      </c>
      <c r="V1432" s="0" t="s">
        <v>1735</v>
      </c>
      <c r="W1432" s="0" t="s">
        <v>1635</v>
      </c>
      <c r="X1432" s="0" t="s">
        <v>1636</v>
      </c>
      <c r="Y1432" s="0" t="s">
        <v>1376</v>
      </c>
      <c r="Z1432" s="0" t="s">
        <v>573</v>
      </c>
      <c r="AA1432" s="0" t="n">
        <v>789127</v>
      </c>
      <c r="AB1432" s="197" t="n">
        <v>37027.875</v>
      </c>
      <c r="AC1432" s="197" t="n">
        <v>37027.875</v>
      </c>
    </row>
    <row r="1433" customFormat="false" ht="12.75" hidden="false" customHeight="false" outlineLevel="0" collapsed="false">
      <c r="A1433" s="191" t="str">
        <f aca="false">B1433&amp;" "&amp;C1433&amp;" "&amp;D1433</f>
        <v>US Natural Gas Financial</v>
      </c>
      <c r="B1433" s="191" t="str">
        <f aca="false">IF((LEFT(N1433,2)="US"),"US","")</f>
        <v>US</v>
      </c>
      <c r="C1433" s="191" t="str">
        <f aca="false">M1433</f>
        <v>Natural Gas</v>
      </c>
      <c r="D1433" s="191" t="str">
        <f aca="false">IF(ISNUMBER(FIND("Phy",N1433))=TRUE(),"Physical","Financial")</f>
        <v>Financial</v>
      </c>
      <c r="E1433" s="191" t="n">
        <f aca="false">IF(VLOOKUP(S1433,'DD-Lookup'!$J$6:$L$50,3,FALSE())="Monthly",(YEAR(AC1433)-YEAR(AB1433))*12+MONTH(AC1433)-MONTH(AB1433)+1,(AC1433-AB1433+1))</f>
        <v>16</v>
      </c>
      <c r="F1433" s="220" t="n">
        <f aca="false">E1433*SUM(P1433:Q1433)</f>
        <v>56000</v>
      </c>
      <c r="G1433" s="196" t="n">
        <v>1246023</v>
      </c>
      <c r="H1433" s="197" t="n">
        <v>37026.3531712963</v>
      </c>
      <c r="I1433" s="0" t="s">
        <v>1289</v>
      </c>
      <c r="M1433" s="0" t="s">
        <v>927</v>
      </c>
      <c r="N1433" s="0" t="s">
        <v>1341</v>
      </c>
      <c r="O1433" s="0" t="s">
        <v>2123</v>
      </c>
      <c r="P1433" s="198" t="n">
        <v>3500</v>
      </c>
      <c r="S1433" s="0" t="s">
        <v>1343</v>
      </c>
      <c r="T1433" s="0" t="s">
        <v>772</v>
      </c>
      <c r="U1433" s="200" t="n">
        <v>4.615</v>
      </c>
      <c r="V1433" s="0" t="s">
        <v>1712</v>
      </c>
      <c r="W1433" s="0" t="s">
        <v>1700</v>
      </c>
      <c r="X1433" s="0" t="s">
        <v>1701</v>
      </c>
      <c r="Y1433" s="0" t="s">
        <v>893</v>
      </c>
      <c r="Z1433" s="0" t="s">
        <v>573</v>
      </c>
      <c r="AA1433" s="0" t="s">
        <v>2124</v>
      </c>
      <c r="AB1433" s="197" t="n">
        <v>37027.875</v>
      </c>
      <c r="AC1433" s="197" t="n">
        <v>37042.875</v>
      </c>
      <c r="AD1433" s="0" t="n">
        <f aca="false">(AC1433-AB1433+1)*SUM(P1433:Q1433)</f>
        <v>56000</v>
      </c>
    </row>
    <row r="1434" customFormat="false" ht="12.75" hidden="false" customHeight="false" outlineLevel="0" collapsed="false">
      <c r="A1434" s="191" t="str">
        <f aca="false">B1434&amp;" "&amp;C1434&amp;" "&amp;D1434</f>
        <v> Natural Gas Physical</v>
      </c>
      <c r="B1434" s="191" t="str">
        <f aca="false">IF((LEFT(N1434,2)="US"),"US","")</f>
        <v/>
      </c>
      <c r="C1434" s="191" t="str">
        <f aca="false">M1434</f>
        <v>Natural Gas</v>
      </c>
      <c r="D1434" s="191" t="str">
        <f aca="false">IF(ISNUMBER(FIND("Phy",N1434))=TRUE(),"Physical","Financial")</f>
        <v>Physical</v>
      </c>
      <c r="E1434" s="191" t="n">
        <f aca="false">IF(VLOOKUP(S1434,'DD-Lookup'!$J$6:$L$50,3,FALSE())="Monthly",(YEAR(AC1434)-YEAR(AB1434))*12+MONTH(AC1434)-MONTH(AB1434)+1,(AC1434-AB1434+1))</f>
        <v>1</v>
      </c>
      <c r="F1434" s="220" t="n">
        <f aca="false">E1434*SUM(P1434:Q1434)</f>
        <v>10000</v>
      </c>
      <c r="G1434" s="196" t="n">
        <v>1246025</v>
      </c>
      <c r="H1434" s="197" t="n">
        <v>37026.3533912037</v>
      </c>
      <c r="I1434" s="0" t="s">
        <v>1228</v>
      </c>
      <c r="M1434" s="0" t="s">
        <v>927</v>
      </c>
      <c r="N1434" s="0" t="s">
        <v>1448</v>
      </c>
      <c r="O1434" s="0" t="s">
        <v>1449</v>
      </c>
      <c r="Q1434" s="198" t="n">
        <v>10000</v>
      </c>
      <c r="S1434" s="0" t="s">
        <v>1343</v>
      </c>
      <c r="T1434" s="0" t="s">
        <v>772</v>
      </c>
      <c r="U1434" s="200" t="n">
        <v>4.7</v>
      </c>
      <c r="V1434" s="0" t="s">
        <v>2125</v>
      </c>
      <c r="W1434" s="0" t="s">
        <v>1451</v>
      </c>
      <c r="X1434" s="0" t="s">
        <v>1452</v>
      </c>
      <c r="Y1434" s="0" t="s">
        <v>1376</v>
      </c>
      <c r="Z1434" s="0" t="s">
        <v>573</v>
      </c>
      <c r="AA1434" s="0" t="n">
        <v>789128</v>
      </c>
      <c r="AB1434" s="197" t="n">
        <v>37027.875</v>
      </c>
      <c r="AC1434" s="197" t="n">
        <v>37027.875</v>
      </c>
    </row>
    <row r="1435" customFormat="false" ht="12.75" hidden="false" customHeight="false" outlineLevel="0" collapsed="false">
      <c r="A1435" s="191" t="str">
        <f aca="false">B1435&amp;" "&amp;C1435&amp;" "&amp;D1435</f>
        <v>US Natural Gas Financial</v>
      </c>
      <c r="B1435" s="191" t="str">
        <f aca="false">IF((LEFT(N1435,2)="US"),"US","")</f>
        <v>US</v>
      </c>
      <c r="C1435" s="191" t="str">
        <f aca="false">M1435</f>
        <v>Natural Gas</v>
      </c>
      <c r="D1435" s="191" t="str">
        <f aca="false">IF(ISNUMBER(FIND("Phy",N1435))=TRUE(),"Physical","Financial")</f>
        <v>Financial</v>
      </c>
      <c r="E1435" s="191" t="n">
        <f aca="false">IF(VLOOKUP(S1435,'DD-Lookup'!$J$6:$L$50,3,FALSE())="Monthly",(YEAR(AC1435)-YEAR(AB1435))*12+MONTH(AC1435)-MONTH(AB1435)+1,(AC1435-AB1435+1))</f>
        <v>16</v>
      </c>
      <c r="F1435" s="220" t="n">
        <f aca="false">E1435*SUM(P1435:Q1435)</f>
        <v>160000</v>
      </c>
      <c r="G1435" s="196" t="n">
        <v>1246026</v>
      </c>
      <c r="H1435" s="197" t="n">
        <v>37026.3535763889</v>
      </c>
      <c r="I1435" s="0" t="s">
        <v>1289</v>
      </c>
      <c r="M1435" s="0" t="s">
        <v>927</v>
      </c>
      <c r="N1435" s="0" t="s">
        <v>1341</v>
      </c>
      <c r="O1435" s="0" t="s">
        <v>2123</v>
      </c>
      <c r="P1435" s="198" t="n">
        <v>10000</v>
      </c>
      <c r="S1435" s="0" t="s">
        <v>1343</v>
      </c>
      <c r="T1435" s="0" t="s">
        <v>772</v>
      </c>
      <c r="U1435" s="200" t="n">
        <v>4.615</v>
      </c>
      <c r="V1435" s="0" t="s">
        <v>2126</v>
      </c>
      <c r="W1435" s="0" t="s">
        <v>1700</v>
      </c>
      <c r="X1435" s="0" t="s">
        <v>1701</v>
      </c>
      <c r="Y1435" s="0" t="s">
        <v>893</v>
      </c>
      <c r="Z1435" s="0" t="s">
        <v>573</v>
      </c>
      <c r="AA1435" s="0" t="s">
        <v>2127</v>
      </c>
      <c r="AB1435" s="197" t="n">
        <v>37027.875</v>
      </c>
      <c r="AC1435" s="197" t="n">
        <v>37042.875</v>
      </c>
      <c r="AD1435" s="0" t="n">
        <f aca="false">(AC1435-AB1435+1)*SUM(P1435:Q1435)</f>
        <v>160000</v>
      </c>
    </row>
    <row r="1436" customFormat="false" ht="12.75" hidden="false" customHeight="false" outlineLevel="0" collapsed="false">
      <c r="A1436" s="191" t="str">
        <f aca="false">B1436&amp;" "&amp;C1436&amp;" "&amp;D1436</f>
        <v>US Power Physical</v>
      </c>
      <c r="B1436" s="191" t="str">
        <f aca="false">IF((LEFT(N1436,2)="US"),"US","")</f>
        <v>US</v>
      </c>
      <c r="C1436" s="191" t="str">
        <f aca="false">M1436</f>
        <v>Power</v>
      </c>
      <c r="D1436" s="191" t="str">
        <f aca="false">IF(ISNUMBER(FIND("Phy",N1436))=TRUE(),"Physical","Financial")</f>
        <v>Physical</v>
      </c>
      <c r="E1436" s="191" t="n">
        <f aca="false">IF(VLOOKUP(S1436,'DD-Lookup'!$J$6:$L$50,3,FALSE())="Monthly",(YEAR(AC1436)-YEAR(AB1436))*12+MONTH(AC1436)-MONTH(AB1436)+1,(AC1436-AB1436+1))</f>
        <v>1</v>
      </c>
      <c r="F1436" s="220" t="n">
        <f aca="false">E1436*SUM(P1436:Q1436)</f>
        <v>25</v>
      </c>
      <c r="G1436" s="196" t="n">
        <v>1246027</v>
      </c>
      <c r="H1436" s="197" t="n">
        <v>37026.3535763889</v>
      </c>
      <c r="I1436" s="0" t="s">
        <v>1717</v>
      </c>
      <c r="M1436" s="0" t="s">
        <v>72</v>
      </c>
      <c r="N1436" s="0" t="s">
        <v>1741</v>
      </c>
      <c r="O1436" s="0" t="s">
        <v>1863</v>
      </c>
      <c r="P1436" s="198" t="n">
        <v>25</v>
      </c>
      <c r="S1436" s="0" t="s">
        <v>781</v>
      </c>
      <c r="T1436" s="0" t="s">
        <v>772</v>
      </c>
      <c r="U1436" s="200" t="n">
        <v>240</v>
      </c>
      <c r="V1436" s="0" t="s">
        <v>1860</v>
      </c>
      <c r="W1436" s="0" t="s">
        <v>1762</v>
      </c>
      <c r="X1436" s="0" t="s">
        <v>1826</v>
      </c>
      <c r="Y1436" s="0" t="s">
        <v>1167</v>
      </c>
      <c r="Z1436" s="0" t="s">
        <v>628</v>
      </c>
      <c r="AA1436" s="0" t="n">
        <v>611102.1</v>
      </c>
      <c r="AB1436" s="197" t="n">
        <v>37027.875</v>
      </c>
      <c r="AC1436" s="197" t="n">
        <v>37027.875</v>
      </c>
    </row>
    <row r="1437" customFormat="false" ht="12.75" hidden="false" customHeight="false" outlineLevel="0" collapsed="false">
      <c r="A1437" s="191" t="str">
        <f aca="false">B1437&amp;" "&amp;C1437&amp;" "&amp;D1437</f>
        <v>US Natural Gas Physical</v>
      </c>
      <c r="B1437" s="191" t="str">
        <f aca="false">IF((LEFT(N1437,2)="US"),"US","")</f>
        <v>US</v>
      </c>
      <c r="C1437" s="191" t="str">
        <f aca="false">M1437</f>
        <v>Natural Gas</v>
      </c>
      <c r="D1437" s="191" t="str">
        <f aca="false">IF(ISNUMBER(FIND("Phy",N1437))=TRUE(),"Physical","Financial")</f>
        <v>Physical</v>
      </c>
      <c r="E1437" s="191" t="n">
        <f aca="false">IF(VLOOKUP(S1437,'DD-Lookup'!$J$6:$L$50,3,FALSE())="Monthly",(YEAR(AC1437)-YEAR(AB1437))*12+MONTH(AC1437)-MONTH(AB1437)+1,(AC1437-AB1437+1))</f>
        <v>1</v>
      </c>
      <c r="F1437" s="220" t="n">
        <f aca="false">E1437*SUM(P1437:Q1437)</f>
        <v>25000</v>
      </c>
      <c r="G1437" s="196" t="n">
        <v>1246029</v>
      </c>
      <c r="H1437" s="197" t="n">
        <v>37026.3535763889</v>
      </c>
      <c r="I1437" s="0" t="s">
        <v>1854</v>
      </c>
      <c r="M1437" s="0" t="s">
        <v>927</v>
      </c>
      <c r="N1437" s="0" t="s">
        <v>1371</v>
      </c>
      <c r="O1437" s="0" t="s">
        <v>1553</v>
      </c>
      <c r="Q1437" s="198" t="n">
        <v>25000</v>
      </c>
      <c r="S1437" s="0" t="s">
        <v>1343</v>
      </c>
      <c r="T1437" s="0" t="s">
        <v>772</v>
      </c>
      <c r="U1437" s="200" t="n">
        <v>4.44</v>
      </c>
      <c r="V1437" s="0" t="s">
        <v>1855</v>
      </c>
      <c r="W1437" s="0" t="s">
        <v>1555</v>
      </c>
      <c r="X1437" s="0" t="s">
        <v>1556</v>
      </c>
      <c r="Y1437" s="0" t="s">
        <v>1376</v>
      </c>
      <c r="Z1437" s="0" t="s">
        <v>573</v>
      </c>
      <c r="AA1437" s="0" t="n">
        <v>789129</v>
      </c>
      <c r="AB1437" s="197" t="n">
        <v>37027.875</v>
      </c>
      <c r="AC1437" s="197" t="n">
        <v>37027.875</v>
      </c>
    </row>
    <row r="1438" customFormat="false" ht="12.75" hidden="false" customHeight="false" outlineLevel="0" collapsed="false">
      <c r="A1438" s="191" t="str">
        <f aca="false">B1438&amp;" "&amp;C1438&amp;" "&amp;D1438</f>
        <v>US Natural Gas Physical</v>
      </c>
      <c r="B1438" s="191" t="str">
        <f aca="false">IF((LEFT(N1438,2)="US"),"US","")</f>
        <v>US</v>
      </c>
      <c r="C1438" s="191" t="str">
        <f aca="false">M1438</f>
        <v>Natural Gas</v>
      </c>
      <c r="D1438" s="191" t="str">
        <f aca="false">IF(ISNUMBER(FIND("Phy",N1438))=TRUE(),"Physical","Financial")</f>
        <v>Physical</v>
      </c>
      <c r="E1438" s="191" t="n">
        <f aca="false">IF(VLOOKUP(S1438,'DD-Lookup'!$J$6:$L$50,3,FALSE())="Monthly",(YEAR(AC1438)-YEAR(AB1438))*12+MONTH(AC1438)-MONTH(AB1438)+1,(AC1438-AB1438+1))</f>
        <v>1</v>
      </c>
      <c r="F1438" s="220" t="n">
        <f aca="false">E1438*SUM(P1438:Q1438)</f>
        <v>10000</v>
      </c>
      <c r="G1438" s="196" t="n">
        <v>1246030</v>
      </c>
      <c r="H1438" s="197" t="n">
        <v>37026.3537268519</v>
      </c>
      <c r="I1438" s="0" t="s">
        <v>1251</v>
      </c>
      <c r="M1438" s="0" t="s">
        <v>927</v>
      </c>
      <c r="N1438" s="0" t="s">
        <v>1371</v>
      </c>
      <c r="O1438" s="0" t="s">
        <v>2095</v>
      </c>
      <c r="P1438" s="198" t="n">
        <v>10000</v>
      </c>
      <c r="S1438" s="0" t="s">
        <v>1343</v>
      </c>
      <c r="T1438" s="0" t="s">
        <v>772</v>
      </c>
      <c r="U1438" s="200" t="n">
        <v>4.64</v>
      </c>
      <c r="V1438" s="0" t="s">
        <v>1937</v>
      </c>
      <c r="W1438" s="0" t="s">
        <v>1587</v>
      </c>
      <c r="X1438" s="0" t="s">
        <v>1588</v>
      </c>
      <c r="Y1438" s="0" t="s">
        <v>1376</v>
      </c>
      <c r="Z1438" s="0" t="s">
        <v>573</v>
      </c>
      <c r="AA1438" s="0" t="n">
        <v>789131</v>
      </c>
      <c r="AB1438" s="197" t="n">
        <v>37027.875</v>
      </c>
      <c r="AC1438" s="197" t="n">
        <v>37027.875</v>
      </c>
    </row>
    <row r="1439" customFormat="false" ht="12.75" hidden="false" customHeight="false" outlineLevel="0" collapsed="false">
      <c r="A1439" s="191" t="str">
        <f aca="false">B1439&amp;" "&amp;C1439&amp;" "&amp;D1439</f>
        <v>US Natural Gas Physical</v>
      </c>
      <c r="B1439" s="191" t="str">
        <f aca="false">IF((LEFT(N1439,2)="US"),"US","")</f>
        <v>US</v>
      </c>
      <c r="C1439" s="191" t="str">
        <f aca="false">M1439</f>
        <v>Natural Gas</v>
      </c>
      <c r="D1439" s="191" t="str">
        <f aca="false">IF(ISNUMBER(FIND("Phy",N1439))=TRUE(),"Physical","Financial")</f>
        <v>Physical</v>
      </c>
      <c r="E1439" s="191" t="n">
        <f aca="false">IF(VLOOKUP(S1439,'DD-Lookup'!$J$6:$L$50,3,FALSE())="Monthly",(YEAR(AC1439)-YEAR(AB1439))*12+MONTH(AC1439)-MONTH(AB1439)+1,(AC1439-AB1439+1))</f>
        <v>1</v>
      </c>
      <c r="F1439" s="220" t="n">
        <f aca="false">E1439*SUM(P1439:Q1439)</f>
        <v>10000</v>
      </c>
      <c r="G1439" s="196" t="n">
        <v>1246033</v>
      </c>
      <c r="H1439" s="197" t="n">
        <v>37026.3537615741</v>
      </c>
      <c r="I1439" s="0" t="s">
        <v>609</v>
      </c>
      <c r="M1439" s="0" t="s">
        <v>927</v>
      </c>
      <c r="N1439" s="0" t="s">
        <v>1371</v>
      </c>
      <c r="O1439" s="0" t="s">
        <v>1457</v>
      </c>
      <c r="Q1439" s="198" t="n">
        <v>10000</v>
      </c>
      <c r="S1439" s="0" t="s">
        <v>1343</v>
      </c>
      <c r="T1439" s="0" t="s">
        <v>772</v>
      </c>
      <c r="U1439" s="200" t="n">
        <v>4.415</v>
      </c>
      <c r="V1439" s="0" t="s">
        <v>1832</v>
      </c>
      <c r="W1439" s="0" t="s">
        <v>1459</v>
      </c>
      <c r="X1439" s="0" t="s">
        <v>1460</v>
      </c>
      <c r="Y1439" s="0" t="s">
        <v>1376</v>
      </c>
      <c r="Z1439" s="0" t="s">
        <v>573</v>
      </c>
      <c r="AA1439" s="0" t="n">
        <v>789132</v>
      </c>
      <c r="AB1439" s="197" t="n">
        <v>37027.875</v>
      </c>
      <c r="AC1439" s="197" t="n">
        <v>37027.875</v>
      </c>
    </row>
    <row r="1440" customFormat="false" ht="12.75" hidden="false" customHeight="false" outlineLevel="0" collapsed="false">
      <c r="A1440" s="191" t="str">
        <f aca="false">B1440&amp;" "&amp;C1440&amp;" "&amp;D1440</f>
        <v>US Power Physical</v>
      </c>
      <c r="B1440" s="191" t="str">
        <f aca="false">IF((LEFT(N1440,2)="US"),"US","")</f>
        <v>US</v>
      </c>
      <c r="C1440" s="191" t="str">
        <f aca="false">M1440</f>
        <v>Power</v>
      </c>
      <c r="D1440" s="191" t="str">
        <f aca="false">IF(ISNUMBER(FIND("Phy",N1440))=TRUE(),"Physical","Financial")</f>
        <v>Physical</v>
      </c>
      <c r="E1440" s="191" t="n">
        <f aca="false">IF(VLOOKUP(S1440,'DD-Lookup'!$J$6:$L$50,3,FALSE())="Monthly",(YEAR(AC1440)-YEAR(AB1440))*12+MONTH(AC1440)-MONTH(AB1440)+1,(AC1440-AB1440+1))</f>
        <v>1</v>
      </c>
      <c r="F1440" s="220" t="n">
        <f aca="false">E1440*SUM(P1440:Q1440)</f>
        <v>25</v>
      </c>
      <c r="G1440" s="196" t="n">
        <v>1246035</v>
      </c>
      <c r="H1440" s="197" t="n">
        <v>37026.3537962963</v>
      </c>
      <c r="I1440" s="0" t="s">
        <v>1340</v>
      </c>
      <c r="M1440" s="0" t="s">
        <v>72</v>
      </c>
      <c r="N1440" s="0" t="s">
        <v>1741</v>
      </c>
      <c r="O1440" s="0" t="s">
        <v>2086</v>
      </c>
      <c r="Q1440" s="198" t="n">
        <v>25</v>
      </c>
      <c r="S1440" s="0" t="s">
        <v>781</v>
      </c>
      <c r="T1440" s="0" t="s">
        <v>772</v>
      </c>
      <c r="U1440" s="200" t="n">
        <v>85</v>
      </c>
      <c r="V1440" s="0" t="s">
        <v>2128</v>
      </c>
      <c r="W1440" s="0" t="s">
        <v>1762</v>
      </c>
      <c r="X1440" s="0" t="s">
        <v>1745</v>
      </c>
      <c r="Y1440" s="0" t="s">
        <v>1167</v>
      </c>
      <c r="Z1440" s="0" t="s">
        <v>628</v>
      </c>
      <c r="AA1440" s="0" t="n">
        <v>611103.1</v>
      </c>
      <c r="AB1440" s="197" t="n">
        <v>37027.875</v>
      </c>
      <c r="AC1440" s="197" t="n">
        <v>37027.875</v>
      </c>
    </row>
    <row r="1441" customFormat="false" ht="12.75" hidden="false" customHeight="false" outlineLevel="0" collapsed="false">
      <c r="A1441" s="191" t="str">
        <f aca="false">B1441&amp;" "&amp;C1441&amp;" "&amp;D1441</f>
        <v>US Natural Gas Physical</v>
      </c>
      <c r="B1441" s="191" t="str">
        <f aca="false">IF((LEFT(N1441,2)="US"),"US","")</f>
        <v>US</v>
      </c>
      <c r="C1441" s="191" t="str">
        <f aca="false">M1441</f>
        <v>Natural Gas</v>
      </c>
      <c r="D1441" s="191" t="str">
        <f aca="false">IF(ISNUMBER(FIND("Phy",N1441))=TRUE(),"Physical","Financial")</f>
        <v>Physical</v>
      </c>
      <c r="E1441" s="191" t="n">
        <f aca="false">IF(VLOOKUP(S1441,'DD-Lookup'!$J$6:$L$50,3,FALSE())="Monthly",(YEAR(AC1441)-YEAR(AB1441))*12+MONTH(AC1441)-MONTH(AB1441)+1,(AC1441-AB1441+1))</f>
        <v>1</v>
      </c>
      <c r="F1441" s="220" t="n">
        <f aca="false">E1441*SUM(P1441:Q1441)</f>
        <v>10000</v>
      </c>
      <c r="G1441" s="196" t="n">
        <v>1246034</v>
      </c>
      <c r="H1441" s="197" t="n">
        <v>37026.3537962963</v>
      </c>
      <c r="I1441" s="0" t="s">
        <v>1362</v>
      </c>
      <c r="M1441" s="0" t="s">
        <v>927</v>
      </c>
      <c r="N1441" s="0" t="s">
        <v>1371</v>
      </c>
      <c r="O1441" s="0" t="s">
        <v>1703</v>
      </c>
      <c r="P1441" s="198" t="n">
        <v>10000</v>
      </c>
      <c r="S1441" s="0" t="s">
        <v>1343</v>
      </c>
      <c r="T1441" s="0" t="s">
        <v>772</v>
      </c>
      <c r="U1441" s="200" t="n">
        <v>4.325</v>
      </c>
      <c r="V1441" s="0" t="s">
        <v>1999</v>
      </c>
      <c r="W1441" s="0" t="s">
        <v>1705</v>
      </c>
      <c r="X1441" s="0" t="s">
        <v>1676</v>
      </c>
      <c r="Y1441" s="0" t="s">
        <v>1376</v>
      </c>
      <c r="Z1441" s="0" t="s">
        <v>573</v>
      </c>
      <c r="AA1441" s="0" t="n">
        <v>789133</v>
      </c>
      <c r="AB1441" s="197" t="n">
        <v>37027.875</v>
      </c>
      <c r="AC1441" s="197" t="n">
        <v>37027.875</v>
      </c>
    </row>
    <row r="1442" customFormat="false" ht="12.75" hidden="false" customHeight="false" outlineLevel="0" collapsed="false">
      <c r="A1442" s="191" t="str">
        <f aca="false">B1442&amp;" "&amp;C1442&amp;" "&amp;D1442</f>
        <v>US Natural Gas Physical</v>
      </c>
      <c r="B1442" s="191" t="str">
        <f aca="false">IF((LEFT(N1442,2)="US"),"US","")</f>
        <v>US</v>
      </c>
      <c r="C1442" s="191" t="str">
        <f aca="false">M1442</f>
        <v>Natural Gas</v>
      </c>
      <c r="D1442" s="191" t="str">
        <f aca="false">IF(ISNUMBER(FIND("Phy",N1442))=TRUE(),"Physical","Financial")</f>
        <v>Physical</v>
      </c>
      <c r="E1442" s="191" t="n">
        <f aca="false">IF(VLOOKUP(S1442,'DD-Lookup'!$J$6:$L$50,3,FALSE())="Monthly",(YEAR(AC1442)-YEAR(AB1442))*12+MONTH(AC1442)-MONTH(AB1442)+1,(AC1442-AB1442+1))</f>
        <v>1</v>
      </c>
      <c r="F1442" s="220" t="n">
        <f aca="false">E1442*SUM(P1442:Q1442)</f>
        <v>5000</v>
      </c>
      <c r="G1442" s="196" t="n">
        <v>1246036</v>
      </c>
      <c r="H1442" s="197" t="n">
        <v>37026.3538310185</v>
      </c>
      <c r="I1442" s="0" t="s">
        <v>1432</v>
      </c>
      <c r="M1442" s="0" t="s">
        <v>927</v>
      </c>
      <c r="N1442" s="0" t="s">
        <v>1371</v>
      </c>
      <c r="O1442" s="0" t="s">
        <v>1436</v>
      </c>
      <c r="P1442" s="198" t="n">
        <v>5000</v>
      </c>
      <c r="S1442" s="0" t="s">
        <v>1343</v>
      </c>
      <c r="T1442" s="0" t="s">
        <v>772</v>
      </c>
      <c r="U1442" s="200" t="n">
        <v>4.33</v>
      </c>
      <c r="V1442" s="0" t="s">
        <v>1434</v>
      </c>
      <c r="W1442" s="0" t="s">
        <v>1424</v>
      </c>
      <c r="X1442" s="0" t="s">
        <v>1425</v>
      </c>
      <c r="Y1442" s="0" t="s">
        <v>1376</v>
      </c>
      <c r="Z1442" s="0" t="s">
        <v>573</v>
      </c>
      <c r="AA1442" s="0" t="n">
        <v>789134</v>
      </c>
      <c r="AB1442" s="197" t="n">
        <v>37027.875</v>
      </c>
      <c r="AC1442" s="197" t="n">
        <v>37027.875</v>
      </c>
    </row>
    <row r="1443" customFormat="false" ht="12.75" hidden="false" customHeight="false" outlineLevel="0" collapsed="false">
      <c r="A1443" s="191" t="str">
        <f aca="false">B1443&amp;" "&amp;C1443&amp;" "&amp;D1443</f>
        <v>US Natural Gas Physical</v>
      </c>
      <c r="B1443" s="191" t="str">
        <f aca="false">IF((LEFT(N1443,2)="US"),"US","")</f>
        <v>US</v>
      </c>
      <c r="C1443" s="191" t="str">
        <f aca="false">M1443</f>
        <v>Natural Gas</v>
      </c>
      <c r="D1443" s="191" t="str">
        <f aca="false">IF(ISNUMBER(FIND("Phy",N1443))=TRUE(),"Physical","Financial")</f>
        <v>Physical</v>
      </c>
      <c r="E1443" s="191" t="n">
        <f aca="false">IF(VLOOKUP(S1443,'DD-Lookup'!$J$6:$L$50,3,FALSE())="Monthly",(YEAR(AC1443)-YEAR(AB1443))*12+MONTH(AC1443)-MONTH(AB1443)+1,(AC1443-AB1443+1))</f>
        <v>1</v>
      </c>
      <c r="F1443" s="220" t="n">
        <f aca="false">E1443*SUM(P1443:Q1443)</f>
        <v>10000</v>
      </c>
      <c r="G1443" s="196" t="n">
        <v>1246037</v>
      </c>
      <c r="H1443" s="197" t="n">
        <v>37026.3538773148</v>
      </c>
      <c r="I1443" s="0" t="s">
        <v>1251</v>
      </c>
      <c r="M1443" s="0" t="s">
        <v>927</v>
      </c>
      <c r="N1443" s="0" t="s">
        <v>1371</v>
      </c>
      <c r="O1443" s="0" t="s">
        <v>1566</v>
      </c>
      <c r="P1443" s="198" t="n">
        <v>10000</v>
      </c>
      <c r="S1443" s="0" t="s">
        <v>1343</v>
      </c>
      <c r="T1443" s="0" t="s">
        <v>772</v>
      </c>
      <c r="U1443" s="200" t="n">
        <v>4.405</v>
      </c>
      <c r="V1443" s="0" t="s">
        <v>1937</v>
      </c>
      <c r="W1443" s="0" t="s">
        <v>1567</v>
      </c>
      <c r="X1443" s="0" t="s">
        <v>1568</v>
      </c>
      <c r="Y1443" s="0" t="s">
        <v>1376</v>
      </c>
      <c r="Z1443" s="0" t="s">
        <v>573</v>
      </c>
      <c r="AA1443" s="0" t="n">
        <v>789136</v>
      </c>
      <c r="AB1443" s="197" t="n">
        <v>37027.875</v>
      </c>
      <c r="AC1443" s="197" t="n">
        <v>37027.875</v>
      </c>
    </row>
    <row r="1444" customFormat="false" ht="12.75" hidden="false" customHeight="false" outlineLevel="0" collapsed="false">
      <c r="A1444" s="191" t="str">
        <f aca="false">B1444&amp;" "&amp;C1444&amp;" "&amp;D1444</f>
        <v>US Natural Gas Financial</v>
      </c>
      <c r="B1444" s="191" t="str">
        <f aca="false">IF((LEFT(N1444,2)="US"),"US","")</f>
        <v>US</v>
      </c>
      <c r="C1444" s="191" t="str">
        <f aca="false">M1444</f>
        <v>Natural Gas</v>
      </c>
      <c r="D1444" s="191" t="str">
        <f aca="false">IF(ISNUMBER(FIND("Phy",N1444))=TRUE(),"Physical","Financial")</f>
        <v>Financial</v>
      </c>
      <c r="E1444" s="191" t="n">
        <f aca="false">IF(VLOOKUP(S1444,'DD-Lookup'!$J$6:$L$50,3,FALSE())="Monthly",(YEAR(AC1444)-YEAR(AB1444))*12+MONTH(AC1444)-MONTH(AB1444)+1,(AC1444-AB1444+1))</f>
        <v>30</v>
      </c>
      <c r="F1444" s="220" t="n">
        <f aca="false">E1444*SUM(P1444:Q1444)</f>
        <v>150000</v>
      </c>
      <c r="G1444" s="196" t="n">
        <v>1246039</v>
      </c>
      <c r="H1444" s="197" t="n">
        <v>37026.353900463</v>
      </c>
      <c r="I1444" s="0" t="s">
        <v>1414</v>
      </c>
      <c r="M1444" s="0" t="s">
        <v>927</v>
      </c>
      <c r="N1444" s="0" t="s">
        <v>1399</v>
      </c>
      <c r="O1444" s="0" t="s">
        <v>1964</v>
      </c>
      <c r="Q1444" s="198" t="n">
        <v>5000</v>
      </c>
      <c r="S1444" s="0" t="s">
        <v>1343</v>
      </c>
      <c r="T1444" s="0" t="s">
        <v>772</v>
      </c>
      <c r="U1444" s="200" t="n">
        <v>4.9</v>
      </c>
      <c r="V1444" s="0" t="s">
        <v>2129</v>
      </c>
      <c r="W1444" s="0" t="s">
        <v>1956</v>
      </c>
      <c r="X1444" s="0" t="s">
        <v>1957</v>
      </c>
      <c r="Y1444" s="0" t="s">
        <v>893</v>
      </c>
      <c r="Z1444" s="0" t="s">
        <v>573</v>
      </c>
      <c r="AA1444" s="0" t="s">
        <v>2130</v>
      </c>
      <c r="AB1444" s="197" t="n">
        <v>37135.875</v>
      </c>
      <c r="AC1444" s="197" t="n">
        <v>37164.875</v>
      </c>
      <c r="AD1444" s="0" t="n">
        <f aca="false">(AC1444-AB1444+1)*SUM(P1444:Q1444)</f>
        <v>150000</v>
      </c>
    </row>
    <row r="1445" customFormat="false" ht="12.75" hidden="false" customHeight="false" outlineLevel="0" collapsed="false">
      <c r="A1445" s="191" t="str">
        <f aca="false">B1445&amp;" "&amp;C1445&amp;" "&amp;D1445</f>
        <v>US Natural Gas Physical</v>
      </c>
      <c r="B1445" s="191" t="str">
        <f aca="false">IF((LEFT(N1445,2)="US"),"US","")</f>
        <v>US</v>
      </c>
      <c r="C1445" s="191" t="str">
        <f aca="false">M1445</f>
        <v>Natural Gas</v>
      </c>
      <c r="D1445" s="191" t="str">
        <f aca="false">IF(ISNUMBER(FIND("Phy",N1445))=TRUE(),"Physical","Financial")</f>
        <v>Physical</v>
      </c>
      <c r="E1445" s="191" t="n">
        <f aca="false">IF(VLOOKUP(S1445,'DD-Lookup'!$J$6:$L$50,3,FALSE())="Monthly",(YEAR(AC1445)-YEAR(AB1445))*12+MONTH(AC1445)-MONTH(AB1445)+1,(AC1445-AB1445+1))</f>
        <v>1</v>
      </c>
      <c r="F1445" s="220" t="n">
        <f aca="false">E1445*SUM(P1445:Q1445)</f>
        <v>5000</v>
      </c>
      <c r="G1445" s="196" t="n">
        <v>1246038</v>
      </c>
      <c r="H1445" s="197" t="n">
        <v>37026.353900463</v>
      </c>
      <c r="I1445" s="0" t="s">
        <v>1727</v>
      </c>
      <c r="M1445" s="0" t="s">
        <v>927</v>
      </c>
      <c r="N1445" s="0" t="s">
        <v>1371</v>
      </c>
      <c r="O1445" s="0" t="s">
        <v>1423</v>
      </c>
      <c r="Q1445" s="198" t="n">
        <v>5000</v>
      </c>
      <c r="S1445" s="0" t="s">
        <v>1343</v>
      </c>
      <c r="T1445" s="0" t="s">
        <v>772</v>
      </c>
      <c r="U1445" s="200" t="n">
        <v>4.33</v>
      </c>
      <c r="V1445" s="0" t="s">
        <v>1728</v>
      </c>
      <c r="W1445" s="0" t="s">
        <v>1424</v>
      </c>
      <c r="X1445" s="0" t="s">
        <v>1425</v>
      </c>
      <c r="Y1445" s="0" t="s">
        <v>1376</v>
      </c>
      <c r="Z1445" s="0" t="s">
        <v>573</v>
      </c>
      <c r="AA1445" s="0" t="n">
        <v>789137</v>
      </c>
      <c r="AB1445" s="197" t="n">
        <v>37027.875</v>
      </c>
      <c r="AC1445" s="197" t="n">
        <v>37027.875</v>
      </c>
    </row>
    <row r="1446" customFormat="false" ht="12.75" hidden="false" customHeight="false" outlineLevel="0" collapsed="false">
      <c r="A1446" s="191" t="str">
        <f aca="false">B1446&amp;" "&amp;C1446&amp;" "&amp;D1446</f>
        <v>US Natural Gas Physical</v>
      </c>
      <c r="B1446" s="191" t="str">
        <f aca="false">IF((LEFT(N1446,2)="US"),"US","")</f>
        <v>US</v>
      </c>
      <c r="C1446" s="191" t="str">
        <f aca="false">M1446</f>
        <v>Natural Gas</v>
      </c>
      <c r="D1446" s="191" t="str">
        <f aca="false">IF(ISNUMBER(FIND("Phy",N1446))=TRUE(),"Physical","Financial")</f>
        <v>Physical</v>
      </c>
      <c r="E1446" s="191" t="n">
        <f aca="false">IF(VLOOKUP(S1446,'DD-Lookup'!$J$6:$L$50,3,FALSE())="Monthly",(YEAR(AC1446)-YEAR(AB1446))*12+MONTH(AC1446)-MONTH(AB1446)+1,(AC1446-AB1446+1))</f>
        <v>1</v>
      </c>
      <c r="F1446" s="220" t="n">
        <f aca="false">E1446*SUM(P1446:Q1446)</f>
        <v>1000</v>
      </c>
      <c r="G1446" s="196" t="n">
        <v>1246040</v>
      </c>
      <c r="H1446" s="197" t="n">
        <v>37026.3539236111</v>
      </c>
      <c r="I1446" s="0" t="s">
        <v>1879</v>
      </c>
      <c r="M1446" s="0" t="s">
        <v>927</v>
      </c>
      <c r="N1446" s="0" t="s">
        <v>1371</v>
      </c>
      <c r="O1446" s="0" t="s">
        <v>1435</v>
      </c>
      <c r="Q1446" s="198" t="n">
        <v>1000</v>
      </c>
      <c r="S1446" s="0" t="s">
        <v>1343</v>
      </c>
      <c r="T1446" s="0" t="s">
        <v>772</v>
      </c>
      <c r="U1446" s="200" t="n">
        <v>4.33</v>
      </c>
      <c r="V1446" s="0" t="s">
        <v>1880</v>
      </c>
      <c r="W1446" s="0" t="s">
        <v>1424</v>
      </c>
      <c r="X1446" s="0" t="s">
        <v>1425</v>
      </c>
      <c r="Y1446" s="0" t="s">
        <v>1376</v>
      </c>
      <c r="Z1446" s="0" t="s">
        <v>573</v>
      </c>
      <c r="AA1446" s="0" t="n">
        <v>789139</v>
      </c>
      <c r="AB1446" s="197" t="n">
        <v>37027.875</v>
      </c>
      <c r="AC1446" s="197" t="n">
        <v>37027.875</v>
      </c>
    </row>
    <row r="1447" customFormat="false" ht="12.75" hidden="false" customHeight="false" outlineLevel="0" collapsed="false">
      <c r="A1447" s="191" t="str">
        <f aca="false">B1447&amp;" "&amp;C1447&amp;" "&amp;D1447</f>
        <v>US Natural Gas Physical</v>
      </c>
      <c r="B1447" s="191" t="str">
        <f aca="false">IF((LEFT(N1447,2)="US"),"US","")</f>
        <v>US</v>
      </c>
      <c r="C1447" s="191" t="str">
        <f aca="false">M1447</f>
        <v>Natural Gas</v>
      </c>
      <c r="D1447" s="191" t="str">
        <f aca="false">IF(ISNUMBER(FIND("Phy",N1447))=TRUE(),"Physical","Financial")</f>
        <v>Physical</v>
      </c>
      <c r="E1447" s="191" t="n">
        <f aca="false">IF(VLOOKUP(S1447,'DD-Lookup'!$J$6:$L$50,3,FALSE())="Monthly",(YEAR(AC1447)-YEAR(AB1447))*12+MONTH(AC1447)-MONTH(AB1447)+1,(AC1447-AB1447+1))</f>
        <v>1</v>
      </c>
      <c r="F1447" s="220" t="n">
        <f aca="false">E1447*SUM(P1447:Q1447)</f>
        <v>5000</v>
      </c>
      <c r="G1447" s="196" t="n">
        <v>1246041</v>
      </c>
      <c r="H1447" s="197" t="n">
        <v>37026.3539351852</v>
      </c>
      <c r="I1447" s="0" t="s">
        <v>1727</v>
      </c>
      <c r="M1447" s="0" t="s">
        <v>927</v>
      </c>
      <c r="N1447" s="0" t="s">
        <v>1371</v>
      </c>
      <c r="O1447" s="0" t="s">
        <v>1423</v>
      </c>
      <c r="Q1447" s="198" t="n">
        <v>5000</v>
      </c>
      <c r="S1447" s="0" t="s">
        <v>1343</v>
      </c>
      <c r="T1447" s="0" t="s">
        <v>772</v>
      </c>
      <c r="U1447" s="200" t="n">
        <v>4.335</v>
      </c>
      <c r="V1447" s="0" t="s">
        <v>1728</v>
      </c>
      <c r="W1447" s="0" t="s">
        <v>1424</v>
      </c>
      <c r="X1447" s="0" t="s">
        <v>1425</v>
      </c>
      <c r="Y1447" s="0" t="s">
        <v>1376</v>
      </c>
      <c r="Z1447" s="0" t="s">
        <v>573</v>
      </c>
      <c r="AA1447" s="0" t="n">
        <v>789138</v>
      </c>
      <c r="AB1447" s="197" t="n">
        <v>37027.875</v>
      </c>
      <c r="AC1447" s="197" t="n">
        <v>37027.875</v>
      </c>
    </row>
    <row r="1448" customFormat="false" ht="12.75" hidden="false" customHeight="false" outlineLevel="0" collapsed="false">
      <c r="A1448" s="191" t="str">
        <f aca="false">B1448&amp;" "&amp;C1448&amp;" "&amp;D1448</f>
        <v>US Natural Gas Physical</v>
      </c>
      <c r="B1448" s="191" t="str">
        <f aca="false">IF((LEFT(N1448,2)="US"),"US","")</f>
        <v>US</v>
      </c>
      <c r="C1448" s="191" t="str">
        <f aca="false">M1448</f>
        <v>Natural Gas</v>
      </c>
      <c r="D1448" s="191" t="str">
        <f aca="false">IF(ISNUMBER(FIND("Phy",N1448))=TRUE(),"Physical","Financial")</f>
        <v>Physical</v>
      </c>
      <c r="E1448" s="191" t="n">
        <f aca="false">IF(VLOOKUP(S1448,'DD-Lookup'!$J$6:$L$50,3,FALSE())="Monthly",(YEAR(AC1448)-YEAR(AB1448))*12+MONTH(AC1448)-MONTH(AB1448)+1,(AC1448-AB1448+1))</f>
        <v>1</v>
      </c>
      <c r="F1448" s="220" t="n">
        <f aca="false">E1448*SUM(P1448:Q1448)</f>
        <v>4839</v>
      </c>
      <c r="G1448" s="196" t="n">
        <v>1246042</v>
      </c>
      <c r="H1448" s="197" t="n">
        <v>37026.3539583333</v>
      </c>
      <c r="I1448" s="0" t="s">
        <v>2131</v>
      </c>
      <c r="M1448" s="0" t="s">
        <v>927</v>
      </c>
      <c r="N1448" s="0" t="s">
        <v>1371</v>
      </c>
      <c r="O1448" s="0" t="s">
        <v>2095</v>
      </c>
      <c r="P1448" s="198" t="n">
        <v>4839</v>
      </c>
      <c r="S1448" s="0" t="s">
        <v>1343</v>
      </c>
      <c r="T1448" s="0" t="s">
        <v>772</v>
      </c>
      <c r="U1448" s="200" t="n">
        <v>4.635</v>
      </c>
      <c r="V1448" s="0" t="s">
        <v>2132</v>
      </c>
      <c r="W1448" s="0" t="s">
        <v>1587</v>
      </c>
      <c r="X1448" s="0" t="s">
        <v>1588</v>
      </c>
      <c r="Y1448" s="0" t="s">
        <v>1376</v>
      </c>
      <c r="Z1448" s="0" t="s">
        <v>573</v>
      </c>
      <c r="AA1448" s="0" t="n">
        <v>789140</v>
      </c>
      <c r="AB1448" s="197" t="n">
        <v>37027.875</v>
      </c>
      <c r="AC1448" s="197" t="n">
        <v>37027.875</v>
      </c>
    </row>
    <row r="1449" customFormat="false" ht="12.75" hidden="false" customHeight="false" outlineLevel="0" collapsed="false">
      <c r="A1449" s="191" t="str">
        <f aca="false">B1449&amp;" "&amp;C1449&amp;" "&amp;D1449</f>
        <v>US Natural Gas Physical</v>
      </c>
      <c r="B1449" s="191" t="str">
        <f aca="false">IF((LEFT(N1449,2)="US"),"US","")</f>
        <v>US</v>
      </c>
      <c r="C1449" s="191" t="str">
        <f aca="false">M1449</f>
        <v>Natural Gas</v>
      </c>
      <c r="D1449" s="191" t="str">
        <f aca="false">IF(ISNUMBER(FIND("Phy",N1449))=TRUE(),"Physical","Financial")</f>
        <v>Physical</v>
      </c>
      <c r="E1449" s="191" t="n">
        <f aca="false">IF(VLOOKUP(S1449,'DD-Lookup'!$J$6:$L$50,3,FALSE())="Monthly",(YEAR(AC1449)-YEAR(AB1449))*12+MONTH(AC1449)-MONTH(AB1449)+1,(AC1449-AB1449+1))</f>
        <v>1</v>
      </c>
      <c r="F1449" s="220" t="n">
        <f aca="false">E1449*SUM(P1449:Q1449)</f>
        <v>10000</v>
      </c>
      <c r="G1449" s="196" t="n">
        <v>1246043</v>
      </c>
      <c r="H1449" s="197" t="n">
        <v>37026.3540393519</v>
      </c>
      <c r="I1449" s="0" t="s">
        <v>1187</v>
      </c>
      <c r="M1449" s="0" t="s">
        <v>927</v>
      </c>
      <c r="N1449" s="0" t="s">
        <v>1371</v>
      </c>
      <c r="O1449" s="0" t="s">
        <v>1703</v>
      </c>
      <c r="Q1449" s="198" t="n">
        <v>10000</v>
      </c>
      <c r="S1449" s="0" t="s">
        <v>1343</v>
      </c>
      <c r="T1449" s="0" t="s">
        <v>772</v>
      </c>
      <c r="U1449" s="200" t="n">
        <v>4.35</v>
      </c>
      <c r="V1449" s="0" t="s">
        <v>2115</v>
      </c>
      <c r="W1449" s="0" t="s">
        <v>1705</v>
      </c>
      <c r="X1449" s="0" t="s">
        <v>1676</v>
      </c>
      <c r="Y1449" s="0" t="s">
        <v>1376</v>
      </c>
      <c r="Z1449" s="0" t="s">
        <v>573</v>
      </c>
      <c r="AA1449" s="0" t="n">
        <v>789141</v>
      </c>
      <c r="AB1449" s="197" t="n">
        <v>37027.875</v>
      </c>
      <c r="AC1449" s="197" t="n">
        <v>37027.875</v>
      </c>
    </row>
    <row r="1450" customFormat="false" ht="12.75" hidden="false" customHeight="false" outlineLevel="0" collapsed="false">
      <c r="A1450" s="191" t="str">
        <f aca="false">B1450&amp;" "&amp;C1450&amp;" "&amp;D1450</f>
        <v>US Natural Gas Physical</v>
      </c>
      <c r="B1450" s="191" t="str">
        <f aca="false">IF((LEFT(N1450,2)="US"),"US","")</f>
        <v>US</v>
      </c>
      <c r="C1450" s="191" t="str">
        <f aca="false">M1450</f>
        <v>Natural Gas</v>
      </c>
      <c r="D1450" s="191" t="str">
        <f aca="false">IF(ISNUMBER(FIND("Phy",N1450))=TRUE(),"Physical","Financial")</f>
        <v>Physical</v>
      </c>
      <c r="E1450" s="191" t="n">
        <f aca="false">IF(VLOOKUP(S1450,'DD-Lookup'!$J$6:$L$50,3,FALSE())="Monthly",(YEAR(AC1450)-YEAR(AB1450))*12+MONTH(AC1450)-MONTH(AB1450)+1,(AC1450-AB1450+1))</f>
        <v>1</v>
      </c>
      <c r="F1450" s="220" t="n">
        <f aca="false">E1450*SUM(P1450:Q1450)</f>
        <v>10000</v>
      </c>
      <c r="G1450" s="196" t="n">
        <v>1246045</v>
      </c>
      <c r="H1450" s="197" t="n">
        <v>37026.3541666667</v>
      </c>
      <c r="I1450" s="0" t="s">
        <v>1430</v>
      </c>
      <c r="M1450" s="0" t="s">
        <v>927</v>
      </c>
      <c r="N1450" s="0" t="s">
        <v>1371</v>
      </c>
      <c r="O1450" s="0" t="s">
        <v>1703</v>
      </c>
      <c r="P1450" s="198" t="n">
        <v>10000</v>
      </c>
      <c r="S1450" s="0" t="s">
        <v>1343</v>
      </c>
      <c r="T1450" s="0" t="s">
        <v>772</v>
      </c>
      <c r="U1450" s="200" t="n">
        <v>4.325</v>
      </c>
      <c r="V1450" s="0" t="s">
        <v>1778</v>
      </c>
      <c r="W1450" s="0" t="s">
        <v>1705</v>
      </c>
      <c r="X1450" s="0" t="s">
        <v>1676</v>
      </c>
      <c r="Y1450" s="0" t="s">
        <v>1376</v>
      </c>
      <c r="Z1450" s="0" t="s">
        <v>573</v>
      </c>
      <c r="AA1450" s="0" t="n">
        <v>789143</v>
      </c>
      <c r="AB1450" s="197" t="n">
        <v>37027.875</v>
      </c>
      <c r="AC1450" s="197" t="n">
        <v>37027.875</v>
      </c>
    </row>
    <row r="1451" customFormat="false" ht="12.75" hidden="false" customHeight="false" outlineLevel="0" collapsed="false">
      <c r="A1451" s="191" t="str">
        <f aca="false">B1451&amp;" "&amp;C1451&amp;" "&amp;D1451</f>
        <v>US Natural Gas Physical</v>
      </c>
      <c r="B1451" s="191" t="str">
        <f aca="false">IF((LEFT(N1451,2)="US"),"US","")</f>
        <v>US</v>
      </c>
      <c r="C1451" s="191" t="str">
        <f aca="false">M1451</f>
        <v>Natural Gas</v>
      </c>
      <c r="D1451" s="191" t="str">
        <f aca="false">IF(ISNUMBER(FIND("Phy",N1451))=TRUE(),"Physical","Financial")</f>
        <v>Physical</v>
      </c>
      <c r="E1451" s="191" t="n">
        <f aca="false">IF(VLOOKUP(S1451,'DD-Lookup'!$J$6:$L$50,3,FALSE())="Monthly",(YEAR(AC1451)-YEAR(AB1451))*12+MONTH(AC1451)-MONTH(AB1451)+1,(AC1451-AB1451+1))</f>
        <v>1</v>
      </c>
      <c r="F1451" s="220" t="n">
        <f aca="false">E1451*SUM(P1451:Q1451)</f>
        <v>25000</v>
      </c>
      <c r="G1451" s="196" t="n">
        <v>1246044</v>
      </c>
      <c r="H1451" s="197" t="n">
        <v>37026.3541666667</v>
      </c>
      <c r="I1451" s="0" t="s">
        <v>609</v>
      </c>
      <c r="M1451" s="0" t="s">
        <v>927</v>
      </c>
      <c r="N1451" s="0" t="s">
        <v>1371</v>
      </c>
      <c r="O1451" s="0" t="s">
        <v>1553</v>
      </c>
      <c r="Q1451" s="198" t="n">
        <v>25000</v>
      </c>
      <c r="S1451" s="0" t="s">
        <v>1343</v>
      </c>
      <c r="T1451" s="0" t="s">
        <v>772</v>
      </c>
      <c r="U1451" s="200" t="n">
        <v>4.44</v>
      </c>
      <c r="V1451" s="0" t="s">
        <v>1861</v>
      </c>
      <c r="W1451" s="0" t="s">
        <v>1555</v>
      </c>
      <c r="X1451" s="0" t="s">
        <v>1556</v>
      </c>
      <c r="Y1451" s="0" t="s">
        <v>1376</v>
      </c>
      <c r="Z1451" s="0" t="s">
        <v>573</v>
      </c>
      <c r="AA1451" s="0" t="n">
        <v>789145</v>
      </c>
      <c r="AB1451" s="197" t="n">
        <v>37027.875</v>
      </c>
      <c r="AC1451" s="197" t="n">
        <v>37027.875</v>
      </c>
    </row>
    <row r="1452" customFormat="false" ht="12.75" hidden="false" customHeight="false" outlineLevel="0" collapsed="false">
      <c r="A1452" s="191" t="str">
        <f aca="false">B1452&amp;" "&amp;C1452&amp;" "&amp;D1452</f>
        <v>US Natural Gas Physical</v>
      </c>
      <c r="B1452" s="191" t="str">
        <f aca="false">IF((LEFT(N1452,2)="US"),"US","")</f>
        <v>US</v>
      </c>
      <c r="C1452" s="191" t="str">
        <f aca="false">M1452</f>
        <v>Natural Gas</v>
      </c>
      <c r="D1452" s="191" t="str">
        <f aca="false">IF(ISNUMBER(FIND("Phy",N1452))=TRUE(),"Physical","Financial")</f>
        <v>Physical</v>
      </c>
      <c r="E1452" s="191" t="n">
        <f aca="false">IF(VLOOKUP(S1452,'DD-Lookup'!$J$6:$L$50,3,FALSE())="Monthly",(YEAR(AC1452)-YEAR(AB1452))*12+MONTH(AC1452)-MONTH(AB1452)+1,(AC1452-AB1452+1))</f>
        <v>1</v>
      </c>
      <c r="F1452" s="220" t="n">
        <f aca="false">E1452*SUM(P1452:Q1452)</f>
        <v>5000</v>
      </c>
      <c r="G1452" s="196" t="n">
        <v>1246046</v>
      </c>
      <c r="H1452" s="197" t="n">
        <v>37026.3541666667</v>
      </c>
      <c r="I1452" s="0" t="s">
        <v>1377</v>
      </c>
      <c r="M1452" s="0" t="s">
        <v>927</v>
      </c>
      <c r="N1452" s="0" t="s">
        <v>1371</v>
      </c>
      <c r="O1452" s="0" t="s">
        <v>1423</v>
      </c>
      <c r="P1452" s="198" t="n">
        <v>5000</v>
      </c>
      <c r="S1452" s="0" t="s">
        <v>1343</v>
      </c>
      <c r="T1452" s="0" t="s">
        <v>772</v>
      </c>
      <c r="U1452" s="200" t="n">
        <v>4.33</v>
      </c>
      <c r="V1452" s="0" t="s">
        <v>1378</v>
      </c>
      <c r="W1452" s="0" t="s">
        <v>1424</v>
      </c>
      <c r="X1452" s="0" t="s">
        <v>1425</v>
      </c>
      <c r="Y1452" s="0" t="s">
        <v>1376</v>
      </c>
      <c r="Z1452" s="0" t="s">
        <v>573</v>
      </c>
      <c r="AA1452" s="0" t="n">
        <v>789144</v>
      </c>
      <c r="AB1452" s="197" t="n">
        <v>37027.875</v>
      </c>
      <c r="AC1452" s="197" t="n">
        <v>37027.875</v>
      </c>
    </row>
    <row r="1453" customFormat="false" ht="12.75" hidden="false" customHeight="false" outlineLevel="0" collapsed="false">
      <c r="A1453" s="191" t="str">
        <f aca="false">B1453&amp;" "&amp;C1453&amp;" "&amp;D1453</f>
        <v>US Natural Gas Physical</v>
      </c>
      <c r="B1453" s="191" t="str">
        <f aca="false">IF((LEFT(N1453,2)="US"),"US","")</f>
        <v>US</v>
      </c>
      <c r="C1453" s="191" t="str">
        <f aca="false">M1453</f>
        <v>Natural Gas</v>
      </c>
      <c r="D1453" s="191" t="str">
        <f aca="false">IF(ISNUMBER(FIND("Phy",N1453))=TRUE(),"Physical","Financial")</f>
        <v>Physical</v>
      </c>
      <c r="E1453" s="191" t="n">
        <f aca="false">IF(VLOOKUP(S1453,'DD-Lookup'!$J$6:$L$50,3,FALSE())="Monthly",(YEAR(AC1453)-YEAR(AB1453))*12+MONTH(AC1453)-MONTH(AB1453)+1,(AC1453-AB1453+1))</f>
        <v>1</v>
      </c>
      <c r="F1453" s="220" t="n">
        <f aca="false">E1453*SUM(P1453:Q1453)</f>
        <v>6000</v>
      </c>
      <c r="G1453" s="196" t="n">
        <v>1246047</v>
      </c>
      <c r="H1453" s="197" t="n">
        <v>37026.3541782407</v>
      </c>
      <c r="I1453" s="0" t="s">
        <v>1564</v>
      </c>
      <c r="M1453" s="0" t="s">
        <v>927</v>
      </c>
      <c r="N1453" s="0" t="s">
        <v>2133</v>
      </c>
      <c r="O1453" s="0" t="s">
        <v>2134</v>
      </c>
      <c r="P1453" s="198" t="n">
        <v>6000</v>
      </c>
      <c r="S1453" s="0" t="s">
        <v>1343</v>
      </c>
      <c r="T1453" s="0" t="s">
        <v>772</v>
      </c>
      <c r="U1453" s="200" t="n">
        <v>-0.0025</v>
      </c>
      <c r="V1453" s="0" t="s">
        <v>2135</v>
      </c>
      <c r="W1453" s="0" t="s">
        <v>1587</v>
      </c>
      <c r="X1453" s="0" t="s">
        <v>1588</v>
      </c>
      <c r="Y1453" s="0" t="s">
        <v>1376</v>
      </c>
      <c r="Z1453" s="0" t="s">
        <v>573</v>
      </c>
      <c r="AA1453" s="0" t="n">
        <v>789146</v>
      </c>
      <c r="AB1453" s="197" t="n">
        <v>37027.875</v>
      </c>
      <c r="AC1453" s="197" t="n">
        <v>37027.875</v>
      </c>
    </row>
    <row r="1454" customFormat="false" ht="12.75" hidden="false" customHeight="false" outlineLevel="0" collapsed="false">
      <c r="A1454" s="191" t="str">
        <f aca="false">B1454&amp;" "&amp;C1454&amp;" "&amp;D1454</f>
        <v>US Natural Gas Financial</v>
      </c>
      <c r="B1454" s="191" t="str">
        <f aca="false">IF((LEFT(N1454,2)="US"),"US","")</f>
        <v>US</v>
      </c>
      <c r="C1454" s="191" t="str">
        <f aca="false">M1454</f>
        <v>Natural Gas</v>
      </c>
      <c r="D1454" s="191" t="str">
        <f aca="false">IF(ISNUMBER(FIND("Phy",N1454))=TRUE(),"Physical","Financial")</f>
        <v>Financial</v>
      </c>
      <c r="E1454" s="191" t="n">
        <f aca="false">IF(VLOOKUP(S1454,'DD-Lookup'!$J$6:$L$50,3,FALSE())="Monthly",(YEAR(AC1454)-YEAR(AB1454))*12+MONTH(AC1454)-MONTH(AB1454)+1,(AC1454-AB1454+1))</f>
        <v>30</v>
      </c>
      <c r="F1454" s="220" t="n">
        <f aca="false">E1454*SUM(P1454:Q1454)</f>
        <v>150000</v>
      </c>
      <c r="G1454" s="196" t="n">
        <v>1246048</v>
      </c>
      <c r="H1454" s="197" t="n">
        <v>37026.354212963</v>
      </c>
      <c r="I1454" s="0" t="s">
        <v>1414</v>
      </c>
      <c r="M1454" s="0" t="s">
        <v>927</v>
      </c>
      <c r="N1454" s="0" t="s">
        <v>1341</v>
      </c>
      <c r="O1454" s="0" t="s">
        <v>1342</v>
      </c>
      <c r="P1454" s="198" t="n">
        <v>5000</v>
      </c>
      <c r="S1454" s="0" t="s">
        <v>1343</v>
      </c>
      <c r="T1454" s="0" t="s">
        <v>772</v>
      </c>
      <c r="U1454" s="200" t="n">
        <v>4.485</v>
      </c>
      <c r="V1454" s="0" t="s">
        <v>1415</v>
      </c>
      <c r="W1454" s="0" t="s">
        <v>1345</v>
      </c>
      <c r="X1454" s="0" t="s">
        <v>1346</v>
      </c>
      <c r="Y1454" s="0" t="s">
        <v>893</v>
      </c>
      <c r="Z1454" s="0" t="s">
        <v>573</v>
      </c>
      <c r="AA1454" s="0" t="s">
        <v>2136</v>
      </c>
      <c r="AB1454" s="197" t="n">
        <v>37043.875</v>
      </c>
      <c r="AC1454" s="197" t="n">
        <v>37072.875</v>
      </c>
      <c r="AD1454" s="0" t="n">
        <f aca="false">(AC1454-AB1454+1)*SUM(P1454:Q1454)</f>
        <v>150000</v>
      </c>
    </row>
    <row r="1455" customFormat="false" ht="12.75" hidden="false" customHeight="false" outlineLevel="0" collapsed="false">
      <c r="A1455" s="191" t="str">
        <f aca="false">B1455&amp;" "&amp;C1455&amp;" "&amp;D1455</f>
        <v>US Natural Gas Physical</v>
      </c>
      <c r="B1455" s="191" t="str">
        <f aca="false">IF((LEFT(N1455,2)="US"),"US","")</f>
        <v>US</v>
      </c>
      <c r="C1455" s="191" t="str">
        <f aca="false">M1455</f>
        <v>Natural Gas</v>
      </c>
      <c r="D1455" s="191" t="str">
        <f aca="false">IF(ISNUMBER(FIND("Phy",N1455))=TRUE(),"Physical","Financial")</f>
        <v>Physical</v>
      </c>
      <c r="E1455" s="191" t="n">
        <f aca="false">IF(VLOOKUP(S1455,'DD-Lookup'!$J$6:$L$50,3,FALSE())="Monthly",(YEAR(AC1455)-YEAR(AB1455))*12+MONTH(AC1455)-MONTH(AB1455)+1,(AC1455-AB1455+1))</f>
        <v>1</v>
      </c>
      <c r="F1455" s="220" t="n">
        <f aca="false">E1455*SUM(P1455:Q1455)</f>
        <v>5000</v>
      </c>
      <c r="G1455" s="196" t="n">
        <v>1246050</v>
      </c>
      <c r="H1455" s="197" t="n">
        <v>37026.3542708333</v>
      </c>
      <c r="I1455" s="0" t="s">
        <v>609</v>
      </c>
      <c r="M1455" s="0" t="s">
        <v>927</v>
      </c>
      <c r="N1455" s="0" t="s">
        <v>1371</v>
      </c>
      <c r="O1455" s="0" t="s">
        <v>1534</v>
      </c>
      <c r="Q1455" s="198" t="n">
        <v>5000</v>
      </c>
      <c r="S1455" s="0" t="s">
        <v>1343</v>
      </c>
      <c r="T1455" s="0" t="s">
        <v>772</v>
      </c>
      <c r="U1455" s="200" t="n">
        <v>4.655</v>
      </c>
      <c r="V1455" s="0" t="s">
        <v>1453</v>
      </c>
      <c r="W1455" s="0" t="s">
        <v>1504</v>
      </c>
      <c r="X1455" s="0" t="s">
        <v>1505</v>
      </c>
      <c r="Y1455" s="0" t="s">
        <v>1376</v>
      </c>
      <c r="Z1455" s="0" t="s">
        <v>573</v>
      </c>
      <c r="AA1455" s="0" t="n">
        <v>789147</v>
      </c>
      <c r="AB1455" s="197" t="n">
        <v>37027.875</v>
      </c>
      <c r="AC1455" s="197" t="n">
        <v>37027.875</v>
      </c>
    </row>
    <row r="1456" customFormat="false" ht="12.75" hidden="false" customHeight="false" outlineLevel="0" collapsed="false">
      <c r="A1456" s="191" t="str">
        <f aca="false">B1456&amp;" "&amp;C1456&amp;" "&amp;D1456</f>
        <v>US Natural Gas Physical</v>
      </c>
      <c r="B1456" s="191" t="str">
        <f aca="false">IF((LEFT(N1456,2)="US"),"US","")</f>
        <v>US</v>
      </c>
      <c r="C1456" s="191" t="str">
        <f aca="false">M1456</f>
        <v>Natural Gas</v>
      </c>
      <c r="D1456" s="191" t="str">
        <f aca="false">IF(ISNUMBER(FIND("Phy",N1456))=TRUE(),"Physical","Financial")</f>
        <v>Physical</v>
      </c>
      <c r="E1456" s="191" t="n">
        <f aca="false">IF(VLOOKUP(S1456,'DD-Lookup'!$J$6:$L$50,3,FALSE())="Monthly",(YEAR(AC1456)-YEAR(AB1456))*12+MONTH(AC1456)-MONTH(AB1456)+1,(AC1456-AB1456+1))</f>
        <v>1</v>
      </c>
      <c r="F1456" s="220" t="n">
        <f aca="false">E1456*SUM(P1456:Q1456)</f>
        <v>10000</v>
      </c>
      <c r="G1456" s="196" t="n">
        <v>1246051</v>
      </c>
      <c r="H1456" s="197" t="n">
        <v>37026.3543171296</v>
      </c>
      <c r="I1456" s="0" t="s">
        <v>1788</v>
      </c>
      <c r="M1456" s="0" t="s">
        <v>927</v>
      </c>
      <c r="N1456" s="0" t="s">
        <v>1371</v>
      </c>
      <c r="O1456" s="0" t="s">
        <v>1673</v>
      </c>
      <c r="P1456" s="198" t="n">
        <v>10000</v>
      </c>
      <c r="S1456" s="0" t="s">
        <v>1343</v>
      </c>
      <c r="T1456" s="0" t="s">
        <v>772</v>
      </c>
      <c r="U1456" s="200" t="n">
        <v>4.7</v>
      </c>
      <c r="V1456" s="0" t="s">
        <v>1888</v>
      </c>
      <c r="W1456" s="0" t="s">
        <v>1675</v>
      </c>
      <c r="X1456" s="0" t="s">
        <v>1676</v>
      </c>
      <c r="Y1456" s="0" t="s">
        <v>1376</v>
      </c>
      <c r="Z1456" s="0" t="s">
        <v>573</v>
      </c>
      <c r="AA1456" s="0" t="n">
        <v>789148</v>
      </c>
      <c r="AB1456" s="197" t="n">
        <v>37027.875</v>
      </c>
      <c r="AC1456" s="197" t="n">
        <v>37027.875</v>
      </c>
    </row>
    <row r="1457" customFormat="false" ht="12.75" hidden="false" customHeight="false" outlineLevel="0" collapsed="false">
      <c r="A1457" s="191" t="str">
        <f aca="false">B1457&amp;" "&amp;C1457&amp;" "&amp;D1457</f>
        <v> Metals Financial</v>
      </c>
      <c r="B1457" s="191" t="str">
        <f aca="false">IF((LEFT(N1457,2)="US"),"US","")</f>
        <v/>
      </c>
      <c r="C1457" s="191" t="str">
        <f aca="false">M1457</f>
        <v>Metals</v>
      </c>
      <c r="D1457" s="191" t="str">
        <f aca="false">IF(ISNUMBER(FIND("Phy",N1457))=TRUE(),"Physical","Financial")</f>
        <v>Financial</v>
      </c>
      <c r="E1457" s="191" t="n">
        <f aca="false">IF(VLOOKUP(S1457,'DD-Lookup'!$J$6:$L$50,3,FALSE())="Monthly",(YEAR(AC1457)-YEAR(AB1457))*12+MONTH(AC1457)-MONTH(AB1457)+1,(AC1457-AB1457+1))</f>
        <v>1</v>
      </c>
      <c r="F1457" s="220" t="n">
        <f aca="false">E1457*SUM(P1457:Q1457)</f>
        <v>2</v>
      </c>
      <c r="G1457" s="196" t="n">
        <v>1246052</v>
      </c>
      <c r="H1457" s="197" t="n">
        <v>37026.3543634259</v>
      </c>
      <c r="I1457" s="0" t="s">
        <v>1034</v>
      </c>
      <c r="M1457" s="0" t="s">
        <v>768</v>
      </c>
      <c r="N1457" s="0" t="s">
        <v>769</v>
      </c>
      <c r="O1457" s="0" t="s">
        <v>770</v>
      </c>
      <c r="P1457" s="198" t="n">
        <v>2</v>
      </c>
      <c r="S1457" s="0" t="s">
        <v>771</v>
      </c>
      <c r="T1457" s="0" t="s">
        <v>772</v>
      </c>
      <c r="U1457" s="200" t="n">
        <v>1673</v>
      </c>
      <c r="V1457" s="0" t="s">
        <v>1035</v>
      </c>
      <c r="W1457" s="0" t="s">
        <v>820</v>
      </c>
      <c r="X1457" s="0" t="s">
        <v>775</v>
      </c>
      <c r="Y1457" s="0" t="s">
        <v>776</v>
      </c>
      <c r="Z1457" s="0" t="s">
        <v>777</v>
      </c>
      <c r="AA1457" s="0" t="n">
        <v>2129840</v>
      </c>
    </row>
    <row r="1458" customFormat="false" ht="12.75" hidden="false" customHeight="false" outlineLevel="0" collapsed="false">
      <c r="A1458" s="191" t="str">
        <f aca="false">B1458&amp;" "&amp;C1458&amp;" "&amp;D1458</f>
        <v>US Natural Gas Physical</v>
      </c>
      <c r="B1458" s="191" t="str">
        <f aca="false">IF((LEFT(N1458,2)="US"),"US","")</f>
        <v>US</v>
      </c>
      <c r="C1458" s="191" t="str">
        <f aca="false">M1458</f>
        <v>Natural Gas</v>
      </c>
      <c r="D1458" s="191" t="str">
        <f aca="false">IF(ISNUMBER(FIND("Phy",N1458))=TRUE(),"Physical","Financial")</f>
        <v>Physical</v>
      </c>
      <c r="E1458" s="191" t="n">
        <f aca="false">IF(VLOOKUP(S1458,'DD-Lookup'!$J$6:$L$50,3,FALSE())="Monthly",(YEAR(AC1458)-YEAR(AB1458))*12+MONTH(AC1458)-MONTH(AB1458)+1,(AC1458-AB1458+1))</f>
        <v>1</v>
      </c>
      <c r="F1458" s="220" t="n">
        <f aca="false">E1458*SUM(P1458:Q1458)</f>
        <v>25000</v>
      </c>
      <c r="G1458" s="196" t="n">
        <v>1246053</v>
      </c>
      <c r="H1458" s="197" t="n">
        <v>37026.3543634259</v>
      </c>
      <c r="I1458" s="0" t="s">
        <v>1430</v>
      </c>
      <c r="M1458" s="0" t="s">
        <v>927</v>
      </c>
      <c r="N1458" s="0" t="s">
        <v>1371</v>
      </c>
      <c r="O1458" s="0" t="s">
        <v>1553</v>
      </c>
      <c r="P1458" s="198" t="n">
        <v>25000</v>
      </c>
      <c r="S1458" s="0" t="s">
        <v>1343</v>
      </c>
      <c r="T1458" s="0" t="s">
        <v>772</v>
      </c>
      <c r="U1458" s="200" t="n">
        <v>4.44</v>
      </c>
      <c r="V1458" s="0" t="s">
        <v>2137</v>
      </c>
      <c r="W1458" s="0" t="s">
        <v>1555</v>
      </c>
      <c r="X1458" s="0" t="s">
        <v>1556</v>
      </c>
      <c r="Y1458" s="0" t="s">
        <v>1376</v>
      </c>
      <c r="Z1458" s="0" t="s">
        <v>573</v>
      </c>
      <c r="AA1458" s="0" t="n">
        <v>789149</v>
      </c>
      <c r="AB1458" s="197" t="n">
        <v>37027.875</v>
      </c>
      <c r="AC1458" s="197" t="n">
        <v>37027.875</v>
      </c>
    </row>
    <row r="1459" customFormat="false" ht="12.75" hidden="false" customHeight="false" outlineLevel="0" collapsed="false">
      <c r="A1459" s="191" t="str">
        <f aca="false">B1459&amp;" "&amp;C1459&amp;" "&amp;D1459</f>
        <v>US Natural Gas Physical</v>
      </c>
      <c r="B1459" s="191" t="str">
        <f aca="false">IF((LEFT(N1459,2)="US"),"US","")</f>
        <v>US</v>
      </c>
      <c r="C1459" s="191" t="str">
        <f aca="false">M1459</f>
        <v>Natural Gas</v>
      </c>
      <c r="D1459" s="191" t="str">
        <f aca="false">IF(ISNUMBER(FIND("Phy",N1459))=TRUE(),"Physical","Financial")</f>
        <v>Physical</v>
      </c>
      <c r="E1459" s="191" t="n">
        <f aca="false">IF(VLOOKUP(S1459,'DD-Lookup'!$J$6:$L$50,3,FALSE())="Monthly",(YEAR(AC1459)-YEAR(AB1459))*12+MONTH(AC1459)-MONTH(AB1459)+1,(AC1459-AB1459+1))</f>
        <v>1</v>
      </c>
      <c r="F1459" s="220" t="n">
        <f aca="false">E1459*SUM(P1459:Q1459)</f>
        <v>10000</v>
      </c>
      <c r="G1459" s="196" t="n">
        <v>1246054</v>
      </c>
      <c r="H1459" s="197" t="n">
        <v>37026.3544444444</v>
      </c>
      <c r="I1459" s="0" t="s">
        <v>625</v>
      </c>
      <c r="M1459" s="0" t="s">
        <v>927</v>
      </c>
      <c r="N1459" s="0" t="s">
        <v>1814</v>
      </c>
      <c r="O1459" s="0" t="s">
        <v>1815</v>
      </c>
      <c r="Q1459" s="198" t="n">
        <v>10000</v>
      </c>
      <c r="S1459" s="0" t="s">
        <v>1343</v>
      </c>
      <c r="T1459" s="0" t="s">
        <v>772</v>
      </c>
      <c r="U1459" s="200" t="n">
        <v>4.36</v>
      </c>
      <c r="V1459" s="0" t="s">
        <v>2036</v>
      </c>
      <c r="W1459" s="0" t="s">
        <v>1817</v>
      </c>
      <c r="X1459" s="0" t="s">
        <v>1818</v>
      </c>
      <c r="Y1459" s="0" t="s">
        <v>1376</v>
      </c>
      <c r="Z1459" s="0" t="s">
        <v>1819</v>
      </c>
      <c r="AA1459" s="0" t="n">
        <v>789151</v>
      </c>
      <c r="AB1459" s="197" t="n">
        <v>37027.875</v>
      </c>
      <c r="AC1459" s="197" t="n">
        <v>37027.875</v>
      </c>
    </row>
    <row r="1460" customFormat="false" ht="12.75" hidden="false" customHeight="false" outlineLevel="0" collapsed="false">
      <c r="A1460" s="191" t="str">
        <f aca="false">B1460&amp;" "&amp;C1460&amp;" "&amp;D1460</f>
        <v>US Natural Gas Financial</v>
      </c>
      <c r="B1460" s="191" t="str">
        <f aca="false">IF((LEFT(N1460,2)="US"),"US","")</f>
        <v>US</v>
      </c>
      <c r="C1460" s="191" t="str">
        <f aca="false">M1460</f>
        <v>Natural Gas</v>
      </c>
      <c r="D1460" s="191" t="str">
        <f aca="false">IF(ISNUMBER(FIND("Phy",N1460))=TRUE(),"Physical","Financial")</f>
        <v>Financial</v>
      </c>
      <c r="E1460" s="191" t="n">
        <f aca="false">IF(VLOOKUP(S1460,'DD-Lookup'!$J$6:$L$50,3,FALSE())="Monthly",(YEAR(AC1460)-YEAR(AB1460))*12+MONTH(AC1460)-MONTH(AB1460)+1,(AC1460-AB1460+1))</f>
        <v>16</v>
      </c>
      <c r="F1460" s="220" t="n">
        <f aca="false">E1460*SUM(P1460:Q1460)</f>
        <v>240000</v>
      </c>
      <c r="G1460" s="196" t="n">
        <v>1246055</v>
      </c>
      <c r="H1460" s="197" t="n">
        <v>37026.354537037</v>
      </c>
      <c r="I1460" s="0" t="s">
        <v>1289</v>
      </c>
      <c r="M1460" s="0" t="s">
        <v>927</v>
      </c>
      <c r="N1460" s="0" t="s">
        <v>1341</v>
      </c>
      <c r="O1460" s="0" t="s">
        <v>1518</v>
      </c>
      <c r="Q1460" s="198" t="n">
        <v>15000</v>
      </c>
      <c r="S1460" s="0" t="s">
        <v>1343</v>
      </c>
      <c r="T1460" s="0" t="s">
        <v>772</v>
      </c>
      <c r="U1460" s="200" t="n">
        <v>4.425</v>
      </c>
      <c r="V1460" s="0" t="s">
        <v>2138</v>
      </c>
      <c r="W1460" s="0" t="s">
        <v>1520</v>
      </c>
      <c r="X1460" s="0" t="s">
        <v>1521</v>
      </c>
      <c r="Y1460" s="0" t="s">
        <v>893</v>
      </c>
      <c r="Z1460" s="0" t="s">
        <v>573</v>
      </c>
      <c r="AA1460" s="0" t="s">
        <v>2139</v>
      </c>
      <c r="AB1460" s="197" t="n">
        <v>37027.875</v>
      </c>
      <c r="AC1460" s="197" t="n">
        <v>37042.875</v>
      </c>
      <c r="AD1460" s="0" t="n">
        <f aca="false">(AC1460-AB1460+1)*SUM(P1460:Q1460)</f>
        <v>240000</v>
      </c>
    </row>
    <row r="1461" customFormat="false" ht="12.75" hidden="false" customHeight="false" outlineLevel="0" collapsed="false">
      <c r="A1461" s="191" t="str">
        <f aca="false">B1461&amp;" "&amp;C1461&amp;" "&amp;D1461</f>
        <v>US Natural Gas Physical</v>
      </c>
      <c r="B1461" s="191" t="str">
        <f aca="false">IF((LEFT(N1461,2)="US"),"US","")</f>
        <v>US</v>
      </c>
      <c r="C1461" s="191" t="str">
        <f aca="false">M1461</f>
        <v>Natural Gas</v>
      </c>
      <c r="D1461" s="191" t="str">
        <f aca="false">IF(ISNUMBER(FIND("Phy",N1461))=TRUE(),"Physical","Financial")</f>
        <v>Physical</v>
      </c>
      <c r="E1461" s="191" t="n">
        <f aca="false">IF(VLOOKUP(S1461,'DD-Lookup'!$J$6:$L$50,3,FALSE())="Monthly",(YEAR(AC1461)-YEAR(AB1461))*12+MONTH(AC1461)-MONTH(AB1461)+1,(AC1461-AB1461+1))</f>
        <v>1</v>
      </c>
      <c r="F1461" s="220" t="n">
        <f aca="false">E1461*SUM(P1461:Q1461)</f>
        <v>10000</v>
      </c>
      <c r="G1461" s="196" t="n">
        <v>1246056</v>
      </c>
      <c r="H1461" s="197" t="n">
        <v>37026.3545486111</v>
      </c>
      <c r="I1461" s="0" t="s">
        <v>625</v>
      </c>
      <c r="M1461" s="0" t="s">
        <v>927</v>
      </c>
      <c r="N1461" s="0" t="s">
        <v>1371</v>
      </c>
      <c r="O1461" s="0" t="s">
        <v>1457</v>
      </c>
      <c r="Q1461" s="198" t="n">
        <v>10000</v>
      </c>
      <c r="S1461" s="0" t="s">
        <v>1343</v>
      </c>
      <c r="T1461" s="0" t="s">
        <v>772</v>
      </c>
      <c r="U1461" s="200" t="n">
        <v>4.415</v>
      </c>
      <c r="V1461" s="0" t="s">
        <v>1496</v>
      </c>
      <c r="W1461" s="0" t="s">
        <v>1459</v>
      </c>
      <c r="X1461" s="0" t="s">
        <v>1460</v>
      </c>
      <c r="Y1461" s="0" t="s">
        <v>1376</v>
      </c>
      <c r="Z1461" s="0" t="s">
        <v>573</v>
      </c>
      <c r="AA1461" s="0" t="n">
        <v>789153</v>
      </c>
      <c r="AB1461" s="197" t="n">
        <v>37027.875</v>
      </c>
      <c r="AC1461" s="197" t="n">
        <v>37027.875</v>
      </c>
    </row>
    <row r="1462" customFormat="false" ht="12.75" hidden="false" customHeight="false" outlineLevel="0" collapsed="false">
      <c r="A1462" s="191" t="str">
        <f aca="false">B1462&amp;" "&amp;C1462&amp;" "&amp;D1462</f>
        <v>US Natural Gas Physical</v>
      </c>
      <c r="B1462" s="191" t="str">
        <f aca="false">IF((LEFT(N1462,2)="US"),"US","")</f>
        <v>US</v>
      </c>
      <c r="C1462" s="191" t="str">
        <f aca="false">M1462</f>
        <v>Natural Gas</v>
      </c>
      <c r="D1462" s="191" t="str">
        <f aca="false">IF(ISNUMBER(FIND("Phy",N1462))=TRUE(),"Physical","Financial")</f>
        <v>Physical</v>
      </c>
      <c r="E1462" s="191" t="n">
        <f aca="false">IF(VLOOKUP(S1462,'DD-Lookup'!$J$6:$L$50,3,FALSE())="Monthly",(YEAR(AC1462)-YEAR(AB1462))*12+MONTH(AC1462)-MONTH(AB1462)+1,(AC1462-AB1462+1))</f>
        <v>1</v>
      </c>
      <c r="F1462" s="220" t="n">
        <f aca="false">E1462*SUM(P1462:Q1462)</f>
        <v>10000</v>
      </c>
      <c r="G1462" s="196" t="n">
        <v>1246057</v>
      </c>
      <c r="H1462" s="197" t="n">
        <v>37026.3545486111</v>
      </c>
      <c r="I1462" s="0" t="s">
        <v>1364</v>
      </c>
      <c r="M1462" s="0" t="s">
        <v>927</v>
      </c>
      <c r="N1462" s="0" t="s">
        <v>1371</v>
      </c>
      <c r="O1462" s="0" t="s">
        <v>1553</v>
      </c>
      <c r="Q1462" s="198" t="n">
        <v>10000</v>
      </c>
      <c r="S1462" s="0" t="s">
        <v>1343</v>
      </c>
      <c r="T1462" s="0" t="s">
        <v>772</v>
      </c>
      <c r="U1462" s="200" t="n">
        <v>4.44</v>
      </c>
      <c r="V1462" s="0" t="s">
        <v>1598</v>
      </c>
      <c r="W1462" s="0" t="s">
        <v>1555</v>
      </c>
      <c r="X1462" s="0" t="s">
        <v>1556</v>
      </c>
      <c r="Y1462" s="0" t="s">
        <v>1376</v>
      </c>
      <c r="Z1462" s="0" t="s">
        <v>573</v>
      </c>
      <c r="AA1462" s="0" t="n">
        <v>789152</v>
      </c>
      <c r="AB1462" s="197" t="n">
        <v>37027.875</v>
      </c>
      <c r="AC1462" s="197" t="n">
        <v>37027.875</v>
      </c>
    </row>
    <row r="1463" customFormat="false" ht="12.75" hidden="false" customHeight="false" outlineLevel="0" collapsed="false">
      <c r="A1463" s="191" t="str">
        <f aca="false">B1463&amp;" "&amp;C1463&amp;" "&amp;D1463</f>
        <v>US Natural Gas Physical</v>
      </c>
      <c r="B1463" s="191" t="str">
        <f aca="false">IF((LEFT(N1463,2)="US"),"US","")</f>
        <v>US</v>
      </c>
      <c r="C1463" s="191" t="str">
        <f aca="false">M1463</f>
        <v>Natural Gas</v>
      </c>
      <c r="D1463" s="191" t="str">
        <f aca="false">IF(ISNUMBER(FIND("Phy",N1463))=TRUE(),"Physical","Financial")</f>
        <v>Physical</v>
      </c>
      <c r="E1463" s="191" t="n">
        <f aca="false">IF(VLOOKUP(S1463,'DD-Lookup'!$J$6:$L$50,3,FALSE())="Monthly",(YEAR(AC1463)-YEAR(AB1463))*12+MONTH(AC1463)-MONTH(AB1463)+1,(AC1463-AB1463+1))</f>
        <v>1</v>
      </c>
      <c r="F1463" s="220" t="n">
        <f aca="false">E1463*SUM(P1463:Q1463)</f>
        <v>15000</v>
      </c>
      <c r="G1463" s="196" t="n">
        <v>1246059</v>
      </c>
      <c r="H1463" s="197" t="n">
        <v>37026.3545717593</v>
      </c>
      <c r="I1463" s="0" t="s">
        <v>609</v>
      </c>
      <c r="M1463" s="0" t="s">
        <v>927</v>
      </c>
      <c r="N1463" s="0" t="s">
        <v>1371</v>
      </c>
      <c r="O1463" s="0" t="s">
        <v>1553</v>
      </c>
      <c r="Q1463" s="198" t="n">
        <v>15000</v>
      </c>
      <c r="S1463" s="0" t="s">
        <v>1343</v>
      </c>
      <c r="T1463" s="0" t="s">
        <v>772</v>
      </c>
      <c r="U1463" s="200" t="n">
        <v>4.44</v>
      </c>
      <c r="V1463" s="0" t="s">
        <v>1861</v>
      </c>
      <c r="W1463" s="0" t="s">
        <v>1555</v>
      </c>
      <c r="X1463" s="0" t="s">
        <v>1556</v>
      </c>
      <c r="Y1463" s="0" t="s">
        <v>1376</v>
      </c>
      <c r="Z1463" s="0" t="s">
        <v>573</v>
      </c>
      <c r="AA1463" s="0" t="n">
        <v>789154</v>
      </c>
      <c r="AB1463" s="197" t="n">
        <v>37027.875</v>
      </c>
      <c r="AC1463" s="197" t="n">
        <v>37027.875</v>
      </c>
    </row>
    <row r="1464" customFormat="false" ht="12.75" hidden="false" customHeight="false" outlineLevel="0" collapsed="false">
      <c r="A1464" s="191" t="str">
        <f aca="false">B1464&amp;" "&amp;C1464&amp;" "&amp;D1464</f>
        <v>US Natural Gas Physical</v>
      </c>
      <c r="B1464" s="191" t="str">
        <f aca="false">IF((LEFT(N1464,2)="US"),"US","")</f>
        <v>US</v>
      </c>
      <c r="C1464" s="191" t="str">
        <f aca="false">M1464</f>
        <v>Natural Gas</v>
      </c>
      <c r="D1464" s="191" t="str">
        <f aca="false">IF(ISNUMBER(FIND("Phy",N1464))=TRUE(),"Physical","Financial")</f>
        <v>Physical</v>
      </c>
      <c r="E1464" s="191" t="n">
        <f aca="false">IF(VLOOKUP(S1464,'DD-Lookup'!$J$6:$L$50,3,FALSE())="Monthly",(YEAR(AC1464)-YEAR(AB1464))*12+MONTH(AC1464)-MONTH(AB1464)+1,(AC1464-AB1464+1))</f>
        <v>1</v>
      </c>
      <c r="F1464" s="220" t="n">
        <f aca="false">E1464*SUM(P1464:Q1464)</f>
        <v>5000</v>
      </c>
      <c r="G1464" s="196" t="n">
        <v>1246060</v>
      </c>
      <c r="H1464" s="197" t="n">
        <v>37026.3545949074</v>
      </c>
      <c r="I1464" s="0" t="s">
        <v>1364</v>
      </c>
      <c r="M1464" s="0" t="s">
        <v>927</v>
      </c>
      <c r="N1464" s="0" t="s">
        <v>1371</v>
      </c>
      <c r="O1464" s="0" t="s">
        <v>1423</v>
      </c>
      <c r="P1464" s="198" t="n">
        <v>5000</v>
      </c>
      <c r="S1464" s="0" t="s">
        <v>1343</v>
      </c>
      <c r="T1464" s="0" t="s">
        <v>772</v>
      </c>
      <c r="U1464" s="200" t="n">
        <v>4.325</v>
      </c>
      <c r="V1464" s="0" t="s">
        <v>1598</v>
      </c>
      <c r="W1464" s="0" t="s">
        <v>1424</v>
      </c>
      <c r="X1464" s="0" t="s">
        <v>1425</v>
      </c>
      <c r="Y1464" s="0" t="s">
        <v>1376</v>
      </c>
      <c r="Z1464" s="0" t="s">
        <v>573</v>
      </c>
      <c r="AA1464" s="0" t="n">
        <v>789155</v>
      </c>
      <c r="AB1464" s="197" t="n">
        <v>37027.875</v>
      </c>
      <c r="AC1464" s="197" t="n">
        <v>37027.875</v>
      </c>
    </row>
    <row r="1465" customFormat="false" ht="12.75" hidden="false" customHeight="false" outlineLevel="0" collapsed="false">
      <c r="A1465" s="191" t="str">
        <f aca="false">B1465&amp;" "&amp;C1465&amp;" "&amp;D1465</f>
        <v>US Natural Gas Physical</v>
      </c>
      <c r="B1465" s="191" t="str">
        <f aca="false">IF((LEFT(N1465,2)="US"),"US","")</f>
        <v>US</v>
      </c>
      <c r="C1465" s="191" t="str">
        <f aca="false">M1465</f>
        <v>Natural Gas</v>
      </c>
      <c r="D1465" s="191" t="str">
        <f aca="false">IF(ISNUMBER(FIND("Phy",N1465))=TRUE(),"Physical","Financial")</f>
        <v>Physical</v>
      </c>
      <c r="E1465" s="191" t="n">
        <f aca="false">IF(VLOOKUP(S1465,'DD-Lookup'!$J$6:$L$50,3,FALSE())="Monthly",(YEAR(AC1465)-YEAR(AB1465))*12+MONTH(AC1465)-MONTH(AB1465)+1,(AC1465-AB1465+1))</f>
        <v>1</v>
      </c>
      <c r="F1465" s="220" t="n">
        <f aca="false">E1465*SUM(P1465:Q1465)</f>
        <v>5000</v>
      </c>
      <c r="G1465" s="196" t="n">
        <v>1246061</v>
      </c>
      <c r="H1465" s="197" t="n">
        <v>37026.3546296296</v>
      </c>
      <c r="I1465" s="0" t="s">
        <v>1228</v>
      </c>
      <c r="M1465" s="0" t="s">
        <v>927</v>
      </c>
      <c r="N1465" s="0" t="s">
        <v>1371</v>
      </c>
      <c r="O1465" s="0" t="s">
        <v>1731</v>
      </c>
      <c r="P1465" s="198" t="n">
        <v>5000</v>
      </c>
      <c r="S1465" s="0" t="s">
        <v>1343</v>
      </c>
      <c r="T1465" s="0" t="s">
        <v>772</v>
      </c>
      <c r="U1465" s="200" t="n">
        <v>3.065</v>
      </c>
      <c r="V1465" s="0" t="s">
        <v>1732</v>
      </c>
      <c r="W1465" s="0" t="s">
        <v>1733</v>
      </c>
      <c r="X1465" s="0" t="s">
        <v>1676</v>
      </c>
      <c r="Y1465" s="0" t="s">
        <v>1376</v>
      </c>
      <c r="Z1465" s="0" t="s">
        <v>573</v>
      </c>
      <c r="AA1465" s="0" t="n">
        <v>789156</v>
      </c>
      <c r="AB1465" s="197" t="n">
        <v>37027.875</v>
      </c>
      <c r="AC1465" s="197" t="n">
        <v>37027.875</v>
      </c>
    </row>
    <row r="1466" customFormat="false" ht="12.75" hidden="false" customHeight="false" outlineLevel="0" collapsed="false">
      <c r="A1466" s="191" t="str">
        <f aca="false">B1466&amp;" "&amp;C1466&amp;" "&amp;D1466</f>
        <v>US Power Physical</v>
      </c>
      <c r="B1466" s="191" t="str">
        <f aca="false">IF((LEFT(N1466,2)="US"),"US","")</f>
        <v>US</v>
      </c>
      <c r="C1466" s="191" t="str">
        <f aca="false">M1466</f>
        <v>Power</v>
      </c>
      <c r="D1466" s="191" t="str">
        <f aca="false">IF(ISNUMBER(FIND("Phy",N1466))=TRUE(),"Physical","Financial")</f>
        <v>Physical</v>
      </c>
      <c r="E1466" s="191" t="n">
        <f aca="false">IF(VLOOKUP(S1466,'DD-Lookup'!$J$6:$L$50,3,FALSE())="Monthly",(YEAR(AC1466)-YEAR(AB1466))*12+MONTH(AC1466)-MONTH(AB1466)+1,(AC1466-AB1466+1))</f>
        <v>1</v>
      </c>
      <c r="F1466" s="220" t="n">
        <f aca="false">E1466*SUM(P1466:Q1466)</f>
        <v>50</v>
      </c>
      <c r="G1466" s="196" t="n">
        <v>1246062</v>
      </c>
      <c r="H1466" s="197" t="n">
        <v>37026.3547106482</v>
      </c>
      <c r="I1466" s="0" t="s">
        <v>1268</v>
      </c>
      <c r="M1466" s="0" t="s">
        <v>72</v>
      </c>
      <c r="N1466" s="0" t="s">
        <v>1190</v>
      </c>
      <c r="O1466" s="0" t="s">
        <v>1230</v>
      </c>
      <c r="P1466" s="198" t="n">
        <v>50</v>
      </c>
      <c r="S1466" s="0" t="s">
        <v>781</v>
      </c>
      <c r="T1466" s="0" t="s">
        <v>772</v>
      </c>
      <c r="U1466" s="200" t="n">
        <v>37.25</v>
      </c>
      <c r="V1466" s="0" t="s">
        <v>1269</v>
      </c>
      <c r="W1466" s="0" t="s">
        <v>1232</v>
      </c>
      <c r="X1466" s="0" t="s">
        <v>1233</v>
      </c>
      <c r="Y1466" s="0" t="s">
        <v>1167</v>
      </c>
      <c r="Z1466" s="0" t="s">
        <v>628</v>
      </c>
      <c r="AA1466" s="0" t="n">
        <v>611104.1</v>
      </c>
      <c r="AB1466" s="197" t="n">
        <v>37027.875</v>
      </c>
      <c r="AC1466" s="197" t="n">
        <v>37027.875</v>
      </c>
    </row>
    <row r="1467" customFormat="false" ht="12.75" hidden="false" customHeight="false" outlineLevel="0" collapsed="false">
      <c r="A1467" s="191" t="str">
        <f aca="false">B1467&amp;" "&amp;C1467&amp;" "&amp;D1467</f>
        <v>US Power Physical</v>
      </c>
      <c r="B1467" s="191" t="str">
        <f aca="false">IF((LEFT(N1467,2)="US"),"US","")</f>
        <v>US</v>
      </c>
      <c r="C1467" s="191" t="str">
        <f aca="false">M1467</f>
        <v>Power</v>
      </c>
      <c r="D1467" s="191" t="str">
        <f aca="false">IF(ISNUMBER(FIND("Phy",N1467))=TRUE(),"Physical","Financial")</f>
        <v>Physical</v>
      </c>
      <c r="E1467" s="191" t="n">
        <f aca="false">IF(VLOOKUP(S1467,'DD-Lookup'!$J$6:$L$50,3,FALSE())="Monthly",(YEAR(AC1467)-YEAR(AB1467))*12+MONTH(AC1467)-MONTH(AB1467)+1,(AC1467-AB1467+1))</f>
        <v>1</v>
      </c>
      <c r="F1467" s="220" t="n">
        <f aca="false">E1467*SUM(P1467:Q1467)</f>
        <v>25</v>
      </c>
      <c r="G1467" s="196" t="n">
        <v>1246064</v>
      </c>
      <c r="H1467" s="197" t="n">
        <v>37026.3548148148</v>
      </c>
      <c r="I1467" s="0" t="s">
        <v>1225</v>
      </c>
      <c r="M1467" s="0" t="s">
        <v>72</v>
      </c>
      <c r="N1467" s="0" t="s">
        <v>1746</v>
      </c>
      <c r="O1467" s="0" t="s">
        <v>1769</v>
      </c>
      <c r="Q1467" s="198" t="n">
        <v>25</v>
      </c>
      <c r="S1467" s="0" t="s">
        <v>781</v>
      </c>
      <c r="T1467" s="0" t="s">
        <v>772</v>
      </c>
      <c r="U1467" s="200" t="n">
        <v>242</v>
      </c>
      <c r="V1467" s="0" t="s">
        <v>1853</v>
      </c>
      <c r="W1467" s="0" t="s">
        <v>1768</v>
      </c>
      <c r="X1467" s="0" t="s">
        <v>1750</v>
      </c>
      <c r="Y1467" s="0" t="s">
        <v>1167</v>
      </c>
      <c r="Z1467" s="0" t="s">
        <v>628</v>
      </c>
      <c r="AA1467" s="0" t="n">
        <v>611105.1</v>
      </c>
      <c r="AB1467" s="197" t="n">
        <v>37027.875</v>
      </c>
      <c r="AC1467" s="197" t="n">
        <v>37027.875</v>
      </c>
    </row>
    <row r="1468" customFormat="false" ht="12.75" hidden="false" customHeight="false" outlineLevel="0" collapsed="false">
      <c r="A1468" s="191" t="str">
        <f aca="false">B1468&amp;" "&amp;C1468&amp;" "&amp;D1468</f>
        <v>US Natural Gas Physical</v>
      </c>
      <c r="B1468" s="191" t="str">
        <f aca="false">IF((LEFT(N1468,2)="US"),"US","")</f>
        <v>US</v>
      </c>
      <c r="C1468" s="191" t="str">
        <f aca="false">M1468</f>
        <v>Natural Gas</v>
      </c>
      <c r="D1468" s="191" t="str">
        <f aca="false">IF(ISNUMBER(FIND("Phy",N1468))=TRUE(),"Physical","Financial")</f>
        <v>Physical</v>
      </c>
      <c r="E1468" s="191" t="n">
        <f aca="false">IF(VLOOKUP(S1468,'DD-Lookup'!$J$6:$L$50,3,FALSE())="Monthly",(YEAR(AC1468)-YEAR(AB1468))*12+MONTH(AC1468)-MONTH(AB1468)+1,(AC1468-AB1468+1))</f>
        <v>1</v>
      </c>
      <c r="F1468" s="220" t="n">
        <f aca="false">E1468*SUM(P1468:Q1468)</f>
        <v>5000</v>
      </c>
      <c r="G1468" s="196" t="n">
        <v>1246065</v>
      </c>
      <c r="H1468" s="197" t="n">
        <v>37026.3548263889</v>
      </c>
      <c r="I1468" s="0" t="s">
        <v>609</v>
      </c>
      <c r="M1468" s="0" t="s">
        <v>927</v>
      </c>
      <c r="N1468" s="0" t="s">
        <v>1371</v>
      </c>
      <c r="O1468" s="0" t="s">
        <v>1751</v>
      </c>
      <c r="P1468" s="198" t="n">
        <v>5000</v>
      </c>
      <c r="S1468" s="0" t="s">
        <v>1343</v>
      </c>
      <c r="T1468" s="0" t="s">
        <v>772</v>
      </c>
      <c r="U1468" s="200" t="n">
        <v>3.245</v>
      </c>
      <c r="V1468" s="0" t="s">
        <v>1953</v>
      </c>
      <c r="W1468" s="0" t="s">
        <v>1752</v>
      </c>
      <c r="X1468" s="0" t="s">
        <v>1676</v>
      </c>
      <c r="Y1468" s="0" t="s">
        <v>1376</v>
      </c>
      <c r="Z1468" s="0" t="s">
        <v>573</v>
      </c>
      <c r="AA1468" s="0" t="n">
        <v>789157</v>
      </c>
      <c r="AB1468" s="197" t="n">
        <v>37027.875</v>
      </c>
      <c r="AC1468" s="197" t="n">
        <v>37027.875</v>
      </c>
    </row>
    <row r="1469" customFormat="false" ht="12.75" hidden="false" customHeight="false" outlineLevel="0" collapsed="false">
      <c r="A1469" s="191" t="str">
        <f aca="false">B1469&amp;" "&amp;C1469&amp;" "&amp;D1469</f>
        <v>US Natural Gas Physical</v>
      </c>
      <c r="B1469" s="191" t="str">
        <f aca="false">IF((LEFT(N1469,2)="US"),"US","")</f>
        <v>US</v>
      </c>
      <c r="C1469" s="191" t="str">
        <f aca="false">M1469</f>
        <v>Natural Gas</v>
      </c>
      <c r="D1469" s="191" t="str">
        <f aca="false">IF(ISNUMBER(FIND("Phy",N1469))=TRUE(),"Physical","Financial")</f>
        <v>Physical</v>
      </c>
      <c r="E1469" s="191" t="n">
        <f aca="false">IF(VLOOKUP(S1469,'DD-Lookup'!$J$6:$L$50,3,FALSE())="Monthly",(YEAR(AC1469)-YEAR(AB1469))*12+MONTH(AC1469)-MONTH(AB1469)+1,(AC1469-AB1469+1))</f>
        <v>1</v>
      </c>
      <c r="F1469" s="220" t="n">
        <f aca="false">E1469*SUM(P1469:Q1469)</f>
        <v>5000</v>
      </c>
      <c r="G1469" s="196" t="n">
        <v>1246066</v>
      </c>
      <c r="H1469" s="197" t="n">
        <v>37026.3548726852</v>
      </c>
      <c r="I1469" s="0" t="s">
        <v>1251</v>
      </c>
      <c r="M1469" s="0" t="s">
        <v>927</v>
      </c>
      <c r="N1469" s="0" t="s">
        <v>1371</v>
      </c>
      <c r="O1469" s="0" t="s">
        <v>1436</v>
      </c>
      <c r="Q1469" s="198" t="n">
        <v>5000</v>
      </c>
      <c r="S1469" s="0" t="s">
        <v>1343</v>
      </c>
      <c r="T1469" s="0" t="s">
        <v>772</v>
      </c>
      <c r="U1469" s="200" t="n">
        <v>4.335</v>
      </c>
      <c r="V1469" s="0" t="s">
        <v>1589</v>
      </c>
      <c r="W1469" s="0" t="s">
        <v>1424</v>
      </c>
      <c r="X1469" s="0" t="s">
        <v>1425</v>
      </c>
      <c r="Y1469" s="0" t="s">
        <v>1376</v>
      </c>
      <c r="Z1469" s="0" t="s">
        <v>573</v>
      </c>
      <c r="AA1469" s="0" t="n">
        <v>789158</v>
      </c>
      <c r="AB1469" s="197" t="n">
        <v>37027.875</v>
      </c>
      <c r="AC1469" s="197" t="n">
        <v>37027.875</v>
      </c>
    </row>
    <row r="1470" customFormat="false" ht="12.75" hidden="false" customHeight="false" outlineLevel="0" collapsed="false">
      <c r="A1470" s="191" t="str">
        <f aca="false">B1470&amp;" "&amp;C1470&amp;" "&amp;D1470</f>
        <v>US Natural Gas Physical</v>
      </c>
      <c r="B1470" s="191" t="str">
        <f aca="false">IF((LEFT(N1470,2)="US"),"US","")</f>
        <v>US</v>
      </c>
      <c r="C1470" s="191" t="str">
        <f aca="false">M1470</f>
        <v>Natural Gas</v>
      </c>
      <c r="D1470" s="191" t="str">
        <f aca="false">IF(ISNUMBER(FIND("Phy",N1470))=TRUE(),"Physical","Financial")</f>
        <v>Physical</v>
      </c>
      <c r="E1470" s="191" t="n">
        <f aca="false">IF(VLOOKUP(S1470,'DD-Lookup'!$J$6:$L$50,3,FALSE())="Monthly",(YEAR(AC1470)-YEAR(AB1470))*12+MONTH(AC1470)-MONTH(AB1470)+1,(AC1470-AB1470+1))</f>
        <v>1</v>
      </c>
      <c r="F1470" s="220" t="n">
        <f aca="false">E1470*SUM(P1470:Q1470)</f>
        <v>10000</v>
      </c>
      <c r="G1470" s="196" t="n">
        <v>1246067</v>
      </c>
      <c r="H1470" s="197" t="n">
        <v>37026.3549189815</v>
      </c>
      <c r="I1470" s="0" t="s">
        <v>1251</v>
      </c>
      <c r="M1470" s="0" t="s">
        <v>927</v>
      </c>
      <c r="N1470" s="0" t="s">
        <v>1371</v>
      </c>
      <c r="O1470" s="0" t="s">
        <v>1457</v>
      </c>
      <c r="P1470" s="198" t="n">
        <v>10000</v>
      </c>
      <c r="S1470" s="0" t="s">
        <v>1343</v>
      </c>
      <c r="T1470" s="0" t="s">
        <v>772</v>
      </c>
      <c r="U1470" s="200" t="n">
        <v>4.41</v>
      </c>
      <c r="V1470" s="0" t="s">
        <v>1373</v>
      </c>
      <c r="W1470" s="0" t="s">
        <v>1459</v>
      </c>
      <c r="X1470" s="0" t="s">
        <v>1460</v>
      </c>
      <c r="Y1470" s="0" t="s">
        <v>1376</v>
      </c>
      <c r="Z1470" s="0" t="s">
        <v>573</v>
      </c>
      <c r="AA1470" s="0" t="n">
        <v>789159</v>
      </c>
      <c r="AB1470" s="197" t="n">
        <v>37027.875</v>
      </c>
      <c r="AC1470" s="197" t="n">
        <v>37027.875</v>
      </c>
    </row>
    <row r="1471" customFormat="false" ht="12.75" hidden="false" customHeight="false" outlineLevel="0" collapsed="false">
      <c r="A1471" s="191" t="str">
        <f aca="false">B1471&amp;" "&amp;C1471&amp;" "&amp;D1471</f>
        <v>US Power Physical</v>
      </c>
      <c r="B1471" s="191" t="str">
        <f aca="false">IF((LEFT(N1471,2)="US"),"US","")</f>
        <v>US</v>
      </c>
      <c r="C1471" s="191" t="str">
        <f aca="false">M1471</f>
        <v>Power</v>
      </c>
      <c r="D1471" s="191" t="str">
        <f aca="false">IF(ISNUMBER(FIND("Phy",N1471))=TRUE(),"Physical","Financial")</f>
        <v>Physical</v>
      </c>
      <c r="E1471" s="191" t="n">
        <f aca="false">IF(VLOOKUP(S1471,'DD-Lookup'!$J$6:$L$50,3,FALSE())="Monthly",(YEAR(AC1471)-YEAR(AB1471))*12+MONTH(AC1471)-MONTH(AB1471)+1,(AC1471-AB1471+1))</f>
        <v>365</v>
      </c>
      <c r="F1471" s="220" t="n">
        <f aca="false">E1471*SUM(P1471:Q1471)</f>
        <v>18250</v>
      </c>
      <c r="G1471" s="196" t="n">
        <v>1246069</v>
      </c>
      <c r="H1471" s="197" t="n">
        <v>37026.3549652778</v>
      </c>
      <c r="I1471" s="0" t="s">
        <v>1180</v>
      </c>
      <c r="M1471" s="0" t="s">
        <v>72</v>
      </c>
      <c r="N1471" s="0" t="s">
        <v>1190</v>
      </c>
      <c r="O1471" s="0" t="s">
        <v>2140</v>
      </c>
      <c r="Q1471" s="198" t="n">
        <v>50</v>
      </c>
      <c r="S1471" s="0" t="s">
        <v>781</v>
      </c>
      <c r="T1471" s="0" t="s">
        <v>772</v>
      </c>
      <c r="U1471" s="200" t="n">
        <v>23.6</v>
      </c>
      <c r="V1471" s="0" t="s">
        <v>2141</v>
      </c>
      <c r="W1471" s="0" t="s">
        <v>1237</v>
      </c>
      <c r="X1471" s="0" t="s">
        <v>1223</v>
      </c>
      <c r="Y1471" s="0" t="s">
        <v>1167</v>
      </c>
      <c r="Z1471" s="0" t="s">
        <v>628</v>
      </c>
      <c r="AA1471" s="0" t="n">
        <v>611106.1</v>
      </c>
      <c r="AB1471" s="197" t="n">
        <v>37257.875</v>
      </c>
      <c r="AC1471" s="197" t="n">
        <v>37621.875</v>
      </c>
    </row>
    <row r="1472" customFormat="false" ht="12.75" hidden="false" customHeight="false" outlineLevel="0" collapsed="false">
      <c r="A1472" s="191" t="str">
        <f aca="false">B1472&amp;" "&amp;C1472&amp;" "&amp;D1472</f>
        <v> Natural Gas Physical</v>
      </c>
      <c r="B1472" s="191" t="str">
        <f aca="false">IF((LEFT(N1472,2)="US"),"US","")</f>
        <v/>
      </c>
      <c r="C1472" s="191" t="str">
        <f aca="false">M1472</f>
        <v>Natural Gas</v>
      </c>
      <c r="D1472" s="191" t="str">
        <f aca="false">IF(ISNUMBER(FIND("Phy",N1472))=TRUE(),"Physical","Financial")</f>
        <v>Physical</v>
      </c>
      <c r="E1472" s="191" t="n">
        <f aca="false">IF(VLOOKUP(S1472,'DD-Lookup'!$J$6:$L$50,3,FALSE())="Monthly",(YEAR(AC1472)-YEAR(AB1472))*12+MONTH(AC1472)-MONTH(AB1472)+1,(AC1472-AB1472+1))</f>
        <v>1</v>
      </c>
      <c r="F1472" s="220" t="n">
        <f aca="false">E1472*SUM(P1472:Q1472)</f>
        <v>5000</v>
      </c>
      <c r="G1472" s="196" t="n">
        <v>1246070</v>
      </c>
      <c r="H1472" s="197" t="n">
        <v>37026.355</v>
      </c>
      <c r="I1472" s="0" t="s">
        <v>2107</v>
      </c>
      <c r="M1472" s="0" t="s">
        <v>927</v>
      </c>
      <c r="N1472" s="0" t="s">
        <v>1448</v>
      </c>
      <c r="O1472" s="0" t="s">
        <v>1449</v>
      </c>
      <c r="P1472" s="198" t="n">
        <v>5000</v>
      </c>
      <c r="S1472" s="0" t="s">
        <v>1343</v>
      </c>
      <c r="T1472" s="0" t="s">
        <v>772</v>
      </c>
      <c r="U1472" s="200" t="n">
        <v>4.695</v>
      </c>
      <c r="V1472" s="0" t="s">
        <v>2120</v>
      </c>
      <c r="W1472" s="0" t="s">
        <v>1451</v>
      </c>
      <c r="X1472" s="0" t="s">
        <v>1452</v>
      </c>
      <c r="Y1472" s="0" t="s">
        <v>1376</v>
      </c>
      <c r="Z1472" s="0" t="s">
        <v>573</v>
      </c>
      <c r="AA1472" s="0" t="n">
        <v>789160</v>
      </c>
      <c r="AB1472" s="197" t="n">
        <v>37027.875</v>
      </c>
      <c r="AC1472" s="197" t="n">
        <v>37027.875</v>
      </c>
    </row>
    <row r="1473" customFormat="false" ht="12.75" hidden="false" customHeight="false" outlineLevel="0" collapsed="false">
      <c r="A1473" s="191" t="str">
        <f aca="false">B1473&amp;" "&amp;C1473&amp;" "&amp;D1473</f>
        <v>US Natural Gas Physical</v>
      </c>
      <c r="B1473" s="191" t="str">
        <f aca="false">IF((LEFT(N1473,2)="US"),"US","")</f>
        <v>US</v>
      </c>
      <c r="C1473" s="191" t="str">
        <f aca="false">M1473</f>
        <v>Natural Gas</v>
      </c>
      <c r="D1473" s="191" t="str">
        <f aca="false">IF(ISNUMBER(FIND("Phy",N1473))=TRUE(),"Physical","Financial")</f>
        <v>Physical</v>
      </c>
      <c r="E1473" s="191" t="n">
        <f aca="false">IF(VLOOKUP(S1473,'DD-Lookup'!$J$6:$L$50,3,FALSE())="Monthly",(YEAR(AC1473)-YEAR(AB1473))*12+MONTH(AC1473)-MONTH(AB1473)+1,(AC1473-AB1473+1))</f>
        <v>1</v>
      </c>
      <c r="F1473" s="220" t="n">
        <f aca="false">E1473*SUM(P1473:Q1473)</f>
        <v>2000</v>
      </c>
      <c r="G1473" s="196" t="n">
        <v>1246072</v>
      </c>
      <c r="H1473" s="197" t="n">
        <v>37026.3550578704</v>
      </c>
      <c r="I1473" s="0" t="s">
        <v>1647</v>
      </c>
      <c r="M1473" s="0" t="s">
        <v>927</v>
      </c>
      <c r="N1473" s="0" t="s">
        <v>1371</v>
      </c>
      <c r="O1473" s="0" t="s">
        <v>1534</v>
      </c>
      <c r="P1473" s="198" t="n">
        <v>2000</v>
      </c>
      <c r="S1473" s="0" t="s">
        <v>1343</v>
      </c>
      <c r="T1473" s="0" t="s">
        <v>772</v>
      </c>
      <c r="U1473" s="200" t="n">
        <v>4.655</v>
      </c>
      <c r="V1473" s="0" t="s">
        <v>2142</v>
      </c>
      <c r="W1473" s="0" t="s">
        <v>1504</v>
      </c>
      <c r="X1473" s="0" t="s">
        <v>1505</v>
      </c>
      <c r="Y1473" s="0" t="s">
        <v>1376</v>
      </c>
      <c r="Z1473" s="0" t="s">
        <v>573</v>
      </c>
      <c r="AA1473" s="0" t="n">
        <v>789163</v>
      </c>
      <c r="AB1473" s="197" t="n">
        <v>37027.875</v>
      </c>
      <c r="AC1473" s="197" t="n">
        <v>37027.875</v>
      </c>
    </row>
    <row r="1474" customFormat="false" ht="12.75" hidden="false" customHeight="false" outlineLevel="0" collapsed="false">
      <c r="A1474" s="191" t="str">
        <f aca="false">B1474&amp;" "&amp;C1474&amp;" "&amp;D1474</f>
        <v>US Natural Gas Physical</v>
      </c>
      <c r="B1474" s="191" t="str">
        <f aca="false">IF((LEFT(N1474,2)="US"),"US","")</f>
        <v>US</v>
      </c>
      <c r="C1474" s="191" t="str">
        <f aca="false">M1474</f>
        <v>Natural Gas</v>
      </c>
      <c r="D1474" s="191" t="str">
        <f aca="false">IF(ISNUMBER(FIND("Phy",N1474))=TRUE(),"Physical","Financial")</f>
        <v>Physical</v>
      </c>
      <c r="E1474" s="191" t="n">
        <f aca="false">IF(VLOOKUP(S1474,'DD-Lookup'!$J$6:$L$50,3,FALSE())="Monthly",(YEAR(AC1474)-YEAR(AB1474))*12+MONTH(AC1474)-MONTH(AB1474)+1,(AC1474-AB1474+1))</f>
        <v>16</v>
      </c>
      <c r="F1474" s="220" t="n">
        <f aca="false">E1474*SUM(P1474:Q1474)</f>
        <v>160000</v>
      </c>
      <c r="G1474" s="196" t="n">
        <v>1246073</v>
      </c>
      <c r="H1474" s="197" t="n">
        <v>37026.3550578704</v>
      </c>
      <c r="I1474" s="0" t="s">
        <v>2143</v>
      </c>
      <c r="M1474" s="0" t="s">
        <v>927</v>
      </c>
      <c r="N1474" s="0" t="s">
        <v>1371</v>
      </c>
      <c r="O1474" s="0" t="s">
        <v>2144</v>
      </c>
      <c r="Q1474" s="198" t="n">
        <v>10000</v>
      </c>
      <c r="S1474" s="0" t="s">
        <v>1343</v>
      </c>
      <c r="T1474" s="0" t="s">
        <v>772</v>
      </c>
      <c r="U1474" s="200" t="n">
        <v>4.355</v>
      </c>
      <c r="V1474" s="0" t="s">
        <v>2145</v>
      </c>
      <c r="W1474" s="0" t="s">
        <v>1682</v>
      </c>
      <c r="X1474" s="0" t="s">
        <v>1683</v>
      </c>
      <c r="Y1474" s="0" t="s">
        <v>1376</v>
      </c>
      <c r="Z1474" s="0" t="s">
        <v>573</v>
      </c>
      <c r="AA1474" s="0" t="n">
        <v>789165</v>
      </c>
      <c r="AB1474" s="197" t="n">
        <v>37027.875</v>
      </c>
      <c r="AC1474" s="197" t="n">
        <v>37042.875</v>
      </c>
    </row>
    <row r="1475" customFormat="false" ht="12.75" hidden="false" customHeight="false" outlineLevel="0" collapsed="false">
      <c r="A1475" s="191" t="str">
        <f aca="false">B1475&amp;" "&amp;C1475&amp;" "&amp;D1475</f>
        <v>US Natural Gas Physical</v>
      </c>
      <c r="B1475" s="191" t="str">
        <f aca="false">IF((LEFT(N1475,2)="US"),"US","")</f>
        <v>US</v>
      </c>
      <c r="C1475" s="191" t="str">
        <f aca="false">M1475</f>
        <v>Natural Gas</v>
      </c>
      <c r="D1475" s="191" t="str">
        <f aca="false">IF(ISNUMBER(FIND("Phy",N1475))=TRUE(),"Physical","Financial")</f>
        <v>Physical</v>
      </c>
      <c r="E1475" s="191" t="n">
        <f aca="false">IF(VLOOKUP(S1475,'DD-Lookup'!$J$6:$L$50,3,FALSE())="Monthly",(YEAR(AC1475)-YEAR(AB1475))*12+MONTH(AC1475)-MONTH(AB1475)+1,(AC1475-AB1475+1))</f>
        <v>1</v>
      </c>
      <c r="F1475" s="220" t="n">
        <f aca="false">E1475*SUM(P1475:Q1475)</f>
        <v>10000</v>
      </c>
      <c r="G1475" s="196" t="n">
        <v>1246075</v>
      </c>
      <c r="H1475" s="197" t="n">
        <v>37026.3551273148</v>
      </c>
      <c r="I1475" s="0" t="s">
        <v>1420</v>
      </c>
      <c r="M1475" s="0" t="s">
        <v>927</v>
      </c>
      <c r="N1475" s="0" t="s">
        <v>1371</v>
      </c>
      <c r="O1475" s="0" t="s">
        <v>2146</v>
      </c>
      <c r="Q1475" s="198" t="n">
        <v>10000</v>
      </c>
      <c r="S1475" s="0" t="s">
        <v>1343</v>
      </c>
      <c r="T1475" s="0" t="s">
        <v>772</v>
      </c>
      <c r="U1475" s="200" t="n">
        <v>4.42</v>
      </c>
      <c r="V1475" s="0" t="s">
        <v>2102</v>
      </c>
      <c r="W1475" s="0" t="s">
        <v>1682</v>
      </c>
      <c r="X1475" s="0" t="s">
        <v>2147</v>
      </c>
      <c r="Y1475" s="0" t="s">
        <v>1376</v>
      </c>
      <c r="Z1475" s="0" t="s">
        <v>573</v>
      </c>
      <c r="AA1475" s="0" t="n">
        <v>789164</v>
      </c>
      <c r="AB1475" s="197" t="n">
        <v>37027.875</v>
      </c>
      <c r="AC1475" s="197" t="n">
        <v>37027.875</v>
      </c>
    </row>
    <row r="1476" customFormat="false" ht="12.75" hidden="false" customHeight="false" outlineLevel="0" collapsed="false">
      <c r="A1476" s="191" t="str">
        <f aca="false">B1476&amp;" "&amp;C1476&amp;" "&amp;D1476</f>
        <v>US Power Physical</v>
      </c>
      <c r="B1476" s="191" t="str">
        <f aca="false">IF((LEFT(N1476,2)="US"),"US","")</f>
        <v>US</v>
      </c>
      <c r="C1476" s="191" t="str">
        <f aca="false">M1476</f>
        <v>Power</v>
      </c>
      <c r="D1476" s="191" t="str">
        <f aca="false">IF(ISNUMBER(FIND("Phy",N1476))=TRUE(),"Physical","Financial")</f>
        <v>Physical</v>
      </c>
      <c r="E1476" s="191" t="n">
        <f aca="false">IF(VLOOKUP(S1476,'DD-Lookup'!$J$6:$L$50,3,FALSE())="Monthly",(YEAR(AC1476)-YEAR(AB1476))*12+MONTH(AC1476)-MONTH(AB1476)+1,(AC1476-AB1476+1))</f>
        <v>1</v>
      </c>
      <c r="F1476" s="220" t="n">
        <f aca="false">E1476*SUM(P1476:Q1476)</f>
        <v>5</v>
      </c>
      <c r="G1476" s="196" t="n">
        <v>1246076</v>
      </c>
      <c r="H1476" s="197" t="n">
        <v>37026.3551967593</v>
      </c>
      <c r="I1476" s="0" t="s">
        <v>1228</v>
      </c>
      <c r="M1476" s="0" t="s">
        <v>72</v>
      </c>
      <c r="N1476" s="0" t="s">
        <v>1746</v>
      </c>
      <c r="O1476" s="0" t="s">
        <v>2148</v>
      </c>
      <c r="Q1476" s="198" t="n">
        <v>5</v>
      </c>
      <c r="S1476" s="0" t="s">
        <v>781</v>
      </c>
      <c r="T1476" s="0" t="s">
        <v>772</v>
      </c>
      <c r="U1476" s="200" t="n">
        <v>240</v>
      </c>
      <c r="V1476" s="0" t="s">
        <v>2065</v>
      </c>
      <c r="W1476" s="0" t="s">
        <v>1945</v>
      </c>
      <c r="X1476" s="0" t="s">
        <v>1750</v>
      </c>
      <c r="Y1476" s="0" t="s">
        <v>1167</v>
      </c>
      <c r="Z1476" s="0" t="s">
        <v>628</v>
      </c>
      <c r="AA1476" s="0" t="n">
        <v>611107.1</v>
      </c>
      <c r="AB1476" s="197" t="n">
        <v>37027.875</v>
      </c>
      <c r="AC1476" s="197" t="n">
        <v>37027.875</v>
      </c>
    </row>
    <row r="1477" customFormat="false" ht="12.75" hidden="false" customHeight="false" outlineLevel="0" collapsed="false">
      <c r="A1477" s="191" t="str">
        <f aca="false">B1477&amp;" "&amp;C1477&amp;" "&amp;D1477</f>
        <v>US Natural Gas Physical</v>
      </c>
      <c r="B1477" s="191" t="str">
        <f aca="false">IF((LEFT(N1477,2)="US"),"US","")</f>
        <v>US</v>
      </c>
      <c r="C1477" s="191" t="str">
        <f aca="false">M1477</f>
        <v>Natural Gas</v>
      </c>
      <c r="D1477" s="191" t="str">
        <f aca="false">IF(ISNUMBER(FIND("Phy",N1477))=TRUE(),"Physical","Financial")</f>
        <v>Physical</v>
      </c>
      <c r="E1477" s="191" t="n">
        <f aca="false">IF(VLOOKUP(S1477,'DD-Lookup'!$J$6:$L$50,3,FALSE())="Monthly",(YEAR(AC1477)-YEAR(AB1477))*12+MONTH(AC1477)-MONTH(AB1477)+1,(AC1477-AB1477+1))</f>
        <v>1</v>
      </c>
      <c r="F1477" s="220" t="n">
        <f aca="false">E1477*SUM(P1477:Q1477)</f>
        <v>4589</v>
      </c>
      <c r="G1477" s="196" t="n">
        <v>1246078</v>
      </c>
      <c r="H1477" s="197" t="n">
        <v>37026.3551967593</v>
      </c>
      <c r="I1477" s="0" t="s">
        <v>2149</v>
      </c>
      <c r="M1477" s="0" t="s">
        <v>927</v>
      </c>
      <c r="N1477" s="0" t="s">
        <v>1371</v>
      </c>
      <c r="O1477" s="0" t="s">
        <v>1651</v>
      </c>
      <c r="Q1477" s="198" t="n">
        <v>4589</v>
      </c>
      <c r="S1477" s="0" t="s">
        <v>1343</v>
      </c>
      <c r="T1477" s="0" t="s">
        <v>772</v>
      </c>
      <c r="U1477" s="200" t="n">
        <v>4.835</v>
      </c>
      <c r="V1477" s="0" t="n">
        <v>19691994</v>
      </c>
      <c r="W1477" s="0" t="s">
        <v>1635</v>
      </c>
      <c r="X1477" s="0" t="s">
        <v>1636</v>
      </c>
      <c r="Y1477" s="0" t="s">
        <v>1376</v>
      </c>
      <c r="Z1477" s="0" t="s">
        <v>573</v>
      </c>
      <c r="AA1477" s="0" t="n">
        <v>789166</v>
      </c>
      <c r="AB1477" s="197" t="n">
        <v>37027.875</v>
      </c>
      <c r="AC1477" s="197" t="n">
        <v>37027.875</v>
      </c>
    </row>
    <row r="1478" customFormat="false" ht="12.75" hidden="false" customHeight="false" outlineLevel="0" collapsed="false">
      <c r="A1478" s="191" t="str">
        <f aca="false">B1478&amp;" "&amp;C1478&amp;" "&amp;D1478</f>
        <v>US Power Physical</v>
      </c>
      <c r="B1478" s="191" t="str">
        <f aca="false">IF((LEFT(N1478,2)="US"),"US","")</f>
        <v>US</v>
      </c>
      <c r="C1478" s="191" t="str">
        <f aca="false">M1478</f>
        <v>Power</v>
      </c>
      <c r="D1478" s="191" t="str">
        <f aca="false">IF(ISNUMBER(FIND("Phy",N1478))=TRUE(),"Physical","Financial")</f>
        <v>Physical</v>
      </c>
      <c r="E1478" s="191" t="n">
        <f aca="false">IF(VLOOKUP(S1478,'DD-Lookup'!$J$6:$L$50,3,FALSE())="Monthly",(YEAR(AC1478)-YEAR(AB1478))*12+MONTH(AC1478)-MONTH(AB1478)+1,(AC1478-AB1478+1))</f>
        <v>1</v>
      </c>
      <c r="F1478" s="220" t="n">
        <f aca="false">E1478*SUM(P1478:Q1478)</f>
        <v>25</v>
      </c>
      <c r="G1478" s="196" t="n">
        <v>1246077</v>
      </c>
      <c r="H1478" s="197" t="n">
        <v>37026.3551967593</v>
      </c>
      <c r="I1478" s="0" t="s">
        <v>1187</v>
      </c>
      <c r="M1478" s="0" t="s">
        <v>72</v>
      </c>
      <c r="N1478" s="0" t="s">
        <v>1746</v>
      </c>
      <c r="O1478" s="0" t="s">
        <v>1769</v>
      </c>
      <c r="P1478" s="198" t="n">
        <v>25</v>
      </c>
      <c r="S1478" s="0" t="s">
        <v>781</v>
      </c>
      <c r="T1478" s="0" t="s">
        <v>772</v>
      </c>
      <c r="U1478" s="200" t="n">
        <v>240</v>
      </c>
      <c r="V1478" s="0" t="s">
        <v>1824</v>
      </c>
      <c r="W1478" s="0" t="s">
        <v>1768</v>
      </c>
      <c r="X1478" s="0" t="s">
        <v>1750</v>
      </c>
      <c r="Y1478" s="0" t="s">
        <v>1167</v>
      </c>
      <c r="Z1478" s="0" t="s">
        <v>628</v>
      </c>
      <c r="AA1478" s="0" t="n">
        <v>611108.1</v>
      </c>
      <c r="AB1478" s="197" t="n">
        <v>37027.875</v>
      </c>
      <c r="AC1478" s="197" t="n">
        <v>37027.875</v>
      </c>
    </row>
    <row r="1479" customFormat="false" ht="12.75" hidden="false" customHeight="false" outlineLevel="0" collapsed="false">
      <c r="A1479" s="191" t="str">
        <f aca="false">B1479&amp;" "&amp;C1479&amp;" "&amp;D1479</f>
        <v> Natural Gas Physical</v>
      </c>
      <c r="B1479" s="191" t="str">
        <f aca="false">IF((LEFT(N1479,2)="US"),"US","")</f>
        <v/>
      </c>
      <c r="C1479" s="191" t="str">
        <f aca="false">M1479</f>
        <v>Natural Gas</v>
      </c>
      <c r="D1479" s="191" t="str">
        <f aca="false">IF(ISNUMBER(FIND("Phy",N1479))=TRUE(),"Physical","Financial")</f>
        <v>Physical</v>
      </c>
      <c r="E1479" s="191" t="n">
        <f aca="false">IF(VLOOKUP(S1479,'DD-Lookup'!$J$6:$L$50,3,FALSE())="Monthly",(YEAR(AC1479)-YEAR(AB1479))*12+MONTH(AC1479)-MONTH(AB1479)+1,(AC1479-AB1479+1))</f>
        <v>1</v>
      </c>
      <c r="F1479" s="220" t="n">
        <f aca="false">E1479*SUM(P1479:Q1479)</f>
        <v>5000</v>
      </c>
      <c r="G1479" s="196" t="n">
        <v>1246079</v>
      </c>
      <c r="H1479" s="197" t="n">
        <v>37026.3552314815</v>
      </c>
      <c r="I1479" s="0" t="s">
        <v>2150</v>
      </c>
      <c r="M1479" s="0" t="s">
        <v>927</v>
      </c>
      <c r="N1479" s="0" t="s">
        <v>1448</v>
      </c>
      <c r="O1479" s="0" t="s">
        <v>1449</v>
      </c>
      <c r="P1479" s="198" t="n">
        <v>5000</v>
      </c>
      <c r="S1479" s="0" t="s">
        <v>1343</v>
      </c>
      <c r="T1479" s="0" t="s">
        <v>772</v>
      </c>
      <c r="U1479" s="200" t="n">
        <v>4.695</v>
      </c>
      <c r="V1479" s="0" t="s">
        <v>2151</v>
      </c>
      <c r="W1479" s="0" t="s">
        <v>1451</v>
      </c>
      <c r="X1479" s="0" t="s">
        <v>1452</v>
      </c>
      <c r="Y1479" s="0" t="s">
        <v>1376</v>
      </c>
      <c r="Z1479" s="0" t="s">
        <v>573</v>
      </c>
      <c r="AA1479" s="0" t="n">
        <v>789167</v>
      </c>
      <c r="AB1479" s="197" t="n">
        <v>37027.875</v>
      </c>
      <c r="AC1479" s="197" t="n">
        <v>37027.875</v>
      </c>
    </row>
    <row r="1480" customFormat="false" ht="12.75" hidden="false" customHeight="false" outlineLevel="0" collapsed="false">
      <c r="A1480" s="191" t="str">
        <f aca="false">B1480&amp;" "&amp;C1480&amp;" "&amp;D1480</f>
        <v>US Natural Gas Physical</v>
      </c>
      <c r="B1480" s="191" t="str">
        <f aca="false">IF((LEFT(N1480,2)="US"),"US","")</f>
        <v>US</v>
      </c>
      <c r="C1480" s="191" t="str">
        <f aca="false">M1480</f>
        <v>Natural Gas</v>
      </c>
      <c r="D1480" s="191" t="str">
        <f aca="false">IF(ISNUMBER(FIND("Phy",N1480))=TRUE(),"Physical","Financial")</f>
        <v>Physical</v>
      </c>
      <c r="E1480" s="191" t="n">
        <f aca="false">IF(VLOOKUP(S1480,'DD-Lookup'!$J$6:$L$50,3,FALSE())="Monthly",(YEAR(AC1480)-YEAR(AB1480))*12+MONTH(AC1480)-MONTH(AB1480)+1,(AC1480-AB1480+1))</f>
        <v>1</v>
      </c>
      <c r="F1480" s="220" t="n">
        <f aca="false">E1480*SUM(P1480:Q1480)</f>
        <v>7929</v>
      </c>
      <c r="G1480" s="196" t="n">
        <v>1246080</v>
      </c>
      <c r="H1480" s="197" t="n">
        <v>37026.3553009259</v>
      </c>
      <c r="I1480" s="0" t="s">
        <v>1492</v>
      </c>
      <c r="M1480" s="0" t="s">
        <v>927</v>
      </c>
      <c r="N1480" s="0" t="s">
        <v>1371</v>
      </c>
      <c r="O1480" s="0" t="s">
        <v>2152</v>
      </c>
      <c r="Q1480" s="198" t="n">
        <v>7929</v>
      </c>
      <c r="S1480" s="0" t="s">
        <v>1343</v>
      </c>
      <c r="T1480" s="0" t="s">
        <v>772</v>
      </c>
      <c r="U1480" s="200" t="n">
        <v>4.265</v>
      </c>
      <c r="V1480" s="0" t="s">
        <v>2072</v>
      </c>
      <c r="W1480" s="0" t="s">
        <v>1459</v>
      </c>
      <c r="X1480" s="0" t="s">
        <v>1460</v>
      </c>
      <c r="Y1480" s="0" t="s">
        <v>1376</v>
      </c>
      <c r="Z1480" s="0" t="s">
        <v>573</v>
      </c>
      <c r="AA1480" s="0" t="n">
        <v>789168</v>
      </c>
      <c r="AB1480" s="197" t="n">
        <v>37027.875</v>
      </c>
      <c r="AC1480" s="197" t="n">
        <v>37027.875</v>
      </c>
    </row>
    <row r="1481" customFormat="false" ht="12.75" hidden="false" customHeight="false" outlineLevel="0" collapsed="false">
      <c r="A1481" s="191" t="str">
        <f aca="false">B1481&amp;" "&amp;C1481&amp;" "&amp;D1481</f>
        <v>US Natural Gas Physical</v>
      </c>
      <c r="B1481" s="191" t="str">
        <f aca="false">IF((LEFT(N1481,2)="US"),"US","")</f>
        <v>US</v>
      </c>
      <c r="C1481" s="191" t="str">
        <f aca="false">M1481</f>
        <v>Natural Gas</v>
      </c>
      <c r="D1481" s="191" t="str">
        <f aca="false">IF(ISNUMBER(FIND("Phy",N1481))=TRUE(),"Physical","Financial")</f>
        <v>Physical</v>
      </c>
      <c r="E1481" s="191" t="n">
        <f aca="false">IF(VLOOKUP(S1481,'DD-Lookup'!$J$6:$L$50,3,FALSE())="Monthly",(YEAR(AC1481)-YEAR(AB1481))*12+MONTH(AC1481)-MONTH(AB1481)+1,(AC1481-AB1481+1))</f>
        <v>1</v>
      </c>
      <c r="F1481" s="220" t="n">
        <f aca="false">E1481*SUM(P1481:Q1481)</f>
        <v>5000</v>
      </c>
      <c r="G1481" s="196" t="n">
        <v>1246081</v>
      </c>
      <c r="H1481" s="197" t="n">
        <v>37026.3553125</v>
      </c>
      <c r="I1481" s="0" t="s">
        <v>609</v>
      </c>
      <c r="M1481" s="0" t="s">
        <v>927</v>
      </c>
      <c r="N1481" s="0" t="s">
        <v>1371</v>
      </c>
      <c r="O1481" s="0" t="s">
        <v>1503</v>
      </c>
      <c r="Q1481" s="198" t="n">
        <v>5000</v>
      </c>
      <c r="S1481" s="0" t="s">
        <v>1343</v>
      </c>
      <c r="T1481" s="0" t="s">
        <v>772</v>
      </c>
      <c r="U1481" s="200" t="n">
        <v>4.67</v>
      </c>
      <c r="V1481" s="0" t="s">
        <v>1453</v>
      </c>
      <c r="W1481" s="0" t="s">
        <v>1504</v>
      </c>
      <c r="X1481" s="0" t="s">
        <v>1505</v>
      </c>
      <c r="Y1481" s="0" t="s">
        <v>1376</v>
      </c>
      <c r="Z1481" s="0" t="s">
        <v>573</v>
      </c>
      <c r="AA1481" s="0" t="n">
        <v>789169</v>
      </c>
      <c r="AB1481" s="197" t="n">
        <v>37027.875</v>
      </c>
      <c r="AC1481" s="197" t="n">
        <v>37027.875</v>
      </c>
    </row>
    <row r="1482" customFormat="false" ht="12.75" hidden="false" customHeight="false" outlineLevel="0" collapsed="false">
      <c r="A1482" s="191" t="str">
        <f aca="false">B1482&amp;" "&amp;C1482&amp;" "&amp;D1482</f>
        <v> Natural Gas Physical</v>
      </c>
      <c r="B1482" s="191" t="str">
        <f aca="false">IF((LEFT(N1482,2)="US"),"US","")</f>
        <v/>
      </c>
      <c r="C1482" s="191" t="str">
        <f aca="false">M1482</f>
        <v>Natural Gas</v>
      </c>
      <c r="D1482" s="191" t="str">
        <f aca="false">IF(ISNUMBER(FIND("Phy",N1482))=TRUE(),"Physical","Financial")</f>
        <v>Physical</v>
      </c>
      <c r="E1482" s="191" t="n">
        <f aca="false">IF(VLOOKUP(S1482,'DD-Lookup'!$J$6:$L$50,3,FALSE())="Monthly",(YEAR(AC1482)-YEAR(AB1482))*12+MONTH(AC1482)-MONTH(AB1482)+1,(AC1482-AB1482+1))</f>
        <v>1</v>
      </c>
      <c r="F1482" s="220" t="n">
        <f aca="false">E1482*SUM(P1482:Q1482)</f>
        <v>5000</v>
      </c>
      <c r="G1482" s="196" t="n">
        <v>1246083</v>
      </c>
      <c r="H1482" s="197" t="n">
        <v>37026.3553587963</v>
      </c>
      <c r="I1482" s="0" t="s">
        <v>2002</v>
      </c>
      <c r="M1482" s="0" t="s">
        <v>927</v>
      </c>
      <c r="N1482" s="0" t="s">
        <v>1448</v>
      </c>
      <c r="O1482" s="0" t="s">
        <v>2119</v>
      </c>
      <c r="P1482" s="198" t="n">
        <v>5000</v>
      </c>
      <c r="S1482" s="0" t="s">
        <v>1343</v>
      </c>
      <c r="T1482" s="0" t="s">
        <v>772</v>
      </c>
      <c r="U1482" s="200" t="n">
        <v>4.69</v>
      </c>
      <c r="V1482" s="0" t="s">
        <v>2153</v>
      </c>
      <c r="W1482" s="0" t="s">
        <v>1451</v>
      </c>
      <c r="X1482" s="0" t="s">
        <v>1452</v>
      </c>
      <c r="Y1482" s="0" t="s">
        <v>1376</v>
      </c>
      <c r="Z1482" s="0" t="s">
        <v>573</v>
      </c>
      <c r="AA1482" s="0" t="n">
        <v>789170</v>
      </c>
      <c r="AB1482" s="197" t="n">
        <v>37027.875</v>
      </c>
      <c r="AC1482" s="197" t="n">
        <v>37027.875</v>
      </c>
    </row>
    <row r="1483" customFormat="false" ht="12.75" hidden="false" customHeight="false" outlineLevel="0" collapsed="false">
      <c r="A1483" s="191" t="str">
        <f aca="false">B1483&amp;" "&amp;C1483&amp;" "&amp;D1483</f>
        <v> Natural Gas Physical</v>
      </c>
      <c r="B1483" s="191" t="str">
        <f aca="false">IF((LEFT(N1483,2)="US"),"US","")</f>
        <v/>
      </c>
      <c r="C1483" s="191" t="str">
        <f aca="false">M1483</f>
        <v>Natural Gas</v>
      </c>
      <c r="D1483" s="191" t="str">
        <f aca="false">IF(ISNUMBER(FIND("Phy",N1483))=TRUE(),"Physical","Financial")</f>
        <v>Physical</v>
      </c>
      <c r="E1483" s="191" t="n">
        <f aca="false">IF(VLOOKUP(S1483,'DD-Lookup'!$J$6:$L$50,3,FALSE())="Monthly",(YEAR(AC1483)-YEAR(AB1483))*12+MONTH(AC1483)-MONTH(AB1483)+1,(AC1483-AB1483+1))</f>
        <v>1</v>
      </c>
      <c r="F1483" s="220" t="n">
        <f aca="false">E1483*SUM(P1483:Q1483)</f>
        <v>10000</v>
      </c>
      <c r="G1483" s="196" t="n">
        <v>1246084</v>
      </c>
      <c r="H1483" s="197" t="n">
        <v>37026.3553703704</v>
      </c>
      <c r="I1483" s="0" t="s">
        <v>2150</v>
      </c>
      <c r="M1483" s="0" t="s">
        <v>927</v>
      </c>
      <c r="N1483" s="0" t="s">
        <v>1448</v>
      </c>
      <c r="O1483" s="0" t="s">
        <v>1449</v>
      </c>
      <c r="P1483" s="198" t="n">
        <v>10000</v>
      </c>
      <c r="S1483" s="0" t="s">
        <v>1343</v>
      </c>
      <c r="T1483" s="0" t="s">
        <v>772</v>
      </c>
      <c r="U1483" s="200" t="n">
        <v>4.69</v>
      </c>
      <c r="V1483" s="0" t="s">
        <v>2151</v>
      </c>
      <c r="W1483" s="0" t="s">
        <v>1451</v>
      </c>
      <c r="X1483" s="0" t="s">
        <v>1452</v>
      </c>
      <c r="Y1483" s="0" t="s">
        <v>1376</v>
      </c>
      <c r="Z1483" s="0" t="s">
        <v>573</v>
      </c>
      <c r="AA1483" s="0" t="n">
        <v>789171</v>
      </c>
      <c r="AB1483" s="197" t="n">
        <v>37027.875</v>
      </c>
      <c r="AC1483" s="197" t="n">
        <v>37027.875</v>
      </c>
    </row>
    <row r="1484" customFormat="false" ht="12.75" hidden="false" customHeight="false" outlineLevel="0" collapsed="false">
      <c r="A1484" s="191" t="str">
        <f aca="false">B1484&amp;" "&amp;C1484&amp;" "&amp;D1484</f>
        <v>US Natural Gas Physical</v>
      </c>
      <c r="B1484" s="191" t="str">
        <f aca="false">IF((LEFT(N1484,2)="US"),"US","")</f>
        <v>US</v>
      </c>
      <c r="C1484" s="191" t="str">
        <f aca="false">M1484</f>
        <v>Natural Gas</v>
      </c>
      <c r="D1484" s="191" t="str">
        <f aca="false">IF(ISNUMBER(FIND("Phy",N1484))=TRUE(),"Physical","Financial")</f>
        <v>Physical</v>
      </c>
      <c r="E1484" s="191" t="n">
        <f aca="false">IF(VLOOKUP(S1484,'DD-Lookup'!$J$6:$L$50,3,FALSE())="Monthly",(YEAR(AC1484)-YEAR(AB1484))*12+MONTH(AC1484)-MONTH(AB1484)+1,(AC1484-AB1484+1))</f>
        <v>1</v>
      </c>
      <c r="F1484" s="220" t="n">
        <f aca="false">E1484*SUM(P1484:Q1484)</f>
        <v>5000</v>
      </c>
      <c r="G1484" s="196" t="n">
        <v>1246087</v>
      </c>
      <c r="H1484" s="197" t="n">
        <v>37026.3554398148</v>
      </c>
      <c r="I1484" s="0" t="s">
        <v>2154</v>
      </c>
      <c r="M1484" s="0" t="s">
        <v>927</v>
      </c>
      <c r="N1484" s="0" t="s">
        <v>1371</v>
      </c>
      <c r="O1484" s="0" t="s">
        <v>1553</v>
      </c>
      <c r="P1484" s="198" t="n">
        <v>5000</v>
      </c>
      <c r="S1484" s="0" t="s">
        <v>1343</v>
      </c>
      <c r="T1484" s="0" t="s">
        <v>772</v>
      </c>
      <c r="U1484" s="200" t="n">
        <v>4.44</v>
      </c>
      <c r="V1484" s="0" t="s">
        <v>2155</v>
      </c>
      <c r="W1484" s="0" t="s">
        <v>1555</v>
      </c>
      <c r="X1484" s="0" t="s">
        <v>1556</v>
      </c>
      <c r="Y1484" s="0" t="s">
        <v>1376</v>
      </c>
      <c r="Z1484" s="0" t="s">
        <v>573</v>
      </c>
      <c r="AA1484" s="0" t="n">
        <v>789172</v>
      </c>
      <c r="AB1484" s="197" t="n">
        <v>37027.875</v>
      </c>
      <c r="AC1484" s="197" t="n">
        <v>37027.875</v>
      </c>
    </row>
    <row r="1485" customFormat="false" ht="12.75" hidden="false" customHeight="false" outlineLevel="0" collapsed="false">
      <c r="A1485" s="191" t="str">
        <f aca="false">B1485&amp;" "&amp;C1485&amp;" "&amp;D1485</f>
        <v>US Natural Gas Physical</v>
      </c>
      <c r="B1485" s="191" t="str">
        <f aca="false">IF((LEFT(N1485,2)="US"),"US","")</f>
        <v>US</v>
      </c>
      <c r="C1485" s="191" t="str">
        <f aca="false">M1485</f>
        <v>Natural Gas</v>
      </c>
      <c r="D1485" s="191" t="str">
        <f aca="false">IF(ISNUMBER(FIND("Phy",N1485))=TRUE(),"Physical","Financial")</f>
        <v>Physical</v>
      </c>
      <c r="E1485" s="191" t="n">
        <f aca="false">IF(VLOOKUP(S1485,'DD-Lookup'!$J$6:$L$50,3,FALSE())="Monthly",(YEAR(AC1485)-YEAR(AB1485))*12+MONTH(AC1485)-MONTH(AB1485)+1,(AC1485-AB1485+1))</f>
        <v>1</v>
      </c>
      <c r="F1485" s="220" t="n">
        <f aca="false">E1485*SUM(P1485:Q1485)</f>
        <v>5000</v>
      </c>
      <c r="G1485" s="196" t="n">
        <v>1246088</v>
      </c>
      <c r="H1485" s="197" t="n">
        <v>37026.355462963</v>
      </c>
      <c r="I1485" s="0" t="s">
        <v>1492</v>
      </c>
      <c r="M1485" s="0" t="s">
        <v>927</v>
      </c>
      <c r="N1485" s="0" t="s">
        <v>1371</v>
      </c>
      <c r="O1485" s="0" t="s">
        <v>1534</v>
      </c>
      <c r="P1485" s="198" t="n">
        <v>5000</v>
      </c>
      <c r="S1485" s="0" t="s">
        <v>1343</v>
      </c>
      <c r="T1485" s="0" t="s">
        <v>772</v>
      </c>
      <c r="U1485" s="200" t="n">
        <v>4.655</v>
      </c>
      <c r="V1485" s="0" t="s">
        <v>1539</v>
      </c>
      <c r="W1485" s="0" t="s">
        <v>1504</v>
      </c>
      <c r="X1485" s="0" t="s">
        <v>1505</v>
      </c>
      <c r="Y1485" s="0" t="s">
        <v>1376</v>
      </c>
      <c r="Z1485" s="0" t="s">
        <v>573</v>
      </c>
      <c r="AA1485" s="0" t="n">
        <v>789173</v>
      </c>
      <c r="AB1485" s="197" t="n">
        <v>37027.875</v>
      </c>
      <c r="AC1485" s="197" t="n">
        <v>37027.875</v>
      </c>
    </row>
    <row r="1486" customFormat="false" ht="12.75" hidden="false" customHeight="false" outlineLevel="0" collapsed="false">
      <c r="A1486" s="191" t="str">
        <f aca="false">B1486&amp;" "&amp;C1486&amp;" "&amp;D1486</f>
        <v>US Natural Gas Physical</v>
      </c>
      <c r="B1486" s="191" t="str">
        <f aca="false">IF((LEFT(N1486,2)="US"),"US","")</f>
        <v>US</v>
      </c>
      <c r="C1486" s="191" t="str">
        <f aca="false">M1486</f>
        <v>Natural Gas</v>
      </c>
      <c r="D1486" s="191" t="str">
        <f aca="false">IF(ISNUMBER(FIND("Phy",N1486))=TRUE(),"Physical","Financial")</f>
        <v>Physical</v>
      </c>
      <c r="E1486" s="191" t="n">
        <f aca="false">IF(VLOOKUP(S1486,'DD-Lookup'!$J$6:$L$50,3,FALSE())="Monthly",(YEAR(AC1486)-YEAR(AB1486))*12+MONTH(AC1486)-MONTH(AB1486)+1,(AC1486-AB1486+1))</f>
        <v>1</v>
      </c>
      <c r="F1486" s="220" t="n">
        <f aca="false">E1486*SUM(P1486:Q1486)</f>
        <v>5000</v>
      </c>
      <c r="G1486" s="196" t="n">
        <v>1246090</v>
      </c>
      <c r="H1486" s="197" t="n">
        <v>37026.3556018519</v>
      </c>
      <c r="I1486" s="0" t="s">
        <v>1901</v>
      </c>
      <c r="M1486" s="0" t="s">
        <v>927</v>
      </c>
      <c r="N1486" s="0" t="s">
        <v>1371</v>
      </c>
      <c r="O1486" s="0" t="s">
        <v>1751</v>
      </c>
      <c r="P1486" s="198" t="n">
        <v>5000</v>
      </c>
      <c r="S1486" s="0" t="s">
        <v>1343</v>
      </c>
      <c r="T1486" s="0" t="s">
        <v>772</v>
      </c>
      <c r="U1486" s="200" t="n">
        <v>3.23</v>
      </c>
      <c r="V1486" s="0" t="s">
        <v>1903</v>
      </c>
      <c r="W1486" s="0" t="s">
        <v>1752</v>
      </c>
      <c r="X1486" s="0" t="s">
        <v>1676</v>
      </c>
      <c r="Y1486" s="0" t="s">
        <v>1376</v>
      </c>
      <c r="Z1486" s="0" t="s">
        <v>573</v>
      </c>
      <c r="AA1486" s="0" t="n">
        <v>789174</v>
      </c>
      <c r="AB1486" s="197" t="n">
        <v>37027.875</v>
      </c>
      <c r="AC1486" s="197" t="n">
        <v>37027.875</v>
      </c>
    </row>
    <row r="1487" customFormat="false" ht="12.75" hidden="false" customHeight="false" outlineLevel="0" collapsed="false">
      <c r="A1487" s="191" t="str">
        <f aca="false">B1487&amp;" "&amp;C1487&amp;" "&amp;D1487</f>
        <v>US Natural Gas Financial</v>
      </c>
      <c r="B1487" s="191" t="str">
        <f aca="false">IF((LEFT(N1487,2)="US"),"US","")</f>
        <v>US</v>
      </c>
      <c r="C1487" s="191" t="str">
        <f aca="false">M1487</f>
        <v>Natural Gas</v>
      </c>
      <c r="D1487" s="191" t="str">
        <f aca="false">IF(ISNUMBER(FIND("Phy",N1487))=TRUE(),"Physical","Financial")</f>
        <v>Financial</v>
      </c>
      <c r="E1487" s="191" t="n">
        <f aca="false">IF(VLOOKUP(S1487,'DD-Lookup'!$J$6:$L$50,3,FALSE())="Monthly",(YEAR(AC1487)-YEAR(AB1487))*12+MONTH(AC1487)-MONTH(AB1487)+1,(AC1487-AB1487+1))</f>
        <v>30</v>
      </c>
      <c r="F1487" s="220" t="n">
        <f aca="false">E1487*SUM(P1487:Q1487)</f>
        <v>150000</v>
      </c>
      <c r="G1487" s="196" t="n">
        <v>1246091</v>
      </c>
      <c r="H1487" s="197" t="n">
        <v>37026.3556134259</v>
      </c>
      <c r="I1487" s="0" t="s">
        <v>1492</v>
      </c>
      <c r="M1487" s="0" t="s">
        <v>927</v>
      </c>
      <c r="N1487" s="0" t="s">
        <v>1341</v>
      </c>
      <c r="O1487" s="0" t="s">
        <v>1342</v>
      </c>
      <c r="P1487" s="198" t="n">
        <v>5000</v>
      </c>
      <c r="S1487" s="0" t="s">
        <v>1343</v>
      </c>
      <c r="T1487" s="0" t="s">
        <v>772</v>
      </c>
      <c r="U1487" s="200" t="n">
        <v>4.49</v>
      </c>
      <c r="V1487" s="0" t="s">
        <v>2156</v>
      </c>
      <c r="W1487" s="0" t="s">
        <v>1345</v>
      </c>
      <c r="X1487" s="0" t="s">
        <v>1346</v>
      </c>
      <c r="Y1487" s="0" t="s">
        <v>893</v>
      </c>
      <c r="Z1487" s="0" t="s">
        <v>573</v>
      </c>
      <c r="AA1487" s="0" t="s">
        <v>2157</v>
      </c>
      <c r="AB1487" s="197" t="n">
        <v>37043.875</v>
      </c>
      <c r="AC1487" s="197" t="n">
        <v>37072.875</v>
      </c>
      <c r="AD1487" s="0" t="n">
        <f aca="false">(AC1487-AB1487+1)*SUM(P1487:Q1487)</f>
        <v>150000</v>
      </c>
    </row>
    <row r="1488" customFormat="false" ht="12.75" hidden="false" customHeight="false" outlineLevel="0" collapsed="false">
      <c r="A1488" s="191" t="str">
        <f aca="false">B1488&amp;" "&amp;C1488&amp;" "&amp;D1488</f>
        <v>US Natural Gas Physical</v>
      </c>
      <c r="B1488" s="191" t="str">
        <f aca="false">IF((LEFT(N1488,2)="US"),"US","")</f>
        <v>US</v>
      </c>
      <c r="C1488" s="191" t="str">
        <f aca="false">M1488</f>
        <v>Natural Gas</v>
      </c>
      <c r="D1488" s="191" t="str">
        <f aca="false">IF(ISNUMBER(FIND("Phy",N1488))=TRUE(),"Physical","Financial")</f>
        <v>Physical</v>
      </c>
      <c r="E1488" s="191" t="n">
        <f aca="false">IF(VLOOKUP(S1488,'DD-Lookup'!$J$6:$L$50,3,FALSE())="Monthly",(YEAR(AC1488)-YEAR(AB1488))*12+MONTH(AC1488)-MONTH(AB1488)+1,(AC1488-AB1488+1))</f>
        <v>1</v>
      </c>
      <c r="F1488" s="220" t="n">
        <f aca="false">E1488*SUM(P1488:Q1488)</f>
        <v>150</v>
      </c>
      <c r="G1488" s="196" t="n">
        <v>1246092</v>
      </c>
      <c r="H1488" s="197" t="n">
        <v>37026.3556712963</v>
      </c>
      <c r="I1488" s="0" t="s">
        <v>1647</v>
      </c>
      <c r="M1488" s="0" t="s">
        <v>927</v>
      </c>
      <c r="N1488" s="0" t="s">
        <v>1371</v>
      </c>
      <c r="O1488" s="0" t="s">
        <v>1534</v>
      </c>
      <c r="P1488" s="198" t="n">
        <v>150</v>
      </c>
      <c r="S1488" s="0" t="s">
        <v>1343</v>
      </c>
      <c r="T1488" s="0" t="s">
        <v>772</v>
      </c>
      <c r="U1488" s="200" t="n">
        <v>4.65</v>
      </c>
      <c r="V1488" s="0" t="s">
        <v>2142</v>
      </c>
      <c r="W1488" s="0" t="s">
        <v>1504</v>
      </c>
      <c r="X1488" s="0" t="s">
        <v>1505</v>
      </c>
      <c r="Y1488" s="0" t="s">
        <v>1376</v>
      </c>
      <c r="Z1488" s="0" t="s">
        <v>573</v>
      </c>
      <c r="AA1488" s="0" t="n">
        <v>789175</v>
      </c>
      <c r="AB1488" s="197" t="n">
        <v>37027.875</v>
      </c>
      <c r="AC1488" s="197" t="n">
        <v>37027.875</v>
      </c>
    </row>
    <row r="1489" customFormat="false" ht="12.75" hidden="false" customHeight="false" outlineLevel="0" collapsed="false">
      <c r="A1489" s="191" t="str">
        <f aca="false">B1489&amp;" "&amp;C1489&amp;" "&amp;D1489</f>
        <v>US Natural Gas Physical</v>
      </c>
      <c r="B1489" s="191" t="str">
        <f aca="false">IF((LEFT(N1489,2)="US"),"US","")</f>
        <v>US</v>
      </c>
      <c r="C1489" s="191" t="str">
        <f aca="false">M1489</f>
        <v>Natural Gas</v>
      </c>
      <c r="D1489" s="191" t="str">
        <f aca="false">IF(ISNUMBER(FIND("Phy",N1489))=TRUE(),"Physical","Financial")</f>
        <v>Physical</v>
      </c>
      <c r="E1489" s="191" t="n">
        <f aca="false">IF(VLOOKUP(S1489,'DD-Lookup'!$J$6:$L$50,3,FALSE())="Monthly",(YEAR(AC1489)-YEAR(AB1489))*12+MONTH(AC1489)-MONTH(AB1489)+1,(AC1489-AB1489+1))</f>
        <v>1</v>
      </c>
      <c r="F1489" s="220" t="n">
        <f aca="false">E1489*SUM(P1489:Q1489)</f>
        <v>25000</v>
      </c>
      <c r="G1489" s="196" t="n">
        <v>1246093</v>
      </c>
      <c r="H1489" s="197" t="n">
        <v>37026.3556828704</v>
      </c>
      <c r="I1489" s="0" t="s">
        <v>1854</v>
      </c>
      <c r="M1489" s="0" t="s">
        <v>927</v>
      </c>
      <c r="N1489" s="0" t="s">
        <v>1371</v>
      </c>
      <c r="O1489" s="0" t="s">
        <v>1553</v>
      </c>
      <c r="Q1489" s="198" t="n">
        <v>25000</v>
      </c>
      <c r="S1489" s="0" t="s">
        <v>1343</v>
      </c>
      <c r="T1489" s="0" t="s">
        <v>772</v>
      </c>
      <c r="U1489" s="200" t="n">
        <v>4.44</v>
      </c>
      <c r="V1489" s="0" t="s">
        <v>1855</v>
      </c>
      <c r="W1489" s="0" t="s">
        <v>1555</v>
      </c>
      <c r="X1489" s="0" t="s">
        <v>1556</v>
      </c>
      <c r="Y1489" s="0" t="s">
        <v>1376</v>
      </c>
      <c r="Z1489" s="0" t="s">
        <v>573</v>
      </c>
      <c r="AA1489" s="0" t="n">
        <v>789176</v>
      </c>
      <c r="AB1489" s="197" t="n">
        <v>37027.875</v>
      </c>
      <c r="AC1489" s="197" t="n">
        <v>37027.875</v>
      </c>
    </row>
    <row r="1490" customFormat="false" ht="12.75" hidden="false" customHeight="false" outlineLevel="0" collapsed="false">
      <c r="A1490" s="191" t="str">
        <f aca="false">B1490&amp;" "&amp;C1490&amp;" "&amp;D1490</f>
        <v> Natural Gas Physical</v>
      </c>
      <c r="B1490" s="191" t="str">
        <f aca="false">IF((LEFT(N1490,2)="US"),"US","")</f>
        <v/>
      </c>
      <c r="C1490" s="191" t="str">
        <f aca="false">M1490</f>
        <v>Natural Gas</v>
      </c>
      <c r="D1490" s="191" t="str">
        <f aca="false">IF(ISNUMBER(FIND("Phy",N1490))=TRUE(),"Physical","Financial")</f>
        <v>Physical</v>
      </c>
      <c r="E1490" s="191" t="n">
        <f aca="false">IF(VLOOKUP(S1490,'DD-Lookup'!$J$6:$L$50,3,FALSE())="Monthly",(YEAR(AC1490)-YEAR(AB1490))*12+MONTH(AC1490)-MONTH(AB1490)+1,(AC1490-AB1490+1))</f>
        <v>1</v>
      </c>
      <c r="F1490" s="220" t="n">
        <f aca="false">E1490*SUM(P1490:Q1490)</f>
        <v>10000</v>
      </c>
      <c r="G1490" s="196" t="n">
        <v>1246094</v>
      </c>
      <c r="H1490" s="197" t="n">
        <v>37026.3557291667</v>
      </c>
      <c r="I1490" s="0" t="s">
        <v>1406</v>
      </c>
      <c r="M1490" s="0" t="s">
        <v>927</v>
      </c>
      <c r="N1490" s="0" t="s">
        <v>1448</v>
      </c>
      <c r="O1490" s="0" t="s">
        <v>1449</v>
      </c>
      <c r="Q1490" s="198" t="n">
        <v>10000</v>
      </c>
      <c r="S1490" s="0" t="s">
        <v>1343</v>
      </c>
      <c r="T1490" s="0" t="s">
        <v>772</v>
      </c>
      <c r="U1490" s="200" t="n">
        <v>4.695</v>
      </c>
      <c r="V1490" s="0" t="s">
        <v>1450</v>
      </c>
      <c r="W1490" s="0" t="s">
        <v>1451</v>
      </c>
      <c r="X1490" s="0" t="s">
        <v>1452</v>
      </c>
      <c r="Y1490" s="0" t="s">
        <v>1376</v>
      </c>
      <c r="Z1490" s="0" t="s">
        <v>573</v>
      </c>
      <c r="AA1490" s="0" t="n">
        <v>789177</v>
      </c>
      <c r="AB1490" s="197" t="n">
        <v>37027.875</v>
      </c>
      <c r="AC1490" s="197" t="n">
        <v>37027.875</v>
      </c>
    </row>
    <row r="1491" customFormat="false" ht="12.75" hidden="false" customHeight="false" outlineLevel="0" collapsed="false">
      <c r="A1491" s="191" t="str">
        <f aca="false">B1491&amp;" "&amp;C1491&amp;" "&amp;D1491</f>
        <v>US Natural Gas Financial</v>
      </c>
      <c r="B1491" s="191" t="str">
        <f aca="false">IF((LEFT(N1491,2)="US"),"US","")</f>
        <v>US</v>
      </c>
      <c r="C1491" s="191" t="str">
        <f aca="false">M1491</f>
        <v>Natural Gas</v>
      </c>
      <c r="D1491" s="191" t="str">
        <f aca="false">IF(ISNUMBER(FIND("Phy",N1491))=TRUE(),"Physical","Financial")</f>
        <v>Financial</v>
      </c>
      <c r="E1491" s="191" t="n">
        <f aca="false">IF(VLOOKUP(S1491,'DD-Lookup'!$J$6:$L$50,3,FALSE())="Monthly",(YEAR(AC1491)-YEAR(AB1491))*12+MONTH(AC1491)-MONTH(AB1491)+1,(AC1491-AB1491+1))</f>
        <v>16</v>
      </c>
      <c r="F1491" s="220" t="n">
        <f aca="false">E1491*SUM(P1491:Q1491)</f>
        <v>40000</v>
      </c>
      <c r="G1491" s="196" t="n">
        <v>1246095</v>
      </c>
      <c r="H1491" s="197" t="n">
        <v>37026.3557407407</v>
      </c>
      <c r="I1491" s="0" t="s">
        <v>1901</v>
      </c>
      <c r="M1491" s="0" t="s">
        <v>927</v>
      </c>
      <c r="N1491" s="0" t="s">
        <v>1341</v>
      </c>
      <c r="O1491" s="0" t="s">
        <v>2158</v>
      </c>
      <c r="Q1491" s="198" t="n">
        <v>2500</v>
      </c>
      <c r="S1491" s="0" t="s">
        <v>1343</v>
      </c>
      <c r="T1491" s="0" t="s">
        <v>772</v>
      </c>
      <c r="U1491" s="200" t="n">
        <v>3.06</v>
      </c>
      <c r="V1491" s="0" t="s">
        <v>2159</v>
      </c>
      <c r="W1491" s="0" t="s">
        <v>2160</v>
      </c>
      <c r="X1491" s="0" t="s">
        <v>2161</v>
      </c>
      <c r="Y1491" s="0" t="s">
        <v>893</v>
      </c>
      <c r="Z1491" s="0" t="s">
        <v>573</v>
      </c>
      <c r="AA1491" s="0" t="s">
        <v>2162</v>
      </c>
      <c r="AB1491" s="197" t="n">
        <v>37027.875</v>
      </c>
      <c r="AC1491" s="197" t="n">
        <v>37042.875</v>
      </c>
      <c r="AD1491" s="0" t="n">
        <f aca="false">(AC1491-AB1491+1)*SUM(P1491:Q1491)</f>
        <v>40000</v>
      </c>
    </row>
    <row r="1492" customFormat="false" ht="12.75" hidden="false" customHeight="false" outlineLevel="0" collapsed="false">
      <c r="A1492" s="191" t="str">
        <f aca="false">B1492&amp;" "&amp;C1492&amp;" "&amp;D1492</f>
        <v>US Natural Gas Physical</v>
      </c>
      <c r="B1492" s="191" t="str">
        <f aca="false">IF((LEFT(N1492,2)="US"),"US","")</f>
        <v>US</v>
      </c>
      <c r="C1492" s="191" t="str">
        <f aca="false">M1492</f>
        <v>Natural Gas</v>
      </c>
      <c r="D1492" s="191" t="str">
        <f aca="false">IF(ISNUMBER(FIND("Phy",N1492))=TRUE(),"Physical","Financial")</f>
        <v>Physical</v>
      </c>
      <c r="E1492" s="191" t="n">
        <f aca="false">IF(VLOOKUP(S1492,'DD-Lookup'!$J$6:$L$50,3,FALSE())="Monthly",(YEAR(AC1492)-YEAR(AB1492))*12+MONTH(AC1492)-MONTH(AB1492)+1,(AC1492-AB1492+1))</f>
        <v>1</v>
      </c>
      <c r="F1492" s="220" t="n">
        <f aca="false">E1492*SUM(P1492:Q1492)</f>
        <v>5000</v>
      </c>
      <c r="G1492" s="196" t="n">
        <v>1246096</v>
      </c>
      <c r="H1492" s="197" t="n">
        <v>37026.3560532407</v>
      </c>
      <c r="I1492" s="0" t="s">
        <v>1340</v>
      </c>
      <c r="M1492" s="0" t="s">
        <v>927</v>
      </c>
      <c r="N1492" s="0" t="s">
        <v>1371</v>
      </c>
      <c r="O1492" s="0" t="s">
        <v>2038</v>
      </c>
      <c r="Q1492" s="198" t="n">
        <v>5000</v>
      </c>
      <c r="S1492" s="0" t="s">
        <v>1343</v>
      </c>
      <c r="T1492" s="0" t="s">
        <v>772</v>
      </c>
      <c r="U1492" s="200" t="n">
        <v>4.45</v>
      </c>
      <c r="V1492" s="0" t="s">
        <v>1344</v>
      </c>
      <c r="W1492" s="0" t="s">
        <v>1555</v>
      </c>
      <c r="X1492" s="0" t="s">
        <v>1556</v>
      </c>
      <c r="Y1492" s="0" t="s">
        <v>1376</v>
      </c>
      <c r="Z1492" s="0" t="s">
        <v>573</v>
      </c>
      <c r="AA1492" s="0" t="n">
        <v>789178</v>
      </c>
      <c r="AB1492" s="197" t="n">
        <v>37027.875</v>
      </c>
      <c r="AC1492" s="197" t="n">
        <v>37027.875</v>
      </c>
    </row>
    <row r="1493" customFormat="false" ht="12.75" hidden="false" customHeight="false" outlineLevel="0" collapsed="false">
      <c r="A1493" s="191" t="str">
        <f aca="false">B1493&amp;" "&amp;C1493&amp;" "&amp;D1493</f>
        <v> Power Physical</v>
      </c>
      <c r="B1493" s="191" t="str">
        <f aca="false">IF((LEFT(N1493,2)="US"),"US","")</f>
        <v/>
      </c>
      <c r="C1493" s="191" t="str">
        <f aca="false">M1493</f>
        <v>Power</v>
      </c>
      <c r="D1493" s="191" t="str">
        <f aca="false">IF(ISNUMBER(FIND("Phy",N1493))=TRUE(),"Physical","Financial")</f>
        <v>Physical</v>
      </c>
      <c r="E1493" s="191" t="n">
        <f aca="false">IF(VLOOKUP(S1493,'DD-Lookup'!$J$6:$L$50,3,FALSE())="Monthly",(YEAR(AC1493)-YEAR(AB1493))*12+MONTH(AC1493)-MONTH(AB1493)+1,(AC1493-AB1493+1))</f>
        <v>1</v>
      </c>
      <c r="F1493" s="220" t="n">
        <f aca="false">E1493*SUM(P1493:Q1493)</f>
        <v>25</v>
      </c>
      <c r="G1493" s="196" t="n">
        <v>1246097</v>
      </c>
      <c r="H1493" s="197" t="n">
        <v>37026.3561805556</v>
      </c>
      <c r="I1493" s="0" t="s">
        <v>818</v>
      </c>
      <c r="M1493" s="0" t="s">
        <v>72</v>
      </c>
      <c r="N1493" s="0" t="s">
        <v>793</v>
      </c>
      <c r="O1493" s="0" t="s">
        <v>1600</v>
      </c>
      <c r="P1493" s="198" t="n">
        <v>25</v>
      </c>
      <c r="S1493" s="0" t="s">
        <v>781</v>
      </c>
      <c r="T1493" s="0" t="s">
        <v>795</v>
      </c>
      <c r="U1493" s="200" t="n">
        <v>24.05</v>
      </c>
      <c r="V1493" s="0" t="s">
        <v>853</v>
      </c>
      <c r="W1493" s="0" t="s">
        <v>797</v>
      </c>
      <c r="X1493" s="0" t="s">
        <v>798</v>
      </c>
      <c r="Y1493" s="0" t="s">
        <v>799</v>
      </c>
      <c r="Z1493" s="0" t="s">
        <v>800</v>
      </c>
      <c r="AA1493" s="0" t="n">
        <v>102398.1</v>
      </c>
      <c r="AB1493" s="197" t="n">
        <v>37028.875</v>
      </c>
      <c r="AC1493" s="197" t="n">
        <v>37028.875</v>
      </c>
    </row>
    <row r="1494" customFormat="false" ht="12.75" hidden="false" customHeight="false" outlineLevel="0" collapsed="false">
      <c r="A1494" s="191" t="str">
        <f aca="false">B1494&amp;" "&amp;C1494&amp;" "&amp;D1494</f>
        <v> Power Physical</v>
      </c>
      <c r="B1494" s="191" t="str">
        <f aca="false">IF((LEFT(N1494,2)="US"),"US","")</f>
        <v/>
      </c>
      <c r="C1494" s="191" t="str">
        <f aca="false">M1494</f>
        <v>Power</v>
      </c>
      <c r="D1494" s="191" t="str">
        <f aca="false">IF(ISNUMBER(FIND("Phy",N1494))=TRUE(),"Physical","Financial")</f>
        <v>Physical</v>
      </c>
      <c r="E1494" s="191" t="n">
        <f aca="false">IF(VLOOKUP(S1494,'DD-Lookup'!$J$6:$L$50,3,FALSE())="Monthly",(YEAR(AC1494)-YEAR(AB1494))*12+MONTH(AC1494)-MONTH(AB1494)+1,(AC1494-AB1494+1))</f>
        <v>1</v>
      </c>
      <c r="F1494" s="220" t="n">
        <f aca="false">E1494*SUM(P1494:Q1494)</f>
        <v>25</v>
      </c>
      <c r="G1494" s="196" t="n">
        <v>1246098</v>
      </c>
      <c r="H1494" s="197" t="n">
        <v>37026.3562268519</v>
      </c>
      <c r="I1494" s="0" t="s">
        <v>818</v>
      </c>
      <c r="M1494" s="0" t="s">
        <v>72</v>
      </c>
      <c r="N1494" s="0" t="s">
        <v>793</v>
      </c>
      <c r="O1494" s="0" t="s">
        <v>1623</v>
      </c>
      <c r="P1494" s="198" t="n">
        <v>25</v>
      </c>
      <c r="S1494" s="0" t="s">
        <v>781</v>
      </c>
      <c r="T1494" s="0" t="s">
        <v>795</v>
      </c>
      <c r="U1494" s="200" t="n">
        <v>29.95</v>
      </c>
      <c r="V1494" s="0" t="s">
        <v>853</v>
      </c>
      <c r="W1494" s="0" t="s">
        <v>797</v>
      </c>
      <c r="X1494" s="0" t="s">
        <v>798</v>
      </c>
      <c r="Y1494" s="0" t="s">
        <v>799</v>
      </c>
      <c r="Z1494" s="0" t="s">
        <v>800</v>
      </c>
      <c r="AA1494" s="0" t="n">
        <v>102399.1</v>
      </c>
      <c r="AB1494" s="197" t="n">
        <v>37028.875</v>
      </c>
      <c r="AC1494" s="197" t="n">
        <v>37028.875</v>
      </c>
    </row>
    <row r="1495" customFormat="false" ht="12.75" hidden="false" customHeight="false" outlineLevel="0" collapsed="false">
      <c r="A1495" s="191" t="str">
        <f aca="false">B1495&amp;" "&amp;C1495&amp;" "&amp;D1495</f>
        <v>US Power Physical</v>
      </c>
      <c r="B1495" s="191" t="str">
        <f aca="false">IF((LEFT(N1495,2)="US"),"US","")</f>
        <v>US</v>
      </c>
      <c r="C1495" s="191" t="str">
        <f aca="false">M1495</f>
        <v>Power</v>
      </c>
      <c r="D1495" s="191" t="str">
        <f aca="false">IF(ISNUMBER(FIND("Phy",N1495))=TRUE(),"Physical","Financial")</f>
        <v>Physical</v>
      </c>
      <c r="E1495" s="191" t="n">
        <f aca="false">IF(VLOOKUP(S1495,'DD-Lookup'!$J$6:$L$50,3,FALSE())="Monthly",(YEAR(AC1495)-YEAR(AB1495))*12+MONTH(AC1495)-MONTH(AB1495)+1,(AC1495-AB1495+1))</f>
        <v>1</v>
      </c>
      <c r="F1495" s="220" t="n">
        <f aca="false">E1495*SUM(P1495:Q1495)</f>
        <v>25</v>
      </c>
      <c r="G1495" s="196" t="n">
        <v>1246099</v>
      </c>
      <c r="H1495" s="197" t="n">
        <v>37026.3562268519</v>
      </c>
      <c r="I1495" s="0" t="s">
        <v>2014</v>
      </c>
      <c r="M1495" s="0" t="s">
        <v>72</v>
      </c>
      <c r="N1495" s="0" t="s">
        <v>1741</v>
      </c>
      <c r="O1495" s="0" t="s">
        <v>2086</v>
      </c>
      <c r="P1495" s="198" t="n">
        <v>25</v>
      </c>
      <c r="S1495" s="0" t="s">
        <v>781</v>
      </c>
      <c r="T1495" s="0" t="s">
        <v>772</v>
      </c>
      <c r="U1495" s="200" t="n">
        <v>80</v>
      </c>
      <c r="V1495" s="0" t="s">
        <v>2015</v>
      </c>
      <c r="W1495" s="0" t="s">
        <v>1762</v>
      </c>
      <c r="X1495" s="0" t="s">
        <v>1745</v>
      </c>
      <c r="Y1495" s="0" t="s">
        <v>1167</v>
      </c>
      <c r="Z1495" s="0" t="s">
        <v>628</v>
      </c>
      <c r="AA1495" s="0" t="n">
        <v>611110.1</v>
      </c>
      <c r="AB1495" s="197" t="n">
        <v>37027.875</v>
      </c>
      <c r="AC1495" s="197" t="n">
        <v>37027.875</v>
      </c>
    </row>
    <row r="1496" customFormat="false" ht="12.75" hidden="false" customHeight="false" outlineLevel="0" collapsed="false">
      <c r="A1496" s="191" t="str">
        <f aca="false">B1496&amp;" "&amp;C1496&amp;" "&amp;D1496</f>
        <v>US Natural Gas Financial</v>
      </c>
      <c r="B1496" s="191" t="str">
        <f aca="false">IF((LEFT(N1496,2)="US"),"US","")</f>
        <v>US</v>
      </c>
      <c r="C1496" s="191" t="str">
        <f aca="false">M1496</f>
        <v>Natural Gas</v>
      </c>
      <c r="D1496" s="191" t="str">
        <f aca="false">IF(ISNUMBER(FIND("Phy",N1496))=TRUE(),"Physical","Financial")</f>
        <v>Financial</v>
      </c>
      <c r="E1496" s="191" t="n">
        <f aca="false">IF(VLOOKUP(S1496,'DD-Lookup'!$J$6:$L$50,3,FALSE())="Monthly",(YEAR(AC1496)-YEAR(AB1496))*12+MONTH(AC1496)-MONTH(AB1496)+1,(AC1496-AB1496+1))</f>
        <v>16</v>
      </c>
      <c r="F1496" s="220" t="n">
        <f aca="false">E1496*SUM(P1496:Q1496)</f>
        <v>80000</v>
      </c>
      <c r="G1496" s="196" t="n">
        <v>1246100</v>
      </c>
      <c r="H1496" s="197" t="n">
        <v>37026.3562731482</v>
      </c>
      <c r="I1496" s="0" t="s">
        <v>609</v>
      </c>
      <c r="M1496" s="0" t="s">
        <v>927</v>
      </c>
      <c r="N1496" s="0" t="s">
        <v>1341</v>
      </c>
      <c r="O1496" s="0" t="s">
        <v>1518</v>
      </c>
      <c r="Q1496" s="198" t="n">
        <v>5000</v>
      </c>
      <c r="S1496" s="0" t="s">
        <v>1343</v>
      </c>
      <c r="T1496" s="0" t="s">
        <v>772</v>
      </c>
      <c r="U1496" s="200" t="n">
        <v>4.43</v>
      </c>
      <c r="V1496" s="0" t="s">
        <v>1519</v>
      </c>
      <c r="W1496" s="0" t="s">
        <v>1520</v>
      </c>
      <c r="X1496" s="0" t="s">
        <v>1521</v>
      </c>
      <c r="Y1496" s="0" t="s">
        <v>893</v>
      </c>
      <c r="Z1496" s="0" t="s">
        <v>573</v>
      </c>
      <c r="AA1496" s="0" t="s">
        <v>2163</v>
      </c>
      <c r="AB1496" s="197" t="n">
        <v>37027.875</v>
      </c>
      <c r="AC1496" s="197" t="n">
        <v>37042.875</v>
      </c>
      <c r="AD1496" s="0" t="n">
        <f aca="false">(AC1496-AB1496+1)*SUM(P1496:Q1496)</f>
        <v>80000</v>
      </c>
    </row>
    <row r="1497" customFormat="false" ht="12.75" hidden="false" customHeight="false" outlineLevel="0" collapsed="false">
      <c r="A1497" s="191" t="str">
        <f aca="false">B1497&amp;" "&amp;C1497&amp;" "&amp;D1497</f>
        <v>US Natural Gas Financial</v>
      </c>
      <c r="B1497" s="191" t="str">
        <f aca="false">IF((LEFT(N1497,2)="US"),"US","")</f>
        <v>US</v>
      </c>
      <c r="C1497" s="191" t="str">
        <f aca="false">M1497</f>
        <v>Natural Gas</v>
      </c>
      <c r="D1497" s="191" t="str">
        <f aca="false">IF(ISNUMBER(FIND("Phy",N1497))=TRUE(),"Physical","Financial")</f>
        <v>Financial</v>
      </c>
      <c r="E1497" s="191" t="n">
        <f aca="false">IF(VLOOKUP(S1497,'DD-Lookup'!$J$6:$L$50,3,FALSE())="Monthly",(YEAR(AC1497)-YEAR(AB1497))*12+MONTH(AC1497)-MONTH(AB1497)+1,(AC1497-AB1497+1))</f>
        <v>90</v>
      </c>
      <c r="F1497" s="220" t="n">
        <f aca="false">E1497*SUM(P1497:Q1497)</f>
        <v>450000</v>
      </c>
      <c r="G1497" s="196" t="n">
        <v>1246101</v>
      </c>
      <c r="H1497" s="197" t="n">
        <v>37026.3562731482</v>
      </c>
      <c r="I1497" s="0" t="s">
        <v>1368</v>
      </c>
      <c r="M1497" s="0" t="s">
        <v>927</v>
      </c>
      <c r="N1497" s="0" t="s">
        <v>1399</v>
      </c>
      <c r="O1497" s="0" t="s">
        <v>2116</v>
      </c>
      <c r="Q1497" s="198" t="n">
        <v>5000</v>
      </c>
      <c r="S1497" s="0" t="s">
        <v>1343</v>
      </c>
      <c r="T1497" s="0" t="s">
        <v>772</v>
      </c>
      <c r="U1497" s="200" t="n">
        <v>3.2</v>
      </c>
      <c r="V1497" s="0" t="s">
        <v>1961</v>
      </c>
      <c r="W1497" s="0" t="s">
        <v>1956</v>
      </c>
      <c r="X1497" s="0" t="s">
        <v>1957</v>
      </c>
      <c r="Y1497" s="0" t="s">
        <v>893</v>
      </c>
      <c r="Z1497" s="0" t="s">
        <v>573</v>
      </c>
      <c r="AA1497" s="0" t="s">
        <v>2164</v>
      </c>
      <c r="AB1497" s="197" t="n">
        <v>37257</v>
      </c>
      <c r="AC1497" s="197" t="n">
        <v>37346</v>
      </c>
      <c r="AD1497" s="0" t="n">
        <f aca="false">(AC1497-AB1497+1)*SUM(P1497:Q1497)</f>
        <v>450000</v>
      </c>
    </row>
    <row r="1498" customFormat="false" ht="12.75" hidden="false" customHeight="false" outlineLevel="0" collapsed="false">
      <c r="A1498" s="191" t="str">
        <f aca="false">B1498&amp;" "&amp;C1498&amp;" "&amp;D1498</f>
        <v>US Natural Gas Physical</v>
      </c>
      <c r="B1498" s="191" t="str">
        <f aca="false">IF((LEFT(N1498,2)="US"),"US","")</f>
        <v>US</v>
      </c>
      <c r="C1498" s="191" t="str">
        <f aca="false">M1498</f>
        <v>Natural Gas</v>
      </c>
      <c r="D1498" s="191" t="str">
        <f aca="false">IF(ISNUMBER(FIND("Phy",N1498))=TRUE(),"Physical","Financial")</f>
        <v>Physical</v>
      </c>
      <c r="E1498" s="191" t="n">
        <f aca="false">IF(VLOOKUP(S1498,'DD-Lookup'!$J$6:$L$50,3,FALSE())="Monthly",(YEAR(AC1498)-YEAR(AB1498))*12+MONTH(AC1498)-MONTH(AB1498)+1,(AC1498-AB1498+1))</f>
        <v>1</v>
      </c>
      <c r="F1498" s="220" t="n">
        <f aca="false">E1498*SUM(P1498:Q1498)</f>
        <v>5000</v>
      </c>
      <c r="G1498" s="196" t="n">
        <v>1246102</v>
      </c>
      <c r="H1498" s="197" t="n">
        <v>37026.3563310185</v>
      </c>
      <c r="I1498" s="0" t="s">
        <v>1571</v>
      </c>
      <c r="M1498" s="0" t="s">
        <v>927</v>
      </c>
      <c r="N1498" s="0" t="s">
        <v>1371</v>
      </c>
      <c r="O1498" s="0" t="s">
        <v>1803</v>
      </c>
      <c r="Q1498" s="198" t="n">
        <v>5000</v>
      </c>
      <c r="S1498" s="0" t="s">
        <v>1343</v>
      </c>
      <c r="T1498" s="0" t="s">
        <v>772</v>
      </c>
      <c r="U1498" s="200" t="n">
        <v>3.09</v>
      </c>
      <c r="V1498" s="0" t="s">
        <v>1572</v>
      </c>
      <c r="W1498" s="0" t="s">
        <v>1800</v>
      </c>
      <c r="X1498" s="0" t="s">
        <v>1801</v>
      </c>
      <c r="Y1498" s="0" t="s">
        <v>1376</v>
      </c>
      <c r="Z1498" s="0" t="s">
        <v>573</v>
      </c>
      <c r="AA1498" s="0" t="n">
        <v>789179</v>
      </c>
      <c r="AB1498" s="197" t="n">
        <v>37027.875</v>
      </c>
      <c r="AC1498" s="197" t="n">
        <v>37027.875</v>
      </c>
    </row>
    <row r="1499" customFormat="false" ht="12.75" hidden="false" customHeight="false" outlineLevel="0" collapsed="false">
      <c r="A1499" s="191" t="str">
        <f aca="false">B1499&amp;" "&amp;C1499&amp;" "&amp;D1499</f>
        <v> Natural Gas Physical</v>
      </c>
      <c r="B1499" s="191" t="str">
        <f aca="false">IF((LEFT(N1499,2)="US"),"US","")</f>
        <v/>
      </c>
      <c r="C1499" s="191" t="str">
        <f aca="false">M1499</f>
        <v>Natural Gas</v>
      </c>
      <c r="D1499" s="191" t="str">
        <f aca="false">IF(ISNUMBER(FIND("Phy",N1499))=TRUE(),"Physical","Financial")</f>
        <v>Physical</v>
      </c>
      <c r="E1499" s="191" t="n">
        <f aca="false">IF(VLOOKUP(S1499,'DD-Lookup'!$J$6:$L$50,3,FALSE())="Monthly",(YEAR(AC1499)-YEAR(AB1499))*12+MONTH(AC1499)-MONTH(AB1499)+1,(AC1499-AB1499+1))</f>
        <v>1</v>
      </c>
      <c r="F1499" s="220" t="n">
        <f aca="false">E1499*SUM(P1499:Q1499)</f>
        <v>50</v>
      </c>
      <c r="G1499" s="196" t="n">
        <v>1246103</v>
      </c>
      <c r="H1499" s="197" t="n">
        <v>37026.3563425926</v>
      </c>
      <c r="I1499" s="0" t="s">
        <v>2107</v>
      </c>
      <c r="M1499" s="0" t="s">
        <v>927</v>
      </c>
      <c r="N1499" s="0" t="s">
        <v>1448</v>
      </c>
      <c r="O1499" s="0" t="s">
        <v>2165</v>
      </c>
      <c r="Q1499" s="198" t="n">
        <v>50</v>
      </c>
      <c r="S1499" s="0" t="s">
        <v>1343</v>
      </c>
      <c r="T1499" s="0" t="s">
        <v>772</v>
      </c>
      <c r="U1499" s="200" t="n">
        <v>4.71</v>
      </c>
      <c r="V1499" s="0" t="s">
        <v>2120</v>
      </c>
      <c r="W1499" s="0" t="s">
        <v>1451</v>
      </c>
      <c r="X1499" s="0" t="s">
        <v>1452</v>
      </c>
      <c r="Y1499" s="0" t="s">
        <v>1376</v>
      </c>
      <c r="Z1499" s="0" t="s">
        <v>573</v>
      </c>
      <c r="AA1499" s="0" t="n">
        <v>789180</v>
      </c>
      <c r="AB1499" s="197" t="n">
        <v>37027.875</v>
      </c>
      <c r="AC1499" s="197" t="n">
        <v>37027.875</v>
      </c>
    </row>
    <row r="1500" customFormat="false" ht="12.75" hidden="false" customHeight="false" outlineLevel="0" collapsed="false">
      <c r="A1500" s="191" t="str">
        <f aca="false">B1500&amp;" "&amp;C1500&amp;" "&amp;D1500</f>
        <v>US Natural Gas Physical</v>
      </c>
      <c r="B1500" s="191" t="str">
        <f aca="false">IF((LEFT(N1500,2)="US"),"US","")</f>
        <v>US</v>
      </c>
      <c r="C1500" s="191" t="str">
        <f aca="false">M1500</f>
        <v>Natural Gas</v>
      </c>
      <c r="D1500" s="191" t="str">
        <f aca="false">IF(ISNUMBER(FIND("Phy",N1500))=TRUE(),"Physical","Financial")</f>
        <v>Physical</v>
      </c>
      <c r="E1500" s="191" t="n">
        <f aca="false">IF(VLOOKUP(S1500,'DD-Lookup'!$J$6:$L$50,3,FALSE())="Monthly",(YEAR(AC1500)-YEAR(AB1500))*12+MONTH(AC1500)-MONTH(AB1500)+1,(AC1500-AB1500+1))</f>
        <v>1</v>
      </c>
      <c r="F1500" s="220" t="n">
        <f aca="false">E1500*SUM(P1500:Q1500)</f>
        <v>10000</v>
      </c>
      <c r="G1500" s="196" t="n">
        <v>1246104</v>
      </c>
      <c r="H1500" s="197" t="n">
        <v>37026.3564351852</v>
      </c>
      <c r="I1500" s="0" t="s">
        <v>1661</v>
      </c>
      <c r="M1500" s="0" t="s">
        <v>927</v>
      </c>
      <c r="N1500" s="0" t="s">
        <v>1371</v>
      </c>
      <c r="O1500" s="0" t="s">
        <v>1566</v>
      </c>
      <c r="Q1500" s="198" t="n">
        <v>10000</v>
      </c>
      <c r="S1500" s="0" t="s">
        <v>1343</v>
      </c>
      <c r="T1500" s="0" t="s">
        <v>772</v>
      </c>
      <c r="U1500" s="200" t="n">
        <v>4.415</v>
      </c>
      <c r="V1500" s="0" t="s">
        <v>2166</v>
      </c>
      <c r="W1500" s="0" t="s">
        <v>1567</v>
      </c>
      <c r="X1500" s="0" t="s">
        <v>1568</v>
      </c>
      <c r="Y1500" s="0" t="s">
        <v>1376</v>
      </c>
      <c r="Z1500" s="0" t="s">
        <v>573</v>
      </c>
      <c r="AA1500" s="0" t="n">
        <v>789181</v>
      </c>
      <c r="AB1500" s="197" t="n">
        <v>37027.875</v>
      </c>
      <c r="AC1500" s="197" t="n">
        <v>37027.875</v>
      </c>
    </row>
    <row r="1501" customFormat="false" ht="12.75" hidden="false" customHeight="false" outlineLevel="0" collapsed="false">
      <c r="A1501" s="191" t="str">
        <f aca="false">B1501&amp;" "&amp;C1501&amp;" "&amp;D1501</f>
        <v>US Natural Gas Physical</v>
      </c>
      <c r="B1501" s="191" t="str">
        <f aca="false">IF((LEFT(N1501,2)="US"),"US","")</f>
        <v>US</v>
      </c>
      <c r="C1501" s="191" t="str">
        <f aca="false">M1501</f>
        <v>Natural Gas</v>
      </c>
      <c r="D1501" s="191" t="str">
        <f aca="false">IF(ISNUMBER(FIND("Phy",N1501))=TRUE(),"Physical","Financial")</f>
        <v>Physical</v>
      </c>
      <c r="E1501" s="191" t="n">
        <f aca="false">IF(VLOOKUP(S1501,'DD-Lookup'!$J$6:$L$50,3,FALSE())="Monthly",(YEAR(AC1501)-YEAR(AB1501))*12+MONTH(AC1501)-MONTH(AB1501)+1,(AC1501-AB1501+1))</f>
        <v>1</v>
      </c>
      <c r="F1501" s="220" t="n">
        <f aca="false">E1501*SUM(P1501:Q1501)</f>
        <v>10000</v>
      </c>
      <c r="G1501" s="196" t="n">
        <v>1246106</v>
      </c>
      <c r="H1501" s="197" t="n">
        <v>37026.3564814815</v>
      </c>
      <c r="I1501" s="0" t="s">
        <v>1661</v>
      </c>
      <c r="M1501" s="0" t="s">
        <v>927</v>
      </c>
      <c r="N1501" s="0" t="s">
        <v>1371</v>
      </c>
      <c r="O1501" s="0" t="s">
        <v>1566</v>
      </c>
      <c r="Q1501" s="198" t="n">
        <v>10000</v>
      </c>
      <c r="S1501" s="0" t="s">
        <v>1343</v>
      </c>
      <c r="T1501" s="0" t="s">
        <v>772</v>
      </c>
      <c r="U1501" s="200" t="n">
        <v>4.42</v>
      </c>
      <c r="V1501" s="0" t="s">
        <v>2166</v>
      </c>
      <c r="W1501" s="0" t="s">
        <v>1567</v>
      </c>
      <c r="X1501" s="0" t="s">
        <v>1568</v>
      </c>
      <c r="Y1501" s="0" t="s">
        <v>1376</v>
      </c>
      <c r="Z1501" s="0" t="s">
        <v>573</v>
      </c>
      <c r="AA1501" s="0" t="n">
        <v>789182</v>
      </c>
      <c r="AB1501" s="197" t="n">
        <v>37027.875</v>
      </c>
      <c r="AC1501" s="197" t="n">
        <v>37027.875</v>
      </c>
    </row>
    <row r="1502" customFormat="false" ht="12.75" hidden="false" customHeight="false" outlineLevel="0" collapsed="false">
      <c r="A1502" s="191" t="str">
        <f aca="false">B1502&amp;" "&amp;C1502&amp;" "&amp;D1502</f>
        <v>US Natural Gas Financial</v>
      </c>
      <c r="B1502" s="191" t="str">
        <f aca="false">IF((LEFT(N1502,2)="US"),"US","")</f>
        <v>US</v>
      </c>
      <c r="C1502" s="191" t="str">
        <f aca="false">M1502</f>
        <v>Natural Gas</v>
      </c>
      <c r="D1502" s="191" t="str">
        <f aca="false">IF(ISNUMBER(FIND("Phy",N1502))=TRUE(),"Physical","Financial")</f>
        <v>Financial</v>
      </c>
      <c r="E1502" s="191" t="n">
        <f aca="false">IF(VLOOKUP(S1502,'DD-Lookup'!$J$6:$L$50,3,FALSE())="Monthly",(YEAR(AC1502)-YEAR(AB1502))*12+MONTH(AC1502)-MONTH(AB1502)+1,(AC1502-AB1502+1))</f>
        <v>30</v>
      </c>
      <c r="F1502" s="220" t="n">
        <f aca="false">E1502*SUM(P1502:Q1502)</f>
        <v>300000</v>
      </c>
      <c r="G1502" s="196" t="n">
        <v>1246108</v>
      </c>
      <c r="H1502" s="197" t="n">
        <v>37026.3565393519</v>
      </c>
      <c r="I1502" s="0" t="s">
        <v>1482</v>
      </c>
      <c r="M1502" s="0" t="s">
        <v>927</v>
      </c>
      <c r="N1502" s="0" t="s">
        <v>1341</v>
      </c>
      <c r="O1502" s="0" t="s">
        <v>1342</v>
      </c>
      <c r="P1502" s="198" t="n">
        <v>10000</v>
      </c>
      <c r="S1502" s="0" t="s">
        <v>1343</v>
      </c>
      <c r="T1502" s="0" t="s">
        <v>772</v>
      </c>
      <c r="U1502" s="200" t="n">
        <v>4.49</v>
      </c>
      <c r="V1502" s="0" t="s">
        <v>2054</v>
      </c>
      <c r="W1502" s="0" t="s">
        <v>1345</v>
      </c>
      <c r="X1502" s="0" t="s">
        <v>1346</v>
      </c>
      <c r="Y1502" s="0" t="s">
        <v>893</v>
      </c>
      <c r="Z1502" s="0" t="s">
        <v>573</v>
      </c>
      <c r="AA1502" s="0" t="s">
        <v>2167</v>
      </c>
      <c r="AB1502" s="197" t="n">
        <v>37043.875</v>
      </c>
      <c r="AC1502" s="197" t="n">
        <v>37072.875</v>
      </c>
      <c r="AD1502" s="0" t="n">
        <f aca="false">(AC1502-AB1502+1)*SUM(P1502:Q1502)</f>
        <v>300000</v>
      </c>
    </row>
    <row r="1503" customFormat="false" ht="12.75" hidden="false" customHeight="false" outlineLevel="0" collapsed="false">
      <c r="A1503" s="191" t="str">
        <f aca="false">B1503&amp;" "&amp;C1503&amp;" "&amp;D1503</f>
        <v>US Natural Gas Physical</v>
      </c>
      <c r="B1503" s="191" t="str">
        <f aca="false">IF((LEFT(N1503,2)="US"),"US","")</f>
        <v>US</v>
      </c>
      <c r="C1503" s="191" t="str">
        <f aca="false">M1503</f>
        <v>Natural Gas</v>
      </c>
      <c r="D1503" s="191" t="str">
        <f aca="false">IF(ISNUMBER(FIND("Phy",N1503))=TRUE(),"Physical","Financial")</f>
        <v>Physical</v>
      </c>
      <c r="E1503" s="191" t="n">
        <f aca="false">IF(VLOOKUP(S1503,'DD-Lookup'!$J$6:$L$50,3,FALSE())="Monthly",(YEAR(AC1503)-YEAR(AB1503))*12+MONTH(AC1503)-MONTH(AB1503)+1,(AC1503-AB1503+1))</f>
        <v>1</v>
      </c>
      <c r="F1503" s="220" t="n">
        <f aca="false">E1503*SUM(P1503:Q1503)</f>
        <v>5000</v>
      </c>
      <c r="G1503" s="196" t="n">
        <v>1246107</v>
      </c>
      <c r="H1503" s="197" t="n">
        <v>37026.3565393519</v>
      </c>
      <c r="I1503" s="0" t="s">
        <v>1328</v>
      </c>
      <c r="M1503" s="0" t="s">
        <v>927</v>
      </c>
      <c r="N1503" s="0" t="s">
        <v>1371</v>
      </c>
      <c r="O1503" s="0" t="s">
        <v>1731</v>
      </c>
      <c r="P1503" s="198" t="n">
        <v>5000</v>
      </c>
      <c r="S1503" s="0" t="s">
        <v>1343</v>
      </c>
      <c r="T1503" s="0" t="s">
        <v>772</v>
      </c>
      <c r="U1503" s="200" t="n">
        <v>3.07</v>
      </c>
      <c r="V1503" s="0" t="s">
        <v>2168</v>
      </c>
      <c r="W1503" s="0" t="s">
        <v>1733</v>
      </c>
      <c r="X1503" s="0" t="s">
        <v>1676</v>
      </c>
      <c r="Y1503" s="0" t="s">
        <v>1376</v>
      </c>
      <c r="Z1503" s="0" t="s">
        <v>573</v>
      </c>
      <c r="AA1503" s="0" t="n">
        <v>789183</v>
      </c>
      <c r="AB1503" s="197" t="n">
        <v>37027.875</v>
      </c>
      <c r="AC1503" s="197" t="n">
        <v>37027.875</v>
      </c>
    </row>
    <row r="1504" customFormat="false" ht="12.75" hidden="false" customHeight="false" outlineLevel="0" collapsed="false">
      <c r="A1504" s="191" t="str">
        <f aca="false">B1504&amp;" "&amp;C1504&amp;" "&amp;D1504</f>
        <v>US Power Physical</v>
      </c>
      <c r="B1504" s="191" t="str">
        <f aca="false">IF((LEFT(N1504,2)="US"),"US","")</f>
        <v>US</v>
      </c>
      <c r="C1504" s="191" t="str">
        <f aca="false">M1504</f>
        <v>Power</v>
      </c>
      <c r="D1504" s="191" t="str">
        <f aca="false">IF(ISNUMBER(FIND("Phy",N1504))=TRUE(),"Physical","Financial")</f>
        <v>Physical</v>
      </c>
      <c r="E1504" s="191" t="n">
        <f aca="false">IF(VLOOKUP(S1504,'DD-Lookup'!$J$6:$L$50,3,FALSE())="Monthly",(YEAR(AC1504)-YEAR(AB1504))*12+MONTH(AC1504)-MONTH(AB1504)+1,(AC1504-AB1504+1))</f>
        <v>1</v>
      </c>
      <c r="F1504" s="220" t="n">
        <f aca="false">E1504*SUM(P1504:Q1504)</f>
        <v>25</v>
      </c>
      <c r="G1504" s="196" t="n">
        <v>1246109</v>
      </c>
      <c r="H1504" s="197" t="n">
        <v>37026.3565509259</v>
      </c>
      <c r="I1504" s="0" t="s">
        <v>1362</v>
      </c>
      <c r="J1504" s="0" t="s">
        <v>2092</v>
      </c>
      <c r="K1504" s="0" t="s">
        <v>1301</v>
      </c>
      <c r="M1504" s="0" t="s">
        <v>72</v>
      </c>
      <c r="N1504" s="0" t="s">
        <v>1746</v>
      </c>
      <c r="O1504" s="0" t="s">
        <v>1747</v>
      </c>
      <c r="Q1504" s="198" t="n">
        <v>25</v>
      </c>
      <c r="S1504" s="0" t="s">
        <v>781</v>
      </c>
      <c r="T1504" s="0" t="s">
        <v>772</v>
      </c>
      <c r="U1504" s="200" t="n">
        <v>96</v>
      </c>
      <c r="V1504" s="0" t="s">
        <v>2093</v>
      </c>
      <c r="W1504" s="0" t="s">
        <v>1749</v>
      </c>
      <c r="X1504" s="0" t="s">
        <v>1750</v>
      </c>
      <c r="Y1504" s="0" t="s">
        <v>1167</v>
      </c>
      <c r="Z1504" s="0" t="s">
        <v>628</v>
      </c>
      <c r="AA1504" s="0" t="n">
        <v>611112.1</v>
      </c>
      <c r="AB1504" s="197" t="n">
        <v>37027.875</v>
      </c>
      <c r="AC1504" s="197" t="n">
        <v>37027.875</v>
      </c>
    </row>
    <row r="1505" customFormat="false" ht="12.75" hidden="false" customHeight="false" outlineLevel="0" collapsed="false">
      <c r="A1505" s="191" t="str">
        <f aca="false">B1505&amp;" "&amp;C1505&amp;" "&amp;D1505</f>
        <v>US Natural Gas Physical</v>
      </c>
      <c r="B1505" s="191" t="str">
        <f aca="false">IF((LEFT(N1505,2)="US"),"US","")</f>
        <v>US</v>
      </c>
      <c r="C1505" s="191" t="str">
        <f aca="false">M1505</f>
        <v>Natural Gas</v>
      </c>
      <c r="D1505" s="191" t="str">
        <f aca="false">IF(ISNUMBER(FIND("Phy",N1505))=TRUE(),"Physical","Financial")</f>
        <v>Physical</v>
      </c>
      <c r="E1505" s="191" t="n">
        <f aca="false">IF(VLOOKUP(S1505,'DD-Lookup'!$J$6:$L$50,3,FALSE())="Monthly",(YEAR(AC1505)-YEAR(AB1505))*12+MONTH(AC1505)-MONTH(AB1505)+1,(AC1505-AB1505+1))</f>
        <v>1</v>
      </c>
      <c r="F1505" s="220" t="n">
        <f aca="false">E1505*SUM(P1505:Q1505)</f>
        <v>10000</v>
      </c>
      <c r="G1505" s="196" t="n">
        <v>1246110</v>
      </c>
      <c r="H1505" s="197" t="n">
        <v>37026.3566319444</v>
      </c>
      <c r="I1505" s="0" t="s">
        <v>1661</v>
      </c>
      <c r="M1505" s="0" t="s">
        <v>927</v>
      </c>
      <c r="N1505" s="0" t="s">
        <v>1371</v>
      </c>
      <c r="O1505" s="0" t="s">
        <v>1566</v>
      </c>
      <c r="Q1505" s="198" t="n">
        <v>10000</v>
      </c>
      <c r="S1505" s="0" t="s">
        <v>1343</v>
      </c>
      <c r="T1505" s="0" t="s">
        <v>772</v>
      </c>
      <c r="U1505" s="200" t="n">
        <v>4.43</v>
      </c>
      <c r="V1505" s="0" t="s">
        <v>2166</v>
      </c>
      <c r="W1505" s="0" t="s">
        <v>1567</v>
      </c>
      <c r="X1505" s="0" t="s">
        <v>1568</v>
      </c>
      <c r="Y1505" s="0" t="s">
        <v>1376</v>
      </c>
      <c r="Z1505" s="0" t="s">
        <v>573</v>
      </c>
      <c r="AA1505" s="0" t="n">
        <v>789184</v>
      </c>
      <c r="AB1505" s="197" t="n">
        <v>37027.875</v>
      </c>
      <c r="AC1505" s="197" t="n">
        <v>37027.875</v>
      </c>
    </row>
    <row r="1506" customFormat="false" ht="12.75" hidden="false" customHeight="false" outlineLevel="0" collapsed="false">
      <c r="A1506" s="191" t="str">
        <f aca="false">B1506&amp;" "&amp;C1506&amp;" "&amp;D1506</f>
        <v> Natural Gas Physical</v>
      </c>
      <c r="B1506" s="191" t="str">
        <f aca="false">IF((LEFT(N1506,2)="US"),"US","")</f>
        <v/>
      </c>
      <c r="C1506" s="191" t="str">
        <f aca="false">M1506</f>
        <v>Natural Gas</v>
      </c>
      <c r="D1506" s="191" t="str">
        <f aca="false">IF(ISNUMBER(FIND("Phy",N1506))=TRUE(),"Physical","Financial")</f>
        <v>Physical</v>
      </c>
      <c r="E1506" s="191" t="n">
        <f aca="false">IF(VLOOKUP(S1506,'DD-Lookup'!$J$6:$L$50,3,FALSE())="Monthly",(YEAR(AC1506)-YEAR(AB1506))*12+MONTH(AC1506)-MONTH(AB1506)+1,(AC1506-AB1506+1))</f>
        <v>1</v>
      </c>
      <c r="F1506" s="220" t="n">
        <f aca="false">E1506*SUM(P1506:Q1506)</f>
        <v>10000</v>
      </c>
      <c r="G1506" s="196" t="n">
        <v>1246111</v>
      </c>
      <c r="H1506" s="197" t="n">
        <v>37026.3566435185</v>
      </c>
      <c r="I1506" s="0" t="s">
        <v>2002</v>
      </c>
      <c r="M1506" s="0" t="s">
        <v>927</v>
      </c>
      <c r="N1506" s="0" t="s">
        <v>1448</v>
      </c>
      <c r="O1506" s="0" t="s">
        <v>2119</v>
      </c>
      <c r="P1506" s="198" t="n">
        <v>10000</v>
      </c>
      <c r="S1506" s="0" t="s">
        <v>1343</v>
      </c>
      <c r="T1506" s="0" t="s">
        <v>772</v>
      </c>
      <c r="U1506" s="200" t="n">
        <v>4.69</v>
      </c>
      <c r="V1506" s="0" t="s">
        <v>2153</v>
      </c>
      <c r="W1506" s="0" t="s">
        <v>1451</v>
      </c>
      <c r="X1506" s="0" t="s">
        <v>1452</v>
      </c>
      <c r="Y1506" s="0" t="s">
        <v>1376</v>
      </c>
      <c r="Z1506" s="0" t="s">
        <v>573</v>
      </c>
      <c r="AA1506" s="0" t="n">
        <v>789185</v>
      </c>
      <c r="AB1506" s="197" t="n">
        <v>37027.875</v>
      </c>
      <c r="AC1506" s="197" t="n">
        <v>37027.875</v>
      </c>
    </row>
    <row r="1507" customFormat="false" ht="12.75" hidden="false" customHeight="false" outlineLevel="0" collapsed="false">
      <c r="A1507" s="191" t="str">
        <f aca="false">B1507&amp;" "&amp;C1507&amp;" "&amp;D1507</f>
        <v>US Natural Gas Physical</v>
      </c>
      <c r="B1507" s="191" t="str">
        <f aca="false">IF((LEFT(N1507,2)="US"),"US","")</f>
        <v>US</v>
      </c>
      <c r="C1507" s="191" t="str">
        <f aca="false">M1507</f>
        <v>Natural Gas</v>
      </c>
      <c r="D1507" s="191" t="str">
        <f aca="false">IF(ISNUMBER(FIND("Phy",N1507))=TRUE(),"Physical","Financial")</f>
        <v>Physical</v>
      </c>
      <c r="E1507" s="191" t="n">
        <f aca="false">IF(VLOOKUP(S1507,'DD-Lookup'!$J$6:$L$50,3,FALSE())="Monthly",(YEAR(AC1507)-YEAR(AB1507))*12+MONTH(AC1507)-MONTH(AB1507)+1,(AC1507-AB1507+1))</f>
        <v>1</v>
      </c>
      <c r="F1507" s="220" t="n">
        <f aca="false">E1507*SUM(P1507:Q1507)</f>
        <v>10000</v>
      </c>
      <c r="G1507" s="196" t="n">
        <v>1246112</v>
      </c>
      <c r="H1507" s="197" t="n">
        <v>37026.3566666667</v>
      </c>
      <c r="I1507" s="0" t="s">
        <v>1692</v>
      </c>
      <c r="M1507" s="0" t="s">
        <v>927</v>
      </c>
      <c r="N1507" s="0" t="s">
        <v>1371</v>
      </c>
      <c r="O1507" s="0" t="s">
        <v>1689</v>
      </c>
      <c r="P1507" s="198" t="n">
        <v>10000</v>
      </c>
      <c r="S1507" s="0" t="s">
        <v>1343</v>
      </c>
      <c r="T1507" s="0" t="s">
        <v>772</v>
      </c>
      <c r="U1507" s="200" t="n">
        <v>5.8</v>
      </c>
      <c r="V1507" s="0" t="s">
        <v>1693</v>
      </c>
      <c r="W1507" s="0" t="s">
        <v>1675</v>
      </c>
      <c r="X1507" s="0" t="s">
        <v>1676</v>
      </c>
      <c r="Y1507" s="0" t="s">
        <v>1376</v>
      </c>
      <c r="Z1507" s="0" t="s">
        <v>573</v>
      </c>
      <c r="AA1507" s="0" t="n">
        <v>789186</v>
      </c>
      <c r="AB1507" s="197" t="n">
        <v>37027.875</v>
      </c>
      <c r="AC1507" s="197" t="n">
        <v>37027.875</v>
      </c>
    </row>
    <row r="1508" customFormat="false" ht="12.75" hidden="false" customHeight="false" outlineLevel="0" collapsed="false">
      <c r="A1508" s="191" t="str">
        <f aca="false">B1508&amp;" "&amp;C1508&amp;" "&amp;D1508</f>
        <v> Power Physical</v>
      </c>
      <c r="B1508" s="191" t="str">
        <f aca="false">IF((LEFT(N1508,2)="US"),"US","")</f>
        <v/>
      </c>
      <c r="C1508" s="191" t="str">
        <f aca="false">M1508</f>
        <v>Power</v>
      </c>
      <c r="D1508" s="191" t="str">
        <f aca="false">IF(ISNUMBER(FIND("Phy",N1508))=TRUE(),"Physical","Financial")</f>
        <v>Physical</v>
      </c>
      <c r="E1508" s="191" t="n">
        <f aca="false">IF(VLOOKUP(S1508,'DD-Lookup'!$J$6:$L$50,3,FALSE())="Monthly",(YEAR(AC1508)-YEAR(AB1508))*12+MONTH(AC1508)-MONTH(AB1508)+1,(AC1508-AB1508+1))</f>
        <v>1</v>
      </c>
      <c r="F1508" s="220" t="n">
        <f aca="false">E1508*SUM(P1508:Q1508)</f>
        <v>25</v>
      </c>
      <c r="G1508" s="196" t="n">
        <v>1246113</v>
      </c>
      <c r="H1508" s="197" t="n">
        <v>37026.3566782407</v>
      </c>
      <c r="I1508" s="0" t="s">
        <v>818</v>
      </c>
      <c r="M1508" s="0" t="s">
        <v>72</v>
      </c>
      <c r="N1508" s="0" t="s">
        <v>793</v>
      </c>
      <c r="O1508" s="0" t="s">
        <v>1600</v>
      </c>
      <c r="P1508" s="198" t="n">
        <v>25</v>
      </c>
      <c r="S1508" s="0" t="s">
        <v>781</v>
      </c>
      <c r="T1508" s="0" t="s">
        <v>795</v>
      </c>
      <c r="U1508" s="200" t="n">
        <v>24</v>
      </c>
      <c r="V1508" s="0" t="s">
        <v>853</v>
      </c>
      <c r="W1508" s="0" t="s">
        <v>797</v>
      </c>
      <c r="X1508" s="0" t="s">
        <v>798</v>
      </c>
      <c r="Y1508" s="0" t="s">
        <v>799</v>
      </c>
      <c r="Z1508" s="0" t="s">
        <v>800</v>
      </c>
      <c r="AA1508" s="0" t="n">
        <v>102401.1</v>
      </c>
      <c r="AB1508" s="197" t="n">
        <v>37028.875</v>
      </c>
      <c r="AC1508" s="197" t="n">
        <v>37028.875</v>
      </c>
    </row>
    <row r="1509" customFormat="false" ht="12.75" hidden="false" customHeight="false" outlineLevel="0" collapsed="false">
      <c r="A1509" s="191" t="str">
        <f aca="false">B1509&amp;" "&amp;C1509&amp;" "&amp;D1509</f>
        <v>US Natural Gas Physical</v>
      </c>
      <c r="B1509" s="191" t="str">
        <f aca="false">IF((LEFT(N1509,2)="US"),"US","")</f>
        <v>US</v>
      </c>
      <c r="C1509" s="191" t="str">
        <f aca="false">M1509</f>
        <v>Natural Gas</v>
      </c>
      <c r="D1509" s="191" t="str">
        <f aca="false">IF(ISNUMBER(FIND("Phy",N1509))=TRUE(),"Physical","Financial")</f>
        <v>Physical</v>
      </c>
      <c r="E1509" s="191" t="n">
        <f aca="false">IF(VLOOKUP(S1509,'DD-Lookup'!$J$6:$L$50,3,FALSE())="Monthly",(YEAR(AC1509)-YEAR(AB1509))*12+MONTH(AC1509)-MONTH(AB1509)+1,(AC1509-AB1509+1))</f>
        <v>1</v>
      </c>
      <c r="F1509" s="220" t="n">
        <f aca="false">E1509*SUM(P1509:Q1509)</f>
        <v>10000</v>
      </c>
      <c r="G1509" s="196" t="n">
        <v>1246114</v>
      </c>
      <c r="H1509" s="197" t="n">
        <v>37026.3566782407</v>
      </c>
      <c r="I1509" s="0" t="s">
        <v>1788</v>
      </c>
      <c r="M1509" s="0" t="s">
        <v>927</v>
      </c>
      <c r="N1509" s="0" t="s">
        <v>1371</v>
      </c>
      <c r="O1509" s="0" t="s">
        <v>1372</v>
      </c>
      <c r="P1509" s="198" t="n">
        <v>10000</v>
      </c>
      <c r="S1509" s="0" t="s">
        <v>1343</v>
      </c>
      <c r="T1509" s="0" t="s">
        <v>772</v>
      </c>
      <c r="U1509" s="200" t="n">
        <v>4.5387</v>
      </c>
      <c r="V1509" s="0" t="s">
        <v>2169</v>
      </c>
      <c r="W1509" s="0" t="s">
        <v>1374</v>
      </c>
      <c r="X1509" s="0" t="s">
        <v>1375</v>
      </c>
      <c r="Y1509" s="0" t="s">
        <v>1376</v>
      </c>
      <c r="Z1509" s="0" t="s">
        <v>573</v>
      </c>
      <c r="AA1509" s="0" t="n">
        <v>789187</v>
      </c>
      <c r="AB1509" s="197" t="n">
        <v>37027.875</v>
      </c>
      <c r="AC1509" s="197" t="n">
        <v>37027.875</v>
      </c>
    </row>
    <row r="1510" customFormat="false" ht="12.75" hidden="false" customHeight="false" outlineLevel="0" collapsed="false">
      <c r="A1510" s="191" t="str">
        <f aca="false">B1510&amp;" "&amp;C1510&amp;" "&amp;D1510</f>
        <v>US Power Physical</v>
      </c>
      <c r="B1510" s="191" t="str">
        <f aca="false">IF((LEFT(N1510,2)="US"),"US","")</f>
        <v>US</v>
      </c>
      <c r="C1510" s="191" t="str">
        <f aca="false">M1510</f>
        <v>Power</v>
      </c>
      <c r="D1510" s="191" t="str">
        <f aca="false">IF(ISNUMBER(FIND("Phy",N1510))=TRUE(),"Physical","Financial")</f>
        <v>Physical</v>
      </c>
      <c r="E1510" s="191" t="n">
        <f aca="false">IF(VLOOKUP(S1510,'DD-Lookup'!$J$6:$L$50,3,FALSE())="Monthly",(YEAR(AC1510)-YEAR(AB1510))*12+MONTH(AC1510)-MONTH(AB1510)+1,(AC1510-AB1510+1))</f>
        <v>31</v>
      </c>
      <c r="F1510" s="220" t="n">
        <f aca="false">E1510*SUM(P1510:Q1510)</f>
        <v>775</v>
      </c>
      <c r="G1510" s="196" t="n">
        <v>1246115</v>
      </c>
      <c r="H1510" s="197" t="n">
        <v>37026.356724537</v>
      </c>
      <c r="I1510" s="0" t="s">
        <v>1266</v>
      </c>
      <c r="M1510" s="0" t="s">
        <v>72</v>
      </c>
      <c r="N1510" s="0" t="s">
        <v>1741</v>
      </c>
      <c r="O1510" s="0" t="s">
        <v>2170</v>
      </c>
      <c r="P1510" s="198" t="n">
        <v>25</v>
      </c>
      <c r="S1510" s="0" t="s">
        <v>781</v>
      </c>
      <c r="T1510" s="0" t="s">
        <v>772</v>
      </c>
      <c r="U1510" s="200" t="n">
        <v>460</v>
      </c>
      <c r="V1510" s="0" t="s">
        <v>2171</v>
      </c>
      <c r="W1510" s="0" t="s">
        <v>2049</v>
      </c>
      <c r="X1510" s="0" t="s">
        <v>1745</v>
      </c>
      <c r="Y1510" s="0" t="s">
        <v>1167</v>
      </c>
      <c r="Z1510" s="0" t="s">
        <v>628</v>
      </c>
      <c r="AA1510" s="0" t="n">
        <v>611114.1</v>
      </c>
      <c r="AB1510" s="197" t="n">
        <v>37104.875</v>
      </c>
      <c r="AC1510" s="197" t="n">
        <v>37134.875</v>
      </c>
    </row>
    <row r="1511" customFormat="false" ht="12.75" hidden="false" customHeight="false" outlineLevel="0" collapsed="false">
      <c r="A1511" s="191" t="str">
        <f aca="false">B1511&amp;" "&amp;C1511&amp;" "&amp;D1511</f>
        <v>US Natural Gas Physical</v>
      </c>
      <c r="B1511" s="191" t="str">
        <f aca="false">IF((LEFT(N1511,2)="US"),"US","")</f>
        <v>US</v>
      </c>
      <c r="C1511" s="191" t="str">
        <f aca="false">M1511</f>
        <v>Natural Gas</v>
      </c>
      <c r="D1511" s="191" t="str">
        <f aca="false">IF(ISNUMBER(FIND("Phy",N1511))=TRUE(),"Physical","Financial")</f>
        <v>Physical</v>
      </c>
      <c r="E1511" s="191" t="n">
        <f aca="false">IF(VLOOKUP(S1511,'DD-Lookup'!$J$6:$L$50,3,FALSE())="Monthly",(YEAR(AC1511)-YEAR(AB1511))*12+MONTH(AC1511)-MONTH(AB1511)+1,(AC1511-AB1511+1))</f>
        <v>1</v>
      </c>
      <c r="F1511" s="220" t="n">
        <f aca="false">E1511*SUM(P1511:Q1511)</f>
        <v>20000</v>
      </c>
      <c r="G1511" s="196" t="n">
        <v>1246119</v>
      </c>
      <c r="H1511" s="197" t="n">
        <v>37026.3567361111</v>
      </c>
      <c r="I1511" s="0" t="s">
        <v>1219</v>
      </c>
      <c r="M1511" s="0" t="s">
        <v>927</v>
      </c>
      <c r="N1511" s="0" t="s">
        <v>1371</v>
      </c>
      <c r="O1511" s="0" t="s">
        <v>2095</v>
      </c>
      <c r="P1511" s="198" t="n">
        <v>20000</v>
      </c>
      <c r="S1511" s="0" t="s">
        <v>1343</v>
      </c>
      <c r="T1511" s="0" t="s">
        <v>772</v>
      </c>
      <c r="U1511" s="200" t="n">
        <v>4.63</v>
      </c>
      <c r="V1511" s="0" t="s">
        <v>2172</v>
      </c>
      <c r="W1511" s="0" t="s">
        <v>1587</v>
      </c>
      <c r="X1511" s="0" t="s">
        <v>1588</v>
      </c>
      <c r="Y1511" s="0" t="s">
        <v>1376</v>
      </c>
      <c r="Z1511" s="0" t="s">
        <v>573</v>
      </c>
      <c r="AA1511" s="0" t="n">
        <v>789188</v>
      </c>
      <c r="AB1511" s="197" t="n">
        <v>37027.875</v>
      </c>
      <c r="AC1511" s="197" t="n">
        <v>37027.875</v>
      </c>
    </row>
    <row r="1512" customFormat="false" ht="12.75" hidden="false" customHeight="false" outlineLevel="0" collapsed="false">
      <c r="A1512" s="191" t="str">
        <f aca="false">B1512&amp;" "&amp;C1512&amp;" "&amp;D1512</f>
        <v>US Natural Gas Financial</v>
      </c>
      <c r="B1512" s="191" t="str">
        <f aca="false">IF((LEFT(N1512,2)="US"),"US","")</f>
        <v>US</v>
      </c>
      <c r="C1512" s="191" t="str">
        <f aca="false">M1512</f>
        <v>Natural Gas</v>
      </c>
      <c r="D1512" s="191" t="str">
        <f aca="false">IF(ISNUMBER(FIND("Phy",N1512))=TRUE(),"Physical","Financial")</f>
        <v>Financial</v>
      </c>
      <c r="E1512" s="191" t="n">
        <f aca="false">IF(VLOOKUP(S1512,'DD-Lookup'!$J$6:$L$50,3,FALSE())="Monthly",(YEAR(AC1512)-YEAR(AB1512))*12+MONTH(AC1512)-MONTH(AB1512)+1,(AC1512-AB1512+1))</f>
        <v>30</v>
      </c>
      <c r="F1512" s="220" t="n">
        <f aca="false">E1512*SUM(P1512:Q1512)</f>
        <v>450000</v>
      </c>
      <c r="G1512" s="196" t="n">
        <v>1246120</v>
      </c>
      <c r="H1512" s="197" t="n">
        <v>37026.3567824074</v>
      </c>
      <c r="I1512" s="0" t="s">
        <v>1482</v>
      </c>
      <c r="M1512" s="0" t="s">
        <v>927</v>
      </c>
      <c r="N1512" s="0" t="s">
        <v>1341</v>
      </c>
      <c r="O1512" s="0" t="s">
        <v>1655</v>
      </c>
      <c r="P1512" s="198" t="n">
        <v>15000</v>
      </c>
      <c r="S1512" s="0" t="s">
        <v>1343</v>
      </c>
      <c r="T1512" s="0" t="s">
        <v>772</v>
      </c>
      <c r="U1512" s="200" t="n">
        <v>4.485</v>
      </c>
      <c r="V1512" s="0" t="s">
        <v>2173</v>
      </c>
      <c r="W1512" s="0" t="s">
        <v>1345</v>
      </c>
      <c r="X1512" s="0" t="s">
        <v>1346</v>
      </c>
      <c r="Y1512" s="0" t="s">
        <v>893</v>
      </c>
      <c r="Z1512" s="0" t="s">
        <v>573</v>
      </c>
      <c r="AA1512" s="0" t="s">
        <v>2174</v>
      </c>
      <c r="AB1512" s="197" t="n">
        <v>37043.9159722222</v>
      </c>
      <c r="AC1512" s="197" t="n">
        <v>37072.9159722222</v>
      </c>
      <c r="AD1512" s="0" t="n">
        <f aca="false">(AC1512-AB1512+1)*SUM(P1512:Q1512)</f>
        <v>450000</v>
      </c>
    </row>
    <row r="1513" customFormat="false" ht="12.75" hidden="false" customHeight="false" outlineLevel="0" collapsed="false">
      <c r="A1513" s="191" t="str">
        <f aca="false">B1513&amp;" "&amp;C1513&amp;" "&amp;D1513</f>
        <v>US Natural Gas Financial</v>
      </c>
      <c r="B1513" s="191" t="str">
        <f aca="false">IF((LEFT(N1513,2)="US"),"US","")</f>
        <v>US</v>
      </c>
      <c r="C1513" s="191" t="str">
        <f aca="false">M1513</f>
        <v>Natural Gas</v>
      </c>
      <c r="D1513" s="191" t="str">
        <f aca="false">IF(ISNUMBER(FIND("Phy",N1513))=TRUE(),"Physical","Financial")</f>
        <v>Financial</v>
      </c>
      <c r="E1513" s="191" t="n">
        <f aca="false">IF(VLOOKUP(S1513,'DD-Lookup'!$J$6:$L$50,3,FALSE())="Monthly",(YEAR(AC1513)-YEAR(AB1513))*12+MONTH(AC1513)-MONTH(AB1513)+1,(AC1513-AB1513+1))</f>
        <v>153</v>
      </c>
      <c r="F1513" s="220" t="n">
        <f aca="false">E1513*SUM(P1513:Q1513)</f>
        <v>765000</v>
      </c>
      <c r="G1513" s="196" t="n">
        <v>1246121</v>
      </c>
      <c r="H1513" s="197" t="n">
        <v>37026.3567939815</v>
      </c>
      <c r="I1513" s="0" t="s">
        <v>609</v>
      </c>
      <c r="M1513" s="0" t="s">
        <v>927</v>
      </c>
      <c r="N1513" s="0" t="s">
        <v>1341</v>
      </c>
      <c r="O1513" s="0" t="s">
        <v>1526</v>
      </c>
      <c r="Q1513" s="198" t="n">
        <v>5000</v>
      </c>
      <c r="S1513" s="0" t="s">
        <v>1343</v>
      </c>
      <c r="T1513" s="0" t="s">
        <v>772</v>
      </c>
      <c r="U1513" s="200" t="n">
        <v>4.6</v>
      </c>
      <c r="V1513" s="0" t="s">
        <v>1642</v>
      </c>
      <c r="W1513" s="0" t="s">
        <v>1345</v>
      </c>
      <c r="X1513" s="0" t="s">
        <v>1346</v>
      </c>
      <c r="Y1513" s="0" t="s">
        <v>893</v>
      </c>
      <c r="Z1513" s="0" t="s">
        <v>573</v>
      </c>
      <c r="AA1513" s="0" t="s">
        <v>2175</v>
      </c>
      <c r="AB1513" s="197" t="n">
        <v>37043</v>
      </c>
      <c r="AC1513" s="197" t="n">
        <v>37195</v>
      </c>
      <c r="AD1513" s="0" t="n">
        <f aca="false">(AC1513-AB1513+1)*SUM(P1513:Q1513)</f>
        <v>765000</v>
      </c>
    </row>
    <row r="1514" customFormat="false" ht="12.75" hidden="false" customHeight="false" outlineLevel="0" collapsed="false">
      <c r="A1514" s="191" t="str">
        <f aca="false">B1514&amp;" "&amp;C1514&amp;" "&amp;D1514</f>
        <v>US Natural Gas Financial</v>
      </c>
      <c r="B1514" s="191" t="str">
        <f aca="false">IF((LEFT(N1514,2)="US"),"US","")</f>
        <v>US</v>
      </c>
      <c r="C1514" s="191" t="str">
        <f aca="false">M1514</f>
        <v>Natural Gas</v>
      </c>
      <c r="D1514" s="191" t="str">
        <f aca="false">IF(ISNUMBER(FIND("Phy",N1514))=TRUE(),"Physical","Financial")</f>
        <v>Financial</v>
      </c>
      <c r="E1514" s="191" t="n">
        <f aca="false">IF(VLOOKUP(S1514,'DD-Lookup'!$J$6:$L$50,3,FALSE())="Monthly",(YEAR(AC1514)-YEAR(AB1514))*12+MONTH(AC1514)-MONTH(AB1514)+1,(AC1514-AB1514+1))</f>
        <v>30</v>
      </c>
      <c r="F1514" s="220" t="n">
        <f aca="false">E1514*SUM(P1514:Q1514)</f>
        <v>150000</v>
      </c>
      <c r="G1514" s="196" t="n">
        <v>1246123</v>
      </c>
      <c r="H1514" s="197" t="n">
        <v>37026.3568287037</v>
      </c>
      <c r="I1514" s="0" t="s">
        <v>1352</v>
      </c>
      <c r="M1514" s="0" t="s">
        <v>927</v>
      </c>
      <c r="N1514" s="0" t="s">
        <v>1341</v>
      </c>
      <c r="O1514" s="0" t="s">
        <v>1342</v>
      </c>
      <c r="Q1514" s="198" t="n">
        <v>5000</v>
      </c>
      <c r="S1514" s="0" t="s">
        <v>1343</v>
      </c>
      <c r="T1514" s="0" t="s">
        <v>772</v>
      </c>
      <c r="U1514" s="200" t="n">
        <v>4.495</v>
      </c>
      <c r="V1514" s="0" t="s">
        <v>2176</v>
      </c>
      <c r="W1514" s="0" t="s">
        <v>1345</v>
      </c>
      <c r="X1514" s="0" t="s">
        <v>1346</v>
      </c>
      <c r="Y1514" s="0" t="s">
        <v>893</v>
      </c>
      <c r="Z1514" s="0" t="s">
        <v>573</v>
      </c>
      <c r="AA1514" s="0" t="s">
        <v>2177</v>
      </c>
      <c r="AB1514" s="197" t="n">
        <v>37043.875</v>
      </c>
      <c r="AC1514" s="197" t="n">
        <v>37072.875</v>
      </c>
      <c r="AD1514" s="0" t="n">
        <f aca="false">(AC1514-AB1514+1)*SUM(P1514:Q1514)</f>
        <v>150000</v>
      </c>
    </row>
    <row r="1515" customFormat="false" ht="12.75" hidden="false" customHeight="false" outlineLevel="0" collapsed="false">
      <c r="A1515" s="191" t="str">
        <f aca="false">B1515&amp;" "&amp;C1515&amp;" "&amp;D1515</f>
        <v>US Power Physical</v>
      </c>
      <c r="B1515" s="191" t="str">
        <f aca="false">IF((LEFT(N1515,2)="US"),"US","")</f>
        <v>US</v>
      </c>
      <c r="C1515" s="191" t="str">
        <f aca="false">M1515</f>
        <v>Power</v>
      </c>
      <c r="D1515" s="191" t="str">
        <f aca="false">IF(ISNUMBER(FIND("Phy",N1515))=TRUE(),"Physical","Financial")</f>
        <v>Physical</v>
      </c>
      <c r="E1515" s="191" t="n">
        <f aca="false">IF(VLOOKUP(S1515,'DD-Lookup'!$J$6:$L$50,3,FALSE())="Monthly",(YEAR(AC1515)-YEAR(AB1515))*12+MONTH(AC1515)-MONTH(AB1515)+1,(AC1515-AB1515+1))</f>
        <v>30</v>
      </c>
      <c r="F1515" s="220" t="n">
        <f aca="false">E1515*SUM(P1515:Q1515)</f>
        <v>1500</v>
      </c>
      <c r="G1515" s="196" t="n">
        <v>1246124</v>
      </c>
      <c r="H1515" s="197" t="n">
        <v>37026.3568287037</v>
      </c>
      <c r="I1515" s="0" t="s">
        <v>1180</v>
      </c>
      <c r="M1515" s="0" t="s">
        <v>72</v>
      </c>
      <c r="N1515" s="0" t="s">
        <v>1190</v>
      </c>
      <c r="O1515" s="0" t="s">
        <v>1602</v>
      </c>
      <c r="Q1515" s="198" t="n">
        <v>50</v>
      </c>
      <c r="S1515" s="0" t="s">
        <v>781</v>
      </c>
      <c r="T1515" s="0" t="s">
        <v>772</v>
      </c>
      <c r="U1515" s="200" t="n">
        <v>72.75</v>
      </c>
      <c r="V1515" s="0" t="s">
        <v>1577</v>
      </c>
      <c r="W1515" s="0" t="s">
        <v>1284</v>
      </c>
      <c r="X1515" s="0" t="s">
        <v>1338</v>
      </c>
      <c r="Y1515" s="0" t="s">
        <v>1167</v>
      </c>
      <c r="Z1515" s="0" t="s">
        <v>628</v>
      </c>
      <c r="AA1515" s="0" t="n">
        <v>611116.1</v>
      </c>
      <c r="AB1515" s="197" t="n">
        <v>37043.5944444445</v>
      </c>
      <c r="AC1515" s="197" t="n">
        <v>37072.5944444445</v>
      </c>
    </row>
    <row r="1516" customFormat="false" ht="12.75" hidden="false" customHeight="false" outlineLevel="0" collapsed="false">
      <c r="A1516" s="191" t="str">
        <f aca="false">B1516&amp;" "&amp;C1516&amp;" "&amp;D1516</f>
        <v> Natural Gas Physical</v>
      </c>
      <c r="B1516" s="191" t="str">
        <f aca="false">IF((LEFT(N1516,2)="US"),"US","")</f>
        <v/>
      </c>
      <c r="C1516" s="191" t="str">
        <f aca="false">M1516</f>
        <v>Natural Gas</v>
      </c>
      <c r="D1516" s="191" t="str">
        <f aca="false">IF(ISNUMBER(FIND("Phy",N1516))=TRUE(),"Physical","Financial")</f>
        <v>Physical</v>
      </c>
      <c r="E1516" s="191" t="n">
        <f aca="false">IF(VLOOKUP(S1516,'DD-Lookup'!$J$6:$L$50,3,FALSE())="Monthly",(YEAR(AC1516)-YEAR(AB1516))*12+MONTH(AC1516)-MONTH(AB1516)+1,(AC1516-AB1516+1))</f>
        <v>1</v>
      </c>
      <c r="F1516" s="220" t="n">
        <f aca="false">E1516*SUM(P1516:Q1516)</f>
        <v>2500</v>
      </c>
      <c r="G1516" s="196" t="n">
        <v>1246122</v>
      </c>
      <c r="H1516" s="197" t="n">
        <v>37026.3568287037</v>
      </c>
      <c r="I1516" s="0" t="s">
        <v>2178</v>
      </c>
      <c r="M1516" s="0" t="s">
        <v>927</v>
      </c>
      <c r="N1516" s="0" t="s">
        <v>1719</v>
      </c>
      <c r="O1516" s="0" t="s">
        <v>1720</v>
      </c>
      <c r="Q1516" s="198" t="n">
        <v>2500</v>
      </c>
      <c r="S1516" s="0" t="s">
        <v>327</v>
      </c>
      <c r="T1516" s="0" t="s">
        <v>1721</v>
      </c>
      <c r="U1516" s="200" t="n">
        <v>6.03</v>
      </c>
      <c r="V1516" s="0" t="s">
        <v>2179</v>
      </c>
      <c r="W1516" s="0" t="s">
        <v>1723</v>
      </c>
      <c r="X1516" s="0" t="s">
        <v>1724</v>
      </c>
      <c r="Y1516" s="0" t="s">
        <v>1376</v>
      </c>
      <c r="Z1516" s="0" t="s">
        <v>646</v>
      </c>
      <c r="AA1516" s="0" t="n">
        <v>789189</v>
      </c>
      <c r="AB1516" s="197" t="n">
        <v>37026.875</v>
      </c>
      <c r="AC1516" s="197" t="n">
        <v>37026.875</v>
      </c>
    </row>
    <row r="1517" customFormat="false" ht="12.75" hidden="false" customHeight="false" outlineLevel="0" collapsed="false">
      <c r="A1517" s="191" t="str">
        <f aca="false">B1517&amp;" "&amp;C1517&amp;" "&amp;D1517</f>
        <v>US Natural Gas Financial</v>
      </c>
      <c r="B1517" s="191" t="str">
        <f aca="false">IF((LEFT(N1517,2)="US"),"US","")</f>
        <v>US</v>
      </c>
      <c r="C1517" s="191" t="str">
        <f aca="false">M1517</f>
        <v>Natural Gas</v>
      </c>
      <c r="D1517" s="191" t="str">
        <f aca="false">IF(ISNUMBER(FIND("Phy",N1517))=TRUE(),"Physical","Financial")</f>
        <v>Financial</v>
      </c>
      <c r="E1517" s="191" t="n">
        <f aca="false">IF(VLOOKUP(S1517,'DD-Lookup'!$J$6:$L$50,3,FALSE())="Monthly",(YEAR(AC1517)-YEAR(AB1517))*12+MONTH(AC1517)-MONTH(AB1517)+1,(AC1517-AB1517+1))</f>
        <v>30</v>
      </c>
      <c r="F1517" s="220" t="n">
        <f aca="false">E1517*SUM(P1517:Q1517)</f>
        <v>750000</v>
      </c>
      <c r="G1517" s="196" t="n">
        <v>1246126</v>
      </c>
      <c r="H1517" s="197" t="n">
        <v>37026.3568981482</v>
      </c>
      <c r="I1517" s="0" t="s">
        <v>609</v>
      </c>
      <c r="M1517" s="0" t="s">
        <v>927</v>
      </c>
      <c r="N1517" s="0" t="s">
        <v>1399</v>
      </c>
      <c r="O1517" s="0" t="s">
        <v>1779</v>
      </c>
      <c r="Q1517" s="198" t="n">
        <v>25000</v>
      </c>
      <c r="S1517" s="0" t="s">
        <v>1343</v>
      </c>
      <c r="T1517" s="0" t="s">
        <v>772</v>
      </c>
      <c r="U1517" s="200" t="n">
        <v>-0.065</v>
      </c>
      <c r="V1517" s="0" t="s">
        <v>2104</v>
      </c>
      <c r="W1517" s="0" t="s">
        <v>1781</v>
      </c>
      <c r="X1517" s="0" t="s">
        <v>1782</v>
      </c>
      <c r="Y1517" s="0" t="s">
        <v>893</v>
      </c>
      <c r="Z1517" s="0" t="s">
        <v>573</v>
      </c>
      <c r="AA1517" s="0" t="s">
        <v>2180</v>
      </c>
      <c r="AB1517" s="197" t="n">
        <v>37043.875</v>
      </c>
      <c r="AC1517" s="197" t="n">
        <v>37072.875</v>
      </c>
      <c r="AD1517" s="0" t="n">
        <f aca="false">(AC1517-AB1517+1)*SUM(P1517:Q1517)</f>
        <v>750000</v>
      </c>
    </row>
    <row r="1518" customFormat="false" ht="12.75" hidden="false" customHeight="false" outlineLevel="0" collapsed="false">
      <c r="A1518" s="191" t="str">
        <f aca="false">B1518&amp;" "&amp;C1518&amp;" "&amp;D1518</f>
        <v>US Natural Gas Physical</v>
      </c>
      <c r="B1518" s="191" t="str">
        <f aca="false">IF((LEFT(N1518,2)="US"),"US","")</f>
        <v>US</v>
      </c>
      <c r="C1518" s="191" t="str">
        <f aca="false">M1518</f>
        <v>Natural Gas</v>
      </c>
      <c r="D1518" s="191" t="str">
        <f aca="false">IF(ISNUMBER(FIND("Phy",N1518))=TRUE(),"Physical","Financial")</f>
        <v>Physical</v>
      </c>
      <c r="E1518" s="191" t="n">
        <f aca="false">IF(VLOOKUP(S1518,'DD-Lookup'!$J$6:$L$50,3,FALSE())="Monthly",(YEAR(AC1518)-YEAR(AB1518))*12+MONTH(AC1518)-MONTH(AB1518)+1,(AC1518-AB1518+1))</f>
        <v>1</v>
      </c>
      <c r="F1518" s="220" t="n">
        <f aca="false">E1518*SUM(P1518:Q1518)</f>
        <v>3698</v>
      </c>
      <c r="G1518" s="196" t="n">
        <v>1246125</v>
      </c>
      <c r="H1518" s="197" t="n">
        <v>37026.3568981482</v>
      </c>
      <c r="I1518" s="0" t="s">
        <v>1377</v>
      </c>
      <c r="M1518" s="0" t="s">
        <v>927</v>
      </c>
      <c r="N1518" s="0" t="s">
        <v>1371</v>
      </c>
      <c r="O1518" s="0" t="s">
        <v>1469</v>
      </c>
      <c r="Q1518" s="198" t="n">
        <v>3698</v>
      </c>
      <c r="S1518" s="0" t="s">
        <v>1343</v>
      </c>
      <c r="T1518" s="0" t="s">
        <v>772</v>
      </c>
      <c r="U1518" s="200" t="n">
        <v>4.4</v>
      </c>
      <c r="V1518" s="0" t="s">
        <v>1378</v>
      </c>
      <c r="W1518" s="0" t="s">
        <v>1459</v>
      </c>
      <c r="X1518" s="0" t="s">
        <v>1460</v>
      </c>
      <c r="Y1518" s="0" t="s">
        <v>1376</v>
      </c>
      <c r="Z1518" s="0" t="s">
        <v>573</v>
      </c>
      <c r="AA1518" s="0" t="n">
        <v>789190</v>
      </c>
      <c r="AB1518" s="197" t="n">
        <v>37027.875</v>
      </c>
      <c r="AC1518" s="197" t="n">
        <v>37027.875</v>
      </c>
    </row>
    <row r="1519" customFormat="false" ht="12.75" hidden="false" customHeight="false" outlineLevel="0" collapsed="false">
      <c r="A1519" s="191" t="str">
        <f aca="false">B1519&amp;" "&amp;C1519&amp;" "&amp;D1519</f>
        <v>US Power Physical</v>
      </c>
      <c r="B1519" s="191" t="str">
        <f aca="false">IF((LEFT(N1519,2)="US"),"US","")</f>
        <v>US</v>
      </c>
      <c r="C1519" s="191" t="str">
        <f aca="false">M1519</f>
        <v>Power</v>
      </c>
      <c r="D1519" s="191" t="str">
        <f aca="false">IF(ISNUMBER(FIND("Phy",N1519))=TRUE(),"Physical","Financial")</f>
        <v>Physical</v>
      </c>
      <c r="E1519" s="191" t="n">
        <f aca="false">IF(VLOOKUP(S1519,'DD-Lookup'!$J$6:$L$50,3,FALSE())="Monthly",(YEAR(AC1519)-YEAR(AB1519))*12+MONTH(AC1519)-MONTH(AB1519)+1,(AC1519-AB1519+1))</f>
        <v>1</v>
      </c>
      <c r="F1519" s="220" t="n">
        <f aca="false">E1519*SUM(P1519:Q1519)</f>
        <v>25</v>
      </c>
      <c r="G1519" s="196" t="n">
        <v>1246127</v>
      </c>
      <c r="H1519" s="197" t="n">
        <v>37026.3569212963</v>
      </c>
      <c r="I1519" s="0" t="s">
        <v>1759</v>
      </c>
      <c r="M1519" s="0" t="s">
        <v>72</v>
      </c>
      <c r="N1519" s="0" t="s">
        <v>1741</v>
      </c>
      <c r="O1519" s="0" t="s">
        <v>1823</v>
      </c>
      <c r="P1519" s="198" t="n">
        <v>25</v>
      </c>
      <c r="S1519" s="0" t="s">
        <v>781</v>
      </c>
      <c r="T1519" s="0" t="s">
        <v>772</v>
      </c>
      <c r="U1519" s="200" t="n">
        <v>240</v>
      </c>
      <c r="V1519" s="0" t="s">
        <v>1761</v>
      </c>
      <c r="W1519" s="0" t="s">
        <v>1825</v>
      </c>
      <c r="X1519" s="0" t="s">
        <v>1826</v>
      </c>
      <c r="Y1519" s="0" t="s">
        <v>1167</v>
      </c>
      <c r="Z1519" s="0" t="s">
        <v>628</v>
      </c>
      <c r="AA1519" s="0" t="n">
        <v>611117.1</v>
      </c>
      <c r="AB1519" s="197" t="n">
        <v>37027.875</v>
      </c>
      <c r="AC1519" s="197" t="n">
        <v>37027.875</v>
      </c>
    </row>
    <row r="1520" customFormat="false" ht="12.75" hidden="false" customHeight="false" outlineLevel="0" collapsed="false">
      <c r="A1520" s="191" t="str">
        <f aca="false">B1520&amp;" "&amp;C1520&amp;" "&amp;D1520</f>
        <v>US Natural Gas Physical</v>
      </c>
      <c r="B1520" s="191" t="str">
        <f aca="false">IF((LEFT(N1520,2)="US"),"US","")</f>
        <v>US</v>
      </c>
      <c r="C1520" s="191" t="str">
        <f aca="false">M1520</f>
        <v>Natural Gas</v>
      </c>
      <c r="D1520" s="191" t="str">
        <f aca="false">IF(ISNUMBER(FIND("Phy",N1520))=TRUE(),"Physical","Financial")</f>
        <v>Physical</v>
      </c>
      <c r="E1520" s="191" t="n">
        <f aca="false">IF(VLOOKUP(S1520,'DD-Lookup'!$J$6:$L$50,3,FALSE())="Monthly",(YEAR(AC1520)-YEAR(AB1520))*12+MONTH(AC1520)-MONTH(AB1520)+1,(AC1520-AB1520+1))</f>
        <v>1</v>
      </c>
      <c r="F1520" s="220" t="n">
        <f aca="false">E1520*SUM(P1520:Q1520)</f>
        <v>5000</v>
      </c>
      <c r="G1520" s="196" t="n">
        <v>1246128</v>
      </c>
      <c r="H1520" s="197" t="n">
        <v>37026.3569675926</v>
      </c>
      <c r="I1520" s="0" t="s">
        <v>609</v>
      </c>
      <c r="M1520" s="0" t="s">
        <v>927</v>
      </c>
      <c r="N1520" s="0" t="s">
        <v>1371</v>
      </c>
      <c r="O1520" s="0" t="s">
        <v>1372</v>
      </c>
      <c r="Q1520" s="198" t="n">
        <v>5000</v>
      </c>
      <c r="S1520" s="0" t="s">
        <v>1343</v>
      </c>
      <c r="T1520" s="0" t="s">
        <v>772</v>
      </c>
      <c r="U1520" s="200" t="n">
        <v>4.54</v>
      </c>
      <c r="V1520" s="0" t="s">
        <v>1453</v>
      </c>
      <c r="W1520" s="0" t="s">
        <v>1374</v>
      </c>
      <c r="X1520" s="0" t="s">
        <v>1375</v>
      </c>
      <c r="Y1520" s="0" t="s">
        <v>1376</v>
      </c>
      <c r="Z1520" s="0" t="s">
        <v>573</v>
      </c>
      <c r="AA1520" s="0" t="n">
        <v>789191</v>
      </c>
      <c r="AB1520" s="197" t="n">
        <v>37027.875</v>
      </c>
      <c r="AC1520" s="197" t="n">
        <v>37027.875</v>
      </c>
    </row>
    <row r="1521" customFormat="false" ht="12.75" hidden="false" customHeight="false" outlineLevel="0" collapsed="false">
      <c r="A1521" s="191" t="str">
        <f aca="false">B1521&amp;" "&amp;C1521&amp;" "&amp;D1521</f>
        <v>US Natural Gas Physical</v>
      </c>
      <c r="B1521" s="191" t="str">
        <f aca="false">IF((LEFT(N1521,2)="US"),"US","")</f>
        <v>US</v>
      </c>
      <c r="C1521" s="191" t="str">
        <f aca="false">M1521</f>
        <v>Natural Gas</v>
      </c>
      <c r="D1521" s="191" t="str">
        <f aca="false">IF(ISNUMBER(FIND("Phy",N1521))=TRUE(),"Physical","Financial")</f>
        <v>Physical</v>
      </c>
      <c r="E1521" s="191" t="n">
        <f aca="false">IF(VLOOKUP(S1521,'DD-Lookup'!$J$6:$L$50,3,FALSE())="Monthly",(YEAR(AC1521)-YEAR(AB1521))*12+MONTH(AC1521)-MONTH(AB1521)+1,(AC1521-AB1521+1))</f>
        <v>1</v>
      </c>
      <c r="F1521" s="220" t="n">
        <f aca="false">E1521*SUM(P1521:Q1521)</f>
        <v>10000</v>
      </c>
      <c r="G1521" s="196" t="n">
        <v>1246129</v>
      </c>
      <c r="H1521" s="197" t="n">
        <v>37026.3571064815</v>
      </c>
      <c r="I1521" s="0" t="s">
        <v>1362</v>
      </c>
      <c r="M1521" s="0" t="s">
        <v>927</v>
      </c>
      <c r="N1521" s="0" t="s">
        <v>1371</v>
      </c>
      <c r="O1521" s="0" t="s">
        <v>1703</v>
      </c>
      <c r="P1521" s="198" t="n">
        <v>10000</v>
      </c>
      <c r="S1521" s="0" t="s">
        <v>1343</v>
      </c>
      <c r="T1521" s="0" t="s">
        <v>772</v>
      </c>
      <c r="U1521" s="200" t="n">
        <v>4.3</v>
      </c>
      <c r="V1521" s="0" t="s">
        <v>1999</v>
      </c>
      <c r="W1521" s="0" t="s">
        <v>1705</v>
      </c>
      <c r="X1521" s="0" t="s">
        <v>1676</v>
      </c>
      <c r="Y1521" s="0" t="s">
        <v>1376</v>
      </c>
      <c r="Z1521" s="0" t="s">
        <v>573</v>
      </c>
      <c r="AA1521" s="0" t="n">
        <v>789193</v>
      </c>
      <c r="AB1521" s="197" t="n">
        <v>37027.875</v>
      </c>
      <c r="AC1521" s="197" t="n">
        <v>37027.875</v>
      </c>
    </row>
    <row r="1522" customFormat="false" ht="12.75" hidden="false" customHeight="false" outlineLevel="0" collapsed="false">
      <c r="A1522" s="191" t="str">
        <f aca="false">B1522&amp;" "&amp;C1522&amp;" "&amp;D1522</f>
        <v>US Natural Gas Financial</v>
      </c>
      <c r="B1522" s="191" t="str">
        <f aca="false">IF((LEFT(N1522,2)="US"),"US","")</f>
        <v>US</v>
      </c>
      <c r="C1522" s="191" t="str">
        <f aca="false">M1522</f>
        <v>Natural Gas</v>
      </c>
      <c r="D1522" s="191" t="str">
        <f aca="false">IF(ISNUMBER(FIND("Phy",N1522))=TRUE(),"Physical","Financial")</f>
        <v>Financial</v>
      </c>
      <c r="E1522" s="191" t="n">
        <f aca="false">IF(VLOOKUP(S1522,'DD-Lookup'!$J$6:$L$50,3,FALSE())="Monthly",(YEAR(AC1522)-YEAR(AB1522))*12+MONTH(AC1522)-MONTH(AB1522)+1,(AC1522-AB1522+1))</f>
        <v>153</v>
      </c>
      <c r="F1522" s="220" t="n">
        <f aca="false">E1522*SUM(P1522:Q1522)</f>
        <v>765000</v>
      </c>
      <c r="G1522" s="196" t="n">
        <v>1246130</v>
      </c>
      <c r="H1522" s="197" t="n">
        <v>37026.3571180556</v>
      </c>
      <c r="I1522" s="0" t="s">
        <v>2154</v>
      </c>
      <c r="M1522" s="0" t="s">
        <v>927</v>
      </c>
      <c r="N1522" s="0" t="s">
        <v>1341</v>
      </c>
      <c r="O1522" s="0" t="s">
        <v>1526</v>
      </c>
      <c r="P1522" s="198" t="n">
        <v>5000</v>
      </c>
      <c r="S1522" s="0" t="s">
        <v>1343</v>
      </c>
      <c r="T1522" s="0" t="s">
        <v>772</v>
      </c>
      <c r="U1522" s="200" t="n">
        <v>4.595</v>
      </c>
      <c r="V1522" s="0" t="s">
        <v>2181</v>
      </c>
      <c r="W1522" s="0" t="s">
        <v>1345</v>
      </c>
      <c r="X1522" s="0" t="s">
        <v>1346</v>
      </c>
      <c r="Y1522" s="0" t="s">
        <v>893</v>
      </c>
      <c r="Z1522" s="0" t="s">
        <v>573</v>
      </c>
      <c r="AA1522" s="0" t="s">
        <v>2182</v>
      </c>
      <c r="AB1522" s="197" t="n">
        <v>37043</v>
      </c>
      <c r="AC1522" s="197" t="n">
        <v>37195</v>
      </c>
      <c r="AD1522" s="0" t="n">
        <f aca="false">(AC1522-AB1522+1)*SUM(P1522:Q1522)</f>
        <v>765000</v>
      </c>
    </row>
    <row r="1523" customFormat="false" ht="12.75" hidden="false" customHeight="false" outlineLevel="0" collapsed="false">
      <c r="A1523" s="191" t="str">
        <f aca="false">B1523&amp;" "&amp;C1523&amp;" "&amp;D1523</f>
        <v>US Natural Gas Financial</v>
      </c>
      <c r="B1523" s="191" t="str">
        <f aca="false">IF((LEFT(N1523,2)="US"),"US","")</f>
        <v>US</v>
      </c>
      <c r="C1523" s="191" t="str">
        <f aca="false">M1523</f>
        <v>Natural Gas</v>
      </c>
      <c r="D1523" s="191" t="str">
        <f aca="false">IF(ISNUMBER(FIND("Phy",N1523))=TRUE(),"Physical","Financial")</f>
        <v>Financial</v>
      </c>
      <c r="E1523" s="191" t="n">
        <f aca="false">IF(VLOOKUP(S1523,'DD-Lookup'!$J$6:$L$50,3,FALSE())="Monthly",(YEAR(AC1523)-YEAR(AB1523))*12+MONTH(AC1523)-MONTH(AB1523)+1,(AC1523-AB1523+1))</f>
        <v>30</v>
      </c>
      <c r="F1523" s="220" t="n">
        <f aca="false">E1523*SUM(P1523:Q1523)</f>
        <v>300000</v>
      </c>
      <c r="G1523" s="196" t="n">
        <v>1246131</v>
      </c>
      <c r="H1523" s="197" t="n">
        <v>37026.3571875</v>
      </c>
      <c r="I1523" s="0" t="s">
        <v>1352</v>
      </c>
      <c r="M1523" s="0" t="s">
        <v>927</v>
      </c>
      <c r="N1523" s="0" t="s">
        <v>1341</v>
      </c>
      <c r="O1523" s="0" t="s">
        <v>1655</v>
      </c>
      <c r="Q1523" s="198" t="n">
        <v>10000</v>
      </c>
      <c r="S1523" s="0" t="s">
        <v>1343</v>
      </c>
      <c r="T1523" s="0" t="s">
        <v>772</v>
      </c>
      <c r="U1523" s="200" t="n">
        <v>4.49</v>
      </c>
      <c r="V1523" s="0" t="s">
        <v>2183</v>
      </c>
      <c r="W1523" s="0" t="s">
        <v>1345</v>
      </c>
      <c r="X1523" s="0" t="s">
        <v>1346</v>
      </c>
      <c r="Y1523" s="0" t="s">
        <v>893</v>
      </c>
      <c r="Z1523" s="0" t="s">
        <v>573</v>
      </c>
      <c r="AA1523" s="0" t="s">
        <v>2184</v>
      </c>
      <c r="AB1523" s="197" t="n">
        <v>37043.9159722222</v>
      </c>
      <c r="AC1523" s="197" t="n">
        <v>37072.9159722222</v>
      </c>
      <c r="AD1523" s="0" t="n">
        <f aca="false">(AC1523-AB1523+1)*SUM(P1523:Q1523)</f>
        <v>300000</v>
      </c>
    </row>
    <row r="1524" customFormat="false" ht="12.75" hidden="false" customHeight="false" outlineLevel="0" collapsed="false">
      <c r="A1524" s="191" t="str">
        <f aca="false">B1524&amp;" "&amp;C1524&amp;" "&amp;D1524</f>
        <v>US Natural Gas Physical</v>
      </c>
      <c r="B1524" s="191" t="str">
        <f aca="false">IF((LEFT(N1524,2)="US"),"US","")</f>
        <v>US</v>
      </c>
      <c r="C1524" s="191" t="str">
        <f aca="false">M1524</f>
        <v>Natural Gas</v>
      </c>
      <c r="D1524" s="191" t="str">
        <f aca="false">IF(ISNUMBER(FIND("Phy",N1524))=TRUE(),"Physical","Financial")</f>
        <v>Physical</v>
      </c>
      <c r="E1524" s="191" t="n">
        <f aca="false">IF(VLOOKUP(S1524,'DD-Lookup'!$J$6:$L$50,3,FALSE())="Monthly",(YEAR(AC1524)-YEAR(AB1524))*12+MONTH(AC1524)-MONTH(AB1524)+1,(AC1524-AB1524+1))</f>
        <v>1</v>
      </c>
      <c r="F1524" s="220" t="n">
        <f aca="false">E1524*SUM(P1524:Q1524)</f>
        <v>10000</v>
      </c>
      <c r="G1524" s="196" t="n">
        <v>1246132</v>
      </c>
      <c r="H1524" s="197" t="n">
        <v>37026.3571875</v>
      </c>
      <c r="I1524" s="0" t="s">
        <v>1420</v>
      </c>
      <c r="M1524" s="0" t="s">
        <v>927</v>
      </c>
      <c r="N1524" s="0" t="s">
        <v>1371</v>
      </c>
      <c r="O1524" s="0" t="s">
        <v>1789</v>
      </c>
      <c r="Q1524" s="198" t="n">
        <v>10000</v>
      </c>
      <c r="S1524" s="0" t="s">
        <v>1343</v>
      </c>
      <c r="T1524" s="0" t="s">
        <v>772</v>
      </c>
      <c r="U1524" s="200" t="n">
        <v>10.7</v>
      </c>
      <c r="V1524" s="0" t="s">
        <v>1690</v>
      </c>
      <c r="W1524" s="0" t="s">
        <v>1791</v>
      </c>
      <c r="X1524" s="0" t="s">
        <v>1676</v>
      </c>
      <c r="Y1524" s="0" t="s">
        <v>1376</v>
      </c>
      <c r="Z1524" s="0" t="s">
        <v>573</v>
      </c>
      <c r="AA1524" s="0" t="n">
        <v>789194</v>
      </c>
      <c r="AB1524" s="197" t="n">
        <v>37027.875</v>
      </c>
      <c r="AC1524" s="197" t="n">
        <v>37027.875</v>
      </c>
    </row>
    <row r="1525" customFormat="false" ht="12.75" hidden="false" customHeight="false" outlineLevel="0" collapsed="false">
      <c r="A1525" s="191" t="str">
        <f aca="false">B1525&amp;" "&amp;C1525&amp;" "&amp;D1525</f>
        <v>US Natural Gas Physical</v>
      </c>
      <c r="B1525" s="191" t="str">
        <f aca="false">IF((LEFT(N1525,2)="US"),"US","")</f>
        <v>US</v>
      </c>
      <c r="C1525" s="191" t="str">
        <f aca="false">M1525</f>
        <v>Natural Gas</v>
      </c>
      <c r="D1525" s="191" t="str">
        <f aca="false">IF(ISNUMBER(FIND("Phy",N1525))=TRUE(),"Physical","Financial")</f>
        <v>Physical</v>
      </c>
      <c r="E1525" s="191" t="n">
        <f aca="false">IF(VLOOKUP(S1525,'DD-Lookup'!$J$6:$L$50,3,FALSE())="Monthly",(YEAR(AC1525)-YEAR(AB1525))*12+MONTH(AC1525)-MONTH(AB1525)+1,(AC1525-AB1525+1))</f>
        <v>1</v>
      </c>
      <c r="F1525" s="220" t="n">
        <f aca="false">E1525*SUM(P1525:Q1525)</f>
        <v>10000</v>
      </c>
      <c r="G1525" s="196" t="n">
        <v>1246133</v>
      </c>
      <c r="H1525" s="197" t="n">
        <v>37026.3572800926</v>
      </c>
      <c r="I1525" s="0" t="s">
        <v>1788</v>
      </c>
      <c r="M1525" s="0" t="s">
        <v>927</v>
      </c>
      <c r="N1525" s="0" t="s">
        <v>1371</v>
      </c>
      <c r="O1525" s="0" t="s">
        <v>1792</v>
      </c>
      <c r="Q1525" s="198" t="n">
        <v>10000</v>
      </c>
      <c r="S1525" s="0" t="s">
        <v>1343</v>
      </c>
      <c r="T1525" s="0" t="s">
        <v>772</v>
      </c>
      <c r="U1525" s="200" t="n">
        <v>10.7</v>
      </c>
      <c r="V1525" s="0" t="s">
        <v>1790</v>
      </c>
      <c r="W1525" s="0" t="s">
        <v>1791</v>
      </c>
      <c r="X1525" s="0" t="s">
        <v>1676</v>
      </c>
      <c r="Y1525" s="0" t="s">
        <v>1376</v>
      </c>
      <c r="Z1525" s="0" t="s">
        <v>573</v>
      </c>
      <c r="AA1525" s="0" t="n">
        <v>789195</v>
      </c>
      <c r="AB1525" s="197" t="n">
        <v>37027.875</v>
      </c>
      <c r="AC1525" s="197" t="n">
        <v>37027.875</v>
      </c>
    </row>
    <row r="1526" customFormat="false" ht="12.75" hidden="false" customHeight="false" outlineLevel="0" collapsed="false">
      <c r="A1526" s="191" t="str">
        <f aca="false">B1526&amp;" "&amp;C1526&amp;" "&amp;D1526</f>
        <v>US Natural Gas Physical</v>
      </c>
      <c r="B1526" s="191" t="str">
        <f aca="false">IF((LEFT(N1526,2)="US"),"US","")</f>
        <v>US</v>
      </c>
      <c r="C1526" s="191" t="str">
        <f aca="false">M1526</f>
        <v>Natural Gas</v>
      </c>
      <c r="D1526" s="191" t="str">
        <f aca="false">IF(ISNUMBER(FIND("Phy",N1526))=TRUE(),"Physical","Financial")</f>
        <v>Physical</v>
      </c>
      <c r="E1526" s="191" t="n">
        <f aca="false">IF(VLOOKUP(S1526,'DD-Lookup'!$J$6:$L$50,3,FALSE())="Monthly",(YEAR(AC1526)-YEAR(AB1526))*12+MONTH(AC1526)-MONTH(AB1526)+1,(AC1526-AB1526+1))</f>
        <v>1</v>
      </c>
      <c r="F1526" s="220" t="n">
        <f aca="false">E1526*SUM(P1526:Q1526)</f>
        <v>3519</v>
      </c>
      <c r="G1526" s="196" t="n">
        <v>1246134</v>
      </c>
      <c r="H1526" s="197" t="n">
        <v>37026.3572800926</v>
      </c>
      <c r="I1526" s="0" t="s">
        <v>1228</v>
      </c>
      <c r="M1526" s="0" t="s">
        <v>927</v>
      </c>
      <c r="N1526" s="0" t="s">
        <v>1371</v>
      </c>
      <c r="O1526" s="0" t="s">
        <v>1803</v>
      </c>
      <c r="Q1526" s="198" t="n">
        <v>3519</v>
      </c>
      <c r="S1526" s="0" t="s">
        <v>1343</v>
      </c>
      <c r="T1526" s="0" t="s">
        <v>772</v>
      </c>
      <c r="U1526" s="200" t="n">
        <v>3.1</v>
      </c>
      <c r="V1526" s="0" t="s">
        <v>1799</v>
      </c>
      <c r="W1526" s="0" t="s">
        <v>1800</v>
      </c>
      <c r="X1526" s="0" t="s">
        <v>1801</v>
      </c>
      <c r="Y1526" s="0" t="s">
        <v>1376</v>
      </c>
      <c r="Z1526" s="0" t="s">
        <v>573</v>
      </c>
      <c r="AA1526" s="0" t="n">
        <v>789196</v>
      </c>
      <c r="AB1526" s="197" t="n">
        <v>37027.875</v>
      </c>
      <c r="AC1526" s="197" t="n">
        <v>37027.875</v>
      </c>
    </row>
    <row r="1527" customFormat="false" ht="12.75" hidden="false" customHeight="false" outlineLevel="0" collapsed="false">
      <c r="A1527" s="191" t="str">
        <f aca="false">B1527&amp;" "&amp;C1527&amp;" "&amp;D1527</f>
        <v>US Natural Gas Physical</v>
      </c>
      <c r="B1527" s="191" t="str">
        <f aca="false">IF((LEFT(N1527,2)="US"),"US","")</f>
        <v>US</v>
      </c>
      <c r="C1527" s="191" t="str">
        <f aca="false">M1527</f>
        <v>Natural Gas</v>
      </c>
      <c r="D1527" s="191" t="str">
        <f aca="false">IF(ISNUMBER(FIND("Phy",N1527))=TRUE(),"Physical","Financial")</f>
        <v>Physical</v>
      </c>
      <c r="E1527" s="191" t="n">
        <f aca="false">IF(VLOOKUP(S1527,'DD-Lookup'!$J$6:$L$50,3,FALSE())="Monthly",(YEAR(AC1527)-YEAR(AB1527))*12+MONTH(AC1527)-MONTH(AB1527)+1,(AC1527-AB1527+1))</f>
        <v>1</v>
      </c>
      <c r="F1527" s="220" t="n">
        <f aca="false">E1527*SUM(P1527:Q1527)</f>
        <v>10000</v>
      </c>
      <c r="G1527" s="196" t="n">
        <v>1246135</v>
      </c>
      <c r="H1527" s="197" t="n">
        <v>37026.357337963</v>
      </c>
      <c r="I1527" s="0" t="s">
        <v>1441</v>
      </c>
      <c r="M1527" s="0" t="s">
        <v>927</v>
      </c>
      <c r="N1527" s="0" t="s">
        <v>1371</v>
      </c>
      <c r="O1527" s="0" t="s">
        <v>1644</v>
      </c>
      <c r="Q1527" s="198" t="n">
        <v>10000</v>
      </c>
      <c r="S1527" s="0" t="s">
        <v>1343</v>
      </c>
      <c r="T1527" s="0" t="s">
        <v>772</v>
      </c>
      <c r="U1527" s="200" t="n">
        <v>4.5363</v>
      </c>
      <c r="V1527" s="0" t="s">
        <v>1984</v>
      </c>
      <c r="W1527" s="0" t="s">
        <v>1374</v>
      </c>
      <c r="X1527" s="0" t="s">
        <v>1375</v>
      </c>
      <c r="Y1527" s="0" t="s">
        <v>1376</v>
      </c>
      <c r="Z1527" s="0" t="s">
        <v>573</v>
      </c>
      <c r="AA1527" s="0" t="n">
        <v>789197</v>
      </c>
      <c r="AB1527" s="197" t="n">
        <v>37027.875</v>
      </c>
      <c r="AC1527" s="197" t="n">
        <v>37027.875</v>
      </c>
    </row>
    <row r="1528" customFormat="false" ht="12.75" hidden="false" customHeight="false" outlineLevel="0" collapsed="false">
      <c r="A1528" s="191" t="str">
        <f aca="false">B1528&amp;" "&amp;C1528&amp;" "&amp;D1528</f>
        <v>US Natural Gas Financial</v>
      </c>
      <c r="B1528" s="191" t="str">
        <f aca="false">IF((LEFT(N1528,2)="US"),"US","")</f>
        <v>US</v>
      </c>
      <c r="C1528" s="191" t="str">
        <f aca="false">M1528</f>
        <v>Natural Gas</v>
      </c>
      <c r="D1528" s="191" t="str">
        <f aca="false">IF(ISNUMBER(FIND("Phy",N1528))=TRUE(),"Physical","Financial")</f>
        <v>Financial</v>
      </c>
      <c r="E1528" s="191" t="n">
        <f aca="false">IF(VLOOKUP(S1528,'DD-Lookup'!$J$6:$L$50,3,FALSE())="Monthly",(YEAR(AC1528)-YEAR(AB1528))*12+MONTH(AC1528)-MONTH(AB1528)+1,(AC1528-AB1528+1))</f>
        <v>153</v>
      </c>
      <c r="F1528" s="220" t="n">
        <f aca="false">E1528*SUM(P1528:Q1528)</f>
        <v>765000</v>
      </c>
      <c r="G1528" s="196" t="n">
        <v>1246136</v>
      </c>
      <c r="H1528" s="197" t="n">
        <v>37026.357349537</v>
      </c>
      <c r="I1528" s="0" t="s">
        <v>1357</v>
      </c>
      <c r="M1528" s="0" t="s">
        <v>927</v>
      </c>
      <c r="N1528" s="0" t="s">
        <v>1341</v>
      </c>
      <c r="O1528" s="0" t="s">
        <v>1526</v>
      </c>
      <c r="Q1528" s="198" t="n">
        <v>5000</v>
      </c>
      <c r="S1528" s="0" t="s">
        <v>1343</v>
      </c>
      <c r="T1528" s="0" t="s">
        <v>772</v>
      </c>
      <c r="U1528" s="200" t="n">
        <v>4.6</v>
      </c>
      <c r="V1528" s="0" t="s">
        <v>1358</v>
      </c>
      <c r="W1528" s="0" t="s">
        <v>1345</v>
      </c>
      <c r="X1528" s="0" t="s">
        <v>1346</v>
      </c>
      <c r="Y1528" s="0" t="s">
        <v>893</v>
      </c>
      <c r="Z1528" s="0" t="s">
        <v>573</v>
      </c>
      <c r="AA1528" s="0" t="s">
        <v>2185</v>
      </c>
      <c r="AB1528" s="197" t="n">
        <v>37043</v>
      </c>
      <c r="AC1528" s="197" t="n">
        <v>37195</v>
      </c>
      <c r="AD1528" s="0" t="n">
        <f aca="false">(AC1528-AB1528+1)*SUM(P1528:Q1528)</f>
        <v>765000</v>
      </c>
    </row>
    <row r="1529" customFormat="false" ht="12.75" hidden="false" customHeight="false" outlineLevel="0" collapsed="false">
      <c r="A1529" s="191" t="str">
        <f aca="false">B1529&amp;" "&amp;C1529&amp;" "&amp;D1529</f>
        <v>US Natural Gas Financial</v>
      </c>
      <c r="B1529" s="191" t="str">
        <f aca="false">IF((LEFT(N1529,2)="US"),"US","")</f>
        <v>US</v>
      </c>
      <c r="C1529" s="191" t="str">
        <f aca="false">M1529</f>
        <v>Natural Gas</v>
      </c>
      <c r="D1529" s="191" t="str">
        <f aca="false">IF(ISNUMBER(FIND("Phy",N1529))=TRUE(),"Physical","Financial")</f>
        <v>Financial</v>
      </c>
      <c r="E1529" s="191" t="n">
        <f aca="false">IF(VLOOKUP(S1529,'DD-Lookup'!$J$6:$L$50,3,FALSE())="Monthly",(YEAR(AC1529)-YEAR(AB1529))*12+MONTH(AC1529)-MONTH(AB1529)+1,(AC1529-AB1529+1))</f>
        <v>30</v>
      </c>
      <c r="F1529" s="220" t="n">
        <f aca="false">E1529*SUM(P1529:Q1529)</f>
        <v>150000</v>
      </c>
      <c r="G1529" s="196" t="n">
        <v>1246139</v>
      </c>
      <c r="H1529" s="197" t="n">
        <v>37026.3573726852</v>
      </c>
      <c r="I1529" s="0" t="s">
        <v>1383</v>
      </c>
      <c r="M1529" s="0" t="s">
        <v>927</v>
      </c>
      <c r="N1529" s="0" t="s">
        <v>1399</v>
      </c>
      <c r="O1529" s="0" t="s">
        <v>2186</v>
      </c>
      <c r="P1529" s="198" t="n">
        <v>5000</v>
      </c>
      <c r="S1529" s="0" t="s">
        <v>1343</v>
      </c>
      <c r="T1529" s="0" t="s">
        <v>772</v>
      </c>
      <c r="U1529" s="200" t="n">
        <v>-0.79</v>
      </c>
      <c r="V1529" s="0" t="s">
        <v>1991</v>
      </c>
      <c r="W1529" s="0" t="s">
        <v>2187</v>
      </c>
      <c r="X1529" s="0" t="s">
        <v>2188</v>
      </c>
      <c r="Y1529" s="0" t="s">
        <v>893</v>
      </c>
      <c r="Z1529" s="0" t="s">
        <v>573</v>
      </c>
      <c r="AA1529" s="0" t="s">
        <v>2189</v>
      </c>
      <c r="AB1529" s="197" t="n">
        <v>37043.875</v>
      </c>
      <c r="AC1529" s="197" t="n">
        <v>37072.875</v>
      </c>
      <c r="AD1529" s="0" t="n">
        <f aca="false">(AC1529-AB1529+1)*SUM(P1529:Q1529)</f>
        <v>150000</v>
      </c>
    </row>
    <row r="1530" customFormat="false" ht="12.75" hidden="false" customHeight="false" outlineLevel="0" collapsed="false">
      <c r="A1530" s="191" t="str">
        <f aca="false">B1530&amp;" "&amp;C1530&amp;" "&amp;D1530</f>
        <v>US Natural Gas Physical</v>
      </c>
      <c r="B1530" s="191" t="str">
        <f aca="false">IF((LEFT(N1530,2)="US"),"US","")</f>
        <v>US</v>
      </c>
      <c r="C1530" s="191" t="str">
        <f aca="false">M1530</f>
        <v>Natural Gas</v>
      </c>
      <c r="D1530" s="191" t="str">
        <f aca="false">IF(ISNUMBER(FIND("Phy",N1530))=TRUE(),"Physical","Financial")</f>
        <v>Physical</v>
      </c>
      <c r="E1530" s="191" t="n">
        <f aca="false">IF(VLOOKUP(S1530,'DD-Lookup'!$J$6:$L$50,3,FALSE())="Monthly",(YEAR(AC1530)-YEAR(AB1530))*12+MONTH(AC1530)-MONTH(AB1530)+1,(AC1530-AB1530+1))</f>
        <v>1</v>
      </c>
      <c r="F1530" s="220" t="n">
        <f aca="false">E1530*SUM(P1530:Q1530)</f>
        <v>10000</v>
      </c>
      <c r="G1530" s="196" t="n">
        <v>1246138</v>
      </c>
      <c r="H1530" s="197" t="n">
        <v>37026.3573726852</v>
      </c>
      <c r="I1530" s="0" t="s">
        <v>1441</v>
      </c>
      <c r="M1530" s="0" t="s">
        <v>927</v>
      </c>
      <c r="N1530" s="0" t="s">
        <v>1371</v>
      </c>
      <c r="O1530" s="0" t="s">
        <v>2190</v>
      </c>
      <c r="Q1530" s="198" t="n">
        <v>10000</v>
      </c>
      <c r="S1530" s="0" t="s">
        <v>1343</v>
      </c>
      <c r="T1530" s="0" t="s">
        <v>772</v>
      </c>
      <c r="U1530" s="200" t="n">
        <v>4.5338</v>
      </c>
      <c r="V1530" s="0" t="s">
        <v>1984</v>
      </c>
      <c r="W1530" s="0" t="s">
        <v>1374</v>
      </c>
      <c r="X1530" s="0" t="s">
        <v>1375</v>
      </c>
      <c r="Y1530" s="0" t="s">
        <v>1376</v>
      </c>
      <c r="Z1530" s="0" t="s">
        <v>573</v>
      </c>
      <c r="AA1530" s="0" t="n">
        <v>789198</v>
      </c>
      <c r="AB1530" s="197" t="n">
        <v>37027.875</v>
      </c>
      <c r="AC1530" s="197" t="n">
        <v>37027.875</v>
      </c>
    </row>
    <row r="1531" customFormat="false" ht="12.75" hidden="false" customHeight="false" outlineLevel="0" collapsed="false">
      <c r="A1531" s="191" t="str">
        <f aca="false">B1531&amp;" "&amp;C1531&amp;" "&amp;D1531</f>
        <v>US Natural Gas Financial</v>
      </c>
      <c r="B1531" s="191" t="str">
        <f aca="false">IF((LEFT(N1531,2)="US"),"US","")</f>
        <v>US</v>
      </c>
      <c r="C1531" s="191" t="str">
        <f aca="false">M1531</f>
        <v>Natural Gas</v>
      </c>
      <c r="D1531" s="191" t="str">
        <f aca="false">IF(ISNUMBER(FIND("Phy",N1531))=TRUE(),"Physical","Financial")</f>
        <v>Financial</v>
      </c>
      <c r="E1531" s="191" t="n">
        <f aca="false">IF(VLOOKUP(S1531,'DD-Lookup'!$J$6:$L$50,3,FALSE())="Monthly",(YEAR(AC1531)-YEAR(AB1531))*12+MONTH(AC1531)-MONTH(AB1531)+1,(AC1531-AB1531+1))</f>
        <v>30</v>
      </c>
      <c r="F1531" s="220" t="n">
        <f aca="false">E1531*SUM(P1531:Q1531)</f>
        <v>300000</v>
      </c>
      <c r="G1531" s="196" t="n">
        <v>1246140</v>
      </c>
      <c r="H1531" s="197" t="n">
        <v>37026.3574189815</v>
      </c>
      <c r="I1531" s="0" t="s">
        <v>1368</v>
      </c>
      <c r="M1531" s="0" t="s">
        <v>927</v>
      </c>
      <c r="N1531" s="0" t="s">
        <v>1341</v>
      </c>
      <c r="O1531" s="0" t="s">
        <v>1342</v>
      </c>
      <c r="P1531" s="198" t="n">
        <v>10000</v>
      </c>
      <c r="S1531" s="0" t="s">
        <v>1343</v>
      </c>
      <c r="T1531" s="0" t="s">
        <v>772</v>
      </c>
      <c r="U1531" s="200" t="n">
        <v>4.49</v>
      </c>
      <c r="V1531" s="0" t="s">
        <v>1578</v>
      </c>
      <c r="W1531" s="0" t="s">
        <v>1345</v>
      </c>
      <c r="X1531" s="0" t="s">
        <v>1346</v>
      </c>
      <c r="Y1531" s="0" t="s">
        <v>893</v>
      </c>
      <c r="Z1531" s="0" t="s">
        <v>573</v>
      </c>
      <c r="AA1531" s="0" t="s">
        <v>2191</v>
      </c>
      <c r="AB1531" s="197" t="n">
        <v>37043.875</v>
      </c>
      <c r="AC1531" s="197" t="n">
        <v>37072.875</v>
      </c>
      <c r="AD1531" s="0" t="n">
        <f aca="false">(AC1531-AB1531+1)*SUM(P1531:Q1531)</f>
        <v>300000</v>
      </c>
    </row>
    <row r="1532" customFormat="false" ht="12.75" hidden="false" customHeight="false" outlineLevel="0" collapsed="false">
      <c r="A1532" s="191" t="str">
        <f aca="false">B1532&amp;" "&amp;C1532&amp;" "&amp;D1532</f>
        <v>US Natural Gas Physical</v>
      </c>
      <c r="B1532" s="191" t="str">
        <f aca="false">IF((LEFT(N1532,2)="US"),"US","")</f>
        <v>US</v>
      </c>
      <c r="C1532" s="191" t="str">
        <f aca="false">M1532</f>
        <v>Natural Gas</v>
      </c>
      <c r="D1532" s="191" t="str">
        <f aca="false">IF(ISNUMBER(FIND("Phy",N1532))=TRUE(),"Physical","Financial")</f>
        <v>Physical</v>
      </c>
      <c r="E1532" s="191" t="n">
        <f aca="false">IF(VLOOKUP(S1532,'DD-Lookup'!$J$6:$L$50,3,FALSE())="Monthly",(YEAR(AC1532)-YEAR(AB1532))*12+MONTH(AC1532)-MONTH(AB1532)+1,(AC1532-AB1532+1))</f>
        <v>1</v>
      </c>
      <c r="F1532" s="220" t="n">
        <f aca="false">E1532*SUM(P1532:Q1532)</f>
        <v>10000</v>
      </c>
      <c r="G1532" s="196" t="n">
        <v>1246141</v>
      </c>
      <c r="H1532" s="197" t="n">
        <v>37026.3574421296</v>
      </c>
      <c r="I1532" s="0" t="s">
        <v>1482</v>
      </c>
      <c r="M1532" s="0" t="s">
        <v>927</v>
      </c>
      <c r="N1532" s="0" t="s">
        <v>1371</v>
      </c>
      <c r="O1532" s="0" t="s">
        <v>1372</v>
      </c>
      <c r="Q1532" s="198" t="n">
        <v>10000</v>
      </c>
      <c r="S1532" s="0" t="s">
        <v>1343</v>
      </c>
      <c r="T1532" s="0" t="s">
        <v>772</v>
      </c>
      <c r="U1532" s="200" t="n">
        <v>4.5413</v>
      </c>
      <c r="V1532" s="0" t="s">
        <v>1797</v>
      </c>
      <c r="W1532" s="0" t="s">
        <v>1374</v>
      </c>
      <c r="X1532" s="0" t="s">
        <v>1375</v>
      </c>
      <c r="Y1532" s="0" t="s">
        <v>1376</v>
      </c>
      <c r="Z1532" s="0" t="s">
        <v>573</v>
      </c>
      <c r="AA1532" s="0" t="n">
        <v>789199</v>
      </c>
      <c r="AB1532" s="197" t="n">
        <v>37027.875</v>
      </c>
      <c r="AC1532" s="197" t="n">
        <v>37027.875</v>
      </c>
    </row>
    <row r="1533" customFormat="false" ht="12.75" hidden="false" customHeight="false" outlineLevel="0" collapsed="false">
      <c r="A1533" s="191" t="str">
        <f aca="false">B1533&amp;" "&amp;C1533&amp;" "&amp;D1533</f>
        <v>US Natural Gas Financial</v>
      </c>
      <c r="B1533" s="191" t="str">
        <f aca="false">IF((LEFT(N1533,2)="US"),"US","")</f>
        <v>US</v>
      </c>
      <c r="C1533" s="191" t="str">
        <f aca="false">M1533</f>
        <v>Natural Gas</v>
      </c>
      <c r="D1533" s="191" t="str">
        <f aca="false">IF(ISNUMBER(FIND("Phy",N1533))=TRUE(),"Physical","Financial")</f>
        <v>Financial</v>
      </c>
      <c r="E1533" s="191" t="n">
        <f aca="false">IF(VLOOKUP(S1533,'DD-Lookup'!$J$6:$L$50,3,FALSE())="Monthly",(YEAR(AC1533)-YEAR(AB1533))*12+MONTH(AC1533)-MONTH(AB1533)+1,(AC1533-AB1533+1))</f>
        <v>31</v>
      </c>
      <c r="F1533" s="220" t="n">
        <f aca="false">E1533*SUM(P1533:Q1533)</f>
        <v>155000</v>
      </c>
      <c r="G1533" s="196" t="n">
        <v>1246144</v>
      </c>
      <c r="H1533" s="197" t="n">
        <v>37026.3574537037</v>
      </c>
      <c r="I1533" s="0" t="s">
        <v>1328</v>
      </c>
      <c r="M1533" s="0" t="s">
        <v>927</v>
      </c>
      <c r="N1533" s="0" t="s">
        <v>1399</v>
      </c>
      <c r="O1533" s="0" t="s">
        <v>1954</v>
      </c>
      <c r="P1533" s="198" t="n">
        <v>5000</v>
      </c>
      <c r="S1533" s="0" t="s">
        <v>1343</v>
      </c>
      <c r="T1533" s="0" t="s">
        <v>772</v>
      </c>
      <c r="U1533" s="200" t="n">
        <v>6.19</v>
      </c>
      <c r="V1533" s="0" t="s">
        <v>1914</v>
      </c>
      <c r="W1533" s="0" t="s">
        <v>1956</v>
      </c>
      <c r="X1533" s="0" t="s">
        <v>1957</v>
      </c>
      <c r="Y1533" s="0" t="s">
        <v>893</v>
      </c>
      <c r="Z1533" s="0" t="s">
        <v>573</v>
      </c>
      <c r="AA1533" s="0" t="s">
        <v>2192</v>
      </c>
      <c r="AB1533" s="197" t="n">
        <v>37073.875</v>
      </c>
      <c r="AC1533" s="197" t="n">
        <v>37103.875</v>
      </c>
      <c r="AD1533" s="0" t="n">
        <f aca="false">(AC1533-AB1533+1)*SUM(P1533:Q1533)</f>
        <v>155000</v>
      </c>
    </row>
    <row r="1534" customFormat="false" ht="12.75" hidden="false" customHeight="false" outlineLevel="0" collapsed="false">
      <c r="A1534" s="191" t="str">
        <f aca="false">B1534&amp;" "&amp;C1534&amp;" "&amp;D1534</f>
        <v>US Natural Gas Physical</v>
      </c>
      <c r="B1534" s="191" t="str">
        <f aca="false">IF((LEFT(N1534,2)="US"),"US","")</f>
        <v>US</v>
      </c>
      <c r="C1534" s="191" t="str">
        <f aca="false">M1534</f>
        <v>Natural Gas</v>
      </c>
      <c r="D1534" s="191" t="str">
        <f aca="false">IF(ISNUMBER(FIND("Phy",N1534))=TRUE(),"Physical","Financial")</f>
        <v>Physical</v>
      </c>
      <c r="E1534" s="191" t="n">
        <f aca="false">IF(VLOOKUP(S1534,'DD-Lookup'!$J$6:$L$50,3,FALSE())="Monthly",(YEAR(AC1534)-YEAR(AB1534))*12+MONTH(AC1534)-MONTH(AB1534)+1,(AC1534-AB1534+1))</f>
        <v>1</v>
      </c>
      <c r="F1534" s="220" t="n">
        <f aca="false">E1534*SUM(P1534:Q1534)</f>
        <v>5000</v>
      </c>
      <c r="G1534" s="196" t="n">
        <v>1246143</v>
      </c>
      <c r="H1534" s="197" t="n">
        <v>37026.3574537037</v>
      </c>
      <c r="I1534" s="0" t="s">
        <v>1543</v>
      </c>
      <c r="M1534" s="0" t="s">
        <v>927</v>
      </c>
      <c r="N1534" s="0" t="s">
        <v>1371</v>
      </c>
      <c r="O1534" s="0" t="s">
        <v>1423</v>
      </c>
      <c r="P1534" s="198" t="n">
        <v>5000</v>
      </c>
      <c r="S1534" s="0" t="s">
        <v>1343</v>
      </c>
      <c r="T1534" s="0" t="s">
        <v>772</v>
      </c>
      <c r="U1534" s="200" t="n">
        <v>4.32</v>
      </c>
      <c r="V1534" s="0" t="s">
        <v>1544</v>
      </c>
      <c r="W1534" s="0" t="s">
        <v>1424</v>
      </c>
      <c r="X1534" s="0" t="s">
        <v>1425</v>
      </c>
      <c r="Y1534" s="0" t="s">
        <v>1376</v>
      </c>
      <c r="Z1534" s="0" t="s">
        <v>573</v>
      </c>
      <c r="AA1534" s="0" t="n">
        <v>789201</v>
      </c>
      <c r="AB1534" s="197" t="n">
        <v>37027.875</v>
      </c>
      <c r="AC1534" s="197" t="n">
        <v>37027.875</v>
      </c>
    </row>
    <row r="1535" customFormat="false" ht="12.75" hidden="false" customHeight="false" outlineLevel="0" collapsed="false">
      <c r="A1535" s="191" t="str">
        <f aca="false">B1535&amp;" "&amp;C1535&amp;" "&amp;D1535</f>
        <v>US Natural Gas Physical</v>
      </c>
      <c r="B1535" s="191" t="str">
        <f aca="false">IF((LEFT(N1535,2)="US"),"US","")</f>
        <v>US</v>
      </c>
      <c r="C1535" s="191" t="str">
        <f aca="false">M1535</f>
        <v>Natural Gas</v>
      </c>
      <c r="D1535" s="191" t="str">
        <f aca="false">IF(ISNUMBER(FIND("Phy",N1535))=TRUE(),"Physical","Financial")</f>
        <v>Physical</v>
      </c>
      <c r="E1535" s="191" t="n">
        <f aca="false">IF(VLOOKUP(S1535,'DD-Lookup'!$J$6:$L$50,3,FALSE())="Monthly",(YEAR(AC1535)-YEAR(AB1535))*12+MONTH(AC1535)-MONTH(AB1535)+1,(AC1535-AB1535+1))</f>
        <v>1</v>
      </c>
      <c r="F1535" s="220" t="n">
        <f aca="false">E1535*SUM(P1535:Q1535)</f>
        <v>10000</v>
      </c>
      <c r="G1535" s="196" t="n">
        <v>1246142</v>
      </c>
      <c r="H1535" s="197" t="n">
        <v>37026.3574537037</v>
      </c>
      <c r="I1535" s="0" t="s">
        <v>1430</v>
      </c>
      <c r="M1535" s="0" t="s">
        <v>927</v>
      </c>
      <c r="N1535" s="0" t="s">
        <v>1371</v>
      </c>
      <c r="O1535" s="0" t="s">
        <v>1469</v>
      </c>
      <c r="P1535" s="198" t="n">
        <v>10000</v>
      </c>
      <c r="S1535" s="0" t="s">
        <v>1343</v>
      </c>
      <c r="T1535" s="0" t="s">
        <v>772</v>
      </c>
      <c r="U1535" s="200" t="n">
        <v>4.4</v>
      </c>
      <c r="V1535" s="0" t="s">
        <v>1559</v>
      </c>
      <c r="W1535" s="0" t="s">
        <v>1459</v>
      </c>
      <c r="X1535" s="0" t="s">
        <v>1460</v>
      </c>
      <c r="Y1535" s="0" t="s">
        <v>1376</v>
      </c>
      <c r="Z1535" s="0" t="s">
        <v>573</v>
      </c>
      <c r="AA1535" s="0" t="n">
        <v>789200</v>
      </c>
      <c r="AB1535" s="197" t="n">
        <v>37027.875</v>
      </c>
      <c r="AC1535" s="197" t="n">
        <v>37027.875</v>
      </c>
    </row>
    <row r="1536" customFormat="false" ht="12.75" hidden="false" customHeight="false" outlineLevel="0" collapsed="false">
      <c r="A1536" s="191" t="str">
        <f aca="false">B1536&amp;" "&amp;C1536&amp;" "&amp;D1536</f>
        <v>US Power Physical</v>
      </c>
      <c r="B1536" s="191" t="str">
        <f aca="false">IF((LEFT(N1536,2)="US"),"US","")</f>
        <v>US</v>
      </c>
      <c r="C1536" s="191" t="str">
        <f aca="false">M1536</f>
        <v>Power</v>
      </c>
      <c r="D1536" s="191" t="str">
        <f aca="false">IF(ISNUMBER(FIND("Phy",N1536))=TRUE(),"Physical","Financial")</f>
        <v>Physical</v>
      </c>
      <c r="E1536" s="191" t="n">
        <f aca="false">IF(VLOOKUP(S1536,'DD-Lookup'!$J$6:$L$50,3,FALSE())="Monthly",(YEAR(AC1536)-YEAR(AB1536))*12+MONTH(AC1536)-MONTH(AB1536)+1,(AC1536-AB1536+1))</f>
        <v>2</v>
      </c>
      <c r="F1536" s="220" t="n">
        <f aca="false">E1536*SUM(P1536:Q1536)</f>
        <v>100</v>
      </c>
      <c r="G1536" s="196" t="n">
        <v>1246145</v>
      </c>
      <c r="H1536" s="197" t="n">
        <v>37026.3575115741</v>
      </c>
      <c r="I1536" s="0" t="s">
        <v>1245</v>
      </c>
      <c r="M1536" s="0" t="s">
        <v>72</v>
      </c>
      <c r="N1536" s="0" t="s">
        <v>1190</v>
      </c>
      <c r="O1536" s="0" t="s">
        <v>1302</v>
      </c>
      <c r="P1536" s="198" t="n">
        <v>50</v>
      </c>
      <c r="S1536" s="0" t="s">
        <v>781</v>
      </c>
      <c r="T1536" s="0" t="s">
        <v>772</v>
      </c>
      <c r="U1536" s="200" t="n">
        <v>38.75</v>
      </c>
      <c r="V1536" s="0" t="s">
        <v>1246</v>
      </c>
      <c r="W1536" s="0" t="s">
        <v>1232</v>
      </c>
      <c r="X1536" s="0" t="s">
        <v>1233</v>
      </c>
      <c r="Y1536" s="0" t="s">
        <v>1167</v>
      </c>
      <c r="Z1536" s="0" t="s">
        <v>628</v>
      </c>
      <c r="AA1536" s="0" t="n">
        <v>611120.1</v>
      </c>
      <c r="AB1536" s="197" t="n">
        <v>37028.875</v>
      </c>
      <c r="AC1536" s="197" t="n">
        <v>37029.875</v>
      </c>
    </row>
    <row r="1537" customFormat="false" ht="12.75" hidden="false" customHeight="false" outlineLevel="0" collapsed="false">
      <c r="A1537" s="191" t="str">
        <f aca="false">B1537&amp;" "&amp;C1537&amp;" "&amp;D1537</f>
        <v>US Natural Gas Financial</v>
      </c>
      <c r="B1537" s="191" t="str">
        <f aca="false">IF((LEFT(N1537,2)="US"),"US","")</f>
        <v>US</v>
      </c>
      <c r="C1537" s="191" t="str">
        <f aca="false">M1537</f>
        <v>Natural Gas</v>
      </c>
      <c r="D1537" s="191" t="str">
        <f aca="false">IF(ISNUMBER(FIND("Phy",N1537))=TRUE(),"Physical","Financial")</f>
        <v>Financial</v>
      </c>
      <c r="E1537" s="191" t="n">
        <f aca="false">IF(VLOOKUP(S1537,'DD-Lookup'!$J$6:$L$50,3,FALSE())="Monthly",(YEAR(AC1537)-YEAR(AB1537))*12+MONTH(AC1537)-MONTH(AB1537)+1,(AC1537-AB1537+1))</f>
        <v>30</v>
      </c>
      <c r="F1537" s="220" t="n">
        <f aca="false">E1537*SUM(P1537:Q1537)</f>
        <v>150000</v>
      </c>
      <c r="G1537" s="196" t="n">
        <v>1246146</v>
      </c>
      <c r="H1537" s="197" t="n">
        <v>37026.3575578704</v>
      </c>
      <c r="I1537" s="0" t="s">
        <v>2154</v>
      </c>
      <c r="M1537" s="0" t="s">
        <v>927</v>
      </c>
      <c r="N1537" s="0" t="s">
        <v>1341</v>
      </c>
      <c r="O1537" s="0" t="s">
        <v>1342</v>
      </c>
      <c r="P1537" s="198" t="n">
        <v>5000</v>
      </c>
      <c r="S1537" s="0" t="s">
        <v>1343</v>
      </c>
      <c r="T1537" s="0" t="s">
        <v>772</v>
      </c>
      <c r="U1537" s="200" t="n">
        <v>4.49</v>
      </c>
      <c r="V1537" s="0" t="s">
        <v>2181</v>
      </c>
      <c r="W1537" s="0" t="s">
        <v>1345</v>
      </c>
      <c r="X1537" s="0" t="s">
        <v>1346</v>
      </c>
      <c r="Y1537" s="0" t="s">
        <v>893</v>
      </c>
      <c r="Z1537" s="0" t="s">
        <v>573</v>
      </c>
      <c r="AA1537" s="0" t="s">
        <v>2193</v>
      </c>
      <c r="AB1537" s="197" t="n">
        <v>37043.875</v>
      </c>
      <c r="AC1537" s="197" t="n">
        <v>37072.875</v>
      </c>
      <c r="AD1537" s="0" t="n">
        <f aca="false">(AC1537-AB1537+1)*SUM(P1537:Q1537)</f>
        <v>150000</v>
      </c>
    </row>
    <row r="1538" customFormat="false" ht="12.75" hidden="false" customHeight="false" outlineLevel="0" collapsed="false">
      <c r="A1538" s="191" t="str">
        <f aca="false">B1538&amp;" "&amp;C1538&amp;" "&amp;D1538</f>
        <v>US Natural Gas Physical</v>
      </c>
      <c r="B1538" s="191" t="str">
        <f aca="false">IF((LEFT(N1538,2)="US"),"US","")</f>
        <v>US</v>
      </c>
      <c r="C1538" s="191" t="str">
        <f aca="false">M1538</f>
        <v>Natural Gas</v>
      </c>
      <c r="D1538" s="191" t="str">
        <f aca="false">IF(ISNUMBER(FIND("Phy",N1538))=TRUE(),"Physical","Financial")</f>
        <v>Physical</v>
      </c>
      <c r="E1538" s="191" t="n">
        <f aca="false">IF(VLOOKUP(S1538,'DD-Lookup'!$J$6:$L$50,3,FALSE())="Monthly",(YEAR(AC1538)-YEAR(AB1538))*12+MONTH(AC1538)-MONTH(AB1538)+1,(AC1538-AB1538+1))</f>
        <v>1</v>
      </c>
      <c r="F1538" s="220" t="n">
        <f aca="false">E1538*SUM(P1538:Q1538)</f>
        <v>2250</v>
      </c>
      <c r="G1538" s="196" t="n">
        <v>1246147</v>
      </c>
      <c r="H1538" s="197" t="n">
        <v>37026.3575810185</v>
      </c>
      <c r="I1538" s="0" t="s">
        <v>2194</v>
      </c>
      <c r="M1538" s="0" t="s">
        <v>927</v>
      </c>
      <c r="N1538" s="0" t="s">
        <v>1371</v>
      </c>
      <c r="O1538" s="0" t="s">
        <v>2095</v>
      </c>
      <c r="P1538" s="198" t="n">
        <v>2250</v>
      </c>
      <c r="S1538" s="0" t="s">
        <v>1343</v>
      </c>
      <c r="T1538" s="0" t="s">
        <v>772</v>
      </c>
      <c r="U1538" s="200" t="n">
        <v>4.62</v>
      </c>
      <c r="V1538" s="0" t="s">
        <v>2195</v>
      </c>
      <c r="W1538" s="0" t="s">
        <v>1587</v>
      </c>
      <c r="X1538" s="0" t="s">
        <v>1588</v>
      </c>
      <c r="Y1538" s="0" t="s">
        <v>1376</v>
      </c>
      <c r="Z1538" s="0" t="s">
        <v>573</v>
      </c>
      <c r="AA1538" s="0" t="n">
        <v>789202</v>
      </c>
      <c r="AB1538" s="197" t="n">
        <v>37027.875</v>
      </c>
      <c r="AC1538" s="197" t="n">
        <v>37027.875</v>
      </c>
    </row>
    <row r="1539" customFormat="false" ht="12.75" hidden="false" customHeight="false" outlineLevel="0" collapsed="false">
      <c r="A1539" s="191" t="str">
        <f aca="false">B1539&amp;" "&amp;C1539&amp;" "&amp;D1539</f>
        <v>US Natural Gas Physical</v>
      </c>
      <c r="B1539" s="191" t="str">
        <f aca="false">IF((LEFT(N1539,2)="US"),"US","")</f>
        <v>US</v>
      </c>
      <c r="C1539" s="191" t="str">
        <f aca="false">M1539</f>
        <v>Natural Gas</v>
      </c>
      <c r="D1539" s="191" t="str">
        <f aca="false">IF(ISNUMBER(FIND("Phy",N1539))=TRUE(),"Physical","Financial")</f>
        <v>Physical</v>
      </c>
      <c r="E1539" s="191" t="n">
        <f aca="false">IF(VLOOKUP(S1539,'DD-Lookup'!$J$6:$L$50,3,FALSE())="Monthly",(YEAR(AC1539)-YEAR(AB1539))*12+MONTH(AC1539)-MONTH(AB1539)+1,(AC1539-AB1539+1))</f>
        <v>1</v>
      </c>
      <c r="F1539" s="220" t="n">
        <f aca="false">E1539*SUM(P1539:Q1539)</f>
        <v>1888</v>
      </c>
      <c r="G1539" s="196" t="n">
        <v>1246148</v>
      </c>
      <c r="H1539" s="197" t="n">
        <v>37026.3575925926</v>
      </c>
      <c r="I1539" s="0" t="s">
        <v>1328</v>
      </c>
      <c r="M1539" s="0" t="s">
        <v>927</v>
      </c>
      <c r="N1539" s="0" t="s">
        <v>1371</v>
      </c>
      <c r="O1539" s="0" t="s">
        <v>1967</v>
      </c>
      <c r="Q1539" s="198" t="n">
        <v>1888</v>
      </c>
      <c r="S1539" s="0" t="s">
        <v>1343</v>
      </c>
      <c r="T1539" s="0" t="s">
        <v>772</v>
      </c>
      <c r="U1539" s="200" t="n">
        <v>4.275</v>
      </c>
      <c r="V1539" s="0" t="s">
        <v>1456</v>
      </c>
      <c r="W1539" s="0" t="s">
        <v>1459</v>
      </c>
      <c r="X1539" s="0" t="s">
        <v>1460</v>
      </c>
      <c r="Y1539" s="0" t="s">
        <v>1376</v>
      </c>
      <c r="Z1539" s="0" t="s">
        <v>573</v>
      </c>
      <c r="AA1539" s="0" t="n">
        <v>789203</v>
      </c>
      <c r="AB1539" s="197" t="n">
        <v>37027.875</v>
      </c>
      <c r="AC1539" s="197" t="n">
        <v>37027.875</v>
      </c>
    </row>
    <row r="1540" customFormat="false" ht="12.75" hidden="false" customHeight="false" outlineLevel="0" collapsed="false">
      <c r="A1540" s="191" t="str">
        <f aca="false">B1540&amp;" "&amp;C1540&amp;" "&amp;D1540</f>
        <v>US Power Physical</v>
      </c>
      <c r="B1540" s="191" t="str">
        <f aca="false">IF((LEFT(N1540,2)="US"),"US","")</f>
        <v>US</v>
      </c>
      <c r="C1540" s="191" t="str">
        <f aca="false">M1540</f>
        <v>Power</v>
      </c>
      <c r="D1540" s="191" t="str">
        <f aca="false">IF(ISNUMBER(FIND("Phy",N1540))=TRUE(),"Physical","Financial")</f>
        <v>Physical</v>
      </c>
      <c r="E1540" s="191" t="n">
        <f aca="false">IF(VLOOKUP(S1540,'DD-Lookup'!$J$6:$L$50,3,FALSE())="Monthly",(YEAR(AC1540)-YEAR(AB1540))*12+MONTH(AC1540)-MONTH(AB1540)+1,(AC1540-AB1540+1))</f>
        <v>1</v>
      </c>
      <c r="F1540" s="220" t="n">
        <f aca="false">E1540*SUM(P1540:Q1540)</f>
        <v>25</v>
      </c>
      <c r="G1540" s="196" t="n">
        <v>1246149</v>
      </c>
      <c r="H1540" s="197" t="n">
        <v>37026.3576273148</v>
      </c>
      <c r="I1540" s="0" t="s">
        <v>1225</v>
      </c>
      <c r="M1540" s="0" t="s">
        <v>72</v>
      </c>
      <c r="N1540" s="0" t="s">
        <v>1746</v>
      </c>
      <c r="O1540" s="0" t="s">
        <v>1769</v>
      </c>
      <c r="Q1540" s="198" t="n">
        <v>25</v>
      </c>
      <c r="S1540" s="0" t="s">
        <v>781</v>
      </c>
      <c r="T1540" s="0" t="s">
        <v>772</v>
      </c>
      <c r="U1540" s="200" t="n">
        <v>242</v>
      </c>
      <c r="V1540" s="0" t="s">
        <v>1853</v>
      </c>
      <c r="W1540" s="0" t="s">
        <v>1768</v>
      </c>
      <c r="X1540" s="0" t="s">
        <v>1750</v>
      </c>
      <c r="Y1540" s="0" t="s">
        <v>1167</v>
      </c>
      <c r="Z1540" s="0" t="s">
        <v>628</v>
      </c>
      <c r="AA1540" s="0" t="n">
        <v>611121.1</v>
      </c>
      <c r="AB1540" s="197" t="n">
        <v>37027.875</v>
      </c>
      <c r="AC1540" s="197" t="n">
        <v>37027.875</v>
      </c>
    </row>
    <row r="1541" customFormat="false" ht="12.75" hidden="false" customHeight="false" outlineLevel="0" collapsed="false">
      <c r="A1541" s="191" t="str">
        <f aca="false">B1541&amp;" "&amp;C1541&amp;" "&amp;D1541</f>
        <v>US Natural Gas Physical</v>
      </c>
      <c r="B1541" s="191" t="str">
        <f aca="false">IF((LEFT(N1541,2)="US"),"US","")</f>
        <v>US</v>
      </c>
      <c r="C1541" s="191" t="str">
        <f aca="false">M1541</f>
        <v>Natural Gas</v>
      </c>
      <c r="D1541" s="191" t="str">
        <f aca="false">IF(ISNUMBER(FIND("Phy",N1541))=TRUE(),"Physical","Financial")</f>
        <v>Physical</v>
      </c>
      <c r="E1541" s="191" t="n">
        <f aca="false">IF(VLOOKUP(S1541,'DD-Lookup'!$J$6:$L$50,3,FALSE())="Monthly",(YEAR(AC1541)-YEAR(AB1541))*12+MONTH(AC1541)-MONTH(AB1541)+1,(AC1541-AB1541+1))</f>
        <v>1</v>
      </c>
      <c r="F1541" s="220" t="n">
        <f aca="false">E1541*SUM(P1541:Q1541)</f>
        <v>10000</v>
      </c>
      <c r="G1541" s="196" t="n">
        <v>1246151</v>
      </c>
      <c r="H1541" s="197" t="n">
        <v>37026.357662037</v>
      </c>
      <c r="I1541" s="0" t="s">
        <v>2196</v>
      </c>
      <c r="M1541" s="0" t="s">
        <v>927</v>
      </c>
      <c r="N1541" s="0" t="s">
        <v>1371</v>
      </c>
      <c r="O1541" s="0" t="s">
        <v>1703</v>
      </c>
      <c r="Q1541" s="198" t="n">
        <v>10000</v>
      </c>
      <c r="S1541" s="0" t="s">
        <v>1343</v>
      </c>
      <c r="T1541" s="0" t="s">
        <v>772</v>
      </c>
      <c r="U1541" s="200" t="n">
        <v>4.325</v>
      </c>
      <c r="V1541" s="0" t="s">
        <v>2197</v>
      </c>
      <c r="W1541" s="0" t="s">
        <v>1705</v>
      </c>
      <c r="X1541" s="0" t="s">
        <v>1676</v>
      </c>
      <c r="Y1541" s="0" t="s">
        <v>1376</v>
      </c>
      <c r="Z1541" s="0" t="s">
        <v>573</v>
      </c>
      <c r="AA1541" s="0" t="n">
        <v>789204</v>
      </c>
      <c r="AB1541" s="197" t="n">
        <v>37027.875</v>
      </c>
      <c r="AC1541" s="197" t="n">
        <v>37027.875</v>
      </c>
    </row>
    <row r="1542" customFormat="false" ht="12.75" hidden="false" customHeight="false" outlineLevel="0" collapsed="false">
      <c r="A1542" s="191" t="str">
        <f aca="false">B1542&amp;" "&amp;C1542&amp;" "&amp;D1542</f>
        <v>US Natural Gas Financial</v>
      </c>
      <c r="B1542" s="191" t="str">
        <f aca="false">IF((LEFT(N1542,2)="US"),"US","")</f>
        <v>US</v>
      </c>
      <c r="C1542" s="191" t="str">
        <f aca="false">M1542</f>
        <v>Natural Gas</v>
      </c>
      <c r="D1542" s="191" t="str">
        <f aca="false">IF(ISNUMBER(FIND("Phy",N1542))=TRUE(),"Physical","Financial")</f>
        <v>Financial</v>
      </c>
      <c r="E1542" s="191" t="n">
        <f aca="false">IF(VLOOKUP(S1542,'DD-Lookup'!$J$6:$L$50,3,FALSE())="Monthly",(YEAR(AC1542)-YEAR(AB1542))*12+MONTH(AC1542)-MONTH(AB1542)+1,(AC1542-AB1542+1))</f>
        <v>151</v>
      </c>
      <c r="F1542" s="220" t="n">
        <f aca="false">E1542*SUM(P1542:Q1542)</f>
        <v>755000</v>
      </c>
      <c r="G1542" s="196" t="n">
        <v>1246152</v>
      </c>
      <c r="H1542" s="197" t="n">
        <v>37026.3576967593</v>
      </c>
      <c r="I1542" s="0" t="s">
        <v>1340</v>
      </c>
      <c r="M1542" s="0" t="s">
        <v>927</v>
      </c>
      <c r="N1542" s="0" t="s">
        <v>1341</v>
      </c>
      <c r="O1542" s="0" t="s">
        <v>1442</v>
      </c>
      <c r="P1542" s="198" t="n">
        <v>5000</v>
      </c>
      <c r="S1542" s="0" t="s">
        <v>1343</v>
      </c>
      <c r="T1542" s="0" t="s">
        <v>772</v>
      </c>
      <c r="U1542" s="200" t="n">
        <v>4.89</v>
      </c>
      <c r="V1542" s="0" t="s">
        <v>2028</v>
      </c>
      <c r="W1542" s="0" t="s">
        <v>1345</v>
      </c>
      <c r="X1542" s="0" t="s">
        <v>1346</v>
      </c>
      <c r="Y1542" s="0" t="s">
        <v>893</v>
      </c>
      <c r="Z1542" s="0" t="s">
        <v>573</v>
      </c>
      <c r="AA1542" s="0" t="s">
        <v>2198</v>
      </c>
      <c r="AB1542" s="197" t="n">
        <v>37196</v>
      </c>
      <c r="AC1542" s="197" t="n">
        <v>37346</v>
      </c>
      <c r="AD1542" s="0" t="n">
        <f aca="false">(AC1542-AB1542+1)*SUM(P1542:Q1542)</f>
        <v>755000</v>
      </c>
    </row>
    <row r="1543" customFormat="false" ht="12.75" hidden="false" customHeight="false" outlineLevel="0" collapsed="false">
      <c r="A1543" s="191" t="str">
        <f aca="false">B1543&amp;" "&amp;C1543&amp;" "&amp;D1543</f>
        <v>US Natural Gas Physical</v>
      </c>
      <c r="B1543" s="191" t="str">
        <f aca="false">IF((LEFT(N1543,2)="US"),"US","")</f>
        <v>US</v>
      </c>
      <c r="C1543" s="191" t="str">
        <f aca="false">M1543</f>
        <v>Natural Gas</v>
      </c>
      <c r="D1543" s="191" t="str">
        <f aca="false">IF(ISNUMBER(FIND("Phy",N1543))=TRUE(),"Physical","Financial")</f>
        <v>Physical</v>
      </c>
      <c r="E1543" s="191" t="n">
        <f aca="false">IF(VLOOKUP(S1543,'DD-Lookup'!$J$6:$L$50,3,FALSE())="Monthly",(YEAR(AC1543)-YEAR(AB1543))*12+MONTH(AC1543)-MONTH(AB1543)+1,(AC1543-AB1543+1))</f>
        <v>1</v>
      </c>
      <c r="F1543" s="220" t="n">
        <f aca="false">E1543*SUM(P1543:Q1543)</f>
        <v>5000</v>
      </c>
      <c r="G1543" s="196" t="n">
        <v>1246153</v>
      </c>
      <c r="H1543" s="197" t="n">
        <v>37026.3577314815</v>
      </c>
      <c r="I1543" s="0" t="s">
        <v>1328</v>
      </c>
      <c r="M1543" s="0" t="s">
        <v>927</v>
      </c>
      <c r="N1543" s="0" t="s">
        <v>1371</v>
      </c>
      <c r="O1543" s="0" t="s">
        <v>1665</v>
      </c>
      <c r="Q1543" s="198" t="n">
        <v>5000</v>
      </c>
      <c r="S1543" s="0" t="s">
        <v>1343</v>
      </c>
      <c r="T1543" s="0" t="s">
        <v>772</v>
      </c>
      <c r="U1543" s="200" t="n">
        <v>4.84</v>
      </c>
      <c r="V1543" s="0" t="s">
        <v>1691</v>
      </c>
      <c r="W1543" s="0" t="s">
        <v>1635</v>
      </c>
      <c r="X1543" s="0" t="s">
        <v>1636</v>
      </c>
      <c r="Y1543" s="0" t="s">
        <v>1376</v>
      </c>
      <c r="Z1543" s="0" t="s">
        <v>573</v>
      </c>
      <c r="AA1543" s="0" t="n">
        <v>789205</v>
      </c>
      <c r="AB1543" s="197" t="n">
        <v>37027.875</v>
      </c>
      <c r="AC1543" s="197" t="n">
        <v>37027.875</v>
      </c>
    </row>
    <row r="1544" customFormat="false" ht="12.75" hidden="false" customHeight="false" outlineLevel="0" collapsed="false">
      <c r="A1544" s="191" t="str">
        <f aca="false">B1544&amp;" "&amp;C1544&amp;" "&amp;D1544</f>
        <v>US Natural Gas Physical</v>
      </c>
      <c r="B1544" s="191" t="str">
        <f aca="false">IF((LEFT(N1544,2)="US"),"US","")</f>
        <v>US</v>
      </c>
      <c r="C1544" s="191" t="str">
        <f aca="false">M1544</f>
        <v>Natural Gas</v>
      </c>
      <c r="D1544" s="191" t="str">
        <f aca="false">IF(ISNUMBER(FIND("Phy",N1544))=TRUE(),"Physical","Financial")</f>
        <v>Physical</v>
      </c>
      <c r="E1544" s="191" t="n">
        <f aca="false">IF(VLOOKUP(S1544,'DD-Lookup'!$J$6:$L$50,3,FALSE())="Monthly",(YEAR(AC1544)-YEAR(AB1544))*12+MONTH(AC1544)-MONTH(AB1544)+1,(AC1544-AB1544+1))</f>
        <v>1</v>
      </c>
      <c r="F1544" s="220" t="n">
        <f aca="false">E1544*SUM(P1544:Q1544)</f>
        <v>10000</v>
      </c>
      <c r="G1544" s="196" t="n">
        <v>1246154</v>
      </c>
      <c r="H1544" s="197" t="n">
        <v>37026.3577662037</v>
      </c>
      <c r="I1544" s="0" t="s">
        <v>1482</v>
      </c>
      <c r="M1544" s="0" t="s">
        <v>927</v>
      </c>
      <c r="N1544" s="0" t="s">
        <v>1371</v>
      </c>
      <c r="O1544" s="0" t="s">
        <v>1644</v>
      </c>
      <c r="Q1544" s="198" t="n">
        <v>10000</v>
      </c>
      <c r="S1544" s="0" t="s">
        <v>1343</v>
      </c>
      <c r="T1544" s="0" t="s">
        <v>772</v>
      </c>
      <c r="U1544" s="200" t="n">
        <v>4.5375</v>
      </c>
      <c r="V1544" s="0" t="s">
        <v>1797</v>
      </c>
      <c r="W1544" s="0" t="s">
        <v>1374</v>
      </c>
      <c r="X1544" s="0" t="s">
        <v>1375</v>
      </c>
      <c r="Y1544" s="0" t="s">
        <v>1376</v>
      </c>
      <c r="Z1544" s="0" t="s">
        <v>573</v>
      </c>
      <c r="AA1544" s="0" t="n">
        <v>789206</v>
      </c>
      <c r="AB1544" s="197" t="n">
        <v>37027.875</v>
      </c>
      <c r="AC1544" s="197" t="n">
        <v>37027.875</v>
      </c>
    </row>
    <row r="1545" customFormat="false" ht="12.75" hidden="false" customHeight="false" outlineLevel="0" collapsed="false">
      <c r="A1545" s="191" t="str">
        <f aca="false">B1545&amp;" "&amp;C1545&amp;" "&amp;D1545</f>
        <v>US Natural Gas Physical</v>
      </c>
      <c r="B1545" s="191" t="str">
        <f aca="false">IF((LEFT(N1545,2)="US"),"US","")</f>
        <v>US</v>
      </c>
      <c r="C1545" s="191" t="str">
        <f aca="false">M1545</f>
        <v>Natural Gas</v>
      </c>
      <c r="D1545" s="191" t="str">
        <f aca="false">IF(ISNUMBER(FIND("Phy",N1545))=TRUE(),"Physical","Financial")</f>
        <v>Physical</v>
      </c>
      <c r="E1545" s="191" t="n">
        <f aca="false">IF(VLOOKUP(S1545,'DD-Lookup'!$J$6:$L$50,3,FALSE())="Monthly",(YEAR(AC1545)-YEAR(AB1545))*12+MONTH(AC1545)-MONTH(AB1545)+1,(AC1545-AB1545+1))</f>
        <v>1</v>
      </c>
      <c r="F1545" s="220" t="n">
        <f aca="false">E1545*SUM(P1545:Q1545)</f>
        <v>10000</v>
      </c>
      <c r="G1545" s="196" t="n">
        <v>1246155</v>
      </c>
      <c r="H1545" s="197" t="n">
        <v>37026.3578009259</v>
      </c>
      <c r="I1545" s="0" t="s">
        <v>1571</v>
      </c>
      <c r="M1545" s="0" t="s">
        <v>927</v>
      </c>
      <c r="N1545" s="0" t="s">
        <v>1371</v>
      </c>
      <c r="O1545" s="0" t="s">
        <v>1792</v>
      </c>
      <c r="P1545" s="198" t="n">
        <v>10000</v>
      </c>
      <c r="S1545" s="0" t="s">
        <v>1343</v>
      </c>
      <c r="T1545" s="0" t="s">
        <v>772</v>
      </c>
      <c r="U1545" s="200" t="n">
        <v>10.575</v>
      </c>
      <c r="V1545" s="0" t="s">
        <v>1674</v>
      </c>
      <c r="W1545" s="0" t="s">
        <v>1791</v>
      </c>
      <c r="X1545" s="0" t="s">
        <v>1676</v>
      </c>
      <c r="Y1545" s="0" t="s">
        <v>1376</v>
      </c>
      <c r="Z1545" s="0" t="s">
        <v>573</v>
      </c>
      <c r="AA1545" s="0" t="n">
        <v>789207</v>
      </c>
      <c r="AB1545" s="197" t="n">
        <v>37027.875</v>
      </c>
      <c r="AC1545" s="197" t="n">
        <v>37027.875</v>
      </c>
    </row>
    <row r="1546" customFormat="false" ht="12.75" hidden="false" customHeight="false" outlineLevel="0" collapsed="false">
      <c r="A1546" s="191" t="str">
        <f aca="false">B1546&amp;" "&amp;C1546&amp;" "&amp;D1546</f>
        <v>US Natural Gas Financial</v>
      </c>
      <c r="B1546" s="191" t="str">
        <f aca="false">IF((LEFT(N1546,2)="US"),"US","")</f>
        <v>US</v>
      </c>
      <c r="C1546" s="191" t="str">
        <f aca="false">M1546</f>
        <v>Natural Gas</v>
      </c>
      <c r="D1546" s="191" t="str">
        <f aca="false">IF(ISNUMBER(FIND("Phy",N1546))=TRUE(),"Physical","Financial")</f>
        <v>Financial</v>
      </c>
      <c r="E1546" s="191" t="n">
        <f aca="false">IF(VLOOKUP(S1546,'DD-Lookup'!$J$6:$L$50,3,FALSE())="Monthly",(YEAR(AC1546)-YEAR(AB1546))*12+MONTH(AC1546)-MONTH(AB1546)+1,(AC1546-AB1546+1))</f>
        <v>153</v>
      </c>
      <c r="F1546" s="220" t="n">
        <f aca="false">E1546*SUM(P1546:Q1546)</f>
        <v>765000</v>
      </c>
      <c r="G1546" s="196" t="n">
        <v>1246156</v>
      </c>
      <c r="H1546" s="197" t="n">
        <v>37026.3578356481</v>
      </c>
      <c r="I1546" s="0" t="s">
        <v>2154</v>
      </c>
      <c r="M1546" s="0" t="s">
        <v>927</v>
      </c>
      <c r="N1546" s="0" t="s">
        <v>1341</v>
      </c>
      <c r="O1546" s="0" t="s">
        <v>1526</v>
      </c>
      <c r="P1546" s="198" t="n">
        <v>5000</v>
      </c>
      <c r="S1546" s="0" t="s">
        <v>1343</v>
      </c>
      <c r="T1546" s="0" t="s">
        <v>772</v>
      </c>
      <c r="U1546" s="200" t="n">
        <v>4.59</v>
      </c>
      <c r="V1546" s="0" t="s">
        <v>2181</v>
      </c>
      <c r="W1546" s="0" t="s">
        <v>1345</v>
      </c>
      <c r="X1546" s="0" t="s">
        <v>1346</v>
      </c>
      <c r="Y1546" s="0" t="s">
        <v>893</v>
      </c>
      <c r="Z1546" s="0" t="s">
        <v>573</v>
      </c>
      <c r="AA1546" s="0" t="s">
        <v>2199</v>
      </c>
      <c r="AB1546" s="197" t="n">
        <v>37043</v>
      </c>
      <c r="AC1546" s="197" t="n">
        <v>37195</v>
      </c>
      <c r="AD1546" s="0" t="n">
        <f aca="false">(AC1546-AB1546+1)*SUM(P1546:Q1546)</f>
        <v>765000</v>
      </c>
    </row>
    <row r="1547" customFormat="false" ht="12.75" hidden="false" customHeight="false" outlineLevel="0" collapsed="false">
      <c r="A1547" s="191" t="str">
        <f aca="false">B1547&amp;" "&amp;C1547&amp;" "&amp;D1547</f>
        <v>US Natural Gas Physical</v>
      </c>
      <c r="B1547" s="191" t="str">
        <f aca="false">IF((LEFT(N1547,2)="US"),"US","")</f>
        <v>US</v>
      </c>
      <c r="C1547" s="191" t="str">
        <f aca="false">M1547</f>
        <v>Natural Gas</v>
      </c>
      <c r="D1547" s="191" t="str">
        <f aca="false">IF(ISNUMBER(FIND("Phy",N1547))=TRUE(),"Physical","Financial")</f>
        <v>Physical</v>
      </c>
      <c r="E1547" s="191" t="n">
        <f aca="false">IF(VLOOKUP(S1547,'DD-Lookup'!$J$6:$L$50,3,FALSE())="Monthly",(YEAR(AC1547)-YEAR(AB1547))*12+MONTH(AC1547)-MONTH(AB1547)+1,(AC1547-AB1547+1))</f>
        <v>1</v>
      </c>
      <c r="F1547" s="220" t="n">
        <f aca="false">E1547*SUM(P1547:Q1547)</f>
        <v>10000</v>
      </c>
      <c r="G1547" s="196" t="n">
        <v>1246157</v>
      </c>
      <c r="H1547" s="197" t="n">
        <v>37026.3578356481</v>
      </c>
      <c r="I1547" s="0" t="s">
        <v>609</v>
      </c>
      <c r="M1547" s="0" t="s">
        <v>927</v>
      </c>
      <c r="N1547" s="0" t="s">
        <v>1371</v>
      </c>
      <c r="O1547" s="0" t="s">
        <v>1372</v>
      </c>
      <c r="P1547" s="198" t="n">
        <v>10000</v>
      </c>
      <c r="S1547" s="0" t="s">
        <v>1343</v>
      </c>
      <c r="T1547" s="0" t="s">
        <v>772</v>
      </c>
      <c r="U1547" s="200" t="n">
        <v>4.545</v>
      </c>
      <c r="V1547" s="0" t="s">
        <v>1453</v>
      </c>
      <c r="W1547" s="0" t="s">
        <v>1374</v>
      </c>
      <c r="X1547" s="0" t="s">
        <v>1375</v>
      </c>
      <c r="Y1547" s="0" t="s">
        <v>1376</v>
      </c>
      <c r="Z1547" s="0" t="s">
        <v>573</v>
      </c>
      <c r="AA1547" s="0" t="n">
        <v>789208</v>
      </c>
      <c r="AB1547" s="197" t="n">
        <v>37027.875</v>
      </c>
      <c r="AC1547" s="197" t="n">
        <v>37027.875</v>
      </c>
    </row>
    <row r="1548" customFormat="false" ht="12.75" hidden="false" customHeight="false" outlineLevel="0" collapsed="false">
      <c r="A1548" s="191" t="str">
        <f aca="false">B1548&amp;" "&amp;C1548&amp;" "&amp;D1548</f>
        <v>US Natural Gas Physical</v>
      </c>
      <c r="B1548" s="191" t="str">
        <f aca="false">IF((LEFT(N1548,2)="US"),"US","")</f>
        <v>US</v>
      </c>
      <c r="C1548" s="191" t="str">
        <f aca="false">M1548</f>
        <v>Natural Gas</v>
      </c>
      <c r="D1548" s="191" t="str">
        <f aca="false">IF(ISNUMBER(FIND("Phy",N1548))=TRUE(),"Physical","Financial")</f>
        <v>Physical</v>
      </c>
      <c r="E1548" s="191" t="n">
        <f aca="false">IF(VLOOKUP(S1548,'DD-Lookup'!$J$6:$L$50,3,FALSE())="Monthly",(YEAR(AC1548)-YEAR(AB1548))*12+MONTH(AC1548)-MONTH(AB1548)+1,(AC1548-AB1548+1))</f>
        <v>1</v>
      </c>
      <c r="F1548" s="220" t="n">
        <f aca="false">E1548*SUM(P1548:Q1548)</f>
        <v>5000</v>
      </c>
      <c r="G1548" s="196" t="n">
        <v>1246158</v>
      </c>
      <c r="H1548" s="197" t="n">
        <v>37026.3578819444</v>
      </c>
      <c r="I1548" s="0" t="s">
        <v>1430</v>
      </c>
      <c r="M1548" s="0" t="s">
        <v>927</v>
      </c>
      <c r="N1548" s="0" t="s">
        <v>1371</v>
      </c>
      <c r="O1548" s="0" t="s">
        <v>1751</v>
      </c>
      <c r="Q1548" s="198" t="n">
        <v>5000</v>
      </c>
      <c r="S1548" s="0" t="s">
        <v>1343</v>
      </c>
      <c r="T1548" s="0" t="s">
        <v>772</v>
      </c>
      <c r="U1548" s="200" t="n">
        <v>3.26</v>
      </c>
      <c r="V1548" s="0" t="s">
        <v>1778</v>
      </c>
      <c r="W1548" s="0" t="s">
        <v>1752</v>
      </c>
      <c r="X1548" s="0" t="s">
        <v>1676</v>
      </c>
      <c r="Y1548" s="0" t="s">
        <v>1376</v>
      </c>
      <c r="Z1548" s="0" t="s">
        <v>573</v>
      </c>
      <c r="AA1548" s="0" t="n">
        <v>789209</v>
      </c>
      <c r="AB1548" s="197" t="n">
        <v>37027.875</v>
      </c>
      <c r="AC1548" s="197" t="n">
        <v>37027.875</v>
      </c>
    </row>
    <row r="1549" customFormat="false" ht="12.75" hidden="false" customHeight="false" outlineLevel="0" collapsed="false">
      <c r="A1549" s="191" t="str">
        <f aca="false">B1549&amp;" "&amp;C1549&amp;" "&amp;D1549</f>
        <v>US Natural Gas Physical</v>
      </c>
      <c r="B1549" s="191" t="str">
        <f aca="false">IF((LEFT(N1549,2)="US"),"US","")</f>
        <v>US</v>
      </c>
      <c r="C1549" s="191" t="str">
        <f aca="false">M1549</f>
        <v>Natural Gas</v>
      </c>
      <c r="D1549" s="191" t="str">
        <f aca="false">IF(ISNUMBER(FIND("Phy",N1549))=TRUE(),"Physical","Financial")</f>
        <v>Physical</v>
      </c>
      <c r="E1549" s="191" t="n">
        <f aca="false">IF(VLOOKUP(S1549,'DD-Lookup'!$J$6:$L$50,3,FALSE())="Monthly",(YEAR(AC1549)-YEAR(AB1549))*12+MONTH(AC1549)-MONTH(AB1549)+1,(AC1549-AB1549+1))</f>
        <v>1</v>
      </c>
      <c r="F1549" s="220" t="n">
        <f aca="false">E1549*SUM(P1549:Q1549)</f>
        <v>10000</v>
      </c>
      <c r="G1549" s="196" t="n">
        <v>1246159</v>
      </c>
      <c r="H1549" s="197" t="n">
        <v>37026.3578935185</v>
      </c>
      <c r="I1549" s="0" t="s">
        <v>1420</v>
      </c>
      <c r="M1549" s="0" t="s">
        <v>927</v>
      </c>
      <c r="N1549" s="0" t="s">
        <v>1371</v>
      </c>
      <c r="O1549" s="0" t="s">
        <v>1789</v>
      </c>
      <c r="Q1549" s="198" t="n">
        <v>10000</v>
      </c>
      <c r="S1549" s="0" t="s">
        <v>1343</v>
      </c>
      <c r="T1549" s="0" t="s">
        <v>772</v>
      </c>
      <c r="U1549" s="200" t="n">
        <v>10.7</v>
      </c>
      <c r="V1549" s="0" t="s">
        <v>1690</v>
      </c>
      <c r="W1549" s="0" t="s">
        <v>1791</v>
      </c>
      <c r="X1549" s="0" t="s">
        <v>1676</v>
      </c>
      <c r="Y1549" s="0" t="s">
        <v>1376</v>
      </c>
      <c r="Z1549" s="0" t="s">
        <v>573</v>
      </c>
      <c r="AA1549" s="0" t="n">
        <v>789210</v>
      </c>
      <c r="AB1549" s="197" t="n">
        <v>37027.875</v>
      </c>
      <c r="AC1549" s="197" t="n">
        <v>37027.875</v>
      </c>
    </row>
    <row r="1550" customFormat="false" ht="12.75" hidden="false" customHeight="false" outlineLevel="0" collapsed="false">
      <c r="A1550" s="191" t="str">
        <f aca="false">B1550&amp;" "&amp;C1550&amp;" "&amp;D1550</f>
        <v>US Natural Gas Financial</v>
      </c>
      <c r="B1550" s="191" t="str">
        <f aca="false">IF((LEFT(N1550,2)="US"),"US","")</f>
        <v>US</v>
      </c>
      <c r="C1550" s="191" t="str">
        <f aca="false">M1550</f>
        <v>Natural Gas</v>
      </c>
      <c r="D1550" s="191" t="str">
        <f aca="false">IF(ISNUMBER(FIND("Phy",N1550))=TRUE(),"Physical","Financial")</f>
        <v>Financial</v>
      </c>
      <c r="E1550" s="191" t="n">
        <f aca="false">IF(VLOOKUP(S1550,'DD-Lookup'!$J$6:$L$50,3,FALSE())="Monthly",(YEAR(AC1550)-YEAR(AB1550))*12+MONTH(AC1550)-MONTH(AB1550)+1,(AC1550-AB1550+1))</f>
        <v>153</v>
      </c>
      <c r="F1550" s="220" t="n">
        <f aca="false">E1550*SUM(P1550:Q1550)</f>
        <v>765000</v>
      </c>
      <c r="G1550" s="196" t="n">
        <v>1246160</v>
      </c>
      <c r="H1550" s="197" t="n">
        <v>37026.3579513889</v>
      </c>
      <c r="I1550" s="0" t="s">
        <v>1441</v>
      </c>
      <c r="M1550" s="0" t="s">
        <v>927</v>
      </c>
      <c r="N1550" s="0" t="s">
        <v>1341</v>
      </c>
      <c r="O1550" s="0" t="s">
        <v>1526</v>
      </c>
      <c r="P1550" s="198" t="n">
        <v>5000</v>
      </c>
      <c r="S1550" s="0" t="s">
        <v>1343</v>
      </c>
      <c r="T1550" s="0" t="s">
        <v>772</v>
      </c>
      <c r="U1550" s="200" t="n">
        <v>4.59</v>
      </c>
      <c r="V1550" s="0" t="s">
        <v>1443</v>
      </c>
      <c r="W1550" s="0" t="s">
        <v>1345</v>
      </c>
      <c r="X1550" s="0" t="s">
        <v>1346</v>
      </c>
      <c r="Y1550" s="0" t="s">
        <v>893</v>
      </c>
      <c r="Z1550" s="0" t="s">
        <v>573</v>
      </c>
      <c r="AA1550" s="0" t="s">
        <v>2200</v>
      </c>
      <c r="AB1550" s="197" t="n">
        <v>37043</v>
      </c>
      <c r="AC1550" s="197" t="n">
        <v>37195</v>
      </c>
      <c r="AD1550" s="0" t="n">
        <f aca="false">(AC1550-AB1550+1)*SUM(P1550:Q1550)</f>
        <v>765000</v>
      </c>
    </row>
    <row r="1551" customFormat="false" ht="12.75" hidden="false" customHeight="false" outlineLevel="0" collapsed="false">
      <c r="A1551" s="191" t="str">
        <f aca="false">B1551&amp;" "&amp;C1551&amp;" "&amp;D1551</f>
        <v>US Natural Gas Physical</v>
      </c>
      <c r="B1551" s="191" t="str">
        <f aca="false">IF((LEFT(N1551,2)="US"),"US","")</f>
        <v>US</v>
      </c>
      <c r="C1551" s="191" t="str">
        <f aca="false">M1551</f>
        <v>Natural Gas</v>
      </c>
      <c r="D1551" s="191" t="str">
        <f aca="false">IF(ISNUMBER(FIND("Phy",N1551))=TRUE(),"Physical","Financial")</f>
        <v>Physical</v>
      </c>
      <c r="E1551" s="191" t="n">
        <f aca="false">IF(VLOOKUP(S1551,'DD-Lookup'!$J$6:$L$50,3,FALSE())="Monthly",(YEAR(AC1551)-YEAR(AB1551))*12+MONTH(AC1551)-MONTH(AB1551)+1,(AC1551-AB1551+1))</f>
        <v>1</v>
      </c>
      <c r="F1551" s="220" t="n">
        <f aca="false">E1551*SUM(P1551:Q1551)</f>
        <v>10000</v>
      </c>
      <c r="G1551" s="196" t="n">
        <v>1246161</v>
      </c>
      <c r="H1551" s="197" t="n">
        <v>37026.3579513889</v>
      </c>
      <c r="I1551" s="0" t="s">
        <v>1251</v>
      </c>
      <c r="M1551" s="0" t="s">
        <v>927</v>
      </c>
      <c r="N1551" s="0" t="s">
        <v>1371</v>
      </c>
      <c r="O1551" s="0" t="s">
        <v>1372</v>
      </c>
      <c r="P1551" s="198" t="n">
        <v>10000</v>
      </c>
      <c r="S1551" s="0" t="s">
        <v>1343</v>
      </c>
      <c r="T1551" s="0" t="s">
        <v>772</v>
      </c>
      <c r="U1551" s="200" t="n">
        <v>4.5463</v>
      </c>
      <c r="V1551" s="0" t="s">
        <v>1373</v>
      </c>
      <c r="W1551" s="0" t="s">
        <v>1374</v>
      </c>
      <c r="X1551" s="0" t="s">
        <v>1375</v>
      </c>
      <c r="Y1551" s="0" t="s">
        <v>1376</v>
      </c>
      <c r="Z1551" s="0" t="s">
        <v>573</v>
      </c>
      <c r="AA1551" s="0" t="n">
        <v>789211</v>
      </c>
      <c r="AB1551" s="197" t="n">
        <v>37027.875</v>
      </c>
      <c r="AC1551" s="197" t="n">
        <v>37027.875</v>
      </c>
    </row>
    <row r="1552" customFormat="false" ht="12.75" hidden="false" customHeight="false" outlineLevel="0" collapsed="false">
      <c r="A1552" s="191" t="str">
        <f aca="false">B1552&amp;" "&amp;C1552&amp;" "&amp;D1552</f>
        <v>US Natural Gas Financial</v>
      </c>
      <c r="B1552" s="191" t="str">
        <f aca="false">IF((LEFT(N1552,2)="US"),"US","")</f>
        <v>US</v>
      </c>
      <c r="C1552" s="191" t="str">
        <f aca="false">M1552</f>
        <v>Natural Gas</v>
      </c>
      <c r="D1552" s="191" t="str">
        <f aca="false">IF(ISNUMBER(FIND("Phy",N1552))=TRUE(),"Physical","Financial")</f>
        <v>Financial</v>
      </c>
      <c r="E1552" s="191" t="n">
        <f aca="false">IF(VLOOKUP(S1552,'DD-Lookup'!$J$6:$L$50,3,FALSE())="Monthly",(YEAR(AC1552)-YEAR(AB1552))*12+MONTH(AC1552)-MONTH(AB1552)+1,(AC1552-AB1552+1))</f>
        <v>31</v>
      </c>
      <c r="F1552" s="220" t="n">
        <f aca="false">E1552*SUM(P1552:Q1552)</f>
        <v>155000</v>
      </c>
      <c r="G1552" s="196" t="n">
        <v>1246162</v>
      </c>
      <c r="H1552" s="197" t="n">
        <v>37026.3579976852</v>
      </c>
      <c r="I1552" s="0" t="s">
        <v>1228</v>
      </c>
      <c r="M1552" s="0" t="s">
        <v>927</v>
      </c>
      <c r="N1552" s="0" t="s">
        <v>1399</v>
      </c>
      <c r="O1552" s="0" t="s">
        <v>1954</v>
      </c>
      <c r="Q1552" s="198" t="n">
        <v>5000</v>
      </c>
      <c r="S1552" s="0" t="s">
        <v>1343</v>
      </c>
      <c r="T1552" s="0" t="s">
        <v>772</v>
      </c>
      <c r="U1552" s="200" t="n">
        <v>6.29</v>
      </c>
      <c r="V1552" s="0" t="s">
        <v>1610</v>
      </c>
      <c r="W1552" s="0" t="s">
        <v>1956</v>
      </c>
      <c r="X1552" s="0" t="s">
        <v>1957</v>
      </c>
      <c r="Y1552" s="0" t="s">
        <v>893</v>
      </c>
      <c r="Z1552" s="0" t="s">
        <v>573</v>
      </c>
      <c r="AA1552" s="0" t="s">
        <v>2201</v>
      </c>
      <c r="AB1552" s="197" t="n">
        <v>37073.875</v>
      </c>
      <c r="AC1552" s="197" t="n">
        <v>37103.875</v>
      </c>
      <c r="AD1552" s="0" t="n">
        <f aca="false">(AC1552-AB1552+1)*SUM(P1552:Q1552)</f>
        <v>155000</v>
      </c>
    </row>
    <row r="1553" customFormat="false" ht="12.75" hidden="false" customHeight="false" outlineLevel="0" collapsed="false">
      <c r="A1553" s="191" t="str">
        <f aca="false">B1553&amp;" "&amp;C1553&amp;" "&amp;D1553</f>
        <v>US Natural Gas Physical</v>
      </c>
      <c r="B1553" s="191" t="str">
        <f aca="false">IF((LEFT(N1553,2)="US"),"US","")</f>
        <v>US</v>
      </c>
      <c r="C1553" s="191" t="str">
        <f aca="false">M1553</f>
        <v>Natural Gas</v>
      </c>
      <c r="D1553" s="191" t="str">
        <f aca="false">IF(ISNUMBER(FIND("Phy",N1553))=TRUE(),"Physical","Financial")</f>
        <v>Physical</v>
      </c>
      <c r="E1553" s="191" t="n">
        <f aca="false">IF(VLOOKUP(S1553,'DD-Lookup'!$J$6:$L$50,3,FALSE())="Monthly",(YEAR(AC1553)-YEAR(AB1553))*12+MONTH(AC1553)-MONTH(AB1553)+1,(AC1553-AB1553+1))</f>
        <v>1</v>
      </c>
      <c r="F1553" s="220" t="n">
        <f aca="false">E1553*SUM(P1553:Q1553)</f>
        <v>10000</v>
      </c>
      <c r="G1553" s="196" t="n">
        <v>1246163</v>
      </c>
      <c r="H1553" s="197" t="n">
        <v>37026.3580902778</v>
      </c>
      <c r="I1553" s="0" t="s">
        <v>2121</v>
      </c>
      <c r="M1553" s="0" t="s">
        <v>927</v>
      </c>
      <c r="N1553" s="0" t="s">
        <v>1371</v>
      </c>
      <c r="O1553" s="0" t="s">
        <v>2038</v>
      </c>
      <c r="P1553" s="198" t="n">
        <v>10000</v>
      </c>
      <c r="S1553" s="0" t="s">
        <v>1343</v>
      </c>
      <c r="T1553" s="0" t="s">
        <v>772</v>
      </c>
      <c r="U1553" s="200" t="n">
        <v>4.435</v>
      </c>
      <c r="V1553" s="0" t="s">
        <v>2122</v>
      </c>
      <c r="W1553" s="0" t="s">
        <v>1555</v>
      </c>
      <c r="X1553" s="0" t="s">
        <v>1556</v>
      </c>
      <c r="Y1553" s="0" t="s">
        <v>1376</v>
      </c>
      <c r="Z1553" s="0" t="s">
        <v>573</v>
      </c>
      <c r="AA1553" s="0" t="n">
        <v>789212</v>
      </c>
      <c r="AB1553" s="197" t="n">
        <v>37027.875</v>
      </c>
      <c r="AC1553" s="197" t="n">
        <v>37027.875</v>
      </c>
    </row>
    <row r="1554" customFormat="false" ht="12.75" hidden="false" customHeight="false" outlineLevel="0" collapsed="false">
      <c r="A1554" s="191" t="str">
        <f aca="false">B1554&amp;" "&amp;C1554&amp;" "&amp;D1554</f>
        <v>US Natural Gas Physical</v>
      </c>
      <c r="B1554" s="191" t="str">
        <f aca="false">IF((LEFT(N1554,2)="US"),"US","")</f>
        <v>US</v>
      </c>
      <c r="C1554" s="191" t="str">
        <f aca="false">M1554</f>
        <v>Natural Gas</v>
      </c>
      <c r="D1554" s="191" t="str">
        <f aca="false">IF(ISNUMBER(FIND("Phy",N1554))=TRUE(),"Physical","Financial")</f>
        <v>Physical</v>
      </c>
      <c r="E1554" s="191" t="n">
        <f aca="false">IF(VLOOKUP(S1554,'DD-Lookup'!$J$6:$L$50,3,FALSE())="Monthly",(YEAR(AC1554)-YEAR(AB1554))*12+MONTH(AC1554)-MONTH(AB1554)+1,(AC1554-AB1554+1))</f>
        <v>1</v>
      </c>
      <c r="F1554" s="220" t="n">
        <f aca="false">E1554*SUM(P1554:Q1554)</f>
        <v>10000</v>
      </c>
      <c r="G1554" s="196" t="n">
        <v>1246164</v>
      </c>
      <c r="H1554" s="197" t="n">
        <v>37026.3581134259</v>
      </c>
      <c r="I1554" s="0" t="s">
        <v>1328</v>
      </c>
      <c r="M1554" s="0" t="s">
        <v>927</v>
      </c>
      <c r="N1554" s="0" t="s">
        <v>1371</v>
      </c>
      <c r="O1554" s="0" t="s">
        <v>1372</v>
      </c>
      <c r="Q1554" s="198" t="n">
        <v>10000</v>
      </c>
      <c r="S1554" s="0" t="s">
        <v>1343</v>
      </c>
      <c r="T1554" s="0" t="s">
        <v>772</v>
      </c>
      <c r="U1554" s="200" t="n">
        <v>4.5475</v>
      </c>
      <c r="V1554" s="0" t="s">
        <v>1439</v>
      </c>
      <c r="W1554" s="0" t="s">
        <v>1374</v>
      </c>
      <c r="X1554" s="0" t="s">
        <v>1375</v>
      </c>
      <c r="Y1554" s="0" t="s">
        <v>1376</v>
      </c>
      <c r="Z1554" s="0" t="s">
        <v>573</v>
      </c>
      <c r="AA1554" s="0" t="n">
        <v>789213</v>
      </c>
      <c r="AB1554" s="197" t="n">
        <v>37027.875</v>
      </c>
      <c r="AC1554" s="197" t="n">
        <v>37027.875</v>
      </c>
    </row>
    <row r="1555" customFormat="false" ht="12.75" hidden="false" customHeight="false" outlineLevel="0" collapsed="false">
      <c r="A1555" s="191" t="str">
        <f aca="false">B1555&amp;" "&amp;C1555&amp;" "&amp;D1555</f>
        <v>US Natural Gas Physical</v>
      </c>
      <c r="B1555" s="191" t="str">
        <f aca="false">IF((LEFT(N1555,2)="US"),"US","")</f>
        <v>US</v>
      </c>
      <c r="C1555" s="191" t="str">
        <f aca="false">M1555</f>
        <v>Natural Gas</v>
      </c>
      <c r="D1555" s="191" t="str">
        <f aca="false">IF(ISNUMBER(FIND("Phy",N1555))=TRUE(),"Physical","Financial")</f>
        <v>Physical</v>
      </c>
      <c r="E1555" s="191" t="n">
        <f aca="false">IF(VLOOKUP(S1555,'DD-Lookup'!$J$6:$L$50,3,FALSE())="Monthly",(YEAR(AC1555)-YEAR(AB1555))*12+MONTH(AC1555)-MONTH(AB1555)+1,(AC1555-AB1555+1))</f>
        <v>1</v>
      </c>
      <c r="F1555" s="220" t="n">
        <f aca="false">E1555*SUM(P1555:Q1555)</f>
        <v>8698</v>
      </c>
      <c r="G1555" s="196" t="n">
        <v>1246165</v>
      </c>
      <c r="H1555" s="197" t="n">
        <v>37026.3581597222</v>
      </c>
      <c r="I1555" s="0" t="s">
        <v>1377</v>
      </c>
      <c r="M1555" s="0" t="s">
        <v>927</v>
      </c>
      <c r="N1555" s="0" t="s">
        <v>1371</v>
      </c>
      <c r="O1555" s="0" t="s">
        <v>1469</v>
      </c>
      <c r="P1555" s="198" t="n">
        <v>8698</v>
      </c>
      <c r="S1555" s="0" t="s">
        <v>1343</v>
      </c>
      <c r="T1555" s="0" t="s">
        <v>772</v>
      </c>
      <c r="U1555" s="200" t="n">
        <v>4.395</v>
      </c>
      <c r="V1555" s="0" t="s">
        <v>1378</v>
      </c>
      <c r="W1555" s="0" t="s">
        <v>1459</v>
      </c>
      <c r="X1555" s="0" t="s">
        <v>1460</v>
      </c>
      <c r="Y1555" s="0" t="s">
        <v>1376</v>
      </c>
      <c r="Z1555" s="0" t="s">
        <v>573</v>
      </c>
      <c r="AA1555" s="0" t="n">
        <v>789214</v>
      </c>
      <c r="AB1555" s="197" t="n">
        <v>37027.875</v>
      </c>
      <c r="AC1555" s="197" t="n">
        <v>37027.875</v>
      </c>
    </row>
    <row r="1556" customFormat="false" ht="12.75" hidden="false" customHeight="false" outlineLevel="0" collapsed="false">
      <c r="A1556" s="191" t="str">
        <f aca="false">B1556&amp;" "&amp;C1556&amp;" "&amp;D1556</f>
        <v>US Natural Gas Physical</v>
      </c>
      <c r="B1556" s="191" t="str">
        <f aca="false">IF((LEFT(N1556,2)="US"),"US","")</f>
        <v>US</v>
      </c>
      <c r="C1556" s="191" t="str">
        <f aca="false">M1556</f>
        <v>Natural Gas</v>
      </c>
      <c r="D1556" s="191" t="str">
        <f aca="false">IF(ISNUMBER(FIND("Phy",N1556))=TRUE(),"Physical","Financial")</f>
        <v>Physical</v>
      </c>
      <c r="E1556" s="191" t="n">
        <f aca="false">IF(VLOOKUP(S1556,'DD-Lookup'!$J$6:$L$50,3,FALSE())="Monthly",(YEAR(AC1556)-YEAR(AB1556))*12+MONTH(AC1556)-MONTH(AB1556)+1,(AC1556-AB1556+1))</f>
        <v>1</v>
      </c>
      <c r="F1556" s="220" t="n">
        <f aca="false">E1556*SUM(P1556:Q1556)</f>
        <v>5000</v>
      </c>
      <c r="G1556" s="196" t="n">
        <v>1246166</v>
      </c>
      <c r="H1556" s="197" t="n">
        <v>37026.3581712963</v>
      </c>
      <c r="I1556" s="0" t="s">
        <v>609</v>
      </c>
      <c r="M1556" s="0" t="s">
        <v>927</v>
      </c>
      <c r="N1556" s="0" t="s">
        <v>1371</v>
      </c>
      <c r="O1556" s="0" t="s">
        <v>1751</v>
      </c>
      <c r="P1556" s="198" t="n">
        <v>5000</v>
      </c>
      <c r="S1556" s="0" t="s">
        <v>1343</v>
      </c>
      <c r="T1556" s="0" t="s">
        <v>772</v>
      </c>
      <c r="U1556" s="200" t="n">
        <v>3.26</v>
      </c>
      <c r="V1556" s="0" t="s">
        <v>1953</v>
      </c>
      <c r="W1556" s="0" t="s">
        <v>1752</v>
      </c>
      <c r="X1556" s="0" t="s">
        <v>1676</v>
      </c>
      <c r="Y1556" s="0" t="s">
        <v>1376</v>
      </c>
      <c r="Z1556" s="0" t="s">
        <v>573</v>
      </c>
      <c r="AA1556" s="0" t="n">
        <v>789215</v>
      </c>
      <c r="AB1556" s="197" t="n">
        <v>37027.875</v>
      </c>
      <c r="AC1556" s="197" t="n">
        <v>37027.875</v>
      </c>
    </row>
    <row r="1557" customFormat="false" ht="12.75" hidden="false" customHeight="false" outlineLevel="0" collapsed="false">
      <c r="A1557" s="191" t="str">
        <f aca="false">B1557&amp;" "&amp;C1557&amp;" "&amp;D1557</f>
        <v>US Natural Gas Physical</v>
      </c>
      <c r="B1557" s="191" t="str">
        <f aca="false">IF((LEFT(N1557,2)="US"),"US","")</f>
        <v>US</v>
      </c>
      <c r="C1557" s="191" t="str">
        <f aca="false">M1557</f>
        <v>Natural Gas</v>
      </c>
      <c r="D1557" s="191" t="str">
        <f aca="false">IF(ISNUMBER(FIND("Phy",N1557))=TRUE(),"Physical","Financial")</f>
        <v>Physical</v>
      </c>
      <c r="E1557" s="191" t="n">
        <f aca="false">IF(VLOOKUP(S1557,'DD-Lookup'!$J$6:$L$50,3,FALSE())="Monthly",(YEAR(AC1557)-YEAR(AB1557))*12+MONTH(AC1557)-MONTH(AB1557)+1,(AC1557-AB1557+1))</f>
        <v>1</v>
      </c>
      <c r="F1557" s="220" t="n">
        <f aca="false">E1557*SUM(P1557:Q1557)</f>
        <v>1000</v>
      </c>
      <c r="G1557" s="196" t="n">
        <v>1246167</v>
      </c>
      <c r="H1557" s="197" t="n">
        <v>37026.3581944444</v>
      </c>
      <c r="I1557" s="0" t="s">
        <v>1187</v>
      </c>
      <c r="M1557" s="0" t="s">
        <v>927</v>
      </c>
      <c r="N1557" s="0" t="s">
        <v>1371</v>
      </c>
      <c r="O1557" s="0" t="s">
        <v>1967</v>
      </c>
      <c r="Q1557" s="198" t="n">
        <v>1000</v>
      </c>
      <c r="S1557" s="0" t="s">
        <v>1343</v>
      </c>
      <c r="T1557" s="0" t="s">
        <v>772</v>
      </c>
      <c r="U1557" s="200" t="n">
        <v>4.285</v>
      </c>
      <c r="V1557" s="0" t="s">
        <v>2202</v>
      </c>
      <c r="W1557" s="0" t="s">
        <v>1459</v>
      </c>
      <c r="X1557" s="0" t="s">
        <v>1460</v>
      </c>
      <c r="Y1557" s="0" t="s">
        <v>1376</v>
      </c>
      <c r="Z1557" s="0" t="s">
        <v>573</v>
      </c>
      <c r="AA1557" s="0" t="n">
        <v>789216</v>
      </c>
      <c r="AB1557" s="197" t="n">
        <v>37027.875</v>
      </c>
      <c r="AC1557" s="197" t="n">
        <v>37027.875</v>
      </c>
    </row>
    <row r="1558" customFormat="false" ht="12.75" hidden="false" customHeight="false" outlineLevel="0" collapsed="false">
      <c r="A1558" s="191" t="str">
        <f aca="false">B1558&amp;" "&amp;C1558&amp;" "&amp;D1558</f>
        <v>US Natural Gas Physical</v>
      </c>
      <c r="B1558" s="191" t="str">
        <f aca="false">IF((LEFT(N1558,2)="US"),"US","")</f>
        <v>US</v>
      </c>
      <c r="C1558" s="191" t="str">
        <f aca="false">M1558</f>
        <v>Natural Gas</v>
      </c>
      <c r="D1558" s="191" t="str">
        <f aca="false">IF(ISNUMBER(FIND("Phy",N1558))=TRUE(),"Physical","Financial")</f>
        <v>Physical</v>
      </c>
      <c r="E1558" s="191" t="n">
        <f aca="false">IF(VLOOKUP(S1558,'DD-Lookup'!$J$6:$L$50,3,FALSE())="Monthly",(YEAR(AC1558)-YEAR(AB1558))*12+MONTH(AC1558)-MONTH(AB1558)+1,(AC1558-AB1558+1))</f>
        <v>1</v>
      </c>
      <c r="F1558" s="220" t="n">
        <f aca="false">E1558*SUM(P1558:Q1558)</f>
        <v>4000</v>
      </c>
      <c r="G1558" s="196" t="n">
        <v>1246168</v>
      </c>
      <c r="H1558" s="197" t="n">
        <v>37026.3582060185</v>
      </c>
      <c r="I1558" s="0" t="s">
        <v>2000</v>
      </c>
      <c r="M1558" s="0" t="s">
        <v>927</v>
      </c>
      <c r="N1558" s="0" t="s">
        <v>1371</v>
      </c>
      <c r="O1558" s="0" t="s">
        <v>1967</v>
      </c>
      <c r="Q1558" s="198" t="n">
        <v>4000</v>
      </c>
      <c r="S1558" s="0" t="s">
        <v>1343</v>
      </c>
      <c r="T1558" s="0" t="s">
        <v>772</v>
      </c>
      <c r="U1558" s="200" t="n">
        <v>4.285</v>
      </c>
      <c r="V1558" s="0" t="s">
        <v>2001</v>
      </c>
      <c r="W1558" s="0" t="s">
        <v>1459</v>
      </c>
      <c r="X1558" s="0" t="s">
        <v>1460</v>
      </c>
      <c r="Y1558" s="0" t="s">
        <v>1376</v>
      </c>
      <c r="Z1558" s="0" t="s">
        <v>573</v>
      </c>
      <c r="AA1558" s="0" t="n">
        <v>789217</v>
      </c>
      <c r="AB1558" s="197" t="n">
        <v>37027.875</v>
      </c>
      <c r="AC1558" s="197" t="n">
        <v>37027.875</v>
      </c>
    </row>
    <row r="1559" customFormat="false" ht="12.75" hidden="false" customHeight="false" outlineLevel="0" collapsed="false">
      <c r="A1559" s="191" t="str">
        <f aca="false">B1559&amp;" "&amp;C1559&amp;" "&amp;D1559</f>
        <v>US Natural Gas Physical</v>
      </c>
      <c r="B1559" s="191" t="str">
        <f aca="false">IF((LEFT(N1559,2)="US"),"US","")</f>
        <v>US</v>
      </c>
      <c r="C1559" s="191" t="str">
        <f aca="false">M1559</f>
        <v>Natural Gas</v>
      </c>
      <c r="D1559" s="191" t="str">
        <f aca="false">IF(ISNUMBER(FIND("Phy",N1559))=TRUE(),"Physical","Financial")</f>
        <v>Physical</v>
      </c>
      <c r="E1559" s="191" t="n">
        <f aca="false">IF(VLOOKUP(S1559,'DD-Lookup'!$J$6:$L$50,3,FALSE())="Monthly",(YEAR(AC1559)-YEAR(AB1559))*12+MONTH(AC1559)-MONTH(AB1559)+1,(AC1559-AB1559+1))</f>
        <v>1</v>
      </c>
      <c r="F1559" s="220" t="n">
        <f aca="false">E1559*SUM(P1559:Q1559)</f>
        <v>5000</v>
      </c>
      <c r="G1559" s="196" t="n">
        <v>1246169</v>
      </c>
      <c r="H1559" s="197" t="n">
        <v>37026.3582175926</v>
      </c>
      <c r="I1559" s="0" t="s">
        <v>1362</v>
      </c>
      <c r="M1559" s="0" t="s">
        <v>927</v>
      </c>
      <c r="N1559" s="0" t="s">
        <v>1371</v>
      </c>
      <c r="O1559" s="0" t="s">
        <v>1803</v>
      </c>
      <c r="P1559" s="198" t="n">
        <v>5000</v>
      </c>
      <c r="S1559" s="0" t="s">
        <v>1343</v>
      </c>
      <c r="T1559" s="0" t="s">
        <v>772</v>
      </c>
      <c r="U1559" s="200" t="n">
        <v>3.07</v>
      </c>
      <c r="V1559" s="0" t="s">
        <v>1910</v>
      </c>
      <c r="W1559" s="0" t="s">
        <v>1800</v>
      </c>
      <c r="X1559" s="0" t="s">
        <v>1801</v>
      </c>
      <c r="Y1559" s="0" t="s">
        <v>1376</v>
      </c>
      <c r="Z1559" s="0" t="s">
        <v>573</v>
      </c>
      <c r="AA1559" s="0" t="n">
        <v>789218</v>
      </c>
      <c r="AB1559" s="197" t="n">
        <v>37027.875</v>
      </c>
      <c r="AC1559" s="197" t="n">
        <v>37027.875</v>
      </c>
    </row>
    <row r="1560" customFormat="false" ht="12.75" hidden="false" customHeight="false" outlineLevel="0" collapsed="false">
      <c r="A1560" s="191" t="str">
        <f aca="false">B1560&amp;" "&amp;C1560&amp;" "&amp;D1560</f>
        <v>US Power Physical</v>
      </c>
      <c r="B1560" s="191" t="str">
        <f aca="false">IF((LEFT(N1560,2)="US"),"US","")</f>
        <v>US</v>
      </c>
      <c r="C1560" s="191" t="str">
        <f aca="false">M1560</f>
        <v>Power</v>
      </c>
      <c r="D1560" s="191" t="str">
        <f aca="false">IF(ISNUMBER(FIND("Phy",N1560))=TRUE(),"Physical","Financial")</f>
        <v>Physical</v>
      </c>
      <c r="E1560" s="191" t="n">
        <f aca="false">IF(VLOOKUP(S1560,'DD-Lookup'!$J$6:$L$50,3,FALSE())="Monthly",(YEAR(AC1560)-YEAR(AB1560))*12+MONTH(AC1560)-MONTH(AB1560)+1,(AC1560-AB1560+1))</f>
        <v>1</v>
      </c>
      <c r="F1560" s="220" t="n">
        <f aca="false">E1560*SUM(P1560:Q1560)</f>
        <v>25</v>
      </c>
      <c r="G1560" s="196" t="n">
        <v>1246170</v>
      </c>
      <c r="H1560" s="197" t="n">
        <v>37026.3582638889</v>
      </c>
      <c r="I1560" s="0" t="s">
        <v>1809</v>
      </c>
      <c r="M1560" s="0" t="s">
        <v>72</v>
      </c>
      <c r="N1560" s="0" t="s">
        <v>1746</v>
      </c>
      <c r="O1560" s="0" t="s">
        <v>1766</v>
      </c>
      <c r="Q1560" s="198" t="n">
        <v>25</v>
      </c>
      <c r="S1560" s="0" t="s">
        <v>781</v>
      </c>
      <c r="T1560" s="0" t="s">
        <v>772</v>
      </c>
      <c r="U1560" s="200" t="n">
        <v>204</v>
      </c>
      <c r="V1560" s="0" t="s">
        <v>1810</v>
      </c>
      <c r="W1560" s="0" t="s">
        <v>1768</v>
      </c>
      <c r="X1560" s="0" t="s">
        <v>1750</v>
      </c>
      <c r="Y1560" s="0" t="s">
        <v>1167</v>
      </c>
      <c r="Z1560" s="0" t="s">
        <v>628</v>
      </c>
      <c r="AA1560" s="0" t="n">
        <v>611122.1</v>
      </c>
      <c r="AB1560" s="197" t="n">
        <v>37027.875</v>
      </c>
      <c r="AC1560" s="197" t="n">
        <v>37027.875</v>
      </c>
    </row>
    <row r="1561" customFormat="false" ht="12.75" hidden="false" customHeight="false" outlineLevel="0" collapsed="false">
      <c r="A1561" s="191" t="str">
        <f aca="false">B1561&amp;" "&amp;C1561&amp;" "&amp;D1561</f>
        <v>US Natural Gas Physical</v>
      </c>
      <c r="B1561" s="191" t="str">
        <f aca="false">IF((LEFT(N1561,2)="US"),"US","")</f>
        <v>US</v>
      </c>
      <c r="C1561" s="191" t="str">
        <f aca="false">M1561</f>
        <v>Natural Gas</v>
      </c>
      <c r="D1561" s="191" t="str">
        <f aca="false">IF(ISNUMBER(FIND("Phy",N1561))=TRUE(),"Physical","Financial")</f>
        <v>Physical</v>
      </c>
      <c r="E1561" s="191" t="n">
        <f aca="false">IF(VLOOKUP(S1561,'DD-Lookup'!$J$6:$L$50,3,FALSE())="Monthly",(YEAR(AC1561)-YEAR(AB1561))*12+MONTH(AC1561)-MONTH(AB1561)+1,(AC1561-AB1561+1))</f>
        <v>1</v>
      </c>
      <c r="F1561" s="220" t="n">
        <f aca="false">E1561*SUM(P1561:Q1561)</f>
        <v>5000</v>
      </c>
      <c r="G1561" s="196" t="n">
        <v>1246172</v>
      </c>
      <c r="H1561" s="197" t="n">
        <v>37026.3583912037</v>
      </c>
      <c r="I1561" s="0" t="s">
        <v>1362</v>
      </c>
      <c r="M1561" s="0" t="s">
        <v>927</v>
      </c>
      <c r="N1561" s="0" t="s">
        <v>1371</v>
      </c>
      <c r="O1561" s="0" t="s">
        <v>1731</v>
      </c>
      <c r="P1561" s="198" t="n">
        <v>5000</v>
      </c>
      <c r="S1561" s="0" t="s">
        <v>1343</v>
      </c>
      <c r="T1561" s="0" t="s">
        <v>772</v>
      </c>
      <c r="U1561" s="200" t="n">
        <v>3.075</v>
      </c>
      <c r="V1561" s="0" t="s">
        <v>1910</v>
      </c>
      <c r="W1561" s="0" t="s">
        <v>1733</v>
      </c>
      <c r="X1561" s="0" t="s">
        <v>1676</v>
      </c>
      <c r="Y1561" s="0" t="s">
        <v>1376</v>
      </c>
      <c r="Z1561" s="0" t="s">
        <v>573</v>
      </c>
      <c r="AA1561" s="0" t="n">
        <v>789219</v>
      </c>
      <c r="AB1561" s="197" t="n">
        <v>37027.875</v>
      </c>
      <c r="AC1561" s="197" t="n">
        <v>37027.875</v>
      </c>
    </row>
    <row r="1562" customFormat="false" ht="12.75" hidden="false" customHeight="false" outlineLevel="0" collapsed="false">
      <c r="A1562" s="191" t="str">
        <f aca="false">B1562&amp;" "&amp;C1562&amp;" "&amp;D1562</f>
        <v>US Natural Gas Physical</v>
      </c>
      <c r="B1562" s="191" t="str">
        <f aca="false">IF((LEFT(N1562,2)="US"),"US","")</f>
        <v>US</v>
      </c>
      <c r="C1562" s="191" t="str">
        <f aca="false">M1562</f>
        <v>Natural Gas</v>
      </c>
      <c r="D1562" s="191" t="str">
        <f aca="false">IF(ISNUMBER(FIND("Phy",N1562))=TRUE(),"Physical","Financial")</f>
        <v>Physical</v>
      </c>
      <c r="E1562" s="191" t="n">
        <f aca="false">IF(VLOOKUP(S1562,'DD-Lookup'!$J$6:$L$50,3,FALSE())="Monthly",(YEAR(AC1562)-YEAR(AB1562))*12+MONTH(AC1562)-MONTH(AB1562)+1,(AC1562-AB1562+1))</f>
        <v>1</v>
      </c>
      <c r="F1562" s="220" t="n">
        <f aca="false">E1562*SUM(P1562:Q1562)</f>
        <v>10000</v>
      </c>
      <c r="G1562" s="196" t="n">
        <v>1246173</v>
      </c>
      <c r="H1562" s="197" t="n">
        <v>37026.3584375</v>
      </c>
      <c r="I1562" s="0" t="s">
        <v>1430</v>
      </c>
      <c r="M1562" s="0" t="s">
        <v>927</v>
      </c>
      <c r="N1562" s="0" t="s">
        <v>1371</v>
      </c>
      <c r="O1562" s="0" t="s">
        <v>1566</v>
      </c>
      <c r="P1562" s="198" t="n">
        <v>10000</v>
      </c>
      <c r="S1562" s="0" t="s">
        <v>1343</v>
      </c>
      <c r="T1562" s="0" t="s">
        <v>772</v>
      </c>
      <c r="U1562" s="200" t="n">
        <v>4.415</v>
      </c>
      <c r="V1562" s="0" t="s">
        <v>2203</v>
      </c>
      <c r="W1562" s="0" t="s">
        <v>1567</v>
      </c>
      <c r="X1562" s="0" t="s">
        <v>1568</v>
      </c>
      <c r="Y1562" s="0" t="s">
        <v>1376</v>
      </c>
      <c r="Z1562" s="0" t="s">
        <v>573</v>
      </c>
      <c r="AA1562" s="0" t="n">
        <v>789220</v>
      </c>
      <c r="AB1562" s="197" t="n">
        <v>37027.875</v>
      </c>
      <c r="AC1562" s="197" t="n">
        <v>37027.875</v>
      </c>
    </row>
    <row r="1563" customFormat="false" ht="12.75" hidden="false" customHeight="false" outlineLevel="0" collapsed="false">
      <c r="A1563" s="191" t="str">
        <f aca="false">B1563&amp;" "&amp;C1563&amp;" "&amp;D1563</f>
        <v>US Natural Gas Physical</v>
      </c>
      <c r="B1563" s="191" t="str">
        <f aca="false">IF((LEFT(N1563,2)="US"),"US","")</f>
        <v>US</v>
      </c>
      <c r="C1563" s="191" t="str">
        <f aca="false">M1563</f>
        <v>Natural Gas</v>
      </c>
      <c r="D1563" s="191" t="str">
        <f aca="false">IF(ISNUMBER(FIND("Phy",N1563))=TRUE(),"Physical","Financial")</f>
        <v>Physical</v>
      </c>
      <c r="E1563" s="191" t="n">
        <f aca="false">IF(VLOOKUP(S1563,'DD-Lookup'!$J$6:$L$50,3,FALSE())="Monthly",(YEAR(AC1563)-YEAR(AB1563))*12+MONTH(AC1563)-MONTH(AB1563)+1,(AC1563-AB1563+1))</f>
        <v>1</v>
      </c>
      <c r="F1563" s="220" t="n">
        <f aca="false">E1563*SUM(P1563:Q1563)</f>
        <v>10000</v>
      </c>
      <c r="G1563" s="196" t="n">
        <v>1246174</v>
      </c>
      <c r="H1563" s="197" t="n">
        <v>37026.3585300926</v>
      </c>
      <c r="I1563" s="0" t="s">
        <v>1430</v>
      </c>
      <c r="M1563" s="0" t="s">
        <v>927</v>
      </c>
      <c r="N1563" s="0" t="s">
        <v>1371</v>
      </c>
      <c r="O1563" s="0" t="s">
        <v>1372</v>
      </c>
      <c r="P1563" s="198" t="n">
        <v>10000</v>
      </c>
      <c r="S1563" s="0" t="s">
        <v>1343</v>
      </c>
      <c r="T1563" s="0" t="s">
        <v>772</v>
      </c>
      <c r="U1563" s="200" t="n">
        <v>4.5463</v>
      </c>
      <c r="V1563" s="0" t="s">
        <v>1559</v>
      </c>
      <c r="W1563" s="0" t="s">
        <v>1374</v>
      </c>
      <c r="X1563" s="0" t="s">
        <v>1375</v>
      </c>
      <c r="Y1563" s="0" t="s">
        <v>1376</v>
      </c>
      <c r="Z1563" s="0" t="s">
        <v>573</v>
      </c>
      <c r="AA1563" s="0" t="n">
        <v>789221</v>
      </c>
      <c r="AB1563" s="197" t="n">
        <v>37027.875</v>
      </c>
      <c r="AC1563" s="197" t="n">
        <v>37027.875</v>
      </c>
    </row>
    <row r="1564" customFormat="false" ht="12.75" hidden="false" customHeight="false" outlineLevel="0" collapsed="false">
      <c r="A1564" s="191" t="str">
        <f aca="false">B1564&amp;" "&amp;C1564&amp;" "&amp;D1564</f>
        <v>US Natural Gas Physical</v>
      </c>
      <c r="B1564" s="191" t="str">
        <f aca="false">IF((LEFT(N1564,2)="US"),"US","")</f>
        <v>US</v>
      </c>
      <c r="C1564" s="191" t="str">
        <f aca="false">M1564</f>
        <v>Natural Gas</v>
      </c>
      <c r="D1564" s="191" t="str">
        <f aca="false">IF(ISNUMBER(FIND("Phy",N1564))=TRUE(),"Physical","Financial")</f>
        <v>Physical</v>
      </c>
      <c r="E1564" s="191" t="n">
        <f aca="false">IF(VLOOKUP(S1564,'DD-Lookup'!$J$6:$L$50,3,FALSE())="Monthly",(YEAR(AC1564)-YEAR(AB1564))*12+MONTH(AC1564)-MONTH(AB1564)+1,(AC1564-AB1564+1))</f>
        <v>1</v>
      </c>
      <c r="F1564" s="220" t="n">
        <f aca="false">E1564*SUM(P1564:Q1564)</f>
        <v>1276</v>
      </c>
      <c r="G1564" s="196" t="n">
        <v>1246175</v>
      </c>
      <c r="H1564" s="197" t="n">
        <v>37026.358587963</v>
      </c>
      <c r="I1564" s="0" t="s">
        <v>2000</v>
      </c>
      <c r="M1564" s="0" t="s">
        <v>927</v>
      </c>
      <c r="N1564" s="0" t="s">
        <v>1371</v>
      </c>
      <c r="O1564" s="0" t="s">
        <v>2204</v>
      </c>
      <c r="P1564" s="198" t="n">
        <v>1276</v>
      </c>
      <c r="S1564" s="0" t="s">
        <v>1343</v>
      </c>
      <c r="T1564" s="0" t="s">
        <v>772</v>
      </c>
      <c r="U1564" s="200" t="n">
        <v>4.355</v>
      </c>
      <c r="V1564" s="0" t="s">
        <v>2109</v>
      </c>
      <c r="W1564" s="0" t="s">
        <v>1459</v>
      </c>
      <c r="X1564" s="0" t="s">
        <v>1460</v>
      </c>
      <c r="Y1564" s="0" t="s">
        <v>1376</v>
      </c>
      <c r="Z1564" s="0" t="s">
        <v>573</v>
      </c>
      <c r="AA1564" s="0" t="n">
        <v>789222</v>
      </c>
      <c r="AB1564" s="197" t="n">
        <v>37027.875</v>
      </c>
      <c r="AC1564" s="197" t="n">
        <v>37027.875</v>
      </c>
    </row>
    <row r="1565" customFormat="false" ht="12.75" hidden="false" customHeight="false" outlineLevel="0" collapsed="false">
      <c r="A1565" s="191" t="str">
        <f aca="false">B1565&amp;" "&amp;C1565&amp;" "&amp;D1565</f>
        <v>US Power Financial</v>
      </c>
      <c r="B1565" s="191" t="str">
        <f aca="false">IF((LEFT(N1565,2)="US"),"US","")</f>
        <v>US</v>
      </c>
      <c r="C1565" s="191" t="str">
        <f aca="false">M1565</f>
        <v>Power</v>
      </c>
      <c r="D1565" s="191" t="str">
        <f aca="false">IF(ISNUMBER(FIND("Phy",N1565))=TRUE(),"Physical","Financial")</f>
        <v>Financial</v>
      </c>
      <c r="E1565" s="191" t="n">
        <f aca="false">IF(VLOOKUP(S1565,'DD-Lookup'!$J$6:$L$50,3,FALSE())="Monthly",(YEAR(AC1565)-YEAR(AB1565))*12+MONTH(AC1565)-MONTH(AB1565)+1,(AC1565-AB1565+1))</f>
        <v>1</v>
      </c>
      <c r="F1565" s="220" t="n">
        <f aca="false">E1565*SUM(P1565:Q1565)</f>
        <v>50</v>
      </c>
      <c r="G1565" s="196" t="n">
        <v>1246176</v>
      </c>
      <c r="H1565" s="197" t="n">
        <v>37026.3587615741</v>
      </c>
      <c r="I1565" s="0" t="s">
        <v>1268</v>
      </c>
      <c r="M1565" s="0" t="s">
        <v>72</v>
      </c>
      <c r="N1565" s="0" t="s">
        <v>1162</v>
      </c>
      <c r="O1565" s="0" t="s">
        <v>1324</v>
      </c>
      <c r="P1565" s="198" t="n">
        <v>50</v>
      </c>
      <c r="S1565" s="0" t="s">
        <v>781</v>
      </c>
      <c r="T1565" s="0" t="s">
        <v>772</v>
      </c>
      <c r="U1565" s="200" t="n">
        <v>51.5</v>
      </c>
      <c r="V1565" s="0" t="s">
        <v>1325</v>
      </c>
      <c r="W1565" s="0" t="s">
        <v>1260</v>
      </c>
      <c r="X1565" s="0" t="s">
        <v>1208</v>
      </c>
      <c r="Y1565" s="0" t="s">
        <v>1167</v>
      </c>
      <c r="Z1565" s="0" t="s">
        <v>573</v>
      </c>
      <c r="AA1565" s="0" t="n">
        <v>611124.1</v>
      </c>
      <c r="AB1565" s="197" t="n">
        <v>37027.875</v>
      </c>
      <c r="AC1565" s="197" t="n">
        <v>37027.875</v>
      </c>
    </row>
    <row r="1566" customFormat="false" ht="12.75" hidden="false" customHeight="false" outlineLevel="0" collapsed="false">
      <c r="A1566" s="191" t="str">
        <f aca="false">B1566&amp;" "&amp;C1566&amp;" "&amp;D1566</f>
        <v>US Natural Gas Physical</v>
      </c>
      <c r="B1566" s="191" t="str">
        <f aca="false">IF((LEFT(N1566,2)="US"),"US","")</f>
        <v>US</v>
      </c>
      <c r="C1566" s="191" t="str">
        <f aca="false">M1566</f>
        <v>Natural Gas</v>
      </c>
      <c r="D1566" s="191" t="str">
        <f aca="false">IF(ISNUMBER(FIND("Phy",N1566))=TRUE(),"Physical","Financial")</f>
        <v>Physical</v>
      </c>
      <c r="E1566" s="191" t="n">
        <f aca="false">IF(VLOOKUP(S1566,'DD-Lookup'!$J$6:$L$50,3,FALSE())="Monthly",(YEAR(AC1566)-YEAR(AB1566))*12+MONTH(AC1566)-MONTH(AB1566)+1,(AC1566-AB1566+1))</f>
        <v>1</v>
      </c>
      <c r="F1566" s="220" t="n">
        <f aca="false">E1566*SUM(P1566:Q1566)</f>
        <v>10000</v>
      </c>
      <c r="G1566" s="196" t="n">
        <v>1246177</v>
      </c>
      <c r="H1566" s="197" t="n">
        <v>37026.3587847222</v>
      </c>
      <c r="I1566" s="0" t="s">
        <v>1788</v>
      </c>
      <c r="M1566" s="0" t="s">
        <v>927</v>
      </c>
      <c r="N1566" s="0" t="s">
        <v>1371</v>
      </c>
      <c r="O1566" s="0" t="s">
        <v>1372</v>
      </c>
      <c r="P1566" s="198" t="n">
        <v>10000</v>
      </c>
      <c r="S1566" s="0" t="s">
        <v>1343</v>
      </c>
      <c r="T1566" s="0" t="s">
        <v>772</v>
      </c>
      <c r="U1566" s="200" t="n">
        <v>4.545</v>
      </c>
      <c r="V1566" s="0" t="s">
        <v>2169</v>
      </c>
      <c r="W1566" s="0" t="s">
        <v>1374</v>
      </c>
      <c r="X1566" s="0" t="s">
        <v>1375</v>
      </c>
      <c r="Y1566" s="0" t="s">
        <v>1376</v>
      </c>
      <c r="Z1566" s="0" t="s">
        <v>573</v>
      </c>
      <c r="AA1566" s="0" t="n">
        <v>789223</v>
      </c>
      <c r="AB1566" s="197" t="n">
        <v>37027.875</v>
      </c>
      <c r="AC1566" s="197" t="n">
        <v>37027.875</v>
      </c>
    </row>
    <row r="1567" customFormat="false" ht="12.75" hidden="false" customHeight="false" outlineLevel="0" collapsed="false">
      <c r="A1567" s="191" t="str">
        <f aca="false">B1567&amp;" "&amp;C1567&amp;" "&amp;D1567</f>
        <v>US Natural Gas Physical</v>
      </c>
      <c r="B1567" s="191" t="str">
        <f aca="false">IF((LEFT(N1567,2)="US"),"US","")</f>
        <v>US</v>
      </c>
      <c r="C1567" s="191" t="str">
        <f aca="false">M1567</f>
        <v>Natural Gas</v>
      </c>
      <c r="D1567" s="191" t="str">
        <f aca="false">IF(ISNUMBER(FIND("Phy",N1567))=TRUE(),"Physical","Financial")</f>
        <v>Physical</v>
      </c>
      <c r="E1567" s="191" t="n">
        <f aca="false">IF(VLOOKUP(S1567,'DD-Lookup'!$J$6:$L$50,3,FALSE())="Monthly",(YEAR(AC1567)-YEAR(AB1567))*12+MONTH(AC1567)-MONTH(AB1567)+1,(AC1567-AB1567+1))</f>
        <v>1</v>
      </c>
      <c r="F1567" s="220" t="n">
        <f aca="false">E1567*SUM(P1567:Q1567)</f>
        <v>5000</v>
      </c>
      <c r="G1567" s="196" t="n">
        <v>1246178</v>
      </c>
      <c r="H1567" s="197" t="n">
        <v>37026.3588194444</v>
      </c>
      <c r="I1567" s="0" t="s">
        <v>1187</v>
      </c>
      <c r="M1567" s="0" t="s">
        <v>927</v>
      </c>
      <c r="N1567" s="0" t="s">
        <v>1371</v>
      </c>
      <c r="O1567" s="0" t="s">
        <v>1612</v>
      </c>
      <c r="P1567" s="198" t="n">
        <v>5000</v>
      </c>
      <c r="S1567" s="0" t="s">
        <v>1343</v>
      </c>
      <c r="T1567" s="0" t="s">
        <v>772</v>
      </c>
      <c r="U1567" s="200" t="n">
        <v>4.685</v>
      </c>
      <c r="V1567" s="0" t="s">
        <v>2205</v>
      </c>
      <c r="W1567" s="0" t="s">
        <v>1614</v>
      </c>
      <c r="X1567" s="0" t="s">
        <v>1615</v>
      </c>
      <c r="Y1567" s="0" t="s">
        <v>1376</v>
      </c>
      <c r="Z1567" s="0" t="s">
        <v>573</v>
      </c>
      <c r="AA1567" s="0" t="n">
        <v>789224</v>
      </c>
      <c r="AB1567" s="197" t="n">
        <v>37027.875</v>
      </c>
      <c r="AC1567" s="197" t="n">
        <v>37027.875</v>
      </c>
    </row>
    <row r="1568" customFormat="false" ht="12.75" hidden="false" customHeight="false" outlineLevel="0" collapsed="false">
      <c r="A1568" s="191" t="str">
        <f aca="false">B1568&amp;" "&amp;C1568&amp;" "&amp;D1568</f>
        <v>US Natural Gas Physical</v>
      </c>
      <c r="B1568" s="191" t="str">
        <f aca="false">IF((LEFT(N1568,2)="US"),"US","")</f>
        <v>US</v>
      </c>
      <c r="C1568" s="191" t="str">
        <f aca="false">M1568</f>
        <v>Natural Gas</v>
      </c>
      <c r="D1568" s="191" t="str">
        <f aca="false">IF(ISNUMBER(FIND("Phy",N1568))=TRUE(),"Physical","Financial")</f>
        <v>Physical</v>
      </c>
      <c r="E1568" s="191" t="n">
        <f aca="false">IF(VLOOKUP(S1568,'DD-Lookup'!$J$6:$L$50,3,FALSE())="Monthly",(YEAR(AC1568)-YEAR(AB1568))*12+MONTH(AC1568)-MONTH(AB1568)+1,(AC1568-AB1568+1))</f>
        <v>1</v>
      </c>
      <c r="F1568" s="220" t="n">
        <f aca="false">E1568*SUM(P1568:Q1568)</f>
        <v>3630</v>
      </c>
      <c r="G1568" s="196" t="n">
        <v>1246179</v>
      </c>
      <c r="H1568" s="197" t="n">
        <v>37026.3588541667</v>
      </c>
      <c r="I1568" s="0" t="s">
        <v>1901</v>
      </c>
      <c r="M1568" s="0" t="s">
        <v>927</v>
      </c>
      <c r="N1568" s="0" t="s">
        <v>1371</v>
      </c>
      <c r="O1568" s="0" t="s">
        <v>1805</v>
      </c>
      <c r="P1568" s="198" t="n">
        <v>3630</v>
      </c>
      <c r="S1568" s="0" t="s">
        <v>1343</v>
      </c>
      <c r="T1568" s="0" t="s">
        <v>772</v>
      </c>
      <c r="U1568" s="200" t="n">
        <v>3.09</v>
      </c>
      <c r="V1568" s="0" t="s">
        <v>2037</v>
      </c>
      <c r="W1568" s="0" t="s">
        <v>1800</v>
      </c>
      <c r="X1568" s="0" t="s">
        <v>1801</v>
      </c>
      <c r="Y1568" s="0" t="s">
        <v>1376</v>
      </c>
      <c r="Z1568" s="0" t="s">
        <v>573</v>
      </c>
      <c r="AA1568" s="0" t="n">
        <v>789225</v>
      </c>
      <c r="AB1568" s="197" t="n">
        <v>37027.875</v>
      </c>
      <c r="AC1568" s="197" t="n">
        <v>37027.875</v>
      </c>
    </row>
    <row r="1569" customFormat="false" ht="12.75" hidden="false" customHeight="false" outlineLevel="0" collapsed="false">
      <c r="A1569" s="191" t="str">
        <f aca="false">B1569&amp;" "&amp;C1569&amp;" "&amp;D1569</f>
        <v>US Natural Gas Physical</v>
      </c>
      <c r="B1569" s="191" t="str">
        <f aca="false">IF((LEFT(N1569,2)="US"),"US","")</f>
        <v>US</v>
      </c>
      <c r="C1569" s="191" t="str">
        <f aca="false">M1569</f>
        <v>Natural Gas</v>
      </c>
      <c r="D1569" s="191" t="str">
        <f aca="false">IF(ISNUMBER(FIND("Phy",N1569))=TRUE(),"Physical","Financial")</f>
        <v>Physical</v>
      </c>
      <c r="E1569" s="191" t="n">
        <f aca="false">IF(VLOOKUP(S1569,'DD-Lookup'!$J$6:$L$50,3,FALSE())="Monthly",(YEAR(AC1569)-YEAR(AB1569))*12+MONTH(AC1569)-MONTH(AB1569)+1,(AC1569-AB1569+1))</f>
        <v>1</v>
      </c>
      <c r="F1569" s="220" t="n">
        <f aca="false">E1569*SUM(P1569:Q1569)</f>
        <v>10000</v>
      </c>
      <c r="G1569" s="196" t="n">
        <v>1246180</v>
      </c>
      <c r="H1569" s="197" t="n">
        <v>37026.358912037</v>
      </c>
      <c r="I1569" s="0" t="s">
        <v>1492</v>
      </c>
      <c r="M1569" s="0" t="s">
        <v>927</v>
      </c>
      <c r="N1569" s="0" t="s">
        <v>1371</v>
      </c>
      <c r="O1569" s="0" t="s">
        <v>1703</v>
      </c>
      <c r="P1569" s="198" t="n">
        <v>10000</v>
      </c>
      <c r="S1569" s="0" t="s">
        <v>1343</v>
      </c>
      <c r="T1569" s="0" t="s">
        <v>772</v>
      </c>
      <c r="U1569" s="200" t="n">
        <v>4.3</v>
      </c>
      <c r="V1569" s="0" t="s">
        <v>2090</v>
      </c>
      <c r="W1569" s="0" t="s">
        <v>1705</v>
      </c>
      <c r="X1569" s="0" t="s">
        <v>1676</v>
      </c>
      <c r="Y1569" s="0" t="s">
        <v>1376</v>
      </c>
      <c r="Z1569" s="0" t="s">
        <v>573</v>
      </c>
      <c r="AA1569" s="0" t="n">
        <v>789226</v>
      </c>
      <c r="AB1569" s="197" t="n">
        <v>37027.875</v>
      </c>
      <c r="AC1569" s="197" t="n">
        <v>37027.875</v>
      </c>
    </row>
    <row r="1570" customFormat="false" ht="12.75" hidden="false" customHeight="false" outlineLevel="0" collapsed="false">
      <c r="A1570" s="191" t="str">
        <f aca="false">B1570&amp;" "&amp;C1570&amp;" "&amp;D1570</f>
        <v>US Natural Gas Financial</v>
      </c>
      <c r="B1570" s="191" t="str">
        <f aca="false">IF((LEFT(N1570,2)="US"),"US","")</f>
        <v>US</v>
      </c>
      <c r="C1570" s="191" t="str">
        <f aca="false">M1570</f>
        <v>Natural Gas</v>
      </c>
      <c r="D1570" s="191" t="str">
        <f aca="false">IF(ISNUMBER(FIND("Phy",N1570))=TRUE(),"Physical","Financial")</f>
        <v>Financial</v>
      </c>
      <c r="E1570" s="191" t="n">
        <f aca="false">IF(VLOOKUP(S1570,'DD-Lookup'!$J$6:$L$50,3,FALSE())="Monthly",(YEAR(AC1570)-YEAR(AB1570))*12+MONTH(AC1570)-MONTH(AB1570)+1,(AC1570-AB1570+1))</f>
        <v>31</v>
      </c>
      <c r="F1570" s="220" t="n">
        <f aca="false">E1570*SUM(P1570:Q1570)</f>
        <v>18600</v>
      </c>
      <c r="G1570" s="196" t="n">
        <v>1246181</v>
      </c>
      <c r="H1570" s="197" t="n">
        <v>37026.3590046296</v>
      </c>
      <c r="I1570" s="0" t="s">
        <v>1770</v>
      </c>
      <c r="M1570" s="0" t="s">
        <v>927</v>
      </c>
      <c r="N1570" s="0" t="s">
        <v>1399</v>
      </c>
      <c r="O1570" s="0" t="s">
        <v>1954</v>
      </c>
      <c r="Q1570" s="198" t="n">
        <v>600</v>
      </c>
      <c r="S1570" s="0" t="s">
        <v>1343</v>
      </c>
      <c r="T1570" s="0" t="s">
        <v>772</v>
      </c>
      <c r="U1570" s="200" t="n">
        <v>6.39</v>
      </c>
      <c r="V1570" s="0" t="s">
        <v>2206</v>
      </c>
      <c r="W1570" s="0" t="s">
        <v>1956</v>
      </c>
      <c r="X1570" s="0" t="s">
        <v>1957</v>
      </c>
      <c r="Y1570" s="0" t="s">
        <v>893</v>
      </c>
      <c r="Z1570" s="0" t="s">
        <v>573</v>
      </c>
      <c r="AA1570" s="0" t="s">
        <v>2207</v>
      </c>
      <c r="AB1570" s="197" t="n">
        <v>37073.875</v>
      </c>
      <c r="AC1570" s="197" t="n">
        <v>37103.875</v>
      </c>
      <c r="AD1570" s="0" t="n">
        <f aca="false">(AC1570-AB1570+1)*SUM(P1570:Q1570)</f>
        <v>18600</v>
      </c>
    </row>
    <row r="1571" customFormat="false" ht="12.75" hidden="false" customHeight="false" outlineLevel="0" collapsed="false">
      <c r="A1571" s="191" t="str">
        <f aca="false">B1571&amp;" "&amp;C1571&amp;" "&amp;D1571</f>
        <v>US Natural Gas Physical</v>
      </c>
      <c r="B1571" s="191" t="str">
        <f aca="false">IF((LEFT(N1571,2)="US"),"US","")</f>
        <v>US</v>
      </c>
      <c r="C1571" s="191" t="str">
        <f aca="false">M1571</f>
        <v>Natural Gas</v>
      </c>
      <c r="D1571" s="191" t="str">
        <f aca="false">IF(ISNUMBER(FIND("Phy",N1571))=TRUE(),"Physical","Financial")</f>
        <v>Physical</v>
      </c>
      <c r="E1571" s="191" t="n">
        <f aca="false">IF(VLOOKUP(S1571,'DD-Lookup'!$J$6:$L$50,3,FALSE())="Monthly",(YEAR(AC1571)-YEAR(AB1571))*12+MONTH(AC1571)-MONTH(AB1571)+1,(AC1571-AB1571+1))</f>
        <v>1</v>
      </c>
      <c r="F1571" s="220" t="n">
        <f aca="false">E1571*SUM(P1571:Q1571)</f>
        <v>10000</v>
      </c>
      <c r="G1571" s="196" t="n">
        <v>1246182</v>
      </c>
      <c r="H1571" s="197" t="n">
        <v>37026.3590162037</v>
      </c>
      <c r="I1571" s="0" t="s">
        <v>2154</v>
      </c>
      <c r="M1571" s="0" t="s">
        <v>927</v>
      </c>
      <c r="N1571" s="0" t="s">
        <v>1371</v>
      </c>
      <c r="O1571" s="0" t="s">
        <v>1553</v>
      </c>
      <c r="Q1571" s="198" t="n">
        <v>10000</v>
      </c>
      <c r="S1571" s="0" t="s">
        <v>1343</v>
      </c>
      <c r="T1571" s="0" t="s">
        <v>772</v>
      </c>
      <c r="U1571" s="200" t="n">
        <v>4.45</v>
      </c>
      <c r="V1571" s="0" t="s">
        <v>2181</v>
      </c>
      <c r="W1571" s="0" t="s">
        <v>1555</v>
      </c>
      <c r="X1571" s="0" t="s">
        <v>1556</v>
      </c>
      <c r="Y1571" s="0" t="s">
        <v>1376</v>
      </c>
      <c r="Z1571" s="0" t="s">
        <v>573</v>
      </c>
      <c r="AA1571" s="0" t="n">
        <v>789227</v>
      </c>
      <c r="AB1571" s="197" t="n">
        <v>37027.875</v>
      </c>
      <c r="AC1571" s="197" t="n">
        <v>37027.875</v>
      </c>
    </row>
    <row r="1572" customFormat="false" ht="12.75" hidden="false" customHeight="false" outlineLevel="0" collapsed="false">
      <c r="A1572" s="191" t="str">
        <f aca="false">B1572&amp;" "&amp;C1572&amp;" "&amp;D1572</f>
        <v>US Gas Pipeline Capacity Financial</v>
      </c>
      <c r="B1572" s="191" t="str">
        <f aca="false">IF((LEFT(N1572,2)="US"),"US","")</f>
        <v>US</v>
      </c>
      <c r="C1572" s="191" t="str">
        <f aca="false">M1572</f>
        <v>Gas Pipeline Capacity</v>
      </c>
      <c r="D1572" s="191" t="str">
        <f aca="false">IF(ISNUMBER(FIND("Phy",N1572))=TRUE(),"Physical","Financial")</f>
        <v>Financial</v>
      </c>
      <c r="E1572" s="191" t="n">
        <f aca="false">IF(VLOOKUP(S1572,'DD-Lookup'!$J$6:$L$50,3,FALSE())="Monthly",(YEAR(AC1572)-YEAR(AB1572))*12+MONTH(AC1572)-MONTH(AB1572)+1,(AC1572-AB1572+1))</f>
        <v>1</v>
      </c>
      <c r="F1572" s="220" t="n">
        <f aca="false">E1572*SUM(P1572:Q1572)</f>
        <v>10000</v>
      </c>
      <c r="G1572" s="196" t="n">
        <v>1246183</v>
      </c>
      <c r="H1572" s="197" t="n">
        <v>37026.3590856481</v>
      </c>
      <c r="I1572" s="0" t="s">
        <v>1420</v>
      </c>
      <c r="M1572" s="0" t="s">
        <v>2208</v>
      </c>
      <c r="N1572" s="0" t="s">
        <v>2209</v>
      </c>
      <c r="O1572" s="0" t="s">
        <v>2210</v>
      </c>
      <c r="Q1572" s="198" t="n">
        <v>10000</v>
      </c>
      <c r="S1572" s="0" t="s">
        <v>1343</v>
      </c>
      <c r="T1572" s="0" t="s">
        <v>772</v>
      </c>
      <c r="U1572" s="200" t="n">
        <v>0.15</v>
      </c>
      <c r="V1572" s="0" t="s">
        <v>2211</v>
      </c>
      <c r="W1572" s="0" t="s">
        <v>2212</v>
      </c>
      <c r="X1572" s="0" t="s">
        <v>2213</v>
      </c>
      <c r="Y1572" s="0" t="s">
        <v>2214</v>
      </c>
      <c r="Z1572" s="0" t="s">
        <v>2215</v>
      </c>
      <c r="AA1572" s="0" t="n">
        <v>40958</v>
      </c>
      <c r="AB1572" s="197" t="n">
        <v>37027.875</v>
      </c>
      <c r="AC1572" s="197" t="n">
        <v>37027.875</v>
      </c>
    </row>
    <row r="1573" customFormat="false" ht="12.75" hidden="false" customHeight="false" outlineLevel="0" collapsed="false">
      <c r="A1573" s="191" t="str">
        <f aca="false">B1573&amp;" "&amp;C1573&amp;" "&amp;D1573</f>
        <v>US Natural Gas Financial</v>
      </c>
      <c r="B1573" s="191" t="str">
        <f aca="false">IF((LEFT(N1573,2)="US"),"US","")</f>
        <v>US</v>
      </c>
      <c r="C1573" s="191" t="str">
        <f aca="false">M1573</f>
        <v>Natural Gas</v>
      </c>
      <c r="D1573" s="191" t="str">
        <f aca="false">IF(ISNUMBER(FIND("Phy",N1573))=TRUE(),"Physical","Financial")</f>
        <v>Financial</v>
      </c>
      <c r="E1573" s="191" t="n">
        <f aca="false">IF(VLOOKUP(S1573,'DD-Lookup'!$J$6:$L$50,3,FALSE())="Monthly",(YEAR(AC1573)-YEAR(AB1573))*12+MONTH(AC1573)-MONTH(AB1573)+1,(AC1573-AB1573+1))</f>
        <v>31</v>
      </c>
      <c r="F1573" s="220" t="n">
        <f aca="false">E1573*SUM(P1573:Q1573)</f>
        <v>18600</v>
      </c>
      <c r="G1573" s="196" t="n">
        <v>1246186</v>
      </c>
      <c r="H1573" s="197" t="n">
        <v>37026.3590972222</v>
      </c>
      <c r="I1573" s="0" t="s">
        <v>1770</v>
      </c>
      <c r="M1573" s="0" t="s">
        <v>927</v>
      </c>
      <c r="N1573" s="0" t="s">
        <v>1399</v>
      </c>
      <c r="O1573" s="0" t="s">
        <v>1960</v>
      </c>
      <c r="Q1573" s="198" t="n">
        <v>600</v>
      </c>
      <c r="S1573" s="0" t="s">
        <v>1343</v>
      </c>
      <c r="T1573" s="0" t="s">
        <v>772</v>
      </c>
      <c r="U1573" s="200" t="n">
        <v>6.06</v>
      </c>
      <c r="V1573" s="0" t="s">
        <v>2206</v>
      </c>
      <c r="W1573" s="0" t="s">
        <v>1956</v>
      </c>
      <c r="X1573" s="0" t="s">
        <v>1957</v>
      </c>
      <c r="Y1573" s="0" t="s">
        <v>893</v>
      </c>
      <c r="Z1573" s="0" t="s">
        <v>573</v>
      </c>
      <c r="AA1573" s="0" t="s">
        <v>2216</v>
      </c>
      <c r="AB1573" s="197" t="n">
        <v>37104.875</v>
      </c>
      <c r="AC1573" s="197" t="n">
        <v>37134.875</v>
      </c>
      <c r="AD1573" s="0" t="n">
        <f aca="false">(AC1573-AB1573+1)*SUM(P1573:Q1573)</f>
        <v>18600</v>
      </c>
    </row>
    <row r="1574" customFormat="false" ht="12.75" hidden="false" customHeight="false" outlineLevel="0" collapsed="false">
      <c r="A1574" s="191" t="str">
        <f aca="false">B1574&amp;" "&amp;C1574&amp;" "&amp;D1574</f>
        <v>US Natural Gas Physical</v>
      </c>
      <c r="B1574" s="191" t="str">
        <f aca="false">IF((LEFT(N1574,2)="US"),"US","")</f>
        <v>US</v>
      </c>
      <c r="C1574" s="191" t="str">
        <f aca="false">M1574</f>
        <v>Natural Gas</v>
      </c>
      <c r="D1574" s="191" t="str">
        <f aca="false">IF(ISNUMBER(FIND("Phy",N1574))=TRUE(),"Physical","Financial")</f>
        <v>Physical</v>
      </c>
      <c r="E1574" s="191" t="n">
        <f aca="false">IF(VLOOKUP(S1574,'DD-Lookup'!$J$6:$L$50,3,FALSE())="Monthly",(YEAR(AC1574)-YEAR(AB1574))*12+MONTH(AC1574)-MONTH(AB1574)+1,(AC1574-AB1574+1))</f>
        <v>1</v>
      </c>
      <c r="F1574" s="220" t="n">
        <f aca="false">E1574*SUM(P1574:Q1574)</f>
        <v>5000</v>
      </c>
      <c r="G1574" s="196" t="n">
        <v>1246185</v>
      </c>
      <c r="H1574" s="197" t="n">
        <v>37026.3590972222</v>
      </c>
      <c r="I1574" s="0" t="s">
        <v>2217</v>
      </c>
      <c r="M1574" s="0" t="s">
        <v>927</v>
      </c>
      <c r="N1574" s="0" t="s">
        <v>1371</v>
      </c>
      <c r="O1574" s="0" t="s">
        <v>1503</v>
      </c>
      <c r="P1574" s="198" t="n">
        <v>5000</v>
      </c>
      <c r="S1574" s="0" t="s">
        <v>1343</v>
      </c>
      <c r="T1574" s="0" t="s">
        <v>772</v>
      </c>
      <c r="U1574" s="200" t="n">
        <v>4.675</v>
      </c>
      <c r="V1574" s="0" t="s">
        <v>2218</v>
      </c>
      <c r="W1574" s="0" t="s">
        <v>1504</v>
      </c>
      <c r="X1574" s="0" t="s">
        <v>1505</v>
      </c>
      <c r="Y1574" s="0" t="s">
        <v>1376</v>
      </c>
      <c r="Z1574" s="0" t="s">
        <v>573</v>
      </c>
      <c r="AA1574" s="0" t="n">
        <v>789228</v>
      </c>
      <c r="AB1574" s="197" t="n">
        <v>37027.875</v>
      </c>
      <c r="AC1574" s="197" t="n">
        <v>37027.875</v>
      </c>
    </row>
    <row r="1575" customFormat="false" ht="12.75" hidden="false" customHeight="false" outlineLevel="0" collapsed="false">
      <c r="A1575" s="191" t="str">
        <f aca="false">B1575&amp;" "&amp;C1575&amp;" "&amp;D1575</f>
        <v>US Natural Gas Financial</v>
      </c>
      <c r="B1575" s="191" t="str">
        <f aca="false">IF((LEFT(N1575,2)="US"),"US","")</f>
        <v>US</v>
      </c>
      <c r="C1575" s="191" t="str">
        <f aca="false">M1575</f>
        <v>Natural Gas</v>
      </c>
      <c r="D1575" s="191" t="str">
        <f aca="false">IF(ISNUMBER(FIND("Phy",N1575))=TRUE(),"Physical","Financial")</f>
        <v>Financial</v>
      </c>
      <c r="E1575" s="191" t="n">
        <f aca="false">IF(VLOOKUP(S1575,'DD-Lookup'!$J$6:$L$50,3,FALSE())="Monthly",(YEAR(AC1575)-YEAR(AB1575))*12+MONTH(AC1575)-MONTH(AB1575)+1,(AC1575-AB1575+1))</f>
        <v>30</v>
      </c>
      <c r="F1575" s="220" t="n">
        <f aca="false">E1575*SUM(P1575:Q1575)</f>
        <v>18000</v>
      </c>
      <c r="G1575" s="196" t="n">
        <v>1246189</v>
      </c>
      <c r="H1575" s="197" t="n">
        <v>37026.3591782407</v>
      </c>
      <c r="I1575" s="0" t="s">
        <v>1770</v>
      </c>
      <c r="M1575" s="0" t="s">
        <v>927</v>
      </c>
      <c r="N1575" s="0" t="s">
        <v>1399</v>
      </c>
      <c r="O1575" s="0" t="s">
        <v>1964</v>
      </c>
      <c r="Q1575" s="198" t="n">
        <v>600</v>
      </c>
      <c r="S1575" s="0" t="s">
        <v>1343</v>
      </c>
      <c r="T1575" s="0" t="s">
        <v>772</v>
      </c>
      <c r="U1575" s="200" t="n">
        <v>5.04</v>
      </c>
      <c r="V1575" s="0" t="s">
        <v>2206</v>
      </c>
      <c r="W1575" s="0" t="s">
        <v>1956</v>
      </c>
      <c r="X1575" s="0" t="s">
        <v>1957</v>
      </c>
      <c r="Y1575" s="0" t="s">
        <v>893</v>
      </c>
      <c r="Z1575" s="0" t="s">
        <v>573</v>
      </c>
      <c r="AA1575" s="0" t="s">
        <v>2219</v>
      </c>
      <c r="AB1575" s="197" t="n">
        <v>37135.875</v>
      </c>
      <c r="AC1575" s="197" t="n">
        <v>37164.875</v>
      </c>
      <c r="AD1575" s="0" t="n">
        <f aca="false">(AC1575-AB1575+1)*SUM(P1575:Q1575)</f>
        <v>18000</v>
      </c>
    </row>
    <row r="1576" customFormat="false" ht="12.75" hidden="false" customHeight="false" outlineLevel="0" collapsed="false">
      <c r="A1576" s="191" t="str">
        <f aca="false">B1576&amp;" "&amp;C1576&amp;" "&amp;D1576</f>
        <v>US Natural Gas Physical</v>
      </c>
      <c r="B1576" s="191" t="str">
        <f aca="false">IF((LEFT(N1576,2)="US"),"US","")</f>
        <v>US</v>
      </c>
      <c r="C1576" s="191" t="str">
        <f aca="false">M1576</f>
        <v>Natural Gas</v>
      </c>
      <c r="D1576" s="191" t="str">
        <f aca="false">IF(ISNUMBER(FIND("Phy",N1576))=TRUE(),"Physical","Financial")</f>
        <v>Physical</v>
      </c>
      <c r="E1576" s="191" t="n">
        <f aca="false">IF(VLOOKUP(S1576,'DD-Lookup'!$J$6:$L$50,3,FALSE())="Monthly",(YEAR(AC1576)-YEAR(AB1576))*12+MONTH(AC1576)-MONTH(AB1576)+1,(AC1576-AB1576+1))</f>
        <v>1</v>
      </c>
      <c r="F1576" s="220" t="n">
        <f aca="false">E1576*SUM(P1576:Q1576)</f>
        <v>5000</v>
      </c>
      <c r="G1576" s="196" t="n">
        <v>1246188</v>
      </c>
      <c r="H1576" s="197" t="n">
        <v>37026.3591782407</v>
      </c>
      <c r="I1576" s="0" t="s">
        <v>2000</v>
      </c>
      <c r="M1576" s="0" t="s">
        <v>927</v>
      </c>
      <c r="N1576" s="0" t="s">
        <v>1371</v>
      </c>
      <c r="O1576" s="0" t="s">
        <v>1503</v>
      </c>
      <c r="P1576" s="198" t="n">
        <v>5000</v>
      </c>
      <c r="S1576" s="0" t="s">
        <v>1343</v>
      </c>
      <c r="T1576" s="0" t="s">
        <v>772</v>
      </c>
      <c r="U1576" s="200" t="n">
        <v>4.67</v>
      </c>
      <c r="V1576" s="0" t="s">
        <v>2109</v>
      </c>
      <c r="W1576" s="0" t="s">
        <v>1504</v>
      </c>
      <c r="X1576" s="0" t="s">
        <v>1505</v>
      </c>
      <c r="Y1576" s="0" t="s">
        <v>1376</v>
      </c>
      <c r="Z1576" s="0" t="s">
        <v>573</v>
      </c>
      <c r="AA1576" s="0" t="n">
        <v>789229</v>
      </c>
      <c r="AB1576" s="197" t="n">
        <v>37027.875</v>
      </c>
      <c r="AC1576" s="197" t="n">
        <v>37027.875</v>
      </c>
    </row>
    <row r="1577" customFormat="false" ht="12.75" hidden="false" customHeight="false" outlineLevel="0" collapsed="false">
      <c r="A1577" s="191" t="str">
        <f aca="false">B1577&amp;" "&amp;C1577&amp;" "&amp;D1577</f>
        <v>US Natural Gas Physical</v>
      </c>
      <c r="B1577" s="191" t="str">
        <f aca="false">IF((LEFT(N1577,2)="US"),"US","")</f>
        <v>US</v>
      </c>
      <c r="C1577" s="191" t="str">
        <f aca="false">M1577</f>
        <v>Natural Gas</v>
      </c>
      <c r="D1577" s="191" t="str">
        <f aca="false">IF(ISNUMBER(FIND("Phy",N1577))=TRUE(),"Physical","Financial")</f>
        <v>Physical</v>
      </c>
      <c r="E1577" s="191" t="n">
        <f aca="false">IF(VLOOKUP(S1577,'DD-Lookup'!$J$6:$L$50,3,FALSE())="Monthly",(YEAR(AC1577)-YEAR(AB1577))*12+MONTH(AC1577)-MONTH(AB1577)+1,(AC1577-AB1577+1))</f>
        <v>1</v>
      </c>
      <c r="F1577" s="220" t="n">
        <f aca="false">E1577*SUM(P1577:Q1577)</f>
        <v>10000</v>
      </c>
      <c r="G1577" s="196" t="n">
        <v>1246190</v>
      </c>
      <c r="H1577" s="197" t="n">
        <v>37026.3592013889</v>
      </c>
      <c r="I1577" s="0" t="s">
        <v>1616</v>
      </c>
      <c r="M1577" s="0" t="s">
        <v>927</v>
      </c>
      <c r="N1577" s="0" t="s">
        <v>1371</v>
      </c>
      <c r="O1577" s="0" t="s">
        <v>1372</v>
      </c>
      <c r="Q1577" s="198" t="n">
        <v>10000</v>
      </c>
      <c r="S1577" s="0" t="s">
        <v>1343</v>
      </c>
      <c r="T1577" s="0" t="s">
        <v>772</v>
      </c>
      <c r="U1577" s="200" t="n">
        <v>4.5488</v>
      </c>
      <c r="V1577" s="0" t="s">
        <v>2220</v>
      </c>
      <c r="W1577" s="0" t="s">
        <v>1374</v>
      </c>
      <c r="X1577" s="0" t="s">
        <v>1375</v>
      </c>
      <c r="Y1577" s="0" t="s">
        <v>1376</v>
      </c>
      <c r="Z1577" s="0" t="s">
        <v>573</v>
      </c>
      <c r="AA1577" s="0" t="n">
        <v>789230</v>
      </c>
      <c r="AB1577" s="197" t="n">
        <v>37027.875</v>
      </c>
      <c r="AC1577" s="197" t="n">
        <v>37027.875</v>
      </c>
    </row>
    <row r="1578" customFormat="false" ht="12.75" hidden="false" customHeight="false" outlineLevel="0" collapsed="false">
      <c r="A1578" s="191" t="str">
        <f aca="false">B1578&amp;" "&amp;C1578&amp;" "&amp;D1578</f>
        <v>US Natural Gas Physical</v>
      </c>
      <c r="B1578" s="191" t="str">
        <f aca="false">IF((LEFT(N1578,2)="US"),"US","")</f>
        <v>US</v>
      </c>
      <c r="C1578" s="191" t="str">
        <f aca="false">M1578</f>
        <v>Natural Gas</v>
      </c>
      <c r="D1578" s="191" t="str">
        <f aca="false">IF(ISNUMBER(FIND("Phy",N1578))=TRUE(),"Physical","Financial")</f>
        <v>Physical</v>
      </c>
      <c r="E1578" s="191" t="n">
        <f aca="false">IF(VLOOKUP(S1578,'DD-Lookup'!$J$6:$L$50,3,FALSE())="Monthly",(YEAR(AC1578)-YEAR(AB1578))*12+MONTH(AC1578)-MONTH(AB1578)+1,(AC1578-AB1578+1))</f>
        <v>1</v>
      </c>
      <c r="F1578" s="220" t="n">
        <f aca="false">E1578*SUM(P1578:Q1578)</f>
        <v>10000</v>
      </c>
      <c r="G1578" s="196" t="n">
        <v>1246192</v>
      </c>
      <c r="H1578" s="197" t="n">
        <v>37026.3592476852</v>
      </c>
      <c r="I1578" s="0" t="s">
        <v>1616</v>
      </c>
      <c r="M1578" s="0" t="s">
        <v>927</v>
      </c>
      <c r="N1578" s="0" t="s">
        <v>1371</v>
      </c>
      <c r="O1578" s="0" t="s">
        <v>1372</v>
      </c>
      <c r="Q1578" s="198" t="n">
        <v>10000</v>
      </c>
      <c r="S1578" s="0" t="s">
        <v>1343</v>
      </c>
      <c r="T1578" s="0" t="s">
        <v>772</v>
      </c>
      <c r="U1578" s="200" t="n">
        <v>4.55</v>
      </c>
      <c r="V1578" s="0" t="s">
        <v>2220</v>
      </c>
      <c r="W1578" s="0" t="s">
        <v>1374</v>
      </c>
      <c r="X1578" s="0" t="s">
        <v>1375</v>
      </c>
      <c r="Y1578" s="0" t="s">
        <v>1376</v>
      </c>
      <c r="Z1578" s="0" t="s">
        <v>573</v>
      </c>
      <c r="AA1578" s="0" t="n">
        <v>789231</v>
      </c>
      <c r="AB1578" s="197" t="n">
        <v>37027.875</v>
      </c>
      <c r="AC1578" s="197" t="n">
        <v>37027.875</v>
      </c>
    </row>
    <row r="1579" customFormat="false" ht="12.75" hidden="false" customHeight="false" outlineLevel="0" collapsed="false">
      <c r="A1579" s="191" t="str">
        <f aca="false">B1579&amp;" "&amp;C1579&amp;" "&amp;D1579</f>
        <v>US Natural Gas Physical</v>
      </c>
      <c r="B1579" s="191" t="str">
        <f aca="false">IF((LEFT(N1579,2)="US"),"US","")</f>
        <v>US</v>
      </c>
      <c r="C1579" s="191" t="str">
        <f aca="false">M1579</f>
        <v>Natural Gas</v>
      </c>
      <c r="D1579" s="191" t="str">
        <f aca="false">IF(ISNUMBER(FIND("Phy",N1579))=TRUE(),"Physical","Financial")</f>
        <v>Physical</v>
      </c>
      <c r="E1579" s="191" t="n">
        <f aca="false">IF(VLOOKUP(S1579,'DD-Lookup'!$J$6:$L$50,3,FALSE())="Monthly",(YEAR(AC1579)-YEAR(AB1579))*12+MONTH(AC1579)-MONTH(AB1579)+1,(AC1579-AB1579+1))</f>
        <v>1</v>
      </c>
      <c r="F1579" s="220" t="n">
        <f aca="false">E1579*SUM(P1579:Q1579)</f>
        <v>25000</v>
      </c>
      <c r="G1579" s="196" t="n">
        <v>1246191</v>
      </c>
      <c r="H1579" s="197" t="n">
        <v>37026.3592476852</v>
      </c>
      <c r="I1579" s="0" t="s">
        <v>625</v>
      </c>
      <c r="M1579" s="0" t="s">
        <v>927</v>
      </c>
      <c r="N1579" s="0" t="s">
        <v>1371</v>
      </c>
      <c r="O1579" s="0" t="s">
        <v>1553</v>
      </c>
      <c r="P1579" s="198" t="n">
        <v>25000</v>
      </c>
      <c r="S1579" s="0" t="s">
        <v>1343</v>
      </c>
      <c r="T1579" s="0" t="s">
        <v>772</v>
      </c>
      <c r="U1579" s="200" t="n">
        <v>4.445</v>
      </c>
      <c r="V1579" s="0" t="s">
        <v>1554</v>
      </c>
      <c r="W1579" s="0" t="s">
        <v>1555</v>
      </c>
      <c r="X1579" s="0" t="s">
        <v>1556</v>
      </c>
      <c r="Y1579" s="0" t="s">
        <v>1376</v>
      </c>
      <c r="Z1579" s="0" t="s">
        <v>573</v>
      </c>
      <c r="AA1579" s="0" t="n">
        <v>789232</v>
      </c>
      <c r="AB1579" s="197" t="n">
        <v>37027.875</v>
      </c>
      <c r="AC1579" s="197" t="n">
        <v>37027.875</v>
      </c>
    </row>
    <row r="1580" customFormat="false" ht="12.75" hidden="false" customHeight="false" outlineLevel="0" collapsed="false">
      <c r="A1580" s="191" t="str">
        <f aca="false">B1580&amp;" "&amp;C1580&amp;" "&amp;D1580</f>
        <v>US Natural Gas Financial</v>
      </c>
      <c r="B1580" s="191" t="str">
        <f aca="false">IF((LEFT(N1580,2)="US"),"US","")</f>
        <v>US</v>
      </c>
      <c r="C1580" s="191" t="str">
        <f aca="false">M1580</f>
        <v>Natural Gas</v>
      </c>
      <c r="D1580" s="191" t="str">
        <f aca="false">IF(ISNUMBER(FIND("Phy",N1580))=TRUE(),"Physical","Financial")</f>
        <v>Financial</v>
      </c>
      <c r="E1580" s="191" t="n">
        <f aca="false">IF(VLOOKUP(S1580,'DD-Lookup'!$J$6:$L$50,3,FALSE())="Monthly",(YEAR(AC1580)-YEAR(AB1580))*12+MONTH(AC1580)-MONTH(AB1580)+1,(AC1580-AB1580+1))</f>
        <v>31</v>
      </c>
      <c r="F1580" s="220" t="n">
        <f aca="false">E1580*SUM(P1580:Q1580)</f>
        <v>18600</v>
      </c>
      <c r="G1580" s="196" t="n">
        <v>1246193</v>
      </c>
      <c r="H1580" s="197" t="n">
        <v>37026.3592708333</v>
      </c>
      <c r="I1580" s="0" t="s">
        <v>1770</v>
      </c>
      <c r="M1580" s="0" t="s">
        <v>927</v>
      </c>
      <c r="N1580" s="0" t="s">
        <v>1399</v>
      </c>
      <c r="O1580" s="0" t="s">
        <v>1980</v>
      </c>
      <c r="Q1580" s="198" t="n">
        <v>600</v>
      </c>
      <c r="S1580" s="0" t="s">
        <v>1343</v>
      </c>
      <c r="T1580" s="0" t="s">
        <v>772</v>
      </c>
      <c r="U1580" s="200" t="n">
        <v>4.34</v>
      </c>
      <c r="V1580" s="0" t="s">
        <v>2206</v>
      </c>
      <c r="W1580" s="0" t="s">
        <v>1956</v>
      </c>
      <c r="X1580" s="0" t="s">
        <v>1957</v>
      </c>
      <c r="Y1580" s="0" t="s">
        <v>893</v>
      </c>
      <c r="Z1580" s="0" t="s">
        <v>573</v>
      </c>
      <c r="AA1580" s="0" t="s">
        <v>2221</v>
      </c>
      <c r="AB1580" s="197" t="n">
        <v>37165</v>
      </c>
      <c r="AC1580" s="197" t="n">
        <v>37195</v>
      </c>
      <c r="AD1580" s="0" t="n">
        <f aca="false">(AC1580-AB1580+1)*SUM(P1580:Q1580)</f>
        <v>18600</v>
      </c>
    </row>
    <row r="1581" customFormat="false" ht="12.75" hidden="false" customHeight="false" outlineLevel="0" collapsed="false">
      <c r="A1581" s="191" t="str">
        <f aca="false">B1581&amp;" "&amp;C1581&amp;" "&amp;D1581</f>
        <v>US Power Financial</v>
      </c>
      <c r="B1581" s="191" t="str">
        <f aca="false">IF((LEFT(N1581,2)="US"),"US","")</f>
        <v>US</v>
      </c>
      <c r="C1581" s="191" t="str">
        <f aca="false">M1581</f>
        <v>Power</v>
      </c>
      <c r="D1581" s="191" t="str">
        <f aca="false">IF(ISNUMBER(FIND("Phy",N1581))=TRUE(),"Physical","Financial")</f>
        <v>Financial</v>
      </c>
      <c r="E1581" s="191" t="n">
        <f aca="false">IF(VLOOKUP(S1581,'DD-Lookup'!$J$6:$L$50,3,FALSE())="Monthly",(YEAR(AC1581)-YEAR(AB1581))*12+MONTH(AC1581)-MONTH(AB1581)+1,(AC1581-AB1581+1))</f>
        <v>1</v>
      </c>
      <c r="F1581" s="220" t="n">
        <f aca="false">E1581*SUM(P1581:Q1581)</f>
        <v>50</v>
      </c>
      <c r="G1581" s="196" t="n">
        <v>1246194</v>
      </c>
      <c r="H1581" s="197" t="n">
        <v>37026.3593287037</v>
      </c>
      <c r="I1581" s="0" t="s">
        <v>1161</v>
      </c>
      <c r="M1581" s="0" t="s">
        <v>72</v>
      </c>
      <c r="N1581" s="0" t="s">
        <v>1162</v>
      </c>
      <c r="O1581" s="0" t="s">
        <v>1261</v>
      </c>
      <c r="Q1581" s="198" t="n">
        <v>50</v>
      </c>
      <c r="S1581" s="0" t="s">
        <v>781</v>
      </c>
      <c r="T1581" s="0" t="s">
        <v>772</v>
      </c>
      <c r="U1581" s="200" t="n">
        <v>37.25</v>
      </c>
      <c r="V1581" s="0" t="s">
        <v>1164</v>
      </c>
      <c r="W1581" s="0" t="s">
        <v>1232</v>
      </c>
      <c r="X1581" s="0" t="s">
        <v>1233</v>
      </c>
      <c r="Y1581" s="0" t="s">
        <v>1167</v>
      </c>
      <c r="Z1581" s="0" t="s">
        <v>573</v>
      </c>
      <c r="AA1581" s="0" t="n">
        <v>611125.1</v>
      </c>
      <c r="AB1581" s="197" t="n">
        <v>37027.875</v>
      </c>
      <c r="AC1581" s="197" t="n">
        <v>37027.875</v>
      </c>
    </row>
    <row r="1582" customFormat="false" ht="12.75" hidden="false" customHeight="false" outlineLevel="0" collapsed="false">
      <c r="A1582" s="191" t="str">
        <f aca="false">B1582&amp;" "&amp;C1582&amp;" "&amp;D1582</f>
        <v>US Power Physical</v>
      </c>
      <c r="B1582" s="191" t="str">
        <f aca="false">IF((LEFT(N1582,2)="US"),"US","")</f>
        <v>US</v>
      </c>
      <c r="C1582" s="191" t="str">
        <f aca="false">M1582</f>
        <v>Power</v>
      </c>
      <c r="D1582" s="191" t="str">
        <f aca="false">IF(ISNUMBER(FIND("Phy",N1582))=TRUE(),"Physical","Financial")</f>
        <v>Physical</v>
      </c>
      <c r="E1582" s="191" t="n">
        <f aca="false">IF(VLOOKUP(S1582,'DD-Lookup'!$J$6:$L$50,3,FALSE())="Monthly",(YEAR(AC1582)-YEAR(AB1582))*12+MONTH(AC1582)-MONTH(AB1582)+1,(AC1582-AB1582+1))</f>
        <v>31</v>
      </c>
      <c r="F1582" s="220" t="n">
        <f aca="false">E1582*SUM(P1582:Q1582)</f>
        <v>775</v>
      </c>
      <c r="G1582" s="196" t="n">
        <v>1246195</v>
      </c>
      <c r="H1582" s="197" t="n">
        <v>37026.3593518519</v>
      </c>
      <c r="I1582" s="0" t="s">
        <v>1266</v>
      </c>
      <c r="M1582" s="0" t="s">
        <v>72</v>
      </c>
      <c r="N1582" s="0" t="s">
        <v>1741</v>
      </c>
      <c r="O1582" s="0" t="s">
        <v>2222</v>
      </c>
      <c r="P1582" s="198" t="n">
        <v>25</v>
      </c>
      <c r="S1582" s="0" t="s">
        <v>781</v>
      </c>
      <c r="T1582" s="0" t="s">
        <v>772</v>
      </c>
      <c r="U1582" s="200" t="n">
        <v>360</v>
      </c>
      <c r="V1582" s="0" t="s">
        <v>2171</v>
      </c>
      <c r="W1582" s="0" t="s">
        <v>2223</v>
      </c>
      <c r="X1582" s="0" t="s">
        <v>2224</v>
      </c>
      <c r="Y1582" s="0" t="s">
        <v>1167</v>
      </c>
      <c r="Z1582" s="0" t="s">
        <v>628</v>
      </c>
      <c r="AA1582" s="0" t="n">
        <v>611126.1</v>
      </c>
      <c r="AB1582" s="197" t="n">
        <v>37073.875</v>
      </c>
      <c r="AC1582" s="197" t="n">
        <v>37103.875</v>
      </c>
    </row>
    <row r="1583" customFormat="false" ht="12.75" hidden="false" customHeight="false" outlineLevel="0" collapsed="false">
      <c r="A1583" s="191" t="str">
        <f aca="false">B1583&amp;" "&amp;C1583&amp;" "&amp;D1583</f>
        <v>US Natural Gas Physical</v>
      </c>
      <c r="B1583" s="191" t="str">
        <f aca="false">IF((LEFT(N1583,2)="US"),"US","")</f>
        <v>US</v>
      </c>
      <c r="C1583" s="191" t="str">
        <f aca="false">M1583</f>
        <v>Natural Gas</v>
      </c>
      <c r="D1583" s="191" t="str">
        <f aca="false">IF(ISNUMBER(FIND("Phy",N1583))=TRUE(),"Physical","Financial")</f>
        <v>Physical</v>
      </c>
      <c r="E1583" s="191" t="n">
        <f aca="false">IF(VLOOKUP(S1583,'DD-Lookup'!$J$6:$L$50,3,FALSE())="Monthly",(YEAR(AC1583)-YEAR(AB1583))*12+MONTH(AC1583)-MONTH(AB1583)+1,(AC1583-AB1583+1))</f>
        <v>1</v>
      </c>
      <c r="F1583" s="220" t="n">
        <f aca="false">E1583*SUM(P1583:Q1583)</f>
        <v>5000</v>
      </c>
      <c r="G1583" s="196" t="n">
        <v>1246196</v>
      </c>
      <c r="H1583" s="197" t="n">
        <v>37026.3593634259</v>
      </c>
      <c r="I1583" s="0" t="s">
        <v>1362</v>
      </c>
      <c r="M1583" s="0" t="s">
        <v>927</v>
      </c>
      <c r="N1583" s="0" t="s">
        <v>1371</v>
      </c>
      <c r="O1583" s="0" t="s">
        <v>1967</v>
      </c>
      <c r="Q1583" s="198" t="n">
        <v>5000</v>
      </c>
      <c r="S1583" s="0" t="s">
        <v>1343</v>
      </c>
      <c r="T1583" s="0" t="s">
        <v>772</v>
      </c>
      <c r="U1583" s="200" t="n">
        <v>4.3</v>
      </c>
      <c r="V1583" s="0" t="s">
        <v>2225</v>
      </c>
      <c r="W1583" s="0" t="s">
        <v>1459</v>
      </c>
      <c r="X1583" s="0" t="s">
        <v>1460</v>
      </c>
      <c r="Y1583" s="0" t="s">
        <v>1376</v>
      </c>
      <c r="Z1583" s="0" t="s">
        <v>573</v>
      </c>
      <c r="AA1583" s="0" t="n">
        <v>789233</v>
      </c>
      <c r="AB1583" s="197" t="n">
        <v>37027.875</v>
      </c>
      <c r="AC1583" s="197" t="n">
        <v>37027.875</v>
      </c>
    </row>
    <row r="1584" customFormat="false" ht="12.75" hidden="false" customHeight="false" outlineLevel="0" collapsed="false">
      <c r="A1584" s="191" t="str">
        <f aca="false">B1584&amp;" "&amp;C1584&amp;" "&amp;D1584</f>
        <v>US Natural Gas Physical</v>
      </c>
      <c r="B1584" s="191" t="str">
        <f aca="false">IF((LEFT(N1584,2)="US"),"US","")</f>
        <v>US</v>
      </c>
      <c r="C1584" s="191" t="str">
        <f aca="false">M1584</f>
        <v>Natural Gas</v>
      </c>
      <c r="D1584" s="191" t="str">
        <f aca="false">IF(ISNUMBER(FIND("Phy",N1584))=TRUE(),"Physical","Financial")</f>
        <v>Physical</v>
      </c>
      <c r="E1584" s="191" t="n">
        <f aca="false">IF(VLOOKUP(S1584,'DD-Lookup'!$J$6:$L$50,3,FALSE())="Monthly",(YEAR(AC1584)-YEAR(AB1584))*12+MONTH(AC1584)-MONTH(AB1584)+1,(AC1584-AB1584+1))</f>
        <v>1</v>
      </c>
      <c r="F1584" s="220" t="n">
        <f aca="false">E1584*SUM(P1584:Q1584)</f>
        <v>25000</v>
      </c>
      <c r="G1584" s="196" t="n">
        <v>1246198</v>
      </c>
      <c r="H1584" s="197" t="n">
        <v>37026.3594444444</v>
      </c>
      <c r="I1584" s="0" t="s">
        <v>625</v>
      </c>
      <c r="M1584" s="0" t="s">
        <v>927</v>
      </c>
      <c r="N1584" s="0" t="s">
        <v>1371</v>
      </c>
      <c r="O1584" s="0" t="s">
        <v>1553</v>
      </c>
      <c r="P1584" s="198" t="n">
        <v>25000</v>
      </c>
      <c r="S1584" s="0" t="s">
        <v>1343</v>
      </c>
      <c r="T1584" s="0" t="s">
        <v>772</v>
      </c>
      <c r="U1584" s="200" t="n">
        <v>4.435</v>
      </c>
      <c r="V1584" s="0" t="s">
        <v>1554</v>
      </c>
      <c r="W1584" s="0" t="s">
        <v>1555</v>
      </c>
      <c r="X1584" s="0" t="s">
        <v>1556</v>
      </c>
      <c r="Y1584" s="0" t="s">
        <v>1376</v>
      </c>
      <c r="Z1584" s="0" t="s">
        <v>573</v>
      </c>
      <c r="AA1584" s="0" t="n">
        <v>789235</v>
      </c>
      <c r="AB1584" s="197" t="n">
        <v>37027.875</v>
      </c>
      <c r="AC1584" s="197" t="n">
        <v>37027.875</v>
      </c>
    </row>
    <row r="1585" customFormat="false" ht="12.75" hidden="false" customHeight="false" outlineLevel="0" collapsed="false">
      <c r="A1585" s="191" t="str">
        <f aca="false">B1585&amp;" "&amp;C1585&amp;" "&amp;D1585</f>
        <v>US Power Physical</v>
      </c>
      <c r="B1585" s="191" t="str">
        <f aca="false">IF((LEFT(N1585,2)="US"),"US","")</f>
        <v>US</v>
      </c>
      <c r="C1585" s="191" t="str">
        <f aca="false">M1585</f>
        <v>Power</v>
      </c>
      <c r="D1585" s="191" t="str">
        <f aca="false">IF(ISNUMBER(FIND("Phy",N1585))=TRUE(),"Physical","Financial")</f>
        <v>Physical</v>
      </c>
      <c r="E1585" s="191" t="n">
        <f aca="false">IF(VLOOKUP(S1585,'DD-Lookup'!$J$6:$L$50,3,FALSE())="Monthly",(YEAR(AC1585)-YEAR(AB1585))*12+MONTH(AC1585)-MONTH(AB1585)+1,(AC1585-AB1585+1))</f>
        <v>1</v>
      </c>
      <c r="F1585" s="220" t="n">
        <f aca="false">E1585*SUM(P1585:Q1585)</f>
        <v>25</v>
      </c>
      <c r="G1585" s="196" t="n">
        <v>1246199</v>
      </c>
      <c r="H1585" s="197" t="n">
        <v>37026.3594560185</v>
      </c>
      <c r="I1585" s="0" t="s">
        <v>1187</v>
      </c>
      <c r="M1585" s="0" t="s">
        <v>72</v>
      </c>
      <c r="N1585" s="0" t="s">
        <v>1746</v>
      </c>
      <c r="O1585" s="0" t="s">
        <v>1766</v>
      </c>
      <c r="Q1585" s="198" t="n">
        <v>25</v>
      </c>
      <c r="S1585" s="0" t="s">
        <v>781</v>
      </c>
      <c r="T1585" s="0" t="s">
        <v>772</v>
      </c>
      <c r="U1585" s="200" t="n">
        <v>207</v>
      </c>
      <c r="V1585" s="0" t="s">
        <v>1824</v>
      </c>
      <c r="W1585" s="0" t="s">
        <v>1768</v>
      </c>
      <c r="X1585" s="0" t="s">
        <v>1750</v>
      </c>
      <c r="Y1585" s="0" t="s">
        <v>1167</v>
      </c>
      <c r="Z1585" s="0" t="s">
        <v>628</v>
      </c>
      <c r="AA1585" s="0" t="n">
        <v>611128.1</v>
      </c>
      <c r="AB1585" s="197" t="n">
        <v>37027.875</v>
      </c>
      <c r="AC1585" s="197" t="n">
        <v>37027.875</v>
      </c>
    </row>
    <row r="1586" customFormat="false" ht="12.75" hidden="false" customHeight="false" outlineLevel="0" collapsed="false">
      <c r="A1586" s="191" t="str">
        <f aca="false">B1586&amp;" "&amp;C1586&amp;" "&amp;D1586</f>
        <v>US Natural Gas Physical</v>
      </c>
      <c r="B1586" s="191" t="str">
        <f aca="false">IF((LEFT(N1586,2)="US"),"US","")</f>
        <v>US</v>
      </c>
      <c r="C1586" s="191" t="str">
        <f aca="false">M1586</f>
        <v>Natural Gas</v>
      </c>
      <c r="D1586" s="191" t="str">
        <f aca="false">IF(ISNUMBER(FIND("Phy",N1586))=TRUE(),"Physical","Financial")</f>
        <v>Physical</v>
      </c>
      <c r="E1586" s="191" t="n">
        <f aca="false">IF(VLOOKUP(S1586,'DD-Lookup'!$J$6:$L$50,3,FALSE())="Monthly",(YEAR(AC1586)-YEAR(AB1586))*12+MONTH(AC1586)-MONTH(AB1586)+1,(AC1586-AB1586+1))</f>
        <v>1</v>
      </c>
      <c r="F1586" s="220" t="n">
        <f aca="false">E1586*SUM(P1586:Q1586)</f>
        <v>7211</v>
      </c>
      <c r="G1586" s="196" t="n">
        <v>1246200</v>
      </c>
      <c r="H1586" s="197" t="n">
        <v>37026.3594791667</v>
      </c>
      <c r="I1586" s="0" t="s">
        <v>1420</v>
      </c>
      <c r="M1586" s="0" t="s">
        <v>927</v>
      </c>
      <c r="N1586" s="0" t="s">
        <v>1371</v>
      </c>
      <c r="O1586" s="0" t="s">
        <v>1646</v>
      </c>
      <c r="Q1586" s="198" t="n">
        <v>7211</v>
      </c>
      <c r="S1586" s="0" t="s">
        <v>1343</v>
      </c>
      <c r="T1586" s="0" t="s">
        <v>772</v>
      </c>
      <c r="U1586" s="200" t="n">
        <v>4.39</v>
      </c>
      <c r="V1586" s="0" t="s">
        <v>1490</v>
      </c>
      <c r="W1586" s="0" t="s">
        <v>1459</v>
      </c>
      <c r="X1586" s="0" t="s">
        <v>1460</v>
      </c>
      <c r="Y1586" s="0" t="s">
        <v>1376</v>
      </c>
      <c r="Z1586" s="0" t="s">
        <v>573</v>
      </c>
      <c r="AA1586" s="0" t="n">
        <v>789236</v>
      </c>
      <c r="AB1586" s="197" t="n">
        <v>37027.875</v>
      </c>
      <c r="AC1586" s="197" t="n">
        <v>37027.875</v>
      </c>
    </row>
    <row r="1587" customFormat="false" ht="12.75" hidden="false" customHeight="false" outlineLevel="0" collapsed="false">
      <c r="A1587" s="191" t="str">
        <f aca="false">B1587&amp;" "&amp;C1587&amp;" "&amp;D1587</f>
        <v>US Natural Gas Physical</v>
      </c>
      <c r="B1587" s="191" t="str">
        <f aca="false">IF((LEFT(N1587,2)="US"),"US","")</f>
        <v>US</v>
      </c>
      <c r="C1587" s="191" t="str">
        <f aca="false">M1587</f>
        <v>Natural Gas</v>
      </c>
      <c r="D1587" s="191" t="str">
        <f aca="false">IF(ISNUMBER(FIND("Phy",N1587))=TRUE(),"Physical","Financial")</f>
        <v>Physical</v>
      </c>
      <c r="E1587" s="191" t="n">
        <f aca="false">IF(VLOOKUP(S1587,'DD-Lookup'!$J$6:$L$50,3,FALSE())="Monthly",(YEAR(AC1587)-YEAR(AB1587))*12+MONTH(AC1587)-MONTH(AB1587)+1,(AC1587-AB1587+1))</f>
        <v>1</v>
      </c>
      <c r="F1587" s="220" t="n">
        <f aca="false">E1587*SUM(P1587:Q1587)</f>
        <v>8000</v>
      </c>
      <c r="G1587" s="196" t="n">
        <v>1246201</v>
      </c>
      <c r="H1587" s="197" t="n">
        <v>37026.3594791667</v>
      </c>
      <c r="I1587" s="0" t="s">
        <v>1616</v>
      </c>
      <c r="M1587" s="0" t="s">
        <v>927</v>
      </c>
      <c r="N1587" s="0" t="s">
        <v>1371</v>
      </c>
      <c r="O1587" s="0" t="s">
        <v>1680</v>
      </c>
      <c r="P1587" s="198" t="n">
        <v>8000</v>
      </c>
      <c r="S1587" s="0" t="s">
        <v>1343</v>
      </c>
      <c r="T1587" s="0" t="s">
        <v>772</v>
      </c>
      <c r="U1587" s="200" t="n">
        <v>4.36</v>
      </c>
      <c r="V1587" s="0" t="s">
        <v>2020</v>
      </c>
      <c r="W1587" s="0" t="s">
        <v>1682</v>
      </c>
      <c r="X1587" s="0" t="s">
        <v>1683</v>
      </c>
      <c r="Y1587" s="0" t="s">
        <v>1376</v>
      </c>
      <c r="Z1587" s="0" t="s">
        <v>573</v>
      </c>
      <c r="AA1587" s="0" t="n">
        <v>789237</v>
      </c>
      <c r="AB1587" s="197" t="n">
        <v>37027.875</v>
      </c>
      <c r="AC1587" s="197" t="n">
        <v>37027.875</v>
      </c>
    </row>
    <row r="1588" customFormat="false" ht="12.75" hidden="false" customHeight="false" outlineLevel="0" collapsed="false">
      <c r="A1588" s="191" t="str">
        <f aca="false">B1588&amp;" "&amp;C1588&amp;" "&amp;D1588</f>
        <v>US Natural Gas Financial</v>
      </c>
      <c r="B1588" s="191" t="str">
        <f aca="false">IF((LEFT(N1588,2)="US"),"US","")</f>
        <v>US</v>
      </c>
      <c r="C1588" s="191" t="str">
        <f aca="false">M1588</f>
        <v>Natural Gas</v>
      </c>
      <c r="D1588" s="191" t="str">
        <f aca="false">IF(ISNUMBER(FIND("Phy",N1588))=TRUE(),"Physical","Financial")</f>
        <v>Financial</v>
      </c>
      <c r="E1588" s="191" t="n">
        <f aca="false">IF(VLOOKUP(S1588,'DD-Lookup'!$J$6:$L$50,3,FALSE())="Monthly",(YEAR(AC1588)-YEAR(AB1588))*12+MONTH(AC1588)-MONTH(AB1588)+1,(AC1588-AB1588+1))</f>
        <v>30</v>
      </c>
      <c r="F1588" s="220" t="n">
        <f aca="false">E1588*SUM(P1588:Q1588)</f>
        <v>450000</v>
      </c>
      <c r="G1588" s="196" t="n">
        <v>1246202</v>
      </c>
      <c r="H1588" s="197" t="n">
        <v>37026.3595023148</v>
      </c>
      <c r="I1588" s="0" t="s">
        <v>1485</v>
      </c>
      <c r="M1588" s="0" t="s">
        <v>927</v>
      </c>
      <c r="N1588" s="0" t="s">
        <v>1341</v>
      </c>
      <c r="O1588" s="0" t="s">
        <v>1342</v>
      </c>
      <c r="Q1588" s="198" t="n">
        <v>15000</v>
      </c>
      <c r="S1588" s="0" t="s">
        <v>1343</v>
      </c>
      <c r="T1588" s="0" t="s">
        <v>772</v>
      </c>
      <c r="U1588" s="200" t="n">
        <v>4.5</v>
      </c>
      <c r="V1588" s="0" t="s">
        <v>1486</v>
      </c>
      <c r="W1588" s="0" t="s">
        <v>1345</v>
      </c>
      <c r="X1588" s="0" t="s">
        <v>1346</v>
      </c>
      <c r="Y1588" s="0" t="s">
        <v>893</v>
      </c>
      <c r="Z1588" s="0" t="s">
        <v>573</v>
      </c>
      <c r="AA1588" s="0" t="s">
        <v>2226</v>
      </c>
      <c r="AB1588" s="197" t="n">
        <v>37043.875</v>
      </c>
      <c r="AC1588" s="197" t="n">
        <v>37072.875</v>
      </c>
      <c r="AD1588" s="0" t="n">
        <f aca="false">(AC1588-AB1588+1)*SUM(P1588:Q1588)</f>
        <v>450000</v>
      </c>
    </row>
    <row r="1589" customFormat="false" ht="12.75" hidden="false" customHeight="false" outlineLevel="0" collapsed="false">
      <c r="A1589" s="191" t="str">
        <f aca="false">B1589&amp;" "&amp;C1589&amp;" "&amp;D1589</f>
        <v>US Natural Gas Physical</v>
      </c>
      <c r="B1589" s="191" t="str">
        <f aca="false">IF((LEFT(N1589,2)="US"),"US","")</f>
        <v>US</v>
      </c>
      <c r="C1589" s="191" t="str">
        <f aca="false">M1589</f>
        <v>Natural Gas</v>
      </c>
      <c r="D1589" s="191" t="str">
        <f aca="false">IF(ISNUMBER(FIND("Phy",N1589))=TRUE(),"Physical","Financial")</f>
        <v>Physical</v>
      </c>
      <c r="E1589" s="191" t="n">
        <f aca="false">IF(VLOOKUP(S1589,'DD-Lookup'!$J$6:$L$50,3,FALSE())="Monthly",(YEAR(AC1589)-YEAR(AB1589))*12+MONTH(AC1589)-MONTH(AB1589)+1,(AC1589-AB1589+1))</f>
        <v>1</v>
      </c>
      <c r="F1589" s="220" t="n">
        <f aca="false">E1589*SUM(P1589:Q1589)</f>
        <v>10000</v>
      </c>
      <c r="G1589" s="196" t="n">
        <v>1246204</v>
      </c>
      <c r="H1589" s="197" t="n">
        <v>37026.3596064815</v>
      </c>
      <c r="I1589" s="0" t="s">
        <v>609</v>
      </c>
      <c r="M1589" s="0" t="s">
        <v>927</v>
      </c>
      <c r="N1589" s="0" t="s">
        <v>1371</v>
      </c>
      <c r="O1589" s="0" t="s">
        <v>1372</v>
      </c>
      <c r="P1589" s="198" t="n">
        <v>10000</v>
      </c>
      <c r="S1589" s="0" t="s">
        <v>1343</v>
      </c>
      <c r="T1589" s="0" t="s">
        <v>772</v>
      </c>
      <c r="U1589" s="200" t="n">
        <v>4.5488</v>
      </c>
      <c r="V1589" s="0" t="s">
        <v>1453</v>
      </c>
      <c r="W1589" s="0" t="s">
        <v>1374</v>
      </c>
      <c r="X1589" s="0" t="s">
        <v>1375</v>
      </c>
      <c r="Y1589" s="0" t="s">
        <v>1376</v>
      </c>
      <c r="Z1589" s="0" t="s">
        <v>573</v>
      </c>
      <c r="AA1589" s="0" t="n">
        <v>789238</v>
      </c>
      <c r="AB1589" s="197" t="n">
        <v>37027.875</v>
      </c>
      <c r="AC1589" s="197" t="n">
        <v>37027.875</v>
      </c>
    </row>
    <row r="1590" customFormat="false" ht="12.75" hidden="false" customHeight="false" outlineLevel="0" collapsed="false">
      <c r="A1590" s="191" t="str">
        <f aca="false">B1590&amp;" "&amp;C1590&amp;" "&amp;D1590</f>
        <v>US Natural Gas Financial</v>
      </c>
      <c r="B1590" s="191" t="str">
        <f aca="false">IF((LEFT(N1590,2)="US"),"US","")</f>
        <v>US</v>
      </c>
      <c r="C1590" s="191" t="str">
        <f aca="false">M1590</f>
        <v>Natural Gas</v>
      </c>
      <c r="D1590" s="191" t="str">
        <f aca="false">IF(ISNUMBER(FIND("Phy",N1590))=TRUE(),"Physical","Financial")</f>
        <v>Financial</v>
      </c>
      <c r="E1590" s="191" t="n">
        <f aca="false">IF(VLOOKUP(S1590,'DD-Lookup'!$J$6:$L$50,3,FALSE())="Monthly",(YEAR(AC1590)-YEAR(AB1590))*12+MONTH(AC1590)-MONTH(AB1590)+1,(AC1590-AB1590+1))</f>
        <v>153</v>
      </c>
      <c r="F1590" s="220" t="n">
        <f aca="false">E1590*SUM(P1590:Q1590)</f>
        <v>765000</v>
      </c>
      <c r="G1590" s="196" t="n">
        <v>1246205</v>
      </c>
      <c r="H1590" s="197" t="n">
        <v>37026.3596180556</v>
      </c>
      <c r="I1590" s="0" t="s">
        <v>1569</v>
      </c>
      <c r="M1590" s="0" t="s">
        <v>927</v>
      </c>
      <c r="N1590" s="0" t="s">
        <v>1341</v>
      </c>
      <c r="O1590" s="0" t="s">
        <v>1526</v>
      </c>
      <c r="P1590" s="198" t="n">
        <v>5000</v>
      </c>
      <c r="S1590" s="0" t="s">
        <v>1343</v>
      </c>
      <c r="T1590" s="0" t="s">
        <v>772</v>
      </c>
      <c r="U1590" s="200" t="n">
        <v>4.59</v>
      </c>
      <c r="V1590" s="0" t="s">
        <v>2227</v>
      </c>
      <c r="W1590" s="0" t="s">
        <v>1345</v>
      </c>
      <c r="X1590" s="0" t="s">
        <v>1346</v>
      </c>
      <c r="Y1590" s="0" t="s">
        <v>893</v>
      </c>
      <c r="Z1590" s="0" t="s">
        <v>573</v>
      </c>
      <c r="AA1590" s="0" t="s">
        <v>2228</v>
      </c>
      <c r="AB1590" s="197" t="n">
        <v>37043</v>
      </c>
      <c r="AC1590" s="197" t="n">
        <v>37195</v>
      </c>
      <c r="AD1590" s="0" t="n">
        <f aca="false">(AC1590-AB1590+1)*SUM(P1590:Q1590)</f>
        <v>765000</v>
      </c>
    </row>
    <row r="1591" customFormat="false" ht="12.75" hidden="false" customHeight="false" outlineLevel="0" collapsed="false">
      <c r="A1591" s="191" t="str">
        <f aca="false">B1591&amp;" "&amp;C1591&amp;" "&amp;D1591</f>
        <v>US Natural Gas Physical</v>
      </c>
      <c r="B1591" s="191" t="str">
        <f aca="false">IF((LEFT(N1591,2)="US"),"US","")</f>
        <v>US</v>
      </c>
      <c r="C1591" s="191" t="str">
        <f aca="false">M1591</f>
        <v>Natural Gas</v>
      </c>
      <c r="D1591" s="191" t="str">
        <f aca="false">IF(ISNUMBER(FIND("Phy",N1591))=TRUE(),"Physical","Financial")</f>
        <v>Physical</v>
      </c>
      <c r="E1591" s="191" t="n">
        <f aca="false">IF(VLOOKUP(S1591,'DD-Lookup'!$J$6:$L$50,3,FALSE())="Monthly",(YEAR(AC1591)-YEAR(AB1591))*12+MONTH(AC1591)-MONTH(AB1591)+1,(AC1591-AB1591+1))</f>
        <v>1</v>
      </c>
      <c r="F1591" s="220" t="n">
        <f aca="false">E1591*SUM(P1591:Q1591)</f>
        <v>10000</v>
      </c>
      <c r="G1591" s="196" t="n">
        <v>1246206</v>
      </c>
      <c r="H1591" s="197" t="n">
        <v>37026.3598148148</v>
      </c>
      <c r="I1591" s="0" t="s">
        <v>1976</v>
      </c>
      <c r="M1591" s="0" t="s">
        <v>927</v>
      </c>
      <c r="N1591" s="0" t="s">
        <v>1371</v>
      </c>
      <c r="O1591" s="0" t="s">
        <v>1553</v>
      </c>
      <c r="P1591" s="198" t="n">
        <v>10000</v>
      </c>
      <c r="S1591" s="0" t="s">
        <v>1343</v>
      </c>
      <c r="T1591" s="0" t="s">
        <v>772</v>
      </c>
      <c r="U1591" s="200" t="n">
        <v>4.43</v>
      </c>
      <c r="V1591" s="0" t="s">
        <v>1977</v>
      </c>
      <c r="W1591" s="0" t="s">
        <v>1555</v>
      </c>
      <c r="X1591" s="0" t="s">
        <v>1556</v>
      </c>
      <c r="Y1591" s="0" t="s">
        <v>1376</v>
      </c>
      <c r="Z1591" s="0" t="s">
        <v>573</v>
      </c>
      <c r="AA1591" s="0" t="n">
        <v>789239</v>
      </c>
      <c r="AB1591" s="197" t="n">
        <v>37027.875</v>
      </c>
      <c r="AC1591" s="197" t="n">
        <v>37027.875</v>
      </c>
    </row>
    <row r="1592" customFormat="false" ht="12.75" hidden="false" customHeight="false" outlineLevel="0" collapsed="false">
      <c r="A1592" s="191" t="str">
        <f aca="false">B1592&amp;" "&amp;C1592&amp;" "&amp;D1592</f>
        <v>US Natural Gas Financial</v>
      </c>
      <c r="B1592" s="191" t="str">
        <f aca="false">IF((LEFT(N1592,2)="US"),"US","")</f>
        <v>US</v>
      </c>
      <c r="C1592" s="191" t="str">
        <f aca="false">M1592</f>
        <v>Natural Gas</v>
      </c>
      <c r="D1592" s="191" t="str">
        <f aca="false">IF(ISNUMBER(FIND("Phy",N1592))=TRUE(),"Physical","Financial")</f>
        <v>Financial</v>
      </c>
      <c r="E1592" s="191" t="n">
        <f aca="false">IF(VLOOKUP(S1592,'DD-Lookup'!$J$6:$L$50,3,FALSE())="Monthly",(YEAR(AC1592)-YEAR(AB1592))*12+MONTH(AC1592)-MONTH(AB1592)+1,(AC1592-AB1592+1))</f>
        <v>30</v>
      </c>
      <c r="F1592" s="220" t="n">
        <f aca="false">E1592*SUM(P1592:Q1592)</f>
        <v>450000</v>
      </c>
      <c r="G1592" s="196" t="n">
        <v>1246207</v>
      </c>
      <c r="H1592" s="197" t="n">
        <v>37026.359837963</v>
      </c>
      <c r="I1592" s="0" t="s">
        <v>1383</v>
      </c>
      <c r="M1592" s="0" t="s">
        <v>927</v>
      </c>
      <c r="N1592" s="0" t="s">
        <v>1341</v>
      </c>
      <c r="O1592" s="0" t="s">
        <v>1342</v>
      </c>
      <c r="P1592" s="198" t="n">
        <v>15000</v>
      </c>
      <c r="S1592" s="0" t="s">
        <v>1343</v>
      </c>
      <c r="T1592" s="0" t="s">
        <v>772</v>
      </c>
      <c r="U1592" s="200" t="n">
        <v>4.49</v>
      </c>
      <c r="V1592" s="0" t="s">
        <v>1545</v>
      </c>
      <c r="W1592" s="0" t="s">
        <v>1345</v>
      </c>
      <c r="X1592" s="0" t="s">
        <v>1346</v>
      </c>
      <c r="Y1592" s="0" t="s">
        <v>893</v>
      </c>
      <c r="Z1592" s="0" t="s">
        <v>573</v>
      </c>
      <c r="AA1592" s="0" t="s">
        <v>2229</v>
      </c>
      <c r="AB1592" s="197" t="n">
        <v>37043.875</v>
      </c>
      <c r="AC1592" s="197" t="n">
        <v>37072.875</v>
      </c>
      <c r="AD1592" s="0" t="n">
        <f aca="false">(AC1592-AB1592+1)*SUM(P1592:Q1592)</f>
        <v>450000</v>
      </c>
    </row>
    <row r="1593" customFormat="false" ht="12.75" hidden="false" customHeight="false" outlineLevel="0" collapsed="false">
      <c r="A1593" s="191" t="str">
        <f aca="false">B1593&amp;" "&amp;C1593&amp;" "&amp;D1593</f>
        <v>US Power Physical</v>
      </c>
      <c r="B1593" s="191" t="str">
        <f aca="false">IF((LEFT(N1593,2)="US"),"US","")</f>
        <v>US</v>
      </c>
      <c r="C1593" s="191" t="str">
        <f aca="false">M1593</f>
        <v>Power</v>
      </c>
      <c r="D1593" s="191" t="str">
        <f aca="false">IF(ISNUMBER(FIND("Phy",N1593))=TRUE(),"Physical","Financial")</f>
        <v>Physical</v>
      </c>
      <c r="E1593" s="191" t="n">
        <f aca="false">IF(VLOOKUP(S1593,'DD-Lookup'!$J$6:$L$50,3,FALSE())="Monthly",(YEAR(AC1593)-YEAR(AB1593))*12+MONTH(AC1593)-MONTH(AB1593)+1,(AC1593-AB1593+1))</f>
        <v>1</v>
      </c>
      <c r="F1593" s="220" t="n">
        <f aca="false">E1593*SUM(P1593:Q1593)</f>
        <v>25</v>
      </c>
      <c r="G1593" s="196" t="n">
        <v>1246208</v>
      </c>
      <c r="H1593" s="197" t="n">
        <v>37026.3598726852</v>
      </c>
      <c r="I1593" s="0" t="s">
        <v>1876</v>
      </c>
      <c r="M1593" s="0" t="s">
        <v>72</v>
      </c>
      <c r="N1593" s="0" t="s">
        <v>1746</v>
      </c>
      <c r="O1593" s="0" t="s">
        <v>1747</v>
      </c>
      <c r="P1593" s="198" t="n">
        <v>25</v>
      </c>
      <c r="S1593" s="0" t="s">
        <v>781</v>
      </c>
      <c r="T1593" s="0" t="s">
        <v>772</v>
      </c>
      <c r="U1593" s="200" t="n">
        <v>89</v>
      </c>
      <c r="V1593" s="0" t="s">
        <v>1878</v>
      </c>
      <c r="W1593" s="0" t="s">
        <v>1749</v>
      </c>
      <c r="X1593" s="0" t="s">
        <v>1750</v>
      </c>
      <c r="Y1593" s="0" t="s">
        <v>1167</v>
      </c>
      <c r="Z1593" s="0" t="s">
        <v>628</v>
      </c>
      <c r="AA1593" s="0" t="n">
        <v>611131.1</v>
      </c>
      <c r="AB1593" s="197" t="n">
        <v>37027.875</v>
      </c>
      <c r="AC1593" s="197" t="n">
        <v>37027.875</v>
      </c>
    </row>
    <row r="1594" customFormat="false" ht="12.75" hidden="false" customHeight="false" outlineLevel="0" collapsed="false">
      <c r="A1594" s="191" t="str">
        <f aca="false">B1594&amp;" "&amp;C1594&amp;" "&amp;D1594</f>
        <v> Power Physical</v>
      </c>
      <c r="B1594" s="191" t="str">
        <f aca="false">IF((LEFT(N1594,2)="US"),"US","")</f>
        <v/>
      </c>
      <c r="C1594" s="191" t="str">
        <f aca="false">M1594</f>
        <v>Power</v>
      </c>
      <c r="D1594" s="191" t="str">
        <f aca="false">IF(ISNUMBER(FIND("Phy",N1594))=TRUE(),"Physical","Financial")</f>
        <v>Physical</v>
      </c>
      <c r="E1594" s="191" t="n">
        <f aca="false">IF(VLOOKUP(S1594,'DD-Lookup'!$J$6:$L$50,3,FALSE())="Monthly",(YEAR(AC1594)-YEAR(AB1594))*12+MONTH(AC1594)-MONTH(AB1594)+1,(AC1594-AB1594+1))</f>
        <v>1</v>
      </c>
      <c r="F1594" s="220" t="n">
        <f aca="false">E1594*SUM(P1594:Q1594)</f>
        <v>25</v>
      </c>
      <c r="G1594" s="196" t="n">
        <v>1246209</v>
      </c>
      <c r="H1594" s="197" t="n">
        <v>37026.3598726852</v>
      </c>
      <c r="I1594" s="0" t="s">
        <v>818</v>
      </c>
      <c r="M1594" s="0" t="s">
        <v>72</v>
      </c>
      <c r="N1594" s="0" t="s">
        <v>793</v>
      </c>
      <c r="O1594" s="0" t="s">
        <v>1600</v>
      </c>
      <c r="P1594" s="198" t="n">
        <v>25</v>
      </c>
      <c r="S1594" s="0" t="s">
        <v>781</v>
      </c>
      <c r="T1594" s="0" t="s">
        <v>795</v>
      </c>
      <c r="U1594" s="200" t="n">
        <v>24</v>
      </c>
      <c r="V1594" s="0" t="s">
        <v>853</v>
      </c>
      <c r="W1594" s="0" t="s">
        <v>797</v>
      </c>
      <c r="X1594" s="0" t="s">
        <v>798</v>
      </c>
      <c r="Y1594" s="0" t="s">
        <v>799</v>
      </c>
      <c r="Z1594" s="0" t="s">
        <v>800</v>
      </c>
      <c r="AA1594" s="0" t="n">
        <v>102408.1</v>
      </c>
      <c r="AB1594" s="197" t="n">
        <v>37028.875</v>
      </c>
      <c r="AC1594" s="197" t="n">
        <v>37028.875</v>
      </c>
    </row>
    <row r="1595" customFormat="false" ht="12.75" hidden="false" customHeight="false" outlineLevel="0" collapsed="false">
      <c r="A1595" s="191" t="str">
        <f aca="false">B1595&amp;" "&amp;C1595&amp;" "&amp;D1595</f>
        <v>US Natural Gas Financial</v>
      </c>
      <c r="B1595" s="191" t="str">
        <f aca="false">IF((LEFT(N1595,2)="US"),"US","")</f>
        <v>US</v>
      </c>
      <c r="C1595" s="191" t="str">
        <f aca="false">M1595</f>
        <v>Natural Gas</v>
      </c>
      <c r="D1595" s="191" t="str">
        <f aca="false">IF(ISNUMBER(FIND("Phy",N1595))=TRUE(),"Physical","Financial")</f>
        <v>Financial</v>
      </c>
      <c r="E1595" s="191" t="n">
        <f aca="false">IF(VLOOKUP(S1595,'DD-Lookup'!$J$6:$L$50,3,FALSE())="Monthly",(YEAR(AC1595)-YEAR(AB1595))*12+MONTH(AC1595)-MONTH(AB1595)+1,(AC1595-AB1595+1))</f>
        <v>151</v>
      </c>
      <c r="F1595" s="220" t="n">
        <f aca="false">E1595*SUM(P1595:Q1595)</f>
        <v>377500</v>
      </c>
      <c r="G1595" s="196" t="n">
        <v>1246210</v>
      </c>
      <c r="H1595" s="197" t="n">
        <v>37026.3598842593</v>
      </c>
      <c r="I1595" s="0" t="s">
        <v>1046</v>
      </c>
      <c r="M1595" s="0" t="s">
        <v>927</v>
      </c>
      <c r="N1595" s="0" t="s">
        <v>1341</v>
      </c>
      <c r="O1595" s="0" t="s">
        <v>1442</v>
      </c>
      <c r="Q1595" s="198" t="n">
        <v>2500</v>
      </c>
      <c r="S1595" s="0" t="s">
        <v>1343</v>
      </c>
      <c r="T1595" s="0" t="s">
        <v>772</v>
      </c>
      <c r="U1595" s="200" t="n">
        <v>4.895</v>
      </c>
      <c r="V1595" s="0" t="s">
        <v>2230</v>
      </c>
      <c r="W1595" s="0" t="s">
        <v>1345</v>
      </c>
      <c r="X1595" s="0" t="s">
        <v>1346</v>
      </c>
      <c r="Y1595" s="0" t="s">
        <v>893</v>
      </c>
      <c r="Z1595" s="0" t="s">
        <v>573</v>
      </c>
      <c r="AA1595" s="0" t="s">
        <v>2231</v>
      </c>
      <c r="AB1595" s="197" t="n">
        <v>37196</v>
      </c>
      <c r="AC1595" s="197" t="n">
        <v>37346</v>
      </c>
      <c r="AD1595" s="0" t="n">
        <f aca="false">(AC1595-AB1595+1)*SUM(P1595:Q1595)</f>
        <v>377500</v>
      </c>
    </row>
    <row r="1596" customFormat="false" ht="12.75" hidden="false" customHeight="false" outlineLevel="0" collapsed="false">
      <c r="A1596" s="191" t="str">
        <f aca="false">B1596&amp;" "&amp;C1596&amp;" "&amp;D1596</f>
        <v>US Natural Gas Financial</v>
      </c>
      <c r="B1596" s="191" t="str">
        <f aca="false">IF((LEFT(N1596,2)="US"),"US","")</f>
        <v>US</v>
      </c>
      <c r="C1596" s="191" t="str">
        <f aca="false">M1596</f>
        <v>Natural Gas</v>
      </c>
      <c r="D1596" s="191" t="str">
        <f aca="false">IF(ISNUMBER(FIND("Phy",N1596))=TRUE(),"Physical","Financial")</f>
        <v>Financial</v>
      </c>
      <c r="E1596" s="191" t="n">
        <f aca="false">IF(VLOOKUP(S1596,'DD-Lookup'!$J$6:$L$50,3,FALSE())="Monthly",(YEAR(AC1596)-YEAR(AB1596))*12+MONTH(AC1596)-MONTH(AB1596)+1,(AC1596-AB1596+1))</f>
        <v>30</v>
      </c>
      <c r="F1596" s="220" t="n">
        <f aca="false">E1596*SUM(P1596:Q1596)</f>
        <v>450000</v>
      </c>
      <c r="G1596" s="196" t="n">
        <v>1246211</v>
      </c>
      <c r="H1596" s="197" t="n">
        <v>37026.3598958333</v>
      </c>
      <c r="I1596" s="0" t="s">
        <v>1340</v>
      </c>
      <c r="M1596" s="0" t="s">
        <v>927</v>
      </c>
      <c r="N1596" s="0" t="s">
        <v>1341</v>
      </c>
      <c r="O1596" s="0" t="s">
        <v>1342</v>
      </c>
      <c r="Q1596" s="198" t="n">
        <v>15000</v>
      </c>
      <c r="S1596" s="0" t="s">
        <v>1343</v>
      </c>
      <c r="T1596" s="0" t="s">
        <v>772</v>
      </c>
      <c r="U1596" s="200" t="n">
        <v>4.495</v>
      </c>
      <c r="V1596" s="0" t="s">
        <v>2028</v>
      </c>
      <c r="W1596" s="0" t="s">
        <v>1345</v>
      </c>
      <c r="X1596" s="0" t="s">
        <v>1346</v>
      </c>
      <c r="Y1596" s="0" t="s">
        <v>893</v>
      </c>
      <c r="Z1596" s="0" t="s">
        <v>573</v>
      </c>
      <c r="AA1596" s="0" t="s">
        <v>2232</v>
      </c>
      <c r="AB1596" s="197" t="n">
        <v>37043.875</v>
      </c>
      <c r="AC1596" s="197" t="n">
        <v>37072.875</v>
      </c>
      <c r="AD1596" s="0" t="n">
        <f aca="false">(AC1596-AB1596+1)*SUM(P1596:Q1596)</f>
        <v>450000</v>
      </c>
    </row>
    <row r="1597" customFormat="false" ht="12.75" hidden="false" customHeight="false" outlineLevel="0" collapsed="false">
      <c r="A1597" s="191" t="str">
        <f aca="false">B1597&amp;" "&amp;C1597&amp;" "&amp;D1597</f>
        <v> Power Physical</v>
      </c>
      <c r="B1597" s="191" t="str">
        <f aca="false">IF((LEFT(N1597,2)="US"),"US","")</f>
        <v/>
      </c>
      <c r="C1597" s="191" t="str">
        <f aca="false">M1597</f>
        <v>Power</v>
      </c>
      <c r="D1597" s="191" t="str">
        <f aca="false">IF(ISNUMBER(FIND("Phy",N1597))=TRUE(),"Physical","Financial")</f>
        <v>Physical</v>
      </c>
      <c r="E1597" s="191" t="n">
        <f aca="false">IF(VLOOKUP(S1597,'DD-Lookup'!$J$6:$L$50,3,FALSE())="Monthly",(YEAR(AC1597)-YEAR(AB1597))*12+MONTH(AC1597)-MONTH(AB1597)+1,(AC1597-AB1597+1))</f>
        <v>1</v>
      </c>
      <c r="F1597" s="220" t="n">
        <f aca="false">E1597*SUM(P1597:Q1597)</f>
        <v>25</v>
      </c>
      <c r="G1597" s="196" t="n">
        <v>1246212</v>
      </c>
      <c r="H1597" s="197" t="n">
        <v>37026.3598958333</v>
      </c>
      <c r="I1597" s="0" t="s">
        <v>810</v>
      </c>
      <c r="M1597" s="0" t="s">
        <v>72</v>
      </c>
      <c r="N1597" s="0" t="s">
        <v>793</v>
      </c>
      <c r="O1597" s="0" t="s">
        <v>1600</v>
      </c>
      <c r="Q1597" s="198" t="n">
        <v>25</v>
      </c>
      <c r="S1597" s="0" t="s">
        <v>781</v>
      </c>
      <c r="T1597" s="0" t="s">
        <v>795</v>
      </c>
      <c r="U1597" s="200" t="n">
        <v>24</v>
      </c>
      <c r="V1597" s="0" t="s">
        <v>811</v>
      </c>
      <c r="W1597" s="0" t="s">
        <v>797</v>
      </c>
      <c r="X1597" s="0" t="s">
        <v>798</v>
      </c>
      <c r="Y1597" s="0" t="s">
        <v>799</v>
      </c>
      <c r="Z1597" s="0" t="s">
        <v>800</v>
      </c>
      <c r="AA1597" s="0" t="n">
        <v>102409.1</v>
      </c>
      <c r="AB1597" s="197" t="n">
        <v>37028.875</v>
      </c>
      <c r="AC1597" s="197" t="n">
        <v>37028.875</v>
      </c>
    </row>
    <row r="1598" customFormat="false" ht="12.75" hidden="false" customHeight="false" outlineLevel="0" collapsed="false">
      <c r="A1598" s="191" t="str">
        <f aca="false">B1598&amp;" "&amp;C1598&amp;" "&amp;D1598</f>
        <v>US Power Physical</v>
      </c>
      <c r="B1598" s="191" t="str">
        <f aca="false">IF((LEFT(N1598,2)="US"),"US","")</f>
        <v>US</v>
      </c>
      <c r="C1598" s="191" t="str">
        <f aca="false">M1598</f>
        <v>Power</v>
      </c>
      <c r="D1598" s="191" t="str">
        <f aca="false">IF(ISNUMBER(FIND("Phy",N1598))=TRUE(),"Physical","Financial")</f>
        <v>Physical</v>
      </c>
      <c r="E1598" s="191" t="n">
        <f aca="false">IF(VLOOKUP(S1598,'DD-Lookup'!$J$6:$L$50,3,FALSE())="Monthly",(YEAR(AC1598)-YEAR(AB1598))*12+MONTH(AC1598)-MONTH(AB1598)+1,(AC1598-AB1598+1))</f>
        <v>92</v>
      </c>
      <c r="F1598" s="220" t="n">
        <f aca="false">E1598*SUM(P1598:Q1598)</f>
        <v>2300</v>
      </c>
      <c r="G1598" s="196" t="n">
        <v>1246213</v>
      </c>
      <c r="H1598" s="197" t="n">
        <v>37026.3599305556</v>
      </c>
      <c r="I1598" s="0" t="s">
        <v>1187</v>
      </c>
      <c r="M1598" s="0" t="s">
        <v>72</v>
      </c>
      <c r="N1598" s="0" t="s">
        <v>1746</v>
      </c>
      <c r="O1598" s="0" t="s">
        <v>2233</v>
      </c>
      <c r="P1598" s="198" t="n">
        <v>25</v>
      </c>
      <c r="S1598" s="0" t="s">
        <v>781</v>
      </c>
      <c r="T1598" s="0" t="s">
        <v>772</v>
      </c>
      <c r="U1598" s="200" t="n">
        <v>164</v>
      </c>
      <c r="V1598" s="0" t="s">
        <v>2234</v>
      </c>
      <c r="W1598" s="0" t="s">
        <v>1868</v>
      </c>
      <c r="X1598" s="0" t="s">
        <v>1869</v>
      </c>
      <c r="Y1598" s="0" t="s">
        <v>1167</v>
      </c>
      <c r="Z1598" s="0" t="s">
        <v>628</v>
      </c>
      <c r="AA1598" s="0" t="n">
        <v>611132.1</v>
      </c>
      <c r="AB1598" s="197" t="n">
        <v>37165</v>
      </c>
      <c r="AC1598" s="197" t="n">
        <v>37256</v>
      </c>
    </row>
    <row r="1599" customFormat="false" ht="12.75" hidden="false" customHeight="false" outlineLevel="0" collapsed="false">
      <c r="A1599" s="191" t="str">
        <f aca="false">B1599&amp;" "&amp;C1599&amp;" "&amp;D1599</f>
        <v>US Natural Gas Physical</v>
      </c>
      <c r="B1599" s="191" t="str">
        <f aca="false">IF((LEFT(N1599,2)="US"),"US","")</f>
        <v>US</v>
      </c>
      <c r="C1599" s="191" t="str">
        <f aca="false">M1599</f>
        <v>Natural Gas</v>
      </c>
      <c r="D1599" s="191" t="str">
        <f aca="false">IF(ISNUMBER(FIND("Phy",N1599))=TRUE(),"Physical","Financial")</f>
        <v>Physical</v>
      </c>
      <c r="E1599" s="191" t="n">
        <f aca="false">IF(VLOOKUP(S1599,'DD-Lookup'!$J$6:$L$50,3,FALSE())="Monthly",(YEAR(AC1599)-YEAR(AB1599))*12+MONTH(AC1599)-MONTH(AB1599)+1,(AC1599-AB1599+1))</f>
        <v>1</v>
      </c>
      <c r="F1599" s="220" t="n">
        <f aca="false">E1599*SUM(P1599:Q1599)</f>
        <v>10000</v>
      </c>
      <c r="G1599" s="196" t="n">
        <v>1246215</v>
      </c>
      <c r="H1599" s="197" t="n">
        <v>37026.3599421296</v>
      </c>
      <c r="I1599" s="0" t="s">
        <v>1251</v>
      </c>
      <c r="M1599" s="0" t="s">
        <v>927</v>
      </c>
      <c r="N1599" s="0" t="s">
        <v>1371</v>
      </c>
      <c r="O1599" s="0" t="s">
        <v>1372</v>
      </c>
      <c r="P1599" s="198" t="n">
        <v>10000</v>
      </c>
      <c r="S1599" s="0" t="s">
        <v>1343</v>
      </c>
      <c r="T1599" s="0" t="s">
        <v>772</v>
      </c>
      <c r="U1599" s="200" t="n">
        <v>4.55</v>
      </c>
      <c r="V1599" s="0" t="s">
        <v>1373</v>
      </c>
      <c r="W1599" s="0" t="s">
        <v>1374</v>
      </c>
      <c r="X1599" s="0" t="s">
        <v>1375</v>
      </c>
      <c r="Y1599" s="0" t="s">
        <v>1376</v>
      </c>
      <c r="Z1599" s="0" t="s">
        <v>573</v>
      </c>
      <c r="AA1599" s="0" t="n">
        <v>789240</v>
      </c>
      <c r="AB1599" s="197" t="n">
        <v>37027.875</v>
      </c>
      <c r="AC1599" s="197" t="n">
        <v>37027.875</v>
      </c>
    </row>
    <row r="1600" customFormat="false" ht="12.75" hidden="false" customHeight="false" outlineLevel="0" collapsed="false">
      <c r="A1600" s="191" t="str">
        <f aca="false">B1600&amp;" "&amp;C1600&amp;" "&amp;D1600</f>
        <v>US Power Physical</v>
      </c>
      <c r="B1600" s="191" t="str">
        <f aca="false">IF((LEFT(N1600,2)="US"),"US","")</f>
        <v>US</v>
      </c>
      <c r="C1600" s="191" t="str">
        <f aca="false">M1600</f>
        <v>Power</v>
      </c>
      <c r="D1600" s="191" t="str">
        <f aca="false">IF(ISNUMBER(FIND("Phy",N1600))=TRUE(),"Physical","Financial")</f>
        <v>Physical</v>
      </c>
      <c r="E1600" s="191" t="n">
        <f aca="false">IF(VLOOKUP(S1600,'DD-Lookup'!$J$6:$L$50,3,FALSE())="Monthly",(YEAR(AC1600)-YEAR(AB1600))*12+MONTH(AC1600)-MONTH(AB1600)+1,(AC1600-AB1600+1))</f>
        <v>1</v>
      </c>
      <c r="F1600" s="220" t="n">
        <f aca="false">E1600*SUM(P1600:Q1600)</f>
        <v>25</v>
      </c>
      <c r="G1600" s="196" t="n">
        <v>1246217</v>
      </c>
      <c r="H1600" s="197" t="n">
        <v>37026.3599652778</v>
      </c>
      <c r="I1600" s="0" t="s">
        <v>1765</v>
      </c>
      <c r="M1600" s="0" t="s">
        <v>72</v>
      </c>
      <c r="N1600" s="0" t="s">
        <v>1746</v>
      </c>
      <c r="O1600" s="0" t="s">
        <v>1766</v>
      </c>
      <c r="P1600" s="198" t="n">
        <v>25</v>
      </c>
      <c r="S1600" s="0" t="s">
        <v>781</v>
      </c>
      <c r="T1600" s="0" t="s">
        <v>772</v>
      </c>
      <c r="U1600" s="200" t="n">
        <v>205</v>
      </c>
      <c r="V1600" s="0" t="s">
        <v>1767</v>
      </c>
      <c r="W1600" s="0" t="s">
        <v>1768</v>
      </c>
      <c r="X1600" s="0" t="s">
        <v>1750</v>
      </c>
      <c r="Y1600" s="0" t="s">
        <v>1167</v>
      </c>
      <c r="Z1600" s="0" t="s">
        <v>628</v>
      </c>
      <c r="AA1600" s="0" t="n">
        <v>611133.1</v>
      </c>
      <c r="AB1600" s="197" t="n">
        <v>37027.875</v>
      </c>
      <c r="AC1600" s="197" t="n">
        <v>37027.875</v>
      </c>
    </row>
    <row r="1601" customFormat="false" ht="12.75" hidden="false" customHeight="false" outlineLevel="0" collapsed="false">
      <c r="A1601" s="191" t="str">
        <f aca="false">B1601&amp;" "&amp;C1601&amp;" "&amp;D1601</f>
        <v>US Natural Gas Physical</v>
      </c>
      <c r="B1601" s="191" t="str">
        <f aca="false">IF((LEFT(N1601,2)="US"),"US","")</f>
        <v>US</v>
      </c>
      <c r="C1601" s="191" t="str">
        <f aca="false">M1601</f>
        <v>Natural Gas</v>
      </c>
      <c r="D1601" s="191" t="str">
        <f aca="false">IF(ISNUMBER(FIND("Phy",N1601))=TRUE(),"Physical","Financial")</f>
        <v>Physical</v>
      </c>
      <c r="E1601" s="191" t="n">
        <f aca="false">IF(VLOOKUP(S1601,'DD-Lookup'!$J$6:$L$50,3,FALSE())="Monthly",(YEAR(AC1601)-YEAR(AB1601))*12+MONTH(AC1601)-MONTH(AB1601)+1,(AC1601-AB1601+1))</f>
        <v>1</v>
      </c>
      <c r="F1601" s="220" t="n">
        <f aca="false">E1601*SUM(P1601:Q1601)</f>
        <v>10000</v>
      </c>
      <c r="G1601" s="196" t="n">
        <v>1246216</v>
      </c>
      <c r="H1601" s="197" t="n">
        <v>37026.3599652778</v>
      </c>
      <c r="I1601" s="0" t="s">
        <v>1377</v>
      </c>
      <c r="M1601" s="0" t="s">
        <v>927</v>
      </c>
      <c r="N1601" s="0" t="s">
        <v>1371</v>
      </c>
      <c r="O1601" s="0" t="s">
        <v>1457</v>
      </c>
      <c r="Q1601" s="198" t="n">
        <v>10000</v>
      </c>
      <c r="S1601" s="0" t="s">
        <v>1343</v>
      </c>
      <c r="T1601" s="0" t="s">
        <v>772</v>
      </c>
      <c r="U1601" s="200" t="n">
        <v>4.415</v>
      </c>
      <c r="V1601" s="0" t="s">
        <v>1458</v>
      </c>
      <c r="W1601" s="0" t="s">
        <v>1459</v>
      </c>
      <c r="X1601" s="0" t="s">
        <v>1460</v>
      </c>
      <c r="Y1601" s="0" t="s">
        <v>1376</v>
      </c>
      <c r="Z1601" s="0" t="s">
        <v>573</v>
      </c>
      <c r="AA1601" s="0" t="n">
        <v>789241</v>
      </c>
      <c r="AB1601" s="197" t="n">
        <v>37027.875</v>
      </c>
      <c r="AC1601" s="197" t="n">
        <v>37027.875</v>
      </c>
    </row>
    <row r="1602" customFormat="false" ht="12.75" hidden="false" customHeight="false" outlineLevel="0" collapsed="false">
      <c r="A1602" s="191" t="str">
        <f aca="false">B1602&amp;" "&amp;C1602&amp;" "&amp;D1602</f>
        <v>US Natural Gas Physical</v>
      </c>
      <c r="B1602" s="191" t="str">
        <f aca="false">IF((LEFT(N1602,2)="US"),"US","")</f>
        <v>US</v>
      </c>
      <c r="C1602" s="191" t="str">
        <f aca="false">M1602</f>
        <v>Natural Gas</v>
      </c>
      <c r="D1602" s="191" t="str">
        <f aca="false">IF(ISNUMBER(FIND("Phy",N1602))=TRUE(),"Physical","Financial")</f>
        <v>Physical</v>
      </c>
      <c r="E1602" s="191" t="n">
        <f aca="false">IF(VLOOKUP(S1602,'DD-Lookup'!$J$6:$L$50,3,FALSE())="Monthly",(YEAR(AC1602)-YEAR(AB1602))*12+MONTH(AC1602)-MONTH(AB1602)+1,(AC1602-AB1602+1))</f>
        <v>1</v>
      </c>
      <c r="F1602" s="220" t="n">
        <f aca="false">E1602*SUM(P1602:Q1602)</f>
        <v>10000</v>
      </c>
      <c r="G1602" s="196" t="n">
        <v>1246219</v>
      </c>
      <c r="H1602" s="197" t="n">
        <v>37026.3599768519</v>
      </c>
      <c r="I1602" s="0" t="s">
        <v>1788</v>
      </c>
      <c r="M1602" s="0" t="s">
        <v>927</v>
      </c>
      <c r="N1602" s="0" t="s">
        <v>1371</v>
      </c>
      <c r="O1602" s="0" t="s">
        <v>2095</v>
      </c>
      <c r="Q1602" s="198" t="n">
        <v>10000</v>
      </c>
      <c r="S1602" s="0" t="s">
        <v>1343</v>
      </c>
      <c r="T1602" s="0" t="s">
        <v>772</v>
      </c>
      <c r="U1602" s="200" t="n">
        <v>4.64</v>
      </c>
      <c r="V1602" s="0" t="s">
        <v>2099</v>
      </c>
      <c r="W1602" s="0" t="s">
        <v>1587</v>
      </c>
      <c r="X1602" s="0" t="s">
        <v>1588</v>
      </c>
      <c r="Y1602" s="0" t="s">
        <v>1376</v>
      </c>
      <c r="Z1602" s="0" t="s">
        <v>573</v>
      </c>
      <c r="AA1602" s="0" t="n">
        <v>789242</v>
      </c>
      <c r="AB1602" s="197" t="n">
        <v>37027.875</v>
      </c>
      <c r="AC1602" s="197" t="n">
        <v>37027.875</v>
      </c>
    </row>
    <row r="1603" customFormat="false" ht="12.75" hidden="false" customHeight="false" outlineLevel="0" collapsed="false">
      <c r="A1603" s="191" t="str">
        <f aca="false">B1603&amp;" "&amp;C1603&amp;" "&amp;D1603</f>
        <v>US Natural Gas Financial</v>
      </c>
      <c r="B1603" s="191" t="str">
        <f aca="false">IF((LEFT(N1603,2)="US"),"US","")</f>
        <v>US</v>
      </c>
      <c r="C1603" s="191" t="str">
        <f aca="false">M1603</f>
        <v>Natural Gas</v>
      </c>
      <c r="D1603" s="191" t="str">
        <f aca="false">IF(ISNUMBER(FIND("Phy",N1603))=TRUE(),"Physical","Financial")</f>
        <v>Financial</v>
      </c>
      <c r="E1603" s="191" t="n">
        <f aca="false">IF(VLOOKUP(S1603,'DD-Lookup'!$J$6:$L$50,3,FALSE())="Monthly",(YEAR(AC1603)-YEAR(AB1603))*12+MONTH(AC1603)-MONTH(AB1603)+1,(AC1603-AB1603+1))</f>
        <v>30</v>
      </c>
      <c r="F1603" s="220" t="n">
        <f aca="false">E1603*SUM(P1603:Q1603)</f>
        <v>450000</v>
      </c>
      <c r="G1603" s="196" t="n">
        <v>1246220</v>
      </c>
      <c r="H1603" s="197" t="n">
        <v>37026.36</v>
      </c>
      <c r="I1603" s="0" t="s">
        <v>633</v>
      </c>
      <c r="M1603" s="0" t="s">
        <v>927</v>
      </c>
      <c r="N1603" s="0" t="s">
        <v>1341</v>
      </c>
      <c r="O1603" s="0" t="s">
        <v>1342</v>
      </c>
      <c r="Q1603" s="198" t="n">
        <v>15000</v>
      </c>
      <c r="S1603" s="0" t="s">
        <v>1343</v>
      </c>
      <c r="T1603" s="0" t="s">
        <v>772</v>
      </c>
      <c r="U1603" s="200" t="n">
        <v>4.5</v>
      </c>
      <c r="V1603" s="0" t="s">
        <v>1350</v>
      </c>
      <c r="W1603" s="0" t="s">
        <v>1345</v>
      </c>
      <c r="X1603" s="0" t="s">
        <v>1346</v>
      </c>
      <c r="Y1603" s="0" t="s">
        <v>893</v>
      </c>
      <c r="Z1603" s="0" t="s">
        <v>573</v>
      </c>
      <c r="AA1603" s="0" t="s">
        <v>2235</v>
      </c>
      <c r="AB1603" s="197" t="n">
        <v>37043.875</v>
      </c>
      <c r="AC1603" s="197" t="n">
        <v>37072.875</v>
      </c>
      <c r="AD1603" s="0" t="n">
        <f aca="false">(AC1603-AB1603+1)*SUM(P1603:Q1603)</f>
        <v>450000</v>
      </c>
    </row>
    <row r="1604" customFormat="false" ht="12.75" hidden="false" customHeight="false" outlineLevel="0" collapsed="false">
      <c r="A1604" s="191" t="str">
        <f aca="false">B1604&amp;" "&amp;C1604&amp;" "&amp;D1604</f>
        <v>US Natural Gas Physical</v>
      </c>
      <c r="B1604" s="191" t="str">
        <f aca="false">IF((LEFT(N1604,2)="US"),"US","")</f>
        <v>US</v>
      </c>
      <c r="C1604" s="191" t="str">
        <f aca="false">M1604</f>
        <v>Natural Gas</v>
      </c>
      <c r="D1604" s="191" t="str">
        <f aca="false">IF(ISNUMBER(FIND("Phy",N1604))=TRUE(),"Physical","Financial")</f>
        <v>Physical</v>
      </c>
      <c r="E1604" s="191" t="n">
        <f aca="false">IF(VLOOKUP(S1604,'DD-Lookup'!$J$6:$L$50,3,FALSE())="Monthly",(YEAR(AC1604)-YEAR(AB1604))*12+MONTH(AC1604)-MONTH(AB1604)+1,(AC1604-AB1604+1))</f>
        <v>1</v>
      </c>
      <c r="F1604" s="220" t="n">
        <f aca="false">E1604*SUM(P1604:Q1604)</f>
        <v>5000</v>
      </c>
      <c r="G1604" s="196" t="n">
        <v>1246221</v>
      </c>
      <c r="H1604" s="197" t="n">
        <v>37026.3600115741</v>
      </c>
      <c r="I1604" s="0" t="s">
        <v>2236</v>
      </c>
      <c r="M1604" s="0" t="s">
        <v>927</v>
      </c>
      <c r="N1604" s="0" t="s">
        <v>1371</v>
      </c>
      <c r="O1604" s="0" t="s">
        <v>1503</v>
      </c>
      <c r="P1604" s="198" t="n">
        <v>5000</v>
      </c>
      <c r="S1604" s="0" t="s">
        <v>1343</v>
      </c>
      <c r="T1604" s="0" t="s">
        <v>772</v>
      </c>
      <c r="U1604" s="200" t="n">
        <v>4.67</v>
      </c>
      <c r="V1604" s="0" t="s">
        <v>2237</v>
      </c>
      <c r="W1604" s="0" t="s">
        <v>1504</v>
      </c>
      <c r="X1604" s="0" t="s">
        <v>1505</v>
      </c>
      <c r="Y1604" s="0" t="s">
        <v>1376</v>
      </c>
      <c r="Z1604" s="0" t="s">
        <v>573</v>
      </c>
      <c r="AA1604" s="0" t="n">
        <v>789243</v>
      </c>
      <c r="AB1604" s="197" t="n">
        <v>37027.875</v>
      </c>
      <c r="AC1604" s="197" t="n">
        <v>37027.875</v>
      </c>
    </row>
    <row r="1605" customFormat="false" ht="12.75" hidden="false" customHeight="false" outlineLevel="0" collapsed="false">
      <c r="A1605" s="191" t="str">
        <f aca="false">B1605&amp;" "&amp;C1605&amp;" "&amp;D1605</f>
        <v>US Natural Gas Financial</v>
      </c>
      <c r="B1605" s="191" t="str">
        <f aca="false">IF((LEFT(N1605,2)="US"),"US","")</f>
        <v>US</v>
      </c>
      <c r="C1605" s="191" t="str">
        <f aca="false">M1605</f>
        <v>Natural Gas</v>
      </c>
      <c r="D1605" s="191" t="str">
        <f aca="false">IF(ISNUMBER(FIND("Phy",N1605))=TRUE(),"Physical","Financial")</f>
        <v>Financial</v>
      </c>
      <c r="E1605" s="191" t="n">
        <f aca="false">IF(VLOOKUP(S1605,'DD-Lookup'!$J$6:$L$50,3,FALSE())="Monthly",(YEAR(AC1605)-YEAR(AB1605))*12+MONTH(AC1605)-MONTH(AB1605)+1,(AC1605-AB1605+1))</f>
        <v>30</v>
      </c>
      <c r="F1605" s="220" t="n">
        <f aca="false">E1605*SUM(P1605:Q1605)</f>
        <v>150000</v>
      </c>
      <c r="G1605" s="196" t="n">
        <v>1246222</v>
      </c>
      <c r="H1605" s="197" t="n">
        <v>37026.3600694445</v>
      </c>
      <c r="I1605" s="0" t="s">
        <v>2238</v>
      </c>
      <c r="M1605" s="0" t="s">
        <v>927</v>
      </c>
      <c r="N1605" s="0" t="s">
        <v>1341</v>
      </c>
      <c r="O1605" s="0" t="s">
        <v>1342</v>
      </c>
      <c r="P1605" s="198" t="n">
        <v>5000</v>
      </c>
      <c r="S1605" s="0" t="s">
        <v>1343</v>
      </c>
      <c r="T1605" s="0" t="s">
        <v>772</v>
      </c>
      <c r="U1605" s="200" t="n">
        <v>4.495</v>
      </c>
      <c r="V1605" s="0" t="s">
        <v>2239</v>
      </c>
      <c r="W1605" s="0" t="s">
        <v>1345</v>
      </c>
      <c r="X1605" s="0" t="s">
        <v>1346</v>
      </c>
      <c r="Y1605" s="0" t="s">
        <v>893</v>
      </c>
      <c r="Z1605" s="0" t="s">
        <v>573</v>
      </c>
      <c r="AA1605" s="0" t="s">
        <v>2240</v>
      </c>
      <c r="AB1605" s="197" t="n">
        <v>37043.875</v>
      </c>
      <c r="AC1605" s="197" t="n">
        <v>37072.875</v>
      </c>
      <c r="AD1605" s="0" t="n">
        <f aca="false">(AC1605-AB1605+1)*SUM(P1605:Q1605)</f>
        <v>150000</v>
      </c>
    </row>
    <row r="1606" customFormat="false" ht="12.75" hidden="false" customHeight="false" outlineLevel="0" collapsed="false">
      <c r="A1606" s="191" t="str">
        <f aca="false">B1606&amp;" "&amp;C1606&amp;" "&amp;D1606</f>
        <v>US Natural Gas Physical</v>
      </c>
      <c r="B1606" s="191" t="str">
        <f aca="false">IF((LEFT(N1606,2)="US"),"US","")</f>
        <v>US</v>
      </c>
      <c r="C1606" s="191" t="str">
        <f aca="false">M1606</f>
        <v>Natural Gas</v>
      </c>
      <c r="D1606" s="191" t="str">
        <f aca="false">IF(ISNUMBER(FIND("Phy",N1606))=TRUE(),"Physical","Financial")</f>
        <v>Physical</v>
      </c>
      <c r="E1606" s="191" t="n">
        <f aca="false">IF(VLOOKUP(S1606,'DD-Lookup'!$J$6:$L$50,3,FALSE())="Monthly",(YEAR(AC1606)-YEAR(AB1606))*12+MONTH(AC1606)-MONTH(AB1606)+1,(AC1606-AB1606+1))</f>
        <v>1</v>
      </c>
      <c r="F1606" s="220" t="n">
        <f aca="false">E1606*SUM(P1606:Q1606)</f>
        <v>10000</v>
      </c>
      <c r="G1606" s="196" t="n">
        <v>1246223</v>
      </c>
      <c r="H1606" s="197" t="n">
        <v>37026.3601157407</v>
      </c>
      <c r="I1606" s="0" t="s">
        <v>1377</v>
      </c>
      <c r="M1606" s="0" t="s">
        <v>927</v>
      </c>
      <c r="N1606" s="0" t="s">
        <v>1371</v>
      </c>
      <c r="O1606" s="0" t="s">
        <v>1372</v>
      </c>
      <c r="P1606" s="198" t="n">
        <v>10000</v>
      </c>
      <c r="S1606" s="0" t="s">
        <v>1343</v>
      </c>
      <c r="T1606" s="0" t="s">
        <v>772</v>
      </c>
      <c r="U1606" s="200" t="n">
        <v>4.5512</v>
      </c>
      <c r="V1606" s="0" t="s">
        <v>1458</v>
      </c>
      <c r="W1606" s="0" t="s">
        <v>1374</v>
      </c>
      <c r="X1606" s="0" t="s">
        <v>1375</v>
      </c>
      <c r="Y1606" s="0" t="s">
        <v>1376</v>
      </c>
      <c r="Z1606" s="0" t="s">
        <v>573</v>
      </c>
      <c r="AA1606" s="0" t="n">
        <v>789244</v>
      </c>
      <c r="AB1606" s="197" t="n">
        <v>37027.875</v>
      </c>
      <c r="AC1606" s="197" t="n">
        <v>37027.875</v>
      </c>
    </row>
    <row r="1607" customFormat="false" ht="12.75" hidden="false" customHeight="false" outlineLevel="0" collapsed="false">
      <c r="A1607" s="191" t="str">
        <f aca="false">B1607&amp;" "&amp;C1607&amp;" "&amp;D1607</f>
        <v>US Natural Gas Financial</v>
      </c>
      <c r="B1607" s="191" t="str">
        <f aca="false">IF((LEFT(N1607,2)="US"),"US","")</f>
        <v>US</v>
      </c>
      <c r="C1607" s="191" t="str">
        <f aca="false">M1607</f>
        <v>Natural Gas</v>
      </c>
      <c r="D1607" s="191" t="str">
        <f aca="false">IF(ISNUMBER(FIND("Phy",N1607))=TRUE(),"Physical","Financial")</f>
        <v>Financial</v>
      </c>
      <c r="E1607" s="191" t="n">
        <f aca="false">IF(VLOOKUP(S1607,'DD-Lookup'!$J$6:$L$50,3,FALSE())="Monthly",(YEAR(AC1607)-YEAR(AB1607))*12+MONTH(AC1607)-MONTH(AB1607)+1,(AC1607-AB1607+1))</f>
        <v>30</v>
      </c>
      <c r="F1607" s="220" t="n">
        <f aca="false">E1607*SUM(P1607:Q1607)</f>
        <v>300000</v>
      </c>
      <c r="G1607" s="196" t="n">
        <v>1246224</v>
      </c>
      <c r="H1607" s="197" t="n">
        <v>37026.3601273148</v>
      </c>
      <c r="I1607" s="0" t="s">
        <v>1257</v>
      </c>
      <c r="M1607" s="0" t="s">
        <v>927</v>
      </c>
      <c r="N1607" s="0" t="s">
        <v>1341</v>
      </c>
      <c r="O1607" s="0" t="s">
        <v>1342</v>
      </c>
      <c r="Q1607" s="198" t="n">
        <v>10000</v>
      </c>
      <c r="S1607" s="0" t="s">
        <v>1343</v>
      </c>
      <c r="T1607" s="0" t="s">
        <v>772</v>
      </c>
      <c r="U1607" s="200" t="n">
        <v>4.5</v>
      </c>
      <c r="V1607" s="0" t="s">
        <v>2241</v>
      </c>
      <c r="W1607" s="0" t="s">
        <v>1345</v>
      </c>
      <c r="X1607" s="0" t="s">
        <v>1346</v>
      </c>
      <c r="Y1607" s="0" t="s">
        <v>893</v>
      </c>
      <c r="Z1607" s="0" t="s">
        <v>573</v>
      </c>
      <c r="AA1607" s="0" t="s">
        <v>2242</v>
      </c>
      <c r="AB1607" s="197" t="n">
        <v>37043.875</v>
      </c>
      <c r="AC1607" s="197" t="n">
        <v>37072.875</v>
      </c>
      <c r="AD1607" s="0" t="n">
        <f aca="false">(AC1607-AB1607+1)*SUM(P1607:Q1607)</f>
        <v>300000</v>
      </c>
    </row>
    <row r="1608" customFormat="false" ht="12.75" hidden="false" customHeight="false" outlineLevel="0" collapsed="false">
      <c r="A1608" s="191" t="str">
        <f aca="false">B1608&amp;" "&amp;C1608&amp;" "&amp;D1608</f>
        <v> Power Physical</v>
      </c>
      <c r="B1608" s="191" t="str">
        <f aca="false">IF((LEFT(N1608,2)="US"),"US","")</f>
        <v/>
      </c>
      <c r="C1608" s="191" t="str">
        <f aca="false">M1608</f>
        <v>Power</v>
      </c>
      <c r="D1608" s="191" t="str">
        <f aca="false">IF(ISNUMBER(FIND("Phy",N1608))=TRUE(),"Physical","Financial")</f>
        <v>Physical</v>
      </c>
      <c r="E1608" s="191" t="n">
        <f aca="false">IF(VLOOKUP(S1608,'DD-Lookup'!$J$6:$L$50,3,FALSE())="Monthly",(YEAR(AC1608)-YEAR(AB1608))*12+MONTH(AC1608)-MONTH(AB1608)+1,(AC1608-AB1608+1))</f>
        <v>1</v>
      </c>
      <c r="F1608" s="220" t="n">
        <f aca="false">E1608*SUM(P1608:Q1608)</f>
        <v>25</v>
      </c>
      <c r="G1608" s="196" t="n">
        <v>1246226</v>
      </c>
      <c r="H1608" s="197" t="n">
        <v>37026.3602546296</v>
      </c>
      <c r="I1608" s="0" t="s">
        <v>818</v>
      </c>
      <c r="M1608" s="0" t="s">
        <v>72</v>
      </c>
      <c r="N1608" s="0" t="s">
        <v>793</v>
      </c>
      <c r="O1608" s="0" t="s">
        <v>1600</v>
      </c>
      <c r="Q1608" s="198" t="n">
        <v>25</v>
      </c>
      <c r="S1608" s="0" t="s">
        <v>781</v>
      </c>
      <c r="T1608" s="0" t="s">
        <v>795</v>
      </c>
      <c r="U1608" s="200" t="n">
        <v>23.95</v>
      </c>
      <c r="V1608" s="0" t="s">
        <v>853</v>
      </c>
      <c r="W1608" s="0" t="s">
        <v>797</v>
      </c>
      <c r="X1608" s="0" t="s">
        <v>798</v>
      </c>
      <c r="Y1608" s="0" t="s">
        <v>799</v>
      </c>
      <c r="Z1608" s="0" t="s">
        <v>800</v>
      </c>
      <c r="AA1608" s="0" t="n">
        <v>102411.1</v>
      </c>
      <c r="AB1608" s="197" t="n">
        <v>37028.875</v>
      </c>
      <c r="AC1608" s="197" t="n">
        <v>37028.875</v>
      </c>
    </row>
    <row r="1609" customFormat="false" ht="12.75" hidden="false" customHeight="false" outlineLevel="0" collapsed="false">
      <c r="A1609" s="191" t="str">
        <f aca="false">B1609&amp;" "&amp;C1609&amp;" "&amp;D1609</f>
        <v>US Natural Gas Financial</v>
      </c>
      <c r="B1609" s="191" t="str">
        <f aca="false">IF((LEFT(N1609,2)="US"),"US","")</f>
        <v>US</v>
      </c>
      <c r="C1609" s="191" t="str">
        <f aca="false">M1609</f>
        <v>Natural Gas</v>
      </c>
      <c r="D1609" s="191" t="str">
        <f aca="false">IF(ISNUMBER(FIND("Phy",N1609))=TRUE(),"Physical","Financial")</f>
        <v>Financial</v>
      </c>
      <c r="E1609" s="191" t="n">
        <f aca="false">IF(VLOOKUP(S1609,'DD-Lookup'!$J$6:$L$50,3,FALSE())="Monthly",(YEAR(AC1609)-YEAR(AB1609))*12+MONTH(AC1609)-MONTH(AB1609)+1,(AC1609-AB1609+1))</f>
        <v>30</v>
      </c>
      <c r="F1609" s="220" t="n">
        <f aca="false">E1609*SUM(P1609:Q1609)</f>
        <v>150000</v>
      </c>
      <c r="G1609" s="196" t="n">
        <v>1246227</v>
      </c>
      <c r="H1609" s="197" t="n">
        <v>37026.3602662037</v>
      </c>
      <c r="I1609" s="0" t="s">
        <v>1340</v>
      </c>
      <c r="M1609" s="0" t="s">
        <v>927</v>
      </c>
      <c r="N1609" s="0" t="s">
        <v>1341</v>
      </c>
      <c r="O1609" s="0" t="s">
        <v>1342</v>
      </c>
      <c r="P1609" s="198" t="n">
        <v>5000</v>
      </c>
      <c r="S1609" s="0" t="s">
        <v>1343</v>
      </c>
      <c r="T1609" s="0" t="s">
        <v>772</v>
      </c>
      <c r="U1609" s="200" t="n">
        <v>4.495</v>
      </c>
      <c r="V1609" s="0" t="s">
        <v>2243</v>
      </c>
      <c r="W1609" s="0" t="s">
        <v>1345</v>
      </c>
      <c r="X1609" s="0" t="s">
        <v>1346</v>
      </c>
      <c r="Y1609" s="0" t="s">
        <v>893</v>
      </c>
      <c r="Z1609" s="0" t="s">
        <v>573</v>
      </c>
      <c r="AA1609" s="0" t="s">
        <v>2244</v>
      </c>
      <c r="AB1609" s="197" t="n">
        <v>37043.875</v>
      </c>
      <c r="AC1609" s="197" t="n">
        <v>37072.875</v>
      </c>
      <c r="AD1609" s="0" t="n">
        <f aca="false">(AC1609-AB1609+1)*SUM(P1609:Q1609)</f>
        <v>150000</v>
      </c>
    </row>
    <row r="1610" customFormat="false" ht="12.75" hidden="false" customHeight="false" outlineLevel="0" collapsed="false">
      <c r="A1610" s="191" t="str">
        <f aca="false">B1610&amp;" "&amp;C1610&amp;" "&amp;D1610</f>
        <v>US Natural Gas Physical</v>
      </c>
      <c r="B1610" s="191" t="str">
        <f aca="false">IF((LEFT(N1610,2)="US"),"US","")</f>
        <v>US</v>
      </c>
      <c r="C1610" s="191" t="str">
        <f aca="false">M1610</f>
        <v>Natural Gas</v>
      </c>
      <c r="D1610" s="191" t="str">
        <f aca="false">IF(ISNUMBER(FIND("Phy",N1610))=TRUE(),"Physical","Financial")</f>
        <v>Physical</v>
      </c>
      <c r="E1610" s="191" t="n">
        <f aca="false">IF(VLOOKUP(S1610,'DD-Lookup'!$J$6:$L$50,3,FALSE())="Monthly",(YEAR(AC1610)-YEAR(AB1610))*12+MONTH(AC1610)-MONTH(AB1610)+1,(AC1610-AB1610+1))</f>
        <v>1</v>
      </c>
      <c r="F1610" s="220" t="n">
        <f aca="false">E1610*SUM(P1610:Q1610)</f>
        <v>10000</v>
      </c>
      <c r="G1610" s="196" t="n">
        <v>1246228</v>
      </c>
      <c r="H1610" s="197" t="n">
        <v>37026.3602662037</v>
      </c>
      <c r="I1610" s="0" t="s">
        <v>1661</v>
      </c>
      <c r="M1610" s="0" t="s">
        <v>927</v>
      </c>
      <c r="N1610" s="0" t="s">
        <v>1371</v>
      </c>
      <c r="O1610" s="0" t="s">
        <v>1566</v>
      </c>
      <c r="Q1610" s="198" t="n">
        <v>10000</v>
      </c>
      <c r="S1610" s="0" t="s">
        <v>1343</v>
      </c>
      <c r="T1610" s="0" t="s">
        <v>772</v>
      </c>
      <c r="U1610" s="200" t="n">
        <v>4.42</v>
      </c>
      <c r="V1610" s="0" t="s">
        <v>2166</v>
      </c>
      <c r="W1610" s="0" t="s">
        <v>1567</v>
      </c>
      <c r="X1610" s="0" t="s">
        <v>1568</v>
      </c>
      <c r="Y1610" s="0" t="s">
        <v>1376</v>
      </c>
      <c r="Z1610" s="0" t="s">
        <v>573</v>
      </c>
      <c r="AA1610" s="0" t="n">
        <v>789245</v>
      </c>
      <c r="AB1610" s="197" t="n">
        <v>37027.875</v>
      </c>
      <c r="AC1610" s="197" t="n">
        <v>37027.875</v>
      </c>
    </row>
    <row r="1611" customFormat="false" ht="12.75" hidden="false" customHeight="false" outlineLevel="0" collapsed="false">
      <c r="A1611" s="191" t="str">
        <f aca="false">B1611&amp;" "&amp;C1611&amp;" "&amp;D1611</f>
        <v>US Power Physical</v>
      </c>
      <c r="B1611" s="191" t="str">
        <f aca="false">IF((LEFT(N1611,2)="US"),"US","")</f>
        <v>US</v>
      </c>
      <c r="C1611" s="191" t="str">
        <f aca="false">M1611</f>
        <v>Power</v>
      </c>
      <c r="D1611" s="191" t="str">
        <f aca="false">IF(ISNUMBER(FIND("Phy",N1611))=TRUE(),"Physical","Financial")</f>
        <v>Physical</v>
      </c>
      <c r="E1611" s="191" t="n">
        <f aca="false">IF(VLOOKUP(S1611,'DD-Lookup'!$J$6:$L$50,3,FALSE())="Monthly",(YEAR(AC1611)-YEAR(AB1611))*12+MONTH(AC1611)-MONTH(AB1611)+1,(AC1611-AB1611+1))</f>
        <v>1</v>
      </c>
      <c r="F1611" s="220" t="n">
        <f aca="false">E1611*SUM(P1611:Q1611)</f>
        <v>25</v>
      </c>
      <c r="G1611" s="196" t="n">
        <v>1246229</v>
      </c>
      <c r="H1611" s="197" t="n">
        <v>37026.3602662037</v>
      </c>
      <c r="I1611" s="0" t="s">
        <v>1362</v>
      </c>
      <c r="M1611" s="0" t="s">
        <v>72</v>
      </c>
      <c r="N1611" s="0" t="s">
        <v>1746</v>
      </c>
      <c r="O1611" s="0" t="s">
        <v>1877</v>
      </c>
      <c r="Q1611" s="198" t="n">
        <v>25</v>
      </c>
      <c r="S1611" s="0" t="s">
        <v>781</v>
      </c>
      <c r="T1611" s="0" t="s">
        <v>772</v>
      </c>
      <c r="U1611" s="200" t="n">
        <v>53</v>
      </c>
      <c r="V1611" s="0" t="s">
        <v>2245</v>
      </c>
      <c r="W1611" s="0" t="s">
        <v>1749</v>
      </c>
      <c r="X1611" s="0" t="s">
        <v>1750</v>
      </c>
      <c r="Y1611" s="0" t="s">
        <v>1167</v>
      </c>
      <c r="Z1611" s="0" t="s">
        <v>628</v>
      </c>
      <c r="AA1611" s="0" t="n">
        <v>611134.1</v>
      </c>
      <c r="AB1611" s="197" t="n">
        <v>37027.875</v>
      </c>
      <c r="AC1611" s="197" t="n">
        <v>37027.875</v>
      </c>
    </row>
    <row r="1612" customFormat="false" ht="12.75" hidden="false" customHeight="false" outlineLevel="0" collapsed="false">
      <c r="A1612" s="191" t="str">
        <f aca="false">B1612&amp;" "&amp;C1612&amp;" "&amp;D1612</f>
        <v>US Natural Gas Financial</v>
      </c>
      <c r="B1612" s="191" t="str">
        <f aca="false">IF((LEFT(N1612,2)="US"),"US","")</f>
        <v>US</v>
      </c>
      <c r="C1612" s="191" t="str">
        <f aca="false">M1612</f>
        <v>Natural Gas</v>
      </c>
      <c r="D1612" s="191" t="str">
        <f aca="false">IF(ISNUMBER(FIND("Phy",N1612))=TRUE(),"Physical","Financial")</f>
        <v>Financial</v>
      </c>
      <c r="E1612" s="191" t="n">
        <f aca="false">IF(VLOOKUP(S1612,'DD-Lookup'!$J$6:$L$50,3,FALSE())="Monthly",(YEAR(AC1612)-YEAR(AB1612))*12+MONTH(AC1612)-MONTH(AB1612)+1,(AC1612-AB1612+1))</f>
        <v>151</v>
      </c>
      <c r="F1612" s="220" t="n">
        <f aca="false">E1612*SUM(P1612:Q1612)</f>
        <v>755000</v>
      </c>
      <c r="G1612" s="196" t="n">
        <v>1246230</v>
      </c>
      <c r="H1612" s="197" t="n">
        <v>37026.3603356482</v>
      </c>
      <c r="I1612" s="0" t="s">
        <v>1340</v>
      </c>
      <c r="M1612" s="0" t="s">
        <v>927</v>
      </c>
      <c r="N1612" s="0" t="s">
        <v>1399</v>
      </c>
      <c r="O1612" s="0" t="s">
        <v>1400</v>
      </c>
      <c r="Q1612" s="198" t="n">
        <v>5000</v>
      </c>
      <c r="S1612" s="0" t="s">
        <v>1343</v>
      </c>
      <c r="T1612" s="0" t="s">
        <v>772</v>
      </c>
      <c r="U1612" s="200" t="n">
        <v>1.625</v>
      </c>
      <c r="V1612" s="0" t="s">
        <v>2246</v>
      </c>
      <c r="W1612" s="0" t="s">
        <v>1402</v>
      </c>
      <c r="X1612" s="0" t="s">
        <v>1403</v>
      </c>
      <c r="Y1612" s="0" t="s">
        <v>893</v>
      </c>
      <c r="Z1612" s="0" t="s">
        <v>573</v>
      </c>
      <c r="AA1612" s="0" t="s">
        <v>2247</v>
      </c>
      <c r="AB1612" s="197" t="n">
        <v>37196</v>
      </c>
      <c r="AC1612" s="197" t="n">
        <v>37346</v>
      </c>
      <c r="AD1612" s="0" t="n">
        <f aca="false">(AC1612-AB1612+1)*SUM(P1612:Q1612)</f>
        <v>755000</v>
      </c>
    </row>
    <row r="1613" customFormat="false" ht="12.75" hidden="false" customHeight="false" outlineLevel="0" collapsed="false">
      <c r="A1613" s="191" t="str">
        <f aca="false">B1613&amp;" "&amp;C1613&amp;" "&amp;D1613</f>
        <v>US Natural Gas Financial</v>
      </c>
      <c r="B1613" s="191" t="str">
        <f aca="false">IF((LEFT(N1613,2)="US"),"US","")</f>
        <v>US</v>
      </c>
      <c r="C1613" s="191" t="str">
        <f aca="false">M1613</f>
        <v>Natural Gas</v>
      </c>
      <c r="D1613" s="191" t="str">
        <f aca="false">IF(ISNUMBER(FIND("Phy",N1613))=TRUE(),"Physical","Financial")</f>
        <v>Financial</v>
      </c>
      <c r="E1613" s="191" t="n">
        <f aca="false">IF(VLOOKUP(S1613,'DD-Lookup'!$J$6:$L$50,3,FALSE())="Monthly",(YEAR(AC1613)-YEAR(AB1613))*12+MONTH(AC1613)-MONTH(AB1613)+1,(AC1613-AB1613+1))</f>
        <v>30</v>
      </c>
      <c r="F1613" s="220" t="n">
        <f aca="false">E1613*SUM(P1613:Q1613)</f>
        <v>300000</v>
      </c>
      <c r="G1613" s="196" t="n">
        <v>1246232</v>
      </c>
      <c r="H1613" s="197" t="n">
        <v>37026.3603472222</v>
      </c>
      <c r="I1613" s="0" t="s">
        <v>1420</v>
      </c>
      <c r="M1613" s="0" t="s">
        <v>927</v>
      </c>
      <c r="N1613" s="0" t="s">
        <v>1341</v>
      </c>
      <c r="O1613" s="0" t="s">
        <v>1342</v>
      </c>
      <c r="P1613" s="198" t="n">
        <v>10000</v>
      </c>
      <c r="S1613" s="0" t="s">
        <v>1343</v>
      </c>
      <c r="T1613" s="0" t="s">
        <v>772</v>
      </c>
      <c r="U1613" s="200" t="n">
        <v>4.495</v>
      </c>
      <c r="V1613" s="0" t="s">
        <v>1426</v>
      </c>
      <c r="W1613" s="0" t="s">
        <v>1345</v>
      </c>
      <c r="X1613" s="0" t="s">
        <v>1346</v>
      </c>
      <c r="Y1613" s="0" t="s">
        <v>893</v>
      </c>
      <c r="Z1613" s="0" t="s">
        <v>573</v>
      </c>
      <c r="AA1613" s="0" t="s">
        <v>2248</v>
      </c>
      <c r="AB1613" s="197" t="n">
        <v>37043.875</v>
      </c>
      <c r="AC1613" s="197" t="n">
        <v>37072.875</v>
      </c>
      <c r="AD1613" s="0" t="n">
        <f aca="false">(AC1613-AB1613+1)*SUM(P1613:Q1613)</f>
        <v>300000</v>
      </c>
    </row>
    <row r="1614" customFormat="false" ht="12.75" hidden="false" customHeight="false" outlineLevel="0" collapsed="false">
      <c r="A1614" s="191" t="str">
        <f aca="false">B1614&amp;" "&amp;C1614&amp;" "&amp;D1614</f>
        <v>US Natural Gas Physical</v>
      </c>
      <c r="B1614" s="191" t="str">
        <f aca="false">IF((LEFT(N1614,2)="US"),"US","")</f>
        <v>US</v>
      </c>
      <c r="C1614" s="191" t="str">
        <f aca="false">M1614</f>
        <v>Natural Gas</v>
      </c>
      <c r="D1614" s="191" t="str">
        <f aca="false">IF(ISNUMBER(FIND("Phy",N1614))=TRUE(),"Physical","Financial")</f>
        <v>Physical</v>
      </c>
      <c r="E1614" s="191" t="n">
        <f aca="false">IF(VLOOKUP(S1614,'DD-Lookup'!$J$6:$L$50,3,FALSE())="Monthly",(YEAR(AC1614)-YEAR(AB1614))*12+MONTH(AC1614)-MONTH(AB1614)+1,(AC1614-AB1614+1))</f>
        <v>1</v>
      </c>
      <c r="F1614" s="220" t="n">
        <f aca="false">E1614*SUM(P1614:Q1614)</f>
        <v>10000</v>
      </c>
      <c r="G1614" s="196" t="n">
        <v>1246231</v>
      </c>
      <c r="H1614" s="197" t="n">
        <v>37026.3603472222</v>
      </c>
      <c r="I1614" s="0" t="s">
        <v>1661</v>
      </c>
      <c r="M1614" s="0" t="s">
        <v>927</v>
      </c>
      <c r="N1614" s="0" t="s">
        <v>1371</v>
      </c>
      <c r="O1614" s="0" t="s">
        <v>1566</v>
      </c>
      <c r="Q1614" s="198" t="n">
        <v>10000</v>
      </c>
      <c r="S1614" s="0" t="s">
        <v>1343</v>
      </c>
      <c r="T1614" s="0" t="s">
        <v>772</v>
      </c>
      <c r="U1614" s="200" t="n">
        <v>4.425</v>
      </c>
      <c r="V1614" s="0" t="s">
        <v>2166</v>
      </c>
      <c r="W1614" s="0" t="s">
        <v>1567</v>
      </c>
      <c r="X1614" s="0" t="s">
        <v>1568</v>
      </c>
      <c r="Y1614" s="0" t="s">
        <v>1376</v>
      </c>
      <c r="Z1614" s="0" t="s">
        <v>573</v>
      </c>
      <c r="AA1614" s="0" t="n">
        <v>789246</v>
      </c>
      <c r="AB1614" s="197" t="n">
        <v>37027.875</v>
      </c>
      <c r="AC1614" s="197" t="n">
        <v>37027.875</v>
      </c>
    </row>
    <row r="1615" customFormat="false" ht="12.75" hidden="false" customHeight="false" outlineLevel="0" collapsed="false">
      <c r="A1615" s="191" t="str">
        <f aca="false">B1615&amp;" "&amp;C1615&amp;" "&amp;D1615</f>
        <v>US Natural Gas Physical</v>
      </c>
      <c r="B1615" s="191" t="str">
        <f aca="false">IF((LEFT(N1615,2)="US"),"US","")</f>
        <v>US</v>
      </c>
      <c r="C1615" s="191" t="str">
        <f aca="false">M1615</f>
        <v>Natural Gas</v>
      </c>
      <c r="D1615" s="191" t="str">
        <f aca="false">IF(ISNUMBER(FIND("Phy",N1615))=TRUE(),"Physical","Financial")</f>
        <v>Physical</v>
      </c>
      <c r="E1615" s="191" t="n">
        <f aca="false">IF(VLOOKUP(S1615,'DD-Lookup'!$J$6:$L$50,3,FALSE())="Monthly",(YEAR(AC1615)-YEAR(AB1615))*12+MONTH(AC1615)-MONTH(AB1615)+1,(AC1615-AB1615+1))</f>
        <v>1</v>
      </c>
      <c r="F1615" s="220" t="n">
        <f aca="false">E1615*SUM(P1615:Q1615)</f>
        <v>6500</v>
      </c>
      <c r="G1615" s="196" t="n">
        <v>1246233</v>
      </c>
      <c r="H1615" s="197" t="n">
        <v>37026.3603587963</v>
      </c>
      <c r="I1615" s="0" t="s">
        <v>1482</v>
      </c>
      <c r="M1615" s="0" t="s">
        <v>927</v>
      </c>
      <c r="N1615" s="0" t="s">
        <v>1371</v>
      </c>
      <c r="O1615" s="0" t="s">
        <v>2249</v>
      </c>
      <c r="Q1615" s="198" t="n">
        <v>6500</v>
      </c>
      <c r="S1615" s="0" t="s">
        <v>1343</v>
      </c>
      <c r="T1615" s="0" t="s">
        <v>772</v>
      </c>
      <c r="U1615" s="200" t="n">
        <v>4.545</v>
      </c>
      <c r="V1615" s="0" t="s">
        <v>1797</v>
      </c>
      <c r="W1615" s="0" t="s">
        <v>1374</v>
      </c>
      <c r="X1615" s="0" t="s">
        <v>1375</v>
      </c>
      <c r="Y1615" s="0" t="s">
        <v>1376</v>
      </c>
      <c r="Z1615" s="0" t="s">
        <v>573</v>
      </c>
      <c r="AA1615" s="0" t="n">
        <v>789247</v>
      </c>
      <c r="AB1615" s="197" t="n">
        <v>37027.875</v>
      </c>
      <c r="AC1615" s="197" t="n">
        <v>37027.875</v>
      </c>
    </row>
    <row r="1616" customFormat="false" ht="12.75" hidden="false" customHeight="false" outlineLevel="0" collapsed="false">
      <c r="A1616" s="191" t="str">
        <f aca="false">B1616&amp;" "&amp;C1616&amp;" "&amp;D1616</f>
        <v> Natural Gas Physical</v>
      </c>
      <c r="B1616" s="191" t="str">
        <f aca="false">IF((LEFT(N1616,2)="US"),"US","")</f>
        <v/>
      </c>
      <c r="C1616" s="191" t="str">
        <f aca="false">M1616</f>
        <v>Natural Gas</v>
      </c>
      <c r="D1616" s="191" t="str">
        <f aca="false">IF(ISNUMBER(FIND("Phy",N1616))=TRUE(),"Physical","Financial")</f>
        <v>Physical</v>
      </c>
      <c r="E1616" s="191" t="n">
        <f aca="false">IF(VLOOKUP(S1616,'DD-Lookup'!$J$6:$L$50,3,FALSE())="Monthly",(YEAR(AC1616)-YEAR(AB1616))*12+MONTH(AC1616)-MONTH(AB1616)+1,(AC1616-AB1616+1))</f>
        <v>1</v>
      </c>
      <c r="F1616" s="220" t="n">
        <f aca="false">E1616*SUM(P1616:Q1616)</f>
        <v>5000</v>
      </c>
      <c r="G1616" s="196" t="n">
        <v>1246234</v>
      </c>
      <c r="H1616" s="197" t="n">
        <v>37026.3603935185</v>
      </c>
      <c r="I1616" s="0" t="s">
        <v>2107</v>
      </c>
      <c r="M1616" s="0" t="s">
        <v>927</v>
      </c>
      <c r="N1616" s="0" t="s">
        <v>1448</v>
      </c>
      <c r="O1616" s="0" t="s">
        <v>1449</v>
      </c>
      <c r="P1616" s="198" t="n">
        <v>5000</v>
      </c>
      <c r="S1616" s="0" t="s">
        <v>1343</v>
      </c>
      <c r="T1616" s="0" t="s">
        <v>772</v>
      </c>
      <c r="U1616" s="200" t="n">
        <v>4.69</v>
      </c>
      <c r="V1616" s="0" t="s">
        <v>2120</v>
      </c>
      <c r="W1616" s="0" t="s">
        <v>1451</v>
      </c>
      <c r="X1616" s="0" t="s">
        <v>1452</v>
      </c>
      <c r="Y1616" s="0" t="s">
        <v>1376</v>
      </c>
      <c r="Z1616" s="0" t="s">
        <v>573</v>
      </c>
      <c r="AA1616" s="0" t="n">
        <v>789249</v>
      </c>
      <c r="AB1616" s="197" t="n">
        <v>37027.875</v>
      </c>
      <c r="AC1616" s="197" t="n">
        <v>37027.875</v>
      </c>
    </row>
    <row r="1617" customFormat="false" ht="12.75" hidden="false" customHeight="false" outlineLevel="0" collapsed="false">
      <c r="A1617" s="191" t="str">
        <f aca="false">B1617&amp;" "&amp;C1617&amp;" "&amp;D1617</f>
        <v>US Natural Gas Physical</v>
      </c>
      <c r="B1617" s="191" t="str">
        <f aca="false">IF((LEFT(N1617,2)="US"),"US","")</f>
        <v>US</v>
      </c>
      <c r="C1617" s="191" t="str">
        <f aca="false">M1617</f>
        <v>Natural Gas</v>
      </c>
      <c r="D1617" s="191" t="str">
        <f aca="false">IF(ISNUMBER(FIND("Phy",N1617))=TRUE(),"Physical","Financial")</f>
        <v>Physical</v>
      </c>
      <c r="E1617" s="191" t="n">
        <f aca="false">IF(VLOOKUP(S1617,'DD-Lookup'!$J$6:$L$50,3,FALSE())="Monthly",(YEAR(AC1617)-YEAR(AB1617))*12+MONTH(AC1617)-MONTH(AB1617)+1,(AC1617-AB1617+1))</f>
        <v>1</v>
      </c>
      <c r="F1617" s="220" t="n">
        <f aca="false">E1617*SUM(P1617:Q1617)</f>
        <v>1000</v>
      </c>
      <c r="G1617" s="196" t="n">
        <v>1246235</v>
      </c>
      <c r="H1617" s="197" t="n">
        <v>37026.3603935185</v>
      </c>
      <c r="I1617" s="0" t="s">
        <v>1180</v>
      </c>
      <c r="M1617" s="0" t="s">
        <v>927</v>
      </c>
      <c r="N1617" s="0" t="s">
        <v>1371</v>
      </c>
      <c r="O1617" s="0" t="s">
        <v>1798</v>
      </c>
      <c r="P1617" s="198" t="n">
        <v>1000</v>
      </c>
      <c r="S1617" s="0" t="s">
        <v>1343</v>
      </c>
      <c r="T1617" s="0" t="s">
        <v>772</v>
      </c>
      <c r="U1617" s="200" t="n">
        <v>3.04</v>
      </c>
      <c r="V1617" s="0" t="s">
        <v>2250</v>
      </c>
      <c r="W1617" s="0" t="s">
        <v>1800</v>
      </c>
      <c r="X1617" s="0" t="s">
        <v>1801</v>
      </c>
      <c r="Y1617" s="0" t="s">
        <v>1376</v>
      </c>
      <c r="Z1617" s="0" t="s">
        <v>573</v>
      </c>
      <c r="AA1617" s="0" t="n">
        <v>789248</v>
      </c>
      <c r="AB1617" s="197" t="n">
        <v>37027.875</v>
      </c>
      <c r="AC1617" s="197" t="n">
        <v>37027.875</v>
      </c>
    </row>
    <row r="1618" customFormat="false" ht="12.75" hidden="false" customHeight="false" outlineLevel="0" collapsed="false">
      <c r="A1618" s="191" t="str">
        <f aca="false">B1618&amp;" "&amp;C1618&amp;" "&amp;D1618</f>
        <v>US Natural Gas Physical</v>
      </c>
      <c r="B1618" s="191" t="str">
        <f aca="false">IF((LEFT(N1618,2)="US"),"US","")</f>
        <v>US</v>
      </c>
      <c r="C1618" s="191" t="str">
        <f aca="false">M1618</f>
        <v>Natural Gas</v>
      </c>
      <c r="D1618" s="191" t="str">
        <f aca="false">IF(ISNUMBER(FIND("Phy",N1618))=TRUE(),"Physical","Financial")</f>
        <v>Physical</v>
      </c>
      <c r="E1618" s="191" t="n">
        <f aca="false">IF(VLOOKUP(S1618,'DD-Lookup'!$J$6:$L$50,3,FALSE())="Monthly",(YEAR(AC1618)-YEAR(AB1618))*12+MONTH(AC1618)-MONTH(AB1618)+1,(AC1618-AB1618+1))</f>
        <v>1</v>
      </c>
      <c r="F1618" s="220" t="n">
        <f aca="false">E1618*SUM(P1618:Q1618)</f>
        <v>25000</v>
      </c>
      <c r="G1618" s="196" t="n">
        <v>1246237</v>
      </c>
      <c r="H1618" s="197" t="n">
        <v>37026.3605787037</v>
      </c>
      <c r="I1618" s="0" t="s">
        <v>1180</v>
      </c>
      <c r="M1618" s="0" t="s">
        <v>927</v>
      </c>
      <c r="N1618" s="0" t="s">
        <v>1371</v>
      </c>
      <c r="O1618" s="0" t="s">
        <v>1553</v>
      </c>
      <c r="Q1618" s="198" t="n">
        <v>25000</v>
      </c>
      <c r="S1618" s="0" t="s">
        <v>1343</v>
      </c>
      <c r="T1618" s="0" t="s">
        <v>772</v>
      </c>
      <c r="U1618" s="200" t="n">
        <v>4.44</v>
      </c>
      <c r="V1618" s="0" t="s">
        <v>2251</v>
      </c>
      <c r="W1618" s="0" t="s">
        <v>1555</v>
      </c>
      <c r="X1618" s="0" t="s">
        <v>1556</v>
      </c>
      <c r="Y1618" s="0" t="s">
        <v>1376</v>
      </c>
      <c r="Z1618" s="0" t="s">
        <v>573</v>
      </c>
      <c r="AA1618" s="0" t="n">
        <v>789251</v>
      </c>
      <c r="AB1618" s="197" t="n">
        <v>37027.875</v>
      </c>
      <c r="AC1618" s="197" t="n">
        <v>37027.875</v>
      </c>
    </row>
    <row r="1619" customFormat="false" ht="12.75" hidden="false" customHeight="false" outlineLevel="0" collapsed="false">
      <c r="A1619" s="191" t="str">
        <f aca="false">B1619&amp;" "&amp;C1619&amp;" "&amp;D1619</f>
        <v>US Natural Gas Physical</v>
      </c>
      <c r="B1619" s="191" t="str">
        <f aca="false">IF((LEFT(N1619,2)="US"),"US","")</f>
        <v>US</v>
      </c>
      <c r="C1619" s="191" t="str">
        <f aca="false">M1619</f>
        <v>Natural Gas</v>
      </c>
      <c r="D1619" s="191" t="str">
        <f aca="false">IF(ISNUMBER(FIND("Phy",N1619))=TRUE(),"Physical","Financial")</f>
        <v>Physical</v>
      </c>
      <c r="E1619" s="191" t="n">
        <f aca="false">IF(VLOOKUP(S1619,'DD-Lookup'!$J$6:$L$50,3,FALSE())="Monthly",(YEAR(AC1619)-YEAR(AB1619))*12+MONTH(AC1619)-MONTH(AB1619)+1,(AC1619-AB1619+1))</f>
        <v>1</v>
      </c>
      <c r="F1619" s="220" t="n">
        <f aca="false">E1619*SUM(P1619:Q1619)</f>
        <v>1800</v>
      </c>
      <c r="G1619" s="196" t="n">
        <v>1246238</v>
      </c>
      <c r="H1619" s="197" t="n">
        <v>37026.3605902778</v>
      </c>
      <c r="I1619" s="0" t="s">
        <v>1687</v>
      </c>
      <c r="M1619" s="0" t="s">
        <v>927</v>
      </c>
      <c r="N1619" s="0" t="s">
        <v>1371</v>
      </c>
      <c r="O1619" s="0" t="s">
        <v>2190</v>
      </c>
      <c r="P1619" s="198" t="n">
        <v>1800</v>
      </c>
      <c r="S1619" s="0" t="s">
        <v>1343</v>
      </c>
      <c r="T1619" s="0" t="s">
        <v>772</v>
      </c>
      <c r="U1619" s="200" t="n">
        <v>4.495</v>
      </c>
      <c r="V1619" s="0" t="s">
        <v>1688</v>
      </c>
      <c r="W1619" s="0" t="s">
        <v>1374</v>
      </c>
      <c r="X1619" s="0" t="s">
        <v>1375</v>
      </c>
      <c r="Y1619" s="0" t="s">
        <v>1376</v>
      </c>
      <c r="Z1619" s="0" t="s">
        <v>573</v>
      </c>
      <c r="AA1619" s="0" t="n">
        <v>789250</v>
      </c>
      <c r="AB1619" s="197" t="n">
        <v>37027.875</v>
      </c>
      <c r="AC1619" s="197" t="n">
        <v>37027.875</v>
      </c>
    </row>
    <row r="1620" customFormat="false" ht="12.75" hidden="false" customHeight="false" outlineLevel="0" collapsed="false">
      <c r="A1620" s="191" t="str">
        <f aca="false">B1620&amp;" "&amp;C1620&amp;" "&amp;D1620</f>
        <v> Power Physical</v>
      </c>
      <c r="B1620" s="191" t="str">
        <f aca="false">IF((LEFT(N1620,2)="US"),"US","")</f>
        <v/>
      </c>
      <c r="C1620" s="191" t="str">
        <f aca="false">M1620</f>
        <v>Power</v>
      </c>
      <c r="D1620" s="191" t="str">
        <f aca="false">IF(ISNUMBER(FIND("Phy",N1620))=TRUE(),"Physical","Financial")</f>
        <v>Physical</v>
      </c>
      <c r="E1620" s="191" t="n">
        <f aca="false">IF(VLOOKUP(S1620,'DD-Lookup'!$J$6:$L$50,3,FALSE())="Monthly",(YEAR(AC1620)-YEAR(AB1620))*12+MONTH(AC1620)-MONTH(AB1620)+1,(AC1620-AB1620+1))</f>
        <v>1</v>
      </c>
      <c r="F1620" s="220" t="n">
        <f aca="false">E1620*SUM(P1620:Q1620)</f>
        <v>25</v>
      </c>
      <c r="G1620" s="196" t="n">
        <v>1246241</v>
      </c>
      <c r="H1620" s="197" t="n">
        <v>37026.3606828704</v>
      </c>
      <c r="I1620" s="0" t="s">
        <v>818</v>
      </c>
      <c r="M1620" s="0" t="s">
        <v>72</v>
      </c>
      <c r="N1620" s="0" t="s">
        <v>793</v>
      </c>
      <c r="O1620" s="0" t="s">
        <v>1623</v>
      </c>
      <c r="Q1620" s="198" t="n">
        <v>25</v>
      </c>
      <c r="S1620" s="0" t="s">
        <v>781</v>
      </c>
      <c r="T1620" s="0" t="s">
        <v>795</v>
      </c>
      <c r="U1620" s="200" t="n">
        <v>29.9</v>
      </c>
      <c r="V1620" s="0" t="s">
        <v>853</v>
      </c>
      <c r="W1620" s="0" t="s">
        <v>797</v>
      </c>
      <c r="X1620" s="0" t="s">
        <v>798</v>
      </c>
      <c r="Y1620" s="0" t="s">
        <v>799</v>
      </c>
      <c r="Z1620" s="0" t="s">
        <v>800</v>
      </c>
      <c r="AA1620" s="0" t="n">
        <v>102412.1</v>
      </c>
      <c r="AB1620" s="197" t="n">
        <v>37028.875</v>
      </c>
      <c r="AC1620" s="197" t="n">
        <v>37028.875</v>
      </c>
    </row>
    <row r="1621" customFormat="false" ht="12.75" hidden="false" customHeight="false" outlineLevel="0" collapsed="false">
      <c r="A1621" s="191" t="str">
        <f aca="false">B1621&amp;" "&amp;C1621&amp;" "&amp;D1621</f>
        <v>US Natural Gas Physical</v>
      </c>
      <c r="B1621" s="191" t="str">
        <f aca="false">IF((LEFT(N1621,2)="US"),"US","")</f>
        <v>US</v>
      </c>
      <c r="C1621" s="191" t="str">
        <f aca="false">M1621</f>
        <v>Natural Gas</v>
      </c>
      <c r="D1621" s="191" t="str">
        <f aca="false">IF(ISNUMBER(FIND("Phy",N1621))=TRUE(),"Physical","Financial")</f>
        <v>Physical</v>
      </c>
      <c r="E1621" s="191" t="n">
        <f aca="false">IF(VLOOKUP(S1621,'DD-Lookup'!$J$6:$L$50,3,FALSE())="Monthly",(YEAR(AC1621)-YEAR(AB1621))*12+MONTH(AC1621)-MONTH(AB1621)+1,(AC1621-AB1621+1))</f>
        <v>1</v>
      </c>
      <c r="F1621" s="220" t="n">
        <f aca="false">E1621*SUM(P1621:Q1621)</f>
        <v>5000</v>
      </c>
      <c r="G1621" s="196" t="n">
        <v>1246240</v>
      </c>
      <c r="H1621" s="197" t="n">
        <v>37026.3606828704</v>
      </c>
      <c r="I1621" s="0" t="s">
        <v>1187</v>
      </c>
      <c r="M1621" s="0" t="s">
        <v>927</v>
      </c>
      <c r="N1621" s="0" t="s">
        <v>1371</v>
      </c>
      <c r="O1621" s="0" t="s">
        <v>1703</v>
      </c>
      <c r="Q1621" s="198" t="n">
        <v>5000</v>
      </c>
      <c r="S1621" s="0" t="s">
        <v>1343</v>
      </c>
      <c r="T1621" s="0" t="s">
        <v>772</v>
      </c>
      <c r="U1621" s="200" t="n">
        <v>4.325</v>
      </c>
      <c r="V1621" s="0" t="s">
        <v>2115</v>
      </c>
      <c r="W1621" s="0" t="s">
        <v>1705</v>
      </c>
      <c r="X1621" s="0" t="s">
        <v>1676</v>
      </c>
      <c r="Y1621" s="0" t="s">
        <v>1376</v>
      </c>
      <c r="Z1621" s="0" t="s">
        <v>573</v>
      </c>
      <c r="AA1621" s="0" t="n">
        <v>789252</v>
      </c>
      <c r="AB1621" s="197" t="n">
        <v>37027.875</v>
      </c>
      <c r="AC1621" s="197" t="n">
        <v>37027.875</v>
      </c>
    </row>
    <row r="1622" customFormat="false" ht="12.75" hidden="false" customHeight="false" outlineLevel="0" collapsed="false">
      <c r="A1622" s="191" t="str">
        <f aca="false">B1622&amp;" "&amp;C1622&amp;" "&amp;D1622</f>
        <v>US Natural Gas Physical</v>
      </c>
      <c r="B1622" s="191" t="str">
        <f aca="false">IF((LEFT(N1622,2)="US"),"US","")</f>
        <v>US</v>
      </c>
      <c r="C1622" s="191" t="str">
        <f aca="false">M1622</f>
        <v>Natural Gas</v>
      </c>
      <c r="D1622" s="191" t="str">
        <f aca="false">IF(ISNUMBER(FIND("Phy",N1622))=TRUE(),"Physical","Financial")</f>
        <v>Physical</v>
      </c>
      <c r="E1622" s="191" t="n">
        <f aca="false">IF(VLOOKUP(S1622,'DD-Lookup'!$J$6:$L$50,3,FALSE())="Monthly",(YEAR(AC1622)-YEAR(AB1622))*12+MONTH(AC1622)-MONTH(AB1622)+1,(AC1622-AB1622+1))</f>
        <v>1</v>
      </c>
      <c r="F1622" s="220" t="n">
        <f aca="false">E1622*SUM(P1622:Q1622)</f>
        <v>5000</v>
      </c>
      <c r="G1622" s="196" t="n">
        <v>1246242</v>
      </c>
      <c r="H1622" s="197" t="n">
        <v>37026.3607060185</v>
      </c>
      <c r="I1622" s="0" t="s">
        <v>1432</v>
      </c>
      <c r="M1622" s="0" t="s">
        <v>927</v>
      </c>
      <c r="N1622" s="0" t="s">
        <v>1371</v>
      </c>
      <c r="O1622" s="0" t="s">
        <v>1372</v>
      </c>
      <c r="P1622" s="198" t="n">
        <v>5000</v>
      </c>
      <c r="S1622" s="0" t="s">
        <v>1343</v>
      </c>
      <c r="T1622" s="0" t="s">
        <v>772</v>
      </c>
      <c r="U1622" s="200" t="n">
        <v>4.5525</v>
      </c>
      <c r="V1622" s="0" t="s">
        <v>1475</v>
      </c>
      <c r="W1622" s="0" t="s">
        <v>1374</v>
      </c>
      <c r="X1622" s="0" t="s">
        <v>1375</v>
      </c>
      <c r="Y1622" s="0" t="s">
        <v>1376</v>
      </c>
      <c r="Z1622" s="0" t="s">
        <v>573</v>
      </c>
      <c r="AA1622" s="0" t="n">
        <v>789253</v>
      </c>
      <c r="AB1622" s="197" t="n">
        <v>37027.875</v>
      </c>
      <c r="AC1622" s="197" t="n">
        <v>37027.875</v>
      </c>
    </row>
    <row r="1623" customFormat="false" ht="12.75" hidden="false" customHeight="false" outlineLevel="0" collapsed="false">
      <c r="A1623" s="191" t="str">
        <f aca="false">B1623&amp;" "&amp;C1623&amp;" "&amp;D1623</f>
        <v>US Natural Gas Physical</v>
      </c>
      <c r="B1623" s="191" t="str">
        <f aca="false">IF((LEFT(N1623,2)="US"),"US","")</f>
        <v>US</v>
      </c>
      <c r="C1623" s="191" t="str">
        <f aca="false">M1623</f>
        <v>Natural Gas</v>
      </c>
      <c r="D1623" s="191" t="str">
        <f aca="false">IF(ISNUMBER(FIND("Phy",N1623))=TRUE(),"Physical","Financial")</f>
        <v>Physical</v>
      </c>
      <c r="E1623" s="191" t="n">
        <f aca="false">IF(VLOOKUP(S1623,'DD-Lookup'!$J$6:$L$50,3,FALSE())="Monthly",(YEAR(AC1623)-YEAR(AB1623))*12+MONTH(AC1623)-MONTH(AB1623)+1,(AC1623-AB1623+1))</f>
        <v>1</v>
      </c>
      <c r="F1623" s="220" t="n">
        <f aca="false">E1623*SUM(P1623:Q1623)</f>
        <v>5000</v>
      </c>
      <c r="G1623" s="196" t="n">
        <v>1246243</v>
      </c>
      <c r="H1623" s="197" t="n">
        <v>37026.3607175926</v>
      </c>
      <c r="I1623" s="0" t="s">
        <v>1727</v>
      </c>
      <c r="M1623" s="0" t="s">
        <v>927</v>
      </c>
      <c r="N1623" s="0" t="s">
        <v>1371</v>
      </c>
      <c r="O1623" s="0" t="s">
        <v>1423</v>
      </c>
      <c r="Q1623" s="198" t="n">
        <v>5000</v>
      </c>
      <c r="S1623" s="0" t="s">
        <v>1343</v>
      </c>
      <c r="T1623" s="0" t="s">
        <v>772</v>
      </c>
      <c r="U1623" s="200" t="n">
        <v>4.33</v>
      </c>
      <c r="V1623" s="0" t="s">
        <v>1728</v>
      </c>
      <c r="W1623" s="0" t="s">
        <v>1424</v>
      </c>
      <c r="X1623" s="0" t="s">
        <v>1425</v>
      </c>
      <c r="Y1623" s="0" t="s">
        <v>1376</v>
      </c>
      <c r="Z1623" s="0" t="s">
        <v>573</v>
      </c>
      <c r="AA1623" s="0" t="n">
        <v>789254</v>
      </c>
      <c r="AB1623" s="197" t="n">
        <v>37027.875</v>
      </c>
      <c r="AC1623" s="197" t="n">
        <v>37027.875</v>
      </c>
    </row>
    <row r="1624" customFormat="false" ht="12.75" hidden="false" customHeight="false" outlineLevel="0" collapsed="false">
      <c r="A1624" s="191" t="str">
        <f aca="false">B1624&amp;" "&amp;C1624&amp;" "&amp;D1624</f>
        <v>US Natural Gas Financial</v>
      </c>
      <c r="B1624" s="191" t="str">
        <f aca="false">IF((LEFT(N1624,2)="US"),"US","")</f>
        <v>US</v>
      </c>
      <c r="C1624" s="191" t="str">
        <f aca="false">M1624</f>
        <v>Natural Gas</v>
      </c>
      <c r="D1624" s="191" t="str">
        <f aca="false">IF(ISNUMBER(FIND("Phy",N1624))=TRUE(),"Physical","Financial")</f>
        <v>Financial</v>
      </c>
      <c r="E1624" s="191" t="n">
        <f aca="false">IF(VLOOKUP(S1624,'DD-Lookup'!$J$6:$L$50,3,FALSE())="Monthly",(YEAR(AC1624)-YEAR(AB1624))*12+MONTH(AC1624)-MONTH(AB1624)+1,(AC1624-AB1624+1))</f>
        <v>16</v>
      </c>
      <c r="F1624" s="220" t="n">
        <f aca="false">E1624*SUM(P1624:Q1624)</f>
        <v>240000</v>
      </c>
      <c r="G1624" s="196" t="n">
        <v>1246245</v>
      </c>
      <c r="H1624" s="197" t="n">
        <v>37026.3607291667</v>
      </c>
      <c r="I1624" s="0" t="s">
        <v>1383</v>
      </c>
      <c r="M1624" s="0" t="s">
        <v>927</v>
      </c>
      <c r="N1624" s="0" t="s">
        <v>1341</v>
      </c>
      <c r="O1624" s="0" t="s">
        <v>1518</v>
      </c>
      <c r="P1624" s="198" t="n">
        <v>15000</v>
      </c>
      <c r="S1624" s="0" t="s">
        <v>1343</v>
      </c>
      <c r="T1624" s="0" t="s">
        <v>772</v>
      </c>
      <c r="U1624" s="200" t="n">
        <v>4.43</v>
      </c>
      <c r="V1624" s="0" t="s">
        <v>1882</v>
      </c>
      <c r="W1624" s="0" t="s">
        <v>1520</v>
      </c>
      <c r="X1624" s="0" t="s">
        <v>1521</v>
      </c>
      <c r="Y1624" s="0" t="s">
        <v>893</v>
      </c>
      <c r="Z1624" s="0" t="s">
        <v>573</v>
      </c>
      <c r="AA1624" s="0" t="s">
        <v>2252</v>
      </c>
      <c r="AB1624" s="197" t="n">
        <v>37027.875</v>
      </c>
      <c r="AC1624" s="197" t="n">
        <v>37042.875</v>
      </c>
      <c r="AD1624" s="0" t="n">
        <f aca="false">(AC1624-AB1624+1)*SUM(P1624:Q1624)</f>
        <v>240000</v>
      </c>
    </row>
    <row r="1625" customFormat="false" ht="12.75" hidden="false" customHeight="false" outlineLevel="0" collapsed="false">
      <c r="A1625" s="191" t="str">
        <f aca="false">B1625&amp;" "&amp;C1625&amp;" "&amp;D1625</f>
        <v>US Natural Gas Financial</v>
      </c>
      <c r="B1625" s="191" t="str">
        <f aca="false">IF((LEFT(N1625,2)="US"),"US","")</f>
        <v>US</v>
      </c>
      <c r="C1625" s="191" t="str">
        <f aca="false">M1625</f>
        <v>Natural Gas</v>
      </c>
      <c r="D1625" s="191" t="str">
        <f aca="false">IF(ISNUMBER(FIND("Phy",N1625))=TRUE(),"Physical","Financial")</f>
        <v>Financial</v>
      </c>
      <c r="E1625" s="191" t="n">
        <f aca="false">IF(VLOOKUP(S1625,'DD-Lookup'!$J$6:$L$50,3,FALSE())="Monthly",(YEAR(AC1625)-YEAR(AB1625))*12+MONTH(AC1625)-MONTH(AB1625)+1,(AC1625-AB1625+1))</f>
        <v>16</v>
      </c>
      <c r="F1625" s="220" t="n">
        <f aca="false">E1625*SUM(P1625:Q1625)</f>
        <v>32000</v>
      </c>
      <c r="G1625" s="196" t="n">
        <v>1246246</v>
      </c>
      <c r="H1625" s="197" t="n">
        <v>37026.3607986111</v>
      </c>
      <c r="I1625" s="0" t="s">
        <v>1187</v>
      </c>
      <c r="M1625" s="0" t="s">
        <v>927</v>
      </c>
      <c r="N1625" s="0" t="s">
        <v>1341</v>
      </c>
      <c r="O1625" s="0" t="s">
        <v>1518</v>
      </c>
      <c r="Q1625" s="198" t="n">
        <v>2000</v>
      </c>
      <c r="S1625" s="0" t="s">
        <v>1343</v>
      </c>
      <c r="T1625" s="0" t="s">
        <v>772</v>
      </c>
      <c r="U1625" s="200" t="n">
        <v>4.435</v>
      </c>
      <c r="V1625" s="0" t="s">
        <v>2253</v>
      </c>
      <c r="W1625" s="0" t="s">
        <v>1520</v>
      </c>
      <c r="X1625" s="0" t="s">
        <v>1521</v>
      </c>
      <c r="Y1625" s="0" t="s">
        <v>893</v>
      </c>
      <c r="Z1625" s="0" t="s">
        <v>573</v>
      </c>
      <c r="AA1625" s="0" t="s">
        <v>2254</v>
      </c>
      <c r="AB1625" s="197" t="n">
        <v>37027.875</v>
      </c>
      <c r="AC1625" s="197" t="n">
        <v>37042.875</v>
      </c>
      <c r="AD1625" s="0" t="n">
        <f aca="false">(AC1625-AB1625+1)*SUM(P1625:Q1625)</f>
        <v>32000</v>
      </c>
    </row>
    <row r="1626" customFormat="false" ht="12.75" hidden="false" customHeight="false" outlineLevel="0" collapsed="false">
      <c r="A1626" s="191" t="str">
        <f aca="false">B1626&amp;" "&amp;C1626&amp;" "&amp;D1626</f>
        <v>US Natural Gas Financial</v>
      </c>
      <c r="B1626" s="191" t="str">
        <f aca="false">IF((LEFT(N1626,2)="US"),"US","")</f>
        <v>US</v>
      </c>
      <c r="C1626" s="191" t="str">
        <f aca="false">M1626</f>
        <v>Natural Gas</v>
      </c>
      <c r="D1626" s="191" t="str">
        <f aca="false">IF(ISNUMBER(FIND("Phy",N1626))=TRUE(),"Physical","Financial")</f>
        <v>Financial</v>
      </c>
      <c r="E1626" s="191" t="n">
        <f aca="false">IF(VLOOKUP(S1626,'DD-Lookup'!$J$6:$L$50,3,FALSE())="Monthly",(YEAR(AC1626)-YEAR(AB1626))*12+MONTH(AC1626)-MONTH(AB1626)+1,(AC1626-AB1626+1))</f>
        <v>30</v>
      </c>
      <c r="F1626" s="220" t="n">
        <f aca="false">E1626*SUM(P1626:Q1626)</f>
        <v>450000</v>
      </c>
      <c r="G1626" s="196" t="n">
        <v>1246247</v>
      </c>
      <c r="H1626" s="197" t="n">
        <v>37026.3608217593</v>
      </c>
      <c r="I1626" s="0" t="s">
        <v>609</v>
      </c>
      <c r="M1626" s="0" t="s">
        <v>927</v>
      </c>
      <c r="N1626" s="0" t="s">
        <v>1341</v>
      </c>
      <c r="O1626" s="0" t="s">
        <v>1342</v>
      </c>
      <c r="P1626" s="198" t="n">
        <v>15000</v>
      </c>
      <c r="S1626" s="0" t="s">
        <v>1343</v>
      </c>
      <c r="T1626" s="0" t="s">
        <v>772</v>
      </c>
      <c r="U1626" s="200" t="n">
        <v>4.49</v>
      </c>
      <c r="V1626" s="0" t="s">
        <v>1642</v>
      </c>
      <c r="W1626" s="0" t="s">
        <v>1345</v>
      </c>
      <c r="X1626" s="0" t="s">
        <v>1346</v>
      </c>
      <c r="Y1626" s="0" t="s">
        <v>893</v>
      </c>
      <c r="Z1626" s="0" t="s">
        <v>573</v>
      </c>
      <c r="AA1626" s="0" t="s">
        <v>2255</v>
      </c>
      <c r="AB1626" s="197" t="n">
        <v>37043.875</v>
      </c>
      <c r="AC1626" s="197" t="n">
        <v>37072.875</v>
      </c>
      <c r="AD1626" s="0" t="n">
        <f aca="false">(AC1626-AB1626+1)*SUM(P1626:Q1626)</f>
        <v>450000</v>
      </c>
    </row>
    <row r="1627" customFormat="false" ht="12.75" hidden="false" customHeight="false" outlineLevel="0" collapsed="false">
      <c r="A1627" s="191" t="str">
        <f aca="false">B1627&amp;" "&amp;C1627&amp;" "&amp;D1627</f>
        <v>US Natural Gas Physical</v>
      </c>
      <c r="B1627" s="191" t="str">
        <f aca="false">IF((LEFT(N1627,2)="US"),"US","")</f>
        <v>US</v>
      </c>
      <c r="C1627" s="191" t="str">
        <f aca="false">M1627</f>
        <v>Natural Gas</v>
      </c>
      <c r="D1627" s="191" t="str">
        <f aca="false">IF(ISNUMBER(FIND("Phy",N1627))=TRUE(),"Physical","Financial")</f>
        <v>Physical</v>
      </c>
      <c r="E1627" s="191" t="n">
        <f aca="false">IF(VLOOKUP(S1627,'DD-Lookup'!$J$6:$L$50,3,FALSE())="Monthly",(YEAR(AC1627)-YEAR(AB1627))*12+MONTH(AC1627)-MONTH(AB1627)+1,(AC1627-AB1627+1))</f>
        <v>1</v>
      </c>
      <c r="F1627" s="220" t="n">
        <f aca="false">E1627*SUM(P1627:Q1627)</f>
        <v>10000</v>
      </c>
      <c r="G1627" s="196" t="n">
        <v>1246248</v>
      </c>
      <c r="H1627" s="197" t="n">
        <v>37026.3609490741</v>
      </c>
      <c r="I1627" s="0" t="s">
        <v>1328</v>
      </c>
      <c r="M1627" s="0" t="s">
        <v>927</v>
      </c>
      <c r="N1627" s="0" t="s">
        <v>1371</v>
      </c>
      <c r="O1627" s="0" t="s">
        <v>1566</v>
      </c>
      <c r="P1627" s="198" t="n">
        <v>10000</v>
      </c>
      <c r="S1627" s="0" t="s">
        <v>1343</v>
      </c>
      <c r="T1627" s="0" t="s">
        <v>772</v>
      </c>
      <c r="U1627" s="200" t="n">
        <v>4.415</v>
      </c>
      <c r="V1627" s="0" t="s">
        <v>1885</v>
      </c>
      <c r="W1627" s="0" t="s">
        <v>1567</v>
      </c>
      <c r="X1627" s="0" t="s">
        <v>1568</v>
      </c>
      <c r="Y1627" s="0" t="s">
        <v>1376</v>
      </c>
      <c r="Z1627" s="0" t="s">
        <v>573</v>
      </c>
      <c r="AA1627" s="0" t="n">
        <v>789255</v>
      </c>
      <c r="AB1627" s="197" t="n">
        <v>37027.875</v>
      </c>
      <c r="AC1627" s="197" t="n">
        <v>37027.875</v>
      </c>
    </row>
    <row r="1628" customFormat="false" ht="12.75" hidden="false" customHeight="false" outlineLevel="0" collapsed="false">
      <c r="A1628" s="191" t="str">
        <f aca="false">B1628&amp;" "&amp;C1628&amp;" "&amp;D1628</f>
        <v> Natural Gas Physical</v>
      </c>
      <c r="B1628" s="191" t="str">
        <f aca="false">IF((LEFT(N1628,2)="US"),"US","")</f>
        <v/>
      </c>
      <c r="C1628" s="191" t="str">
        <f aca="false">M1628</f>
        <v>Natural Gas</v>
      </c>
      <c r="D1628" s="191" t="str">
        <f aca="false">IF(ISNUMBER(FIND("Phy",N1628))=TRUE(),"Physical","Financial")</f>
        <v>Physical</v>
      </c>
      <c r="E1628" s="191" t="n">
        <f aca="false">IF(VLOOKUP(S1628,'DD-Lookup'!$J$6:$L$50,3,FALSE())="Monthly",(YEAR(AC1628)-YEAR(AB1628))*12+MONTH(AC1628)-MONTH(AB1628)+1,(AC1628-AB1628+1))</f>
        <v>1</v>
      </c>
      <c r="F1628" s="220" t="n">
        <f aca="false">E1628*SUM(P1628:Q1628)</f>
        <v>5000</v>
      </c>
      <c r="G1628" s="196" t="n">
        <v>1246250</v>
      </c>
      <c r="H1628" s="197" t="n">
        <v>37026.3609837963</v>
      </c>
      <c r="I1628" s="0" t="s">
        <v>1485</v>
      </c>
      <c r="M1628" s="0" t="s">
        <v>927</v>
      </c>
      <c r="N1628" s="0" t="s">
        <v>1448</v>
      </c>
      <c r="O1628" s="0" t="s">
        <v>1449</v>
      </c>
      <c r="P1628" s="198" t="n">
        <v>5000</v>
      </c>
      <c r="S1628" s="0" t="s">
        <v>1343</v>
      </c>
      <c r="T1628" s="0" t="s">
        <v>772</v>
      </c>
      <c r="U1628" s="200" t="n">
        <v>4.69</v>
      </c>
      <c r="V1628" s="0" t="s">
        <v>2256</v>
      </c>
      <c r="W1628" s="0" t="s">
        <v>1451</v>
      </c>
      <c r="X1628" s="0" t="s">
        <v>1452</v>
      </c>
      <c r="Y1628" s="0" t="s">
        <v>1376</v>
      </c>
      <c r="Z1628" s="0" t="s">
        <v>573</v>
      </c>
      <c r="AA1628" s="0" t="n">
        <v>789256</v>
      </c>
      <c r="AB1628" s="197" t="n">
        <v>37027.875</v>
      </c>
      <c r="AC1628" s="197" t="n">
        <v>37027.875</v>
      </c>
    </row>
    <row r="1629" customFormat="false" ht="12.75" hidden="false" customHeight="false" outlineLevel="0" collapsed="false">
      <c r="A1629" s="191" t="str">
        <f aca="false">B1629&amp;" "&amp;C1629&amp;" "&amp;D1629</f>
        <v>US Natural Gas Physical</v>
      </c>
      <c r="B1629" s="191" t="str">
        <f aca="false">IF((LEFT(N1629,2)="US"),"US","")</f>
        <v>US</v>
      </c>
      <c r="C1629" s="191" t="str">
        <f aca="false">M1629</f>
        <v>Natural Gas</v>
      </c>
      <c r="D1629" s="191" t="str">
        <f aca="false">IF(ISNUMBER(FIND("Phy",N1629))=TRUE(),"Physical","Financial")</f>
        <v>Physical</v>
      </c>
      <c r="E1629" s="191" t="n">
        <f aca="false">IF(VLOOKUP(S1629,'DD-Lookup'!$J$6:$L$50,3,FALSE())="Monthly",(YEAR(AC1629)-YEAR(AB1629))*12+MONTH(AC1629)-MONTH(AB1629)+1,(AC1629-AB1629+1))</f>
        <v>1</v>
      </c>
      <c r="F1629" s="220" t="n">
        <f aca="false">E1629*SUM(P1629:Q1629)</f>
        <v>5000</v>
      </c>
      <c r="G1629" s="196" t="n">
        <v>1246251</v>
      </c>
      <c r="H1629" s="197" t="n">
        <v>37026.3610185185</v>
      </c>
      <c r="I1629" s="0" t="s">
        <v>1482</v>
      </c>
      <c r="M1629" s="0" t="s">
        <v>927</v>
      </c>
      <c r="N1629" s="0" t="s">
        <v>1371</v>
      </c>
      <c r="O1629" s="0" t="s">
        <v>1372</v>
      </c>
      <c r="P1629" s="198" t="n">
        <v>5000</v>
      </c>
      <c r="S1629" s="0" t="s">
        <v>1343</v>
      </c>
      <c r="T1629" s="0" t="s">
        <v>772</v>
      </c>
      <c r="U1629" s="200" t="n">
        <v>4.5525</v>
      </c>
      <c r="V1629" s="0" t="s">
        <v>1797</v>
      </c>
      <c r="W1629" s="0" t="s">
        <v>1374</v>
      </c>
      <c r="X1629" s="0" t="s">
        <v>1375</v>
      </c>
      <c r="Y1629" s="0" t="s">
        <v>1376</v>
      </c>
      <c r="Z1629" s="0" t="s">
        <v>573</v>
      </c>
      <c r="AA1629" s="0" t="n">
        <v>789257</v>
      </c>
      <c r="AB1629" s="197" t="n">
        <v>37027.875</v>
      </c>
      <c r="AC1629" s="197" t="n">
        <v>37027.875</v>
      </c>
    </row>
    <row r="1630" customFormat="false" ht="12.75" hidden="false" customHeight="false" outlineLevel="0" collapsed="false">
      <c r="A1630" s="191" t="str">
        <f aca="false">B1630&amp;" "&amp;C1630&amp;" "&amp;D1630</f>
        <v>US Natural Gas Physical</v>
      </c>
      <c r="B1630" s="191" t="str">
        <f aca="false">IF((LEFT(N1630,2)="US"),"US","")</f>
        <v>US</v>
      </c>
      <c r="C1630" s="191" t="str">
        <f aca="false">M1630</f>
        <v>Natural Gas</v>
      </c>
      <c r="D1630" s="191" t="str">
        <f aca="false">IF(ISNUMBER(FIND("Phy",N1630))=TRUE(),"Physical","Financial")</f>
        <v>Physical</v>
      </c>
      <c r="E1630" s="191" t="n">
        <f aca="false">IF(VLOOKUP(S1630,'DD-Lookup'!$J$6:$L$50,3,FALSE())="Monthly",(YEAR(AC1630)-YEAR(AB1630))*12+MONTH(AC1630)-MONTH(AB1630)+1,(AC1630-AB1630+1))</f>
        <v>1</v>
      </c>
      <c r="F1630" s="220" t="n">
        <f aca="false">E1630*SUM(P1630:Q1630)</f>
        <v>25000</v>
      </c>
      <c r="G1630" s="196" t="n">
        <v>1246253</v>
      </c>
      <c r="H1630" s="197" t="n">
        <v>37026.3610532407</v>
      </c>
      <c r="I1630" s="0" t="s">
        <v>1976</v>
      </c>
      <c r="M1630" s="0" t="s">
        <v>927</v>
      </c>
      <c r="N1630" s="0" t="s">
        <v>1371</v>
      </c>
      <c r="O1630" s="0" t="s">
        <v>1553</v>
      </c>
      <c r="P1630" s="198" t="n">
        <v>25000</v>
      </c>
      <c r="S1630" s="0" t="s">
        <v>1343</v>
      </c>
      <c r="T1630" s="0" t="s">
        <v>772</v>
      </c>
      <c r="U1630" s="200" t="n">
        <v>4.44</v>
      </c>
      <c r="V1630" s="0" t="s">
        <v>2257</v>
      </c>
      <c r="W1630" s="0" t="s">
        <v>1555</v>
      </c>
      <c r="X1630" s="0" t="s">
        <v>1556</v>
      </c>
      <c r="Y1630" s="0" t="s">
        <v>1376</v>
      </c>
      <c r="Z1630" s="0" t="s">
        <v>573</v>
      </c>
      <c r="AA1630" s="0" t="n">
        <v>789258</v>
      </c>
      <c r="AB1630" s="197" t="n">
        <v>37027.875</v>
      </c>
      <c r="AC1630" s="197" t="n">
        <v>37027.875</v>
      </c>
    </row>
    <row r="1631" customFormat="false" ht="12.75" hidden="false" customHeight="false" outlineLevel="0" collapsed="false">
      <c r="A1631" s="191" t="str">
        <f aca="false">B1631&amp;" "&amp;C1631&amp;" "&amp;D1631</f>
        <v>US Natural Gas Physical</v>
      </c>
      <c r="B1631" s="191" t="str">
        <f aca="false">IF((LEFT(N1631,2)="US"),"US","")</f>
        <v>US</v>
      </c>
      <c r="C1631" s="191" t="str">
        <f aca="false">M1631</f>
        <v>Natural Gas</v>
      </c>
      <c r="D1631" s="191" t="str">
        <f aca="false">IF(ISNUMBER(FIND("Phy",N1631))=TRUE(),"Physical","Financial")</f>
        <v>Physical</v>
      </c>
      <c r="E1631" s="191" t="n">
        <f aca="false">IF(VLOOKUP(S1631,'DD-Lookup'!$J$6:$L$50,3,FALSE())="Monthly",(YEAR(AC1631)-YEAR(AB1631))*12+MONTH(AC1631)-MONTH(AB1631)+1,(AC1631-AB1631+1))</f>
        <v>1</v>
      </c>
      <c r="F1631" s="220" t="n">
        <f aca="false">E1631*SUM(P1631:Q1631)</f>
        <v>5000</v>
      </c>
      <c r="G1631" s="196" t="n">
        <v>1246254</v>
      </c>
      <c r="H1631" s="197" t="n">
        <v>37026.361099537</v>
      </c>
      <c r="I1631" s="0" t="s">
        <v>1432</v>
      </c>
      <c r="M1631" s="0" t="s">
        <v>927</v>
      </c>
      <c r="N1631" s="0" t="s">
        <v>1371</v>
      </c>
      <c r="O1631" s="0" t="s">
        <v>1533</v>
      </c>
      <c r="P1631" s="198" t="n">
        <v>5000</v>
      </c>
      <c r="S1631" s="0" t="s">
        <v>1343</v>
      </c>
      <c r="T1631" s="0" t="s">
        <v>772</v>
      </c>
      <c r="U1631" s="200" t="n">
        <v>4.55</v>
      </c>
      <c r="V1631" s="0" t="s">
        <v>1475</v>
      </c>
      <c r="W1631" s="0" t="s">
        <v>1374</v>
      </c>
      <c r="X1631" s="0" t="s">
        <v>1375</v>
      </c>
      <c r="Y1631" s="0" t="s">
        <v>1376</v>
      </c>
      <c r="Z1631" s="0" t="s">
        <v>573</v>
      </c>
      <c r="AA1631" s="0" t="n">
        <v>789259</v>
      </c>
      <c r="AB1631" s="197" t="n">
        <v>37027.875</v>
      </c>
      <c r="AC1631" s="197" t="n">
        <v>37027.875</v>
      </c>
    </row>
    <row r="1632" customFormat="false" ht="12.75" hidden="false" customHeight="false" outlineLevel="0" collapsed="false">
      <c r="A1632" s="191" t="str">
        <f aca="false">B1632&amp;" "&amp;C1632&amp;" "&amp;D1632</f>
        <v>US Natural Gas Physical</v>
      </c>
      <c r="B1632" s="191" t="str">
        <f aca="false">IF((LEFT(N1632,2)="US"),"US","")</f>
        <v>US</v>
      </c>
      <c r="C1632" s="191" t="str">
        <f aca="false">M1632</f>
        <v>Natural Gas</v>
      </c>
      <c r="D1632" s="191" t="str">
        <f aca="false">IF(ISNUMBER(FIND("Phy",N1632))=TRUE(),"Physical","Financial")</f>
        <v>Physical</v>
      </c>
      <c r="E1632" s="191" t="n">
        <f aca="false">IF(VLOOKUP(S1632,'DD-Lookup'!$J$6:$L$50,3,FALSE())="Monthly",(YEAR(AC1632)-YEAR(AB1632))*12+MONTH(AC1632)-MONTH(AB1632)+1,(AC1632-AB1632+1))</f>
        <v>1</v>
      </c>
      <c r="F1632" s="220" t="n">
        <f aca="false">E1632*SUM(P1632:Q1632)</f>
        <v>5000</v>
      </c>
      <c r="G1632" s="196" t="n">
        <v>1246255</v>
      </c>
      <c r="H1632" s="197" t="n">
        <v>37026.3611342593</v>
      </c>
      <c r="I1632" s="0" t="s">
        <v>1420</v>
      </c>
      <c r="M1632" s="0" t="s">
        <v>927</v>
      </c>
      <c r="N1632" s="0" t="s">
        <v>1371</v>
      </c>
      <c r="O1632" s="0" t="s">
        <v>1372</v>
      </c>
      <c r="P1632" s="198" t="n">
        <v>5000</v>
      </c>
      <c r="S1632" s="0" t="s">
        <v>1343</v>
      </c>
      <c r="T1632" s="0" t="s">
        <v>772</v>
      </c>
      <c r="U1632" s="200" t="n">
        <v>4.5525</v>
      </c>
      <c r="V1632" s="0" t="s">
        <v>1428</v>
      </c>
      <c r="W1632" s="0" t="s">
        <v>1374</v>
      </c>
      <c r="X1632" s="0" t="s">
        <v>1375</v>
      </c>
      <c r="Y1632" s="0" t="s">
        <v>1376</v>
      </c>
      <c r="Z1632" s="0" t="s">
        <v>573</v>
      </c>
      <c r="AA1632" s="0" t="n">
        <v>789260</v>
      </c>
      <c r="AB1632" s="197" t="n">
        <v>37027.875</v>
      </c>
      <c r="AC1632" s="197" t="n">
        <v>37027.875</v>
      </c>
    </row>
    <row r="1633" customFormat="false" ht="12.75" hidden="false" customHeight="false" outlineLevel="0" collapsed="false">
      <c r="A1633" s="191" t="str">
        <f aca="false">B1633&amp;" "&amp;C1633&amp;" "&amp;D1633</f>
        <v>US Power Physical</v>
      </c>
      <c r="B1633" s="191" t="str">
        <f aca="false">IF((LEFT(N1633,2)="US"),"US","")</f>
        <v>US</v>
      </c>
      <c r="C1633" s="191" t="str">
        <f aca="false">M1633</f>
        <v>Power</v>
      </c>
      <c r="D1633" s="191" t="str">
        <f aca="false">IF(ISNUMBER(FIND("Phy",N1633))=TRUE(),"Physical","Financial")</f>
        <v>Physical</v>
      </c>
      <c r="E1633" s="191" t="n">
        <f aca="false">IF(VLOOKUP(S1633,'DD-Lookup'!$J$6:$L$50,3,FALSE())="Monthly",(YEAR(AC1633)-YEAR(AB1633))*12+MONTH(AC1633)-MONTH(AB1633)+1,(AC1633-AB1633+1))</f>
        <v>92</v>
      </c>
      <c r="F1633" s="220" t="n">
        <f aca="false">E1633*SUM(P1633:Q1633)</f>
        <v>2300</v>
      </c>
      <c r="G1633" s="196" t="n">
        <v>1246257</v>
      </c>
      <c r="H1633" s="197" t="n">
        <v>37026.3611689815</v>
      </c>
      <c r="I1633" s="0" t="s">
        <v>1187</v>
      </c>
      <c r="M1633" s="0" t="s">
        <v>72</v>
      </c>
      <c r="N1633" s="0" t="s">
        <v>1741</v>
      </c>
      <c r="O1633" s="0" t="s">
        <v>2258</v>
      </c>
      <c r="P1633" s="198" t="n">
        <v>25</v>
      </c>
      <c r="S1633" s="0" t="s">
        <v>781</v>
      </c>
      <c r="T1633" s="0" t="s">
        <v>772</v>
      </c>
      <c r="U1633" s="200" t="n">
        <v>357.5</v>
      </c>
      <c r="V1633" s="0" t="s">
        <v>2259</v>
      </c>
      <c r="W1633" s="0" t="s">
        <v>2223</v>
      </c>
      <c r="X1633" s="0" t="s">
        <v>2224</v>
      </c>
      <c r="Y1633" s="0" t="s">
        <v>1167</v>
      </c>
      <c r="Z1633" s="0" t="s">
        <v>628</v>
      </c>
      <c r="AA1633" s="0" t="n">
        <v>611136.1</v>
      </c>
      <c r="AB1633" s="197" t="n">
        <v>37073.7013888889</v>
      </c>
      <c r="AC1633" s="197" t="n">
        <v>37164.7013888889</v>
      </c>
    </row>
    <row r="1634" customFormat="false" ht="12.75" hidden="false" customHeight="false" outlineLevel="0" collapsed="false">
      <c r="A1634" s="191" t="str">
        <f aca="false">B1634&amp;" "&amp;C1634&amp;" "&amp;D1634</f>
        <v>US Natural Gas Physical</v>
      </c>
      <c r="B1634" s="191" t="str">
        <f aca="false">IF((LEFT(N1634,2)="US"),"US","")</f>
        <v>US</v>
      </c>
      <c r="C1634" s="191" t="str">
        <f aca="false">M1634</f>
        <v>Natural Gas</v>
      </c>
      <c r="D1634" s="191" t="str">
        <f aca="false">IF(ISNUMBER(FIND("Phy",N1634))=TRUE(),"Physical","Financial")</f>
        <v>Physical</v>
      </c>
      <c r="E1634" s="191" t="n">
        <f aca="false">IF(VLOOKUP(S1634,'DD-Lookup'!$J$6:$L$50,3,FALSE())="Monthly",(YEAR(AC1634)-YEAR(AB1634))*12+MONTH(AC1634)-MONTH(AB1634)+1,(AC1634-AB1634+1))</f>
        <v>1</v>
      </c>
      <c r="F1634" s="220" t="n">
        <f aca="false">E1634*SUM(P1634:Q1634)</f>
        <v>5000</v>
      </c>
      <c r="G1634" s="196" t="n">
        <v>1246258</v>
      </c>
      <c r="H1634" s="197" t="n">
        <v>37026.3611689815</v>
      </c>
      <c r="I1634" s="0" t="s">
        <v>1180</v>
      </c>
      <c r="M1634" s="0" t="s">
        <v>927</v>
      </c>
      <c r="N1634" s="0" t="s">
        <v>1371</v>
      </c>
      <c r="O1634" s="0" t="s">
        <v>1731</v>
      </c>
      <c r="P1634" s="198" t="n">
        <v>5000</v>
      </c>
      <c r="S1634" s="0" t="s">
        <v>1343</v>
      </c>
      <c r="T1634" s="0" t="s">
        <v>772</v>
      </c>
      <c r="U1634" s="200" t="n">
        <v>3.08</v>
      </c>
      <c r="V1634" s="0" t="s">
        <v>2250</v>
      </c>
      <c r="W1634" s="0" t="s">
        <v>1733</v>
      </c>
      <c r="X1634" s="0" t="s">
        <v>1676</v>
      </c>
      <c r="Y1634" s="0" t="s">
        <v>1376</v>
      </c>
      <c r="Z1634" s="0" t="s">
        <v>573</v>
      </c>
      <c r="AA1634" s="0" t="n">
        <v>789261</v>
      </c>
      <c r="AB1634" s="197" t="n">
        <v>37027.875</v>
      </c>
      <c r="AC1634" s="197" t="n">
        <v>37027.875</v>
      </c>
    </row>
    <row r="1635" customFormat="false" ht="12.75" hidden="false" customHeight="false" outlineLevel="0" collapsed="false">
      <c r="A1635" s="191" t="str">
        <f aca="false">B1635&amp;" "&amp;C1635&amp;" "&amp;D1635</f>
        <v>US Natural Gas Physical</v>
      </c>
      <c r="B1635" s="191" t="str">
        <f aca="false">IF((LEFT(N1635,2)="US"),"US","")</f>
        <v>US</v>
      </c>
      <c r="C1635" s="191" t="str">
        <f aca="false">M1635</f>
        <v>Natural Gas</v>
      </c>
      <c r="D1635" s="191" t="str">
        <f aca="false">IF(ISNUMBER(FIND("Phy",N1635))=TRUE(),"Physical","Financial")</f>
        <v>Physical</v>
      </c>
      <c r="E1635" s="191" t="n">
        <f aca="false">IF(VLOOKUP(S1635,'DD-Lookup'!$J$6:$L$50,3,FALSE())="Monthly",(YEAR(AC1635)-YEAR(AB1635))*12+MONTH(AC1635)-MONTH(AB1635)+1,(AC1635-AB1635+1))</f>
        <v>1</v>
      </c>
      <c r="F1635" s="220" t="n">
        <f aca="false">E1635*SUM(P1635:Q1635)</f>
        <v>10000</v>
      </c>
      <c r="G1635" s="196" t="n">
        <v>1246259</v>
      </c>
      <c r="H1635" s="197" t="n">
        <v>37026.3611921296</v>
      </c>
      <c r="I1635" s="0" t="s">
        <v>609</v>
      </c>
      <c r="M1635" s="0" t="s">
        <v>927</v>
      </c>
      <c r="N1635" s="0" t="s">
        <v>1371</v>
      </c>
      <c r="O1635" s="0" t="s">
        <v>1372</v>
      </c>
      <c r="P1635" s="198" t="n">
        <v>10000</v>
      </c>
      <c r="S1635" s="0" t="s">
        <v>1343</v>
      </c>
      <c r="T1635" s="0" t="s">
        <v>772</v>
      </c>
      <c r="U1635" s="200" t="n">
        <v>4.5512</v>
      </c>
      <c r="V1635" s="0" t="s">
        <v>1453</v>
      </c>
      <c r="W1635" s="0" t="s">
        <v>1374</v>
      </c>
      <c r="X1635" s="0" t="s">
        <v>1375</v>
      </c>
      <c r="Y1635" s="0" t="s">
        <v>1376</v>
      </c>
      <c r="Z1635" s="0" t="s">
        <v>573</v>
      </c>
      <c r="AA1635" s="0" t="n">
        <v>789262</v>
      </c>
      <c r="AB1635" s="197" t="n">
        <v>37027.875</v>
      </c>
      <c r="AC1635" s="197" t="n">
        <v>37027.875</v>
      </c>
    </row>
    <row r="1636" customFormat="false" ht="12.75" hidden="false" customHeight="false" outlineLevel="0" collapsed="false">
      <c r="A1636" s="191" t="str">
        <f aca="false">B1636&amp;" "&amp;C1636&amp;" "&amp;D1636</f>
        <v>US Power Financial</v>
      </c>
      <c r="B1636" s="191" t="str">
        <f aca="false">IF((LEFT(N1636,2)="US"),"US","")</f>
        <v>US</v>
      </c>
      <c r="C1636" s="191" t="str">
        <f aca="false">M1636</f>
        <v>Power</v>
      </c>
      <c r="D1636" s="191" t="str">
        <f aca="false">IF(ISNUMBER(FIND("Phy",N1636))=TRUE(),"Physical","Financial")</f>
        <v>Financial</v>
      </c>
      <c r="E1636" s="191" t="n">
        <f aca="false">IF(VLOOKUP(S1636,'DD-Lookup'!$J$6:$L$50,3,FALSE())="Monthly",(YEAR(AC1636)-YEAR(AB1636))*12+MONTH(AC1636)-MONTH(AB1636)+1,(AC1636-AB1636+1))</f>
        <v>1</v>
      </c>
      <c r="F1636" s="220" t="n">
        <f aca="false">E1636*SUM(P1636:Q1636)</f>
        <v>50</v>
      </c>
      <c r="G1636" s="196" t="n">
        <v>1246260</v>
      </c>
      <c r="H1636" s="197" t="n">
        <v>37026.3612152778</v>
      </c>
      <c r="I1636" s="0" t="s">
        <v>1180</v>
      </c>
      <c r="M1636" s="0" t="s">
        <v>72</v>
      </c>
      <c r="N1636" s="0" t="s">
        <v>1162</v>
      </c>
      <c r="O1636" s="0" t="s">
        <v>2260</v>
      </c>
      <c r="P1636" s="198" t="n">
        <v>50</v>
      </c>
      <c r="S1636" s="0" t="s">
        <v>781</v>
      </c>
      <c r="T1636" s="0" t="s">
        <v>772</v>
      </c>
      <c r="U1636" s="200" t="n">
        <v>56.35</v>
      </c>
      <c r="V1636" s="0" t="s">
        <v>1713</v>
      </c>
      <c r="W1636" s="0" t="s">
        <v>1260</v>
      </c>
      <c r="X1636" s="0" t="s">
        <v>1208</v>
      </c>
      <c r="Y1636" s="0" t="s">
        <v>1167</v>
      </c>
      <c r="Z1636" s="0" t="s">
        <v>573</v>
      </c>
      <c r="AA1636" s="0" t="n">
        <v>611137.1</v>
      </c>
      <c r="AB1636" s="197" t="n">
        <v>37027.875</v>
      </c>
      <c r="AC1636" s="197" t="n">
        <v>37027.875</v>
      </c>
    </row>
    <row r="1637" customFormat="false" ht="12.75" hidden="false" customHeight="false" outlineLevel="0" collapsed="false">
      <c r="A1637" s="191" t="str">
        <f aca="false">B1637&amp;" "&amp;C1637&amp;" "&amp;D1637</f>
        <v>US Natural Gas Physical</v>
      </c>
      <c r="B1637" s="191" t="str">
        <f aca="false">IF((LEFT(N1637,2)="US"),"US","")</f>
        <v>US</v>
      </c>
      <c r="C1637" s="191" t="str">
        <f aca="false">M1637</f>
        <v>Natural Gas</v>
      </c>
      <c r="D1637" s="191" t="str">
        <f aca="false">IF(ISNUMBER(FIND("Phy",N1637))=TRUE(),"Physical","Financial")</f>
        <v>Physical</v>
      </c>
      <c r="E1637" s="191" t="n">
        <f aca="false">IF(VLOOKUP(S1637,'DD-Lookup'!$J$6:$L$50,3,FALSE())="Monthly",(YEAR(AC1637)-YEAR(AB1637))*12+MONTH(AC1637)-MONTH(AB1637)+1,(AC1637-AB1637+1))</f>
        <v>1</v>
      </c>
      <c r="F1637" s="220" t="n">
        <f aca="false">E1637*SUM(P1637:Q1637)</f>
        <v>1900</v>
      </c>
      <c r="G1637" s="196" t="n">
        <v>1246261</v>
      </c>
      <c r="H1637" s="197" t="n">
        <v>37026.3612268519</v>
      </c>
      <c r="I1637" s="0" t="s">
        <v>1441</v>
      </c>
      <c r="M1637" s="0" t="s">
        <v>927</v>
      </c>
      <c r="N1637" s="0" t="s">
        <v>1371</v>
      </c>
      <c r="O1637" s="0" t="s">
        <v>1503</v>
      </c>
      <c r="P1637" s="198" t="n">
        <v>1900</v>
      </c>
      <c r="S1637" s="0" t="s">
        <v>1343</v>
      </c>
      <c r="T1637" s="0" t="s">
        <v>772</v>
      </c>
      <c r="U1637" s="200" t="n">
        <v>4.67</v>
      </c>
      <c r="V1637" s="0" t="s">
        <v>1984</v>
      </c>
      <c r="W1637" s="0" t="s">
        <v>1504</v>
      </c>
      <c r="X1637" s="0" t="s">
        <v>1505</v>
      </c>
      <c r="Y1637" s="0" t="s">
        <v>1376</v>
      </c>
      <c r="Z1637" s="0" t="s">
        <v>573</v>
      </c>
      <c r="AA1637" s="0" t="n">
        <v>789263</v>
      </c>
      <c r="AB1637" s="197" t="n">
        <v>37027.875</v>
      </c>
      <c r="AC1637" s="197" t="n">
        <v>37027.875</v>
      </c>
    </row>
    <row r="1638" customFormat="false" ht="12.75" hidden="false" customHeight="false" outlineLevel="0" collapsed="false">
      <c r="A1638" s="191" t="str">
        <f aca="false">B1638&amp;" "&amp;C1638&amp;" "&amp;D1638</f>
        <v>US Natural Gas Physical</v>
      </c>
      <c r="B1638" s="191" t="str">
        <f aca="false">IF((LEFT(N1638,2)="US"),"US","")</f>
        <v>US</v>
      </c>
      <c r="C1638" s="191" t="str">
        <f aca="false">M1638</f>
        <v>Natural Gas</v>
      </c>
      <c r="D1638" s="191" t="str">
        <f aca="false">IF(ISNUMBER(FIND("Phy",N1638))=TRUE(),"Physical","Financial")</f>
        <v>Physical</v>
      </c>
      <c r="E1638" s="191" t="n">
        <f aca="false">IF(VLOOKUP(S1638,'DD-Lookup'!$J$6:$L$50,3,FALSE())="Monthly",(YEAR(AC1638)-YEAR(AB1638))*12+MONTH(AC1638)-MONTH(AB1638)+1,(AC1638-AB1638+1))</f>
        <v>1</v>
      </c>
      <c r="F1638" s="220" t="n">
        <f aca="false">E1638*SUM(P1638:Q1638)</f>
        <v>10000</v>
      </c>
      <c r="G1638" s="196" t="n">
        <v>1246262</v>
      </c>
      <c r="H1638" s="197" t="n">
        <v>37026.36125</v>
      </c>
      <c r="I1638" s="0" t="s">
        <v>1420</v>
      </c>
      <c r="M1638" s="0" t="s">
        <v>927</v>
      </c>
      <c r="N1638" s="0" t="s">
        <v>1371</v>
      </c>
      <c r="O1638" s="0" t="s">
        <v>1789</v>
      </c>
      <c r="Q1638" s="198" t="n">
        <v>10000</v>
      </c>
      <c r="S1638" s="0" t="s">
        <v>1343</v>
      </c>
      <c r="T1638" s="0" t="s">
        <v>772</v>
      </c>
      <c r="U1638" s="200" t="n">
        <v>10.7</v>
      </c>
      <c r="V1638" s="0" t="s">
        <v>1690</v>
      </c>
      <c r="W1638" s="0" t="s">
        <v>1791</v>
      </c>
      <c r="X1638" s="0" t="s">
        <v>1676</v>
      </c>
      <c r="Y1638" s="0" t="s">
        <v>1376</v>
      </c>
      <c r="Z1638" s="0" t="s">
        <v>573</v>
      </c>
      <c r="AA1638" s="0" t="n">
        <v>789264</v>
      </c>
      <c r="AB1638" s="197" t="n">
        <v>37027.875</v>
      </c>
      <c r="AC1638" s="197" t="n">
        <v>37027.875</v>
      </c>
    </row>
    <row r="1639" customFormat="false" ht="12.75" hidden="false" customHeight="false" outlineLevel="0" collapsed="false">
      <c r="A1639" s="191" t="str">
        <f aca="false">B1639&amp;" "&amp;C1639&amp;" "&amp;D1639</f>
        <v>US Natural Gas Physical</v>
      </c>
      <c r="B1639" s="191" t="str">
        <f aca="false">IF((LEFT(N1639,2)="US"),"US","")</f>
        <v>US</v>
      </c>
      <c r="C1639" s="191" t="str">
        <f aca="false">M1639</f>
        <v>Natural Gas</v>
      </c>
      <c r="D1639" s="191" t="str">
        <f aca="false">IF(ISNUMBER(FIND("Phy",N1639))=TRUE(),"Physical","Financial")</f>
        <v>Physical</v>
      </c>
      <c r="E1639" s="191" t="n">
        <f aca="false">IF(VLOOKUP(S1639,'DD-Lookup'!$J$6:$L$50,3,FALSE())="Monthly",(YEAR(AC1639)-YEAR(AB1639))*12+MONTH(AC1639)-MONTH(AB1639)+1,(AC1639-AB1639+1))</f>
        <v>1</v>
      </c>
      <c r="F1639" s="220" t="n">
        <f aca="false">E1639*SUM(P1639:Q1639)</f>
        <v>5000</v>
      </c>
      <c r="G1639" s="196" t="n">
        <v>1246263</v>
      </c>
      <c r="H1639" s="197" t="n">
        <v>37026.36125</v>
      </c>
      <c r="I1639" s="0" t="s">
        <v>1929</v>
      </c>
      <c r="M1639" s="0" t="s">
        <v>927</v>
      </c>
      <c r="N1639" s="0" t="s">
        <v>1371</v>
      </c>
      <c r="O1639" s="0" t="s">
        <v>1436</v>
      </c>
      <c r="Q1639" s="198" t="n">
        <v>5000</v>
      </c>
      <c r="S1639" s="0" t="s">
        <v>1343</v>
      </c>
      <c r="T1639" s="0" t="s">
        <v>772</v>
      </c>
      <c r="U1639" s="200" t="n">
        <v>4.34</v>
      </c>
      <c r="V1639" s="0" t="s">
        <v>2261</v>
      </c>
      <c r="W1639" s="0" t="s">
        <v>1424</v>
      </c>
      <c r="X1639" s="0" t="s">
        <v>1425</v>
      </c>
      <c r="Y1639" s="0" t="s">
        <v>1376</v>
      </c>
      <c r="Z1639" s="0" t="s">
        <v>573</v>
      </c>
      <c r="AA1639" s="0" t="n">
        <v>789265</v>
      </c>
      <c r="AB1639" s="197" t="n">
        <v>37027.875</v>
      </c>
      <c r="AC1639" s="197" t="n">
        <v>37027.875</v>
      </c>
    </row>
    <row r="1640" customFormat="false" ht="12.75" hidden="false" customHeight="false" outlineLevel="0" collapsed="false">
      <c r="A1640" s="191" t="str">
        <f aca="false">B1640&amp;" "&amp;C1640&amp;" "&amp;D1640</f>
        <v>US Natural Gas Physical</v>
      </c>
      <c r="B1640" s="191" t="str">
        <f aca="false">IF((LEFT(N1640,2)="US"),"US","")</f>
        <v>US</v>
      </c>
      <c r="C1640" s="191" t="str">
        <f aca="false">M1640</f>
        <v>Natural Gas</v>
      </c>
      <c r="D1640" s="191" t="str">
        <f aca="false">IF(ISNUMBER(FIND("Phy",N1640))=TRUE(),"Physical","Financial")</f>
        <v>Physical</v>
      </c>
      <c r="E1640" s="191" t="n">
        <f aca="false">IF(VLOOKUP(S1640,'DD-Lookup'!$J$6:$L$50,3,FALSE())="Monthly",(YEAR(AC1640)-YEAR(AB1640))*12+MONTH(AC1640)-MONTH(AB1640)+1,(AC1640-AB1640+1))</f>
        <v>1</v>
      </c>
      <c r="F1640" s="220" t="n">
        <f aca="false">E1640*SUM(P1640:Q1640)</f>
        <v>5000</v>
      </c>
      <c r="G1640" s="196" t="n">
        <v>1246264</v>
      </c>
      <c r="H1640" s="197" t="n">
        <v>37026.3612962963</v>
      </c>
      <c r="I1640" s="0" t="s">
        <v>1432</v>
      </c>
      <c r="M1640" s="0" t="s">
        <v>927</v>
      </c>
      <c r="N1640" s="0" t="s">
        <v>1371</v>
      </c>
      <c r="O1640" s="0" t="s">
        <v>1423</v>
      </c>
      <c r="P1640" s="198" t="n">
        <v>5000</v>
      </c>
      <c r="S1640" s="0" t="s">
        <v>1343</v>
      </c>
      <c r="T1640" s="0" t="s">
        <v>772</v>
      </c>
      <c r="U1640" s="200" t="n">
        <v>4.325</v>
      </c>
      <c r="V1640" s="0" t="s">
        <v>1434</v>
      </c>
      <c r="W1640" s="0" t="s">
        <v>1424</v>
      </c>
      <c r="X1640" s="0" t="s">
        <v>1425</v>
      </c>
      <c r="Y1640" s="0" t="s">
        <v>1376</v>
      </c>
      <c r="Z1640" s="0" t="s">
        <v>573</v>
      </c>
      <c r="AA1640" s="0" t="n">
        <v>789266</v>
      </c>
      <c r="AB1640" s="197" t="n">
        <v>37027.875</v>
      </c>
      <c r="AC1640" s="197" t="n">
        <v>37027.875</v>
      </c>
    </row>
    <row r="1641" customFormat="false" ht="12.75" hidden="false" customHeight="false" outlineLevel="0" collapsed="false">
      <c r="A1641" s="191" t="str">
        <f aca="false">B1641&amp;" "&amp;C1641&amp;" "&amp;D1641</f>
        <v> Natural Gas Physical</v>
      </c>
      <c r="B1641" s="191" t="str">
        <f aca="false">IF((LEFT(N1641,2)="US"),"US","")</f>
        <v/>
      </c>
      <c r="C1641" s="191" t="str">
        <f aca="false">M1641</f>
        <v>Natural Gas</v>
      </c>
      <c r="D1641" s="191" t="str">
        <f aca="false">IF(ISNUMBER(FIND("Phy",N1641))=TRUE(),"Physical","Financial")</f>
        <v>Physical</v>
      </c>
      <c r="E1641" s="191" t="n">
        <f aca="false">IF(VLOOKUP(S1641,'DD-Lookup'!$J$6:$L$50,3,FALSE())="Monthly",(YEAR(AC1641)-YEAR(AB1641))*12+MONTH(AC1641)-MONTH(AB1641)+1,(AC1641-AB1641+1))</f>
        <v>1</v>
      </c>
      <c r="F1641" s="220" t="n">
        <f aca="false">E1641*SUM(P1641:Q1641)</f>
        <v>5000</v>
      </c>
      <c r="G1641" s="196" t="n">
        <v>1246265</v>
      </c>
      <c r="H1641" s="197" t="n">
        <v>37026.3613194445</v>
      </c>
      <c r="I1641" s="0" t="s">
        <v>2262</v>
      </c>
      <c r="M1641" s="0" t="s">
        <v>927</v>
      </c>
      <c r="N1641" s="0" t="s">
        <v>1719</v>
      </c>
      <c r="O1641" s="0" t="s">
        <v>2263</v>
      </c>
      <c r="P1641" s="198" t="n">
        <v>5000</v>
      </c>
      <c r="S1641" s="0" t="s">
        <v>1343</v>
      </c>
      <c r="T1641" s="0" t="s">
        <v>772</v>
      </c>
      <c r="U1641" s="200" t="n">
        <v>4.28</v>
      </c>
      <c r="V1641" s="0" t="s">
        <v>2264</v>
      </c>
      <c r="W1641" s="0" t="s">
        <v>2265</v>
      </c>
      <c r="X1641" s="0" t="s">
        <v>2266</v>
      </c>
      <c r="Y1641" s="0" t="s">
        <v>1376</v>
      </c>
      <c r="Z1641" s="0" t="s">
        <v>646</v>
      </c>
      <c r="AA1641" s="0" t="n">
        <v>789267</v>
      </c>
      <c r="AB1641" s="197" t="n">
        <v>37027.875</v>
      </c>
      <c r="AC1641" s="197" t="n">
        <v>37027.875</v>
      </c>
    </row>
    <row r="1642" customFormat="false" ht="12.75" hidden="false" customHeight="false" outlineLevel="0" collapsed="false">
      <c r="A1642" s="191" t="str">
        <f aca="false">B1642&amp;" "&amp;C1642&amp;" "&amp;D1642</f>
        <v>US Natural Gas Physical</v>
      </c>
      <c r="B1642" s="191" t="str">
        <f aca="false">IF((LEFT(N1642,2)="US"),"US","")</f>
        <v>US</v>
      </c>
      <c r="C1642" s="191" t="str">
        <f aca="false">M1642</f>
        <v>Natural Gas</v>
      </c>
      <c r="D1642" s="191" t="str">
        <f aca="false">IF(ISNUMBER(FIND("Phy",N1642))=TRUE(),"Physical","Financial")</f>
        <v>Physical</v>
      </c>
      <c r="E1642" s="191" t="n">
        <f aca="false">IF(VLOOKUP(S1642,'DD-Lookup'!$J$6:$L$50,3,FALSE())="Monthly",(YEAR(AC1642)-YEAR(AB1642))*12+MONTH(AC1642)-MONTH(AB1642)+1,(AC1642-AB1642+1))</f>
        <v>1</v>
      </c>
      <c r="F1642" s="220" t="n">
        <f aca="false">E1642*SUM(P1642:Q1642)</f>
        <v>5000</v>
      </c>
      <c r="G1642" s="196" t="n">
        <v>1246266</v>
      </c>
      <c r="H1642" s="197" t="n">
        <v>37026.3613194445</v>
      </c>
      <c r="I1642" s="0" t="s">
        <v>1482</v>
      </c>
      <c r="M1642" s="0" t="s">
        <v>927</v>
      </c>
      <c r="N1642" s="0" t="s">
        <v>1371</v>
      </c>
      <c r="O1642" s="0" t="s">
        <v>1372</v>
      </c>
      <c r="P1642" s="198" t="n">
        <v>5000</v>
      </c>
      <c r="S1642" s="0" t="s">
        <v>1343</v>
      </c>
      <c r="T1642" s="0" t="s">
        <v>772</v>
      </c>
      <c r="U1642" s="200" t="n">
        <v>4.55</v>
      </c>
      <c r="V1642" s="0" t="s">
        <v>1797</v>
      </c>
      <c r="W1642" s="0" t="s">
        <v>1374</v>
      </c>
      <c r="X1642" s="0" t="s">
        <v>1375</v>
      </c>
      <c r="Y1642" s="0" t="s">
        <v>1376</v>
      </c>
      <c r="Z1642" s="0" t="s">
        <v>573</v>
      </c>
      <c r="AA1642" s="0" t="n">
        <v>789268</v>
      </c>
      <c r="AB1642" s="197" t="n">
        <v>37027.875</v>
      </c>
      <c r="AC1642" s="197" t="n">
        <v>37027.875</v>
      </c>
    </row>
    <row r="1643" customFormat="false" ht="12.75" hidden="false" customHeight="false" outlineLevel="0" collapsed="false">
      <c r="A1643" s="191" t="str">
        <f aca="false">B1643&amp;" "&amp;C1643&amp;" "&amp;D1643</f>
        <v>US Natural Gas Financial</v>
      </c>
      <c r="B1643" s="191" t="str">
        <f aca="false">IF((LEFT(N1643,2)="US"),"US","")</f>
        <v>US</v>
      </c>
      <c r="C1643" s="191" t="str">
        <f aca="false">M1643</f>
        <v>Natural Gas</v>
      </c>
      <c r="D1643" s="191" t="str">
        <f aca="false">IF(ISNUMBER(FIND("Phy",N1643))=TRUE(),"Physical","Financial")</f>
        <v>Financial</v>
      </c>
      <c r="E1643" s="191" t="n">
        <f aca="false">IF(VLOOKUP(S1643,'DD-Lookup'!$J$6:$L$50,3,FALSE())="Monthly",(YEAR(AC1643)-YEAR(AB1643))*12+MONTH(AC1643)-MONTH(AB1643)+1,(AC1643-AB1643+1))</f>
        <v>30</v>
      </c>
      <c r="F1643" s="220" t="n">
        <f aca="false">E1643*SUM(P1643:Q1643)</f>
        <v>450000</v>
      </c>
      <c r="G1643" s="196" t="n">
        <v>1246269</v>
      </c>
      <c r="H1643" s="197" t="n">
        <v>37026.3613541667</v>
      </c>
      <c r="I1643" s="0" t="s">
        <v>1420</v>
      </c>
      <c r="M1643" s="0" t="s">
        <v>927</v>
      </c>
      <c r="N1643" s="0" t="s">
        <v>1341</v>
      </c>
      <c r="O1643" s="0" t="s">
        <v>1342</v>
      </c>
      <c r="P1643" s="198" t="n">
        <v>15000</v>
      </c>
      <c r="S1643" s="0" t="s">
        <v>1343</v>
      </c>
      <c r="T1643" s="0" t="s">
        <v>772</v>
      </c>
      <c r="U1643" s="200" t="n">
        <v>4.49</v>
      </c>
      <c r="V1643" s="0" t="s">
        <v>1426</v>
      </c>
      <c r="W1643" s="0" t="s">
        <v>1345</v>
      </c>
      <c r="X1643" s="0" t="s">
        <v>1346</v>
      </c>
      <c r="Y1643" s="0" t="s">
        <v>893</v>
      </c>
      <c r="Z1643" s="0" t="s">
        <v>573</v>
      </c>
      <c r="AA1643" s="0" t="s">
        <v>2267</v>
      </c>
      <c r="AB1643" s="197" t="n">
        <v>37043.875</v>
      </c>
      <c r="AC1643" s="197" t="n">
        <v>37072.875</v>
      </c>
      <c r="AD1643" s="0" t="n">
        <f aca="false">(AC1643-AB1643+1)*SUM(P1643:Q1643)</f>
        <v>450000</v>
      </c>
    </row>
    <row r="1644" customFormat="false" ht="12.75" hidden="false" customHeight="false" outlineLevel="0" collapsed="false">
      <c r="A1644" s="191" t="str">
        <f aca="false">B1644&amp;" "&amp;C1644&amp;" "&amp;D1644</f>
        <v>US Natural Gas Physical</v>
      </c>
      <c r="B1644" s="191" t="str">
        <f aca="false">IF((LEFT(N1644,2)="US"),"US","")</f>
        <v>US</v>
      </c>
      <c r="C1644" s="191" t="str">
        <f aca="false">M1644</f>
        <v>Natural Gas</v>
      </c>
      <c r="D1644" s="191" t="str">
        <f aca="false">IF(ISNUMBER(FIND("Phy",N1644))=TRUE(),"Physical","Financial")</f>
        <v>Physical</v>
      </c>
      <c r="E1644" s="191" t="n">
        <f aca="false">IF(VLOOKUP(S1644,'DD-Lookup'!$J$6:$L$50,3,FALSE())="Monthly",(YEAR(AC1644)-YEAR(AB1644))*12+MONTH(AC1644)-MONTH(AB1644)+1,(AC1644-AB1644+1))</f>
        <v>1</v>
      </c>
      <c r="F1644" s="220" t="n">
        <f aca="false">E1644*SUM(P1644:Q1644)</f>
        <v>5000</v>
      </c>
      <c r="G1644" s="196" t="n">
        <v>1246272</v>
      </c>
      <c r="H1644" s="197" t="n">
        <v>37026.3614236111</v>
      </c>
      <c r="I1644" s="0" t="s">
        <v>1364</v>
      </c>
      <c r="M1644" s="0" t="s">
        <v>927</v>
      </c>
      <c r="N1644" s="0" t="s">
        <v>1371</v>
      </c>
      <c r="O1644" s="0" t="s">
        <v>1423</v>
      </c>
      <c r="P1644" s="198" t="n">
        <v>5000</v>
      </c>
      <c r="S1644" s="0" t="s">
        <v>1343</v>
      </c>
      <c r="T1644" s="0" t="s">
        <v>772</v>
      </c>
      <c r="U1644" s="200" t="n">
        <v>4.32</v>
      </c>
      <c r="V1644" s="0" t="s">
        <v>1598</v>
      </c>
      <c r="W1644" s="0" t="s">
        <v>1424</v>
      </c>
      <c r="X1644" s="0" t="s">
        <v>1425</v>
      </c>
      <c r="Y1644" s="0" t="s">
        <v>1376</v>
      </c>
      <c r="Z1644" s="0" t="s">
        <v>573</v>
      </c>
      <c r="AA1644" s="0" t="n">
        <v>789270</v>
      </c>
      <c r="AB1644" s="197" t="n">
        <v>37027.875</v>
      </c>
      <c r="AC1644" s="197" t="n">
        <v>37027.875</v>
      </c>
    </row>
    <row r="1645" customFormat="false" ht="12.75" hidden="false" customHeight="false" outlineLevel="0" collapsed="false">
      <c r="A1645" s="191" t="str">
        <f aca="false">B1645&amp;" "&amp;C1645&amp;" "&amp;D1645</f>
        <v>US Natural Gas Physical</v>
      </c>
      <c r="B1645" s="191" t="str">
        <f aca="false">IF((LEFT(N1645,2)="US"),"US","")</f>
        <v>US</v>
      </c>
      <c r="C1645" s="191" t="str">
        <f aca="false">M1645</f>
        <v>Natural Gas</v>
      </c>
      <c r="D1645" s="191" t="str">
        <f aca="false">IF(ISNUMBER(FIND("Phy",N1645))=TRUE(),"Physical","Financial")</f>
        <v>Physical</v>
      </c>
      <c r="E1645" s="191" t="n">
        <f aca="false">IF(VLOOKUP(S1645,'DD-Lookup'!$J$6:$L$50,3,FALSE())="Monthly",(YEAR(AC1645)-YEAR(AB1645))*12+MONTH(AC1645)-MONTH(AB1645)+1,(AC1645-AB1645+1))</f>
        <v>1</v>
      </c>
      <c r="F1645" s="220" t="n">
        <f aca="false">E1645*SUM(P1645:Q1645)</f>
        <v>10000</v>
      </c>
      <c r="G1645" s="196" t="n">
        <v>1246271</v>
      </c>
      <c r="H1645" s="197" t="n">
        <v>37026.3614236111</v>
      </c>
      <c r="I1645" s="0" t="s">
        <v>1430</v>
      </c>
      <c r="M1645" s="0" t="s">
        <v>927</v>
      </c>
      <c r="N1645" s="0" t="s">
        <v>1371</v>
      </c>
      <c r="O1645" s="0" t="s">
        <v>1457</v>
      </c>
      <c r="P1645" s="198" t="n">
        <v>10000</v>
      </c>
      <c r="S1645" s="0" t="s">
        <v>1343</v>
      </c>
      <c r="T1645" s="0" t="s">
        <v>772</v>
      </c>
      <c r="U1645" s="200" t="n">
        <v>4.41</v>
      </c>
      <c r="V1645" s="0" t="s">
        <v>1559</v>
      </c>
      <c r="W1645" s="0" t="s">
        <v>1459</v>
      </c>
      <c r="X1645" s="0" t="s">
        <v>1460</v>
      </c>
      <c r="Y1645" s="0" t="s">
        <v>1376</v>
      </c>
      <c r="Z1645" s="0" t="s">
        <v>573</v>
      </c>
      <c r="AA1645" s="0" t="n">
        <v>789271</v>
      </c>
      <c r="AB1645" s="197" t="n">
        <v>37027.875</v>
      </c>
      <c r="AC1645" s="197" t="n">
        <v>37027.875</v>
      </c>
    </row>
    <row r="1646" customFormat="false" ht="12.75" hidden="false" customHeight="false" outlineLevel="0" collapsed="false">
      <c r="A1646" s="191" t="str">
        <f aca="false">B1646&amp;" "&amp;C1646&amp;" "&amp;D1646</f>
        <v>US Natural Gas Financial</v>
      </c>
      <c r="B1646" s="191" t="str">
        <f aca="false">IF((LEFT(N1646,2)="US"),"US","")</f>
        <v>US</v>
      </c>
      <c r="C1646" s="191" t="str">
        <f aca="false">M1646</f>
        <v>Natural Gas</v>
      </c>
      <c r="D1646" s="191" t="str">
        <f aca="false">IF(ISNUMBER(FIND("Phy",N1646))=TRUE(),"Physical","Financial")</f>
        <v>Financial</v>
      </c>
      <c r="E1646" s="191" t="n">
        <f aca="false">IF(VLOOKUP(S1646,'DD-Lookup'!$J$6:$L$50,3,FALSE())="Monthly",(YEAR(AC1646)-YEAR(AB1646))*12+MONTH(AC1646)-MONTH(AB1646)+1,(AC1646-AB1646+1))</f>
        <v>151</v>
      </c>
      <c r="F1646" s="220" t="n">
        <f aca="false">E1646*SUM(P1646:Q1646)</f>
        <v>755000</v>
      </c>
      <c r="G1646" s="196" t="n">
        <v>1246273</v>
      </c>
      <c r="H1646" s="197" t="n">
        <v>37026.3614583333</v>
      </c>
      <c r="I1646" s="0" t="s">
        <v>1340</v>
      </c>
      <c r="M1646" s="0" t="s">
        <v>927</v>
      </c>
      <c r="N1646" s="0" t="s">
        <v>1341</v>
      </c>
      <c r="O1646" s="0" t="s">
        <v>1442</v>
      </c>
      <c r="P1646" s="198" t="n">
        <v>5000</v>
      </c>
      <c r="S1646" s="0" t="s">
        <v>1343</v>
      </c>
      <c r="T1646" s="0" t="s">
        <v>772</v>
      </c>
      <c r="U1646" s="200" t="n">
        <v>4.885</v>
      </c>
      <c r="V1646" s="0" t="s">
        <v>2028</v>
      </c>
      <c r="W1646" s="0" t="s">
        <v>1345</v>
      </c>
      <c r="X1646" s="0" t="s">
        <v>1346</v>
      </c>
      <c r="Y1646" s="0" t="s">
        <v>893</v>
      </c>
      <c r="Z1646" s="0" t="s">
        <v>573</v>
      </c>
      <c r="AA1646" s="0" t="s">
        <v>2268</v>
      </c>
      <c r="AB1646" s="197" t="n">
        <v>37196</v>
      </c>
      <c r="AC1646" s="197" t="n">
        <v>37346</v>
      </c>
      <c r="AD1646" s="0" t="n">
        <f aca="false">(AC1646-AB1646+1)*SUM(P1646:Q1646)</f>
        <v>755000</v>
      </c>
    </row>
    <row r="1647" customFormat="false" ht="12.75" hidden="false" customHeight="false" outlineLevel="0" collapsed="false">
      <c r="A1647" s="191" t="str">
        <f aca="false">B1647&amp;" "&amp;C1647&amp;" "&amp;D1647</f>
        <v>US Natural Gas Physical</v>
      </c>
      <c r="B1647" s="191" t="str">
        <f aca="false">IF((LEFT(N1647,2)="US"),"US","")</f>
        <v>US</v>
      </c>
      <c r="C1647" s="191" t="str">
        <f aca="false">M1647</f>
        <v>Natural Gas</v>
      </c>
      <c r="D1647" s="191" t="str">
        <f aca="false">IF(ISNUMBER(FIND("Phy",N1647))=TRUE(),"Physical","Financial")</f>
        <v>Physical</v>
      </c>
      <c r="E1647" s="191" t="n">
        <f aca="false">IF(VLOOKUP(S1647,'DD-Lookup'!$J$6:$L$50,3,FALSE())="Monthly",(YEAR(AC1647)-YEAR(AB1647))*12+MONTH(AC1647)-MONTH(AB1647)+1,(AC1647-AB1647+1))</f>
        <v>1</v>
      </c>
      <c r="F1647" s="220" t="n">
        <f aca="false">E1647*SUM(P1647:Q1647)</f>
        <v>5000</v>
      </c>
      <c r="G1647" s="196" t="n">
        <v>1246274</v>
      </c>
      <c r="H1647" s="197" t="n">
        <v>37026.3614699074</v>
      </c>
      <c r="I1647" s="0" t="s">
        <v>2000</v>
      </c>
      <c r="M1647" s="0" t="s">
        <v>927</v>
      </c>
      <c r="N1647" s="0" t="s">
        <v>1371</v>
      </c>
      <c r="O1647" s="0" t="s">
        <v>1534</v>
      </c>
      <c r="P1647" s="198" t="n">
        <v>5000</v>
      </c>
      <c r="S1647" s="0" t="s">
        <v>1343</v>
      </c>
      <c r="T1647" s="0" t="s">
        <v>772</v>
      </c>
      <c r="U1647" s="200" t="n">
        <v>4.665</v>
      </c>
      <c r="V1647" s="0" t="s">
        <v>2001</v>
      </c>
      <c r="W1647" s="0" t="s">
        <v>1504</v>
      </c>
      <c r="X1647" s="0" t="s">
        <v>1505</v>
      </c>
      <c r="Y1647" s="0" t="s">
        <v>1376</v>
      </c>
      <c r="Z1647" s="0" t="s">
        <v>573</v>
      </c>
      <c r="AA1647" s="0" t="n">
        <v>789272</v>
      </c>
      <c r="AB1647" s="197" t="n">
        <v>37027.875</v>
      </c>
      <c r="AC1647" s="197" t="n">
        <v>37027.875</v>
      </c>
    </row>
    <row r="1648" customFormat="false" ht="12.75" hidden="false" customHeight="false" outlineLevel="0" collapsed="false">
      <c r="A1648" s="191" t="str">
        <f aca="false">B1648&amp;" "&amp;C1648&amp;" "&amp;D1648</f>
        <v>US Natural Gas Physical</v>
      </c>
      <c r="B1648" s="191" t="str">
        <f aca="false">IF((LEFT(N1648,2)="US"),"US","")</f>
        <v>US</v>
      </c>
      <c r="C1648" s="191" t="str">
        <f aca="false">M1648</f>
        <v>Natural Gas</v>
      </c>
      <c r="D1648" s="191" t="str">
        <f aca="false">IF(ISNUMBER(FIND("Phy",N1648))=TRUE(),"Physical","Financial")</f>
        <v>Physical</v>
      </c>
      <c r="E1648" s="191" t="n">
        <f aca="false">IF(VLOOKUP(S1648,'DD-Lookup'!$J$6:$L$50,3,FALSE())="Monthly",(YEAR(AC1648)-YEAR(AB1648))*12+MONTH(AC1648)-MONTH(AB1648)+1,(AC1648-AB1648+1))</f>
        <v>1</v>
      </c>
      <c r="F1648" s="220" t="n">
        <f aca="false">E1648*SUM(P1648:Q1648)</f>
        <v>25000</v>
      </c>
      <c r="G1648" s="196" t="n">
        <v>1246275</v>
      </c>
      <c r="H1648" s="197" t="n">
        <v>37026.3614814815</v>
      </c>
      <c r="I1648" s="0" t="s">
        <v>2154</v>
      </c>
      <c r="M1648" s="0" t="s">
        <v>927</v>
      </c>
      <c r="N1648" s="0" t="s">
        <v>1371</v>
      </c>
      <c r="O1648" s="0" t="s">
        <v>1553</v>
      </c>
      <c r="P1648" s="198" t="n">
        <v>25000</v>
      </c>
      <c r="S1648" s="0" t="s">
        <v>1343</v>
      </c>
      <c r="T1648" s="0" t="s">
        <v>772</v>
      </c>
      <c r="U1648" s="200" t="n">
        <v>4.435</v>
      </c>
      <c r="V1648" s="0" t="s">
        <v>2155</v>
      </c>
      <c r="W1648" s="0" t="s">
        <v>1555</v>
      </c>
      <c r="X1648" s="0" t="s">
        <v>1556</v>
      </c>
      <c r="Y1648" s="0" t="s">
        <v>1376</v>
      </c>
      <c r="Z1648" s="0" t="s">
        <v>573</v>
      </c>
      <c r="AA1648" s="0" t="n">
        <v>789273</v>
      </c>
      <c r="AB1648" s="197" t="n">
        <v>37027.875</v>
      </c>
      <c r="AC1648" s="197" t="n">
        <v>37027.875</v>
      </c>
    </row>
    <row r="1649" customFormat="false" ht="12.75" hidden="false" customHeight="false" outlineLevel="0" collapsed="false">
      <c r="A1649" s="191" t="str">
        <f aca="false">B1649&amp;" "&amp;C1649&amp;" "&amp;D1649</f>
        <v>US Natural Gas Physical</v>
      </c>
      <c r="B1649" s="191" t="str">
        <f aca="false">IF((LEFT(N1649,2)="US"),"US","")</f>
        <v>US</v>
      </c>
      <c r="C1649" s="191" t="str">
        <f aca="false">M1649</f>
        <v>Natural Gas</v>
      </c>
      <c r="D1649" s="191" t="str">
        <f aca="false">IF(ISNUMBER(FIND("Phy",N1649))=TRUE(),"Physical","Financial")</f>
        <v>Physical</v>
      </c>
      <c r="E1649" s="191" t="n">
        <f aca="false">IF(VLOOKUP(S1649,'DD-Lookup'!$J$6:$L$50,3,FALSE())="Monthly",(YEAR(AC1649)-YEAR(AB1649))*12+MONTH(AC1649)-MONTH(AB1649)+1,(AC1649-AB1649+1))</f>
        <v>1</v>
      </c>
      <c r="F1649" s="220" t="n">
        <f aca="false">E1649*SUM(P1649:Q1649)</f>
        <v>5000</v>
      </c>
      <c r="G1649" s="196" t="n">
        <v>1246276</v>
      </c>
      <c r="H1649" s="197" t="n">
        <v>37026.3615162037</v>
      </c>
      <c r="I1649" s="0" t="s">
        <v>1441</v>
      </c>
      <c r="M1649" s="0" t="s">
        <v>927</v>
      </c>
      <c r="N1649" s="0" t="s">
        <v>1371</v>
      </c>
      <c r="O1649" s="0" t="s">
        <v>1372</v>
      </c>
      <c r="P1649" s="198" t="n">
        <v>5000</v>
      </c>
      <c r="S1649" s="0" t="s">
        <v>1343</v>
      </c>
      <c r="T1649" s="0" t="s">
        <v>772</v>
      </c>
      <c r="U1649" s="200" t="n">
        <v>4.55</v>
      </c>
      <c r="V1649" s="0" t="s">
        <v>1984</v>
      </c>
      <c r="W1649" s="0" t="s">
        <v>1374</v>
      </c>
      <c r="X1649" s="0" t="s">
        <v>1375</v>
      </c>
      <c r="Y1649" s="0" t="s">
        <v>1376</v>
      </c>
      <c r="Z1649" s="0" t="s">
        <v>573</v>
      </c>
      <c r="AA1649" s="0" t="n">
        <v>789274</v>
      </c>
      <c r="AB1649" s="197" t="n">
        <v>37027.875</v>
      </c>
      <c r="AC1649" s="197" t="n">
        <v>37027.875</v>
      </c>
    </row>
    <row r="1650" customFormat="false" ht="12.75" hidden="false" customHeight="false" outlineLevel="0" collapsed="false">
      <c r="A1650" s="191" t="str">
        <f aca="false">B1650&amp;" "&amp;C1650&amp;" "&amp;D1650</f>
        <v>US Natural Gas Physical</v>
      </c>
      <c r="B1650" s="191" t="str">
        <f aca="false">IF((LEFT(N1650,2)="US"),"US","")</f>
        <v>US</v>
      </c>
      <c r="C1650" s="191" t="str">
        <f aca="false">M1650</f>
        <v>Natural Gas</v>
      </c>
      <c r="D1650" s="191" t="str">
        <f aca="false">IF(ISNUMBER(FIND("Phy",N1650))=TRUE(),"Physical","Financial")</f>
        <v>Physical</v>
      </c>
      <c r="E1650" s="191" t="n">
        <f aca="false">IF(VLOOKUP(S1650,'DD-Lookup'!$J$6:$L$50,3,FALSE())="Monthly",(YEAR(AC1650)-YEAR(AB1650))*12+MONTH(AC1650)-MONTH(AB1650)+1,(AC1650-AB1650+1))</f>
        <v>1</v>
      </c>
      <c r="F1650" s="220" t="n">
        <f aca="false">E1650*SUM(P1650:Q1650)</f>
        <v>10000</v>
      </c>
      <c r="G1650" s="196" t="n">
        <v>1246277</v>
      </c>
      <c r="H1650" s="197" t="n">
        <v>37026.3615972222</v>
      </c>
      <c r="I1650" s="0" t="s">
        <v>1362</v>
      </c>
      <c r="M1650" s="0" t="s">
        <v>927</v>
      </c>
      <c r="N1650" s="0" t="s">
        <v>1814</v>
      </c>
      <c r="O1650" s="0" t="s">
        <v>1815</v>
      </c>
      <c r="Q1650" s="198" t="n">
        <v>10000</v>
      </c>
      <c r="S1650" s="0" t="s">
        <v>1343</v>
      </c>
      <c r="T1650" s="0" t="s">
        <v>772</v>
      </c>
      <c r="U1650" s="200" t="n">
        <v>4.37</v>
      </c>
      <c r="V1650" s="0" t="s">
        <v>2269</v>
      </c>
      <c r="W1650" s="0" t="s">
        <v>1817</v>
      </c>
      <c r="X1650" s="0" t="s">
        <v>1818</v>
      </c>
      <c r="Y1650" s="0" t="s">
        <v>1376</v>
      </c>
      <c r="Z1650" s="0" t="s">
        <v>1819</v>
      </c>
      <c r="AA1650" s="0" t="n">
        <v>789275</v>
      </c>
      <c r="AB1650" s="197" t="n">
        <v>37027.875</v>
      </c>
      <c r="AC1650" s="197" t="n">
        <v>37027.875</v>
      </c>
    </row>
    <row r="1651" customFormat="false" ht="12.75" hidden="false" customHeight="false" outlineLevel="0" collapsed="false">
      <c r="A1651" s="191" t="str">
        <f aca="false">B1651&amp;" "&amp;C1651&amp;" "&amp;D1651</f>
        <v>US Natural Gas Physical</v>
      </c>
      <c r="B1651" s="191" t="str">
        <f aca="false">IF((LEFT(N1651,2)="US"),"US","")</f>
        <v>US</v>
      </c>
      <c r="C1651" s="191" t="str">
        <f aca="false">M1651</f>
        <v>Natural Gas</v>
      </c>
      <c r="D1651" s="191" t="str">
        <f aca="false">IF(ISNUMBER(FIND("Phy",N1651))=TRUE(),"Physical","Financial")</f>
        <v>Physical</v>
      </c>
      <c r="E1651" s="191" t="n">
        <f aca="false">IF(VLOOKUP(S1651,'DD-Lookup'!$J$6:$L$50,3,FALSE())="Monthly",(YEAR(AC1651)-YEAR(AB1651))*12+MONTH(AC1651)-MONTH(AB1651)+1,(AC1651-AB1651+1))</f>
        <v>1</v>
      </c>
      <c r="F1651" s="220" t="n">
        <f aca="false">E1651*SUM(P1651:Q1651)</f>
        <v>10000</v>
      </c>
      <c r="G1651" s="196" t="n">
        <v>1246278</v>
      </c>
      <c r="H1651" s="197" t="n">
        <v>37026.3616087963</v>
      </c>
      <c r="I1651" s="0" t="s">
        <v>1441</v>
      </c>
      <c r="M1651" s="0" t="s">
        <v>927</v>
      </c>
      <c r="N1651" s="0" t="s">
        <v>1371</v>
      </c>
      <c r="O1651" s="0" t="s">
        <v>1372</v>
      </c>
      <c r="P1651" s="198" t="n">
        <v>10000</v>
      </c>
      <c r="S1651" s="0" t="s">
        <v>1343</v>
      </c>
      <c r="T1651" s="0" t="s">
        <v>772</v>
      </c>
      <c r="U1651" s="200" t="n">
        <v>4.5488</v>
      </c>
      <c r="V1651" s="0" t="s">
        <v>1984</v>
      </c>
      <c r="W1651" s="0" t="s">
        <v>1374</v>
      </c>
      <c r="X1651" s="0" t="s">
        <v>1375</v>
      </c>
      <c r="Y1651" s="0" t="s">
        <v>1376</v>
      </c>
      <c r="Z1651" s="0" t="s">
        <v>573</v>
      </c>
      <c r="AA1651" s="0" t="n">
        <v>789276</v>
      </c>
      <c r="AB1651" s="197" t="n">
        <v>37027.875</v>
      </c>
      <c r="AC1651" s="197" t="n">
        <v>37027.875</v>
      </c>
    </row>
    <row r="1652" customFormat="false" ht="12.75" hidden="false" customHeight="false" outlineLevel="0" collapsed="false">
      <c r="A1652" s="191" t="str">
        <f aca="false">B1652&amp;" "&amp;C1652&amp;" "&amp;D1652</f>
        <v>US Natural Gas Financial</v>
      </c>
      <c r="B1652" s="191" t="str">
        <f aca="false">IF((LEFT(N1652,2)="US"),"US","")</f>
        <v>US</v>
      </c>
      <c r="C1652" s="191" t="str">
        <f aca="false">M1652</f>
        <v>Natural Gas</v>
      </c>
      <c r="D1652" s="191" t="str">
        <f aca="false">IF(ISNUMBER(FIND("Phy",N1652))=TRUE(),"Physical","Financial")</f>
        <v>Financial</v>
      </c>
      <c r="E1652" s="191" t="n">
        <f aca="false">IF(VLOOKUP(S1652,'DD-Lookup'!$J$6:$L$50,3,FALSE())="Monthly",(YEAR(AC1652)-YEAR(AB1652))*12+MONTH(AC1652)-MONTH(AB1652)+1,(AC1652-AB1652+1))</f>
        <v>16</v>
      </c>
      <c r="F1652" s="220" t="n">
        <f aca="false">E1652*SUM(P1652:Q1652)</f>
        <v>240000</v>
      </c>
      <c r="G1652" s="196" t="n">
        <v>1246280</v>
      </c>
      <c r="H1652" s="197" t="n">
        <v>37026.3616203704</v>
      </c>
      <c r="I1652" s="0" t="s">
        <v>1180</v>
      </c>
      <c r="M1652" s="0" t="s">
        <v>927</v>
      </c>
      <c r="N1652" s="0" t="s">
        <v>1341</v>
      </c>
      <c r="O1652" s="0" t="s">
        <v>1518</v>
      </c>
      <c r="Q1652" s="198" t="n">
        <v>15000</v>
      </c>
      <c r="S1652" s="0" t="s">
        <v>1343</v>
      </c>
      <c r="T1652" s="0" t="s">
        <v>772</v>
      </c>
      <c r="U1652" s="200" t="n">
        <v>4.44</v>
      </c>
      <c r="V1652" s="0" t="s">
        <v>2251</v>
      </c>
      <c r="W1652" s="0" t="s">
        <v>1520</v>
      </c>
      <c r="X1652" s="0" t="s">
        <v>1521</v>
      </c>
      <c r="Y1652" s="0" t="s">
        <v>893</v>
      </c>
      <c r="Z1652" s="0" t="s">
        <v>573</v>
      </c>
      <c r="AA1652" s="0" t="s">
        <v>2270</v>
      </c>
      <c r="AB1652" s="197" t="n">
        <v>37027.875</v>
      </c>
      <c r="AC1652" s="197" t="n">
        <v>37042.875</v>
      </c>
      <c r="AD1652" s="0" t="n">
        <f aca="false">(AC1652-AB1652+1)*SUM(P1652:Q1652)</f>
        <v>240000</v>
      </c>
    </row>
    <row r="1653" customFormat="false" ht="12.75" hidden="false" customHeight="false" outlineLevel="0" collapsed="false">
      <c r="A1653" s="191" t="str">
        <f aca="false">B1653&amp;" "&amp;C1653&amp;" "&amp;D1653</f>
        <v>US Natural Gas Physical</v>
      </c>
      <c r="B1653" s="191" t="str">
        <f aca="false">IF((LEFT(N1653,2)="US"),"US","")</f>
        <v>US</v>
      </c>
      <c r="C1653" s="191" t="str">
        <f aca="false">M1653</f>
        <v>Natural Gas</v>
      </c>
      <c r="D1653" s="191" t="str">
        <f aca="false">IF(ISNUMBER(FIND("Phy",N1653))=TRUE(),"Physical","Financial")</f>
        <v>Physical</v>
      </c>
      <c r="E1653" s="191" t="n">
        <f aca="false">IF(VLOOKUP(S1653,'DD-Lookup'!$J$6:$L$50,3,FALSE())="Monthly",(YEAR(AC1653)-YEAR(AB1653))*12+MONTH(AC1653)-MONTH(AB1653)+1,(AC1653-AB1653+1))</f>
        <v>1</v>
      </c>
      <c r="F1653" s="220" t="n">
        <f aca="false">E1653*SUM(P1653:Q1653)</f>
        <v>10000</v>
      </c>
      <c r="G1653" s="196" t="n">
        <v>1246281</v>
      </c>
      <c r="H1653" s="197" t="n">
        <v>37026.3616203704</v>
      </c>
      <c r="I1653" s="0" t="s">
        <v>1187</v>
      </c>
      <c r="M1653" s="0" t="s">
        <v>927</v>
      </c>
      <c r="N1653" s="0" t="s">
        <v>1371</v>
      </c>
      <c r="O1653" s="0" t="s">
        <v>1631</v>
      </c>
      <c r="Q1653" s="198" t="n">
        <v>10000</v>
      </c>
      <c r="S1653" s="0" t="s">
        <v>1343</v>
      </c>
      <c r="T1653" s="0" t="s">
        <v>772</v>
      </c>
      <c r="U1653" s="200" t="n">
        <v>4.41</v>
      </c>
      <c r="V1653" s="0" t="s">
        <v>1938</v>
      </c>
      <c r="W1653" s="0" t="s">
        <v>1567</v>
      </c>
      <c r="X1653" s="0" t="s">
        <v>1568</v>
      </c>
      <c r="Y1653" s="0" t="s">
        <v>1376</v>
      </c>
      <c r="Z1653" s="0" t="s">
        <v>573</v>
      </c>
      <c r="AA1653" s="0" t="n">
        <v>789277</v>
      </c>
      <c r="AB1653" s="197" t="n">
        <v>37027.875</v>
      </c>
      <c r="AC1653" s="197" t="n">
        <v>37027.875</v>
      </c>
    </row>
    <row r="1654" customFormat="false" ht="12.75" hidden="false" customHeight="false" outlineLevel="0" collapsed="false">
      <c r="A1654" s="191" t="str">
        <f aca="false">B1654&amp;" "&amp;C1654&amp;" "&amp;D1654</f>
        <v>US Natural Gas Physical</v>
      </c>
      <c r="B1654" s="191" t="str">
        <f aca="false">IF((LEFT(N1654,2)="US"),"US","")</f>
        <v>US</v>
      </c>
      <c r="C1654" s="191" t="str">
        <f aca="false">M1654</f>
        <v>Natural Gas</v>
      </c>
      <c r="D1654" s="191" t="str">
        <f aca="false">IF(ISNUMBER(FIND("Phy",N1654))=TRUE(),"Physical","Financial")</f>
        <v>Physical</v>
      </c>
      <c r="E1654" s="191" t="n">
        <f aca="false">IF(VLOOKUP(S1654,'DD-Lookup'!$J$6:$L$50,3,FALSE())="Monthly",(YEAR(AC1654)-YEAR(AB1654))*12+MONTH(AC1654)-MONTH(AB1654)+1,(AC1654-AB1654+1))</f>
        <v>1</v>
      </c>
      <c r="F1654" s="220" t="n">
        <f aca="false">E1654*SUM(P1654:Q1654)</f>
        <v>10000</v>
      </c>
      <c r="G1654" s="196" t="n">
        <v>1246279</v>
      </c>
      <c r="H1654" s="197" t="n">
        <v>37026.3616203704</v>
      </c>
      <c r="I1654" s="0" t="s">
        <v>1430</v>
      </c>
      <c r="M1654" s="0" t="s">
        <v>927</v>
      </c>
      <c r="N1654" s="0" t="s">
        <v>1371</v>
      </c>
      <c r="O1654" s="0" t="s">
        <v>1457</v>
      </c>
      <c r="P1654" s="198" t="n">
        <v>10000</v>
      </c>
      <c r="S1654" s="0" t="s">
        <v>1343</v>
      </c>
      <c r="T1654" s="0" t="s">
        <v>772</v>
      </c>
      <c r="U1654" s="200" t="n">
        <v>4.4</v>
      </c>
      <c r="V1654" s="0" t="s">
        <v>1559</v>
      </c>
      <c r="W1654" s="0" t="s">
        <v>1459</v>
      </c>
      <c r="X1654" s="0" t="s">
        <v>1460</v>
      </c>
      <c r="Y1654" s="0" t="s">
        <v>1376</v>
      </c>
      <c r="Z1654" s="0" t="s">
        <v>573</v>
      </c>
      <c r="AA1654" s="0" t="n">
        <v>789278</v>
      </c>
      <c r="AB1654" s="197" t="n">
        <v>37027.875</v>
      </c>
      <c r="AC1654" s="197" t="n">
        <v>37027.875</v>
      </c>
    </row>
    <row r="1655" customFormat="false" ht="12.75" hidden="false" customHeight="false" outlineLevel="0" collapsed="false">
      <c r="A1655" s="191" t="str">
        <f aca="false">B1655&amp;" "&amp;C1655&amp;" "&amp;D1655</f>
        <v>US Natural Gas Physical</v>
      </c>
      <c r="B1655" s="191" t="str">
        <f aca="false">IF((LEFT(N1655,2)="US"),"US","")</f>
        <v>US</v>
      </c>
      <c r="C1655" s="191" t="str">
        <f aca="false">M1655</f>
        <v>Natural Gas</v>
      </c>
      <c r="D1655" s="191" t="str">
        <f aca="false">IF(ISNUMBER(FIND("Phy",N1655))=TRUE(),"Physical","Financial")</f>
        <v>Physical</v>
      </c>
      <c r="E1655" s="191" t="n">
        <f aca="false">IF(VLOOKUP(S1655,'DD-Lookup'!$J$6:$L$50,3,FALSE())="Monthly",(YEAR(AC1655)-YEAR(AB1655))*12+MONTH(AC1655)-MONTH(AB1655)+1,(AC1655-AB1655+1))</f>
        <v>1</v>
      </c>
      <c r="F1655" s="220" t="n">
        <f aca="false">E1655*SUM(P1655:Q1655)</f>
        <v>5000</v>
      </c>
      <c r="G1655" s="196" t="n">
        <v>1246282</v>
      </c>
      <c r="H1655" s="197" t="n">
        <v>37026.3616319444</v>
      </c>
      <c r="I1655" s="0" t="s">
        <v>1543</v>
      </c>
      <c r="M1655" s="0" t="s">
        <v>927</v>
      </c>
      <c r="N1655" s="0" t="s">
        <v>1371</v>
      </c>
      <c r="O1655" s="0" t="s">
        <v>1423</v>
      </c>
      <c r="P1655" s="198" t="n">
        <v>5000</v>
      </c>
      <c r="S1655" s="0" t="s">
        <v>1343</v>
      </c>
      <c r="T1655" s="0" t="s">
        <v>772</v>
      </c>
      <c r="U1655" s="200" t="n">
        <v>4.315</v>
      </c>
      <c r="V1655" s="0" t="s">
        <v>1544</v>
      </c>
      <c r="W1655" s="0" t="s">
        <v>1424</v>
      </c>
      <c r="X1655" s="0" t="s">
        <v>1425</v>
      </c>
      <c r="Y1655" s="0" t="s">
        <v>1376</v>
      </c>
      <c r="Z1655" s="0" t="s">
        <v>573</v>
      </c>
      <c r="AA1655" s="0" t="n">
        <v>789279</v>
      </c>
      <c r="AB1655" s="197" t="n">
        <v>37027.875</v>
      </c>
      <c r="AC1655" s="197" t="n">
        <v>37027.875</v>
      </c>
    </row>
    <row r="1656" customFormat="false" ht="12.75" hidden="false" customHeight="false" outlineLevel="0" collapsed="false">
      <c r="A1656" s="191" t="str">
        <f aca="false">B1656&amp;" "&amp;C1656&amp;" "&amp;D1656</f>
        <v> Natural Gas Physical</v>
      </c>
      <c r="B1656" s="191" t="str">
        <f aca="false">IF((LEFT(N1656,2)="US"),"US","")</f>
        <v/>
      </c>
      <c r="C1656" s="191" t="str">
        <f aca="false">M1656</f>
        <v>Natural Gas</v>
      </c>
      <c r="D1656" s="191" t="str">
        <f aca="false">IF(ISNUMBER(FIND("Phy",N1656))=TRUE(),"Physical","Financial")</f>
        <v>Physical</v>
      </c>
      <c r="E1656" s="191" t="n">
        <f aca="false">IF(VLOOKUP(S1656,'DD-Lookup'!$J$6:$L$50,3,FALSE())="Monthly",(YEAR(AC1656)-YEAR(AB1656))*12+MONTH(AC1656)-MONTH(AB1656)+1,(AC1656-AB1656+1))</f>
        <v>1</v>
      </c>
      <c r="F1656" s="220" t="n">
        <f aca="false">E1656*SUM(P1656:Q1656)</f>
        <v>5000</v>
      </c>
      <c r="G1656" s="196" t="n">
        <v>1246283</v>
      </c>
      <c r="H1656" s="197" t="n">
        <v>37026.3616550926</v>
      </c>
      <c r="I1656" s="0" t="s">
        <v>2271</v>
      </c>
      <c r="M1656" s="0" t="s">
        <v>927</v>
      </c>
      <c r="N1656" s="0" t="s">
        <v>1719</v>
      </c>
      <c r="O1656" s="0" t="s">
        <v>2263</v>
      </c>
      <c r="Q1656" s="198" t="n">
        <v>5000</v>
      </c>
      <c r="S1656" s="0" t="s">
        <v>1343</v>
      </c>
      <c r="T1656" s="0" t="s">
        <v>772</v>
      </c>
      <c r="U1656" s="200" t="n">
        <v>4.29</v>
      </c>
      <c r="V1656" s="0" t="s">
        <v>2272</v>
      </c>
      <c r="W1656" s="0" t="s">
        <v>2265</v>
      </c>
      <c r="X1656" s="0" t="s">
        <v>2266</v>
      </c>
      <c r="Y1656" s="0" t="s">
        <v>1376</v>
      </c>
      <c r="Z1656" s="0" t="s">
        <v>646</v>
      </c>
      <c r="AA1656" s="0" t="n">
        <v>789280</v>
      </c>
      <c r="AB1656" s="197" t="n">
        <v>37027.875</v>
      </c>
      <c r="AC1656" s="197" t="n">
        <v>37027.875</v>
      </c>
    </row>
    <row r="1657" customFormat="false" ht="12.75" hidden="false" customHeight="false" outlineLevel="0" collapsed="false">
      <c r="A1657" s="191" t="str">
        <f aca="false">B1657&amp;" "&amp;C1657&amp;" "&amp;D1657</f>
        <v> Natural Gas Physical</v>
      </c>
      <c r="B1657" s="191" t="str">
        <f aca="false">IF((LEFT(N1657,2)="US"),"US","")</f>
        <v/>
      </c>
      <c r="C1657" s="191" t="str">
        <f aca="false">M1657</f>
        <v>Natural Gas</v>
      </c>
      <c r="D1657" s="191" t="str">
        <f aca="false">IF(ISNUMBER(FIND("Phy",N1657))=TRUE(),"Physical","Financial")</f>
        <v>Physical</v>
      </c>
      <c r="E1657" s="191" t="n">
        <f aca="false">IF(VLOOKUP(S1657,'DD-Lookup'!$J$6:$L$50,3,FALSE())="Monthly",(YEAR(AC1657)-YEAR(AB1657))*12+MONTH(AC1657)-MONTH(AB1657)+1,(AC1657-AB1657+1))</f>
        <v>1</v>
      </c>
      <c r="F1657" s="220" t="n">
        <f aca="false">E1657*SUM(P1657:Q1657)</f>
        <v>10000</v>
      </c>
      <c r="G1657" s="196" t="n">
        <v>1246285</v>
      </c>
      <c r="H1657" s="197" t="n">
        <v>37026.3616666667</v>
      </c>
      <c r="I1657" s="0" t="s">
        <v>1406</v>
      </c>
      <c r="M1657" s="0" t="s">
        <v>927</v>
      </c>
      <c r="N1657" s="0" t="s">
        <v>1448</v>
      </c>
      <c r="O1657" s="0" t="s">
        <v>1449</v>
      </c>
      <c r="P1657" s="198" t="n">
        <v>10000</v>
      </c>
      <c r="S1657" s="0" t="s">
        <v>1343</v>
      </c>
      <c r="T1657" s="0" t="s">
        <v>772</v>
      </c>
      <c r="U1657" s="200" t="n">
        <v>4.685</v>
      </c>
      <c r="V1657" s="0" t="s">
        <v>1450</v>
      </c>
      <c r="W1657" s="0" t="s">
        <v>1451</v>
      </c>
      <c r="X1657" s="0" t="s">
        <v>1452</v>
      </c>
      <c r="Y1657" s="0" t="s">
        <v>1376</v>
      </c>
      <c r="Z1657" s="0" t="s">
        <v>573</v>
      </c>
      <c r="AA1657" s="0" t="n">
        <v>789282</v>
      </c>
      <c r="AB1657" s="197" t="n">
        <v>37027.875</v>
      </c>
      <c r="AC1657" s="197" t="n">
        <v>37027.875</v>
      </c>
    </row>
    <row r="1658" customFormat="false" ht="12.75" hidden="false" customHeight="false" outlineLevel="0" collapsed="false">
      <c r="A1658" s="191" t="str">
        <f aca="false">B1658&amp;" "&amp;C1658&amp;" "&amp;D1658</f>
        <v>US Natural Gas Physical</v>
      </c>
      <c r="B1658" s="191" t="str">
        <f aca="false">IF((LEFT(N1658,2)="US"),"US","")</f>
        <v>US</v>
      </c>
      <c r="C1658" s="191" t="str">
        <f aca="false">M1658</f>
        <v>Natural Gas</v>
      </c>
      <c r="D1658" s="191" t="str">
        <f aca="false">IF(ISNUMBER(FIND("Phy",N1658))=TRUE(),"Physical","Financial")</f>
        <v>Physical</v>
      </c>
      <c r="E1658" s="191" t="n">
        <f aca="false">IF(VLOOKUP(S1658,'DD-Lookup'!$J$6:$L$50,3,FALSE())="Monthly",(YEAR(AC1658)-YEAR(AB1658))*12+MONTH(AC1658)-MONTH(AB1658)+1,(AC1658-AB1658+1))</f>
        <v>1</v>
      </c>
      <c r="F1658" s="220" t="n">
        <f aca="false">E1658*SUM(P1658:Q1658)</f>
        <v>5000</v>
      </c>
      <c r="G1658" s="196" t="n">
        <v>1246284</v>
      </c>
      <c r="H1658" s="197" t="n">
        <v>37026.3616666667</v>
      </c>
      <c r="I1658" s="0" t="s">
        <v>609</v>
      </c>
      <c r="M1658" s="0" t="s">
        <v>927</v>
      </c>
      <c r="N1658" s="0" t="s">
        <v>1371</v>
      </c>
      <c r="O1658" s="0" t="s">
        <v>1751</v>
      </c>
      <c r="P1658" s="198" t="n">
        <v>5000</v>
      </c>
      <c r="S1658" s="0" t="s">
        <v>1343</v>
      </c>
      <c r="T1658" s="0" t="s">
        <v>772</v>
      </c>
      <c r="U1658" s="200" t="n">
        <v>3.26</v>
      </c>
      <c r="V1658" s="0" t="s">
        <v>1953</v>
      </c>
      <c r="W1658" s="0" t="s">
        <v>1752</v>
      </c>
      <c r="X1658" s="0" t="s">
        <v>1676</v>
      </c>
      <c r="Y1658" s="0" t="s">
        <v>1376</v>
      </c>
      <c r="Z1658" s="0" t="s">
        <v>573</v>
      </c>
      <c r="AA1658" s="0" t="n">
        <v>789281</v>
      </c>
      <c r="AB1658" s="197" t="n">
        <v>37027.875</v>
      </c>
      <c r="AC1658" s="197" t="n">
        <v>37027.875</v>
      </c>
    </row>
    <row r="1659" customFormat="false" ht="12.75" hidden="false" customHeight="false" outlineLevel="0" collapsed="false">
      <c r="A1659" s="191" t="str">
        <f aca="false">B1659&amp;" "&amp;C1659&amp;" "&amp;D1659</f>
        <v>US Natural Gas Financial</v>
      </c>
      <c r="B1659" s="191" t="str">
        <f aca="false">IF((LEFT(N1659,2)="US"),"US","")</f>
        <v>US</v>
      </c>
      <c r="C1659" s="191" t="str">
        <f aca="false">M1659</f>
        <v>Natural Gas</v>
      </c>
      <c r="D1659" s="191" t="str">
        <f aca="false">IF(ISNUMBER(FIND("Phy",N1659))=TRUE(),"Physical","Financial")</f>
        <v>Financial</v>
      </c>
      <c r="E1659" s="191" t="n">
        <f aca="false">IF(VLOOKUP(S1659,'DD-Lookup'!$J$6:$L$50,3,FALSE())="Monthly",(YEAR(AC1659)-YEAR(AB1659))*12+MONTH(AC1659)-MONTH(AB1659)+1,(AC1659-AB1659+1))</f>
        <v>16</v>
      </c>
      <c r="F1659" s="220" t="n">
        <f aca="false">E1659*SUM(P1659:Q1659)</f>
        <v>240000</v>
      </c>
      <c r="G1659" s="196" t="n">
        <v>1246286</v>
      </c>
      <c r="H1659" s="197" t="n">
        <v>37026.3616898148</v>
      </c>
      <c r="I1659" s="0" t="s">
        <v>609</v>
      </c>
      <c r="M1659" s="0" t="s">
        <v>927</v>
      </c>
      <c r="N1659" s="0" t="s">
        <v>1341</v>
      </c>
      <c r="O1659" s="0" t="s">
        <v>1518</v>
      </c>
      <c r="P1659" s="198" t="n">
        <v>15000</v>
      </c>
      <c r="S1659" s="0" t="s">
        <v>1343</v>
      </c>
      <c r="T1659" s="0" t="s">
        <v>772</v>
      </c>
      <c r="U1659" s="200" t="n">
        <v>4.435</v>
      </c>
      <c r="V1659" s="0" t="s">
        <v>1519</v>
      </c>
      <c r="W1659" s="0" t="s">
        <v>1520</v>
      </c>
      <c r="X1659" s="0" t="s">
        <v>1521</v>
      </c>
      <c r="Y1659" s="0" t="s">
        <v>893</v>
      </c>
      <c r="Z1659" s="0" t="s">
        <v>573</v>
      </c>
      <c r="AA1659" s="0" t="s">
        <v>2273</v>
      </c>
      <c r="AB1659" s="197" t="n">
        <v>37027.875</v>
      </c>
      <c r="AC1659" s="197" t="n">
        <v>37042.875</v>
      </c>
      <c r="AD1659" s="0" t="n">
        <f aca="false">(AC1659-AB1659+1)*SUM(P1659:Q1659)</f>
        <v>240000</v>
      </c>
    </row>
    <row r="1660" customFormat="false" ht="12.75" hidden="false" customHeight="false" outlineLevel="0" collapsed="false">
      <c r="A1660" s="191" t="str">
        <f aca="false">B1660&amp;" "&amp;C1660&amp;" "&amp;D1660</f>
        <v>US Power Physical</v>
      </c>
      <c r="B1660" s="191" t="str">
        <f aca="false">IF((LEFT(N1660,2)="US"),"US","")</f>
        <v>US</v>
      </c>
      <c r="C1660" s="191" t="str">
        <f aca="false">M1660</f>
        <v>Power</v>
      </c>
      <c r="D1660" s="191" t="str">
        <f aca="false">IF(ISNUMBER(FIND("Phy",N1660))=TRUE(),"Physical","Financial")</f>
        <v>Physical</v>
      </c>
      <c r="E1660" s="191" t="n">
        <f aca="false">IF(VLOOKUP(S1660,'DD-Lookup'!$J$6:$L$50,3,FALSE())="Monthly",(YEAR(AC1660)-YEAR(AB1660))*12+MONTH(AC1660)-MONTH(AB1660)+1,(AC1660-AB1660+1))</f>
        <v>1</v>
      </c>
      <c r="F1660" s="220" t="n">
        <f aca="false">E1660*SUM(P1660:Q1660)</f>
        <v>50</v>
      </c>
      <c r="G1660" s="196" t="n">
        <v>1246287</v>
      </c>
      <c r="H1660" s="197" t="n">
        <v>37026.361712963</v>
      </c>
      <c r="I1660" s="0" t="s">
        <v>1228</v>
      </c>
      <c r="M1660" s="0" t="s">
        <v>72</v>
      </c>
      <c r="N1660" s="0" t="s">
        <v>1190</v>
      </c>
      <c r="O1660" s="0" t="s">
        <v>1230</v>
      </c>
      <c r="P1660" s="198" t="n">
        <v>50</v>
      </c>
      <c r="S1660" s="0" t="s">
        <v>781</v>
      </c>
      <c r="T1660" s="0" t="s">
        <v>772</v>
      </c>
      <c r="U1660" s="200" t="n">
        <v>37</v>
      </c>
      <c r="V1660" s="0" t="s">
        <v>1229</v>
      </c>
      <c r="W1660" s="0" t="s">
        <v>1232</v>
      </c>
      <c r="X1660" s="0" t="s">
        <v>1233</v>
      </c>
      <c r="Y1660" s="0" t="s">
        <v>1167</v>
      </c>
      <c r="Z1660" s="0" t="s">
        <v>628</v>
      </c>
      <c r="AA1660" s="0" t="n">
        <v>611139.1</v>
      </c>
      <c r="AB1660" s="197" t="n">
        <v>37027.875</v>
      </c>
      <c r="AC1660" s="197" t="n">
        <v>37027.875</v>
      </c>
    </row>
    <row r="1661" customFormat="false" ht="12.75" hidden="false" customHeight="false" outlineLevel="0" collapsed="false">
      <c r="A1661" s="191" t="str">
        <f aca="false">B1661&amp;" "&amp;C1661&amp;" "&amp;D1661</f>
        <v>US Natural Gas Financial</v>
      </c>
      <c r="B1661" s="191" t="str">
        <f aca="false">IF((LEFT(N1661,2)="US"),"US","")</f>
        <v>US</v>
      </c>
      <c r="C1661" s="191" t="str">
        <f aca="false">M1661</f>
        <v>Natural Gas</v>
      </c>
      <c r="D1661" s="191" t="str">
        <f aca="false">IF(ISNUMBER(FIND("Phy",N1661))=TRUE(),"Physical","Financial")</f>
        <v>Financial</v>
      </c>
      <c r="E1661" s="191" t="n">
        <f aca="false">IF(VLOOKUP(S1661,'DD-Lookup'!$J$6:$L$50,3,FALSE())="Monthly",(YEAR(AC1661)-YEAR(AB1661))*12+MONTH(AC1661)-MONTH(AB1661)+1,(AC1661-AB1661+1))</f>
        <v>31</v>
      </c>
      <c r="F1661" s="220" t="n">
        <f aca="false">E1661*SUM(P1661:Q1661)</f>
        <v>465000</v>
      </c>
      <c r="G1661" s="196" t="n">
        <v>1246289</v>
      </c>
      <c r="H1661" s="197" t="n">
        <v>37026.3617361111</v>
      </c>
      <c r="I1661" s="0" t="s">
        <v>1137</v>
      </c>
      <c r="M1661" s="0" t="s">
        <v>927</v>
      </c>
      <c r="N1661" s="0" t="s">
        <v>1341</v>
      </c>
      <c r="O1661" s="0" t="s">
        <v>1396</v>
      </c>
      <c r="P1661" s="198" t="n">
        <v>15000</v>
      </c>
      <c r="S1661" s="0" t="s">
        <v>1343</v>
      </c>
      <c r="T1661" s="0" t="s">
        <v>772</v>
      </c>
      <c r="U1661" s="200" t="n">
        <v>4.555</v>
      </c>
      <c r="V1661" s="0" t="s">
        <v>2274</v>
      </c>
      <c r="W1661" s="0" t="s">
        <v>1345</v>
      </c>
      <c r="X1661" s="0" t="s">
        <v>1346</v>
      </c>
      <c r="Y1661" s="0" t="s">
        <v>893</v>
      </c>
      <c r="Z1661" s="0" t="s">
        <v>573</v>
      </c>
      <c r="AA1661" s="0" t="s">
        <v>2275</v>
      </c>
      <c r="AB1661" s="197" t="n">
        <v>37073.875</v>
      </c>
      <c r="AC1661" s="197" t="n">
        <v>37103.875</v>
      </c>
      <c r="AD1661" s="0" t="n">
        <f aca="false">(AC1661-AB1661+1)*SUM(P1661:Q1661)</f>
        <v>465000</v>
      </c>
    </row>
    <row r="1662" customFormat="false" ht="12.75" hidden="false" customHeight="false" outlineLevel="0" collapsed="false">
      <c r="A1662" s="191" t="str">
        <f aca="false">B1662&amp;" "&amp;C1662&amp;" "&amp;D1662</f>
        <v>US Natural Gas Physical</v>
      </c>
      <c r="B1662" s="191" t="str">
        <f aca="false">IF((LEFT(N1662,2)="US"),"US","")</f>
        <v>US</v>
      </c>
      <c r="C1662" s="191" t="str">
        <f aca="false">M1662</f>
        <v>Natural Gas</v>
      </c>
      <c r="D1662" s="191" t="str">
        <f aca="false">IF(ISNUMBER(FIND("Phy",N1662))=TRUE(),"Physical","Financial")</f>
        <v>Physical</v>
      </c>
      <c r="E1662" s="191" t="n">
        <f aca="false">IF(VLOOKUP(S1662,'DD-Lookup'!$J$6:$L$50,3,FALSE())="Monthly",(YEAR(AC1662)-YEAR(AB1662))*12+MONTH(AC1662)-MONTH(AB1662)+1,(AC1662-AB1662+1))</f>
        <v>1</v>
      </c>
      <c r="F1662" s="220" t="n">
        <f aca="false">E1662*SUM(P1662:Q1662)</f>
        <v>5000</v>
      </c>
      <c r="G1662" s="196" t="n">
        <v>1246288</v>
      </c>
      <c r="H1662" s="197" t="n">
        <v>37026.3617361111</v>
      </c>
      <c r="I1662" s="0" t="s">
        <v>1430</v>
      </c>
      <c r="M1662" s="0" t="s">
        <v>927</v>
      </c>
      <c r="N1662" s="0" t="s">
        <v>1371</v>
      </c>
      <c r="O1662" s="0" t="s">
        <v>1433</v>
      </c>
      <c r="P1662" s="198" t="n">
        <v>5000</v>
      </c>
      <c r="S1662" s="0" t="s">
        <v>1343</v>
      </c>
      <c r="T1662" s="0" t="s">
        <v>772</v>
      </c>
      <c r="U1662" s="200" t="n">
        <v>4.33</v>
      </c>
      <c r="V1662" s="0" t="s">
        <v>1559</v>
      </c>
      <c r="W1662" s="0" t="s">
        <v>1424</v>
      </c>
      <c r="X1662" s="0" t="s">
        <v>1425</v>
      </c>
      <c r="Y1662" s="0" t="s">
        <v>1376</v>
      </c>
      <c r="Z1662" s="0" t="s">
        <v>573</v>
      </c>
      <c r="AA1662" s="0" t="n">
        <v>789283</v>
      </c>
      <c r="AB1662" s="197" t="n">
        <v>37027.875</v>
      </c>
      <c r="AC1662" s="197" t="n">
        <v>37027.875</v>
      </c>
    </row>
    <row r="1663" customFormat="false" ht="12.75" hidden="false" customHeight="false" outlineLevel="0" collapsed="false">
      <c r="A1663" s="191" t="str">
        <f aca="false">B1663&amp;" "&amp;C1663&amp;" "&amp;D1663</f>
        <v>US Natural Gas Financial</v>
      </c>
      <c r="B1663" s="191" t="str">
        <f aca="false">IF((LEFT(N1663,2)="US"),"US","")</f>
        <v>US</v>
      </c>
      <c r="C1663" s="191" t="str">
        <f aca="false">M1663</f>
        <v>Natural Gas</v>
      </c>
      <c r="D1663" s="191" t="str">
        <f aca="false">IF(ISNUMBER(FIND("Phy",N1663))=TRUE(),"Physical","Financial")</f>
        <v>Financial</v>
      </c>
      <c r="E1663" s="191" t="n">
        <f aca="false">IF(VLOOKUP(S1663,'DD-Lookup'!$J$6:$L$50,3,FALSE())="Monthly",(YEAR(AC1663)-YEAR(AB1663))*12+MONTH(AC1663)-MONTH(AB1663)+1,(AC1663-AB1663+1))</f>
        <v>30</v>
      </c>
      <c r="F1663" s="220" t="n">
        <f aca="false">E1663*SUM(P1663:Q1663)</f>
        <v>150000</v>
      </c>
      <c r="G1663" s="196" t="n">
        <v>1246292</v>
      </c>
      <c r="H1663" s="197" t="n">
        <v>37026.3617939815</v>
      </c>
      <c r="I1663" s="0" t="s">
        <v>643</v>
      </c>
      <c r="M1663" s="0" t="s">
        <v>927</v>
      </c>
      <c r="N1663" s="0" t="s">
        <v>1399</v>
      </c>
      <c r="O1663" s="0" t="s">
        <v>1736</v>
      </c>
      <c r="Q1663" s="198" t="n">
        <v>5000</v>
      </c>
      <c r="S1663" s="0" t="s">
        <v>1343</v>
      </c>
      <c r="T1663" s="0" t="s">
        <v>772</v>
      </c>
      <c r="U1663" s="200" t="n">
        <v>-1.14</v>
      </c>
      <c r="V1663" s="0" t="s">
        <v>2276</v>
      </c>
      <c r="W1663" s="0" t="s">
        <v>1737</v>
      </c>
      <c r="X1663" s="0" t="s">
        <v>1738</v>
      </c>
      <c r="Y1663" s="0" t="s">
        <v>893</v>
      </c>
      <c r="Z1663" s="0" t="s">
        <v>573</v>
      </c>
      <c r="AA1663" s="0" t="s">
        <v>2277</v>
      </c>
      <c r="AB1663" s="197" t="n">
        <v>37043.875</v>
      </c>
      <c r="AC1663" s="197" t="n">
        <v>37072.875</v>
      </c>
      <c r="AD1663" s="0" t="n">
        <f aca="false">(AC1663-AB1663+1)*SUM(P1663:Q1663)</f>
        <v>150000</v>
      </c>
    </row>
    <row r="1664" customFormat="false" ht="12.75" hidden="false" customHeight="false" outlineLevel="0" collapsed="false">
      <c r="A1664" s="191" t="str">
        <f aca="false">B1664&amp;" "&amp;C1664&amp;" "&amp;D1664</f>
        <v>US Natural Gas Financial</v>
      </c>
      <c r="B1664" s="191" t="str">
        <f aca="false">IF((LEFT(N1664,2)="US"),"US","")</f>
        <v>US</v>
      </c>
      <c r="C1664" s="191" t="str">
        <f aca="false">M1664</f>
        <v>Natural Gas</v>
      </c>
      <c r="D1664" s="191" t="str">
        <f aca="false">IF(ISNUMBER(FIND("Phy",N1664))=TRUE(),"Physical","Financial")</f>
        <v>Financial</v>
      </c>
      <c r="E1664" s="191" t="n">
        <f aca="false">IF(VLOOKUP(S1664,'DD-Lookup'!$J$6:$L$50,3,FALSE())="Monthly",(YEAR(AC1664)-YEAR(AB1664))*12+MONTH(AC1664)-MONTH(AB1664)+1,(AC1664-AB1664+1))</f>
        <v>153</v>
      </c>
      <c r="F1664" s="220" t="n">
        <f aca="false">E1664*SUM(P1664:Q1664)</f>
        <v>765000</v>
      </c>
      <c r="G1664" s="196" t="n">
        <v>1246294</v>
      </c>
      <c r="H1664" s="197" t="n">
        <v>37026.3618055556</v>
      </c>
      <c r="I1664" s="0" t="s">
        <v>1340</v>
      </c>
      <c r="M1664" s="0" t="s">
        <v>927</v>
      </c>
      <c r="N1664" s="0" t="s">
        <v>1341</v>
      </c>
      <c r="O1664" s="0" t="s">
        <v>1526</v>
      </c>
      <c r="P1664" s="198" t="n">
        <v>5000</v>
      </c>
      <c r="S1664" s="0" t="s">
        <v>1343</v>
      </c>
      <c r="T1664" s="0" t="s">
        <v>772</v>
      </c>
      <c r="U1664" s="200" t="n">
        <v>4.585</v>
      </c>
      <c r="V1664" s="0" t="s">
        <v>2278</v>
      </c>
      <c r="W1664" s="0" t="s">
        <v>1345</v>
      </c>
      <c r="X1664" s="0" t="s">
        <v>1346</v>
      </c>
      <c r="Y1664" s="0" t="s">
        <v>893</v>
      </c>
      <c r="Z1664" s="0" t="s">
        <v>573</v>
      </c>
      <c r="AA1664" s="0" t="s">
        <v>2279</v>
      </c>
      <c r="AB1664" s="197" t="n">
        <v>37043</v>
      </c>
      <c r="AC1664" s="197" t="n">
        <v>37195</v>
      </c>
      <c r="AD1664" s="0" t="n">
        <f aca="false">(AC1664-AB1664+1)*SUM(P1664:Q1664)</f>
        <v>765000</v>
      </c>
    </row>
    <row r="1665" customFormat="false" ht="12.75" hidden="false" customHeight="false" outlineLevel="0" collapsed="false">
      <c r="A1665" s="191" t="str">
        <f aca="false">B1665&amp;" "&amp;C1665&amp;" "&amp;D1665</f>
        <v>US Natural Gas Physical</v>
      </c>
      <c r="B1665" s="191" t="str">
        <f aca="false">IF((LEFT(N1665,2)="US"),"US","")</f>
        <v>US</v>
      </c>
      <c r="C1665" s="191" t="str">
        <f aca="false">M1665</f>
        <v>Natural Gas</v>
      </c>
      <c r="D1665" s="191" t="str">
        <f aca="false">IF(ISNUMBER(FIND("Phy",N1665))=TRUE(),"Physical","Financial")</f>
        <v>Physical</v>
      </c>
      <c r="E1665" s="191" t="n">
        <f aca="false">IF(VLOOKUP(S1665,'DD-Lookup'!$J$6:$L$50,3,FALSE())="Monthly",(YEAR(AC1665)-YEAR(AB1665))*12+MONTH(AC1665)-MONTH(AB1665)+1,(AC1665-AB1665+1))</f>
        <v>1</v>
      </c>
      <c r="F1665" s="220" t="n">
        <f aca="false">E1665*SUM(P1665:Q1665)</f>
        <v>5000</v>
      </c>
      <c r="G1665" s="196" t="n">
        <v>1246293</v>
      </c>
      <c r="H1665" s="197" t="n">
        <v>37026.3618055556</v>
      </c>
      <c r="I1665" s="0" t="s">
        <v>1187</v>
      </c>
      <c r="M1665" s="0" t="s">
        <v>927</v>
      </c>
      <c r="N1665" s="0" t="s">
        <v>1371</v>
      </c>
      <c r="O1665" s="0" t="s">
        <v>1423</v>
      </c>
      <c r="P1665" s="198" t="n">
        <v>5000</v>
      </c>
      <c r="S1665" s="0" t="s">
        <v>1343</v>
      </c>
      <c r="T1665" s="0" t="s">
        <v>772</v>
      </c>
      <c r="U1665" s="200" t="n">
        <v>4.31</v>
      </c>
      <c r="V1665" s="0" t="s">
        <v>2280</v>
      </c>
      <c r="W1665" s="0" t="s">
        <v>1424</v>
      </c>
      <c r="X1665" s="0" t="s">
        <v>1425</v>
      </c>
      <c r="Y1665" s="0" t="s">
        <v>1376</v>
      </c>
      <c r="Z1665" s="0" t="s">
        <v>573</v>
      </c>
      <c r="AA1665" s="0" t="n">
        <v>789284</v>
      </c>
      <c r="AB1665" s="197" t="n">
        <v>37027.875</v>
      </c>
      <c r="AC1665" s="197" t="n">
        <v>37027.875</v>
      </c>
    </row>
    <row r="1666" customFormat="false" ht="12.75" hidden="false" customHeight="false" outlineLevel="0" collapsed="false">
      <c r="A1666" s="191" t="str">
        <f aca="false">B1666&amp;" "&amp;C1666&amp;" "&amp;D1666</f>
        <v>US Natural Gas Physical</v>
      </c>
      <c r="B1666" s="191" t="str">
        <f aca="false">IF((LEFT(N1666,2)="US"),"US","")</f>
        <v>US</v>
      </c>
      <c r="C1666" s="191" t="str">
        <f aca="false">M1666</f>
        <v>Natural Gas</v>
      </c>
      <c r="D1666" s="191" t="str">
        <f aca="false">IF(ISNUMBER(FIND("Phy",N1666))=TRUE(),"Physical","Financial")</f>
        <v>Physical</v>
      </c>
      <c r="E1666" s="191" t="n">
        <f aca="false">IF(VLOOKUP(S1666,'DD-Lookup'!$J$6:$L$50,3,FALSE())="Monthly",(YEAR(AC1666)-YEAR(AB1666))*12+MONTH(AC1666)-MONTH(AB1666)+1,(AC1666-AB1666+1))</f>
        <v>1</v>
      </c>
      <c r="F1666" s="220" t="n">
        <f aca="false">E1666*SUM(P1666:Q1666)</f>
        <v>5000</v>
      </c>
      <c r="G1666" s="196" t="n">
        <v>1246295</v>
      </c>
      <c r="H1666" s="197" t="n">
        <v>37026.3618518519</v>
      </c>
      <c r="I1666" s="0" t="s">
        <v>1377</v>
      </c>
      <c r="M1666" s="0" t="s">
        <v>927</v>
      </c>
      <c r="N1666" s="0" t="s">
        <v>1371</v>
      </c>
      <c r="O1666" s="0" t="s">
        <v>1423</v>
      </c>
      <c r="Q1666" s="198" t="n">
        <v>5000</v>
      </c>
      <c r="S1666" s="0" t="s">
        <v>1343</v>
      </c>
      <c r="T1666" s="0" t="s">
        <v>772</v>
      </c>
      <c r="U1666" s="200" t="n">
        <v>4.315</v>
      </c>
      <c r="V1666" s="0" t="s">
        <v>1473</v>
      </c>
      <c r="W1666" s="0" t="s">
        <v>1424</v>
      </c>
      <c r="X1666" s="0" t="s">
        <v>1425</v>
      </c>
      <c r="Y1666" s="0" t="s">
        <v>1376</v>
      </c>
      <c r="Z1666" s="0" t="s">
        <v>573</v>
      </c>
      <c r="AA1666" s="0" t="n">
        <v>789285</v>
      </c>
      <c r="AB1666" s="197" t="n">
        <v>37027.875</v>
      </c>
      <c r="AC1666" s="197" t="n">
        <v>37027.875</v>
      </c>
    </row>
    <row r="1667" customFormat="false" ht="12.75" hidden="false" customHeight="false" outlineLevel="0" collapsed="false">
      <c r="A1667" s="191" t="str">
        <f aca="false">B1667&amp;" "&amp;C1667&amp;" "&amp;D1667</f>
        <v>US Natural Gas Financial</v>
      </c>
      <c r="B1667" s="191" t="str">
        <f aca="false">IF((LEFT(N1667,2)="US"),"US","")</f>
        <v>US</v>
      </c>
      <c r="C1667" s="191" t="str">
        <f aca="false">M1667</f>
        <v>Natural Gas</v>
      </c>
      <c r="D1667" s="191" t="str">
        <f aca="false">IF(ISNUMBER(FIND("Phy",N1667))=TRUE(),"Physical","Financial")</f>
        <v>Financial</v>
      </c>
      <c r="E1667" s="191" t="n">
        <f aca="false">IF(VLOOKUP(S1667,'DD-Lookup'!$J$6:$L$50,3,FALSE())="Monthly",(YEAR(AC1667)-YEAR(AB1667))*12+MONTH(AC1667)-MONTH(AB1667)+1,(AC1667-AB1667+1))</f>
        <v>16</v>
      </c>
      <c r="F1667" s="220" t="n">
        <f aca="false">E1667*SUM(P1667:Q1667)</f>
        <v>240000</v>
      </c>
      <c r="G1667" s="196" t="n">
        <v>1246296</v>
      </c>
      <c r="H1667" s="197" t="n">
        <v>37026.3618634259</v>
      </c>
      <c r="I1667" s="0" t="s">
        <v>609</v>
      </c>
      <c r="M1667" s="0" t="s">
        <v>927</v>
      </c>
      <c r="N1667" s="0" t="s">
        <v>1341</v>
      </c>
      <c r="O1667" s="0" t="s">
        <v>1518</v>
      </c>
      <c r="P1667" s="198" t="n">
        <v>15000</v>
      </c>
      <c r="S1667" s="0" t="s">
        <v>1343</v>
      </c>
      <c r="T1667" s="0" t="s">
        <v>772</v>
      </c>
      <c r="U1667" s="200" t="n">
        <v>4.43</v>
      </c>
      <c r="V1667" s="0" t="s">
        <v>1519</v>
      </c>
      <c r="W1667" s="0" t="s">
        <v>1520</v>
      </c>
      <c r="X1667" s="0" t="s">
        <v>1521</v>
      </c>
      <c r="Y1667" s="0" t="s">
        <v>893</v>
      </c>
      <c r="Z1667" s="0" t="s">
        <v>573</v>
      </c>
      <c r="AA1667" s="0" t="s">
        <v>2281</v>
      </c>
      <c r="AB1667" s="197" t="n">
        <v>37027.875</v>
      </c>
      <c r="AC1667" s="197" t="n">
        <v>37042.875</v>
      </c>
      <c r="AD1667" s="0" t="n">
        <f aca="false">(AC1667-AB1667+1)*SUM(P1667:Q1667)</f>
        <v>240000</v>
      </c>
    </row>
    <row r="1668" customFormat="false" ht="12.75" hidden="false" customHeight="false" outlineLevel="0" collapsed="false">
      <c r="A1668" s="191" t="str">
        <f aca="false">B1668&amp;" "&amp;C1668&amp;" "&amp;D1668</f>
        <v>US Natural Gas Physical</v>
      </c>
      <c r="B1668" s="191" t="str">
        <f aca="false">IF((LEFT(N1668,2)="US"),"US","")</f>
        <v>US</v>
      </c>
      <c r="C1668" s="191" t="str">
        <f aca="false">M1668</f>
        <v>Natural Gas</v>
      </c>
      <c r="D1668" s="191" t="str">
        <f aca="false">IF(ISNUMBER(FIND("Phy",N1668))=TRUE(),"Physical","Financial")</f>
        <v>Physical</v>
      </c>
      <c r="E1668" s="191" t="n">
        <f aca="false">IF(VLOOKUP(S1668,'DD-Lookup'!$J$6:$L$50,3,FALSE())="Monthly",(YEAR(AC1668)-YEAR(AB1668))*12+MONTH(AC1668)-MONTH(AB1668)+1,(AC1668-AB1668+1))</f>
        <v>1</v>
      </c>
      <c r="F1668" s="220" t="n">
        <f aca="false">E1668*SUM(P1668:Q1668)</f>
        <v>10000</v>
      </c>
      <c r="G1668" s="196" t="n">
        <v>1246297</v>
      </c>
      <c r="H1668" s="197" t="n">
        <v>37026.3618634259</v>
      </c>
      <c r="I1668" s="0" t="s">
        <v>1377</v>
      </c>
      <c r="M1668" s="0" t="s">
        <v>927</v>
      </c>
      <c r="N1668" s="0" t="s">
        <v>1371</v>
      </c>
      <c r="O1668" s="0" t="s">
        <v>1372</v>
      </c>
      <c r="P1668" s="198" t="n">
        <v>10000</v>
      </c>
      <c r="S1668" s="0" t="s">
        <v>1343</v>
      </c>
      <c r="T1668" s="0" t="s">
        <v>772</v>
      </c>
      <c r="U1668" s="200" t="n">
        <v>4.5475</v>
      </c>
      <c r="V1668" s="0" t="s">
        <v>1458</v>
      </c>
      <c r="W1668" s="0" t="s">
        <v>1374</v>
      </c>
      <c r="X1668" s="0" t="s">
        <v>1375</v>
      </c>
      <c r="Y1668" s="0" t="s">
        <v>1376</v>
      </c>
      <c r="Z1668" s="0" t="s">
        <v>573</v>
      </c>
      <c r="AA1668" s="0" t="n">
        <v>789286</v>
      </c>
      <c r="AB1668" s="197" t="n">
        <v>37027.875</v>
      </c>
      <c r="AC1668" s="197" t="n">
        <v>37027.875</v>
      </c>
    </row>
    <row r="1669" customFormat="false" ht="12.75" hidden="false" customHeight="false" outlineLevel="0" collapsed="false">
      <c r="A1669" s="191" t="str">
        <f aca="false">B1669&amp;" "&amp;C1669&amp;" "&amp;D1669</f>
        <v>US Natural Gas Physical</v>
      </c>
      <c r="B1669" s="191" t="str">
        <f aca="false">IF((LEFT(N1669,2)="US"),"US","")</f>
        <v>US</v>
      </c>
      <c r="C1669" s="191" t="str">
        <f aca="false">M1669</f>
        <v>Natural Gas</v>
      </c>
      <c r="D1669" s="191" t="str">
        <f aca="false">IF(ISNUMBER(FIND("Phy",N1669))=TRUE(),"Physical","Financial")</f>
        <v>Physical</v>
      </c>
      <c r="E1669" s="191" t="n">
        <f aca="false">IF(VLOOKUP(S1669,'DD-Lookup'!$J$6:$L$50,3,FALSE())="Monthly",(YEAR(AC1669)-YEAR(AB1669))*12+MONTH(AC1669)-MONTH(AB1669)+1,(AC1669-AB1669+1))</f>
        <v>1</v>
      </c>
      <c r="F1669" s="220" t="n">
        <f aca="false">E1669*SUM(P1669:Q1669)</f>
        <v>10000</v>
      </c>
      <c r="G1669" s="196" t="n">
        <v>1246298</v>
      </c>
      <c r="H1669" s="197" t="n">
        <v>37026.3618981482</v>
      </c>
      <c r="I1669" s="0" t="s">
        <v>625</v>
      </c>
      <c r="M1669" s="0" t="s">
        <v>927</v>
      </c>
      <c r="N1669" s="0" t="s">
        <v>1371</v>
      </c>
      <c r="O1669" s="0" t="s">
        <v>2146</v>
      </c>
      <c r="P1669" s="198" t="n">
        <v>10000</v>
      </c>
      <c r="S1669" s="0" t="s">
        <v>1343</v>
      </c>
      <c r="T1669" s="0" t="s">
        <v>772</v>
      </c>
      <c r="U1669" s="200" t="n">
        <v>4.415</v>
      </c>
      <c r="V1669" s="0" t="s">
        <v>1506</v>
      </c>
      <c r="W1669" s="0" t="s">
        <v>1682</v>
      </c>
      <c r="X1669" s="0" t="s">
        <v>2147</v>
      </c>
      <c r="Y1669" s="0" t="s">
        <v>1376</v>
      </c>
      <c r="Z1669" s="0" t="s">
        <v>573</v>
      </c>
      <c r="AA1669" s="0" t="n">
        <v>789287</v>
      </c>
      <c r="AB1669" s="197" t="n">
        <v>37027.875</v>
      </c>
      <c r="AC1669" s="197" t="n">
        <v>37027.875</v>
      </c>
    </row>
    <row r="1670" customFormat="false" ht="12.75" hidden="false" customHeight="false" outlineLevel="0" collapsed="false">
      <c r="A1670" s="191" t="str">
        <f aca="false">B1670&amp;" "&amp;C1670&amp;" "&amp;D1670</f>
        <v>US Natural Gas Physical</v>
      </c>
      <c r="B1670" s="191" t="str">
        <f aca="false">IF((LEFT(N1670,2)="US"),"US","")</f>
        <v>US</v>
      </c>
      <c r="C1670" s="191" t="str">
        <f aca="false">M1670</f>
        <v>Natural Gas</v>
      </c>
      <c r="D1670" s="191" t="str">
        <f aca="false">IF(ISNUMBER(FIND("Phy",N1670))=TRUE(),"Physical","Financial")</f>
        <v>Physical</v>
      </c>
      <c r="E1670" s="191" t="n">
        <f aca="false">IF(VLOOKUP(S1670,'DD-Lookup'!$J$6:$L$50,3,FALSE())="Monthly",(YEAR(AC1670)-YEAR(AB1670))*12+MONTH(AC1670)-MONTH(AB1670)+1,(AC1670-AB1670+1))</f>
        <v>1</v>
      </c>
      <c r="F1670" s="220" t="n">
        <f aca="false">E1670*SUM(P1670:Q1670)</f>
        <v>10000</v>
      </c>
      <c r="G1670" s="196" t="n">
        <v>1246300</v>
      </c>
      <c r="H1670" s="197" t="n">
        <v>37026.3619328704</v>
      </c>
      <c r="I1670" s="0" t="s">
        <v>609</v>
      </c>
      <c r="M1670" s="0" t="s">
        <v>927</v>
      </c>
      <c r="N1670" s="0" t="s">
        <v>1371</v>
      </c>
      <c r="O1670" s="0" t="s">
        <v>1372</v>
      </c>
      <c r="Q1670" s="198" t="n">
        <v>10000</v>
      </c>
      <c r="S1670" s="0" t="s">
        <v>1343</v>
      </c>
      <c r="T1670" s="0" t="s">
        <v>772</v>
      </c>
      <c r="U1670" s="200" t="n">
        <v>4.5475</v>
      </c>
      <c r="V1670" s="0" t="s">
        <v>1453</v>
      </c>
      <c r="W1670" s="0" t="s">
        <v>1374</v>
      </c>
      <c r="X1670" s="0" t="s">
        <v>1375</v>
      </c>
      <c r="Y1670" s="0" t="s">
        <v>1376</v>
      </c>
      <c r="Z1670" s="0" t="s">
        <v>573</v>
      </c>
      <c r="AA1670" s="0" t="n">
        <v>789288</v>
      </c>
      <c r="AB1670" s="197" t="n">
        <v>37027.875</v>
      </c>
      <c r="AC1670" s="197" t="n">
        <v>37027.875</v>
      </c>
    </row>
    <row r="1671" customFormat="false" ht="12.75" hidden="false" customHeight="false" outlineLevel="0" collapsed="false">
      <c r="A1671" s="191" t="str">
        <f aca="false">B1671&amp;" "&amp;C1671&amp;" "&amp;D1671</f>
        <v>US Natural Gas Physical</v>
      </c>
      <c r="B1671" s="191" t="str">
        <f aca="false">IF((LEFT(N1671,2)="US"),"US","")</f>
        <v>US</v>
      </c>
      <c r="C1671" s="191" t="str">
        <f aca="false">M1671</f>
        <v>Natural Gas</v>
      </c>
      <c r="D1671" s="191" t="str">
        <f aca="false">IF(ISNUMBER(FIND("Phy",N1671))=TRUE(),"Physical","Financial")</f>
        <v>Physical</v>
      </c>
      <c r="E1671" s="191" t="n">
        <f aca="false">IF(VLOOKUP(S1671,'DD-Lookup'!$J$6:$L$50,3,FALSE())="Monthly",(YEAR(AC1671)-YEAR(AB1671))*12+MONTH(AC1671)-MONTH(AB1671)+1,(AC1671-AB1671+1))</f>
        <v>1</v>
      </c>
      <c r="F1671" s="220" t="n">
        <f aca="false">E1671*SUM(P1671:Q1671)</f>
        <v>10000</v>
      </c>
      <c r="G1671" s="196" t="n">
        <v>1246299</v>
      </c>
      <c r="H1671" s="197" t="n">
        <v>37026.3619328704</v>
      </c>
      <c r="I1671" s="0" t="s">
        <v>1251</v>
      </c>
      <c r="M1671" s="0" t="s">
        <v>927</v>
      </c>
      <c r="N1671" s="0" t="s">
        <v>1371</v>
      </c>
      <c r="O1671" s="0" t="s">
        <v>1372</v>
      </c>
      <c r="P1671" s="198" t="n">
        <v>10000</v>
      </c>
      <c r="S1671" s="0" t="s">
        <v>1343</v>
      </c>
      <c r="T1671" s="0" t="s">
        <v>772</v>
      </c>
      <c r="U1671" s="200" t="n">
        <v>4.5463</v>
      </c>
      <c r="V1671" s="0" t="s">
        <v>1373</v>
      </c>
      <c r="W1671" s="0" t="s">
        <v>1374</v>
      </c>
      <c r="X1671" s="0" t="s">
        <v>1375</v>
      </c>
      <c r="Y1671" s="0" t="s">
        <v>1376</v>
      </c>
      <c r="Z1671" s="0" t="s">
        <v>573</v>
      </c>
      <c r="AA1671" s="0" t="n">
        <v>789289</v>
      </c>
      <c r="AB1671" s="197" t="n">
        <v>37027.875</v>
      </c>
      <c r="AC1671" s="197" t="n">
        <v>37027.875</v>
      </c>
    </row>
    <row r="1672" customFormat="false" ht="12.75" hidden="false" customHeight="false" outlineLevel="0" collapsed="false">
      <c r="A1672" s="191" t="str">
        <f aca="false">B1672&amp;" "&amp;C1672&amp;" "&amp;D1672</f>
        <v>US Natural Gas Physical</v>
      </c>
      <c r="B1672" s="191" t="str">
        <f aca="false">IF((LEFT(N1672,2)="US"),"US","")</f>
        <v>US</v>
      </c>
      <c r="C1672" s="191" t="str">
        <f aca="false">M1672</f>
        <v>Natural Gas</v>
      </c>
      <c r="D1672" s="191" t="str">
        <f aca="false">IF(ISNUMBER(FIND("Phy",N1672))=TRUE(),"Physical","Financial")</f>
        <v>Physical</v>
      </c>
      <c r="E1672" s="191" t="n">
        <f aca="false">IF(VLOOKUP(S1672,'DD-Lookup'!$J$6:$L$50,3,FALSE())="Monthly",(YEAR(AC1672)-YEAR(AB1672))*12+MONTH(AC1672)-MONTH(AB1672)+1,(AC1672-AB1672+1))</f>
        <v>1</v>
      </c>
      <c r="F1672" s="220" t="n">
        <f aca="false">E1672*SUM(P1672:Q1672)</f>
        <v>5000</v>
      </c>
      <c r="G1672" s="196" t="n">
        <v>1246301</v>
      </c>
      <c r="H1672" s="197" t="n">
        <v>37026.3619444444</v>
      </c>
      <c r="I1672" s="0" t="s">
        <v>1328</v>
      </c>
      <c r="M1672" s="0" t="s">
        <v>927</v>
      </c>
      <c r="N1672" s="0" t="s">
        <v>1371</v>
      </c>
      <c r="O1672" s="0" t="s">
        <v>1533</v>
      </c>
      <c r="P1672" s="198" t="n">
        <v>5000</v>
      </c>
      <c r="S1672" s="0" t="s">
        <v>1343</v>
      </c>
      <c r="T1672" s="0" t="s">
        <v>772</v>
      </c>
      <c r="U1672" s="200" t="n">
        <v>4.5438</v>
      </c>
      <c r="V1672" s="0" t="s">
        <v>1439</v>
      </c>
      <c r="W1672" s="0" t="s">
        <v>1374</v>
      </c>
      <c r="X1672" s="0" t="s">
        <v>1375</v>
      </c>
      <c r="Y1672" s="0" t="s">
        <v>1376</v>
      </c>
      <c r="Z1672" s="0" t="s">
        <v>573</v>
      </c>
      <c r="AA1672" s="0" t="n">
        <v>789290</v>
      </c>
      <c r="AB1672" s="197" t="n">
        <v>37027.875</v>
      </c>
      <c r="AC1672" s="197" t="n">
        <v>37027.875</v>
      </c>
    </row>
    <row r="1673" customFormat="false" ht="12.75" hidden="false" customHeight="false" outlineLevel="0" collapsed="false">
      <c r="A1673" s="191" t="str">
        <f aca="false">B1673&amp;" "&amp;C1673&amp;" "&amp;D1673</f>
        <v>US Natural Gas Physical</v>
      </c>
      <c r="B1673" s="191" t="str">
        <f aca="false">IF((LEFT(N1673,2)="US"),"US","")</f>
        <v>US</v>
      </c>
      <c r="C1673" s="191" t="str">
        <f aca="false">M1673</f>
        <v>Natural Gas</v>
      </c>
      <c r="D1673" s="191" t="str">
        <f aca="false">IF(ISNUMBER(FIND("Phy",N1673))=TRUE(),"Physical","Financial")</f>
        <v>Physical</v>
      </c>
      <c r="E1673" s="191" t="n">
        <f aca="false">IF(VLOOKUP(S1673,'DD-Lookup'!$J$6:$L$50,3,FALSE())="Monthly",(YEAR(AC1673)-YEAR(AB1673))*12+MONTH(AC1673)-MONTH(AB1673)+1,(AC1673-AB1673+1))</f>
        <v>1</v>
      </c>
      <c r="F1673" s="220" t="n">
        <f aca="false">E1673*SUM(P1673:Q1673)</f>
        <v>10000</v>
      </c>
      <c r="G1673" s="196" t="n">
        <v>1246302</v>
      </c>
      <c r="H1673" s="197" t="n">
        <v>37026.3619791667</v>
      </c>
      <c r="I1673" s="0" t="s">
        <v>625</v>
      </c>
      <c r="M1673" s="0" t="s">
        <v>927</v>
      </c>
      <c r="N1673" s="0" t="s">
        <v>1371</v>
      </c>
      <c r="O1673" s="0" t="s">
        <v>1457</v>
      </c>
      <c r="Q1673" s="198" t="n">
        <v>10000</v>
      </c>
      <c r="S1673" s="0" t="s">
        <v>1343</v>
      </c>
      <c r="T1673" s="0" t="s">
        <v>772</v>
      </c>
      <c r="U1673" s="200" t="n">
        <v>4.4</v>
      </c>
      <c r="V1673" s="0" t="s">
        <v>1496</v>
      </c>
      <c r="W1673" s="0" t="s">
        <v>1459</v>
      </c>
      <c r="X1673" s="0" t="s">
        <v>1460</v>
      </c>
      <c r="Y1673" s="0" t="s">
        <v>1376</v>
      </c>
      <c r="Z1673" s="0" t="s">
        <v>573</v>
      </c>
      <c r="AA1673" s="0" t="n">
        <v>789291</v>
      </c>
      <c r="AB1673" s="197" t="n">
        <v>37027.875</v>
      </c>
      <c r="AC1673" s="197" t="n">
        <v>37027.875</v>
      </c>
    </row>
    <row r="1674" customFormat="false" ht="12.75" hidden="false" customHeight="false" outlineLevel="0" collapsed="false">
      <c r="A1674" s="191" t="str">
        <f aca="false">B1674&amp;" "&amp;C1674&amp;" "&amp;D1674</f>
        <v>US Natural Gas Physical</v>
      </c>
      <c r="B1674" s="191" t="str">
        <f aca="false">IF((LEFT(N1674,2)="US"),"US","")</f>
        <v>US</v>
      </c>
      <c r="C1674" s="191" t="str">
        <f aca="false">M1674</f>
        <v>Natural Gas</v>
      </c>
      <c r="D1674" s="191" t="str">
        <f aca="false">IF(ISNUMBER(FIND("Phy",N1674))=TRUE(),"Physical","Financial")</f>
        <v>Physical</v>
      </c>
      <c r="E1674" s="191" t="n">
        <f aca="false">IF(VLOOKUP(S1674,'DD-Lookup'!$J$6:$L$50,3,FALSE())="Monthly",(YEAR(AC1674)-YEAR(AB1674))*12+MONTH(AC1674)-MONTH(AB1674)+1,(AC1674-AB1674+1))</f>
        <v>1</v>
      </c>
      <c r="F1674" s="220" t="n">
        <f aca="false">E1674*SUM(P1674:Q1674)</f>
        <v>10000</v>
      </c>
      <c r="G1674" s="196" t="n">
        <v>1246305</v>
      </c>
      <c r="H1674" s="197" t="n">
        <v>37026.3620138889</v>
      </c>
      <c r="I1674" s="0" t="s">
        <v>609</v>
      </c>
      <c r="M1674" s="0" t="s">
        <v>927</v>
      </c>
      <c r="N1674" s="0" t="s">
        <v>1371</v>
      </c>
      <c r="O1674" s="0" t="s">
        <v>1703</v>
      </c>
      <c r="P1674" s="198" t="n">
        <v>10000</v>
      </c>
      <c r="S1674" s="0" t="s">
        <v>1343</v>
      </c>
      <c r="T1674" s="0" t="s">
        <v>772</v>
      </c>
      <c r="U1674" s="200" t="n">
        <v>4.3</v>
      </c>
      <c r="V1674" s="0" t="s">
        <v>1821</v>
      </c>
      <c r="W1674" s="0" t="s">
        <v>1705</v>
      </c>
      <c r="X1674" s="0" t="s">
        <v>1676</v>
      </c>
      <c r="Y1674" s="0" t="s">
        <v>1376</v>
      </c>
      <c r="Z1674" s="0" t="s">
        <v>573</v>
      </c>
      <c r="AA1674" s="0" t="n">
        <v>789293</v>
      </c>
      <c r="AB1674" s="197" t="n">
        <v>37027.875</v>
      </c>
      <c r="AC1674" s="197" t="n">
        <v>37027.875</v>
      </c>
    </row>
    <row r="1675" customFormat="false" ht="12.75" hidden="false" customHeight="false" outlineLevel="0" collapsed="false">
      <c r="A1675" s="191" t="str">
        <f aca="false">B1675&amp;" "&amp;C1675&amp;" "&amp;D1675</f>
        <v>US Natural Gas Physical</v>
      </c>
      <c r="B1675" s="191" t="str">
        <f aca="false">IF((LEFT(N1675,2)="US"),"US","")</f>
        <v>US</v>
      </c>
      <c r="C1675" s="191" t="str">
        <f aca="false">M1675</f>
        <v>Natural Gas</v>
      </c>
      <c r="D1675" s="191" t="str">
        <f aca="false">IF(ISNUMBER(FIND("Phy",N1675))=TRUE(),"Physical","Financial")</f>
        <v>Physical</v>
      </c>
      <c r="E1675" s="191" t="n">
        <f aca="false">IF(VLOOKUP(S1675,'DD-Lookup'!$J$6:$L$50,3,FALSE())="Monthly",(YEAR(AC1675)-YEAR(AB1675))*12+MONTH(AC1675)-MONTH(AB1675)+1,(AC1675-AB1675+1))</f>
        <v>1</v>
      </c>
      <c r="F1675" s="220" t="n">
        <f aca="false">E1675*SUM(P1675:Q1675)</f>
        <v>10000</v>
      </c>
      <c r="G1675" s="196" t="n">
        <v>1246306</v>
      </c>
      <c r="H1675" s="197" t="n">
        <v>37026.362037037</v>
      </c>
      <c r="I1675" s="0" t="s">
        <v>609</v>
      </c>
      <c r="M1675" s="0" t="s">
        <v>927</v>
      </c>
      <c r="N1675" s="0" t="s">
        <v>1371</v>
      </c>
      <c r="O1675" s="0" t="s">
        <v>1372</v>
      </c>
      <c r="Q1675" s="198" t="n">
        <v>10000</v>
      </c>
      <c r="S1675" s="0" t="s">
        <v>1343</v>
      </c>
      <c r="T1675" s="0" t="s">
        <v>772</v>
      </c>
      <c r="U1675" s="200" t="n">
        <v>4.5488</v>
      </c>
      <c r="V1675" s="0" t="s">
        <v>1453</v>
      </c>
      <c r="W1675" s="0" t="s">
        <v>1374</v>
      </c>
      <c r="X1675" s="0" t="s">
        <v>1375</v>
      </c>
      <c r="Y1675" s="0" t="s">
        <v>1376</v>
      </c>
      <c r="Z1675" s="0" t="s">
        <v>573</v>
      </c>
      <c r="AA1675" s="0" t="n">
        <v>789294</v>
      </c>
      <c r="AB1675" s="197" t="n">
        <v>37027.875</v>
      </c>
      <c r="AC1675" s="197" t="n">
        <v>37027.875</v>
      </c>
    </row>
    <row r="1676" customFormat="false" ht="12.75" hidden="false" customHeight="false" outlineLevel="0" collapsed="false">
      <c r="A1676" s="191" t="str">
        <f aca="false">B1676&amp;" "&amp;C1676&amp;" "&amp;D1676</f>
        <v>US Natural Gas Physical</v>
      </c>
      <c r="B1676" s="191" t="str">
        <f aca="false">IF((LEFT(N1676,2)="US"),"US","")</f>
        <v>US</v>
      </c>
      <c r="C1676" s="191" t="str">
        <f aca="false">M1676</f>
        <v>Natural Gas</v>
      </c>
      <c r="D1676" s="191" t="str">
        <f aca="false">IF(ISNUMBER(FIND("Phy",N1676))=TRUE(),"Physical","Financial")</f>
        <v>Physical</v>
      </c>
      <c r="E1676" s="191" t="n">
        <f aca="false">IF(VLOOKUP(S1676,'DD-Lookup'!$J$6:$L$50,3,FALSE())="Monthly",(YEAR(AC1676)-YEAR(AB1676))*12+MONTH(AC1676)-MONTH(AB1676)+1,(AC1676-AB1676+1))</f>
        <v>1</v>
      </c>
      <c r="F1676" s="220" t="n">
        <f aca="false">E1676*SUM(P1676:Q1676)</f>
        <v>5000</v>
      </c>
      <c r="G1676" s="196" t="n">
        <v>1246308</v>
      </c>
      <c r="H1676" s="197" t="n">
        <v>37026.3620601852</v>
      </c>
      <c r="I1676" s="0" t="s">
        <v>2282</v>
      </c>
      <c r="M1676" s="0" t="s">
        <v>927</v>
      </c>
      <c r="N1676" s="0" t="s">
        <v>1371</v>
      </c>
      <c r="O1676" s="0" t="s">
        <v>1372</v>
      </c>
      <c r="P1676" s="198" t="n">
        <v>5000</v>
      </c>
      <c r="S1676" s="0" t="s">
        <v>1343</v>
      </c>
      <c r="T1676" s="0" t="s">
        <v>772</v>
      </c>
      <c r="U1676" s="200" t="n">
        <v>4.5475</v>
      </c>
      <c r="V1676" s="0" t="s">
        <v>2283</v>
      </c>
      <c r="W1676" s="0" t="s">
        <v>1374</v>
      </c>
      <c r="X1676" s="0" t="s">
        <v>1375</v>
      </c>
      <c r="Y1676" s="0" t="s">
        <v>1376</v>
      </c>
      <c r="Z1676" s="0" t="s">
        <v>573</v>
      </c>
      <c r="AA1676" s="0" t="n">
        <v>789295</v>
      </c>
      <c r="AB1676" s="197" t="n">
        <v>37027.875</v>
      </c>
      <c r="AC1676" s="197" t="n">
        <v>37027.875</v>
      </c>
    </row>
    <row r="1677" customFormat="false" ht="12.75" hidden="false" customHeight="false" outlineLevel="0" collapsed="false">
      <c r="A1677" s="191" t="str">
        <f aca="false">B1677&amp;" "&amp;C1677&amp;" "&amp;D1677</f>
        <v>US Natural Gas Physical</v>
      </c>
      <c r="B1677" s="191" t="str">
        <f aca="false">IF((LEFT(N1677,2)="US"),"US","")</f>
        <v>US</v>
      </c>
      <c r="C1677" s="191" t="str">
        <f aca="false">M1677</f>
        <v>Natural Gas</v>
      </c>
      <c r="D1677" s="191" t="str">
        <f aca="false">IF(ISNUMBER(FIND("Phy",N1677))=TRUE(),"Physical","Financial")</f>
        <v>Physical</v>
      </c>
      <c r="E1677" s="191" t="n">
        <f aca="false">IF(VLOOKUP(S1677,'DD-Lookup'!$J$6:$L$50,3,FALSE())="Monthly",(YEAR(AC1677)-YEAR(AB1677))*12+MONTH(AC1677)-MONTH(AB1677)+1,(AC1677-AB1677+1))</f>
        <v>1</v>
      </c>
      <c r="F1677" s="220" t="n">
        <f aca="false">E1677*SUM(P1677:Q1677)</f>
        <v>5000</v>
      </c>
      <c r="G1677" s="196" t="n">
        <v>1246309</v>
      </c>
      <c r="H1677" s="197" t="n">
        <v>37026.3620717593</v>
      </c>
      <c r="I1677" s="0" t="s">
        <v>1430</v>
      </c>
      <c r="M1677" s="0" t="s">
        <v>927</v>
      </c>
      <c r="N1677" s="0" t="s">
        <v>1371</v>
      </c>
      <c r="O1677" s="0" t="s">
        <v>1436</v>
      </c>
      <c r="P1677" s="198" t="n">
        <v>5000</v>
      </c>
      <c r="S1677" s="0" t="s">
        <v>1343</v>
      </c>
      <c r="T1677" s="0" t="s">
        <v>772</v>
      </c>
      <c r="U1677" s="200" t="n">
        <v>4.335</v>
      </c>
      <c r="V1677" s="0" t="s">
        <v>1559</v>
      </c>
      <c r="W1677" s="0" t="s">
        <v>1424</v>
      </c>
      <c r="X1677" s="0" t="s">
        <v>1425</v>
      </c>
      <c r="Y1677" s="0" t="s">
        <v>1376</v>
      </c>
      <c r="Z1677" s="0" t="s">
        <v>573</v>
      </c>
      <c r="AA1677" s="0" t="n">
        <v>789296</v>
      </c>
      <c r="AB1677" s="197" t="n">
        <v>37027.875</v>
      </c>
      <c r="AC1677" s="197" t="n">
        <v>37027.875</v>
      </c>
    </row>
    <row r="1678" customFormat="false" ht="12.75" hidden="false" customHeight="false" outlineLevel="0" collapsed="false">
      <c r="A1678" s="191" t="str">
        <f aca="false">B1678&amp;" "&amp;C1678&amp;" "&amp;D1678</f>
        <v>US Natural Gas Physical</v>
      </c>
      <c r="B1678" s="191" t="str">
        <f aca="false">IF((LEFT(N1678,2)="US"),"US","")</f>
        <v>US</v>
      </c>
      <c r="C1678" s="191" t="str">
        <f aca="false">M1678</f>
        <v>Natural Gas</v>
      </c>
      <c r="D1678" s="191" t="str">
        <f aca="false">IF(ISNUMBER(FIND("Phy",N1678))=TRUE(),"Physical","Financial")</f>
        <v>Physical</v>
      </c>
      <c r="E1678" s="191" t="n">
        <f aca="false">IF(VLOOKUP(S1678,'DD-Lookup'!$J$6:$L$50,3,FALSE())="Monthly",(YEAR(AC1678)-YEAR(AB1678))*12+MONTH(AC1678)-MONTH(AB1678)+1,(AC1678-AB1678+1))</f>
        <v>1</v>
      </c>
      <c r="F1678" s="220" t="n">
        <f aca="false">E1678*SUM(P1678:Q1678)</f>
        <v>5000</v>
      </c>
      <c r="G1678" s="196" t="n">
        <v>1246310</v>
      </c>
      <c r="H1678" s="197" t="n">
        <v>37026.3620949074</v>
      </c>
      <c r="I1678" s="0" t="s">
        <v>1492</v>
      </c>
      <c r="M1678" s="0" t="s">
        <v>927</v>
      </c>
      <c r="N1678" s="0" t="s">
        <v>1371</v>
      </c>
      <c r="O1678" s="0" t="s">
        <v>1534</v>
      </c>
      <c r="P1678" s="198" t="n">
        <v>5000</v>
      </c>
      <c r="S1678" s="0" t="s">
        <v>1343</v>
      </c>
      <c r="T1678" s="0" t="s">
        <v>772</v>
      </c>
      <c r="U1678" s="200" t="n">
        <v>4.66</v>
      </c>
      <c r="V1678" s="0" t="s">
        <v>1539</v>
      </c>
      <c r="W1678" s="0" t="s">
        <v>1504</v>
      </c>
      <c r="X1678" s="0" t="s">
        <v>1505</v>
      </c>
      <c r="Y1678" s="0" t="s">
        <v>1376</v>
      </c>
      <c r="Z1678" s="0" t="s">
        <v>573</v>
      </c>
      <c r="AA1678" s="0" t="n">
        <v>789297</v>
      </c>
      <c r="AB1678" s="197" t="n">
        <v>37027.875</v>
      </c>
      <c r="AC1678" s="197" t="n">
        <v>37027.875</v>
      </c>
    </row>
    <row r="1679" customFormat="false" ht="12.75" hidden="false" customHeight="false" outlineLevel="0" collapsed="false">
      <c r="A1679" s="191" t="str">
        <f aca="false">B1679&amp;" "&amp;C1679&amp;" "&amp;D1679</f>
        <v>US Natural Gas Physical</v>
      </c>
      <c r="B1679" s="191" t="str">
        <f aca="false">IF((LEFT(N1679,2)="US"),"US","")</f>
        <v>US</v>
      </c>
      <c r="C1679" s="191" t="str">
        <f aca="false">M1679</f>
        <v>Natural Gas</v>
      </c>
      <c r="D1679" s="191" t="str">
        <f aca="false">IF(ISNUMBER(FIND("Phy",N1679))=TRUE(),"Physical","Financial")</f>
        <v>Physical</v>
      </c>
      <c r="E1679" s="191" t="n">
        <f aca="false">IF(VLOOKUP(S1679,'DD-Lookup'!$J$6:$L$50,3,FALSE())="Monthly",(YEAR(AC1679)-YEAR(AB1679))*12+MONTH(AC1679)-MONTH(AB1679)+1,(AC1679-AB1679+1))</f>
        <v>1</v>
      </c>
      <c r="F1679" s="220" t="n">
        <f aca="false">E1679*SUM(P1679:Q1679)</f>
        <v>4000</v>
      </c>
      <c r="G1679" s="196" t="n">
        <v>1246311</v>
      </c>
      <c r="H1679" s="197" t="n">
        <v>37026.3621180556</v>
      </c>
      <c r="I1679" s="0" t="s">
        <v>2000</v>
      </c>
      <c r="M1679" s="0" t="s">
        <v>927</v>
      </c>
      <c r="N1679" s="0" t="s">
        <v>1371</v>
      </c>
      <c r="O1679" s="0" t="s">
        <v>1967</v>
      </c>
      <c r="P1679" s="198" t="n">
        <v>4000</v>
      </c>
      <c r="S1679" s="0" t="s">
        <v>1343</v>
      </c>
      <c r="T1679" s="0" t="s">
        <v>772</v>
      </c>
      <c r="U1679" s="200" t="n">
        <v>4.29</v>
      </c>
      <c r="V1679" s="0" t="s">
        <v>2001</v>
      </c>
      <c r="W1679" s="0" t="s">
        <v>1459</v>
      </c>
      <c r="X1679" s="0" t="s">
        <v>1460</v>
      </c>
      <c r="Y1679" s="0" t="s">
        <v>1376</v>
      </c>
      <c r="Z1679" s="0" t="s">
        <v>573</v>
      </c>
      <c r="AA1679" s="0" t="n">
        <v>789298</v>
      </c>
      <c r="AB1679" s="197" t="n">
        <v>37027.875</v>
      </c>
      <c r="AC1679" s="197" t="n">
        <v>37027.875</v>
      </c>
    </row>
    <row r="1680" customFormat="false" ht="12.75" hidden="false" customHeight="false" outlineLevel="0" collapsed="false">
      <c r="A1680" s="191" t="str">
        <f aca="false">B1680&amp;" "&amp;C1680&amp;" "&amp;D1680</f>
        <v>US Natural Gas Physical</v>
      </c>
      <c r="B1680" s="191" t="str">
        <f aca="false">IF((LEFT(N1680,2)="US"),"US","")</f>
        <v>US</v>
      </c>
      <c r="C1680" s="191" t="str">
        <f aca="false">M1680</f>
        <v>Natural Gas</v>
      </c>
      <c r="D1680" s="191" t="str">
        <f aca="false">IF(ISNUMBER(FIND("Phy",N1680))=TRUE(),"Physical","Financial")</f>
        <v>Physical</v>
      </c>
      <c r="E1680" s="191" t="n">
        <f aca="false">IF(VLOOKUP(S1680,'DD-Lookup'!$J$6:$L$50,3,FALSE())="Monthly",(YEAR(AC1680)-YEAR(AB1680))*12+MONTH(AC1680)-MONTH(AB1680)+1,(AC1680-AB1680+1))</f>
        <v>1</v>
      </c>
      <c r="F1680" s="220" t="n">
        <f aca="false">E1680*SUM(P1680:Q1680)</f>
        <v>5000</v>
      </c>
      <c r="G1680" s="196" t="n">
        <v>1246312</v>
      </c>
      <c r="H1680" s="197" t="n">
        <v>37026.3621180556</v>
      </c>
      <c r="I1680" s="0" t="s">
        <v>2284</v>
      </c>
      <c r="M1680" s="0" t="s">
        <v>927</v>
      </c>
      <c r="N1680" s="0" t="s">
        <v>1371</v>
      </c>
      <c r="O1680" s="0" t="s">
        <v>1684</v>
      </c>
      <c r="P1680" s="198" t="n">
        <v>5000</v>
      </c>
      <c r="S1680" s="0" t="s">
        <v>1343</v>
      </c>
      <c r="T1680" s="0" t="s">
        <v>772</v>
      </c>
      <c r="U1680" s="200" t="n">
        <v>4.3575</v>
      </c>
      <c r="V1680" s="0" t="s">
        <v>2285</v>
      </c>
      <c r="W1680" s="0" t="s">
        <v>1682</v>
      </c>
      <c r="X1680" s="0" t="s">
        <v>1683</v>
      </c>
      <c r="Y1680" s="0" t="s">
        <v>1376</v>
      </c>
      <c r="Z1680" s="0" t="s">
        <v>573</v>
      </c>
      <c r="AA1680" s="0" t="n">
        <v>789299</v>
      </c>
      <c r="AB1680" s="197" t="n">
        <v>37027.875</v>
      </c>
      <c r="AC1680" s="197" t="n">
        <v>37027.875</v>
      </c>
    </row>
    <row r="1681" customFormat="false" ht="12.75" hidden="false" customHeight="false" outlineLevel="0" collapsed="false">
      <c r="A1681" s="191" t="str">
        <f aca="false">B1681&amp;" "&amp;C1681&amp;" "&amp;D1681</f>
        <v>US Natural Gas Physical</v>
      </c>
      <c r="B1681" s="191" t="str">
        <f aca="false">IF((LEFT(N1681,2)="US"),"US","")</f>
        <v>US</v>
      </c>
      <c r="C1681" s="191" t="str">
        <f aca="false">M1681</f>
        <v>Natural Gas</v>
      </c>
      <c r="D1681" s="191" t="str">
        <f aca="false">IF(ISNUMBER(FIND("Phy",N1681))=TRUE(),"Physical","Financial")</f>
        <v>Physical</v>
      </c>
      <c r="E1681" s="191" t="n">
        <f aca="false">IF(VLOOKUP(S1681,'DD-Lookup'!$J$6:$L$50,3,FALSE())="Monthly",(YEAR(AC1681)-YEAR(AB1681))*12+MONTH(AC1681)-MONTH(AB1681)+1,(AC1681-AB1681+1))</f>
        <v>1</v>
      </c>
      <c r="F1681" s="220" t="n">
        <f aca="false">E1681*SUM(P1681:Q1681)</f>
        <v>1870</v>
      </c>
      <c r="G1681" s="196" t="n">
        <v>1246314</v>
      </c>
      <c r="H1681" s="197" t="n">
        <v>37026.3621412037</v>
      </c>
      <c r="I1681" s="0" t="s">
        <v>1251</v>
      </c>
      <c r="M1681" s="0" t="s">
        <v>927</v>
      </c>
      <c r="N1681" s="0" t="s">
        <v>1371</v>
      </c>
      <c r="O1681" s="0" t="s">
        <v>1372</v>
      </c>
      <c r="P1681" s="198" t="n">
        <v>1870</v>
      </c>
      <c r="S1681" s="0" t="s">
        <v>1343</v>
      </c>
      <c r="T1681" s="0" t="s">
        <v>772</v>
      </c>
      <c r="U1681" s="200" t="n">
        <v>4.5475</v>
      </c>
      <c r="V1681" s="0" t="s">
        <v>1440</v>
      </c>
      <c r="W1681" s="0" t="s">
        <v>1374</v>
      </c>
      <c r="X1681" s="0" t="s">
        <v>1375</v>
      </c>
      <c r="Y1681" s="0" t="s">
        <v>1376</v>
      </c>
      <c r="Z1681" s="0" t="s">
        <v>573</v>
      </c>
      <c r="AA1681" s="0" t="n">
        <v>789301</v>
      </c>
      <c r="AB1681" s="197" t="n">
        <v>37027.875</v>
      </c>
      <c r="AC1681" s="197" t="n">
        <v>37027.875</v>
      </c>
    </row>
    <row r="1682" customFormat="false" ht="12.75" hidden="false" customHeight="false" outlineLevel="0" collapsed="false">
      <c r="A1682" s="191" t="str">
        <f aca="false">B1682&amp;" "&amp;C1682&amp;" "&amp;D1682</f>
        <v>US Natural Gas Physical</v>
      </c>
      <c r="B1682" s="191" t="str">
        <f aca="false">IF((LEFT(N1682,2)="US"),"US","")</f>
        <v>US</v>
      </c>
      <c r="C1682" s="191" t="str">
        <f aca="false">M1682</f>
        <v>Natural Gas</v>
      </c>
      <c r="D1682" s="191" t="str">
        <f aca="false">IF(ISNUMBER(FIND("Phy",N1682))=TRUE(),"Physical","Financial")</f>
        <v>Physical</v>
      </c>
      <c r="E1682" s="191" t="n">
        <f aca="false">IF(VLOOKUP(S1682,'DD-Lookup'!$J$6:$L$50,3,FALSE())="Monthly",(YEAR(AC1682)-YEAR(AB1682))*12+MONTH(AC1682)-MONTH(AB1682)+1,(AC1682-AB1682+1))</f>
        <v>1</v>
      </c>
      <c r="F1682" s="220" t="n">
        <f aca="false">E1682*SUM(P1682:Q1682)</f>
        <v>1000</v>
      </c>
      <c r="G1682" s="196" t="n">
        <v>1246313</v>
      </c>
      <c r="H1682" s="197" t="n">
        <v>37026.3621412037</v>
      </c>
      <c r="I1682" s="0" t="s">
        <v>1692</v>
      </c>
      <c r="M1682" s="0" t="s">
        <v>927</v>
      </c>
      <c r="N1682" s="0" t="s">
        <v>1371</v>
      </c>
      <c r="O1682" s="0" t="s">
        <v>1651</v>
      </c>
      <c r="P1682" s="198" t="n">
        <v>1000</v>
      </c>
      <c r="S1682" s="0" t="s">
        <v>1343</v>
      </c>
      <c r="T1682" s="0" t="s">
        <v>772</v>
      </c>
      <c r="U1682" s="200" t="n">
        <v>4.815</v>
      </c>
      <c r="V1682" s="0" t="s">
        <v>2286</v>
      </c>
      <c r="W1682" s="0" t="s">
        <v>1635</v>
      </c>
      <c r="X1682" s="0" t="s">
        <v>1636</v>
      </c>
      <c r="Y1682" s="0" t="s">
        <v>1376</v>
      </c>
      <c r="Z1682" s="0" t="s">
        <v>573</v>
      </c>
      <c r="AA1682" s="0" t="n">
        <v>789300</v>
      </c>
      <c r="AB1682" s="197" t="n">
        <v>37027.875</v>
      </c>
      <c r="AC1682" s="197" t="n">
        <v>37027.875</v>
      </c>
    </row>
    <row r="1683" customFormat="false" ht="12.75" hidden="false" customHeight="false" outlineLevel="0" collapsed="false">
      <c r="A1683" s="191" t="str">
        <f aca="false">B1683&amp;" "&amp;C1683&amp;" "&amp;D1683</f>
        <v>US Power Physical</v>
      </c>
      <c r="B1683" s="191" t="str">
        <f aca="false">IF((LEFT(N1683,2)="US"),"US","")</f>
        <v>US</v>
      </c>
      <c r="C1683" s="191" t="str">
        <f aca="false">M1683</f>
        <v>Power</v>
      </c>
      <c r="D1683" s="191" t="str">
        <f aca="false">IF(ISNUMBER(FIND("Phy",N1683))=TRUE(),"Physical","Financial")</f>
        <v>Physical</v>
      </c>
      <c r="E1683" s="191" t="n">
        <f aca="false">IF(VLOOKUP(S1683,'DD-Lookup'!$J$6:$L$50,3,FALSE())="Monthly",(YEAR(AC1683)-YEAR(AB1683))*12+MONTH(AC1683)-MONTH(AB1683)+1,(AC1683-AB1683+1))</f>
        <v>30</v>
      </c>
      <c r="F1683" s="220" t="n">
        <f aca="false">E1683*SUM(P1683:Q1683)</f>
        <v>1500</v>
      </c>
      <c r="G1683" s="196" t="n">
        <v>1246315</v>
      </c>
      <c r="H1683" s="197" t="n">
        <v>37026.3621527778</v>
      </c>
      <c r="I1683" s="0" t="s">
        <v>1180</v>
      </c>
      <c r="M1683" s="0" t="s">
        <v>72</v>
      </c>
      <c r="N1683" s="0" t="s">
        <v>1190</v>
      </c>
      <c r="O1683" s="0" t="s">
        <v>2287</v>
      </c>
      <c r="P1683" s="198" t="n">
        <v>50</v>
      </c>
      <c r="S1683" s="0" t="s">
        <v>781</v>
      </c>
      <c r="T1683" s="0" t="s">
        <v>772</v>
      </c>
      <c r="U1683" s="200" t="n">
        <v>57.75</v>
      </c>
      <c r="V1683" s="0" t="s">
        <v>2288</v>
      </c>
      <c r="W1683" s="0" t="s">
        <v>1237</v>
      </c>
      <c r="X1683" s="0" t="s">
        <v>1238</v>
      </c>
      <c r="Y1683" s="0" t="s">
        <v>1167</v>
      </c>
      <c r="Z1683" s="0" t="s">
        <v>628</v>
      </c>
      <c r="AA1683" s="0" t="n">
        <v>611140.1</v>
      </c>
      <c r="AB1683" s="197" t="n">
        <v>37408.7159722222</v>
      </c>
      <c r="AC1683" s="197" t="n">
        <v>37437.7159722222</v>
      </c>
    </row>
    <row r="1684" customFormat="false" ht="12.75" hidden="false" customHeight="false" outlineLevel="0" collapsed="false">
      <c r="A1684" s="191" t="str">
        <f aca="false">B1684&amp;" "&amp;C1684&amp;" "&amp;D1684</f>
        <v>US Natural Gas Physical</v>
      </c>
      <c r="B1684" s="191" t="str">
        <f aca="false">IF((LEFT(N1684,2)="US"),"US","")</f>
        <v>US</v>
      </c>
      <c r="C1684" s="191" t="str">
        <f aca="false">M1684</f>
        <v>Natural Gas</v>
      </c>
      <c r="D1684" s="191" t="str">
        <f aca="false">IF(ISNUMBER(FIND("Phy",N1684))=TRUE(),"Physical","Financial")</f>
        <v>Physical</v>
      </c>
      <c r="E1684" s="191" t="n">
        <f aca="false">IF(VLOOKUP(S1684,'DD-Lookup'!$J$6:$L$50,3,FALSE())="Monthly",(YEAR(AC1684)-YEAR(AB1684))*12+MONTH(AC1684)-MONTH(AB1684)+1,(AC1684-AB1684+1))</f>
        <v>1</v>
      </c>
      <c r="F1684" s="220" t="n">
        <f aca="false">E1684*SUM(P1684:Q1684)</f>
        <v>10000</v>
      </c>
      <c r="G1684" s="196" t="n">
        <v>1246316</v>
      </c>
      <c r="H1684" s="197" t="n">
        <v>37026.3621759259</v>
      </c>
      <c r="I1684" s="0" t="s">
        <v>1251</v>
      </c>
      <c r="M1684" s="0" t="s">
        <v>927</v>
      </c>
      <c r="N1684" s="0" t="s">
        <v>1371</v>
      </c>
      <c r="O1684" s="0" t="s">
        <v>1372</v>
      </c>
      <c r="P1684" s="198" t="n">
        <v>10000</v>
      </c>
      <c r="S1684" s="0" t="s">
        <v>1343</v>
      </c>
      <c r="T1684" s="0" t="s">
        <v>772</v>
      </c>
      <c r="U1684" s="200" t="n">
        <v>4.5463</v>
      </c>
      <c r="V1684" s="0" t="s">
        <v>1440</v>
      </c>
      <c r="W1684" s="0" t="s">
        <v>1374</v>
      </c>
      <c r="X1684" s="0" t="s">
        <v>1375</v>
      </c>
      <c r="Y1684" s="0" t="s">
        <v>1376</v>
      </c>
      <c r="Z1684" s="0" t="s">
        <v>573</v>
      </c>
      <c r="AA1684" s="0" t="n">
        <v>789302</v>
      </c>
      <c r="AB1684" s="197" t="n">
        <v>37027.875</v>
      </c>
      <c r="AC1684" s="197" t="n">
        <v>37027.875</v>
      </c>
    </row>
    <row r="1685" customFormat="false" ht="12.75" hidden="false" customHeight="false" outlineLevel="0" collapsed="false">
      <c r="A1685" s="191" t="str">
        <f aca="false">B1685&amp;" "&amp;C1685&amp;" "&amp;D1685</f>
        <v>US Natural Gas Physical</v>
      </c>
      <c r="B1685" s="191" t="str">
        <f aca="false">IF((LEFT(N1685,2)="US"),"US","")</f>
        <v>US</v>
      </c>
      <c r="C1685" s="191" t="str">
        <f aca="false">M1685</f>
        <v>Natural Gas</v>
      </c>
      <c r="D1685" s="191" t="str">
        <f aca="false">IF(ISNUMBER(FIND("Phy",N1685))=TRUE(),"Physical","Financial")</f>
        <v>Physical</v>
      </c>
      <c r="E1685" s="191" t="n">
        <f aca="false">IF(VLOOKUP(S1685,'DD-Lookup'!$J$6:$L$50,3,FALSE())="Monthly",(YEAR(AC1685)-YEAR(AB1685))*12+MONTH(AC1685)-MONTH(AB1685)+1,(AC1685-AB1685+1))</f>
        <v>1</v>
      </c>
      <c r="F1685" s="220" t="n">
        <f aca="false">E1685*SUM(P1685:Q1685)</f>
        <v>5000</v>
      </c>
      <c r="G1685" s="196" t="n">
        <v>1246318</v>
      </c>
      <c r="H1685" s="197" t="n">
        <v>37026.3622106482</v>
      </c>
      <c r="I1685" s="0" t="s">
        <v>2217</v>
      </c>
      <c r="M1685" s="0" t="s">
        <v>927</v>
      </c>
      <c r="N1685" s="0" t="s">
        <v>1371</v>
      </c>
      <c r="O1685" s="0" t="s">
        <v>2249</v>
      </c>
      <c r="Q1685" s="198" t="n">
        <v>5000</v>
      </c>
      <c r="S1685" s="0" t="s">
        <v>1343</v>
      </c>
      <c r="T1685" s="0" t="s">
        <v>772</v>
      </c>
      <c r="U1685" s="200" t="n">
        <v>4.5375</v>
      </c>
      <c r="V1685" s="0" t="s">
        <v>2218</v>
      </c>
      <c r="W1685" s="0" t="s">
        <v>1374</v>
      </c>
      <c r="X1685" s="0" t="s">
        <v>1375</v>
      </c>
      <c r="Y1685" s="0" t="s">
        <v>1376</v>
      </c>
      <c r="Z1685" s="0" t="s">
        <v>573</v>
      </c>
      <c r="AA1685" s="0" t="n">
        <v>789303</v>
      </c>
      <c r="AB1685" s="197" t="n">
        <v>37027.875</v>
      </c>
      <c r="AC1685" s="197" t="n">
        <v>37027.875</v>
      </c>
    </row>
    <row r="1686" customFormat="false" ht="12.75" hidden="false" customHeight="false" outlineLevel="0" collapsed="false">
      <c r="A1686" s="191" t="str">
        <f aca="false">B1686&amp;" "&amp;C1686&amp;" "&amp;D1686</f>
        <v>US Natural Gas Financial</v>
      </c>
      <c r="B1686" s="191" t="str">
        <f aca="false">IF((LEFT(N1686,2)="US"),"US","")</f>
        <v>US</v>
      </c>
      <c r="C1686" s="191" t="str">
        <f aca="false">M1686</f>
        <v>Natural Gas</v>
      </c>
      <c r="D1686" s="191" t="str">
        <f aca="false">IF(ISNUMBER(FIND("Phy",N1686))=TRUE(),"Physical","Financial")</f>
        <v>Financial</v>
      </c>
      <c r="E1686" s="191" t="n">
        <f aca="false">IF(VLOOKUP(S1686,'DD-Lookup'!$J$6:$L$50,3,FALSE())="Monthly",(YEAR(AC1686)-YEAR(AB1686))*12+MONTH(AC1686)-MONTH(AB1686)+1,(AC1686-AB1686+1))</f>
        <v>30</v>
      </c>
      <c r="F1686" s="220" t="n">
        <f aca="false">E1686*SUM(P1686:Q1686)</f>
        <v>450000</v>
      </c>
      <c r="G1686" s="196" t="n">
        <v>1246319</v>
      </c>
      <c r="H1686" s="197" t="n">
        <v>37026.3622569444</v>
      </c>
      <c r="I1686" s="0" t="s">
        <v>1482</v>
      </c>
      <c r="M1686" s="0" t="s">
        <v>927</v>
      </c>
      <c r="N1686" s="0" t="s">
        <v>1341</v>
      </c>
      <c r="O1686" s="0" t="s">
        <v>1655</v>
      </c>
      <c r="P1686" s="198" t="n">
        <v>15000</v>
      </c>
      <c r="S1686" s="0" t="s">
        <v>1343</v>
      </c>
      <c r="T1686" s="0" t="s">
        <v>772</v>
      </c>
      <c r="U1686" s="200" t="n">
        <v>4.48</v>
      </c>
      <c r="V1686" s="0" t="s">
        <v>2173</v>
      </c>
      <c r="W1686" s="0" t="s">
        <v>1345</v>
      </c>
      <c r="X1686" s="0" t="s">
        <v>1346</v>
      </c>
      <c r="Y1686" s="0" t="s">
        <v>893</v>
      </c>
      <c r="Z1686" s="0" t="s">
        <v>573</v>
      </c>
      <c r="AA1686" s="0" t="s">
        <v>2289</v>
      </c>
      <c r="AB1686" s="197" t="n">
        <v>37043.9159722222</v>
      </c>
      <c r="AC1686" s="197" t="n">
        <v>37072.9159722222</v>
      </c>
      <c r="AD1686" s="0" t="n">
        <f aca="false">(AC1686-AB1686+1)*SUM(P1686:Q1686)</f>
        <v>450000</v>
      </c>
    </row>
    <row r="1687" customFormat="false" ht="12.75" hidden="false" customHeight="false" outlineLevel="0" collapsed="false">
      <c r="A1687" s="191" t="str">
        <f aca="false">B1687&amp;" "&amp;C1687&amp;" "&amp;D1687</f>
        <v> Power Physical</v>
      </c>
      <c r="B1687" s="191" t="str">
        <f aca="false">IF((LEFT(N1687,2)="US"),"US","")</f>
        <v/>
      </c>
      <c r="C1687" s="191" t="str">
        <f aca="false">M1687</f>
        <v>Power</v>
      </c>
      <c r="D1687" s="191" t="str">
        <f aca="false">IF(ISNUMBER(FIND("Phy",N1687))=TRUE(),"Physical","Financial")</f>
        <v>Physical</v>
      </c>
      <c r="E1687" s="191" t="n">
        <f aca="false">IF(VLOOKUP(S1687,'DD-Lookup'!$J$6:$L$50,3,FALSE())="Monthly",(YEAR(AC1687)-YEAR(AB1687))*12+MONTH(AC1687)-MONTH(AB1687)+1,(AC1687-AB1687+1))</f>
        <v>5</v>
      </c>
      <c r="F1687" s="220" t="n">
        <f aca="false">E1687*SUM(P1687:Q1687)</f>
        <v>125</v>
      </c>
      <c r="G1687" s="196" t="n">
        <v>1246320</v>
      </c>
      <c r="H1687" s="197" t="n">
        <v>37026.3622685185</v>
      </c>
      <c r="I1687" s="0" t="s">
        <v>1685</v>
      </c>
      <c r="M1687" s="0" t="s">
        <v>72</v>
      </c>
      <c r="N1687" s="0" t="s">
        <v>793</v>
      </c>
      <c r="O1687" s="0" t="s">
        <v>919</v>
      </c>
      <c r="P1687" s="198" t="n">
        <v>25</v>
      </c>
      <c r="S1687" s="0" t="s">
        <v>781</v>
      </c>
      <c r="T1687" s="0" t="s">
        <v>795</v>
      </c>
      <c r="U1687" s="200" t="n">
        <v>26</v>
      </c>
      <c r="V1687" s="0" t="s">
        <v>2290</v>
      </c>
      <c r="W1687" s="0" t="s">
        <v>797</v>
      </c>
      <c r="X1687" s="0" t="s">
        <v>798</v>
      </c>
      <c r="Y1687" s="0" t="s">
        <v>799</v>
      </c>
      <c r="Z1687" s="0" t="s">
        <v>800</v>
      </c>
      <c r="AA1687" s="0" t="n">
        <v>102416.1</v>
      </c>
      <c r="AB1687" s="197" t="n">
        <v>37032.875</v>
      </c>
      <c r="AC1687" s="197" t="n">
        <v>37036.875</v>
      </c>
    </row>
    <row r="1688" customFormat="false" ht="12.75" hidden="false" customHeight="false" outlineLevel="0" collapsed="false">
      <c r="A1688" s="191" t="str">
        <f aca="false">B1688&amp;" "&amp;C1688&amp;" "&amp;D1688</f>
        <v>US Natural Gas Physical</v>
      </c>
      <c r="B1688" s="191" t="str">
        <f aca="false">IF((LEFT(N1688,2)="US"),"US","")</f>
        <v>US</v>
      </c>
      <c r="C1688" s="191" t="str">
        <f aca="false">M1688</f>
        <v>Natural Gas</v>
      </c>
      <c r="D1688" s="191" t="str">
        <f aca="false">IF(ISNUMBER(FIND("Phy",N1688))=TRUE(),"Physical","Financial")</f>
        <v>Physical</v>
      </c>
      <c r="E1688" s="191" t="n">
        <f aca="false">IF(VLOOKUP(S1688,'DD-Lookup'!$J$6:$L$50,3,FALSE())="Monthly",(YEAR(AC1688)-YEAR(AB1688))*12+MONTH(AC1688)-MONTH(AB1688)+1,(AC1688-AB1688+1))</f>
        <v>1</v>
      </c>
      <c r="F1688" s="220" t="n">
        <f aca="false">E1688*SUM(P1688:Q1688)</f>
        <v>10000</v>
      </c>
      <c r="G1688" s="196" t="n">
        <v>1246321</v>
      </c>
      <c r="H1688" s="197" t="n">
        <v>37026.3622800926</v>
      </c>
      <c r="I1688" s="0" t="s">
        <v>1328</v>
      </c>
      <c r="M1688" s="0" t="s">
        <v>927</v>
      </c>
      <c r="N1688" s="0" t="s">
        <v>1371</v>
      </c>
      <c r="O1688" s="0" t="s">
        <v>1372</v>
      </c>
      <c r="P1688" s="198" t="n">
        <v>10000</v>
      </c>
      <c r="S1688" s="0" t="s">
        <v>1343</v>
      </c>
      <c r="T1688" s="0" t="s">
        <v>772</v>
      </c>
      <c r="U1688" s="200" t="n">
        <v>4.545</v>
      </c>
      <c r="V1688" s="0" t="s">
        <v>1439</v>
      </c>
      <c r="W1688" s="0" t="s">
        <v>1374</v>
      </c>
      <c r="X1688" s="0" t="s">
        <v>1375</v>
      </c>
      <c r="Y1688" s="0" t="s">
        <v>1376</v>
      </c>
      <c r="Z1688" s="0" t="s">
        <v>573</v>
      </c>
      <c r="AA1688" s="0" t="n">
        <v>789304</v>
      </c>
      <c r="AB1688" s="197" t="n">
        <v>37027.875</v>
      </c>
      <c r="AC1688" s="197" t="n">
        <v>37027.875</v>
      </c>
    </row>
    <row r="1689" customFormat="false" ht="12.75" hidden="false" customHeight="false" outlineLevel="0" collapsed="false">
      <c r="A1689" s="191" t="str">
        <f aca="false">B1689&amp;" "&amp;C1689&amp;" "&amp;D1689</f>
        <v>US Natural Gas Physical</v>
      </c>
      <c r="B1689" s="191" t="str">
        <f aca="false">IF((LEFT(N1689,2)="US"),"US","")</f>
        <v>US</v>
      </c>
      <c r="C1689" s="191" t="str">
        <f aca="false">M1689</f>
        <v>Natural Gas</v>
      </c>
      <c r="D1689" s="191" t="str">
        <f aca="false">IF(ISNUMBER(FIND("Phy",N1689))=TRUE(),"Physical","Financial")</f>
        <v>Physical</v>
      </c>
      <c r="E1689" s="191" t="n">
        <f aca="false">IF(VLOOKUP(S1689,'DD-Lookup'!$J$6:$L$50,3,FALSE())="Monthly",(YEAR(AC1689)-YEAR(AB1689))*12+MONTH(AC1689)-MONTH(AB1689)+1,(AC1689-AB1689+1))</f>
        <v>1</v>
      </c>
      <c r="F1689" s="220" t="n">
        <f aca="false">E1689*SUM(P1689:Q1689)</f>
        <v>5000</v>
      </c>
      <c r="G1689" s="196" t="n">
        <v>1246322</v>
      </c>
      <c r="H1689" s="197" t="n">
        <v>37026.3622800926</v>
      </c>
      <c r="I1689" s="0" t="s">
        <v>1929</v>
      </c>
      <c r="M1689" s="0" t="s">
        <v>927</v>
      </c>
      <c r="N1689" s="0" t="s">
        <v>1371</v>
      </c>
      <c r="O1689" s="0" t="s">
        <v>1436</v>
      </c>
      <c r="Q1689" s="198" t="n">
        <v>5000</v>
      </c>
      <c r="S1689" s="0" t="s">
        <v>1343</v>
      </c>
      <c r="T1689" s="0" t="s">
        <v>772</v>
      </c>
      <c r="U1689" s="200" t="n">
        <v>4.34</v>
      </c>
      <c r="V1689" s="0" t="s">
        <v>2261</v>
      </c>
      <c r="W1689" s="0" t="s">
        <v>1424</v>
      </c>
      <c r="X1689" s="0" t="s">
        <v>1425</v>
      </c>
      <c r="Y1689" s="0" t="s">
        <v>1376</v>
      </c>
      <c r="Z1689" s="0" t="s">
        <v>573</v>
      </c>
      <c r="AA1689" s="0" t="n">
        <v>789305</v>
      </c>
      <c r="AB1689" s="197" t="n">
        <v>37027.875</v>
      </c>
      <c r="AC1689" s="197" t="n">
        <v>37027.875</v>
      </c>
    </row>
    <row r="1690" customFormat="false" ht="12.75" hidden="false" customHeight="false" outlineLevel="0" collapsed="false">
      <c r="A1690" s="191" t="str">
        <f aca="false">B1690&amp;" "&amp;C1690&amp;" "&amp;D1690</f>
        <v>US Natural Gas Physical</v>
      </c>
      <c r="B1690" s="191" t="str">
        <f aca="false">IF((LEFT(N1690,2)="US"),"US","")</f>
        <v>US</v>
      </c>
      <c r="C1690" s="191" t="str">
        <f aca="false">M1690</f>
        <v>Natural Gas</v>
      </c>
      <c r="D1690" s="191" t="str">
        <f aca="false">IF(ISNUMBER(FIND("Phy",N1690))=TRUE(),"Physical","Financial")</f>
        <v>Physical</v>
      </c>
      <c r="E1690" s="191" t="n">
        <f aca="false">IF(VLOOKUP(S1690,'DD-Lookup'!$J$6:$L$50,3,FALSE())="Monthly",(YEAR(AC1690)-YEAR(AB1690))*12+MONTH(AC1690)-MONTH(AB1690)+1,(AC1690-AB1690+1))</f>
        <v>1</v>
      </c>
      <c r="F1690" s="220" t="n">
        <f aca="false">E1690*SUM(P1690:Q1690)</f>
        <v>10000</v>
      </c>
      <c r="G1690" s="196" t="n">
        <v>1246324</v>
      </c>
      <c r="H1690" s="197" t="n">
        <v>37026.3624189815</v>
      </c>
      <c r="I1690" s="0" t="s">
        <v>609</v>
      </c>
      <c r="M1690" s="0" t="s">
        <v>927</v>
      </c>
      <c r="N1690" s="0" t="s">
        <v>1371</v>
      </c>
      <c r="O1690" s="0" t="s">
        <v>1372</v>
      </c>
      <c r="Q1690" s="198" t="n">
        <v>10000</v>
      </c>
      <c r="S1690" s="0" t="s">
        <v>1343</v>
      </c>
      <c r="T1690" s="0" t="s">
        <v>772</v>
      </c>
      <c r="U1690" s="200" t="n">
        <v>4.5463</v>
      </c>
      <c r="V1690" s="0" t="s">
        <v>1453</v>
      </c>
      <c r="W1690" s="0" t="s">
        <v>1374</v>
      </c>
      <c r="X1690" s="0" t="s">
        <v>1375</v>
      </c>
      <c r="Y1690" s="0" t="s">
        <v>1376</v>
      </c>
      <c r="Z1690" s="0" t="s">
        <v>573</v>
      </c>
      <c r="AA1690" s="0" t="n">
        <v>789306</v>
      </c>
      <c r="AB1690" s="197" t="n">
        <v>37027.875</v>
      </c>
      <c r="AC1690" s="197" t="n">
        <v>37027.875</v>
      </c>
    </row>
    <row r="1691" customFormat="false" ht="12.75" hidden="false" customHeight="false" outlineLevel="0" collapsed="false">
      <c r="A1691" s="191" t="str">
        <f aca="false">B1691&amp;" "&amp;C1691&amp;" "&amp;D1691</f>
        <v>US Natural Gas Financial</v>
      </c>
      <c r="B1691" s="191" t="str">
        <f aca="false">IF((LEFT(N1691,2)="US"),"US","")</f>
        <v>US</v>
      </c>
      <c r="C1691" s="191" t="str">
        <f aca="false">M1691</f>
        <v>Natural Gas</v>
      </c>
      <c r="D1691" s="191" t="str">
        <f aca="false">IF(ISNUMBER(FIND("Phy",N1691))=TRUE(),"Physical","Financial")</f>
        <v>Financial</v>
      </c>
      <c r="E1691" s="191" t="n">
        <f aca="false">IF(VLOOKUP(S1691,'DD-Lookup'!$J$6:$L$50,3,FALSE())="Monthly",(YEAR(AC1691)-YEAR(AB1691))*12+MONTH(AC1691)-MONTH(AB1691)+1,(AC1691-AB1691+1))</f>
        <v>30</v>
      </c>
      <c r="F1691" s="220" t="n">
        <f aca="false">E1691*SUM(P1691:Q1691)</f>
        <v>75000</v>
      </c>
      <c r="G1691" s="196" t="n">
        <v>1246325</v>
      </c>
      <c r="H1691" s="197" t="n">
        <v>37026.3624652778</v>
      </c>
      <c r="I1691" s="0" t="s">
        <v>1379</v>
      </c>
      <c r="M1691" s="0" t="s">
        <v>927</v>
      </c>
      <c r="N1691" s="0" t="s">
        <v>1341</v>
      </c>
      <c r="O1691" s="0" t="s">
        <v>1342</v>
      </c>
      <c r="Q1691" s="198" t="n">
        <v>2500</v>
      </c>
      <c r="S1691" s="0" t="s">
        <v>1343</v>
      </c>
      <c r="T1691" s="0" t="s">
        <v>772</v>
      </c>
      <c r="U1691" s="200" t="n">
        <v>4.49</v>
      </c>
      <c r="V1691" s="0" t="s">
        <v>1562</v>
      </c>
      <c r="W1691" s="0" t="s">
        <v>1345</v>
      </c>
      <c r="X1691" s="0" t="s">
        <v>1346</v>
      </c>
      <c r="Y1691" s="0" t="s">
        <v>893</v>
      </c>
      <c r="Z1691" s="0" t="s">
        <v>573</v>
      </c>
      <c r="AA1691" s="0" t="s">
        <v>2291</v>
      </c>
      <c r="AB1691" s="197" t="n">
        <v>37043.875</v>
      </c>
      <c r="AC1691" s="197" t="n">
        <v>37072.875</v>
      </c>
      <c r="AD1691" s="0" t="n">
        <f aca="false">(AC1691-AB1691+1)*SUM(P1691:Q1691)</f>
        <v>75000</v>
      </c>
    </row>
    <row r="1692" customFormat="false" ht="12.75" hidden="false" customHeight="false" outlineLevel="0" collapsed="false">
      <c r="A1692" s="191" t="str">
        <f aca="false">B1692&amp;" "&amp;C1692&amp;" "&amp;D1692</f>
        <v>US Power Financial</v>
      </c>
      <c r="B1692" s="191" t="str">
        <f aca="false">IF((LEFT(N1692,2)="US"),"US","")</f>
        <v>US</v>
      </c>
      <c r="C1692" s="191" t="str">
        <f aca="false">M1692</f>
        <v>Power</v>
      </c>
      <c r="D1692" s="191" t="str">
        <f aca="false">IF(ISNUMBER(FIND("Phy",N1692))=TRUE(),"Physical","Financial")</f>
        <v>Financial</v>
      </c>
      <c r="E1692" s="191" t="n">
        <f aca="false">IF(VLOOKUP(S1692,'DD-Lookup'!$J$6:$L$50,3,FALSE())="Monthly",(YEAR(AC1692)-YEAR(AB1692))*12+MONTH(AC1692)-MONTH(AB1692)+1,(AC1692-AB1692+1))</f>
        <v>1</v>
      </c>
      <c r="F1692" s="220" t="n">
        <f aca="false">E1692*SUM(P1692:Q1692)</f>
        <v>50</v>
      </c>
      <c r="G1692" s="196" t="n">
        <v>1246326</v>
      </c>
      <c r="H1692" s="197" t="n">
        <v>37026.3624652778</v>
      </c>
      <c r="I1692" s="0" t="s">
        <v>1161</v>
      </c>
      <c r="M1692" s="0" t="s">
        <v>72</v>
      </c>
      <c r="N1692" s="0" t="s">
        <v>1162</v>
      </c>
      <c r="O1692" s="0" t="s">
        <v>1261</v>
      </c>
      <c r="Q1692" s="198" t="n">
        <v>50</v>
      </c>
      <c r="S1692" s="0" t="s">
        <v>781</v>
      </c>
      <c r="T1692" s="0" t="s">
        <v>772</v>
      </c>
      <c r="U1692" s="200" t="n">
        <v>37.25</v>
      </c>
      <c r="V1692" s="0" t="s">
        <v>1164</v>
      </c>
      <c r="W1692" s="0" t="s">
        <v>1232</v>
      </c>
      <c r="X1692" s="0" t="s">
        <v>1233</v>
      </c>
      <c r="Y1692" s="0" t="s">
        <v>1167</v>
      </c>
      <c r="Z1692" s="0" t="s">
        <v>573</v>
      </c>
      <c r="AA1692" s="0" t="n">
        <v>611142.1</v>
      </c>
      <c r="AB1692" s="197" t="n">
        <v>37027.875</v>
      </c>
      <c r="AC1692" s="197" t="n">
        <v>37027.875</v>
      </c>
    </row>
    <row r="1693" customFormat="false" ht="12.75" hidden="false" customHeight="false" outlineLevel="0" collapsed="false">
      <c r="A1693" s="191" t="str">
        <f aca="false">B1693&amp;" "&amp;C1693&amp;" "&amp;D1693</f>
        <v>US Natural Gas Physical</v>
      </c>
      <c r="B1693" s="191" t="str">
        <f aca="false">IF((LEFT(N1693,2)="US"),"US","")</f>
        <v>US</v>
      </c>
      <c r="C1693" s="191" t="str">
        <f aca="false">M1693</f>
        <v>Natural Gas</v>
      </c>
      <c r="D1693" s="191" t="str">
        <f aca="false">IF(ISNUMBER(FIND("Phy",N1693))=TRUE(),"Physical","Financial")</f>
        <v>Physical</v>
      </c>
      <c r="E1693" s="191" t="n">
        <f aca="false">IF(VLOOKUP(S1693,'DD-Lookup'!$J$6:$L$50,3,FALSE())="Monthly",(YEAR(AC1693)-YEAR(AB1693))*12+MONTH(AC1693)-MONTH(AB1693)+1,(AC1693-AB1693+1))</f>
        <v>1</v>
      </c>
      <c r="F1693" s="220" t="n">
        <f aca="false">E1693*SUM(P1693:Q1693)</f>
        <v>5000</v>
      </c>
      <c r="G1693" s="196" t="n">
        <v>1246327</v>
      </c>
      <c r="H1693" s="197" t="n">
        <v>37026.3624768519</v>
      </c>
      <c r="I1693" s="0" t="s">
        <v>1187</v>
      </c>
      <c r="M1693" s="0" t="s">
        <v>927</v>
      </c>
      <c r="N1693" s="0" t="s">
        <v>1371</v>
      </c>
      <c r="O1693" s="0" t="s">
        <v>1436</v>
      </c>
      <c r="P1693" s="198" t="n">
        <v>5000</v>
      </c>
      <c r="S1693" s="0" t="s">
        <v>1343</v>
      </c>
      <c r="T1693" s="0" t="s">
        <v>772</v>
      </c>
      <c r="U1693" s="200" t="n">
        <v>4.335</v>
      </c>
      <c r="V1693" s="0" t="s">
        <v>2292</v>
      </c>
      <c r="W1693" s="0" t="s">
        <v>1424</v>
      </c>
      <c r="X1693" s="0" t="s">
        <v>1425</v>
      </c>
      <c r="Y1693" s="0" t="s">
        <v>1376</v>
      </c>
      <c r="Z1693" s="0" t="s">
        <v>573</v>
      </c>
      <c r="AA1693" s="0" t="n">
        <v>789307</v>
      </c>
      <c r="AB1693" s="197" t="n">
        <v>37027.875</v>
      </c>
      <c r="AC1693" s="197" t="n">
        <v>37027.875</v>
      </c>
    </row>
    <row r="1694" customFormat="false" ht="12.75" hidden="false" customHeight="false" outlineLevel="0" collapsed="false">
      <c r="A1694" s="191" t="str">
        <f aca="false">B1694&amp;" "&amp;C1694&amp;" "&amp;D1694</f>
        <v>US Natural Gas Financial</v>
      </c>
      <c r="B1694" s="191" t="str">
        <f aca="false">IF((LEFT(N1694,2)="US"),"US","")</f>
        <v>US</v>
      </c>
      <c r="C1694" s="191" t="str">
        <f aca="false">M1694</f>
        <v>Natural Gas</v>
      </c>
      <c r="D1694" s="191" t="str">
        <f aca="false">IF(ISNUMBER(FIND("Phy",N1694))=TRUE(),"Physical","Financial")</f>
        <v>Financial</v>
      </c>
      <c r="E1694" s="191" t="n">
        <f aca="false">IF(VLOOKUP(S1694,'DD-Lookup'!$J$6:$L$50,3,FALSE())="Monthly",(YEAR(AC1694)-YEAR(AB1694))*12+MONTH(AC1694)-MONTH(AB1694)+1,(AC1694-AB1694+1))</f>
        <v>30</v>
      </c>
      <c r="F1694" s="220" t="n">
        <f aca="false">E1694*SUM(P1694:Q1694)</f>
        <v>150000</v>
      </c>
      <c r="G1694" s="196" t="n">
        <v>1246328</v>
      </c>
      <c r="H1694" s="197" t="n">
        <v>37026.3625115741</v>
      </c>
      <c r="I1694" s="0" t="s">
        <v>1257</v>
      </c>
      <c r="M1694" s="0" t="s">
        <v>927</v>
      </c>
      <c r="N1694" s="0" t="s">
        <v>1341</v>
      </c>
      <c r="O1694" s="0" t="s">
        <v>1342</v>
      </c>
      <c r="Q1694" s="198" t="n">
        <v>5000</v>
      </c>
      <c r="S1694" s="0" t="s">
        <v>1343</v>
      </c>
      <c r="T1694" s="0" t="s">
        <v>772</v>
      </c>
      <c r="U1694" s="200" t="n">
        <v>4.49</v>
      </c>
      <c r="V1694" s="0" t="s">
        <v>2293</v>
      </c>
      <c r="W1694" s="0" t="s">
        <v>1345</v>
      </c>
      <c r="X1694" s="0" t="s">
        <v>1346</v>
      </c>
      <c r="Y1694" s="0" t="s">
        <v>893</v>
      </c>
      <c r="Z1694" s="0" t="s">
        <v>573</v>
      </c>
      <c r="AA1694" s="0" t="s">
        <v>2294</v>
      </c>
      <c r="AB1694" s="197" t="n">
        <v>37043.875</v>
      </c>
      <c r="AC1694" s="197" t="n">
        <v>37072.875</v>
      </c>
      <c r="AD1694" s="0" t="n">
        <f aca="false">(AC1694-AB1694+1)*SUM(P1694:Q1694)</f>
        <v>150000</v>
      </c>
    </row>
    <row r="1695" customFormat="false" ht="12.75" hidden="false" customHeight="false" outlineLevel="0" collapsed="false">
      <c r="A1695" s="191" t="str">
        <f aca="false">B1695&amp;" "&amp;C1695&amp;" "&amp;D1695</f>
        <v>US Power Physical</v>
      </c>
      <c r="B1695" s="191" t="str">
        <f aca="false">IF((LEFT(N1695,2)="US"),"US","")</f>
        <v>US</v>
      </c>
      <c r="C1695" s="191" t="str">
        <f aca="false">M1695</f>
        <v>Power</v>
      </c>
      <c r="D1695" s="191" t="str">
        <f aca="false">IF(ISNUMBER(FIND("Phy",N1695))=TRUE(),"Physical","Financial")</f>
        <v>Physical</v>
      </c>
      <c r="E1695" s="191" t="n">
        <f aca="false">IF(VLOOKUP(S1695,'DD-Lookup'!$J$6:$L$50,3,FALSE())="Monthly",(YEAR(AC1695)-YEAR(AB1695))*12+MONTH(AC1695)-MONTH(AB1695)+1,(AC1695-AB1695+1))</f>
        <v>92</v>
      </c>
      <c r="F1695" s="220" t="n">
        <f aca="false">E1695*SUM(P1695:Q1695)</f>
        <v>2300</v>
      </c>
      <c r="G1695" s="196" t="n">
        <v>1246329</v>
      </c>
      <c r="H1695" s="197" t="n">
        <v>37026.3625231482</v>
      </c>
      <c r="I1695" s="0" t="s">
        <v>1180</v>
      </c>
      <c r="M1695" s="0" t="s">
        <v>72</v>
      </c>
      <c r="N1695" s="0" t="s">
        <v>1741</v>
      </c>
      <c r="O1695" s="0" t="s">
        <v>2295</v>
      </c>
      <c r="P1695" s="198" t="n">
        <v>25</v>
      </c>
      <c r="S1695" s="0" t="s">
        <v>781</v>
      </c>
      <c r="T1695" s="0" t="s">
        <v>772</v>
      </c>
      <c r="U1695" s="200" t="n">
        <v>50</v>
      </c>
      <c r="V1695" s="0" t="s">
        <v>1867</v>
      </c>
      <c r="W1695" s="0" t="s">
        <v>2049</v>
      </c>
      <c r="X1695" s="0" t="s">
        <v>1745</v>
      </c>
      <c r="Y1695" s="0" t="s">
        <v>1167</v>
      </c>
      <c r="Z1695" s="0" t="s">
        <v>628</v>
      </c>
      <c r="AA1695" s="0" t="n">
        <v>611143.1</v>
      </c>
      <c r="AB1695" s="197" t="n">
        <v>37530.7013888889</v>
      </c>
      <c r="AC1695" s="197" t="n">
        <v>37621.7013888889</v>
      </c>
    </row>
    <row r="1696" customFormat="false" ht="12.75" hidden="false" customHeight="false" outlineLevel="0" collapsed="false">
      <c r="A1696" s="191" t="str">
        <f aca="false">B1696&amp;" "&amp;C1696&amp;" "&amp;D1696</f>
        <v>US Power Physical</v>
      </c>
      <c r="B1696" s="191" t="str">
        <f aca="false">IF((LEFT(N1696,2)="US"),"US","")</f>
        <v>US</v>
      </c>
      <c r="C1696" s="191" t="str">
        <f aca="false">M1696</f>
        <v>Power</v>
      </c>
      <c r="D1696" s="191" t="str">
        <f aca="false">IF(ISNUMBER(FIND("Phy",N1696))=TRUE(),"Physical","Financial")</f>
        <v>Physical</v>
      </c>
      <c r="E1696" s="191" t="n">
        <f aca="false">IF(VLOOKUP(S1696,'DD-Lookup'!$J$6:$L$50,3,FALSE())="Monthly",(YEAR(AC1696)-YEAR(AB1696))*12+MONTH(AC1696)-MONTH(AB1696)+1,(AC1696-AB1696+1))</f>
        <v>1</v>
      </c>
      <c r="F1696" s="220" t="n">
        <f aca="false">E1696*SUM(P1696:Q1696)</f>
        <v>25</v>
      </c>
      <c r="G1696" s="196" t="n">
        <v>1246332</v>
      </c>
      <c r="H1696" s="197" t="n">
        <v>37026.3625810185</v>
      </c>
      <c r="I1696" s="0" t="s">
        <v>1870</v>
      </c>
      <c r="M1696" s="0" t="s">
        <v>72</v>
      </c>
      <c r="N1696" s="0" t="s">
        <v>1746</v>
      </c>
      <c r="O1696" s="0" t="s">
        <v>1747</v>
      </c>
      <c r="P1696" s="198" t="n">
        <v>25</v>
      </c>
      <c r="S1696" s="0" t="s">
        <v>781</v>
      </c>
      <c r="T1696" s="0" t="s">
        <v>772</v>
      </c>
      <c r="U1696" s="200" t="n">
        <v>90</v>
      </c>
      <c r="V1696" s="0" t="s">
        <v>1871</v>
      </c>
      <c r="W1696" s="0" t="s">
        <v>1749</v>
      </c>
      <c r="X1696" s="0" t="s">
        <v>1750</v>
      </c>
      <c r="Y1696" s="0" t="s">
        <v>1167</v>
      </c>
      <c r="Z1696" s="0" t="s">
        <v>628</v>
      </c>
      <c r="AA1696" s="0" t="n">
        <v>611144.1</v>
      </c>
      <c r="AB1696" s="197" t="n">
        <v>37027.875</v>
      </c>
      <c r="AC1696" s="197" t="n">
        <v>37027.875</v>
      </c>
    </row>
    <row r="1697" customFormat="false" ht="12.75" hidden="false" customHeight="false" outlineLevel="0" collapsed="false">
      <c r="A1697" s="191" t="str">
        <f aca="false">B1697&amp;" "&amp;C1697&amp;" "&amp;D1697</f>
        <v>US Natural Gas Physical</v>
      </c>
      <c r="B1697" s="191" t="str">
        <f aca="false">IF((LEFT(N1697,2)="US"),"US","")</f>
        <v>US</v>
      </c>
      <c r="C1697" s="191" t="str">
        <f aca="false">M1697</f>
        <v>Natural Gas</v>
      </c>
      <c r="D1697" s="191" t="str">
        <f aca="false">IF(ISNUMBER(FIND("Phy",N1697))=TRUE(),"Physical","Financial")</f>
        <v>Physical</v>
      </c>
      <c r="E1697" s="191" t="n">
        <f aca="false">IF(VLOOKUP(S1697,'DD-Lookup'!$J$6:$L$50,3,FALSE())="Monthly",(YEAR(AC1697)-YEAR(AB1697))*12+MONTH(AC1697)-MONTH(AB1697)+1,(AC1697-AB1697+1))</f>
        <v>1</v>
      </c>
      <c r="F1697" s="220" t="n">
        <f aca="false">E1697*SUM(P1697:Q1697)</f>
        <v>5000</v>
      </c>
      <c r="G1697" s="196" t="n">
        <v>1246331</v>
      </c>
      <c r="H1697" s="197" t="n">
        <v>37026.3625810185</v>
      </c>
      <c r="I1697" s="0" t="s">
        <v>1187</v>
      </c>
      <c r="M1697" s="0" t="s">
        <v>927</v>
      </c>
      <c r="N1697" s="0" t="s">
        <v>1371</v>
      </c>
      <c r="O1697" s="0" t="s">
        <v>1423</v>
      </c>
      <c r="P1697" s="198" t="n">
        <v>5000</v>
      </c>
      <c r="S1697" s="0" t="s">
        <v>1343</v>
      </c>
      <c r="T1697" s="0" t="s">
        <v>772</v>
      </c>
      <c r="U1697" s="200" t="n">
        <v>4.31</v>
      </c>
      <c r="V1697" s="0" t="s">
        <v>2280</v>
      </c>
      <c r="W1697" s="0" t="s">
        <v>1424</v>
      </c>
      <c r="X1697" s="0" t="s">
        <v>1425</v>
      </c>
      <c r="Y1697" s="0" t="s">
        <v>1376</v>
      </c>
      <c r="Z1697" s="0" t="s">
        <v>573</v>
      </c>
      <c r="AA1697" s="0" t="n">
        <v>789308</v>
      </c>
      <c r="AB1697" s="197" t="n">
        <v>37027.875</v>
      </c>
      <c r="AC1697" s="197" t="n">
        <v>37027.875</v>
      </c>
    </row>
    <row r="1698" customFormat="false" ht="12.75" hidden="false" customHeight="false" outlineLevel="0" collapsed="false">
      <c r="A1698" s="191" t="str">
        <f aca="false">B1698&amp;" "&amp;C1698&amp;" "&amp;D1698</f>
        <v> Natural Gas Physical</v>
      </c>
      <c r="B1698" s="191" t="str">
        <f aca="false">IF((LEFT(N1698,2)="US"),"US","")</f>
        <v/>
      </c>
      <c r="C1698" s="191" t="str">
        <f aca="false">M1698</f>
        <v>Natural Gas</v>
      </c>
      <c r="D1698" s="191" t="str">
        <f aca="false">IF(ISNUMBER(FIND("Phy",N1698))=TRUE(),"Physical","Financial")</f>
        <v>Physical</v>
      </c>
      <c r="E1698" s="191" t="n">
        <f aca="false">IF(VLOOKUP(S1698,'DD-Lookup'!$J$6:$L$50,3,FALSE())="Monthly",(YEAR(AC1698)-YEAR(AB1698))*12+MONTH(AC1698)-MONTH(AB1698)+1,(AC1698-AB1698+1))</f>
        <v>1</v>
      </c>
      <c r="F1698" s="220" t="n">
        <f aca="false">E1698*SUM(P1698:Q1698)</f>
        <v>10000</v>
      </c>
      <c r="G1698" s="196" t="n">
        <v>1246333</v>
      </c>
      <c r="H1698" s="197" t="n">
        <v>37026.3626736111</v>
      </c>
      <c r="I1698" s="0" t="s">
        <v>1180</v>
      </c>
      <c r="M1698" s="0" t="s">
        <v>927</v>
      </c>
      <c r="N1698" s="0" t="s">
        <v>1448</v>
      </c>
      <c r="O1698" s="0" t="s">
        <v>1449</v>
      </c>
      <c r="Q1698" s="198" t="n">
        <v>10000</v>
      </c>
      <c r="S1698" s="0" t="s">
        <v>1343</v>
      </c>
      <c r="T1698" s="0" t="s">
        <v>772</v>
      </c>
      <c r="U1698" s="200" t="n">
        <v>4.69</v>
      </c>
      <c r="V1698" s="0" t="s">
        <v>2296</v>
      </c>
      <c r="W1698" s="0" t="s">
        <v>1451</v>
      </c>
      <c r="X1698" s="0" t="s">
        <v>1452</v>
      </c>
      <c r="Y1698" s="0" t="s">
        <v>1376</v>
      </c>
      <c r="Z1698" s="0" t="s">
        <v>573</v>
      </c>
      <c r="AA1698" s="0" t="n">
        <v>789310</v>
      </c>
      <c r="AB1698" s="197" t="n">
        <v>37027.875</v>
      </c>
      <c r="AC1698" s="197" t="n">
        <v>37027.875</v>
      </c>
    </row>
    <row r="1699" customFormat="false" ht="12.75" hidden="false" customHeight="false" outlineLevel="0" collapsed="false">
      <c r="A1699" s="191" t="str">
        <f aca="false">B1699&amp;" "&amp;C1699&amp;" "&amp;D1699</f>
        <v>US Natural Gas Physical</v>
      </c>
      <c r="B1699" s="191" t="str">
        <f aca="false">IF((LEFT(N1699,2)="US"),"US","")</f>
        <v>US</v>
      </c>
      <c r="C1699" s="191" t="str">
        <f aca="false">M1699</f>
        <v>Natural Gas</v>
      </c>
      <c r="D1699" s="191" t="str">
        <f aca="false">IF(ISNUMBER(FIND("Phy",N1699))=TRUE(),"Physical","Financial")</f>
        <v>Physical</v>
      </c>
      <c r="E1699" s="191" t="n">
        <f aca="false">IF(VLOOKUP(S1699,'DD-Lookup'!$J$6:$L$50,3,FALSE())="Monthly",(YEAR(AC1699)-YEAR(AB1699))*12+MONTH(AC1699)-MONTH(AB1699)+1,(AC1699-AB1699+1))</f>
        <v>30</v>
      </c>
      <c r="F1699" s="220" t="n">
        <f aca="false">E1699*SUM(P1699:Q1699)</f>
        <v>300000</v>
      </c>
      <c r="G1699" s="196" t="n">
        <v>1246334</v>
      </c>
      <c r="H1699" s="197" t="n">
        <v>37026.3626851852</v>
      </c>
      <c r="I1699" s="0" t="s">
        <v>1661</v>
      </c>
      <c r="M1699" s="0" t="s">
        <v>927</v>
      </c>
      <c r="N1699" s="0" t="s">
        <v>1371</v>
      </c>
      <c r="O1699" s="0" t="s">
        <v>2297</v>
      </c>
      <c r="P1699" s="198" t="n">
        <v>10000</v>
      </c>
      <c r="S1699" s="0" t="s">
        <v>1343</v>
      </c>
      <c r="T1699" s="0" t="s">
        <v>772</v>
      </c>
      <c r="U1699" s="200" t="n">
        <v>4.45</v>
      </c>
      <c r="V1699" s="0" t="s">
        <v>2298</v>
      </c>
      <c r="W1699" s="0" t="s">
        <v>1567</v>
      </c>
      <c r="X1699" s="0" t="s">
        <v>1568</v>
      </c>
      <c r="Y1699" s="0" t="s">
        <v>1376</v>
      </c>
      <c r="Z1699" s="0" t="s">
        <v>573</v>
      </c>
      <c r="AA1699" s="0" t="s">
        <v>2299</v>
      </c>
      <c r="AB1699" s="197" t="n">
        <v>37043.875</v>
      </c>
      <c r="AC1699" s="197" t="n">
        <v>37072.875</v>
      </c>
    </row>
    <row r="1700" customFormat="false" ht="12.75" hidden="false" customHeight="false" outlineLevel="0" collapsed="false">
      <c r="A1700" s="191" t="str">
        <f aca="false">B1700&amp;" "&amp;C1700&amp;" "&amp;D1700</f>
        <v> Natural Gas Physical</v>
      </c>
      <c r="B1700" s="191" t="str">
        <f aca="false">IF((LEFT(N1700,2)="US"),"US","")</f>
        <v/>
      </c>
      <c r="C1700" s="191" t="str">
        <f aca="false">M1700</f>
        <v>Natural Gas</v>
      </c>
      <c r="D1700" s="191" t="str">
        <f aca="false">IF(ISNUMBER(FIND("Phy",N1700))=TRUE(),"Physical","Financial")</f>
        <v>Physical</v>
      </c>
      <c r="E1700" s="191" t="n">
        <f aca="false">IF(VLOOKUP(S1700,'DD-Lookup'!$J$6:$L$50,3,FALSE())="Monthly",(YEAR(AC1700)-YEAR(AB1700))*12+MONTH(AC1700)-MONTH(AB1700)+1,(AC1700-AB1700+1))</f>
        <v>1</v>
      </c>
      <c r="F1700" s="220" t="n">
        <f aca="false">E1700*SUM(P1700:Q1700)</f>
        <v>5000</v>
      </c>
      <c r="G1700" s="196" t="n">
        <v>1246336</v>
      </c>
      <c r="H1700" s="197" t="n">
        <v>37026.3627199074</v>
      </c>
      <c r="I1700" s="0" t="s">
        <v>2150</v>
      </c>
      <c r="M1700" s="0" t="s">
        <v>927</v>
      </c>
      <c r="N1700" s="0" t="s">
        <v>1719</v>
      </c>
      <c r="O1700" s="0" t="s">
        <v>2300</v>
      </c>
      <c r="Q1700" s="198" t="n">
        <v>5000</v>
      </c>
      <c r="S1700" s="0" t="s">
        <v>327</v>
      </c>
      <c r="T1700" s="0" t="s">
        <v>1721</v>
      </c>
      <c r="U1700" s="200" t="n">
        <v>6.04</v>
      </c>
      <c r="V1700" s="0" t="s">
        <v>2301</v>
      </c>
      <c r="W1700" s="0" t="s">
        <v>1723</v>
      </c>
      <c r="X1700" s="0" t="s">
        <v>1724</v>
      </c>
      <c r="Y1700" s="0" t="s">
        <v>1376</v>
      </c>
      <c r="Z1700" s="0" t="s">
        <v>646</v>
      </c>
      <c r="AA1700" s="0" t="n">
        <v>789313</v>
      </c>
      <c r="AB1700" s="197" t="n">
        <v>37027.875</v>
      </c>
      <c r="AC1700" s="197" t="n">
        <v>37027.875</v>
      </c>
    </row>
    <row r="1701" customFormat="false" ht="12.75" hidden="false" customHeight="false" outlineLevel="0" collapsed="false">
      <c r="A1701" s="191" t="str">
        <f aca="false">B1701&amp;" "&amp;C1701&amp;" "&amp;D1701</f>
        <v>US Natural Gas Physical</v>
      </c>
      <c r="B1701" s="191" t="str">
        <f aca="false">IF((LEFT(N1701,2)="US"),"US","")</f>
        <v>US</v>
      </c>
      <c r="C1701" s="191" t="str">
        <f aca="false">M1701</f>
        <v>Natural Gas</v>
      </c>
      <c r="D1701" s="191" t="str">
        <f aca="false">IF(ISNUMBER(FIND("Phy",N1701))=TRUE(),"Physical","Financial")</f>
        <v>Physical</v>
      </c>
      <c r="E1701" s="191" t="n">
        <f aca="false">IF(VLOOKUP(S1701,'DD-Lookup'!$J$6:$L$50,3,FALSE())="Monthly",(YEAR(AC1701)-YEAR(AB1701))*12+MONTH(AC1701)-MONTH(AB1701)+1,(AC1701-AB1701+1))</f>
        <v>1</v>
      </c>
      <c r="F1701" s="220" t="n">
        <f aca="false">E1701*SUM(P1701:Q1701)</f>
        <v>5000</v>
      </c>
      <c r="G1701" s="196" t="n">
        <v>1246337</v>
      </c>
      <c r="H1701" s="197" t="n">
        <v>37026.3627314815</v>
      </c>
      <c r="I1701" s="0" t="s">
        <v>2302</v>
      </c>
      <c r="M1701" s="0" t="s">
        <v>927</v>
      </c>
      <c r="N1701" s="0" t="s">
        <v>1371</v>
      </c>
      <c r="O1701" s="0" t="s">
        <v>1689</v>
      </c>
      <c r="Q1701" s="198" t="n">
        <v>5000</v>
      </c>
      <c r="S1701" s="0" t="s">
        <v>1343</v>
      </c>
      <c r="T1701" s="0" t="s">
        <v>772</v>
      </c>
      <c r="U1701" s="200" t="n">
        <v>5.9</v>
      </c>
      <c r="V1701" s="0" t="s">
        <v>2303</v>
      </c>
      <c r="W1701" s="0" t="s">
        <v>1675</v>
      </c>
      <c r="X1701" s="0" t="s">
        <v>1676</v>
      </c>
      <c r="Y1701" s="0" t="s">
        <v>1376</v>
      </c>
      <c r="Z1701" s="0" t="s">
        <v>573</v>
      </c>
      <c r="AA1701" s="0" t="n">
        <v>789311</v>
      </c>
      <c r="AB1701" s="197" t="n">
        <v>37027.875</v>
      </c>
      <c r="AC1701" s="197" t="n">
        <v>37027.875</v>
      </c>
    </row>
    <row r="1702" customFormat="false" ht="12.75" hidden="false" customHeight="false" outlineLevel="0" collapsed="false">
      <c r="A1702" s="191" t="str">
        <f aca="false">B1702&amp;" "&amp;C1702&amp;" "&amp;D1702</f>
        <v>US Natural Gas Physical</v>
      </c>
      <c r="B1702" s="191" t="str">
        <f aca="false">IF((LEFT(N1702,2)="US"),"US","")</f>
        <v>US</v>
      </c>
      <c r="C1702" s="191" t="str">
        <f aca="false">M1702</f>
        <v>Natural Gas</v>
      </c>
      <c r="D1702" s="191" t="str">
        <f aca="false">IF(ISNUMBER(FIND("Phy",N1702))=TRUE(),"Physical","Financial")</f>
        <v>Physical</v>
      </c>
      <c r="E1702" s="191" t="n">
        <f aca="false">IF(VLOOKUP(S1702,'DD-Lookup'!$J$6:$L$50,3,FALSE())="Monthly",(YEAR(AC1702)-YEAR(AB1702))*12+MONTH(AC1702)-MONTH(AB1702)+1,(AC1702-AB1702+1))</f>
        <v>1</v>
      </c>
      <c r="F1702" s="220" t="n">
        <f aca="false">E1702*SUM(P1702:Q1702)</f>
        <v>5000</v>
      </c>
      <c r="G1702" s="196" t="n">
        <v>1246339</v>
      </c>
      <c r="H1702" s="197" t="n">
        <v>37026.3627314815</v>
      </c>
      <c r="I1702" s="0" t="s">
        <v>1788</v>
      </c>
      <c r="M1702" s="0" t="s">
        <v>927</v>
      </c>
      <c r="N1702" s="0" t="s">
        <v>1371</v>
      </c>
      <c r="O1702" s="0" t="s">
        <v>1731</v>
      </c>
      <c r="P1702" s="198" t="n">
        <v>5000</v>
      </c>
      <c r="S1702" s="0" t="s">
        <v>1343</v>
      </c>
      <c r="T1702" s="0" t="s">
        <v>772</v>
      </c>
      <c r="U1702" s="200" t="n">
        <v>3.075</v>
      </c>
      <c r="V1702" s="0" t="s">
        <v>1888</v>
      </c>
      <c r="W1702" s="0" t="s">
        <v>1733</v>
      </c>
      <c r="X1702" s="0" t="s">
        <v>1676</v>
      </c>
      <c r="Y1702" s="0" t="s">
        <v>1376</v>
      </c>
      <c r="Z1702" s="0" t="s">
        <v>573</v>
      </c>
      <c r="AA1702" s="0" t="n">
        <v>789312</v>
      </c>
      <c r="AB1702" s="197" t="n">
        <v>37027.875</v>
      </c>
      <c r="AC1702" s="197" t="n">
        <v>37027.875</v>
      </c>
    </row>
    <row r="1703" customFormat="false" ht="12.75" hidden="false" customHeight="false" outlineLevel="0" collapsed="false">
      <c r="A1703" s="191" t="str">
        <f aca="false">B1703&amp;" "&amp;C1703&amp;" "&amp;D1703</f>
        <v>US Natural Gas Physical</v>
      </c>
      <c r="B1703" s="191" t="str">
        <f aca="false">IF((LEFT(N1703,2)="US"),"US","")</f>
        <v>US</v>
      </c>
      <c r="C1703" s="191" t="str">
        <f aca="false">M1703</f>
        <v>Natural Gas</v>
      </c>
      <c r="D1703" s="191" t="str">
        <f aca="false">IF(ISNUMBER(FIND("Phy",N1703))=TRUE(),"Physical","Financial")</f>
        <v>Physical</v>
      </c>
      <c r="E1703" s="191" t="n">
        <f aca="false">IF(VLOOKUP(S1703,'DD-Lookup'!$J$6:$L$50,3,FALSE())="Monthly",(YEAR(AC1703)-YEAR(AB1703))*12+MONTH(AC1703)-MONTH(AB1703)+1,(AC1703-AB1703+1))</f>
        <v>1</v>
      </c>
      <c r="F1703" s="220" t="n">
        <f aca="false">E1703*SUM(P1703:Q1703)</f>
        <v>5000</v>
      </c>
      <c r="G1703" s="196" t="n">
        <v>1246340</v>
      </c>
      <c r="H1703" s="197" t="n">
        <v>37026.3627662037</v>
      </c>
      <c r="I1703" s="0" t="s">
        <v>1727</v>
      </c>
      <c r="M1703" s="0" t="s">
        <v>927</v>
      </c>
      <c r="N1703" s="0" t="s">
        <v>1371</v>
      </c>
      <c r="O1703" s="0" t="s">
        <v>1423</v>
      </c>
      <c r="Q1703" s="198" t="n">
        <v>5000</v>
      </c>
      <c r="S1703" s="0" t="s">
        <v>1343</v>
      </c>
      <c r="T1703" s="0" t="s">
        <v>772</v>
      </c>
      <c r="U1703" s="200" t="n">
        <v>4.315</v>
      </c>
      <c r="V1703" s="0" t="s">
        <v>1728</v>
      </c>
      <c r="W1703" s="0" t="s">
        <v>1424</v>
      </c>
      <c r="X1703" s="0" t="s">
        <v>1425</v>
      </c>
      <c r="Y1703" s="0" t="s">
        <v>1376</v>
      </c>
      <c r="Z1703" s="0" t="s">
        <v>573</v>
      </c>
      <c r="AA1703" s="0" t="n">
        <v>789314</v>
      </c>
      <c r="AB1703" s="197" t="n">
        <v>37027.875</v>
      </c>
      <c r="AC1703" s="197" t="n">
        <v>37027.875</v>
      </c>
    </row>
    <row r="1704" customFormat="false" ht="12.75" hidden="false" customHeight="false" outlineLevel="0" collapsed="false">
      <c r="A1704" s="191" t="str">
        <f aca="false">B1704&amp;" "&amp;C1704&amp;" "&amp;D1704</f>
        <v>US Natural Gas Financial</v>
      </c>
      <c r="B1704" s="191" t="str">
        <f aca="false">IF((LEFT(N1704,2)="US"),"US","")</f>
        <v>US</v>
      </c>
      <c r="C1704" s="191" t="str">
        <f aca="false">M1704</f>
        <v>Natural Gas</v>
      </c>
      <c r="D1704" s="191" t="str">
        <f aca="false">IF(ISNUMBER(FIND("Phy",N1704))=TRUE(),"Physical","Financial")</f>
        <v>Financial</v>
      </c>
      <c r="E1704" s="191" t="n">
        <f aca="false">IF(VLOOKUP(S1704,'DD-Lookup'!$J$6:$L$50,3,FALSE())="Monthly",(YEAR(AC1704)-YEAR(AB1704))*12+MONTH(AC1704)-MONTH(AB1704)+1,(AC1704-AB1704+1))</f>
        <v>30</v>
      </c>
      <c r="F1704" s="220" t="n">
        <f aca="false">E1704*SUM(P1704:Q1704)</f>
        <v>150000</v>
      </c>
      <c r="G1704" s="196" t="n">
        <v>1246341</v>
      </c>
      <c r="H1704" s="197" t="n">
        <v>37026.3627893519</v>
      </c>
      <c r="I1704" s="0" t="s">
        <v>2238</v>
      </c>
      <c r="M1704" s="0" t="s">
        <v>927</v>
      </c>
      <c r="N1704" s="0" t="s">
        <v>1341</v>
      </c>
      <c r="O1704" s="0" t="s">
        <v>1342</v>
      </c>
      <c r="P1704" s="198" t="n">
        <v>5000</v>
      </c>
      <c r="S1704" s="0" t="s">
        <v>1343</v>
      </c>
      <c r="T1704" s="0" t="s">
        <v>772</v>
      </c>
      <c r="U1704" s="200" t="n">
        <v>4.49</v>
      </c>
      <c r="V1704" s="0" t="s">
        <v>2304</v>
      </c>
      <c r="W1704" s="0" t="s">
        <v>1345</v>
      </c>
      <c r="X1704" s="0" t="s">
        <v>1346</v>
      </c>
      <c r="Y1704" s="0" t="s">
        <v>893</v>
      </c>
      <c r="Z1704" s="0" t="s">
        <v>573</v>
      </c>
      <c r="AA1704" s="0" t="s">
        <v>2305</v>
      </c>
      <c r="AB1704" s="197" t="n">
        <v>37043.875</v>
      </c>
      <c r="AC1704" s="197" t="n">
        <v>37072.875</v>
      </c>
      <c r="AD1704" s="0" t="n">
        <f aca="false">(AC1704-AB1704+1)*SUM(P1704:Q1704)</f>
        <v>150000</v>
      </c>
    </row>
    <row r="1705" customFormat="false" ht="12.75" hidden="false" customHeight="false" outlineLevel="0" collapsed="false">
      <c r="A1705" s="191" t="str">
        <f aca="false">B1705&amp;" "&amp;C1705&amp;" "&amp;D1705</f>
        <v>US Natural Gas Physical</v>
      </c>
      <c r="B1705" s="191" t="str">
        <f aca="false">IF((LEFT(N1705,2)="US"),"US","")</f>
        <v>US</v>
      </c>
      <c r="C1705" s="191" t="str">
        <f aca="false">M1705</f>
        <v>Natural Gas</v>
      </c>
      <c r="D1705" s="191" t="str">
        <f aca="false">IF(ISNUMBER(FIND("Phy",N1705))=TRUE(),"Physical","Financial")</f>
        <v>Physical</v>
      </c>
      <c r="E1705" s="191" t="n">
        <f aca="false">IF(VLOOKUP(S1705,'DD-Lookup'!$J$6:$L$50,3,FALSE())="Monthly",(YEAR(AC1705)-YEAR(AB1705))*12+MONTH(AC1705)-MONTH(AB1705)+1,(AC1705-AB1705+1))</f>
        <v>1</v>
      </c>
      <c r="F1705" s="220" t="n">
        <f aca="false">E1705*SUM(P1705:Q1705)</f>
        <v>5000</v>
      </c>
      <c r="G1705" s="196" t="n">
        <v>1246342</v>
      </c>
      <c r="H1705" s="197" t="n">
        <v>37026.3627893519</v>
      </c>
      <c r="I1705" s="0" t="s">
        <v>1362</v>
      </c>
      <c r="M1705" s="0" t="s">
        <v>927</v>
      </c>
      <c r="N1705" s="0" t="s">
        <v>1371</v>
      </c>
      <c r="O1705" s="0" t="s">
        <v>1967</v>
      </c>
      <c r="Q1705" s="198" t="n">
        <v>5000</v>
      </c>
      <c r="S1705" s="0" t="s">
        <v>1343</v>
      </c>
      <c r="T1705" s="0" t="s">
        <v>772</v>
      </c>
      <c r="U1705" s="200" t="n">
        <v>4.3</v>
      </c>
      <c r="V1705" s="0" t="s">
        <v>2225</v>
      </c>
      <c r="W1705" s="0" t="s">
        <v>1459</v>
      </c>
      <c r="X1705" s="0" t="s">
        <v>1460</v>
      </c>
      <c r="Y1705" s="0" t="s">
        <v>1376</v>
      </c>
      <c r="Z1705" s="0" t="s">
        <v>573</v>
      </c>
      <c r="AA1705" s="0" t="n">
        <v>789315</v>
      </c>
      <c r="AB1705" s="197" t="n">
        <v>37027.875</v>
      </c>
      <c r="AC1705" s="197" t="n">
        <v>37027.875</v>
      </c>
    </row>
    <row r="1706" customFormat="false" ht="12.75" hidden="false" customHeight="false" outlineLevel="0" collapsed="false">
      <c r="A1706" s="191" t="str">
        <f aca="false">B1706&amp;" "&amp;C1706&amp;" "&amp;D1706</f>
        <v>US Natural Gas Financial</v>
      </c>
      <c r="B1706" s="191" t="str">
        <f aca="false">IF((LEFT(N1706,2)="US"),"US","")</f>
        <v>US</v>
      </c>
      <c r="C1706" s="191" t="str">
        <f aca="false">M1706</f>
        <v>Natural Gas</v>
      </c>
      <c r="D1706" s="191" t="str">
        <f aca="false">IF(ISNUMBER(FIND("Phy",N1706))=TRUE(),"Physical","Financial")</f>
        <v>Financial</v>
      </c>
      <c r="E1706" s="191" t="n">
        <f aca="false">IF(VLOOKUP(S1706,'DD-Lookup'!$J$6:$L$50,3,FALSE())="Monthly",(YEAR(AC1706)-YEAR(AB1706))*12+MONTH(AC1706)-MONTH(AB1706)+1,(AC1706-AB1706+1))</f>
        <v>151</v>
      </c>
      <c r="F1706" s="220" t="n">
        <f aca="false">E1706*SUM(P1706:Q1706)</f>
        <v>755000</v>
      </c>
      <c r="G1706" s="196" t="n">
        <v>1246343</v>
      </c>
      <c r="H1706" s="197" t="n">
        <v>37026.3628472222</v>
      </c>
      <c r="I1706" s="0" t="s">
        <v>616</v>
      </c>
      <c r="M1706" s="0" t="s">
        <v>927</v>
      </c>
      <c r="N1706" s="0" t="s">
        <v>1341</v>
      </c>
      <c r="O1706" s="0" t="s">
        <v>1442</v>
      </c>
      <c r="Q1706" s="198" t="n">
        <v>5000</v>
      </c>
      <c r="S1706" s="0" t="s">
        <v>1343</v>
      </c>
      <c r="T1706" s="0" t="s">
        <v>772</v>
      </c>
      <c r="U1706" s="200" t="n">
        <v>4.89</v>
      </c>
      <c r="V1706" s="0" t="s">
        <v>2306</v>
      </c>
      <c r="W1706" s="0" t="s">
        <v>1345</v>
      </c>
      <c r="X1706" s="0" t="s">
        <v>1346</v>
      </c>
      <c r="Y1706" s="0" t="s">
        <v>893</v>
      </c>
      <c r="Z1706" s="0" t="s">
        <v>573</v>
      </c>
      <c r="AA1706" s="0" t="s">
        <v>2307</v>
      </c>
      <c r="AB1706" s="197" t="n">
        <v>37196</v>
      </c>
      <c r="AC1706" s="197" t="n">
        <v>37346</v>
      </c>
      <c r="AD1706" s="0" t="n">
        <f aca="false">(AC1706-AB1706+1)*SUM(P1706:Q1706)</f>
        <v>755000</v>
      </c>
    </row>
    <row r="1707" customFormat="false" ht="12.75" hidden="false" customHeight="false" outlineLevel="0" collapsed="false">
      <c r="A1707" s="191" t="str">
        <f aca="false">B1707&amp;" "&amp;C1707&amp;" "&amp;D1707</f>
        <v>US Natural Gas Physical</v>
      </c>
      <c r="B1707" s="191" t="str">
        <f aca="false">IF((LEFT(N1707,2)="US"),"US","")</f>
        <v>US</v>
      </c>
      <c r="C1707" s="191" t="str">
        <f aca="false">M1707</f>
        <v>Natural Gas</v>
      </c>
      <c r="D1707" s="191" t="str">
        <f aca="false">IF(ISNUMBER(FIND("Phy",N1707))=TRUE(),"Physical","Financial")</f>
        <v>Physical</v>
      </c>
      <c r="E1707" s="191" t="n">
        <f aca="false">IF(VLOOKUP(S1707,'DD-Lookup'!$J$6:$L$50,3,FALSE())="Monthly",(YEAR(AC1707)-YEAR(AB1707))*12+MONTH(AC1707)-MONTH(AB1707)+1,(AC1707-AB1707+1))</f>
        <v>1</v>
      </c>
      <c r="F1707" s="220" t="n">
        <f aca="false">E1707*SUM(P1707:Q1707)</f>
        <v>1000</v>
      </c>
      <c r="G1707" s="196" t="n">
        <v>1246344</v>
      </c>
      <c r="H1707" s="197" t="n">
        <v>37026.3628703704</v>
      </c>
      <c r="I1707" s="0" t="s">
        <v>609</v>
      </c>
      <c r="M1707" s="0" t="s">
        <v>927</v>
      </c>
      <c r="N1707" s="0" t="s">
        <v>1371</v>
      </c>
      <c r="O1707" s="0" t="s">
        <v>1967</v>
      </c>
      <c r="P1707" s="198" t="n">
        <v>1000</v>
      </c>
      <c r="S1707" s="0" t="s">
        <v>1343</v>
      </c>
      <c r="T1707" s="0" t="s">
        <v>772</v>
      </c>
      <c r="U1707" s="200" t="n">
        <v>4.295</v>
      </c>
      <c r="V1707" s="0" t="s">
        <v>1832</v>
      </c>
      <c r="W1707" s="0" t="s">
        <v>1459</v>
      </c>
      <c r="X1707" s="0" t="s">
        <v>1460</v>
      </c>
      <c r="Y1707" s="0" t="s">
        <v>1376</v>
      </c>
      <c r="Z1707" s="0" t="s">
        <v>573</v>
      </c>
      <c r="AA1707" s="0" t="n">
        <v>789316</v>
      </c>
      <c r="AB1707" s="197" t="n">
        <v>37027.875</v>
      </c>
      <c r="AC1707" s="197" t="n">
        <v>37027.875</v>
      </c>
    </row>
    <row r="1708" customFormat="false" ht="12.75" hidden="false" customHeight="false" outlineLevel="0" collapsed="false">
      <c r="A1708" s="191" t="str">
        <f aca="false">B1708&amp;" "&amp;C1708&amp;" "&amp;D1708</f>
        <v>US Natural Gas Financial</v>
      </c>
      <c r="B1708" s="191" t="str">
        <f aca="false">IF((LEFT(N1708,2)="US"),"US","")</f>
        <v>US</v>
      </c>
      <c r="C1708" s="191" t="str">
        <f aca="false">M1708</f>
        <v>Natural Gas</v>
      </c>
      <c r="D1708" s="191" t="str">
        <f aca="false">IF(ISNUMBER(FIND("Phy",N1708))=TRUE(),"Physical","Financial")</f>
        <v>Financial</v>
      </c>
      <c r="E1708" s="191" t="n">
        <f aca="false">IF(VLOOKUP(S1708,'DD-Lookup'!$J$6:$L$50,3,FALSE())="Monthly",(YEAR(AC1708)-YEAR(AB1708))*12+MONTH(AC1708)-MONTH(AB1708)+1,(AC1708-AB1708+1))</f>
        <v>30</v>
      </c>
      <c r="F1708" s="220" t="n">
        <f aca="false">E1708*SUM(P1708:Q1708)</f>
        <v>450000</v>
      </c>
      <c r="G1708" s="196" t="n">
        <v>1246345</v>
      </c>
      <c r="H1708" s="197" t="n">
        <v>37026.3629050926</v>
      </c>
      <c r="I1708" s="0" t="s">
        <v>1340</v>
      </c>
      <c r="M1708" s="0" t="s">
        <v>927</v>
      </c>
      <c r="N1708" s="0" t="s">
        <v>1341</v>
      </c>
      <c r="O1708" s="0" t="s">
        <v>1342</v>
      </c>
      <c r="Q1708" s="198" t="n">
        <v>15000</v>
      </c>
      <c r="S1708" s="0" t="s">
        <v>1343</v>
      </c>
      <c r="T1708" s="0" t="s">
        <v>772</v>
      </c>
      <c r="U1708" s="200" t="n">
        <v>4.495</v>
      </c>
      <c r="V1708" s="0" t="s">
        <v>2028</v>
      </c>
      <c r="W1708" s="0" t="s">
        <v>1345</v>
      </c>
      <c r="X1708" s="0" t="s">
        <v>1346</v>
      </c>
      <c r="Y1708" s="0" t="s">
        <v>893</v>
      </c>
      <c r="Z1708" s="0" t="s">
        <v>573</v>
      </c>
      <c r="AA1708" s="0" t="s">
        <v>2308</v>
      </c>
      <c r="AB1708" s="197" t="n">
        <v>37043.875</v>
      </c>
      <c r="AC1708" s="197" t="n">
        <v>37072.875</v>
      </c>
      <c r="AD1708" s="0" t="n">
        <f aca="false">(AC1708-AB1708+1)*SUM(P1708:Q1708)</f>
        <v>450000</v>
      </c>
    </row>
    <row r="1709" customFormat="false" ht="12.75" hidden="false" customHeight="false" outlineLevel="0" collapsed="false">
      <c r="A1709" s="191" t="str">
        <f aca="false">B1709&amp;" "&amp;C1709&amp;" "&amp;D1709</f>
        <v>US Natural Gas Financial</v>
      </c>
      <c r="B1709" s="191" t="str">
        <f aca="false">IF((LEFT(N1709,2)="US"),"US","")</f>
        <v>US</v>
      </c>
      <c r="C1709" s="191" t="str">
        <f aca="false">M1709</f>
        <v>Natural Gas</v>
      </c>
      <c r="D1709" s="191" t="str">
        <f aca="false">IF(ISNUMBER(FIND("Phy",N1709))=TRUE(),"Physical","Financial")</f>
        <v>Financial</v>
      </c>
      <c r="E1709" s="191" t="n">
        <f aca="false">IF(VLOOKUP(S1709,'DD-Lookup'!$J$6:$L$50,3,FALSE())="Monthly",(YEAR(AC1709)-YEAR(AB1709))*12+MONTH(AC1709)-MONTH(AB1709)+1,(AC1709-AB1709+1))</f>
        <v>151</v>
      </c>
      <c r="F1709" s="220" t="n">
        <f aca="false">E1709*SUM(P1709:Q1709)</f>
        <v>755000</v>
      </c>
      <c r="G1709" s="196" t="n">
        <v>1246347</v>
      </c>
      <c r="H1709" s="197" t="n">
        <v>37026.3629166667</v>
      </c>
      <c r="I1709" s="0" t="s">
        <v>1340</v>
      </c>
      <c r="M1709" s="0" t="s">
        <v>927</v>
      </c>
      <c r="N1709" s="0" t="s">
        <v>1399</v>
      </c>
      <c r="O1709" s="0" t="s">
        <v>1400</v>
      </c>
      <c r="Q1709" s="198" t="n">
        <v>5000</v>
      </c>
      <c r="S1709" s="0" t="s">
        <v>1343</v>
      </c>
      <c r="T1709" s="0" t="s">
        <v>772</v>
      </c>
      <c r="U1709" s="200" t="n">
        <v>1.625</v>
      </c>
      <c r="V1709" s="0" t="s">
        <v>2246</v>
      </c>
      <c r="W1709" s="0" t="s">
        <v>1402</v>
      </c>
      <c r="X1709" s="0" t="s">
        <v>1403</v>
      </c>
      <c r="Y1709" s="0" t="s">
        <v>893</v>
      </c>
      <c r="Z1709" s="0" t="s">
        <v>573</v>
      </c>
      <c r="AA1709" s="0" t="s">
        <v>2309</v>
      </c>
      <c r="AB1709" s="197" t="n">
        <v>37196</v>
      </c>
      <c r="AC1709" s="197" t="n">
        <v>37346</v>
      </c>
      <c r="AD1709" s="0" t="n">
        <f aca="false">(AC1709-AB1709+1)*SUM(P1709:Q1709)</f>
        <v>755000</v>
      </c>
    </row>
    <row r="1710" customFormat="false" ht="12.75" hidden="false" customHeight="false" outlineLevel="0" collapsed="false">
      <c r="A1710" s="191" t="str">
        <f aca="false">B1710&amp;" "&amp;C1710&amp;" "&amp;D1710</f>
        <v>US Natural Gas Physical</v>
      </c>
      <c r="B1710" s="191" t="str">
        <f aca="false">IF((LEFT(N1710,2)="US"),"US","")</f>
        <v>US</v>
      </c>
      <c r="C1710" s="191" t="str">
        <f aca="false">M1710</f>
        <v>Natural Gas</v>
      </c>
      <c r="D1710" s="191" t="str">
        <f aca="false">IF(ISNUMBER(FIND("Phy",N1710))=TRUE(),"Physical","Financial")</f>
        <v>Physical</v>
      </c>
      <c r="E1710" s="191" t="n">
        <f aca="false">IF(VLOOKUP(S1710,'DD-Lookup'!$J$6:$L$50,3,FALSE())="Monthly",(YEAR(AC1710)-YEAR(AB1710))*12+MONTH(AC1710)-MONTH(AB1710)+1,(AC1710-AB1710+1))</f>
        <v>1</v>
      </c>
      <c r="F1710" s="220" t="n">
        <f aca="false">E1710*SUM(P1710:Q1710)</f>
        <v>5000</v>
      </c>
      <c r="G1710" s="196" t="n">
        <v>1246346</v>
      </c>
      <c r="H1710" s="197" t="n">
        <v>37026.3629166667</v>
      </c>
      <c r="I1710" s="0" t="s">
        <v>2282</v>
      </c>
      <c r="M1710" s="0" t="s">
        <v>927</v>
      </c>
      <c r="N1710" s="0" t="s">
        <v>1371</v>
      </c>
      <c r="O1710" s="0" t="s">
        <v>1644</v>
      </c>
      <c r="Q1710" s="198" t="n">
        <v>5000</v>
      </c>
      <c r="S1710" s="0" t="s">
        <v>1343</v>
      </c>
      <c r="T1710" s="0" t="s">
        <v>772</v>
      </c>
      <c r="U1710" s="200" t="n">
        <v>4.54</v>
      </c>
      <c r="V1710" s="0" t="s">
        <v>2283</v>
      </c>
      <c r="W1710" s="0" t="s">
        <v>1374</v>
      </c>
      <c r="X1710" s="0" t="s">
        <v>1375</v>
      </c>
      <c r="Y1710" s="0" t="s">
        <v>1376</v>
      </c>
      <c r="Z1710" s="0" t="s">
        <v>573</v>
      </c>
      <c r="AA1710" s="0" t="n">
        <v>789319</v>
      </c>
      <c r="AB1710" s="197" t="n">
        <v>37027.875</v>
      </c>
      <c r="AC1710" s="197" t="n">
        <v>37027.875</v>
      </c>
    </row>
    <row r="1711" customFormat="false" ht="12.75" hidden="false" customHeight="false" outlineLevel="0" collapsed="false">
      <c r="A1711" s="191" t="str">
        <f aca="false">B1711&amp;" "&amp;C1711&amp;" "&amp;D1711</f>
        <v>US Natural Gas Physical</v>
      </c>
      <c r="B1711" s="191" t="str">
        <f aca="false">IF((LEFT(N1711,2)="US"),"US","")</f>
        <v>US</v>
      </c>
      <c r="C1711" s="191" t="str">
        <f aca="false">M1711</f>
        <v>Natural Gas</v>
      </c>
      <c r="D1711" s="191" t="str">
        <f aca="false">IF(ISNUMBER(FIND("Phy",N1711))=TRUE(),"Physical","Financial")</f>
        <v>Physical</v>
      </c>
      <c r="E1711" s="191" t="n">
        <f aca="false">IF(VLOOKUP(S1711,'DD-Lookup'!$J$6:$L$50,3,FALSE())="Monthly",(YEAR(AC1711)-YEAR(AB1711))*12+MONTH(AC1711)-MONTH(AB1711)+1,(AC1711-AB1711+1))</f>
        <v>1</v>
      </c>
      <c r="F1711" s="220" t="n">
        <f aca="false">E1711*SUM(P1711:Q1711)</f>
        <v>5000</v>
      </c>
      <c r="G1711" s="196" t="n">
        <v>1246348</v>
      </c>
      <c r="H1711" s="197" t="n">
        <v>37026.3629861111</v>
      </c>
      <c r="I1711" s="0" t="s">
        <v>2310</v>
      </c>
      <c r="M1711" s="0" t="s">
        <v>927</v>
      </c>
      <c r="N1711" s="0" t="s">
        <v>1371</v>
      </c>
      <c r="O1711" s="0" t="s">
        <v>1423</v>
      </c>
      <c r="P1711" s="198" t="n">
        <v>5000</v>
      </c>
      <c r="S1711" s="0" t="s">
        <v>1343</v>
      </c>
      <c r="T1711" s="0" t="s">
        <v>772</v>
      </c>
      <c r="U1711" s="200" t="n">
        <v>4.315</v>
      </c>
      <c r="V1711" s="0" t="s">
        <v>2311</v>
      </c>
      <c r="W1711" s="0" t="s">
        <v>1424</v>
      </c>
      <c r="X1711" s="0" t="s">
        <v>1425</v>
      </c>
      <c r="Y1711" s="0" t="s">
        <v>1376</v>
      </c>
      <c r="Z1711" s="0" t="s">
        <v>573</v>
      </c>
      <c r="AA1711" s="0" t="n">
        <v>789321</v>
      </c>
      <c r="AB1711" s="197" t="n">
        <v>37027.875</v>
      </c>
      <c r="AC1711" s="197" t="n">
        <v>37027.875</v>
      </c>
    </row>
    <row r="1712" customFormat="false" ht="12.75" hidden="false" customHeight="false" outlineLevel="0" collapsed="false">
      <c r="A1712" s="191" t="str">
        <f aca="false">B1712&amp;" "&amp;C1712&amp;" "&amp;D1712</f>
        <v>US Natural Gas Physical</v>
      </c>
      <c r="B1712" s="191" t="str">
        <f aca="false">IF((LEFT(N1712,2)="US"),"US","")</f>
        <v>US</v>
      </c>
      <c r="C1712" s="191" t="str">
        <f aca="false">M1712</f>
        <v>Natural Gas</v>
      </c>
      <c r="D1712" s="191" t="str">
        <f aca="false">IF(ISNUMBER(FIND("Phy",N1712))=TRUE(),"Physical","Financial")</f>
        <v>Physical</v>
      </c>
      <c r="E1712" s="191" t="n">
        <f aca="false">IF(VLOOKUP(S1712,'DD-Lookup'!$J$6:$L$50,3,FALSE())="Monthly",(YEAR(AC1712)-YEAR(AB1712))*12+MONTH(AC1712)-MONTH(AB1712)+1,(AC1712-AB1712+1))</f>
        <v>1</v>
      </c>
      <c r="F1712" s="220" t="n">
        <f aca="false">E1712*SUM(P1712:Q1712)</f>
        <v>10000</v>
      </c>
      <c r="G1712" s="196" t="n">
        <v>1246349</v>
      </c>
      <c r="H1712" s="197" t="n">
        <v>37026.3630092593</v>
      </c>
      <c r="I1712" s="0" t="s">
        <v>1441</v>
      </c>
      <c r="M1712" s="0" t="s">
        <v>927</v>
      </c>
      <c r="N1712" s="0" t="s">
        <v>1371</v>
      </c>
      <c r="O1712" s="0" t="s">
        <v>2190</v>
      </c>
      <c r="Q1712" s="198" t="n">
        <v>10000</v>
      </c>
      <c r="S1712" s="0" t="s">
        <v>1343</v>
      </c>
      <c r="T1712" s="0" t="s">
        <v>772</v>
      </c>
      <c r="U1712" s="200" t="n">
        <v>4.535</v>
      </c>
      <c r="V1712" s="0" t="s">
        <v>1984</v>
      </c>
      <c r="W1712" s="0" t="s">
        <v>1374</v>
      </c>
      <c r="X1712" s="0" t="s">
        <v>1375</v>
      </c>
      <c r="Y1712" s="0" t="s">
        <v>1376</v>
      </c>
      <c r="Z1712" s="0" t="s">
        <v>573</v>
      </c>
      <c r="AA1712" s="0" t="n">
        <v>789323</v>
      </c>
      <c r="AB1712" s="197" t="n">
        <v>37027.875</v>
      </c>
      <c r="AC1712" s="197" t="n">
        <v>37027.875</v>
      </c>
    </row>
    <row r="1713" customFormat="false" ht="12.75" hidden="false" customHeight="false" outlineLevel="0" collapsed="false">
      <c r="A1713" s="191" t="str">
        <f aca="false">B1713&amp;" "&amp;C1713&amp;" "&amp;D1713</f>
        <v>US Natural Gas Physical</v>
      </c>
      <c r="B1713" s="191" t="str">
        <f aca="false">IF((LEFT(N1713,2)="US"),"US","")</f>
        <v>US</v>
      </c>
      <c r="C1713" s="191" t="str">
        <f aca="false">M1713</f>
        <v>Natural Gas</v>
      </c>
      <c r="D1713" s="191" t="str">
        <f aca="false">IF(ISNUMBER(FIND("Phy",N1713))=TRUE(),"Physical","Financial")</f>
        <v>Physical</v>
      </c>
      <c r="E1713" s="191" t="n">
        <f aca="false">IF(VLOOKUP(S1713,'DD-Lookup'!$J$6:$L$50,3,FALSE())="Monthly",(YEAR(AC1713)-YEAR(AB1713))*12+MONTH(AC1713)-MONTH(AB1713)+1,(AC1713-AB1713+1))</f>
        <v>1</v>
      </c>
      <c r="F1713" s="220" t="n">
        <f aca="false">E1713*SUM(P1713:Q1713)</f>
        <v>10000</v>
      </c>
      <c r="G1713" s="196" t="n">
        <v>1246350</v>
      </c>
      <c r="H1713" s="197" t="n">
        <v>37026.3630092593</v>
      </c>
      <c r="I1713" s="0" t="s">
        <v>1328</v>
      </c>
      <c r="M1713" s="0" t="s">
        <v>927</v>
      </c>
      <c r="N1713" s="0" t="s">
        <v>1371</v>
      </c>
      <c r="O1713" s="0" t="s">
        <v>2095</v>
      </c>
      <c r="Q1713" s="198" t="n">
        <v>10000</v>
      </c>
      <c r="S1713" s="0" t="s">
        <v>1343</v>
      </c>
      <c r="T1713" s="0" t="s">
        <v>772</v>
      </c>
      <c r="U1713" s="200" t="n">
        <v>4.63</v>
      </c>
      <c r="V1713" s="0" t="s">
        <v>1885</v>
      </c>
      <c r="W1713" s="0" t="s">
        <v>1587</v>
      </c>
      <c r="X1713" s="0" t="s">
        <v>1588</v>
      </c>
      <c r="Y1713" s="0" t="s">
        <v>1376</v>
      </c>
      <c r="Z1713" s="0" t="s">
        <v>573</v>
      </c>
      <c r="AA1713" s="0" t="n">
        <v>789322</v>
      </c>
      <c r="AB1713" s="197" t="n">
        <v>37027.875</v>
      </c>
      <c r="AC1713" s="197" t="n">
        <v>37027.875</v>
      </c>
    </row>
    <row r="1714" customFormat="false" ht="12.75" hidden="false" customHeight="false" outlineLevel="0" collapsed="false">
      <c r="A1714" s="191" t="str">
        <f aca="false">B1714&amp;" "&amp;C1714&amp;" "&amp;D1714</f>
        <v>US Natural Gas Financial</v>
      </c>
      <c r="B1714" s="191" t="str">
        <f aca="false">IF((LEFT(N1714,2)="US"),"US","")</f>
        <v>US</v>
      </c>
      <c r="C1714" s="191" t="str">
        <f aca="false">M1714</f>
        <v>Natural Gas</v>
      </c>
      <c r="D1714" s="191" t="str">
        <f aca="false">IF(ISNUMBER(FIND("Phy",N1714))=TRUE(),"Physical","Financial")</f>
        <v>Financial</v>
      </c>
      <c r="E1714" s="191" t="n">
        <f aca="false">IF(VLOOKUP(S1714,'DD-Lookup'!$J$6:$L$50,3,FALSE())="Monthly",(YEAR(AC1714)-YEAR(AB1714))*12+MONTH(AC1714)-MONTH(AB1714)+1,(AC1714-AB1714+1))</f>
        <v>30</v>
      </c>
      <c r="F1714" s="220" t="n">
        <f aca="false">E1714*SUM(P1714:Q1714)</f>
        <v>450000</v>
      </c>
      <c r="G1714" s="196" t="n">
        <v>1246351</v>
      </c>
      <c r="H1714" s="197" t="n">
        <v>37026.3630208333</v>
      </c>
      <c r="I1714" s="0" t="s">
        <v>1340</v>
      </c>
      <c r="M1714" s="0" t="s">
        <v>927</v>
      </c>
      <c r="N1714" s="0" t="s">
        <v>1341</v>
      </c>
      <c r="O1714" s="0" t="s">
        <v>1342</v>
      </c>
      <c r="Q1714" s="198" t="n">
        <v>15000</v>
      </c>
      <c r="S1714" s="0" t="s">
        <v>1343</v>
      </c>
      <c r="T1714" s="0" t="s">
        <v>772</v>
      </c>
      <c r="U1714" s="200" t="n">
        <v>4.5</v>
      </c>
      <c r="V1714" s="0" t="s">
        <v>2312</v>
      </c>
      <c r="W1714" s="0" t="s">
        <v>1345</v>
      </c>
      <c r="X1714" s="0" t="s">
        <v>1346</v>
      </c>
      <c r="Y1714" s="0" t="s">
        <v>893</v>
      </c>
      <c r="Z1714" s="0" t="s">
        <v>573</v>
      </c>
      <c r="AA1714" s="0" t="s">
        <v>2313</v>
      </c>
      <c r="AB1714" s="197" t="n">
        <v>37043.875</v>
      </c>
      <c r="AC1714" s="197" t="n">
        <v>37072.875</v>
      </c>
      <c r="AD1714" s="0" t="n">
        <f aca="false">(AC1714-AB1714+1)*SUM(P1714:Q1714)</f>
        <v>450000</v>
      </c>
    </row>
    <row r="1715" customFormat="false" ht="12.75" hidden="false" customHeight="false" outlineLevel="0" collapsed="false">
      <c r="A1715" s="191" t="str">
        <f aca="false">B1715&amp;" "&amp;C1715&amp;" "&amp;D1715</f>
        <v> Natural Gas Physical</v>
      </c>
      <c r="B1715" s="191" t="str">
        <f aca="false">IF((LEFT(N1715,2)="US"),"US","")</f>
        <v/>
      </c>
      <c r="C1715" s="191" t="str">
        <f aca="false">M1715</f>
        <v>Natural Gas</v>
      </c>
      <c r="D1715" s="191" t="str">
        <f aca="false">IF(ISNUMBER(FIND("Phy",N1715))=TRUE(),"Physical","Financial")</f>
        <v>Physical</v>
      </c>
      <c r="E1715" s="191" t="n">
        <f aca="false">IF(VLOOKUP(S1715,'DD-Lookup'!$J$6:$L$50,3,FALSE())="Monthly",(YEAR(AC1715)-YEAR(AB1715))*12+MONTH(AC1715)-MONTH(AB1715)+1,(AC1715-AB1715+1))</f>
        <v>31</v>
      </c>
      <c r="F1715" s="220" t="n">
        <f aca="false">E1715*SUM(P1715:Q1715)</f>
        <v>310000</v>
      </c>
      <c r="G1715" s="196" t="n">
        <v>1246352</v>
      </c>
      <c r="H1715" s="197" t="n">
        <v>37026.3630439815</v>
      </c>
      <c r="I1715" s="0" t="s">
        <v>1340</v>
      </c>
      <c r="M1715" s="0" t="s">
        <v>927</v>
      </c>
      <c r="N1715" s="0" t="s">
        <v>2314</v>
      </c>
      <c r="O1715" s="0" t="s">
        <v>2315</v>
      </c>
      <c r="Q1715" s="198" t="n">
        <v>10000</v>
      </c>
      <c r="S1715" s="0" t="s">
        <v>327</v>
      </c>
      <c r="T1715" s="0" t="s">
        <v>1721</v>
      </c>
      <c r="U1715" s="200" t="n">
        <v>0.005</v>
      </c>
      <c r="V1715" s="0" t="s">
        <v>2316</v>
      </c>
      <c r="W1715" s="0" t="s">
        <v>2317</v>
      </c>
      <c r="X1715" s="0" t="s">
        <v>1724</v>
      </c>
      <c r="Y1715" s="0" t="s">
        <v>1376</v>
      </c>
      <c r="Z1715" s="0" t="s">
        <v>646</v>
      </c>
      <c r="AA1715" s="0" t="s">
        <v>2318</v>
      </c>
      <c r="AB1715" s="197" t="n">
        <v>37073.875</v>
      </c>
      <c r="AC1715" s="197" t="n">
        <v>37103.875</v>
      </c>
    </row>
    <row r="1716" customFormat="false" ht="12.75" hidden="false" customHeight="false" outlineLevel="0" collapsed="false">
      <c r="A1716" s="191" t="str">
        <f aca="false">B1716&amp;" "&amp;C1716&amp;" "&amp;D1716</f>
        <v>US Power Physical</v>
      </c>
      <c r="B1716" s="191" t="str">
        <f aca="false">IF((LEFT(N1716,2)="US"),"US","")</f>
        <v>US</v>
      </c>
      <c r="C1716" s="191" t="str">
        <f aca="false">M1716</f>
        <v>Power</v>
      </c>
      <c r="D1716" s="191" t="str">
        <f aca="false">IF(ISNUMBER(FIND("Phy",N1716))=TRUE(),"Physical","Financial")</f>
        <v>Physical</v>
      </c>
      <c r="E1716" s="191" t="n">
        <f aca="false">IF(VLOOKUP(S1716,'DD-Lookup'!$J$6:$L$50,3,FALSE())="Monthly",(YEAR(AC1716)-YEAR(AB1716))*12+MONTH(AC1716)-MONTH(AB1716)+1,(AC1716-AB1716+1))</f>
        <v>1</v>
      </c>
      <c r="F1716" s="220" t="n">
        <f aca="false">E1716*SUM(P1716:Q1716)</f>
        <v>25</v>
      </c>
      <c r="G1716" s="196" t="n">
        <v>1246353</v>
      </c>
      <c r="H1716" s="197" t="n">
        <v>37026.3630555556</v>
      </c>
      <c r="I1716" s="0" t="s">
        <v>1187</v>
      </c>
      <c r="M1716" s="0" t="s">
        <v>72</v>
      </c>
      <c r="N1716" s="0" t="s">
        <v>1746</v>
      </c>
      <c r="O1716" s="0" t="s">
        <v>1769</v>
      </c>
      <c r="P1716" s="198" t="n">
        <v>25</v>
      </c>
      <c r="S1716" s="0" t="s">
        <v>781</v>
      </c>
      <c r="T1716" s="0" t="s">
        <v>772</v>
      </c>
      <c r="U1716" s="200" t="n">
        <v>240</v>
      </c>
      <c r="V1716" s="0" t="s">
        <v>1824</v>
      </c>
      <c r="W1716" s="0" t="s">
        <v>1768</v>
      </c>
      <c r="X1716" s="0" t="s">
        <v>1750</v>
      </c>
      <c r="Y1716" s="0" t="s">
        <v>1167</v>
      </c>
      <c r="Z1716" s="0" t="s">
        <v>628</v>
      </c>
      <c r="AA1716" s="0" t="n">
        <v>611145.1</v>
      </c>
      <c r="AB1716" s="197" t="n">
        <v>37027.875</v>
      </c>
      <c r="AC1716" s="197" t="n">
        <v>37027.875</v>
      </c>
    </row>
    <row r="1717" customFormat="false" ht="12.75" hidden="false" customHeight="false" outlineLevel="0" collapsed="false">
      <c r="A1717" s="191" t="str">
        <f aca="false">B1717&amp;" "&amp;C1717&amp;" "&amp;D1717</f>
        <v>US Natural Gas Physical</v>
      </c>
      <c r="B1717" s="191" t="str">
        <f aca="false">IF((LEFT(N1717,2)="US"),"US","")</f>
        <v>US</v>
      </c>
      <c r="C1717" s="191" t="str">
        <f aca="false">M1717</f>
        <v>Natural Gas</v>
      </c>
      <c r="D1717" s="191" t="str">
        <f aca="false">IF(ISNUMBER(FIND("Phy",N1717))=TRUE(),"Physical","Financial")</f>
        <v>Physical</v>
      </c>
      <c r="E1717" s="191" t="n">
        <f aca="false">IF(VLOOKUP(S1717,'DD-Lookup'!$J$6:$L$50,3,FALSE())="Monthly",(YEAR(AC1717)-YEAR(AB1717))*12+MONTH(AC1717)-MONTH(AB1717)+1,(AC1717-AB1717+1))</f>
        <v>1</v>
      </c>
      <c r="F1717" s="220" t="n">
        <f aca="false">E1717*SUM(P1717:Q1717)</f>
        <v>25000</v>
      </c>
      <c r="G1717" s="196" t="n">
        <v>1246355</v>
      </c>
      <c r="H1717" s="197" t="n">
        <v>37026.3630902778</v>
      </c>
      <c r="I1717" s="0" t="s">
        <v>1976</v>
      </c>
      <c r="M1717" s="0" t="s">
        <v>927</v>
      </c>
      <c r="N1717" s="0" t="s">
        <v>1371</v>
      </c>
      <c r="O1717" s="0" t="s">
        <v>1553</v>
      </c>
      <c r="Q1717" s="198" t="n">
        <v>25000</v>
      </c>
      <c r="S1717" s="0" t="s">
        <v>1343</v>
      </c>
      <c r="T1717" s="0" t="s">
        <v>772</v>
      </c>
      <c r="U1717" s="200" t="n">
        <v>4.435</v>
      </c>
      <c r="V1717" s="0" t="s">
        <v>2257</v>
      </c>
      <c r="W1717" s="0" t="s">
        <v>1555</v>
      </c>
      <c r="X1717" s="0" t="s">
        <v>1556</v>
      </c>
      <c r="Y1717" s="0" t="s">
        <v>1376</v>
      </c>
      <c r="Z1717" s="0" t="s">
        <v>573</v>
      </c>
      <c r="AA1717" s="0" t="n">
        <v>789324</v>
      </c>
      <c r="AB1717" s="197" t="n">
        <v>37027.875</v>
      </c>
      <c r="AC1717" s="197" t="n">
        <v>37027.875</v>
      </c>
    </row>
    <row r="1718" customFormat="false" ht="12.75" hidden="false" customHeight="false" outlineLevel="0" collapsed="false">
      <c r="A1718" s="191" t="str">
        <f aca="false">B1718&amp;" "&amp;C1718&amp;" "&amp;D1718</f>
        <v>US Natural Gas Physical</v>
      </c>
      <c r="B1718" s="191" t="str">
        <f aca="false">IF((LEFT(N1718,2)="US"),"US","")</f>
        <v>US</v>
      </c>
      <c r="C1718" s="191" t="str">
        <f aca="false">M1718</f>
        <v>Natural Gas</v>
      </c>
      <c r="D1718" s="191" t="str">
        <f aca="false">IF(ISNUMBER(FIND("Phy",N1718))=TRUE(),"Physical","Financial")</f>
        <v>Physical</v>
      </c>
      <c r="E1718" s="191" t="n">
        <f aca="false">IF(VLOOKUP(S1718,'DD-Lookup'!$J$6:$L$50,3,FALSE())="Monthly",(YEAR(AC1718)-YEAR(AB1718))*12+MONTH(AC1718)-MONTH(AB1718)+1,(AC1718-AB1718+1))</f>
        <v>1</v>
      </c>
      <c r="F1718" s="220" t="n">
        <f aca="false">E1718*SUM(P1718:Q1718)</f>
        <v>634</v>
      </c>
      <c r="G1718" s="196" t="n">
        <v>1246356</v>
      </c>
      <c r="H1718" s="197" t="n">
        <v>37026.3631018519</v>
      </c>
      <c r="I1718" s="0" t="s">
        <v>2000</v>
      </c>
      <c r="M1718" s="0" t="s">
        <v>927</v>
      </c>
      <c r="N1718" s="0" t="s">
        <v>1371</v>
      </c>
      <c r="O1718" s="0" t="s">
        <v>1651</v>
      </c>
      <c r="P1718" s="198" t="n">
        <v>634</v>
      </c>
      <c r="S1718" s="0" t="s">
        <v>1343</v>
      </c>
      <c r="T1718" s="0" t="s">
        <v>772</v>
      </c>
      <c r="U1718" s="200" t="n">
        <v>4.815</v>
      </c>
      <c r="V1718" s="0" t="s">
        <v>2319</v>
      </c>
      <c r="W1718" s="0" t="s">
        <v>1635</v>
      </c>
      <c r="X1718" s="0" t="s">
        <v>1636</v>
      </c>
      <c r="Y1718" s="0" t="s">
        <v>1376</v>
      </c>
      <c r="Z1718" s="0" t="s">
        <v>573</v>
      </c>
      <c r="AA1718" s="0" t="n">
        <v>789326</v>
      </c>
      <c r="AB1718" s="197" t="n">
        <v>37027.875</v>
      </c>
      <c r="AC1718" s="197" t="n">
        <v>37027.875</v>
      </c>
    </row>
    <row r="1719" customFormat="false" ht="12.75" hidden="false" customHeight="false" outlineLevel="0" collapsed="false">
      <c r="A1719" s="191" t="str">
        <f aca="false">B1719&amp;" "&amp;C1719&amp;" "&amp;D1719</f>
        <v>US Natural Gas Physical</v>
      </c>
      <c r="B1719" s="191" t="str">
        <f aca="false">IF((LEFT(N1719,2)="US"),"US","")</f>
        <v>US</v>
      </c>
      <c r="C1719" s="191" t="str">
        <f aca="false">M1719</f>
        <v>Natural Gas</v>
      </c>
      <c r="D1719" s="191" t="str">
        <f aca="false">IF(ISNUMBER(FIND("Phy",N1719))=TRUE(),"Physical","Financial")</f>
        <v>Physical</v>
      </c>
      <c r="E1719" s="191" t="n">
        <f aca="false">IF(VLOOKUP(S1719,'DD-Lookup'!$J$6:$L$50,3,FALSE())="Monthly",(YEAR(AC1719)-YEAR(AB1719))*12+MONTH(AC1719)-MONTH(AB1719)+1,(AC1719-AB1719+1))</f>
        <v>1</v>
      </c>
      <c r="F1719" s="220" t="n">
        <f aca="false">E1719*SUM(P1719:Q1719)</f>
        <v>10000</v>
      </c>
      <c r="G1719" s="196" t="n">
        <v>1246358</v>
      </c>
      <c r="H1719" s="197" t="n">
        <v>37026.3631018519</v>
      </c>
      <c r="I1719" s="0" t="s">
        <v>1228</v>
      </c>
      <c r="M1719" s="0" t="s">
        <v>927</v>
      </c>
      <c r="N1719" s="0" t="s">
        <v>1371</v>
      </c>
      <c r="O1719" s="0" t="s">
        <v>2146</v>
      </c>
      <c r="Q1719" s="198" t="n">
        <v>10000</v>
      </c>
      <c r="S1719" s="0" t="s">
        <v>1343</v>
      </c>
      <c r="T1719" s="0" t="s">
        <v>772</v>
      </c>
      <c r="U1719" s="200" t="n">
        <v>4.42</v>
      </c>
      <c r="V1719" s="0" t="s">
        <v>2320</v>
      </c>
      <c r="W1719" s="0" t="s">
        <v>1682</v>
      </c>
      <c r="X1719" s="0" t="s">
        <v>2147</v>
      </c>
      <c r="Y1719" s="0" t="s">
        <v>1376</v>
      </c>
      <c r="Z1719" s="0" t="s">
        <v>573</v>
      </c>
      <c r="AA1719" s="0" t="n">
        <v>789325</v>
      </c>
      <c r="AB1719" s="197" t="n">
        <v>37027.875</v>
      </c>
      <c r="AC1719" s="197" t="n">
        <v>37027.875</v>
      </c>
    </row>
    <row r="1720" customFormat="false" ht="12.75" hidden="false" customHeight="false" outlineLevel="0" collapsed="false">
      <c r="A1720" s="191" t="str">
        <f aca="false">B1720&amp;" "&amp;C1720&amp;" "&amp;D1720</f>
        <v>US Natural Gas Physical</v>
      </c>
      <c r="B1720" s="191" t="str">
        <f aca="false">IF((LEFT(N1720,2)="US"),"US","")</f>
        <v>US</v>
      </c>
      <c r="C1720" s="191" t="str">
        <f aca="false">M1720</f>
        <v>Natural Gas</v>
      </c>
      <c r="D1720" s="191" t="str">
        <f aca="false">IF(ISNUMBER(FIND("Phy",N1720))=TRUE(),"Physical","Financial")</f>
        <v>Physical</v>
      </c>
      <c r="E1720" s="191" t="n">
        <f aca="false">IF(VLOOKUP(S1720,'DD-Lookup'!$J$6:$L$50,3,FALSE())="Monthly",(YEAR(AC1720)-YEAR(AB1720))*12+MONTH(AC1720)-MONTH(AB1720)+1,(AC1720-AB1720+1))</f>
        <v>1</v>
      </c>
      <c r="F1720" s="220" t="n">
        <f aca="false">E1720*SUM(P1720:Q1720)</f>
        <v>10000</v>
      </c>
      <c r="G1720" s="196" t="n">
        <v>1246357</v>
      </c>
      <c r="H1720" s="197" t="n">
        <v>37026.3631018519</v>
      </c>
      <c r="I1720" s="0" t="s">
        <v>1251</v>
      </c>
      <c r="M1720" s="0" t="s">
        <v>927</v>
      </c>
      <c r="N1720" s="0" t="s">
        <v>1814</v>
      </c>
      <c r="O1720" s="0" t="s">
        <v>1815</v>
      </c>
      <c r="Q1720" s="198" t="n">
        <v>10000</v>
      </c>
      <c r="S1720" s="0" t="s">
        <v>1343</v>
      </c>
      <c r="T1720" s="0" t="s">
        <v>772</v>
      </c>
      <c r="U1720" s="200" t="n">
        <v>4.38</v>
      </c>
      <c r="V1720" s="0" t="s">
        <v>1816</v>
      </c>
      <c r="W1720" s="0" t="s">
        <v>1817</v>
      </c>
      <c r="X1720" s="0" t="s">
        <v>1818</v>
      </c>
      <c r="Y1720" s="0" t="s">
        <v>1376</v>
      </c>
      <c r="Z1720" s="0" t="s">
        <v>1819</v>
      </c>
      <c r="AA1720" s="0" t="n">
        <v>789327</v>
      </c>
      <c r="AB1720" s="197" t="n">
        <v>37027.875</v>
      </c>
      <c r="AC1720" s="197" t="n">
        <v>37027.875</v>
      </c>
    </row>
    <row r="1721" customFormat="false" ht="12.75" hidden="false" customHeight="false" outlineLevel="0" collapsed="false">
      <c r="A1721" s="191" t="str">
        <f aca="false">B1721&amp;" "&amp;C1721&amp;" "&amp;D1721</f>
        <v> Natural Gas Physical</v>
      </c>
      <c r="B1721" s="191" t="str">
        <f aca="false">IF((LEFT(N1721,2)="US"),"US","")</f>
        <v/>
      </c>
      <c r="C1721" s="191" t="str">
        <f aca="false">M1721</f>
        <v>Natural Gas</v>
      </c>
      <c r="D1721" s="191" t="str">
        <f aca="false">IF(ISNUMBER(FIND("Phy",N1721))=TRUE(),"Physical","Financial")</f>
        <v>Physical</v>
      </c>
      <c r="E1721" s="191" t="n">
        <f aca="false">IF(VLOOKUP(S1721,'DD-Lookup'!$J$6:$L$50,3,FALSE())="Monthly",(YEAR(AC1721)-YEAR(AB1721))*12+MONTH(AC1721)-MONTH(AB1721)+1,(AC1721-AB1721+1))</f>
        <v>90</v>
      </c>
      <c r="F1721" s="220" t="n">
        <f aca="false">E1721*SUM(P1721:Q1721)</f>
        <v>2250000</v>
      </c>
      <c r="G1721" s="196" t="n">
        <v>1246360</v>
      </c>
      <c r="H1721" s="197" t="n">
        <v>37026.3631134259</v>
      </c>
      <c r="I1721" s="0" t="s">
        <v>1080</v>
      </c>
      <c r="M1721" s="0" t="s">
        <v>927</v>
      </c>
      <c r="N1721" s="0" t="s">
        <v>928</v>
      </c>
      <c r="O1721" s="0" t="s">
        <v>929</v>
      </c>
      <c r="Q1721" s="198" t="n">
        <v>25000</v>
      </c>
      <c r="S1721" s="0" t="s">
        <v>930</v>
      </c>
      <c r="T1721" s="0" t="s">
        <v>931</v>
      </c>
      <c r="U1721" s="200" t="n">
        <v>26.35</v>
      </c>
      <c r="V1721" s="0" t="s">
        <v>1081</v>
      </c>
      <c r="W1721" s="0" t="s">
        <v>933</v>
      </c>
      <c r="X1721" s="0" t="s">
        <v>934</v>
      </c>
      <c r="Y1721" s="0" t="s">
        <v>935</v>
      </c>
      <c r="Z1721" s="0" t="s">
        <v>800</v>
      </c>
      <c r="AA1721" s="0" t="n">
        <v>102914</v>
      </c>
      <c r="AB1721" s="197" t="n">
        <v>37257</v>
      </c>
      <c r="AC1721" s="197" t="n">
        <v>37346</v>
      </c>
    </row>
    <row r="1722" customFormat="false" ht="12.75" hidden="false" customHeight="false" outlineLevel="0" collapsed="false">
      <c r="A1722" s="191" t="str">
        <f aca="false">B1722&amp;" "&amp;C1722&amp;" "&amp;D1722</f>
        <v>US Natural Gas Physical</v>
      </c>
      <c r="B1722" s="191" t="str">
        <f aca="false">IF((LEFT(N1722,2)="US"),"US","")</f>
        <v>US</v>
      </c>
      <c r="C1722" s="191" t="str">
        <f aca="false">M1722</f>
        <v>Natural Gas</v>
      </c>
      <c r="D1722" s="191" t="str">
        <f aca="false">IF(ISNUMBER(FIND("Phy",N1722))=TRUE(),"Physical","Financial")</f>
        <v>Physical</v>
      </c>
      <c r="E1722" s="191" t="n">
        <f aca="false">IF(VLOOKUP(S1722,'DD-Lookup'!$J$6:$L$50,3,FALSE())="Monthly",(YEAR(AC1722)-YEAR(AB1722))*12+MONTH(AC1722)-MONTH(AB1722)+1,(AC1722-AB1722+1))</f>
        <v>1</v>
      </c>
      <c r="F1722" s="220" t="n">
        <f aca="false">E1722*SUM(P1722:Q1722)</f>
        <v>180</v>
      </c>
      <c r="G1722" s="196" t="n">
        <v>1246361</v>
      </c>
      <c r="H1722" s="197" t="n">
        <v>37026.3631134259</v>
      </c>
      <c r="I1722" s="0" t="s">
        <v>1575</v>
      </c>
      <c r="M1722" s="0" t="s">
        <v>927</v>
      </c>
      <c r="N1722" s="0" t="s">
        <v>1371</v>
      </c>
      <c r="O1722" s="0" t="s">
        <v>1697</v>
      </c>
      <c r="P1722" s="198" t="n">
        <v>180</v>
      </c>
      <c r="S1722" s="0" t="s">
        <v>1343</v>
      </c>
      <c r="T1722" s="0" t="s">
        <v>772</v>
      </c>
      <c r="U1722" s="200" t="n">
        <v>4.385</v>
      </c>
      <c r="V1722" s="0" t="s">
        <v>1576</v>
      </c>
      <c r="W1722" s="0" t="s">
        <v>1567</v>
      </c>
      <c r="X1722" s="0" t="s">
        <v>1683</v>
      </c>
      <c r="Y1722" s="0" t="s">
        <v>1376</v>
      </c>
      <c r="Z1722" s="0" t="s">
        <v>573</v>
      </c>
      <c r="AA1722" s="0" t="n">
        <v>789330</v>
      </c>
      <c r="AB1722" s="197" t="n">
        <v>37027.875</v>
      </c>
      <c r="AC1722" s="197" t="n">
        <v>37027.875</v>
      </c>
    </row>
    <row r="1723" customFormat="false" ht="12.75" hidden="false" customHeight="false" outlineLevel="0" collapsed="false">
      <c r="A1723" s="191" t="str">
        <f aca="false">B1723&amp;" "&amp;C1723&amp;" "&amp;D1723</f>
        <v>US Natural Gas Physical</v>
      </c>
      <c r="B1723" s="191" t="str">
        <f aca="false">IF((LEFT(N1723,2)="US"),"US","")</f>
        <v>US</v>
      </c>
      <c r="C1723" s="191" t="str">
        <f aca="false">M1723</f>
        <v>Natural Gas</v>
      </c>
      <c r="D1723" s="191" t="str">
        <f aca="false">IF(ISNUMBER(FIND("Phy",N1723))=TRUE(),"Physical","Financial")</f>
        <v>Physical</v>
      </c>
      <c r="E1723" s="191" t="n">
        <f aca="false">IF(VLOOKUP(S1723,'DD-Lookup'!$J$6:$L$50,3,FALSE())="Monthly",(YEAR(AC1723)-YEAR(AB1723))*12+MONTH(AC1723)-MONTH(AB1723)+1,(AC1723-AB1723+1))</f>
        <v>1</v>
      </c>
      <c r="F1723" s="220" t="n">
        <f aca="false">E1723*SUM(P1723:Q1723)</f>
        <v>5000</v>
      </c>
      <c r="G1723" s="196" t="n">
        <v>1246359</v>
      </c>
      <c r="H1723" s="197" t="n">
        <v>37026.3631134259</v>
      </c>
      <c r="I1723" s="0" t="s">
        <v>609</v>
      </c>
      <c r="M1723" s="0" t="s">
        <v>927</v>
      </c>
      <c r="N1723" s="0" t="s">
        <v>1371</v>
      </c>
      <c r="O1723" s="0" t="s">
        <v>1967</v>
      </c>
      <c r="P1723" s="198" t="n">
        <v>5000</v>
      </c>
      <c r="S1723" s="0" t="s">
        <v>1343</v>
      </c>
      <c r="T1723" s="0" t="s">
        <v>772</v>
      </c>
      <c r="U1723" s="200" t="n">
        <v>4.29</v>
      </c>
      <c r="V1723" s="0" t="s">
        <v>1832</v>
      </c>
      <c r="W1723" s="0" t="s">
        <v>1459</v>
      </c>
      <c r="X1723" s="0" t="s">
        <v>1460</v>
      </c>
      <c r="Y1723" s="0" t="s">
        <v>1376</v>
      </c>
      <c r="Z1723" s="0" t="s">
        <v>573</v>
      </c>
      <c r="AA1723" s="0" t="n">
        <v>789329</v>
      </c>
      <c r="AB1723" s="197" t="n">
        <v>37027.875</v>
      </c>
      <c r="AC1723" s="197" t="n">
        <v>37027.875</v>
      </c>
    </row>
    <row r="1724" customFormat="false" ht="12.75" hidden="false" customHeight="false" outlineLevel="0" collapsed="false">
      <c r="A1724" s="191" t="str">
        <f aca="false">B1724&amp;" "&amp;C1724&amp;" "&amp;D1724</f>
        <v>US Natural Gas Physical</v>
      </c>
      <c r="B1724" s="191" t="str">
        <f aca="false">IF((LEFT(N1724,2)="US"),"US","")</f>
        <v>US</v>
      </c>
      <c r="C1724" s="191" t="str">
        <f aca="false">M1724</f>
        <v>Natural Gas</v>
      </c>
      <c r="D1724" s="191" t="str">
        <f aca="false">IF(ISNUMBER(FIND("Phy",N1724))=TRUE(),"Physical","Financial")</f>
        <v>Physical</v>
      </c>
      <c r="E1724" s="191" t="n">
        <f aca="false">IF(VLOOKUP(S1724,'DD-Lookup'!$J$6:$L$50,3,FALSE())="Monthly",(YEAR(AC1724)-YEAR(AB1724))*12+MONTH(AC1724)-MONTH(AB1724)+1,(AC1724-AB1724+1))</f>
        <v>1</v>
      </c>
      <c r="F1724" s="220" t="n">
        <f aca="false">E1724*SUM(P1724:Q1724)</f>
        <v>5000</v>
      </c>
      <c r="G1724" s="196" t="n">
        <v>1246362</v>
      </c>
      <c r="H1724" s="197" t="n">
        <v>37026.3631365741</v>
      </c>
      <c r="I1724" s="0" t="s">
        <v>1362</v>
      </c>
      <c r="M1724" s="0" t="s">
        <v>927</v>
      </c>
      <c r="N1724" s="0" t="s">
        <v>1371</v>
      </c>
      <c r="O1724" s="0" t="s">
        <v>1751</v>
      </c>
      <c r="P1724" s="198" t="n">
        <v>5000</v>
      </c>
      <c r="S1724" s="0" t="s">
        <v>1343</v>
      </c>
      <c r="T1724" s="0" t="s">
        <v>772</v>
      </c>
      <c r="U1724" s="200" t="n">
        <v>3.245</v>
      </c>
      <c r="V1724" s="0" t="s">
        <v>2110</v>
      </c>
      <c r="W1724" s="0" t="s">
        <v>1752</v>
      </c>
      <c r="X1724" s="0" t="s">
        <v>1676</v>
      </c>
      <c r="Y1724" s="0" t="s">
        <v>1376</v>
      </c>
      <c r="Z1724" s="0" t="s">
        <v>573</v>
      </c>
      <c r="AA1724" s="0" t="n">
        <v>789331</v>
      </c>
      <c r="AB1724" s="197" t="n">
        <v>37027.875</v>
      </c>
      <c r="AC1724" s="197" t="n">
        <v>37027.875</v>
      </c>
    </row>
    <row r="1725" customFormat="false" ht="12.75" hidden="false" customHeight="false" outlineLevel="0" collapsed="false">
      <c r="A1725" s="191" t="str">
        <f aca="false">B1725&amp;" "&amp;C1725&amp;" "&amp;D1725</f>
        <v>US Natural Gas Financial</v>
      </c>
      <c r="B1725" s="191" t="str">
        <f aca="false">IF((LEFT(N1725,2)="US"),"US","")</f>
        <v>US</v>
      </c>
      <c r="C1725" s="191" t="str">
        <f aca="false">M1725</f>
        <v>Natural Gas</v>
      </c>
      <c r="D1725" s="191" t="str">
        <f aca="false">IF(ISNUMBER(FIND("Phy",N1725))=TRUE(),"Physical","Financial")</f>
        <v>Financial</v>
      </c>
      <c r="E1725" s="191" t="n">
        <f aca="false">IF(VLOOKUP(S1725,'DD-Lookup'!$J$6:$L$50,3,FALSE())="Monthly",(YEAR(AC1725)-YEAR(AB1725))*12+MONTH(AC1725)-MONTH(AB1725)+1,(AC1725-AB1725+1))</f>
        <v>30</v>
      </c>
      <c r="F1725" s="220" t="n">
        <f aca="false">E1725*SUM(P1725:Q1725)</f>
        <v>450000</v>
      </c>
      <c r="G1725" s="196" t="n">
        <v>1246363</v>
      </c>
      <c r="H1725" s="197" t="n">
        <v>37026.3631597222</v>
      </c>
      <c r="I1725" s="0" t="s">
        <v>1340</v>
      </c>
      <c r="M1725" s="0" t="s">
        <v>927</v>
      </c>
      <c r="N1725" s="0" t="s">
        <v>1341</v>
      </c>
      <c r="O1725" s="0" t="s">
        <v>1342</v>
      </c>
      <c r="P1725" s="198" t="n">
        <v>15000</v>
      </c>
      <c r="S1725" s="0" t="s">
        <v>1343</v>
      </c>
      <c r="T1725" s="0" t="s">
        <v>772</v>
      </c>
      <c r="U1725" s="200" t="n">
        <v>4.495</v>
      </c>
      <c r="V1725" s="0" t="s">
        <v>1418</v>
      </c>
      <c r="W1725" s="0" t="s">
        <v>1345</v>
      </c>
      <c r="X1725" s="0" t="s">
        <v>1346</v>
      </c>
      <c r="Y1725" s="0" t="s">
        <v>893</v>
      </c>
      <c r="Z1725" s="0" t="s">
        <v>573</v>
      </c>
      <c r="AA1725" s="0" t="s">
        <v>2321</v>
      </c>
      <c r="AB1725" s="197" t="n">
        <v>37043.875</v>
      </c>
      <c r="AC1725" s="197" t="n">
        <v>37072.875</v>
      </c>
      <c r="AD1725" s="0" t="n">
        <f aca="false">(AC1725-AB1725+1)*SUM(P1725:Q1725)</f>
        <v>450000</v>
      </c>
    </row>
    <row r="1726" customFormat="false" ht="12.75" hidden="false" customHeight="false" outlineLevel="0" collapsed="false">
      <c r="A1726" s="191" t="str">
        <f aca="false">B1726&amp;" "&amp;C1726&amp;" "&amp;D1726</f>
        <v>US Natural Gas Financial</v>
      </c>
      <c r="B1726" s="191" t="str">
        <f aca="false">IF((LEFT(N1726,2)="US"),"US","")</f>
        <v>US</v>
      </c>
      <c r="C1726" s="191" t="str">
        <f aca="false">M1726</f>
        <v>Natural Gas</v>
      </c>
      <c r="D1726" s="191" t="str">
        <f aca="false">IF(ISNUMBER(FIND("Phy",N1726))=TRUE(),"Physical","Financial")</f>
        <v>Financial</v>
      </c>
      <c r="E1726" s="191" t="n">
        <f aca="false">IF(VLOOKUP(S1726,'DD-Lookup'!$J$6:$L$50,3,FALSE())="Monthly",(YEAR(AC1726)-YEAR(AB1726))*12+MONTH(AC1726)-MONTH(AB1726)+1,(AC1726-AB1726+1))</f>
        <v>153</v>
      </c>
      <c r="F1726" s="220" t="n">
        <f aca="false">E1726*SUM(P1726:Q1726)</f>
        <v>382500</v>
      </c>
      <c r="G1726" s="196" t="n">
        <v>1246364</v>
      </c>
      <c r="H1726" s="197" t="n">
        <v>37026.3631944444</v>
      </c>
      <c r="I1726" s="0" t="s">
        <v>1420</v>
      </c>
      <c r="M1726" s="0" t="s">
        <v>927</v>
      </c>
      <c r="N1726" s="0" t="s">
        <v>1341</v>
      </c>
      <c r="O1726" s="0" t="s">
        <v>1526</v>
      </c>
      <c r="Q1726" s="198" t="n">
        <v>2500</v>
      </c>
      <c r="S1726" s="0" t="s">
        <v>1343</v>
      </c>
      <c r="T1726" s="0" t="s">
        <v>772</v>
      </c>
      <c r="U1726" s="200" t="n">
        <v>4.6</v>
      </c>
      <c r="V1726" s="0" t="s">
        <v>2322</v>
      </c>
      <c r="W1726" s="0" t="s">
        <v>1345</v>
      </c>
      <c r="X1726" s="0" t="s">
        <v>1346</v>
      </c>
      <c r="Y1726" s="0" t="s">
        <v>893</v>
      </c>
      <c r="Z1726" s="0" t="s">
        <v>573</v>
      </c>
      <c r="AA1726" s="0" t="s">
        <v>2323</v>
      </c>
      <c r="AB1726" s="197" t="n">
        <v>37043</v>
      </c>
      <c r="AC1726" s="197" t="n">
        <v>37195</v>
      </c>
      <c r="AD1726" s="0" t="n">
        <f aca="false">(AC1726-AB1726+1)*SUM(P1726:Q1726)</f>
        <v>382500</v>
      </c>
    </row>
    <row r="1727" customFormat="false" ht="12.75" hidden="false" customHeight="false" outlineLevel="0" collapsed="false">
      <c r="A1727" s="191" t="str">
        <f aca="false">B1727&amp;" "&amp;C1727&amp;" "&amp;D1727</f>
        <v>US Natural Gas Physical</v>
      </c>
      <c r="B1727" s="191" t="str">
        <f aca="false">IF((LEFT(N1727,2)="US"),"US","")</f>
        <v>US</v>
      </c>
      <c r="C1727" s="191" t="str">
        <f aca="false">M1727</f>
        <v>Natural Gas</v>
      </c>
      <c r="D1727" s="191" t="str">
        <f aca="false">IF(ISNUMBER(FIND("Phy",N1727))=TRUE(),"Physical","Financial")</f>
        <v>Physical</v>
      </c>
      <c r="E1727" s="191" t="n">
        <f aca="false">IF(VLOOKUP(S1727,'DD-Lookup'!$J$6:$L$50,3,FALSE())="Monthly",(YEAR(AC1727)-YEAR(AB1727))*12+MONTH(AC1727)-MONTH(AB1727)+1,(AC1727-AB1727+1))</f>
        <v>1</v>
      </c>
      <c r="F1727" s="220" t="n">
        <f aca="false">E1727*SUM(P1727:Q1727)</f>
        <v>10000</v>
      </c>
      <c r="G1727" s="196" t="n">
        <v>1246366</v>
      </c>
      <c r="H1727" s="197" t="n">
        <v>37026.3631944444</v>
      </c>
      <c r="I1727" s="0" t="s">
        <v>1430</v>
      </c>
      <c r="M1727" s="0" t="s">
        <v>927</v>
      </c>
      <c r="N1727" s="0" t="s">
        <v>1371</v>
      </c>
      <c r="O1727" s="0" t="s">
        <v>1469</v>
      </c>
      <c r="Q1727" s="198" t="n">
        <v>10000</v>
      </c>
      <c r="S1727" s="0" t="s">
        <v>1343</v>
      </c>
      <c r="T1727" s="0" t="s">
        <v>772</v>
      </c>
      <c r="U1727" s="200" t="n">
        <v>4.39</v>
      </c>
      <c r="V1727" s="0" t="s">
        <v>1559</v>
      </c>
      <c r="W1727" s="0" t="s">
        <v>1459</v>
      </c>
      <c r="X1727" s="0" t="s">
        <v>1460</v>
      </c>
      <c r="Y1727" s="0" t="s">
        <v>1376</v>
      </c>
      <c r="Z1727" s="0" t="s">
        <v>573</v>
      </c>
      <c r="AA1727" s="0" t="n">
        <v>789333</v>
      </c>
      <c r="AB1727" s="197" t="n">
        <v>37027.875</v>
      </c>
      <c r="AC1727" s="197" t="n">
        <v>37027.875</v>
      </c>
    </row>
    <row r="1728" customFormat="false" ht="12.75" hidden="false" customHeight="false" outlineLevel="0" collapsed="false">
      <c r="A1728" s="191" t="str">
        <f aca="false">B1728&amp;" "&amp;C1728&amp;" "&amp;D1728</f>
        <v>US Natural Gas Physical</v>
      </c>
      <c r="B1728" s="191" t="str">
        <f aca="false">IF((LEFT(N1728,2)="US"),"US","")</f>
        <v>US</v>
      </c>
      <c r="C1728" s="191" t="str">
        <f aca="false">M1728</f>
        <v>Natural Gas</v>
      </c>
      <c r="D1728" s="191" t="str">
        <f aca="false">IF(ISNUMBER(FIND("Phy",N1728))=TRUE(),"Physical","Financial")</f>
        <v>Physical</v>
      </c>
      <c r="E1728" s="191" t="n">
        <f aca="false">IF(VLOOKUP(S1728,'DD-Lookup'!$J$6:$L$50,3,FALSE())="Monthly",(YEAR(AC1728)-YEAR(AB1728))*12+MONTH(AC1728)-MONTH(AB1728)+1,(AC1728-AB1728+1))</f>
        <v>1</v>
      </c>
      <c r="F1728" s="220" t="n">
        <f aca="false">E1728*SUM(P1728:Q1728)</f>
        <v>10000</v>
      </c>
      <c r="G1728" s="196" t="n">
        <v>1246365</v>
      </c>
      <c r="H1728" s="197" t="n">
        <v>37026.3631944444</v>
      </c>
      <c r="I1728" s="0" t="s">
        <v>1362</v>
      </c>
      <c r="M1728" s="0" t="s">
        <v>927</v>
      </c>
      <c r="N1728" s="0" t="s">
        <v>1371</v>
      </c>
      <c r="O1728" s="0" t="s">
        <v>1703</v>
      </c>
      <c r="P1728" s="198" t="n">
        <v>10000</v>
      </c>
      <c r="S1728" s="0" t="s">
        <v>1343</v>
      </c>
      <c r="T1728" s="0" t="s">
        <v>772</v>
      </c>
      <c r="U1728" s="200" t="n">
        <v>4.3</v>
      </c>
      <c r="V1728" s="0" t="s">
        <v>1999</v>
      </c>
      <c r="W1728" s="0" t="s">
        <v>1705</v>
      </c>
      <c r="X1728" s="0" t="s">
        <v>1676</v>
      </c>
      <c r="Y1728" s="0" t="s">
        <v>1376</v>
      </c>
      <c r="Z1728" s="0" t="s">
        <v>573</v>
      </c>
      <c r="AA1728" s="0" t="n">
        <v>789332</v>
      </c>
      <c r="AB1728" s="197" t="n">
        <v>37027.875</v>
      </c>
      <c r="AC1728" s="197" t="n">
        <v>37027.875</v>
      </c>
    </row>
    <row r="1729" customFormat="false" ht="12.75" hidden="false" customHeight="false" outlineLevel="0" collapsed="false">
      <c r="A1729" s="191" t="str">
        <f aca="false">B1729&amp;" "&amp;C1729&amp;" "&amp;D1729</f>
        <v>US Natural Gas Physical</v>
      </c>
      <c r="B1729" s="191" t="str">
        <f aca="false">IF((LEFT(N1729,2)="US"),"US","")</f>
        <v>US</v>
      </c>
      <c r="C1729" s="191" t="str">
        <f aca="false">M1729</f>
        <v>Natural Gas</v>
      </c>
      <c r="D1729" s="191" t="str">
        <f aca="false">IF(ISNUMBER(FIND("Phy",N1729))=TRUE(),"Physical","Financial")</f>
        <v>Physical</v>
      </c>
      <c r="E1729" s="191" t="n">
        <f aca="false">IF(VLOOKUP(S1729,'DD-Lookup'!$J$6:$L$50,3,FALSE())="Monthly",(YEAR(AC1729)-YEAR(AB1729))*12+MONTH(AC1729)-MONTH(AB1729)+1,(AC1729-AB1729+1))</f>
        <v>1</v>
      </c>
      <c r="F1729" s="220" t="n">
        <f aca="false">E1729*SUM(P1729:Q1729)</f>
        <v>3500</v>
      </c>
      <c r="G1729" s="196" t="n">
        <v>1246368</v>
      </c>
      <c r="H1729" s="197" t="n">
        <v>37026.3632175926</v>
      </c>
      <c r="I1729" s="0" t="s">
        <v>1492</v>
      </c>
      <c r="M1729" s="0" t="s">
        <v>927</v>
      </c>
      <c r="N1729" s="0" t="s">
        <v>1371</v>
      </c>
      <c r="O1729" s="0" t="s">
        <v>1534</v>
      </c>
      <c r="P1729" s="198" t="n">
        <v>3500</v>
      </c>
      <c r="S1729" s="0" t="s">
        <v>1343</v>
      </c>
      <c r="T1729" s="0" t="s">
        <v>772</v>
      </c>
      <c r="U1729" s="200" t="n">
        <v>4.655</v>
      </c>
      <c r="V1729" s="0" t="s">
        <v>1539</v>
      </c>
      <c r="W1729" s="0" t="s">
        <v>1504</v>
      </c>
      <c r="X1729" s="0" t="s">
        <v>1505</v>
      </c>
      <c r="Y1729" s="0" t="s">
        <v>1376</v>
      </c>
      <c r="Z1729" s="0" t="s">
        <v>573</v>
      </c>
      <c r="AA1729" s="0" t="n">
        <v>789334</v>
      </c>
      <c r="AB1729" s="197" t="n">
        <v>37027.875</v>
      </c>
      <c r="AC1729" s="197" t="n">
        <v>37027.875</v>
      </c>
    </row>
    <row r="1730" customFormat="false" ht="12.75" hidden="false" customHeight="false" outlineLevel="0" collapsed="false">
      <c r="A1730" s="191" t="str">
        <f aca="false">B1730&amp;" "&amp;C1730&amp;" "&amp;D1730</f>
        <v>US Natural Gas Physical</v>
      </c>
      <c r="B1730" s="191" t="str">
        <f aca="false">IF((LEFT(N1730,2)="US"),"US","")</f>
        <v>US</v>
      </c>
      <c r="C1730" s="191" t="str">
        <f aca="false">M1730</f>
        <v>Natural Gas</v>
      </c>
      <c r="D1730" s="191" t="str">
        <f aca="false">IF(ISNUMBER(FIND("Phy",N1730))=TRUE(),"Physical","Financial")</f>
        <v>Physical</v>
      </c>
      <c r="E1730" s="191" t="n">
        <f aca="false">IF(VLOOKUP(S1730,'DD-Lookup'!$J$6:$L$50,3,FALSE())="Monthly",(YEAR(AC1730)-YEAR(AB1730))*12+MONTH(AC1730)-MONTH(AB1730)+1,(AC1730-AB1730+1))</f>
        <v>1</v>
      </c>
      <c r="F1730" s="220" t="n">
        <f aca="false">E1730*SUM(P1730:Q1730)</f>
        <v>10000</v>
      </c>
      <c r="G1730" s="196" t="n">
        <v>1246369</v>
      </c>
      <c r="H1730" s="197" t="n">
        <v>37026.3632407407</v>
      </c>
      <c r="I1730" s="0" t="s">
        <v>1251</v>
      </c>
      <c r="M1730" s="0" t="s">
        <v>927</v>
      </c>
      <c r="N1730" s="0" t="s">
        <v>1371</v>
      </c>
      <c r="O1730" s="0" t="s">
        <v>2324</v>
      </c>
      <c r="Q1730" s="198" t="n">
        <v>10000</v>
      </c>
      <c r="S1730" s="0" t="s">
        <v>1343</v>
      </c>
      <c r="T1730" s="0" t="s">
        <v>772</v>
      </c>
      <c r="U1730" s="200" t="n">
        <v>4.305</v>
      </c>
      <c r="V1730" s="0" t="s">
        <v>1373</v>
      </c>
      <c r="W1730" s="0" t="s">
        <v>1459</v>
      </c>
      <c r="X1730" s="0" t="s">
        <v>1460</v>
      </c>
      <c r="Y1730" s="0" t="s">
        <v>1376</v>
      </c>
      <c r="Z1730" s="0" t="s">
        <v>573</v>
      </c>
      <c r="AA1730" s="0" t="n">
        <v>789335</v>
      </c>
      <c r="AB1730" s="197" t="n">
        <v>37027.875</v>
      </c>
      <c r="AC1730" s="197" t="n">
        <v>37027.875</v>
      </c>
    </row>
    <row r="1731" customFormat="false" ht="12.75" hidden="false" customHeight="false" outlineLevel="0" collapsed="false">
      <c r="A1731" s="191" t="str">
        <f aca="false">B1731&amp;" "&amp;C1731&amp;" "&amp;D1731</f>
        <v>US Natural Gas Financial</v>
      </c>
      <c r="B1731" s="191" t="str">
        <f aca="false">IF((LEFT(N1731,2)="US"),"US","")</f>
        <v>US</v>
      </c>
      <c r="C1731" s="191" t="str">
        <f aca="false">M1731</f>
        <v>Natural Gas</v>
      </c>
      <c r="D1731" s="191" t="str">
        <f aca="false">IF(ISNUMBER(FIND("Phy",N1731))=TRUE(),"Physical","Financial")</f>
        <v>Financial</v>
      </c>
      <c r="E1731" s="191" t="n">
        <f aca="false">IF(VLOOKUP(S1731,'DD-Lookup'!$J$6:$L$50,3,FALSE())="Monthly",(YEAR(AC1731)-YEAR(AB1731))*12+MONTH(AC1731)-MONTH(AB1731)+1,(AC1731-AB1731+1))</f>
        <v>30</v>
      </c>
      <c r="F1731" s="220" t="n">
        <f aca="false">E1731*SUM(P1731:Q1731)</f>
        <v>150000</v>
      </c>
      <c r="G1731" s="196" t="n">
        <v>1246370</v>
      </c>
      <c r="H1731" s="197" t="n">
        <v>37026.3632638889</v>
      </c>
      <c r="I1731" s="0" t="s">
        <v>1257</v>
      </c>
      <c r="M1731" s="0" t="s">
        <v>927</v>
      </c>
      <c r="N1731" s="0" t="s">
        <v>1341</v>
      </c>
      <c r="O1731" s="0" t="s">
        <v>1342</v>
      </c>
      <c r="P1731" s="198" t="n">
        <v>5000</v>
      </c>
      <c r="S1731" s="0" t="s">
        <v>1343</v>
      </c>
      <c r="T1731" s="0" t="s">
        <v>772</v>
      </c>
      <c r="U1731" s="200" t="n">
        <v>4.495</v>
      </c>
      <c r="V1731" s="0" t="s">
        <v>2293</v>
      </c>
      <c r="W1731" s="0" t="s">
        <v>1345</v>
      </c>
      <c r="X1731" s="0" t="s">
        <v>1346</v>
      </c>
      <c r="Y1731" s="0" t="s">
        <v>893</v>
      </c>
      <c r="Z1731" s="0" t="s">
        <v>573</v>
      </c>
      <c r="AA1731" s="0" t="s">
        <v>2325</v>
      </c>
      <c r="AB1731" s="197" t="n">
        <v>37043.875</v>
      </c>
      <c r="AC1731" s="197" t="n">
        <v>37072.875</v>
      </c>
      <c r="AD1731" s="0" t="n">
        <f aca="false">(AC1731-AB1731+1)*SUM(P1731:Q1731)</f>
        <v>150000</v>
      </c>
    </row>
    <row r="1732" customFormat="false" ht="12.75" hidden="false" customHeight="false" outlineLevel="0" collapsed="false">
      <c r="A1732" s="191" t="str">
        <f aca="false">B1732&amp;" "&amp;C1732&amp;" "&amp;D1732</f>
        <v>US Natural Gas Physical</v>
      </c>
      <c r="B1732" s="191" t="str">
        <f aca="false">IF((LEFT(N1732,2)="US"),"US","")</f>
        <v>US</v>
      </c>
      <c r="C1732" s="191" t="str">
        <f aca="false">M1732</f>
        <v>Natural Gas</v>
      </c>
      <c r="D1732" s="191" t="str">
        <f aca="false">IF(ISNUMBER(FIND("Phy",N1732))=TRUE(),"Physical","Financial")</f>
        <v>Physical</v>
      </c>
      <c r="E1732" s="191" t="n">
        <f aca="false">IF(VLOOKUP(S1732,'DD-Lookup'!$J$6:$L$50,3,FALSE())="Monthly",(YEAR(AC1732)-YEAR(AB1732))*12+MONTH(AC1732)-MONTH(AB1732)+1,(AC1732-AB1732+1))</f>
        <v>1</v>
      </c>
      <c r="F1732" s="220" t="n">
        <f aca="false">E1732*SUM(P1732:Q1732)</f>
        <v>3652</v>
      </c>
      <c r="G1732" s="196" t="n">
        <v>1246371</v>
      </c>
      <c r="H1732" s="197" t="n">
        <v>37026.3632986111</v>
      </c>
      <c r="I1732" s="0" t="s">
        <v>1879</v>
      </c>
      <c r="M1732" s="0" t="s">
        <v>927</v>
      </c>
      <c r="N1732" s="0" t="s">
        <v>1371</v>
      </c>
      <c r="O1732" s="0" t="s">
        <v>1423</v>
      </c>
      <c r="Q1732" s="198" t="n">
        <v>3652</v>
      </c>
      <c r="S1732" s="0" t="s">
        <v>1343</v>
      </c>
      <c r="T1732" s="0" t="s">
        <v>772</v>
      </c>
      <c r="U1732" s="200" t="n">
        <v>4.32</v>
      </c>
      <c r="V1732" s="0" t="s">
        <v>1880</v>
      </c>
      <c r="W1732" s="0" t="s">
        <v>1424</v>
      </c>
      <c r="X1732" s="0" t="s">
        <v>1425</v>
      </c>
      <c r="Y1732" s="0" t="s">
        <v>1376</v>
      </c>
      <c r="Z1732" s="0" t="s">
        <v>573</v>
      </c>
      <c r="AA1732" s="0" t="n">
        <v>789336</v>
      </c>
      <c r="AB1732" s="197" t="n">
        <v>37027.875</v>
      </c>
      <c r="AC1732" s="197" t="n">
        <v>37027.875</v>
      </c>
    </row>
    <row r="1733" customFormat="false" ht="12.75" hidden="false" customHeight="false" outlineLevel="0" collapsed="false">
      <c r="A1733" s="191" t="str">
        <f aca="false">B1733&amp;" "&amp;C1733&amp;" "&amp;D1733</f>
        <v>US Natural Gas Physical</v>
      </c>
      <c r="B1733" s="191" t="str">
        <f aca="false">IF((LEFT(N1733,2)="US"),"US","")</f>
        <v>US</v>
      </c>
      <c r="C1733" s="191" t="str">
        <f aca="false">M1733</f>
        <v>Natural Gas</v>
      </c>
      <c r="D1733" s="191" t="str">
        <f aca="false">IF(ISNUMBER(FIND("Phy",N1733))=TRUE(),"Physical","Financial")</f>
        <v>Physical</v>
      </c>
      <c r="E1733" s="191" t="n">
        <f aca="false">IF(VLOOKUP(S1733,'DD-Lookup'!$J$6:$L$50,3,FALSE())="Monthly",(YEAR(AC1733)-YEAR(AB1733))*12+MONTH(AC1733)-MONTH(AB1733)+1,(AC1733-AB1733+1))</f>
        <v>1</v>
      </c>
      <c r="F1733" s="220" t="n">
        <f aca="false">E1733*SUM(P1733:Q1733)</f>
        <v>5000</v>
      </c>
      <c r="G1733" s="196" t="n">
        <v>1246372</v>
      </c>
      <c r="H1733" s="197" t="n">
        <v>37026.3633333333</v>
      </c>
      <c r="I1733" s="0" t="s">
        <v>2310</v>
      </c>
      <c r="M1733" s="0" t="s">
        <v>927</v>
      </c>
      <c r="N1733" s="0" t="s">
        <v>1371</v>
      </c>
      <c r="O1733" s="0" t="s">
        <v>1423</v>
      </c>
      <c r="P1733" s="198" t="n">
        <v>5000</v>
      </c>
      <c r="S1733" s="0" t="s">
        <v>1343</v>
      </c>
      <c r="T1733" s="0" t="s">
        <v>772</v>
      </c>
      <c r="U1733" s="200" t="n">
        <v>4.31</v>
      </c>
      <c r="V1733" s="0" t="s">
        <v>2311</v>
      </c>
      <c r="W1733" s="0" t="s">
        <v>1424</v>
      </c>
      <c r="X1733" s="0" t="s">
        <v>1425</v>
      </c>
      <c r="Y1733" s="0" t="s">
        <v>1376</v>
      </c>
      <c r="Z1733" s="0" t="s">
        <v>573</v>
      </c>
      <c r="AA1733" s="0" t="n">
        <v>789337</v>
      </c>
      <c r="AB1733" s="197" t="n">
        <v>37027.875</v>
      </c>
      <c r="AC1733" s="197" t="n">
        <v>37027.875</v>
      </c>
    </row>
    <row r="1734" customFormat="false" ht="12.75" hidden="false" customHeight="false" outlineLevel="0" collapsed="false">
      <c r="A1734" s="191" t="str">
        <f aca="false">B1734&amp;" "&amp;C1734&amp;" "&amp;D1734</f>
        <v> Natural Gas Physical</v>
      </c>
      <c r="B1734" s="191" t="str">
        <f aca="false">IF((LEFT(N1734,2)="US"),"US","")</f>
        <v/>
      </c>
      <c r="C1734" s="191" t="str">
        <f aca="false">M1734</f>
        <v>Natural Gas</v>
      </c>
      <c r="D1734" s="191" t="str">
        <f aca="false">IF(ISNUMBER(FIND("Phy",N1734))=TRUE(),"Physical","Financial")</f>
        <v>Physical</v>
      </c>
      <c r="E1734" s="191" t="n">
        <f aca="false">IF(VLOOKUP(S1734,'DD-Lookup'!$J$6:$L$50,3,FALSE())="Monthly",(YEAR(AC1734)-YEAR(AB1734))*12+MONTH(AC1734)-MONTH(AB1734)+1,(AC1734-AB1734+1))</f>
        <v>1</v>
      </c>
      <c r="F1734" s="220" t="n">
        <f aca="false">E1734*SUM(P1734:Q1734)</f>
        <v>5000</v>
      </c>
      <c r="G1734" s="196" t="n">
        <v>1246373</v>
      </c>
      <c r="H1734" s="197" t="n">
        <v>37026.3633449074</v>
      </c>
      <c r="I1734" s="0" t="s">
        <v>2107</v>
      </c>
      <c r="M1734" s="0" t="s">
        <v>927</v>
      </c>
      <c r="N1734" s="0" t="s">
        <v>1719</v>
      </c>
      <c r="O1734" s="0" t="s">
        <v>2263</v>
      </c>
      <c r="Q1734" s="198" t="n">
        <v>5000</v>
      </c>
      <c r="S1734" s="0" t="s">
        <v>1343</v>
      </c>
      <c r="T1734" s="0" t="s">
        <v>772</v>
      </c>
      <c r="U1734" s="200" t="n">
        <v>4.31</v>
      </c>
      <c r="V1734" s="0" t="s">
        <v>2326</v>
      </c>
      <c r="W1734" s="0" t="s">
        <v>2265</v>
      </c>
      <c r="X1734" s="0" t="s">
        <v>2266</v>
      </c>
      <c r="Y1734" s="0" t="s">
        <v>1376</v>
      </c>
      <c r="Z1734" s="0" t="s">
        <v>646</v>
      </c>
      <c r="AA1734" s="0" t="n">
        <v>789338</v>
      </c>
      <c r="AB1734" s="197" t="n">
        <v>37027.875</v>
      </c>
      <c r="AC1734" s="197" t="n">
        <v>37027.875</v>
      </c>
    </row>
    <row r="1735" customFormat="false" ht="12.75" hidden="false" customHeight="false" outlineLevel="0" collapsed="false">
      <c r="A1735" s="191" t="str">
        <f aca="false">B1735&amp;" "&amp;C1735&amp;" "&amp;D1735</f>
        <v>US Natural Gas Financial</v>
      </c>
      <c r="B1735" s="191" t="str">
        <f aca="false">IF((LEFT(N1735,2)="US"),"US","")</f>
        <v>US</v>
      </c>
      <c r="C1735" s="191" t="str">
        <f aca="false">M1735</f>
        <v>Natural Gas</v>
      </c>
      <c r="D1735" s="191" t="str">
        <f aca="false">IF(ISNUMBER(FIND("Phy",N1735))=TRUE(),"Physical","Financial")</f>
        <v>Financial</v>
      </c>
      <c r="E1735" s="191" t="n">
        <f aca="false">IF(VLOOKUP(S1735,'DD-Lookup'!$J$6:$L$50,3,FALSE())="Monthly",(YEAR(AC1735)-YEAR(AB1735))*12+MONTH(AC1735)-MONTH(AB1735)+1,(AC1735-AB1735+1))</f>
        <v>30</v>
      </c>
      <c r="F1735" s="220" t="n">
        <f aca="false">E1735*SUM(P1735:Q1735)</f>
        <v>300000</v>
      </c>
      <c r="G1735" s="196" t="n">
        <v>1246374</v>
      </c>
      <c r="H1735" s="197" t="n">
        <v>37026.3633912037</v>
      </c>
      <c r="I1735" s="0" t="s">
        <v>633</v>
      </c>
      <c r="M1735" s="0" t="s">
        <v>927</v>
      </c>
      <c r="N1735" s="0" t="s">
        <v>1341</v>
      </c>
      <c r="O1735" s="0" t="s">
        <v>1342</v>
      </c>
      <c r="P1735" s="198" t="n">
        <v>10000</v>
      </c>
      <c r="S1735" s="0" t="s">
        <v>1343</v>
      </c>
      <c r="T1735" s="0" t="s">
        <v>772</v>
      </c>
      <c r="U1735" s="200" t="n">
        <v>4.495</v>
      </c>
      <c r="V1735" s="0" t="s">
        <v>1350</v>
      </c>
      <c r="W1735" s="0" t="s">
        <v>1345</v>
      </c>
      <c r="X1735" s="0" t="s">
        <v>1346</v>
      </c>
      <c r="Y1735" s="0" t="s">
        <v>893</v>
      </c>
      <c r="Z1735" s="0" t="s">
        <v>573</v>
      </c>
      <c r="AA1735" s="0" t="s">
        <v>2327</v>
      </c>
      <c r="AB1735" s="197" t="n">
        <v>37043.875</v>
      </c>
      <c r="AC1735" s="197" t="n">
        <v>37072.875</v>
      </c>
      <c r="AD1735" s="0" t="n">
        <f aca="false">(AC1735-AB1735+1)*SUM(P1735:Q1735)</f>
        <v>300000</v>
      </c>
    </row>
    <row r="1736" customFormat="false" ht="12.75" hidden="false" customHeight="false" outlineLevel="0" collapsed="false">
      <c r="A1736" s="191" t="str">
        <f aca="false">B1736&amp;" "&amp;C1736&amp;" "&amp;D1736</f>
        <v>US Power Physical</v>
      </c>
      <c r="B1736" s="191" t="str">
        <f aca="false">IF((LEFT(N1736,2)="US"),"US","")</f>
        <v>US</v>
      </c>
      <c r="C1736" s="191" t="str">
        <f aca="false">M1736</f>
        <v>Power</v>
      </c>
      <c r="D1736" s="191" t="str">
        <f aca="false">IF(ISNUMBER(FIND("Phy",N1736))=TRUE(),"Physical","Financial")</f>
        <v>Physical</v>
      </c>
      <c r="E1736" s="191" t="n">
        <f aca="false">IF(VLOOKUP(S1736,'DD-Lookup'!$J$6:$L$50,3,FALSE())="Monthly",(YEAR(AC1736)-YEAR(AB1736))*12+MONTH(AC1736)-MONTH(AB1736)+1,(AC1736-AB1736+1))</f>
        <v>1</v>
      </c>
      <c r="F1736" s="220" t="n">
        <f aca="false">E1736*SUM(P1736:Q1736)</f>
        <v>25</v>
      </c>
      <c r="G1736" s="196" t="n">
        <v>1246375</v>
      </c>
      <c r="H1736" s="197" t="n">
        <v>37026.3634259259</v>
      </c>
      <c r="I1736" s="0" t="s">
        <v>1180</v>
      </c>
      <c r="J1736" s="0" t="s">
        <v>2092</v>
      </c>
      <c r="K1736" s="0" t="s">
        <v>1301</v>
      </c>
      <c r="M1736" s="0" t="s">
        <v>72</v>
      </c>
      <c r="N1736" s="0" t="s">
        <v>1746</v>
      </c>
      <c r="O1736" s="0" t="s">
        <v>1747</v>
      </c>
      <c r="Q1736" s="198" t="n">
        <v>25</v>
      </c>
      <c r="S1736" s="0" t="s">
        <v>781</v>
      </c>
      <c r="T1736" s="0" t="s">
        <v>772</v>
      </c>
      <c r="U1736" s="200" t="n">
        <v>93</v>
      </c>
      <c r="V1736" s="0" t="s">
        <v>2093</v>
      </c>
      <c r="W1736" s="0" t="s">
        <v>1749</v>
      </c>
      <c r="X1736" s="0" t="s">
        <v>1750</v>
      </c>
      <c r="Y1736" s="0" t="s">
        <v>1167</v>
      </c>
      <c r="Z1736" s="0" t="s">
        <v>628</v>
      </c>
      <c r="AA1736" s="0" t="n">
        <v>611147.1</v>
      </c>
      <c r="AB1736" s="197" t="n">
        <v>37027.875</v>
      </c>
      <c r="AC1736" s="197" t="n">
        <v>37027.875</v>
      </c>
    </row>
    <row r="1737" customFormat="false" ht="12.75" hidden="false" customHeight="false" outlineLevel="0" collapsed="false">
      <c r="A1737" s="191" t="str">
        <f aca="false">B1737&amp;" "&amp;C1737&amp;" "&amp;D1737</f>
        <v>US Natural Gas Physical</v>
      </c>
      <c r="B1737" s="191" t="str">
        <f aca="false">IF((LEFT(N1737,2)="US"),"US","")</f>
        <v>US</v>
      </c>
      <c r="C1737" s="191" t="str">
        <f aca="false">M1737</f>
        <v>Natural Gas</v>
      </c>
      <c r="D1737" s="191" t="str">
        <f aca="false">IF(ISNUMBER(FIND("Phy",N1737))=TRUE(),"Physical","Financial")</f>
        <v>Physical</v>
      </c>
      <c r="E1737" s="191" t="n">
        <f aca="false">IF(VLOOKUP(S1737,'DD-Lookup'!$J$6:$L$50,3,FALSE())="Monthly",(YEAR(AC1737)-YEAR(AB1737))*12+MONTH(AC1737)-MONTH(AB1737)+1,(AC1737-AB1737+1))</f>
        <v>1</v>
      </c>
      <c r="F1737" s="220" t="n">
        <f aca="false">E1737*SUM(P1737:Q1737)</f>
        <v>5000</v>
      </c>
      <c r="G1737" s="196" t="n">
        <v>1246376</v>
      </c>
      <c r="H1737" s="197" t="n">
        <v>37026.3634375</v>
      </c>
      <c r="I1737" s="0" t="s">
        <v>1306</v>
      </c>
      <c r="M1737" s="0" t="s">
        <v>927</v>
      </c>
      <c r="N1737" s="0" t="s">
        <v>1371</v>
      </c>
      <c r="O1737" s="0" t="s">
        <v>1689</v>
      </c>
      <c r="P1737" s="198" t="n">
        <v>5000</v>
      </c>
      <c r="S1737" s="0" t="s">
        <v>1343</v>
      </c>
      <c r="T1737" s="0" t="s">
        <v>772</v>
      </c>
      <c r="U1737" s="200" t="n">
        <v>5.8</v>
      </c>
      <c r="V1737" s="0" t="s">
        <v>2328</v>
      </c>
      <c r="W1737" s="0" t="s">
        <v>1675</v>
      </c>
      <c r="X1737" s="0" t="s">
        <v>1676</v>
      </c>
      <c r="Y1737" s="0" t="s">
        <v>1376</v>
      </c>
      <c r="Z1737" s="0" t="s">
        <v>573</v>
      </c>
      <c r="AA1737" s="0" t="n">
        <v>789341</v>
      </c>
      <c r="AB1737" s="197" t="n">
        <v>37027.875</v>
      </c>
      <c r="AC1737" s="197" t="n">
        <v>37027.875</v>
      </c>
    </row>
    <row r="1738" customFormat="false" ht="12.75" hidden="false" customHeight="false" outlineLevel="0" collapsed="false">
      <c r="A1738" s="191" t="str">
        <f aca="false">B1738&amp;" "&amp;C1738&amp;" "&amp;D1738</f>
        <v>US Natural Gas Physical</v>
      </c>
      <c r="B1738" s="191" t="str">
        <f aca="false">IF((LEFT(N1738,2)="US"),"US","")</f>
        <v>US</v>
      </c>
      <c r="C1738" s="191" t="str">
        <f aca="false">M1738</f>
        <v>Natural Gas</v>
      </c>
      <c r="D1738" s="191" t="str">
        <f aca="false">IF(ISNUMBER(FIND("Phy",N1738))=TRUE(),"Physical","Financial")</f>
        <v>Physical</v>
      </c>
      <c r="E1738" s="191" t="n">
        <f aca="false">IF(VLOOKUP(S1738,'DD-Lookup'!$J$6:$L$50,3,FALSE())="Monthly",(YEAR(AC1738)-YEAR(AB1738))*12+MONTH(AC1738)-MONTH(AB1738)+1,(AC1738-AB1738+1))</f>
        <v>1</v>
      </c>
      <c r="F1738" s="220" t="n">
        <f aca="false">E1738*SUM(P1738:Q1738)</f>
        <v>10000</v>
      </c>
      <c r="G1738" s="196" t="n">
        <v>1246377</v>
      </c>
      <c r="H1738" s="197" t="n">
        <v>37026.3635069444</v>
      </c>
      <c r="I1738" s="0" t="s">
        <v>1328</v>
      </c>
      <c r="M1738" s="0" t="s">
        <v>927</v>
      </c>
      <c r="N1738" s="0" t="s">
        <v>1371</v>
      </c>
      <c r="O1738" s="0" t="s">
        <v>2095</v>
      </c>
      <c r="Q1738" s="198" t="n">
        <v>10000</v>
      </c>
      <c r="S1738" s="0" t="s">
        <v>1343</v>
      </c>
      <c r="T1738" s="0" t="s">
        <v>772</v>
      </c>
      <c r="U1738" s="200" t="n">
        <v>4.63</v>
      </c>
      <c r="V1738" s="0" t="s">
        <v>1885</v>
      </c>
      <c r="W1738" s="0" t="s">
        <v>1587</v>
      </c>
      <c r="X1738" s="0" t="s">
        <v>1588</v>
      </c>
      <c r="Y1738" s="0" t="s">
        <v>1376</v>
      </c>
      <c r="Z1738" s="0" t="s">
        <v>573</v>
      </c>
      <c r="AA1738" s="0" t="n">
        <v>789342</v>
      </c>
      <c r="AB1738" s="197" t="n">
        <v>37027.875</v>
      </c>
      <c r="AC1738" s="197" t="n">
        <v>37027.875</v>
      </c>
    </row>
    <row r="1739" customFormat="false" ht="12.75" hidden="false" customHeight="false" outlineLevel="0" collapsed="false">
      <c r="A1739" s="191" t="str">
        <f aca="false">B1739&amp;" "&amp;C1739&amp;" "&amp;D1739</f>
        <v>US Power Physical</v>
      </c>
      <c r="B1739" s="191" t="str">
        <f aca="false">IF((LEFT(N1739,2)="US"),"US","")</f>
        <v>US</v>
      </c>
      <c r="C1739" s="191" t="str">
        <f aca="false">M1739</f>
        <v>Power</v>
      </c>
      <c r="D1739" s="191" t="str">
        <f aca="false">IF(ISNUMBER(FIND("Phy",N1739))=TRUE(),"Physical","Financial")</f>
        <v>Physical</v>
      </c>
      <c r="E1739" s="191" t="n">
        <f aca="false">IF(VLOOKUP(S1739,'DD-Lookup'!$J$6:$L$50,3,FALSE())="Monthly",(YEAR(AC1739)-YEAR(AB1739))*12+MONTH(AC1739)-MONTH(AB1739)+1,(AC1739-AB1739+1))</f>
        <v>1</v>
      </c>
      <c r="F1739" s="220" t="n">
        <f aca="false">E1739*SUM(P1739:Q1739)</f>
        <v>50</v>
      </c>
      <c r="G1739" s="196" t="n">
        <v>1246378</v>
      </c>
      <c r="H1739" s="197" t="n">
        <v>37026.3635185185</v>
      </c>
      <c r="I1739" s="0" t="s">
        <v>1204</v>
      </c>
      <c r="M1739" s="0" t="s">
        <v>72</v>
      </c>
      <c r="N1739" s="0" t="s">
        <v>1190</v>
      </c>
      <c r="O1739" s="0" t="s">
        <v>1205</v>
      </c>
      <c r="Q1739" s="198" t="n">
        <v>50</v>
      </c>
      <c r="S1739" s="0" t="s">
        <v>781</v>
      </c>
      <c r="T1739" s="0" t="s">
        <v>772</v>
      </c>
      <c r="U1739" s="200" t="n">
        <v>52.25</v>
      </c>
      <c r="V1739" s="0" t="s">
        <v>1206</v>
      </c>
      <c r="W1739" s="0" t="s">
        <v>1207</v>
      </c>
      <c r="X1739" s="0" t="s">
        <v>1208</v>
      </c>
      <c r="Y1739" s="0" t="s">
        <v>1167</v>
      </c>
      <c r="Z1739" s="0" t="s">
        <v>628</v>
      </c>
      <c r="AA1739" s="0" t="n">
        <v>611148.1</v>
      </c>
      <c r="AB1739" s="197" t="n">
        <v>37027.875</v>
      </c>
      <c r="AC1739" s="197" t="n">
        <v>37027.875</v>
      </c>
    </row>
    <row r="1740" customFormat="false" ht="12.75" hidden="false" customHeight="false" outlineLevel="0" collapsed="false">
      <c r="A1740" s="191" t="str">
        <f aca="false">B1740&amp;" "&amp;C1740&amp;" "&amp;D1740</f>
        <v>US Natural Gas Physical</v>
      </c>
      <c r="B1740" s="191" t="str">
        <f aca="false">IF((LEFT(N1740,2)="US"),"US","")</f>
        <v>US</v>
      </c>
      <c r="C1740" s="191" t="str">
        <f aca="false">M1740</f>
        <v>Natural Gas</v>
      </c>
      <c r="D1740" s="191" t="str">
        <f aca="false">IF(ISNUMBER(FIND("Phy",N1740))=TRUE(),"Physical","Financial")</f>
        <v>Physical</v>
      </c>
      <c r="E1740" s="191" t="n">
        <f aca="false">IF(VLOOKUP(S1740,'DD-Lookup'!$J$6:$L$50,3,FALSE())="Monthly",(YEAR(AC1740)-YEAR(AB1740))*12+MONTH(AC1740)-MONTH(AB1740)+1,(AC1740-AB1740+1))</f>
        <v>1</v>
      </c>
      <c r="F1740" s="220" t="n">
        <f aca="false">E1740*SUM(P1740:Q1740)</f>
        <v>6000</v>
      </c>
      <c r="G1740" s="196" t="n">
        <v>1246379</v>
      </c>
      <c r="H1740" s="197" t="n">
        <v>37026.3635416667</v>
      </c>
      <c r="I1740" s="0" t="s">
        <v>2329</v>
      </c>
      <c r="M1740" s="0" t="s">
        <v>927</v>
      </c>
      <c r="N1740" s="0" t="s">
        <v>1371</v>
      </c>
      <c r="O1740" s="0" t="s">
        <v>1503</v>
      </c>
      <c r="P1740" s="198" t="n">
        <v>6000</v>
      </c>
      <c r="S1740" s="0" t="s">
        <v>1343</v>
      </c>
      <c r="T1740" s="0" t="s">
        <v>772</v>
      </c>
      <c r="U1740" s="200" t="n">
        <v>4.665</v>
      </c>
      <c r="V1740" s="0" t="s">
        <v>2330</v>
      </c>
      <c r="W1740" s="0" t="s">
        <v>1504</v>
      </c>
      <c r="X1740" s="0" t="s">
        <v>1505</v>
      </c>
      <c r="Y1740" s="0" t="s">
        <v>1376</v>
      </c>
      <c r="Z1740" s="0" t="s">
        <v>573</v>
      </c>
      <c r="AA1740" s="0" t="n">
        <v>789343</v>
      </c>
      <c r="AB1740" s="197" t="n">
        <v>37027.875</v>
      </c>
      <c r="AC1740" s="197" t="n">
        <v>37027.875</v>
      </c>
    </row>
    <row r="1741" customFormat="false" ht="12.75" hidden="false" customHeight="false" outlineLevel="0" collapsed="false">
      <c r="A1741" s="191" t="str">
        <f aca="false">B1741&amp;" "&amp;C1741&amp;" "&amp;D1741</f>
        <v>US Natural Gas Physical</v>
      </c>
      <c r="B1741" s="191" t="str">
        <f aca="false">IF((LEFT(N1741,2)="US"),"US","")</f>
        <v>US</v>
      </c>
      <c r="C1741" s="191" t="str">
        <f aca="false">M1741</f>
        <v>Natural Gas</v>
      </c>
      <c r="D1741" s="191" t="str">
        <f aca="false">IF(ISNUMBER(FIND("Phy",N1741))=TRUE(),"Physical","Financial")</f>
        <v>Physical</v>
      </c>
      <c r="E1741" s="191" t="n">
        <f aca="false">IF(VLOOKUP(S1741,'DD-Lookup'!$J$6:$L$50,3,FALSE())="Monthly",(YEAR(AC1741)-YEAR(AB1741))*12+MONTH(AC1741)-MONTH(AB1741)+1,(AC1741-AB1741+1))</f>
        <v>1</v>
      </c>
      <c r="F1741" s="220" t="n">
        <f aca="false">E1741*SUM(P1741:Q1741)</f>
        <v>10000</v>
      </c>
      <c r="G1741" s="196" t="n">
        <v>1246380</v>
      </c>
      <c r="H1741" s="197" t="n">
        <v>37026.363587963</v>
      </c>
      <c r="I1741" s="0" t="s">
        <v>1328</v>
      </c>
      <c r="M1741" s="0" t="s">
        <v>927</v>
      </c>
      <c r="N1741" s="0" t="s">
        <v>1371</v>
      </c>
      <c r="O1741" s="0" t="s">
        <v>1566</v>
      </c>
      <c r="P1741" s="198" t="n">
        <v>10000</v>
      </c>
      <c r="S1741" s="0" t="s">
        <v>1343</v>
      </c>
      <c r="T1741" s="0" t="s">
        <v>772</v>
      </c>
      <c r="U1741" s="200" t="n">
        <v>4.405</v>
      </c>
      <c r="V1741" s="0" t="s">
        <v>1885</v>
      </c>
      <c r="W1741" s="0" t="s">
        <v>1567</v>
      </c>
      <c r="X1741" s="0" t="s">
        <v>1568</v>
      </c>
      <c r="Y1741" s="0" t="s">
        <v>1376</v>
      </c>
      <c r="Z1741" s="0" t="s">
        <v>573</v>
      </c>
      <c r="AA1741" s="0" t="n">
        <v>789344</v>
      </c>
      <c r="AB1741" s="197" t="n">
        <v>37027.875</v>
      </c>
      <c r="AC1741" s="197" t="n">
        <v>37027.875</v>
      </c>
    </row>
    <row r="1742" customFormat="false" ht="12.75" hidden="false" customHeight="false" outlineLevel="0" collapsed="false">
      <c r="A1742" s="191" t="str">
        <f aca="false">B1742&amp;" "&amp;C1742&amp;" "&amp;D1742</f>
        <v>US Natural Gas Physical</v>
      </c>
      <c r="B1742" s="191" t="str">
        <f aca="false">IF((LEFT(N1742,2)="US"),"US","")</f>
        <v>US</v>
      </c>
      <c r="C1742" s="191" t="str">
        <f aca="false">M1742</f>
        <v>Natural Gas</v>
      </c>
      <c r="D1742" s="191" t="str">
        <f aca="false">IF(ISNUMBER(FIND("Phy",N1742))=TRUE(),"Physical","Financial")</f>
        <v>Physical</v>
      </c>
      <c r="E1742" s="191" t="n">
        <f aca="false">IF(VLOOKUP(S1742,'DD-Lookup'!$J$6:$L$50,3,FALSE())="Monthly",(YEAR(AC1742)-YEAR(AB1742))*12+MONTH(AC1742)-MONTH(AB1742)+1,(AC1742-AB1742+1))</f>
        <v>1</v>
      </c>
      <c r="F1742" s="220" t="n">
        <f aca="false">E1742*SUM(P1742:Q1742)</f>
        <v>5000</v>
      </c>
      <c r="G1742" s="196" t="n">
        <v>1246381</v>
      </c>
      <c r="H1742" s="197" t="n">
        <v>37026.363599537</v>
      </c>
      <c r="I1742" s="0" t="s">
        <v>2217</v>
      </c>
      <c r="M1742" s="0" t="s">
        <v>927</v>
      </c>
      <c r="N1742" s="0" t="s">
        <v>1371</v>
      </c>
      <c r="O1742" s="0" t="s">
        <v>2324</v>
      </c>
      <c r="Q1742" s="198" t="n">
        <v>5000</v>
      </c>
      <c r="S1742" s="0" t="s">
        <v>1343</v>
      </c>
      <c r="T1742" s="0" t="s">
        <v>772</v>
      </c>
      <c r="U1742" s="200" t="n">
        <v>4.325</v>
      </c>
      <c r="V1742" s="0" t="s">
        <v>2218</v>
      </c>
      <c r="W1742" s="0" t="s">
        <v>1459</v>
      </c>
      <c r="X1742" s="0" t="s">
        <v>1460</v>
      </c>
      <c r="Y1742" s="0" t="s">
        <v>1376</v>
      </c>
      <c r="Z1742" s="0" t="s">
        <v>573</v>
      </c>
      <c r="AA1742" s="0" t="n">
        <v>789345</v>
      </c>
      <c r="AB1742" s="197" t="n">
        <v>37027.875</v>
      </c>
      <c r="AC1742" s="197" t="n">
        <v>37027.875</v>
      </c>
    </row>
    <row r="1743" customFormat="false" ht="12.75" hidden="false" customHeight="false" outlineLevel="0" collapsed="false">
      <c r="A1743" s="191" t="str">
        <f aca="false">B1743&amp;" "&amp;C1743&amp;" "&amp;D1743</f>
        <v>US Natural Gas Financial</v>
      </c>
      <c r="B1743" s="191" t="str">
        <f aca="false">IF((LEFT(N1743,2)="US"),"US","")</f>
        <v>US</v>
      </c>
      <c r="C1743" s="191" t="str">
        <f aca="false">M1743</f>
        <v>Natural Gas</v>
      </c>
      <c r="D1743" s="191" t="str">
        <f aca="false">IF(ISNUMBER(FIND("Phy",N1743))=TRUE(),"Physical","Financial")</f>
        <v>Financial</v>
      </c>
      <c r="E1743" s="191" t="n">
        <f aca="false">IF(VLOOKUP(S1743,'DD-Lookup'!$J$6:$L$50,3,FALSE())="Monthly",(YEAR(AC1743)-YEAR(AB1743))*12+MONTH(AC1743)-MONTH(AB1743)+1,(AC1743-AB1743+1))</f>
        <v>30</v>
      </c>
      <c r="F1743" s="220" t="n">
        <f aca="false">E1743*SUM(P1743:Q1743)</f>
        <v>3000</v>
      </c>
      <c r="G1743" s="196" t="n">
        <v>1246382</v>
      </c>
      <c r="H1743" s="197" t="n">
        <v>37026.3636226852</v>
      </c>
      <c r="I1743" s="0" t="s">
        <v>625</v>
      </c>
      <c r="M1743" s="0" t="s">
        <v>927</v>
      </c>
      <c r="N1743" s="0" t="s">
        <v>2331</v>
      </c>
      <c r="O1743" s="0" t="s">
        <v>2332</v>
      </c>
      <c r="P1743" s="198" t="n">
        <v>100</v>
      </c>
      <c r="S1743" s="0" t="s">
        <v>2060</v>
      </c>
      <c r="T1743" s="0" t="s">
        <v>772</v>
      </c>
      <c r="U1743" s="200" t="n">
        <v>0.0675</v>
      </c>
      <c r="V1743" s="0" t="s">
        <v>2333</v>
      </c>
      <c r="W1743" s="0" t="s">
        <v>2061</v>
      </c>
      <c r="X1743" s="0" t="s">
        <v>2062</v>
      </c>
      <c r="Y1743" s="0" t="s">
        <v>893</v>
      </c>
      <c r="Z1743" s="0" t="s">
        <v>573</v>
      </c>
      <c r="AA1743" s="0" t="s">
        <v>2334</v>
      </c>
      <c r="AB1743" s="197" t="n">
        <v>37043</v>
      </c>
      <c r="AC1743" s="197" t="n">
        <v>37072</v>
      </c>
      <c r="AD1743" s="0" t="n">
        <f aca="false">(AC1743-AB1743+1)*SUM(P1743:Q1743)</f>
        <v>3000</v>
      </c>
    </row>
    <row r="1744" customFormat="false" ht="12.75" hidden="false" customHeight="false" outlineLevel="0" collapsed="false">
      <c r="A1744" s="191" t="str">
        <f aca="false">B1744&amp;" "&amp;C1744&amp;" "&amp;D1744</f>
        <v>US Natural Gas Physical</v>
      </c>
      <c r="B1744" s="191" t="str">
        <f aca="false">IF((LEFT(N1744,2)="US"),"US","")</f>
        <v>US</v>
      </c>
      <c r="C1744" s="191" t="str">
        <f aca="false">M1744</f>
        <v>Natural Gas</v>
      </c>
      <c r="D1744" s="191" t="str">
        <f aca="false">IF(ISNUMBER(FIND("Phy",N1744))=TRUE(),"Physical","Financial")</f>
        <v>Physical</v>
      </c>
      <c r="E1744" s="191" t="n">
        <f aca="false">IF(VLOOKUP(S1744,'DD-Lookup'!$J$6:$L$50,3,FALSE())="Monthly",(YEAR(AC1744)-YEAR(AB1744))*12+MONTH(AC1744)-MONTH(AB1744)+1,(AC1744-AB1744+1))</f>
        <v>1</v>
      </c>
      <c r="F1744" s="220" t="n">
        <f aca="false">E1744*SUM(P1744:Q1744)</f>
        <v>5000</v>
      </c>
      <c r="G1744" s="196" t="n">
        <v>1246384</v>
      </c>
      <c r="H1744" s="197" t="n">
        <v>37026.3636226852</v>
      </c>
      <c r="I1744" s="0" t="s">
        <v>609</v>
      </c>
      <c r="M1744" s="0" t="s">
        <v>927</v>
      </c>
      <c r="N1744" s="0" t="s">
        <v>1371</v>
      </c>
      <c r="O1744" s="0" t="s">
        <v>1967</v>
      </c>
      <c r="P1744" s="198" t="n">
        <v>5000</v>
      </c>
      <c r="S1744" s="0" t="s">
        <v>1343</v>
      </c>
      <c r="T1744" s="0" t="s">
        <v>772</v>
      </c>
      <c r="U1744" s="200" t="n">
        <v>4.28</v>
      </c>
      <c r="V1744" s="0" t="s">
        <v>1832</v>
      </c>
      <c r="W1744" s="0" t="s">
        <v>1459</v>
      </c>
      <c r="X1744" s="0" t="s">
        <v>1460</v>
      </c>
      <c r="Y1744" s="0" t="s">
        <v>1376</v>
      </c>
      <c r="Z1744" s="0" t="s">
        <v>573</v>
      </c>
      <c r="AA1744" s="0" t="n">
        <v>789346</v>
      </c>
      <c r="AB1744" s="197" t="n">
        <v>37027.875</v>
      </c>
      <c r="AC1744" s="197" t="n">
        <v>37027.875</v>
      </c>
    </row>
    <row r="1745" customFormat="false" ht="12.75" hidden="false" customHeight="false" outlineLevel="0" collapsed="false">
      <c r="A1745" s="191" t="str">
        <f aca="false">B1745&amp;" "&amp;C1745&amp;" "&amp;D1745</f>
        <v>US Natural Gas Physical</v>
      </c>
      <c r="B1745" s="191" t="str">
        <f aca="false">IF((LEFT(N1745,2)="US"),"US","")</f>
        <v>US</v>
      </c>
      <c r="C1745" s="191" t="str">
        <f aca="false">M1745</f>
        <v>Natural Gas</v>
      </c>
      <c r="D1745" s="191" t="str">
        <f aca="false">IF(ISNUMBER(FIND("Phy",N1745))=TRUE(),"Physical","Financial")</f>
        <v>Physical</v>
      </c>
      <c r="E1745" s="191" t="n">
        <f aca="false">IF(VLOOKUP(S1745,'DD-Lookup'!$J$6:$L$50,3,FALSE())="Monthly",(YEAR(AC1745)-YEAR(AB1745))*12+MONTH(AC1745)-MONTH(AB1745)+1,(AC1745-AB1745+1))</f>
        <v>1</v>
      </c>
      <c r="F1745" s="220" t="n">
        <f aca="false">E1745*SUM(P1745:Q1745)</f>
        <v>5000</v>
      </c>
      <c r="G1745" s="196" t="n">
        <v>1246386</v>
      </c>
      <c r="H1745" s="197" t="n">
        <v>37026.3636805556</v>
      </c>
      <c r="I1745" s="0" t="s">
        <v>609</v>
      </c>
      <c r="M1745" s="0" t="s">
        <v>927</v>
      </c>
      <c r="N1745" s="0" t="s">
        <v>1371</v>
      </c>
      <c r="O1745" s="0" t="s">
        <v>1967</v>
      </c>
      <c r="P1745" s="198" t="n">
        <v>5000</v>
      </c>
      <c r="S1745" s="0" t="s">
        <v>1343</v>
      </c>
      <c r="T1745" s="0" t="s">
        <v>772</v>
      </c>
      <c r="U1745" s="200" t="n">
        <v>4.275</v>
      </c>
      <c r="V1745" s="0" t="s">
        <v>1832</v>
      </c>
      <c r="W1745" s="0" t="s">
        <v>1459</v>
      </c>
      <c r="X1745" s="0" t="s">
        <v>1460</v>
      </c>
      <c r="Y1745" s="0" t="s">
        <v>1376</v>
      </c>
      <c r="Z1745" s="0" t="s">
        <v>573</v>
      </c>
      <c r="AA1745" s="0" t="n">
        <v>789347</v>
      </c>
      <c r="AB1745" s="197" t="n">
        <v>37027.875</v>
      </c>
      <c r="AC1745" s="197" t="n">
        <v>37027.875</v>
      </c>
    </row>
    <row r="1746" customFormat="false" ht="12.75" hidden="false" customHeight="false" outlineLevel="0" collapsed="false">
      <c r="A1746" s="191" t="str">
        <f aca="false">B1746&amp;" "&amp;C1746&amp;" "&amp;D1746</f>
        <v>US Power Physical</v>
      </c>
      <c r="B1746" s="191" t="str">
        <f aca="false">IF((LEFT(N1746,2)="US"),"US","")</f>
        <v>US</v>
      </c>
      <c r="C1746" s="191" t="str">
        <f aca="false">M1746</f>
        <v>Power</v>
      </c>
      <c r="D1746" s="191" t="str">
        <f aca="false">IF(ISNUMBER(FIND("Phy",N1746))=TRUE(),"Physical","Financial")</f>
        <v>Physical</v>
      </c>
      <c r="E1746" s="191" t="n">
        <f aca="false">IF(VLOOKUP(S1746,'DD-Lookup'!$J$6:$L$50,3,FALSE())="Monthly",(YEAR(AC1746)-YEAR(AB1746))*12+MONTH(AC1746)-MONTH(AB1746)+1,(AC1746-AB1746+1))</f>
        <v>15</v>
      </c>
      <c r="F1746" s="220" t="n">
        <f aca="false">E1746*SUM(P1746:Q1746)</f>
        <v>750</v>
      </c>
      <c r="G1746" s="196" t="n">
        <v>1246387</v>
      </c>
      <c r="H1746" s="197" t="n">
        <v>37026.3636921296</v>
      </c>
      <c r="I1746" s="0" t="s">
        <v>625</v>
      </c>
      <c r="M1746" s="0" t="s">
        <v>72</v>
      </c>
      <c r="N1746" s="0" t="s">
        <v>1190</v>
      </c>
      <c r="O1746" s="0" t="s">
        <v>1582</v>
      </c>
      <c r="P1746" s="198" t="n">
        <v>50</v>
      </c>
      <c r="S1746" s="0" t="s">
        <v>781</v>
      </c>
      <c r="T1746" s="0" t="s">
        <v>772</v>
      </c>
      <c r="U1746" s="200" t="n">
        <v>46.5</v>
      </c>
      <c r="V1746" s="0" t="s">
        <v>1247</v>
      </c>
      <c r="W1746" s="0" t="s">
        <v>1232</v>
      </c>
      <c r="X1746" s="0" t="s">
        <v>1233</v>
      </c>
      <c r="Y1746" s="0" t="s">
        <v>1167</v>
      </c>
      <c r="Z1746" s="0" t="s">
        <v>628</v>
      </c>
      <c r="AA1746" s="0" t="n">
        <v>611150.1</v>
      </c>
      <c r="AB1746" s="197" t="n">
        <v>37028.875</v>
      </c>
      <c r="AC1746" s="197" t="n">
        <v>37042.875</v>
      </c>
    </row>
    <row r="1747" customFormat="false" ht="12.75" hidden="false" customHeight="false" outlineLevel="0" collapsed="false">
      <c r="A1747" s="191" t="str">
        <f aca="false">B1747&amp;" "&amp;C1747&amp;" "&amp;D1747</f>
        <v>US Natural Gas Physical</v>
      </c>
      <c r="B1747" s="191" t="str">
        <f aca="false">IF((LEFT(N1747,2)="US"),"US","")</f>
        <v>US</v>
      </c>
      <c r="C1747" s="191" t="str">
        <f aca="false">M1747</f>
        <v>Natural Gas</v>
      </c>
      <c r="D1747" s="191" t="str">
        <f aca="false">IF(ISNUMBER(FIND("Phy",N1747))=TRUE(),"Physical","Financial")</f>
        <v>Physical</v>
      </c>
      <c r="E1747" s="191" t="n">
        <f aca="false">IF(VLOOKUP(S1747,'DD-Lookup'!$J$6:$L$50,3,FALSE())="Monthly",(YEAR(AC1747)-YEAR(AB1747))*12+MONTH(AC1747)-MONTH(AB1747)+1,(AC1747-AB1747+1))</f>
        <v>1</v>
      </c>
      <c r="F1747" s="220" t="n">
        <f aca="false">E1747*SUM(P1747:Q1747)</f>
        <v>10000</v>
      </c>
      <c r="G1747" s="196" t="n">
        <v>1246388</v>
      </c>
      <c r="H1747" s="197" t="n">
        <v>37026.3637037037</v>
      </c>
      <c r="I1747" s="0" t="s">
        <v>1535</v>
      </c>
      <c r="M1747" s="0" t="s">
        <v>927</v>
      </c>
      <c r="N1747" s="0" t="s">
        <v>1371</v>
      </c>
      <c r="O1747" s="0" t="s">
        <v>1703</v>
      </c>
      <c r="Q1747" s="198" t="n">
        <v>10000</v>
      </c>
      <c r="S1747" s="0" t="s">
        <v>1343</v>
      </c>
      <c r="T1747" s="0" t="s">
        <v>772</v>
      </c>
      <c r="U1747" s="200" t="n">
        <v>4.325</v>
      </c>
      <c r="V1747" s="0" t="s">
        <v>2335</v>
      </c>
      <c r="W1747" s="0" t="s">
        <v>1705</v>
      </c>
      <c r="X1747" s="0" t="s">
        <v>1676</v>
      </c>
      <c r="Y1747" s="0" t="s">
        <v>1376</v>
      </c>
      <c r="Z1747" s="0" t="s">
        <v>573</v>
      </c>
      <c r="AA1747" s="0" t="n">
        <v>789348</v>
      </c>
      <c r="AB1747" s="197" t="n">
        <v>37027.875</v>
      </c>
      <c r="AC1747" s="197" t="n">
        <v>37027.875</v>
      </c>
    </row>
    <row r="1748" customFormat="false" ht="12.75" hidden="false" customHeight="false" outlineLevel="0" collapsed="false">
      <c r="A1748" s="191" t="str">
        <f aca="false">B1748&amp;" "&amp;C1748&amp;" "&amp;D1748</f>
        <v>US Natural Gas Financial</v>
      </c>
      <c r="B1748" s="191" t="str">
        <f aca="false">IF((LEFT(N1748,2)="US"),"US","")</f>
        <v>US</v>
      </c>
      <c r="C1748" s="191" t="str">
        <f aca="false">M1748</f>
        <v>Natural Gas</v>
      </c>
      <c r="D1748" s="191" t="str">
        <f aca="false">IF(ISNUMBER(FIND("Phy",N1748))=TRUE(),"Physical","Financial")</f>
        <v>Financial</v>
      </c>
      <c r="E1748" s="191" t="n">
        <f aca="false">IF(VLOOKUP(S1748,'DD-Lookup'!$J$6:$L$50,3,FALSE())="Monthly",(YEAR(AC1748)-YEAR(AB1748))*12+MONTH(AC1748)-MONTH(AB1748)+1,(AC1748-AB1748+1))</f>
        <v>30</v>
      </c>
      <c r="F1748" s="220" t="n">
        <f aca="false">E1748*SUM(P1748:Q1748)</f>
        <v>300000</v>
      </c>
      <c r="G1748" s="196" t="n">
        <v>1246389</v>
      </c>
      <c r="H1748" s="197" t="n">
        <v>37026.3637268519</v>
      </c>
      <c r="I1748" s="0" t="s">
        <v>1306</v>
      </c>
      <c r="M1748" s="0" t="s">
        <v>927</v>
      </c>
      <c r="N1748" s="0" t="s">
        <v>1341</v>
      </c>
      <c r="O1748" s="0" t="s">
        <v>1342</v>
      </c>
      <c r="P1748" s="198" t="n">
        <v>10000</v>
      </c>
      <c r="S1748" s="0" t="s">
        <v>1343</v>
      </c>
      <c r="T1748" s="0" t="s">
        <v>772</v>
      </c>
      <c r="U1748" s="200" t="n">
        <v>4.49</v>
      </c>
      <c r="V1748" s="0" t="s">
        <v>2336</v>
      </c>
      <c r="W1748" s="0" t="s">
        <v>1345</v>
      </c>
      <c r="X1748" s="0" t="s">
        <v>1346</v>
      </c>
      <c r="Y1748" s="0" t="s">
        <v>893</v>
      </c>
      <c r="Z1748" s="0" t="s">
        <v>573</v>
      </c>
      <c r="AA1748" s="0" t="s">
        <v>2337</v>
      </c>
      <c r="AB1748" s="197" t="n">
        <v>37043.875</v>
      </c>
      <c r="AC1748" s="197" t="n">
        <v>37072.875</v>
      </c>
      <c r="AD1748" s="0" t="n">
        <f aca="false">(AC1748-AB1748+1)*SUM(P1748:Q1748)</f>
        <v>300000</v>
      </c>
    </row>
    <row r="1749" customFormat="false" ht="12.75" hidden="false" customHeight="false" outlineLevel="0" collapsed="false">
      <c r="A1749" s="191" t="str">
        <f aca="false">B1749&amp;" "&amp;C1749&amp;" "&amp;D1749</f>
        <v>US Natural Gas Financial</v>
      </c>
      <c r="B1749" s="191" t="str">
        <f aca="false">IF((LEFT(N1749,2)="US"),"US","")</f>
        <v>US</v>
      </c>
      <c r="C1749" s="191" t="str">
        <f aca="false">M1749</f>
        <v>Natural Gas</v>
      </c>
      <c r="D1749" s="191" t="str">
        <f aca="false">IF(ISNUMBER(FIND("Phy",N1749))=TRUE(),"Physical","Financial")</f>
        <v>Financial</v>
      </c>
      <c r="E1749" s="191" t="n">
        <f aca="false">IF(VLOOKUP(S1749,'DD-Lookup'!$J$6:$L$50,3,FALSE())="Monthly",(YEAR(AC1749)-YEAR(AB1749))*12+MONTH(AC1749)-MONTH(AB1749)+1,(AC1749-AB1749+1))</f>
        <v>30</v>
      </c>
      <c r="F1749" s="220" t="n">
        <f aca="false">E1749*SUM(P1749:Q1749)</f>
        <v>75000</v>
      </c>
      <c r="G1749" s="196" t="n">
        <v>1246390</v>
      </c>
      <c r="H1749" s="197" t="n">
        <v>37026.3637384259</v>
      </c>
      <c r="I1749" s="0" t="s">
        <v>1575</v>
      </c>
      <c r="M1749" s="0" t="s">
        <v>927</v>
      </c>
      <c r="N1749" s="0" t="s">
        <v>1399</v>
      </c>
      <c r="O1749" s="0" t="s">
        <v>1964</v>
      </c>
      <c r="Q1749" s="198" t="n">
        <v>2500</v>
      </c>
      <c r="S1749" s="0" t="s">
        <v>1343</v>
      </c>
      <c r="T1749" s="0" t="s">
        <v>772</v>
      </c>
      <c r="U1749" s="200" t="n">
        <v>4.96</v>
      </c>
      <c r="V1749" s="0" t="s">
        <v>2338</v>
      </c>
      <c r="W1749" s="0" t="s">
        <v>1956</v>
      </c>
      <c r="X1749" s="0" t="s">
        <v>1957</v>
      </c>
      <c r="Y1749" s="0" t="s">
        <v>893</v>
      </c>
      <c r="Z1749" s="0" t="s">
        <v>573</v>
      </c>
      <c r="AA1749" s="0" t="s">
        <v>2339</v>
      </c>
      <c r="AB1749" s="197" t="n">
        <v>37135.875</v>
      </c>
      <c r="AC1749" s="197" t="n">
        <v>37164.875</v>
      </c>
      <c r="AD1749" s="0" t="n">
        <f aca="false">(AC1749-AB1749+1)*SUM(P1749:Q1749)</f>
        <v>75000</v>
      </c>
    </row>
    <row r="1750" customFormat="false" ht="12.75" hidden="false" customHeight="false" outlineLevel="0" collapsed="false">
      <c r="A1750" s="191" t="str">
        <f aca="false">B1750&amp;" "&amp;C1750&amp;" "&amp;D1750</f>
        <v>US Power Physical</v>
      </c>
      <c r="B1750" s="191" t="str">
        <f aca="false">IF((LEFT(N1750,2)="US"),"US","")</f>
        <v>US</v>
      </c>
      <c r="C1750" s="191" t="str">
        <f aca="false">M1750</f>
        <v>Power</v>
      </c>
      <c r="D1750" s="191" t="str">
        <f aca="false">IF(ISNUMBER(FIND("Phy",N1750))=TRUE(),"Physical","Financial")</f>
        <v>Physical</v>
      </c>
      <c r="E1750" s="191" t="n">
        <f aca="false">IF(VLOOKUP(S1750,'DD-Lookup'!$J$6:$L$50,3,FALSE())="Monthly",(YEAR(AC1750)-YEAR(AB1750))*12+MONTH(AC1750)-MONTH(AB1750)+1,(AC1750-AB1750+1))</f>
        <v>1</v>
      </c>
      <c r="F1750" s="220" t="n">
        <f aca="false">E1750*SUM(P1750:Q1750)</f>
        <v>25</v>
      </c>
      <c r="G1750" s="196" t="n">
        <v>1246391</v>
      </c>
      <c r="H1750" s="197" t="n">
        <v>37026.36375</v>
      </c>
      <c r="I1750" s="0" t="s">
        <v>1851</v>
      </c>
      <c r="M1750" s="0" t="s">
        <v>72</v>
      </c>
      <c r="N1750" s="0" t="s">
        <v>1741</v>
      </c>
      <c r="O1750" s="0" t="s">
        <v>1863</v>
      </c>
      <c r="Q1750" s="198" t="n">
        <v>25</v>
      </c>
      <c r="S1750" s="0" t="s">
        <v>781</v>
      </c>
      <c r="T1750" s="0" t="s">
        <v>772</v>
      </c>
      <c r="U1750" s="200" t="n">
        <v>245</v>
      </c>
      <c r="V1750" s="0" t="s">
        <v>1852</v>
      </c>
      <c r="W1750" s="0" t="s">
        <v>1762</v>
      </c>
      <c r="X1750" s="0" t="s">
        <v>1826</v>
      </c>
      <c r="Y1750" s="0" t="s">
        <v>1167</v>
      </c>
      <c r="Z1750" s="0" t="s">
        <v>628</v>
      </c>
      <c r="AA1750" s="0" t="n">
        <v>611152.1</v>
      </c>
      <c r="AB1750" s="197" t="n">
        <v>37027.875</v>
      </c>
      <c r="AC1750" s="197" t="n">
        <v>37027.875</v>
      </c>
    </row>
    <row r="1751" customFormat="false" ht="12.75" hidden="false" customHeight="false" outlineLevel="0" collapsed="false">
      <c r="A1751" s="191" t="str">
        <f aca="false">B1751&amp;" "&amp;C1751&amp;" "&amp;D1751</f>
        <v>US Natural Gas Physical</v>
      </c>
      <c r="B1751" s="191" t="str">
        <f aca="false">IF((LEFT(N1751,2)="US"),"US","")</f>
        <v>US</v>
      </c>
      <c r="C1751" s="191" t="str">
        <f aca="false">M1751</f>
        <v>Natural Gas</v>
      </c>
      <c r="D1751" s="191" t="str">
        <f aca="false">IF(ISNUMBER(FIND("Phy",N1751))=TRUE(),"Physical","Financial")</f>
        <v>Physical</v>
      </c>
      <c r="E1751" s="191" t="n">
        <f aca="false">IF(VLOOKUP(S1751,'DD-Lookup'!$J$6:$L$50,3,FALSE())="Monthly",(YEAR(AC1751)-YEAR(AB1751))*12+MONTH(AC1751)-MONTH(AB1751)+1,(AC1751-AB1751+1))</f>
        <v>1</v>
      </c>
      <c r="F1751" s="220" t="n">
        <f aca="false">E1751*SUM(P1751:Q1751)</f>
        <v>5000</v>
      </c>
      <c r="G1751" s="196" t="n">
        <v>1246392</v>
      </c>
      <c r="H1751" s="197" t="n">
        <v>37026.3637615741</v>
      </c>
      <c r="I1751" s="0" t="s">
        <v>1929</v>
      </c>
      <c r="M1751" s="0" t="s">
        <v>927</v>
      </c>
      <c r="N1751" s="0" t="s">
        <v>1371</v>
      </c>
      <c r="O1751" s="0" t="s">
        <v>1436</v>
      </c>
      <c r="Q1751" s="198" t="n">
        <v>5000</v>
      </c>
      <c r="S1751" s="0" t="s">
        <v>1343</v>
      </c>
      <c r="T1751" s="0" t="s">
        <v>772</v>
      </c>
      <c r="U1751" s="200" t="n">
        <v>4.34</v>
      </c>
      <c r="V1751" s="0" t="s">
        <v>2261</v>
      </c>
      <c r="W1751" s="0" t="s">
        <v>1424</v>
      </c>
      <c r="X1751" s="0" t="s">
        <v>1425</v>
      </c>
      <c r="Y1751" s="0" t="s">
        <v>1376</v>
      </c>
      <c r="Z1751" s="0" t="s">
        <v>573</v>
      </c>
      <c r="AA1751" s="0" t="n">
        <v>789349</v>
      </c>
      <c r="AB1751" s="197" t="n">
        <v>37027.875</v>
      </c>
      <c r="AC1751" s="197" t="n">
        <v>37027.875</v>
      </c>
    </row>
    <row r="1752" customFormat="false" ht="12.75" hidden="false" customHeight="false" outlineLevel="0" collapsed="false">
      <c r="A1752" s="191" t="str">
        <f aca="false">B1752&amp;" "&amp;C1752&amp;" "&amp;D1752</f>
        <v>US Natural Gas Physical</v>
      </c>
      <c r="B1752" s="191" t="str">
        <f aca="false">IF((LEFT(N1752,2)="US"),"US","")</f>
        <v>US</v>
      </c>
      <c r="C1752" s="191" t="str">
        <f aca="false">M1752</f>
        <v>Natural Gas</v>
      </c>
      <c r="D1752" s="191" t="str">
        <f aca="false">IF(ISNUMBER(FIND("Phy",N1752))=TRUE(),"Physical","Financial")</f>
        <v>Physical</v>
      </c>
      <c r="E1752" s="191" t="n">
        <f aca="false">IF(VLOOKUP(S1752,'DD-Lookup'!$J$6:$L$50,3,FALSE())="Monthly",(YEAR(AC1752)-YEAR(AB1752))*12+MONTH(AC1752)-MONTH(AB1752)+1,(AC1752-AB1752+1))</f>
        <v>1</v>
      </c>
      <c r="F1752" s="220" t="n">
        <f aca="false">E1752*SUM(P1752:Q1752)</f>
        <v>1348</v>
      </c>
      <c r="G1752" s="196" t="n">
        <v>1246393</v>
      </c>
      <c r="H1752" s="197" t="n">
        <v>37026.3637847222</v>
      </c>
      <c r="I1752" s="0" t="s">
        <v>1727</v>
      </c>
      <c r="M1752" s="0" t="s">
        <v>927</v>
      </c>
      <c r="N1752" s="0" t="s">
        <v>1371</v>
      </c>
      <c r="O1752" s="0" t="s">
        <v>1423</v>
      </c>
      <c r="Q1752" s="198" t="n">
        <v>1348</v>
      </c>
      <c r="S1752" s="0" t="s">
        <v>1343</v>
      </c>
      <c r="T1752" s="0" t="s">
        <v>772</v>
      </c>
      <c r="U1752" s="200" t="n">
        <v>4.315</v>
      </c>
      <c r="V1752" s="0" t="s">
        <v>1728</v>
      </c>
      <c r="W1752" s="0" t="s">
        <v>1424</v>
      </c>
      <c r="X1752" s="0" t="s">
        <v>1425</v>
      </c>
      <c r="Y1752" s="0" t="s">
        <v>1376</v>
      </c>
      <c r="Z1752" s="0" t="s">
        <v>573</v>
      </c>
      <c r="AA1752" s="0" t="n">
        <v>789350</v>
      </c>
      <c r="AB1752" s="197" t="n">
        <v>37027.875</v>
      </c>
      <c r="AC1752" s="197" t="n">
        <v>37027.875</v>
      </c>
    </row>
    <row r="1753" customFormat="false" ht="12.75" hidden="false" customHeight="false" outlineLevel="0" collapsed="false">
      <c r="A1753" s="191" t="str">
        <f aca="false">B1753&amp;" "&amp;C1753&amp;" "&amp;D1753</f>
        <v>US Natural Gas Physical</v>
      </c>
      <c r="B1753" s="191" t="str">
        <f aca="false">IF((LEFT(N1753,2)="US"),"US","")</f>
        <v>US</v>
      </c>
      <c r="C1753" s="191" t="str">
        <f aca="false">M1753</f>
        <v>Natural Gas</v>
      </c>
      <c r="D1753" s="191" t="str">
        <f aca="false">IF(ISNUMBER(FIND("Phy",N1753))=TRUE(),"Physical","Financial")</f>
        <v>Physical</v>
      </c>
      <c r="E1753" s="191" t="n">
        <f aca="false">IF(VLOOKUP(S1753,'DD-Lookup'!$J$6:$L$50,3,FALSE())="Monthly",(YEAR(AC1753)-YEAR(AB1753))*12+MONTH(AC1753)-MONTH(AB1753)+1,(AC1753-AB1753+1))</f>
        <v>1</v>
      </c>
      <c r="F1753" s="220" t="n">
        <f aca="false">E1753*SUM(P1753:Q1753)</f>
        <v>5000</v>
      </c>
      <c r="G1753" s="196" t="n">
        <v>1246394</v>
      </c>
      <c r="H1753" s="197" t="n">
        <v>37026.3638194444</v>
      </c>
      <c r="I1753" s="0" t="s">
        <v>1770</v>
      </c>
      <c r="M1753" s="0" t="s">
        <v>927</v>
      </c>
      <c r="N1753" s="0" t="s">
        <v>1371</v>
      </c>
      <c r="O1753" s="0" t="s">
        <v>2095</v>
      </c>
      <c r="Q1753" s="198" t="n">
        <v>5000</v>
      </c>
      <c r="S1753" s="0" t="s">
        <v>1343</v>
      </c>
      <c r="T1753" s="0" t="s">
        <v>772</v>
      </c>
      <c r="U1753" s="200" t="n">
        <v>4.64</v>
      </c>
      <c r="V1753" s="0" t="s">
        <v>1771</v>
      </c>
      <c r="W1753" s="0" t="s">
        <v>1587</v>
      </c>
      <c r="X1753" s="0" t="s">
        <v>1588</v>
      </c>
      <c r="Y1753" s="0" t="s">
        <v>1376</v>
      </c>
      <c r="Z1753" s="0" t="s">
        <v>573</v>
      </c>
      <c r="AA1753" s="0" t="n">
        <v>789351</v>
      </c>
      <c r="AB1753" s="197" t="n">
        <v>37027.875</v>
      </c>
      <c r="AC1753" s="197" t="n">
        <v>37027.875</v>
      </c>
    </row>
    <row r="1754" customFormat="false" ht="12.75" hidden="false" customHeight="false" outlineLevel="0" collapsed="false">
      <c r="A1754" s="191" t="str">
        <f aca="false">B1754&amp;" "&amp;C1754&amp;" "&amp;D1754</f>
        <v>US Natural Gas Financial</v>
      </c>
      <c r="B1754" s="191" t="str">
        <f aca="false">IF((LEFT(N1754,2)="US"),"US","")</f>
        <v>US</v>
      </c>
      <c r="C1754" s="191" t="str">
        <f aca="false">M1754</f>
        <v>Natural Gas</v>
      </c>
      <c r="D1754" s="191" t="str">
        <f aca="false">IF(ISNUMBER(FIND("Phy",N1754))=TRUE(),"Physical","Financial")</f>
        <v>Financial</v>
      </c>
      <c r="E1754" s="191" t="n">
        <f aca="false">IF(VLOOKUP(S1754,'DD-Lookup'!$J$6:$L$50,3,FALSE())="Monthly",(YEAR(AC1754)-YEAR(AB1754))*12+MONTH(AC1754)-MONTH(AB1754)+1,(AC1754-AB1754+1))</f>
        <v>30</v>
      </c>
      <c r="F1754" s="220" t="n">
        <f aca="false">E1754*SUM(P1754:Q1754)</f>
        <v>150000</v>
      </c>
      <c r="G1754" s="196" t="n">
        <v>1246395</v>
      </c>
      <c r="H1754" s="197" t="n">
        <v>37026.3638310185</v>
      </c>
      <c r="I1754" s="0" t="s">
        <v>1046</v>
      </c>
      <c r="M1754" s="0" t="s">
        <v>927</v>
      </c>
      <c r="N1754" s="0" t="s">
        <v>1341</v>
      </c>
      <c r="O1754" s="0" t="s">
        <v>1342</v>
      </c>
      <c r="P1754" s="198" t="n">
        <v>5000</v>
      </c>
      <c r="S1754" s="0" t="s">
        <v>1343</v>
      </c>
      <c r="T1754" s="0" t="s">
        <v>772</v>
      </c>
      <c r="U1754" s="200" t="n">
        <v>4.49</v>
      </c>
      <c r="V1754" s="0" t="s">
        <v>2230</v>
      </c>
      <c r="W1754" s="0" t="s">
        <v>1345</v>
      </c>
      <c r="X1754" s="0" t="s">
        <v>1346</v>
      </c>
      <c r="Y1754" s="0" t="s">
        <v>893</v>
      </c>
      <c r="Z1754" s="0" t="s">
        <v>573</v>
      </c>
      <c r="AA1754" s="0" t="s">
        <v>2340</v>
      </c>
      <c r="AB1754" s="197" t="n">
        <v>37043.875</v>
      </c>
      <c r="AC1754" s="197" t="n">
        <v>37072.875</v>
      </c>
      <c r="AD1754" s="0" t="n">
        <f aca="false">(AC1754-AB1754+1)*SUM(P1754:Q1754)</f>
        <v>150000</v>
      </c>
    </row>
    <row r="1755" customFormat="false" ht="12.75" hidden="false" customHeight="false" outlineLevel="0" collapsed="false">
      <c r="A1755" s="191" t="str">
        <f aca="false">B1755&amp;" "&amp;C1755&amp;" "&amp;D1755</f>
        <v>US Natural Gas Financial</v>
      </c>
      <c r="B1755" s="191" t="str">
        <f aca="false">IF((LEFT(N1755,2)="US"),"US","")</f>
        <v>US</v>
      </c>
      <c r="C1755" s="191" t="str">
        <f aca="false">M1755</f>
        <v>Natural Gas</v>
      </c>
      <c r="D1755" s="191" t="str">
        <f aca="false">IF(ISNUMBER(FIND("Phy",N1755))=TRUE(),"Physical","Financial")</f>
        <v>Financial</v>
      </c>
      <c r="E1755" s="191" t="n">
        <f aca="false">IF(VLOOKUP(S1755,'DD-Lookup'!$J$6:$L$50,3,FALSE())="Monthly",(YEAR(AC1755)-YEAR(AB1755))*12+MONTH(AC1755)-MONTH(AB1755)+1,(AC1755-AB1755+1))</f>
        <v>31</v>
      </c>
      <c r="F1755" s="220" t="n">
        <f aca="false">E1755*SUM(P1755:Q1755)</f>
        <v>77500</v>
      </c>
      <c r="G1755" s="196" t="n">
        <v>1246396</v>
      </c>
      <c r="H1755" s="197" t="n">
        <v>37026.3638425926</v>
      </c>
      <c r="I1755" s="0" t="s">
        <v>1575</v>
      </c>
      <c r="M1755" s="0" t="s">
        <v>927</v>
      </c>
      <c r="N1755" s="0" t="s">
        <v>1399</v>
      </c>
      <c r="O1755" s="0" t="s">
        <v>1980</v>
      </c>
      <c r="P1755" s="198" t="n">
        <v>2500</v>
      </c>
      <c r="S1755" s="0" t="s">
        <v>1343</v>
      </c>
      <c r="T1755" s="0" t="s">
        <v>772</v>
      </c>
      <c r="U1755" s="200" t="n">
        <v>4.18</v>
      </c>
      <c r="V1755" s="0" t="s">
        <v>2338</v>
      </c>
      <c r="W1755" s="0" t="s">
        <v>1956</v>
      </c>
      <c r="X1755" s="0" t="s">
        <v>1957</v>
      </c>
      <c r="Y1755" s="0" t="s">
        <v>893</v>
      </c>
      <c r="Z1755" s="0" t="s">
        <v>573</v>
      </c>
      <c r="AA1755" s="0" t="s">
        <v>2341</v>
      </c>
      <c r="AB1755" s="197" t="n">
        <v>37165</v>
      </c>
      <c r="AC1755" s="197" t="n">
        <v>37195</v>
      </c>
      <c r="AD1755" s="0" t="n">
        <f aca="false">(AC1755-AB1755+1)*SUM(P1755:Q1755)</f>
        <v>77500</v>
      </c>
    </row>
    <row r="1756" customFormat="false" ht="12.75" hidden="false" customHeight="false" outlineLevel="0" collapsed="false">
      <c r="A1756" s="191" t="str">
        <f aca="false">B1756&amp;" "&amp;C1756&amp;" "&amp;D1756</f>
        <v>US Natural Gas Physical</v>
      </c>
      <c r="B1756" s="191" t="str">
        <f aca="false">IF((LEFT(N1756,2)="US"),"US","")</f>
        <v>US</v>
      </c>
      <c r="C1756" s="191" t="str">
        <f aca="false">M1756</f>
        <v>Natural Gas</v>
      </c>
      <c r="D1756" s="191" t="str">
        <f aca="false">IF(ISNUMBER(FIND("Phy",N1756))=TRUE(),"Physical","Financial")</f>
        <v>Physical</v>
      </c>
      <c r="E1756" s="191" t="n">
        <f aca="false">IF(VLOOKUP(S1756,'DD-Lookup'!$J$6:$L$50,3,FALSE())="Monthly",(YEAR(AC1756)-YEAR(AB1756))*12+MONTH(AC1756)-MONTH(AB1756)+1,(AC1756-AB1756+1))</f>
        <v>1</v>
      </c>
      <c r="F1756" s="220" t="n">
        <f aca="false">E1756*SUM(P1756:Q1756)</f>
        <v>10000</v>
      </c>
      <c r="G1756" s="196" t="n">
        <v>1246397</v>
      </c>
      <c r="H1756" s="197" t="n">
        <v>37026.3638657407</v>
      </c>
      <c r="I1756" s="0" t="s">
        <v>609</v>
      </c>
      <c r="M1756" s="0" t="s">
        <v>927</v>
      </c>
      <c r="N1756" s="0" t="s">
        <v>1371</v>
      </c>
      <c r="O1756" s="0" t="s">
        <v>1703</v>
      </c>
      <c r="P1756" s="198" t="n">
        <v>10000</v>
      </c>
      <c r="S1756" s="0" t="s">
        <v>1343</v>
      </c>
      <c r="T1756" s="0" t="s">
        <v>772</v>
      </c>
      <c r="U1756" s="200" t="n">
        <v>4.3</v>
      </c>
      <c r="V1756" s="0" t="s">
        <v>1821</v>
      </c>
      <c r="W1756" s="0" t="s">
        <v>1705</v>
      </c>
      <c r="X1756" s="0" t="s">
        <v>1676</v>
      </c>
      <c r="Y1756" s="0" t="s">
        <v>1376</v>
      </c>
      <c r="Z1756" s="0" t="s">
        <v>573</v>
      </c>
      <c r="AA1756" s="0" t="n">
        <v>789352</v>
      </c>
      <c r="AB1756" s="197" t="n">
        <v>37027.875</v>
      </c>
      <c r="AC1756" s="197" t="n">
        <v>37027.875</v>
      </c>
    </row>
    <row r="1757" customFormat="false" ht="12.75" hidden="false" customHeight="false" outlineLevel="0" collapsed="false">
      <c r="A1757" s="191" t="str">
        <f aca="false">B1757&amp;" "&amp;C1757&amp;" "&amp;D1757</f>
        <v>US Natural Gas Physical</v>
      </c>
      <c r="B1757" s="191" t="str">
        <f aca="false">IF((LEFT(N1757,2)="US"),"US","")</f>
        <v>US</v>
      </c>
      <c r="C1757" s="191" t="str">
        <f aca="false">M1757</f>
        <v>Natural Gas</v>
      </c>
      <c r="D1757" s="191" t="str">
        <f aca="false">IF(ISNUMBER(FIND("Phy",N1757))=TRUE(),"Physical","Financial")</f>
        <v>Physical</v>
      </c>
      <c r="E1757" s="191" t="n">
        <f aca="false">IF(VLOOKUP(S1757,'DD-Lookup'!$J$6:$L$50,3,FALSE())="Monthly",(YEAR(AC1757)-YEAR(AB1757))*12+MONTH(AC1757)-MONTH(AB1757)+1,(AC1757-AB1757+1))</f>
        <v>1</v>
      </c>
      <c r="F1757" s="220" t="n">
        <f aca="false">E1757*SUM(P1757:Q1757)</f>
        <v>2500</v>
      </c>
      <c r="G1757" s="196" t="n">
        <v>1246398</v>
      </c>
      <c r="H1757" s="197" t="n">
        <v>37026.3638657407</v>
      </c>
      <c r="I1757" s="0" t="s">
        <v>1571</v>
      </c>
      <c r="M1757" s="0" t="s">
        <v>927</v>
      </c>
      <c r="N1757" s="0" t="s">
        <v>1371</v>
      </c>
      <c r="O1757" s="0" t="s">
        <v>1798</v>
      </c>
      <c r="P1757" s="198" t="n">
        <v>2500</v>
      </c>
      <c r="S1757" s="0" t="s">
        <v>1343</v>
      </c>
      <c r="T1757" s="0" t="s">
        <v>772</v>
      </c>
      <c r="U1757" s="200" t="n">
        <v>3.03</v>
      </c>
      <c r="V1757" s="0" t="s">
        <v>1572</v>
      </c>
      <c r="W1757" s="0" t="s">
        <v>1800</v>
      </c>
      <c r="X1757" s="0" t="s">
        <v>1801</v>
      </c>
      <c r="Y1757" s="0" t="s">
        <v>1376</v>
      </c>
      <c r="Z1757" s="0" t="s">
        <v>573</v>
      </c>
      <c r="AA1757" s="0" t="n">
        <v>789353</v>
      </c>
      <c r="AB1757" s="197" t="n">
        <v>37027.875</v>
      </c>
      <c r="AC1757" s="197" t="n">
        <v>37027.875</v>
      </c>
    </row>
    <row r="1758" customFormat="false" ht="12.75" hidden="false" customHeight="false" outlineLevel="0" collapsed="false">
      <c r="A1758" s="191" t="str">
        <f aca="false">B1758&amp;" "&amp;C1758&amp;" "&amp;D1758</f>
        <v>US Natural Gas Physical</v>
      </c>
      <c r="B1758" s="191" t="str">
        <f aca="false">IF((LEFT(N1758,2)="US"),"US","")</f>
        <v>US</v>
      </c>
      <c r="C1758" s="191" t="str">
        <f aca="false">M1758</f>
        <v>Natural Gas</v>
      </c>
      <c r="D1758" s="191" t="str">
        <f aca="false">IF(ISNUMBER(FIND("Phy",N1758))=TRUE(),"Physical","Financial")</f>
        <v>Physical</v>
      </c>
      <c r="E1758" s="191" t="n">
        <f aca="false">IF(VLOOKUP(S1758,'DD-Lookup'!$J$6:$L$50,3,FALSE())="Monthly",(YEAR(AC1758)-YEAR(AB1758))*12+MONTH(AC1758)-MONTH(AB1758)+1,(AC1758-AB1758+1))</f>
        <v>1</v>
      </c>
      <c r="F1758" s="220" t="n">
        <f aca="false">E1758*SUM(P1758:Q1758)</f>
        <v>5000</v>
      </c>
      <c r="G1758" s="196" t="n">
        <v>1246399</v>
      </c>
      <c r="H1758" s="197" t="n">
        <v>37026.363912037</v>
      </c>
      <c r="I1758" s="0" t="s">
        <v>2236</v>
      </c>
      <c r="M1758" s="0" t="s">
        <v>927</v>
      </c>
      <c r="N1758" s="0" t="s">
        <v>1371</v>
      </c>
      <c r="O1758" s="0" t="s">
        <v>1534</v>
      </c>
      <c r="Q1758" s="198" t="n">
        <v>5000</v>
      </c>
      <c r="S1758" s="0" t="s">
        <v>1343</v>
      </c>
      <c r="T1758" s="0" t="s">
        <v>772</v>
      </c>
      <c r="U1758" s="200" t="n">
        <v>4.665</v>
      </c>
      <c r="V1758" s="0" t="s">
        <v>2237</v>
      </c>
      <c r="W1758" s="0" t="s">
        <v>1504</v>
      </c>
      <c r="X1758" s="0" t="s">
        <v>1505</v>
      </c>
      <c r="Y1758" s="0" t="s">
        <v>1376</v>
      </c>
      <c r="Z1758" s="0" t="s">
        <v>573</v>
      </c>
      <c r="AA1758" s="0" t="n">
        <v>789354</v>
      </c>
      <c r="AB1758" s="197" t="n">
        <v>37027.875</v>
      </c>
      <c r="AC1758" s="197" t="n">
        <v>37027.875</v>
      </c>
    </row>
    <row r="1759" customFormat="false" ht="12.75" hidden="false" customHeight="false" outlineLevel="0" collapsed="false">
      <c r="A1759" s="191" t="str">
        <f aca="false">B1759&amp;" "&amp;C1759&amp;" "&amp;D1759</f>
        <v>US Natural Gas Physical</v>
      </c>
      <c r="B1759" s="191" t="str">
        <f aca="false">IF((LEFT(N1759,2)="US"),"US","")</f>
        <v>US</v>
      </c>
      <c r="C1759" s="191" t="str">
        <f aca="false">M1759</f>
        <v>Natural Gas</v>
      </c>
      <c r="D1759" s="191" t="str">
        <f aca="false">IF(ISNUMBER(FIND("Phy",N1759))=TRUE(),"Physical","Financial")</f>
        <v>Physical</v>
      </c>
      <c r="E1759" s="191" t="n">
        <f aca="false">IF(VLOOKUP(S1759,'DD-Lookup'!$J$6:$L$50,3,FALSE())="Monthly",(YEAR(AC1759)-YEAR(AB1759))*12+MONTH(AC1759)-MONTH(AB1759)+1,(AC1759-AB1759+1))</f>
        <v>1</v>
      </c>
      <c r="F1759" s="220" t="n">
        <f aca="false">E1759*SUM(P1759:Q1759)</f>
        <v>2082</v>
      </c>
      <c r="G1759" s="196" t="n">
        <v>1246401</v>
      </c>
      <c r="H1759" s="197" t="n">
        <v>37026.3639583333</v>
      </c>
      <c r="I1759" s="0" t="s">
        <v>1788</v>
      </c>
      <c r="M1759" s="0" t="s">
        <v>927</v>
      </c>
      <c r="N1759" s="0" t="s">
        <v>1371</v>
      </c>
      <c r="O1759" s="0" t="s">
        <v>1503</v>
      </c>
      <c r="P1759" s="198" t="n">
        <v>2082</v>
      </c>
      <c r="S1759" s="0" t="s">
        <v>1343</v>
      </c>
      <c r="T1759" s="0" t="s">
        <v>772</v>
      </c>
      <c r="U1759" s="200" t="n">
        <v>4.66</v>
      </c>
      <c r="V1759" s="0" t="s">
        <v>2342</v>
      </c>
      <c r="W1759" s="0" t="s">
        <v>1504</v>
      </c>
      <c r="X1759" s="0" t="s">
        <v>1505</v>
      </c>
      <c r="Y1759" s="0" t="s">
        <v>1376</v>
      </c>
      <c r="Z1759" s="0" t="s">
        <v>573</v>
      </c>
      <c r="AA1759" s="0" t="n">
        <v>789356</v>
      </c>
      <c r="AB1759" s="197" t="n">
        <v>37027.875</v>
      </c>
      <c r="AC1759" s="197" t="n">
        <v>37027.875</v>
      </c>
    </row>
    <row r="1760" customFormat="false" ht="12.75" hidden="false" customHeight="false" outlineLevel="0" collapsed="false">
      <c r="A1760" s="191" t="str">
        <f aca="false">B1760&amp;" "&amp;C1760&amp;" "&amp;D1760</f>
        <v>US Natural Gas Physical</v>
      </c>
      <c r="B1760" s="191" t="str">
        <f aca="false">IF((LEFT(N1760,2)="US"),"US","")</f>
        <v>US</v>
      </c>
      <c r="C1760" s="191" t="str">
        <f aca="false">M1760</f>
        <v>Natural Gas</v>
      </c>
      <c r="D1760" s="191" t="str">
        <f aca="false">IF(ISNUMBER(FIND("Phy",N1760))=TRUE(),"Physical","Financial")</f>
        <v>Physical</v>
      </c>
      <c r="E1760" s="191" t="n">
        <f aca="false">IF(VLOOKUP(S1760,'DD-Lookup'!$J$6:$L$50,3,FALSE())="Monthly",(YEAR(AC1760)-YEAR(AB1760))*12+MONTH(AC1760)-MONTH(AB1760)+1,(AC1760-AB1760+1))</f>
        <v>1</v>
      </c>
      <c r="F1760" s="220" t="n">
        <f aca="false">E1760*SUM(P1760:Q1760)</f>
        <v>4600</v>
      </c>
      <c r="G1760" s="196" t="n">
        <v>1246402</v>
      </c>
      <c r="H1760" s="197" t="n">
        <v>37026.3639583333</v>
      </c>
      <c r="I1760" s="0" t="s">
        <v>2343</v>
      </c>
      <c r="M1760" s="0" t="s">
        <v>927</v>
      </c>
      <c r="N1760" s="0" t="s">
        <v>1371</v>
      </c>
      <c r="O1760" s="0" t="s">
        <v>1697</v>
      </c>
      <c r="P1760" s="198" t="n">
        <v>4600</v>
      </c>
      <c r="S1760" s="0" t="s">
        <v>1343</v>
      </c>
      <c r="T1760" s="0" t="s">
        <v>772</v>
      </c>
      <c r="U1760" s="200" t="n">
        <v>4.39</v>
      </c>
      <c r="V1760" s="0" t="s">
        <v>2344</v>
      </c>
      <c r="W1760" s="0" t="s">
        <v>1567</v>
      </c>
      <c r="X1760" s="0" t="s">
        <v>1683</v>
      </c>
      <c r="Y1760" s="0" t="s">
        <v>1376</v>
      </c>
      <c r="Z1760" s="0" t="s">
        <v>573</v>
      </c>
      <c r="AA1760" s="0" t="n">
        <v>789357</v>
      </c>
      <c r="AB1760" s="197" t="n">
        <v>37027.875</v>
      </c>
      <c r="AC1760" s="197" t="n">
        <v>37027.875</v>
      </c>
    </row>
    <row r="1761" customFormat="false" ht="12.75" hidden="false" customHeight="false" outlineLevel="0" collapsed="false">
      <c r="A1761" s="191" t="str">
        <f aca="false">B1761&amp;" "&amp;C1761&amp;" "&amp;D1761</f>
        <v>US Natural Gas Physical</v>
      </c>
      <c r="B1761" s="191" t="str">
        <f aca="false">IF((LEFT(N1761,2)="US"),"US","")</f>
        <v>US</v>
      </c>
      <c r="C1761" s="191" t="str">
        <f aca="false">M1761</f>
        <v>Natural Gas</v>
      </c>
      <c r="D1761" s="191" t="str">
        <f aca="false">IF(ISNUMBER(FIND("Phy",N1761))=TRUE(),"Physical","Financial")</f>
        <v>Physical</v>
      </c>
      <c r="E1761" s="191" t="n">
        <f aca="false">IF(VLOOKUP(S1761,'DD-Lookup'!$J$6:$L$50,3,FALSE())="Monthly",(YEAR(AC1761)-YEAR(AB1761))*12+MONTH(AC1761)-MONTH(AB1761)+1,(AC1761-AB1761+1))</f>
        <v>1</v>
      </c>
      <c r="F1761" s="220" t="n">
        <f aca="false">E1761*SUM(P1761:Q1761)</f>
        <v>10000</v>
      </c>
      <c r="G1761" s="196" t="n">
        <v>1246404</v>
      </c>
      <c r="H1761" s="197" t="n">
        <v>37026.3640162037</v>
      </c>
      <c r="I1761" s="0" t="s">
        <v>633</v>
      </c>
      <c r="M1761" s="0" t="s">
        <v>927</v>
      </c>
      <c r="N1761" s="0" t="s">
        <v>1371</v>
      </c>
      <c r="O1761" s="0" t="s">
        <v>1372</v>
      </c>
      <c r="P1761" s="198" t="n">
        <v>10000</v>
      </c>
      <c r="S1761" s="0" t="s">
        <v>1343</v>
      </c>
      <c r="T1761" s="0" t="s">
        <v>772</v>
      </c>
      <c r="U1761" s="200" t="n">
        <v>4.5475</v>
      </c>
      <c r="V1761" s="0" t="s">
        <v>1959</v>
      </c>
      <c r="W1761" s="0" t="s">
        <v>1374</v>
      </c>
      <c r="X1761" s="0" t="s">
        <v>1375</v>
      </c>
      <c r="Y1761" s="0" t="s">
        <v>1376</v>
      </c>
      <c r="Z1761" s="0" t="s">
        <v>573</v>
      </c>
      <c r="AA1761" s="0" t="n">
        <v>789358</v>
      </c>
      <c r="AB1761" s="197" t="n">
        <v>37027.875</v>
      </c>
      <c r="AC1761" s="197" t="n">
        <v>37027.875</v>
      </c>
    </row>
    <row r="1762" customFormat="false" ht="12.75" hidden="false" customHeight="false" outlineLevel="0" collapsed="false">
      <c r="A1762" s="191" t="str">
        <f aca="false">B1762&amp;" "&amp;C1762&amp;" "&amp;D1762</f>
        <v>US Power Physical</v>
      </c>
      <c r="B1762" s="191" t="str">
        <f aca="false">IF((LEFT(N1762,2)="US"),"US","")</f>
        <v>US</v>
      </c>
      <c r="C1762" s="191" t="str">
        <f aca="false">M1762</f>
        <v>Power</v>
      </c>
      <c r="D1762" s="191" t="str">
        <f aca="false">IF(ISNUMBER(FIND("Phy",N1762))=TRUE(),"Physical","Financial")</f>
        <v>Physical</v>
      </c>
      <c r="E1762" s="191" t="n">
        <f aca="false">IF(VLOOKUP(S1762,'DD-Lookup'!$J$6:$L$50,3,FALSE())="Monthly",(YEAR(AC1762)-YEAR(AB1762))*12+MONTH(AC1762)-MONTH(AB1762)+1,(AC1762-AB1762+1))</f>
        <v>2</v>
      </c>
      <c r="F1762" s="220" t="n">
        <f aca="false">E1762*SUM(P1762:Q1762)</f>
        <v>100</v>
      </c>
      <c r="G1762" s="196" t="n">
        <v>1246405</v>
      </c>
      <c r="H1762" s="197" t="n">
        <v>37026.3640509259</v>
      </c>
      <c r="I1762" s="0" t="s">
        <v>1239</v>
      </c>
      <c r="M1762" s="0" t="s">
        <v>72</v>
      </c>
      <c r="N1762" s="0" t="s">
        <v>1190</v>
      </c>
      <c r="O1762" s="0" t="s">
        <v>1605</v>
      </c>
      <c r="Q1762" s="198" t="n">
        <v>50</v>
      </c>
      <c r="S1762" s="0" t="s">
        <v>781</v>
      </c>
      <c r="T1762" s="0" t="s">
        <v>772</v>
      </c>
      <c r="U1762" s="200" t="n">
        <v>42.5</v>
      </c>
      <c r="V1762" s="0" t="s">
        <v>2345</v>
      </c>
      <c r="W1762" s="0" t="s">
        <v>1202</v>
      </c>
      <c r="X1762" s="0" t="s">
        <v>1203</v>
      </c>
      <c r="Y1762" s="0" t="s">
        <v>1167</v>
      </c>
      <c r="Z1762" s="0" t="s">
        <v>628</v>
      </c>
      <c r="AA1762" s="0" t="n">
        <v>611154.1</v>
      </c>
      <c r="AB1762" s="197" t="n">
        <v>37028.875</v>
      </c>
      <c r="AC1762" s="197" t="n">
        <v>37029.875</v>
      </c>
    </row>
    <row r="1763" customFormat="false" ht="12.75" hidden="false" customHeight="false" outlineLevel="0" collapsed="false">
      <c r="A1763" s="191" t="str">
        <f aca="false">B1763&amp;" "&amp;C1763&amp;" "&amp;D1763</f>
        <v>US Natural Gas Physical</v>
      </c>
      <c r="B1763" s="191" t="str">
        <f aca="false">IF((LEFT(N1763,2)="US"),"US","")</f>
        <v>US</v>
      </c>
      <c r="C1763" s="191" t="str">
        <f aca="false">M1763</f>
        <v>Natural Gas</v>
      </c>
      <c r="D1763" s="191" t="str">
        <f aca="false">IF(ISNUMBER(FIND("Phy",N1763))=TRUE(),"Physical","Financial")</f>
        <v>Physical</v>
      </c>
      <c r="E1763" s="191" t="n">
        <f aca="false">IF(VLOOKUP(S1763,'DD-Lookup'!$J$6:$L$50,3,FALSE())="Monthly",(YEAR(AC1763)-YEAR(AB1763))*12+MONTH(AC1763)-MONTH(AB1763)+1,(AC1763-AB1763+1))</f>
        <v>1</v>
      </c>
      <c r="F1763" s="220" t="n">
        <f aca="false">E1763*SUM(P1763:Q1763)</f>
        <v>5000</v>
      </c>
      <c r="G1763" s="196" t="n">
        <v>1246406</v>
      </c>
      <c r="H1763" s="197" t="n">
        <v>37026.3640856482</v>
      </c>
      <c r="I1763" s="0" t="s">
        <v>1482</v>
      </c>
      <c r="M1763" s="0" t="s">
        <v>927</v>
      </c>
      <c r="N1763" s="0" t="s">
        <v>1371</v>
      </c>
      <c r="O1763" s="0" t="s">
        <v>2249</v>
      </c>
      <c r="P1763" s="198" t="n">
        <v>5000</v>
      </c>
      <c r="S1763" s="0" t="s">
        <v>1343</v>
      </c>
      <c r="T1763" s="0" t="s">
        <v>772</v>
      </c>
      <c r="U1763" s="200" t="n">
        <v>4.4763</v>
      </c>
      <c r="V1763" s="0" t="s">
        <v>1797</v>
      </c>
      <c r="W1763" s="0" t="s">
        <v>1374</v>
      </c>
      <c r="X1763" s="0" t="s">
        <v>1375</v>
      </c>
      <c r="Y1763" s="0" t="s">
        <v>1376</v>
      </c>
      <c r="Z1763" s="0" t="s">
        <v>573</v>
      </c>
      <c r="AA1763" s="0" t="n">
        <v>789359</v>
      </c>
      <c r="AB1763" s="197" t="n">
        <v>37027.875</v>
      </c>
      <c r="AC1763" s="197" t="n">
        <v>37027.875</v>
      </c>
    </row>
    <row r="1764" customFormat="false" ht="12.75" hidden="false" customHeight="false" outlineLevel="0" collapsed="false">
      <c r="A1764" s="191" t="str">
        <f aca="false">B1764&amp;" "&amp;C1764&amp;" "&amp;D1764</f>
        <v>US Natural Gas Physical</v>
      </c>
      <c r="B1764" s="191" t="str">
        <f aca="false">IF((LEFT(N1764,2)="US"),"US","")</f>
        <v>US</v>
      </c>
      <c r="C1764" s="191" t="str">
        <f aca="false">M1764</f>
        <v>Natural Gas</v>
      </c>
      <c r="D1764" s="191" t="str">
        <f aca="false">IF(ISNUMBER(FIND("Phy",N1764))=TRUE(),"Physical","Financial")</f>
        <v>Physical</v>
      </c>
      <c r="E1764" s="191" t="n">
        <f aca="false">IF(VLOOKUP(S1764,'DD-Lookup'!$J$6:$L$50,3,FALSE())="Monthly",(YEAR(AC1764)-YEAR(AB1764))*12+MONTH(AC1764)-MONTH(AB1764)+1,(AC1764-AB1764+1))</f>
        <v>1</v>
      </c>
      <c r="F1764" s="220" t="n">
        <f aca="false">E1764*SUM(P1764:Q1764)</f>
        <v>10000</v>
      </c>
      <c r="G1764" s="196" t="n">
        <v>1246407</v>
      </c>
      <c r="H1764" s="197" t="n">
        <v>37026.3640972222</v>
      </c>
      <c r="I1764" s="0" t="s">
        <v>1187</v>
      </c>
      <c r="M1764" s="0" t="s">
        <v>927</v>
      </c>
      <c r="N1764" s="0" t="s">
        <v>1371</v>
      </c>
      <c r="O1764" s="0" t="s">
        <v>1792</v>
      </c>
      <c r="Q1764" s="198" t="n">
        <v>10000</v>
      </c>
      <c r="S1764" s="0" t="s">
        <v>1343</v>
      </c>
      <c r="T1764" s="0" t="s">
        <v>772</v>
      </c>
      <c r="U1764" s="200" t="n">
        <v>10.7</v>
      </c>
      <c r="V1764" s="0" t="s">
        <v>2346</v>
      </c>
      <c r="W1764" s="0" t="s">
        <v>1791</v>
      </c>
      <c r="X1764" s="0" t="s">
        <v>1676</v>
      </c>
      <c r="Y1764" s="0" t="s">
        <v>1376</v>
      </c>
      <c r="Z1764" s="0" t="s">
        <v>573</v>
      </c>
      <c r="AA1764" s="0" t="n">
        <v>789360</v>
      </c>
      <c r="AB1764" s="197" t="n">
        <v>37027.875</v>
      </c>
      <c r="AC1764" s="197" t="n">
        <v>37027.875</v>
      </c>
    </row>
    <row r="1765" customFormat="false" ht="12.75" hidden="false" customHeight="false" outlineLevel="0" collapsed="false">
      <c r="A1765" s="191" t="str">
        <f aca="false">B1765&amp;" "&amp;C1765&amp;" "&amp;D1765</f>
        <v>US Natural Gas Physical</v>
      </c>
      <c r="B1765" s="191" t="str">
        <f aca="false">IF((LEFT(N1765,2)="US"),"US","")</f>
        <v>US</v>
      </c>
      <c r="C1765" s="191" t="str">
        <f aca="false">M1765</f>
        <v>Natural Gas</v>
      </c>
      <c r="D1765" s="191" t="str">
        <f aca="false">IF(ISNUMBER(FIND("Phy",N1765))=TRUE(),"Physical","Financial")</f>
        <v>Physical</v>
      </c>
      <c r="E1765" s="191" t="n">
        <f aca="false">IF(VLOOKUP(S1765,'DD-Lookup'!$J$6:$L$50,3,FALSE())="Monthly",(YEAR(AC1765)-YEAR(AB1765))*12+MONTH(AC1765)-MONTH(AB1765)+1,(AC1765-AB1765+1))</f>
        <v>1</v>
      </c>
      <c r="F1765" s="220" t="n">
        <f aca="false">E1765*SUM(P1765:Q1765)</f>
        <v>5000</v>
      </c>
      <c r="G1765" s="196" t="n">
        <v>1246408</v>
      </c>
      <c r="H1765" s="197" t="n">
        <v>37026.3641087963</v>
      </c>
      <c r="I1765" s="0" t="s">
        <v>2282</v>
      </c>
      <c r="M1765" s="0" t="s">
        <v>927</v>
      </c>
      <c r="N1765" s="0" t="s">
        <v>1371</v>
      </c>
      <c r="O1765" s="0" t="s">
        <v>1644</v>
      </c>
      <c r="Q1765" s="198" t="n">
        <v>5000</v>
      </c>
      <c r="S1765" s="0" t="s">
        <v>1343</v>
      </c>
      <c r="T1765" s="0" t="s">
        <v>772</v>
      </c>
      <c r="U1765" s="200" t="n">
        <v>4.5413</v>
      </c>
      <c r="V1765" s="0" t="s">
        <v>2283</v>
      </c>
      <c r="W1765" s="0" t="s">
        <v>1374</v>
      </c>
      <c r="X1765" s="0" t="s">
        <v>1375</v>
      </c>
      <c r="Y1765" s="0" t="s">
        <v>1376</v>
      </c>
      <c r="Z1765" s="0" t="s">
        <v>573</v>
      </c>
      <c r="AA1765" s="0" t="n">
        <v>789361</v>
      </c>
      <c r="AB1765" s="197" t="n">
        <v>37027.875</v>
      </c>
      <c r="AC1765" s="197" t="n">
        <v>37027.875</v>
      </c>
    </row>
    <row r="1766" customFormat="false" ht="12.75" hidden="false" customHeight="false" outlineLevel="0" collapsed="false">
      <c r="A1766" s="191" t="str">
        <f aca="false">B1766&amp;" "&amp;C1766&amp;" "&amp;D1766</f>
        <v>US Natural Gas Physical</v>
      </c>
      <c r="B1766" s="191" t="str">
        <f aca="false">IF((LEFT(N1766,2)="US"),"US","")</f>
        <v>US</v>
      </c>
      <c r="C1766" s="191" t="str">
        <f aca="false">M1766</f>
        <v>Natural Gas</v>
      </c>
      <c r="D1766" s="191" t="str">
        <f aca="false">IF(ISNUMBER(FIND("Phy",N1766))=TRUE(),"Physical","Financial")</f>
        <v>Physical</v>
      </c>
      <c r="E1766" s="191" t="n">
        <f aca="false">IF(VLOOKUP(S1766,'DD-Lookup'!$J$6:$L$50,3,FALSE())="Monthly",(YEAR(AC1766)-YEAR(AB1766))*12+MONTH(AC1766)-MONTH(AB1766)+1,(AC1766-AB1766+1))</f>
        <v>1</v>
      </c>
      <c r="F1766" s="220" t="n">
        <f aca="false">E1766*SUM(P1766:Q1766)</f>
        <v>10000</v>
      </c>
      <c r="G1766" s="196" t="n">
        <v>1246409</v>
      </c>
      <c r="H1766" s="197" t="n">
        <v>37026.3641319444</v>
      </c>
      <c r="I1766" s="0" t="s">
        <v>1251</v>
      </c>
      <c r="M1766" s="0" t="s">
        <v>927</v>
      </c>
      <c r="N1766" s="0" t="s">
        <v>1371</v>
      </c>
      <c r="O1766" s="0" t="s">
        <v>1372</v>
      </c>
      <c r="P1766" s="198" t="n">
        <v>10000</v>
      </c>
      <c r="S1766" s="0" t="s">
        <v>1343</v>
      </c>
      <c r="T1766" s="0" t="s">
        <v>772</v>
      </c>
      <c r="U1766" s="200" t="n">
        <v>4.5463</v>
      </c>
      <c r="V1766" s="0" t="s">
        <v>1373</v>
      </c>
      <c r="W1766" s="0" t="s">
        <v>1374</v>
      </c>
      <c r="X1766" s="0" t="s">
        <v>1375</v>
      </c>
      <c r="Y1766" s="0" t="s">
        <v>1376</v>
      </c>
      <c r="Z1766" s="0" t="s">
        <v>573</v>
      </c>
      <c r="AA1766" s="0" t="n">
        <v>789362</v>
      </c>
      <c r="AB1766" s="197" t="n">
        <v>37027.875</v>
      </c>
      <c r="AC1766" s="197" t="n">
        <v>37027.875</v>
      </c>
    </row>
    <row r="1767" customFormat="false" ht="12.75" hidden="false" customHeight="false" outlineLevel="0" collapsed="false">
      <c r="A1767" s="191" t="str">
        <f aca="false">B1767&amp;" "&amp;C1767&amp;" "&amp;D1767</f>
        <v>US Natural Gas Physical</v>
      </c>
      <c r="B1767" s="191" t="str">
        <f aca="false">IF((LEFT(N1767,2)="US"),"US","")</f>
        <v>US</v>
      </c>
      <c r="C1767" s="191" t="str">
        <f aca="false">M1767</f>
        <v>Natural Gas</v>
      </c>
      <c r="D1767" s="191" t="str">
        <f aca="false">IF(ISNUMBER(FIND("Phy",N1767))=TRUE(),"Physical","Financial")</f>
        <v>Physical</v>
      </c>
      <c r="E1767" s="191" t="n">
        <f aca="false">IF(VLOOKUP(S1767,'DD-Lookup'!$J$6:$L$50,3,FALSE())="Monthly",(YEAR(AC1767)-YEAR(AB1767))*12+MONTH(AC1767)-MONTH(AB1767)+1,(AC1767-AB1767+1))</f>
        <v>1</v>
      </c>
      <c r="F1767" s="220" t="n">
        <f aca="false">E1767*SUM(P1767:Q1767)</f>
        <v>10000</v>
      </c>
      <c r="G1767" s="196" t="n">
        <v>1246411</v>
      </c>
      <c r="H1767" s="197" t="n">
        <v>37026.3641666667</v>
      </c>
      <c r="I1767" s="0" t="s">
        <v>1788</v>
      </c>
      <c r="M1767" s="0" t="s">
        <v>927</v>
      </c>
      <c r="N1767" s="0" t="s">
        <v>1371</v>
      </c>
      <c r="O1767" s="0" t="s">
        <v>1789</v>
      </c>
      <c r="Q1767" s="198" t="n">
        <v>10000</v>
      </c>
      <c r="S1767" s="0" t="s">
        <v>1343</v>
      </c>
      <c r="T1767" s="0" t="s">
        <v>772</v>
      </c>
      <c r="U1767" s="200" t="n">
        <v>10.7</v>
      </c>
      <c r="V1767" s="0" t="s">
        <v>1790</v>
      </c>
      <c r="W1767" s="0" t="s">
        <v>1791</v>
      </c>
      <c r="X1767" s="0" t="s">
        <v>1676</v>
      </c>
      <c r="Y1767" s="0" t="s">
        <v>1376</v>
      </c>
      <c r="Z1767" s="0" t="s">
        <v>573</v>
      </c>
      <c r="AA1767" s="0" t="n">
        <v>789363</v>
      </c>
      <c r="AB1767" s="197" t="n">
        <v>37027.875</v>
      </c>
      <c r="AC1767" s="197" t="n">
        <v>37027.875</v>
      </c>
    </row>
    <row r="1768" customFormat="false" ht="12.75" hidden="false" customHeight="false" outlineLevel="0" collapsed="false">
      <c r="A1768" s="191" t="str">
        <f aca="false">B1768&amp;" "&amp;C1768&amp;" "&amp;D1768</f>
        <v>US Natural Gas Financial</v>
      </c>
      <c r="B1768" s="191" t="str">
        <f aca="false">IF((LEFT(N1768,2)="US"),"US","")</f>
        <v>US</v>
      </c>
      <c r="C1768" s="191" t="str">
        <f aca="false">M1768</f>
        <v>Natural Gas</v>
      </c>
      <c r="D1768" s="191" t="str">
        <f aca="false">IF(ISNUMBER(FIND("Phy",N1768))=TRUE(),"Physical","Financial")</f>
        <v>Financial</v>
      </c>
      <c r="E1768" s="191" t="n">
        <f aca="false">IF(VLOOKUP(S1768,'DD-Lookup'!$J$6:$L$50,3,FALSE())="Monthly",(YEAR(AC1768)-YEAR(AB1768))*12+MONTH(AC1768)-MONTH(AB1768)+1,(AC1768-AB1768+1))</f>
        <v>31</v>
      </c>
      <c r="F1768" s="220" t="n">
        <f aca="false">E1768*SUM(P1768:Q1768)</f>
        <v>155000</v>
      </c>
      <c r="G1768" s="196" t="n">
        <v>1246412</v>
      </c>
      <c r="H1768" s="197" t="n">
        <v>37026.3642361111</v>
      </c>
      <c r="I1768" s="0" t="s">
        <v>1328</v>
      </c>
      <c r="M1768" s="0" t="s">
        <v>927</v>
      </c>
      <c r="N1768" s="0" t="s">
        <v>1399</v>
      </c>
      <c r="O1768" s="0" t="s">
        <v>1954</v>
      </c>
      <c r="P1768" s="198" t="n">
        <v>5000</v>
      </c>
      <c r="S1768" s="0" t="s">
        <v>1343</v>
      </c>
      <c r="T1768" s="0" t="s">
        <v>772</v>
      </c>
      <c r="U1768" s="200" t="n">
        <v>6.21</v>
      </c>
      <c r="V1768" s="0" t="s">
        <v>1914</v>
      </c>
      <c r="W1768" s="0" t="s">
        <v>1956</v>
      </c>
      <c r="X1768" s="0" t="s">
        <v>1957</v>
      </c>
      <c r="Y1768" s="0" t="s">
        <v>893</v>
      </c>
      <c r="Z1768" s="0" t="s">
        <v>573</v>
      </c>
      <c r="AA1768" s="0" t="s">
        <v>2347</v>
      </c>
      <c r="AB1768" s="197" t="n">
        <v>37073.875</v>
      </c>
      <c r="AC1768" s="197" t="n">
        <v>37103.875</v>
      </c>
      <c r="AD1768" s="0" t="n">
        <f aca="false">(AC1768-AB1768+1)*SUM(P1768:Q1768)</f>
        <v>155000</v>
      </c>
    </row>
    <row r="1769" customFormat="false" ht="12.75" hidden="false" customHeight="false" outlineLevel="0" collapsed="false">
      <c r="A1769" s="191" t="str">
        <f aca="false">B1769&amp;" "&amp;C1769&amp;" "&amp;D1769</f>
        <v>US Natural Gas Physical</v>
      </c>
      <c r="B1769" s="191" t="str">
        <f aca="false">IF((LEFT(N1769,2)="US"),"US","")</f>
        <v>US</v>
      </c>
      <c r="C1769" s="191" t="str">
        <f aca="false">M1769</f>
        <v>Natural Gas</v>
      </c>
      <c r="D1769" s="191" t="str">
        <f aca="false">IF(ISNUMBER(FIND("Phy",N1769))=TRUE(),"Physical","Financial")</f>
        <v>Physical</v>
      </c>
      <c r="E1769" s="191" t="n">
        <f aca="false">IF(VLOOKUP(S1769,'DD-Lookup'!$J$6:$L$50,3,FALSE())="Monthly",(YEAR(AC1769)-YEAR(AB1769))*12+MONTH(AC1769)-MONTH(AB1769)+1,(AC1769-AB1769+1))</f>
        <v>1</v>
      </c>
      <c r="F1769" s="220" t="n">
        <f aca="false">E1769*SUM(P1769:Q1769)</f>
        <v>5000</v>
      </c>
      <c r="G1769" s="196" t="n">
        <v>1246413</v>
      </c>
      <c r="H1769" s="197" t="n">
        <v>37026.3642708333</v>
      </c>
      <c r="I1769" s="0" t="s">
        <v>1571</v>
      </c>
      <c r="M1769" s="0" t="s">
        <v>927</v>
      </c>
      <c r="N1769" s="0" t="s">
        <v>1371</v>
      </c>
      <c r="O1769" s="0" t="s">
        <v>1731</v>
      </c>
      <c r="P1769" s="198" t="n">
        <v>5000</v>
      </c>
      <c r="S1769" s="0" t="s">
        <v>1343</v>
      </c>
      <c r="T1769" s="0" t="s">
        <v>772</v>
      </c>
      <c r="U1769" s="200" t="n">
        <v>3.07</v>
      </c>
      <c r="V1769" s="0" t="s">
        <v>1572</v>
      </c>
      <c r="W1769" s="0" t="s">
        <v>1733</v>
      </c>
      <c r="X1769" s="0" t="s">
        <v>1676</v>
      </c>
      <c r="Y1769" s="0" t="s">
        <v>1376</v>
      </c>
      <c r="Z1769" s="0" t="s">
        <v>573</v>
      </c>
      <c r="AA1769" s="0" t="n">
        <v>789364</v>
      </c>
      <c r="AB1769" s="197" t="n">
        <v>37027.875</v>
      </c>
      <c r="AC1769" s="197" t="n">
        <v>37027.875</v>
      </c>
    </row>
    <row r="1770" customFormat="false" ht="12.75" hidden="false" customHeight="false" outlineLevel="0" collapsed="false">
      <c r="A1770" s="191" t="str">
        <f aca="false">B1770&amp;" "&amp;C1770&amp;" "&amp;D1770</f>
        <v>US Natural Gas Physical</v>
      </c>
      <c r="B1770" s="191" t="str">
        <f aca="false">IF((LEFT(N1770,2)="US"),"US","")</f>
        <v>US</v>
      </c>
      <c r="C1770" s="191" t="str">
        <f aca="false">M1770</f>
        <v>Natural Gas</v>
      </c>
      <c r="D1770" s="191" t="str">
        <f aca="false">IF(ISNUMBER(FIND("Phy",N1770))=TRUE(),"Physical","Financial")</f>
        <v>Physical</v>
      </c>
      <c r="E1770" s="191" t="n">
        <f aca="false">IF(VLOOKUP(S1770,'DD-Lookup'!$J$6:$L$50,3,FALSE())="Monthly",(YEAR(AC1770)-YEAR(AB1770))*12+MONTH(AC1770)-MONTH(AB1770)+1,(AC1770-AB1770+1))</f>
        <v>1</v>
      </c>
      <c r="F1770" s="220" t="n">
        <f aca="false">E1770*SUM(P1770:Q1770)</f>
        <v>6000</v>
      </c>
      <c r="G1770" s="196" t="n">
        <v>1246414</v>
      </c>
      <c r="H1770" s="197" t="n">
        <v>37026.3642939815</v>
      </c>
      <c r="I1770" s="0" t="s">
        <v>1929</v>
      </c>
      <c r="M1770" s="0" t="s">
        <v>927</v>
      </c>
      <c r="N1770" s="0" t="s">
        <v>1371</v>
      </c>
      <c r="O1770" s="0" t="s">
        <v>1534</v>
      </c>
      <c r="P1770" s="198" t="n">
        <v>6000</v>
      </c>
      <c r="S1770" s="0" t="s">
        <v>1343</v>
      </c>
      <c r="T1770" s="0" t="s">
        <v>772</v>
      </c>
      <c r="U1770" s="200" t="n">
        <v>4.66</v>
      </c>
      <c r="V1770" s="0" t="s">
        <v>1930</v>
      </c>
      <c r="W1770" s="0" t="s">
        <v>1504</v>
      </c>
      <c r="X1770" s="0" t="s">
        <v>1505</v>
      </c>
      <c r="Y1770" s="0" t="s">
        <v>1376</v>
      </c>
      <c r="Z1770" s="0" t="s">
        <v>573</v>
      </c>
      <c r="AA1770" s="0" t="n">
        <v>789365</v>
      </c>
      <c r="AB1770" s="197" t="n">
        <v>37027.875</v>
      </c>
      <c r="AC1770" s="197" t="n">
        <v>37027.875</v>
      </c>
    </row>
    <row r="1771" customFormat="false" ht="12.75" hidden="false" customHeight="false" outlineLevel="0" collapsed="false">
      <c r="A1771" s="191" t="str">
        <f aca="false">B1771&amp;" "&amp;C1771&amp;" "&amp;D1771</f>
        <v>US Natural Gas Physical</v>
      </c>
      <c r="B1771" s="191" t="str">
        <f aca="false">IF((LEFT(N1771,2)="US"),"US","")</f>
        <v>US</v>
      </c>
      <c r="C1771" s="191" t="str">
        <f aca="false">M1771</f>
        <v>Natural Gas</v>
      </c>
      <c r="D1771" s="191" t="str">
        <f aca="false">IF(ISNUMBER(FIND("Phy",N1771))=TRUE(),"Physical","Financial")</f>
        <v>Physical</v>
      </c>
      <c r="E1771" s="191" t="n">
        <f aca="false">IF(VLOOKUP(S1771,'DD-Lookup'!$J$6:$L$50,3,FALSE())="Monthly",(YEAR(AC1771)-YEAR(AB1771))*12+MONTH(AC1771)-MONTH(AB1771)+1,(AC1771-AB1771+1))</f>
        <v>1</v>
      </c>
      <c r="F1771" s="220" t="n">
        <f aca="false">E1771*SUM(P1771:Q1771)</f>
        <v>915</v>
      </c>
      <c r="G1771" s="196" t="n">
        <v>1246415</v>
      </c>
      <c r="H1771" s="197" t="n">
        <v>37026.364375</v>
      </c>
      <c r="I1771" s="0" t="s">
        <v>1664</v>
      </c>
      <c r="M1771" s="0" t="s">
        <v>927</v>
      </c>
      <c r="N1771" s="0" t="s">
        <v>1371</v>
      </c>
      <c r="O1771" s="0" t="s">
        <v>1612</v>
      </c>
      <c r="P1771" s="198" t="n">
        <v>915</v>
      </c>
      <c r="S1771" s="0" t="s">
        <v>1343</v>
      </c>
      <c r="T1771" s="0" t="s">
        <v>772</v>
      </c>
      <c r="U1771" s="200" t="n">
        <v>4.67</v>
      </c>
      <c r="V1771" s="0" t="s">
        <v>2056</v>
      </c>
      <c r="W1771" s="0" t="s">
        <v>1614</v>
      </c>
      <c r="X1771" s="0" t="s">
        <v>1615</v>
      </c>
      <c r="Y1771" s="0" t="s">
        <v>1376</v>
      </c>
      <c r="Z1771" s="0" t="s">
        <v>573</v>
      </c>
      <c r="AA1771" s="0" t="n">
        <v>789366</v>
      </c>
      <c r="AB1771" s="197" t="n">
        <v>37027.875</v>
      </c>
      <c r="AC1771" s="197" t="n">
        <v>37027.875</v>
      </c>
    </row>
    <row r="1772" customFormat="false" ht="12.75" hidden="false" customHeight="false" outlineLevel="0" collapsed="false">
      <c r="A1772" s="191" t="str">
        <f aca="false">B1772&amp;" "&amp;C1772&amp;" "&amp;D1772</f>
        <v>US Power Physical</v>
      </c>
      <c r="B1772" s="191" t="str">
        <f aca="false">IF((LEFT(N1772,2)="US"),"US","")</f>
        <v>US</v>
      </c>
      <c r="C1772" s="191" t="str">
        <f aca="false">M1772</f>
        <v>Power</v>
      </c>
      <c r="D1772" s="191" t="str">
        <f aca="false">IF(ISNUMBER(FIND("Phy",N1772))=TRUE(),"Physical","Financial")</f>
        <v>Physical</v>
      </c>
      <c r="E1772" s="191" t="n">
        <f aca="false">IF(VLOOKUP(S1772,'DD-Lookup'!$J$6:$L$50,3,FALSE())="Monthly",(YEAR(AC1772)-YEAR(AB1772))*12+MONTH(AC1772)-MONTH(AB1772)+1,(AC1772-AB1772+1))</f>
        <v>1</v>
      </c>
      <c r="F1772" s="220" t="n">
        <f aca="false">E1772*SUM(P1772:Q1772)</f>
        <v>25</v>
      </c>
      <c r="G1772" s="196" t="n">
        <v>1246418</v>
      </c>
      <c r="H1772" s="197" t="n">
        <v>37026.3645486111</v>
      </c>
      <c r="I1772" s="0" t="s">
        <v>1180</v>
      </c>
      <c r="M1772" s="0" t="s">
        <v>72</v>
      </c>
      <c r="N1772" s="0" t="s">
        <v>1746</v>
      </c>
      <c r="O1772" s="0" t="s">
        <v>1877</v>
      </c>
      <c r="P1772" s="198" t="n">
        <v>25</v>
      </c>
      <c r="S1772" s="0" t="s">
        <v>781</v>
      </c>
      <c r="T1772" s="0" t="s">
        <v>772</v>
      </c>
      <c r="U1772" s="200" t="n">
        <v>51</v>
      </c>
      <c r="V1772" s="0" t="s">
        <v>1795</v>
      </c>
      <c r="W1772" s="0" t="s">
        <v>1749</v>
      </c>
      <c r="X1772" s="0" t="s">
        <v>1750</v>
      </c>
      <c r="Y1772" s="0" t="s">
        <v>1167</v>
      </c>
      <c r="Z1772" s="0" t="s">
        <v>628</v>
      </c>
      <c r="AA1772" s="0" t="n">
        <v>611155.1</v>
      </c>
      <c r="AB1772" s="197" t="n">
        <v>37027.875</v>
      </c>
      <c r="AC1772" s="197" t="n">
        <v>37027.875</v>
      </c>
    </row>
    <row r="1773" customFormat="false" ht="12.75" hidden="false" customHeight="false" outlineLevel="0" collapsed="false">
      <c r="A1773" s="191" t="str">
        <f aca="false">B1773&amp;" "&amp;C1773&amp;" "&amp;D1773</f>
        <v>US Power Physical</v>
      </c>
      <c r="B1773" s="191" t="str">
        <f aca="false">IF((LEFT(N1773,2)="US"),"US","")</f>
        <v>US</v>
      </c>
      <c r="C1773" s="191" t="str">
        <f aca="false">M1773</f>
        <v>Power</v>
      </c>
      <c r="D1773" s="191" t="str">
        <f aca="false">IF(ISNUMBER(FIND("Phy",N1773))=TRUE(),"Physical","Financial")</f>
        <v>Physical</v>
      </c>
      <c r="E1773" s="191" t="n">
        <f aca="false">IF(VLOOKUP(S1773,'DD-Lookup'!$J$6:$L$50,3,FALSE())="Monthly",(YEAR(AC1773)-YEAR(AB1773))*12+MONTH(AC1773)-MONTH(AB1773)+1,(AC1773-AB1773+1))</f>
        <v>1</v>
      </c>
      <c r="F1773" s="220" t="n">
        <f aca="false">E1773*SUM(P1773:Q1773)</f>
        <v>50</v>
      </c>
      <c r="G1773" s="196" t="n">
        <v>1246417</v>
      </c>
      <c r="H1773" s="197" t="n">
        <v>37026.3645486111</v>
      </c>
      <c r="I1773" s="0" t="s">
        <v>1204</v>
      </c>
      <c r="M1773" s="0" t="s">
        <v>72</v>
      </c>
      <c r="N1773" s="0" t="s">
        <v>1190</v>
      </c>
      <c r="O1773" s="0" t="s">
        <v>1205</v>
      </c>
      <c r="Q1773" s="198" t="n">
        <v>50</v>
      </c>
      <c r="S1773" s="0" t="s">
        <v>781</v>
      </c>
      <c r="T1773" s="0" t="s">
        <v>772</v>
      </c>
      <c r="U1773" s="200" t="n">
        <v>52.25</v>
      </c>
      <c r="V1773" s="0" t="s">
        <v>1206</v>
      </c>
      <c r="W1773" s="0" t="s">
        <v>1207</v>
      </c>
      <c r="X1773" s="0" t="s">
        <v>1208</v>
      </c>
      <c r="Y1773" s="0" t="s">
        <v>1167</v>
      </c>
      <c r="Z1773" s="0" t="s">
        <v>628</v>
      </c>
      <c r="AA1773" s="0" t="n">
        <v>611156.1</v>
      </c>
      <c r="AB1773" s="197" t="n">
        <v>37027.875</v>
      </c>
      <c r="AC1773" s="197" t="n">
        <v>37027.875</v>
      </c>
    </row>
    <row r="1774" customFormat="false" ht="12.75" hidden="false" customHeight="false" outlineLevel="0" collapsed="false">
      <c r="A1774" s="191" t="str">
        <f aca="false">B1774&amp;" "&amp;C1774&amp;" "&amp;D1774</f>
        <v>US Power Physical</v>
      </c>
      <c r="B1774" s="191" t="str">
        <f aca="false">IF((LEFT(N1774,2)="US"),"US","")</f>
        <v>US</v>
      </c>
      <c r="C1774" s="191" t="str">
        <f aca="false">M1774</f>
        <v>Power</v>
      </c>
      <c r="D1774" s="191" t="str">
        <f aca="false">IF(ISNUMBER(FIND("Phy",N1774))=TRUE(),"Physical","Financial")</f>
        <v>Physical</v>
      </c>
      <c r="E1774" s="191" t="n">
        <f aca="false">IF(VLOOKUP(S1774,'DD-Lookup'!$J$6:$L$50,3,FALSE())="Monthly",(YEAR(AC1774)-YEAR(AB1774))*12+MONTH(AC1774)-MONTH(AB1774)+1,(AC1774-AB1774+1))</f>
        <v>2</v>
      </c>
      <c r="F1774" s="220" t="n">
        <f aca="false">E1774*SUM(P1774:Q1774)</f>
        <v>100</v>
      </c>
      <c r="G1774" s="196" t="n">
        <v>1246421</v>
      </c>
      <c r="H1774" s="197" t="n">
        <v>37026.3645717593</v>
      </c>
      <c r="I1774" s="0" t="s">
        <v>637</v>
      </c>
      <c r="M1774" s="0" t="s">
        <v>72</v>
      </c>
      <c r="N1774" s="0" t="s">
        <v>1312</v>
      </c>
      <c r="O1774" s="0" t="s">
        <v>1516</v>
      </c>
      <c r="P1774" s="198" t="n">
        <v>50</v>
      </c>
      <c r="S1774" s="0" t="s">
        <v>781</v>
      </c>
      <c r="T1774" s="0" t="s">
        <v>772</v>
      </c>
      <c r="U1774" s="200" t="n">
        <v>60</v>
      </c>
      <c r="V1774" s="0" t="s">
        <v>2348</v>
      </c>
      <c r="W1774" s="0" t="s">
        <v>1315</v>
      </c>
      <c r="X1774" s="0" t="s">
        <v>1316</v>
      </c>
      <c r="Y1774" s="0" t="s">
        <v>1167</v>
      </c>
      <c r="Z1774" s="0" t="s">
        <v>628</v>
      </c>
      <c r="AA1774" s="0" t="n">
        <v>611157.1</v>
      </c>
      <c r="AB1774" s="197" t="n">
        <v>37028.875</v>
      </c>
      <c r="AC1774" s="197" t="n">
        <v>37029.875</v>
      </c>
    </row>
    <row r="1775" customFormat="false" ht="12.75" hidden="false" customHeight="false" outlineLevel="0" collapsed="false">
      <c r="A1775" s="191" t="str">
        <f aca="false">B1775&amp;" "&amp;C1775&amp;" "&amp;D1775</f>
        <v>US Power Physical</v>
      </c>
      <c r="B1775" s="191" t="str">
        <f aca="false">IF((LEFT(N1775,2)="US"),"US","")</f>
        <v>US</v>
      </c>
      <c r="C1775" s="191" t="str">
        <f aca="false">M1775</f>
        <v>Power</v>
      </c>
      <c r="D1775" s="191" t="str">
        <f aca="false">IF(ISNUMBER(FIND("Phy",N1775))=TRUE(),"Physical","Financial")</f>
        <v>Physical</v>
      </c>
      <c r="E1775" s="191" t="n">
        <f aca="false">IF(VLOOKUP(S1775,'DD-Lookup'!$J$6:$L$50,3,FALSE())="Monthly",(YEAR(AC1775)-YEAR(AB1775))*12+MONTH(AC1775)-MONTH(AB1775)+1,(AC1775-AB1775+1))</f>
        <v>30</v>
      </c>
      <c r="F1775" s="220" t="n">
        <f aca="false">E1775*SUM(P1775:Q1775)</f>
        <v>1500</v>
      </c>
      <c r="G1775" s="196" t="n">
        <v>1246420</v>
      </c>
      <c r="H1775" s="197" t="n">
        <v>37026.3645717593</v>
      </c>
      <c r="I1775" s="0" t="s">
        <v>1328</v>
      </c>
      <c r="M1775" s="0" t="s">
        <v>72</v>
      </c>
      <c r="N1775" s="0" t="s">
        <v>1190</v>
      </c>
      <c r="O1775" s="0" t="s">
        <v>1335</v>
      </c>
      <c r="P1775" s="198" t="n">
        <v>50</v>
      </c>
      <c r="S1775" s="0" t="s">
        <v>781</v>
      </c>
      <c r="T1775" s="0" t="s">
        <v>772</v>
      </c>
      <c r="U1775" s="200" t="n">
        <v>46.05</v>
      </c>
      <c r="V1775" s="0" t="s">
        <v>1330</v>
      </c>
      <c r="W1775" s="0" t="s">
        <v>1337</v>
      </c>
      <c r="X1775" s="0" t="s">
        <v>1338</v>
      </c>
      <c r="Y1775" s="0" t="s">
        <v>1167</v>
      </c>
      <c r="Z1775" s="0" t="s">
        <v>628</v>
      </c>
      <c r="AA1775" s="0" t="n">
        <v>611158.1</v>
      </c>
      <c r="AB1775" s="197" t="n">
        <v>37135.5944444445</v>
      </c>
      <c r="AC1775" s="197" t="n">
        <v>37164.5944444445</v>
      </c>
    </row>
    <row r="1776" customFormat="false" ht="12.75" hidden="false" customHeight="false" outlineLevel="0" collapsed="false">
      <c r="A1776" s="191" t="str">
        <f aca="false">B1776&amp;" "&amp;C1776&amp;" "&amp;D1776</f>
        <v>US Natural Gas Physical</v>
      </c>
      <c r="B1776" s="191" t="str">
        <f aca="false">IF((LEFT(N1776,2)="US"),"US","")</f>
        <v>US</v>
      </c>
      <c r="C1776" s="191" t="str">
        <f aca="false">M1776</f>
        <v>Natural Gas</v>
      </c>
      <c r="D1776" s="191" t="str">
        <f aca="false">IF(ISNUMBER(FIND("Phy",N1776))=TRUE(),"Physical","Financial")</f>
        <v>Physical</v>
      </c>
      <c r="E1776" s="191" t="n">
        <f aca="false">IF(VLOOKUP(S1776,'DD-Lookup'!$J$6:$L$50,3,FALSE())="Monthly",(YEAR(AC1776)-YEAR(AB1776))*12+MONTH(AC1776)-MONTH(AB1776)+1,(AC1776-AB1776+1))</f>
        <v>1</v>
      </c>
      <c r="F1776" s="220" t="n">
        <f aca="false">E1776*SUM(P1776:Q1776)</f>
        <v>1302</v>
      </c>
      <c r="G1776" s="196" t="n">
        <v>1246422</v>
      </c>
      <c r="H1776" s="197" t="n">
        <v>37026.3645833333</v>
      </c>
      <c r="I1776" s="0" t="s">
        <v>609</v>
      </c>
      <c r="M1776" s="0" t="s">
        <v>927</v>
      </c>
      <c r="N1776" s="0" t="s">
        <v>1371</v>
      </c>
      <c r="O1776" s="0" t="s">
        <v>1469</v>
      </c>
      <c r="P1776" s="198" t="n">
        <v>1302</v>
      </c>
      <c r="S1776" s="0" t="s">
        <v>1343</v>
      </c>
      <c r="T1776" s="0" t="s">
        <v>772</v>
      </c>
      <c r="U1776" s="200" t="n">
        <v>4.39</v>
      </c>
      <c r="V1776" s="0" t="s">
        <v>1832</v>
      </c>
      <c r="W1776" s="0" t="s">
        <v>1459</v>
      </c>
      <c r="X1776" s="0" t="s">
        <v>1460</v>
      </c>
      <c r="Y1776" s="0" t="s">
        <v>1376</v>
      </c>
      <c r="Z1776" s="0" t="s">
        <v>573</v>
      </c>
      <c r="AA1776" s="0" t="n">
        <v>789367</v>
      </c>
      <c r="AB1776" s="197" t="n">
        <v>37027.875</v>
      </c>
      <c r="AC1776" s="197" t="n">
        <v>37027.875</v>
      </c>
    </row>
    <row r="1777" customFormat="false" ht="12.75" hidden="false" customHeight="false" outlineLevel="0" collapsed="false">
      <c r="A1777" s="191" t="str">
        <f aca="false">B1777&amp;" "&amp;C1777&amp;" "&amp;D1777</f>
        <v>US Natural Gas Physical</v>
      </c>
      <c r="B1777" s="191" t="str">
        <f aca="false">IF((LEFT(N1777,2)="US"),"US","")</f>
        <v>US</v>
      </c>
      <c r="C1777" s="191" t="str">
        <f aca="false">M1777</f>
        <v>Natural Gas</v>
      </c>
      <c r="D1777" s="191" t="str">
        <f aca="false">IF(ISNUMBER(FIND("Phy",N1777))=TRUE(),"Physical","Financial")</f>
        <v>Physical</v>
      </c>
      <c r="E1777" s="191" t="n">
        <f aca="false">IF(VLOOKUP(S1777,'DD-Lookup'!$J$6:$L$50,3,FALSE())="Monthly",(YEAR(AC1777)-YEAR(AB1777))*12+MONTH(AC1777)-MONTH(AB1777)+1,(AC1777-AB1777+1))</f>
        <v>1</v>
      </c>
      <c r="F1777" s="220" t="n">
        <f aca="false">E1777*SUM(P1777:Q1777)</f>
        <v>25000</v>
      </c>
      <c r="G1777" s="196" t="n">
        <v>1246423</v>
      </c>
      <c r="H1777" s="197" t="n">
        <v>37026.3646064815</v>
      </c>
      <c r="I1777" s="0" t="s">
        <v>1976</v>
      </c>
      <c r="M1777" s="0" t="s">
        <v>927</v>
      </c>
      <c r="N1777" s="0" t="s">
        <v>1371</v>
      </c>
      <c r="O1777" s="0" t="s">
        <v>1553</v>
      </c>
      <c r="Q1777" s="198" t="n">
        <v>25000</v>
      </c>
      <c r="S1777" s="0" t="s">
        <v>1343</v>
      </c>
      <c r="T1777" s="0" t="s">
        <v>772</v>
      </c>
      <c r="U1777" s="200" t="n">
        <v>4.44</v>
      </c>
      <c r="V1777" s="0" t="s">
        <v>2257</v>
      </c>
      <c r="W1777" s="0" t="s">
        <v>1555</v>
      </c>
      <c r="X1777" s="0" t="s">
        <v>1556</v>
      </c>
      <c r="Y1777" s="0" t="s">
        <v>1376</v>
      </c>
      <c r="Z1777" s="0" t="s">
        <v>573</v>
      </c>
      <c r="AA1777" s="0" t="n">
        <v>789368</v>
      </c>
      <c r="AB1777" s="197" t="n">
        <v>37027.875</v>
      </c>
      <c r="AC1777" s="197" t="n">
        <v>37027.875</v>
      </c>
    </row>
    <row r="1778" customFormat="false" ht="12.75" hidden="false" customHeight="false" outlineLevel="0" collapsed="false">
      <c r="A1778" s="191" t="str">
        <f aca="false">B1778&amp;" "&amp;C1778&amp;" "&amp;D1778</f>
        <v>US Natural Gas Physical</v>
      </c>
      <c r="B1778" s="191" t="str">
        <f aca="false">IF((LEFT(N1778,2)="US"),"US","")</f>
        <v>US</v>
      </c>
      <c r="C1778" s="191" t="str">
        <f aca="false">M1778</f>
        <v>Natural Gas</v>
      </c>
      <c r="D1778" s="191" t="str">
        <f aca="false">IF(ISNUMBER(FIND("Phy",N1778))=TRUE(),"Physical","Financial")</f>
        <v>Physical</v>
      </c>
      <c r="E1778" s="191" t="n">
        <f aca="false">IF(VLOOKUP(S1778,'DD-Lookup'!$J$6:$L$50,3,FALSE())="Monthly",(YEAR(AC1778)-YEAR(AB1778))*12+MONTH(AC1778)-MONTH(AB1778)+1,(AC1778-AB1778+1))</f>
        <v>1</v>
      </c>
      <c r="F1778" s="220" t="n">
        <f aca="false">E1778*SUM(P1778:Q1778)</f>
        <v>3169</v>
      </c>
      <c r="G1778" s="196" t="n">
        <v>1246425</v>
      </c>
      <c r="H1778" s="197" t="n">
        <v>37026.3646412037</v>
      </c>
      <c r="I1778" s="0" t="s">
        <v>1362</v>
      </c>
      <c r="M1778" s="0" t="s">
        <v>927</v>
      </c>
      <c r="N1778" s="0" t="s">
        <v>1371</v>
      </c>
      <c r="O1778" s="0" t="s">
        <v>1967</v>
      </c>
      <c r="Q1778" s="198" t="n">
        <v>3169</v>
      </c>
      <c r="S1778" s="0" t="s">
        <v>1343</v>
      </c>
      <c r="T1778" s="0" t="s">
        <v>772</v>
      </c>
      <c r="U1778" s="200" t="n">
        <v>4.275</v>
      </c>
      <c r="V1778" s="0" t="s">
        <v>2225</v>
      </c>
      <c r="W1778" s="0" t="s">
        <v>1459</v>
      </c>
      <c r="X1778" s="0" t="s">
        <v>1460</v>
      </c>
      <c r="Y1778" s="0" t="s">
        <v>1376</v>
      </c>
      <c r="Z1778" s="0" t="s">
        <v>573</v>
      </c>
      <c r="AA1778" s="0" t="n">
        <v>789369</v>
      </c>
      <c r="AB1778" s="197" t="n">
        <v>37027.875</v>
      </c>
      <c r="AC1778" s="197" t="n">
        <v>37027.875</v>
      </c>
    </row>
    <row r="1779" customFormat="false" ht="12.75" hidden="false" customHeight="false" outlineLevel="0" collapsed="false">
      <c r="A1779" s="191" t="str">
        <f aca="false">B1779&amp;" "&amp;C1779&amp;" "&amp;D1779</f>
        <v>US Crude Financial</v>
      </c>
      <c r="B1779" s="191" t="str">
        <f aca="false">IF((LEFT(N1779,2)="US"),"US","")</f>
        <v>US</v>
      </c>
      <c r="C1779" s="191" t="str">
        <f aca="false">M1779</f>
        <v>Crude</v>
      </c>
      <c r="D1779" s="191" t="str">
        <f aca="false">IF(ISNUMBER(FIND("Phy",N1779))=TRUE(),"Physical","Financial")</f>
        <v>Financial</v>
      </c>
      <c r="E1779" s="191" t="n">
        <f aca="false">IF(VLOOKUP(S1779,'DD-Lookup'!$J$6:$L$50,3,FALSE())="Monthly",(YEAR(AC1779)-YEAR(AB1779))*12+MONTH(AC1779)-MONTH(AB1779)+1,(AC1779-AB1779+1))</f>
        <v>1</v>
      </c>
      <c r="F1779" s="220" t="n">
        <f aca="false">E1779*SUM(P1779:Q1779)</f>
        <v>50000</v>
      </c>
      <c r="G1779" s="196" t="n">
        <v>1246426</v>
      </c>
      <c r="H1779" s="197" t="n">
        <v>37026.3646412037</v>
      </c>
      <c r="I1779" s="0" t="s">
        <v>1606</v>
      </c>
      <c r="M1779" s="0" t="s">
        <v>60</v>
      </c>
      <c r="N1779" s="0" t="s">
        <v>1138</v>
      </c>
      <c r="O1779" s="0" t="s">
        <v>1139</v>
      </c>
      <c r="Q1779" s="198" t="n">
        <v>50000</v>
      </c>
      <c r="S1779" s="0" t="s">
        <v>1140</v>
      </c>
      <c r="T1779" s="0" t="s">
        <v>772</v>
      </c>
      <c r="U1779" s="200" t="n">
        <v>28.72</v>
      </c>
      <c r="V1779" s="0" t="s">
        <v>2349</v>
      </c>
      <c r="W1779" s="0" t="s">
        <v>1142</v>
      </c>
      <c r="X1779" s="0" t="s">
        <v>1143</v>
      </c>
      <c r="Y1779" s="0" t="s">
        <v>893</v>
      </c>
      <c r="Z1779" s="0" t="s">
        <v>573</v>
      </c>
      <c r="AA1779" s="0" t="s">
        <v>2350</v>
      </c>
      <c r="AB1779" s="197" t="n">
        <v>37043</v>
      </c>
      <c r="AC1779" s="197" t="n">
        <v>37072</v>
      </c>
    </row>
    <row r="1780" customFormat="false" ht="12.75" hidden="false" customHeight="false" outlineLevel="0" collapsed="false">
      <c r="A1780" s="191" t="str">
        <f aca="false">B1780&amp;" "&amp;C1780&amp;" "&amp;D1780</f>
        <v> Power Financial</v>
      </c>
      <c r="B1780" s="191" t="str">
        <f aca="false">IF((LEFT(N1780,2)="US"),"US","")</f>
        <v/>
      </c>
      <c r="C1780" s="191" t="str">
        <f aca="false">M1780</f>
        <v>Power</v>
      </c>
      <c r="D1780" s="191" t="str">
        <f aca="false">IF(ISNUMBER(FIND("Phy",N1780))=TRUE(),"Physical","Financial")</f>
        <v>Financial</v>
      </c>
      <c r="E1780" s="191" t="n">
        <f aca="false">IF(VLOOKUP(S1780,'DD-Lookup'!$J$6:$L$50,3,FALSE())="Monthly",(YEAR(AC1780)-YEAR(AB1780))*12+MONTH(AC1780)-MONTH(AB1780)+1,(AC1780-AB1780+1))</f>
        <v>1</v>
      </c>
      <c r="F1780" s="220" t="n">
        <f aca="false">E1780*SUM(P1780:Q1780)</f>
        <v>15</v>
      </c>
      <c r="G1780" s="196" t="n">
        <v>1246427</v>
      </c>
      <c r="H1780" s="197" t="n">
        <v>37026.3646527778</v>
      </c>
      <c r="I1780" s="0" t="s">
        <v>2178</v>
      </c>
      <c r="M1780" s="0" t="s">
        <v>72</v>
      </c>
      <c r="N1780" s="0" t="s">
        <v>2351</v>
      </c>
      <c r="O1780" s="0" t="s">
        <v>2352</v>
      </c>
      <c r="Q1780" s="198" t="n">
        <v>15</v>
      </c>
      <c r="S1780" s="0" t="s">
        <v>2353</v>
      </c>
      <c r="T1780" s="0" t="s">
        <v>1721</v>
      </c>
      <c r="U1780" s="200" t="n">
        <v>85.75</v>
      </c>
      <c r="V1780" s="0" t="s">
        <v>2354</v>
      </c>
      <c r="W1780" s="0" t="s">
        <v>2355</v>
      </c>
      <c r="X1780" s="0" t="s">
        <v>2356</v>
      </c>
      <c r="Y1780" s="0" t="s">
        <v>1167</v>
      </c>
      <c r="Z1780" s="0" t="s">
        <v>646</v>
      </c>
      <c r="AA1780" s="0" t="n">
        <v>611159.1</v>
      </c>
      <c r="AB1780" s="197" t="n">
        <v>37027.875</v>
      </c>
      <c r="AC1780" s="197" t="n">
        <v>37027.875</v>
      </c>
    </row>
    <row r="1781" customFormat="false" ht="12.75" hidden="false" customHeight="false" outlineLevel="0" collapsed="false">
      <c r="A1781" s="191" t="str">
        <f aca="false">B1781&amp;" "&amp;C1781&amp;" "&amp;D1781</f>
        <v>US Natural Gas Physical</v>
      </c>
      <c r="B1781" s="191" t="str">
        <f aca="false">IF((LEFT(N1781,2)="US"),"US","")</f>
        <v>US</v>
      </c>
      <c r="C1781" s="191" t="str">
        <f aca="false">M1781</f>
        <v>Natural Gas</v>
      </c>
      <c r="D1781" s="191" t="str">
        <f aca="false">IF(ISNUMBER(FIND("Phy",N1781))=TRUE(),"Physical","Financial")</f>
        <v>Physical</v>
      </c>
      <c r="E1781" s="191" t="n">
        <f aca="false">IF(VLOOKUP(S1781,'DD-Lookup'!$J$6:$L$50,3,FALSE())="Monthly",(YEAR(AC1781)-YEAR(AB1781))*12+MONTH(AC1781)-MONTH(AB1781)+1,(AC1781-AB1781+1))</f>
        <v>1</v>
      </c>
      <c r="F1781" s="220" t="n">
        <f aca="false">E1781*SUM(P1781:Q1781)</f>
        <v>5000</v>
      </c>
      <c r="G1781" s="196" t="n">
        <v>1246429</v>
      </c>
      <c r="H1781" s="197" t="n">
        <v>37026.3646643519</v>
      </c>
      <c r="I1781" s="0" t="s">
        <v>1187</v>
      </c>
      <c r="M1781" s="0" t="s">
        <v>927</v>
      </c>
      <c r="N1781" s="0" t="s">
        <v>1371</v>
      </c>
      <c r="O1781" s="0" t="s">
        <v>1751</v>
      </c>
      <c r="Q1781" s="198" t="n">
        <v>5000</v>
      </c>
      <c r="S1781" s="0" t="s">
        <v>1343</v>
      </c>
      <c r="T1781" s="0" t="s">
        <v>772</v>
      </c>
      <c r="U1781" s="200" t="n">
        <v>3.26</v>
      </c>
      <c r="V1781" s="0" t="s">
        <v>2115</v>
      </c>
      <c r="W1781" s="0" t="s">
        <v>1752</v>
      </c>
      <c r="X1781" s="0" t="s">
        <v>1676</v>
      </c>
      <c r="Y1781" s="0" t="s">
        <v>1376</v>
      </c>
      <c r="Z1781" s="0" t="s">
        <v>573</v>
      </c>
      <c r="AA1781" s="0" t="n">
        <v>789370</v>
      </c>
      <c r="AB1781" s="197" t="n">
        <v>37027.875</v>
      </c>
      <c r="AC1781" s="197" t="n">
        <v>37027.875</v>
      </c>
    </row>
    <row r="1782" customFormat="false" ht="12.75" hidden="false" customHeight="false" outlineLevel="0" collapsed="false">
      <c r="A1782" s="191" t="str">
        <f aca="false">B1782&amp;" "&amp;C1782&amp;" "&amp;D1782</f>
        <v>US Natural Gas Financial</v>
      </c>
      <c r="B1782" s="191" t="str">
        <f aca="false">IF((LEFT(N1782,2)="US"),"US","")</f>
        <v>US</v>
      </c>
      <c r="C1782" s="191" t="str">
        <f aca="false">M1782</f>
        <v>Natural Gas</v>
      </c>
      <c r="D1782" s="191" t="str">
        <f aca="false">IF(ISNUMBER(FIND("Phy",N1782))=TRUE(),"Physical","Financial")</f>
        <v>Financial</v>
      </c>
      <c r="E1782" s="191" t="n">
        <f aca="false">IF(VLOOKUP(S1782,'DD-Lookup'!$J$6:$L$50,3,FALSE())="Monthly",(YEAR(AC1782)-YEAR(AB1782))*12+MONTH(AC1782)-MONTH(AB1782)+1,(AC1782-AB1782+1))</f>
        <v>151</v>
      </c>
      <c r="F1782" s="220" t="n">
        <f aca="false">E1782*SUM(P1782:Q1782)</f>
        <v>377500</v>
      </c>
      <c r="G1782" s="196" t="n">
        <v>1246430</v>
      </c>
      <c r="H1782" s="197" t="n">
        <v>37026.3646759259</v>
      </c>
      <c r="I1782" s="0" t="s">
        <v>1268</v>
      </c>
      <c r="M1782" s="0" t="s">
        <v>927</v>
      </c>
      <c r="N1782" s="0" t="s">
        <v>1341</v>
      </c>
      <c r="O1782" s="0" t="s">
        <v>1442</v>
      </c>
      <c r="Q1782" s="198" t="n">
        <v>2500</v>
      </c>
      <c r="S1782" s="0" t="s">
        <v>1343</v>
      </c>
      <c r="T1782" s="0" t="s">
        <v>772</v>
      </c>
      <c r="U1782" s="200" t="n">
        <v>4.895</v>
      </c>
      <c r="V1782" s="0" t="s">
        <v>1596</v>
      </c>
      <c r="W1782" s="0" t="s">
        <v>1345</v>
      </c>
      <c r="X1782" s="0" t="s">
        <v>1346</v>
      </c>
      <c r="Y1782" s="0" t="s">
        <v>893</v>
      </c>
      <c r="Z1782" s="0" t="s">
        <v>573</v>
      </c>
      <c r="AA1782" s="0" t="s">
        <v>2357</v>
      </c>
      <c r="AB1782" s="197" t="n">
        <v>37196</v>
      </c>
      <c r="AC1782" s="197" t="n">
        <v>37346</v>
      </c>
      <c r="AD1782" s="0" t="n">
        <f aca="false">(AC1782-AB1782+1)*SUM(P1782:Q1782)</f>
        <v>377500</v>
      </c>
    </row>
    <row r="1783" customFormat="false" ht="12.75" hidden="false" customHeight="false" outlineLevel="0" collapsed="false">
      <c r="A1783" s="191" t="str">
        <f aca="false">B1783&amp;" "&amp;C1783&amp;" "&amp;D1783</f>
        <v>US Natural Gas Financial</v>
      </c>
      <c r="B1783" s="191" t="str">
        <f aca="false">IF((LEFT(N1783,2)="US"),"US","")</f>
        <v>US</v>
      </c>
      <c r="C1783" s="191" t="str">
        <f aca="false">M1783</f>
        <v>Natural Gas</v>
      </c>
      <c r="D1783" s="191" t="str">
        <f aca="false">IF(ISNUMBER(FIND("Phy",N1783))=TRUE(),"Physical","Financial")</f>
        <v>Financial</v>
      </c>
      <c r="E1783" s="191" t="n">
        <f aca="false">IF(VLOOKUP(S1783,'DD-Lookup'!$J$6:$L$50,3,FALSE())="Monthly",(YEAR(AC1783)-YEAR(AB1783))*12+MONTH(AC1783)-MONTH(AB1783)+1,(AC1783-AB1783+1))</f>
        <v>214</v>
      </c>
      <c r="F1783" s="220" t="n">
        <f aca="false">E1783*SUM(P1783:Q1783)</f>
        <v>2140000</v>
      </c>
      <c r="G1783" s="196" t="n">
        <v>1246431</v>
      </c>
      <c r="H1783" s="197" t="n">
        <v>37026.3646759259</v>
      </c>
      <c r="I1783" s="0" t="s">
        <v>609</v>
      </c>
      <c r="M1783" s="0" t="s">
        <v>927</v>
      </c>
      <c r="N1783" s="0" t="s">
        <v>1399</v>
      </c>
      <c r="O1783" s="0" t="s">
        <v>2358</v>
      </c>
      <c r="P1783" s="198" t="n">
        <v>10000</v>
      </c>
      <c r="S1783" s="0" t="s">
        <v>1343</v>
      </c>
      <c r="T1783" s="0" t="s">
        <v>772</v>
      </c>
      <c r="U1783" s="200" t="n">
        <v>0.04</v>
      </c>
      <c r="V1783" s="0" t="s">
        <v>2359</v>
      </c>
      <c r="W1783" s="0" t="s">
        <v>1915</v>
      </c>
      <c r="X1783" s="0" t="s">
        <v>1916</v>
      </c>
      <c r="Y1783" s="0" t="s">
        <v>893</v>
      </c>
      <c r="Z1783" s="0" t="s">
        <v>573</v>
      </c>
      <c r="AA1783" s="0" t="s">
        <v>2360</v>
      </c>
      <c r="AB1783" s="197" t="n">
        <v>37347</v>
      </c>
      <c r="AC1783" s="197" t="n">
        <v>37560</v>
      </c>
      <c r="AD1783" s="0" t="n">
        <f aca="false">(AC1783-AB1783+1)*SUM(P1783:Q1783)</f>
        <v>2140000</v>
      </c>
    </row>
    <row r="1784" customFormat="false" ht="12.75" hidden="false" customHeight="false" outlineLevel="0" collapsed="false">
      <c r="A1784" s="191" t="str">
        <f aca="false">B1784&amp;" "&amp;C1784&amp;" "&amp;D1784</f>
        <v>US Power Physical</v>
      </c>
      <c r="B1784" s="191" t="str">
        <f aca="false">IF((LEFT(N1784,2)="US"),"US","")</f>
        <v>US</v>
      </c>
      <c r="C1784" s="191" t="str">
        <f aca="false">M1784</f>
        <v>Power</v>
      </c>
      <c r="D1784" s="191" t="str">
        <f aca="false">IF(ISNUMBER(FIND("Phy",N1784))=TRUE(),"Physical","Financial")</f>
        <v>Physical</v>
      </c>
      <c r="E1784" s="191" t="n">
        <f aca="false">IF(VLOOKUP(S1784,'DD-Lookup'!$J$6:$L$50,3,FALSE())="Monthly",(YEAR(AC1784)-YEAR(AB1784))*12+MONTH(AC1784)-MONTH(AB1784)+1,(AC1784-AB1784+1))</f>
        <v>1</v>
      </c>
      <c r="F1784" s="220" t="n">
        <f aca="false">E1784*SUM(P1784:Q1784)</f>
        <v>25</v>
      </c>
      <c r="G1784" s="196" t="n">
        <v>1246433</v>
      </c>
      <c r="H1784" s="197" t="n">
        <v>37026.3646990741</v>
      </c>
      <c r="I1784" s="0" t="s">
        <v>1251</v>
      </c>
      <c r="M1784" s="0" t="s">
        <v>72</v>
      </c>
      <c r="N1784" s="0" t="s">
        <v>1741</v>
      </c>
      <c r="O1784" s="0" t="s">
        <v>2086</v>
      </c>
      <c r="Q1784" s="198" t="n">
        <v>25</v>
      </c>
      <c r="S1784" s="0" t="s">
        <v>781</v>
      </c>
      <c r="T1784" s="0" t="s">
        <v>772</v>
      </c>
      <c r="U1784" s="200" t="n">
        <v>85</v>
      </c>
      <c r="V1784" s="0" t="s">
        <v>1748</v>
      </c>
      <c r="W1784" s="0" t="s">
        <v>1762</v>
      </c>
      <c r="X1784" s="0" t="s">
        <v>1745</v>
      </c>
      <c r="Y1784" s="0" t="s">
        <v>1167</v>
      </c>
      <c r="Z1784" s="0" t="s">
        <v>628</v>
      </c>
      <c r="AA1784" s="0" t="n">
        <v>611160.1</v>
      </c>
      <c r="AB1784" s="197" t="n">
        <v>37027.875</v>
      </c>
      <c r="AC1784" s="197" t="n">
        <v>37027.875</v>
      </c>
    </row>
    <row r="1785" customFormat="false" ht="12.75" hidden="false" customHeight="false" outlineLevel="0" collapsed="false">
      <c r="A1785" s="191" t="str">
        <f aca="false">B1785&amp;" "&amp;C1785&amp;" "&amp;D1785</f>
        <v>US Crude Financial</v>
      </c>
      <c r="B1785" s="191" t="str">
        <f aca="false">IF((LEFT(N1785,2)="US"),"US","")</f>
        <v>US</v>
      </c>
      <c r="C1785" s="191" t="str">
        <f aca="false">M1785</f>
        <v>Crude</v>
      </c>
      <c r="D1785" s="191" t="str">
        <f aca="false">IF(ISNUMBER(FIND("Phy",N1785))=TRUE(),"Physical","Financial")</f>
        <v>Financial</v>
      </c>
      <c r="E1785" s="191" t="n">
        <f aca="false">IF(VLOOKUP(S1785,'DD-Lookup'!$J$6:$L$50,3,FALSE())="Monthly",(YEAR(AC1785)-YEAR(AB1785))*12+MONTH(AC1785)-MONTH(AB1785)+1,(AC1785-AB1785+1))</f>
        <v>1</v>
      </c>
      <c r="F1785" s="220" t="n">
        <f aca="false">E1785*SUM(P1785:Q1785)</f>
        <v>50000</v>
      </c>
      <c r="G1785" s="196" t="n">
        <v>1246432</v>
      </c>
      <c r="H1785" s="197" t="n">
        <v>37026.3646990741</v>
      </c>
      <c r="I1785" s="0" t="s">
        <v>1340</v>
      </c>
      <c r="M1785" s="0" t="s">
        <v>60</v>
      </c>
      <c r="N1785" s="0" t="s">
        <v>1138</v>
      </c>
      <c r="O1785" s="0" t="s">
        <v>1139</v>
      </c>
      <c r="Q1785" s="198" t="n">
        <v>50000</v>
      </c>
      <c r="S1785" s="0" t="s">
        <v>1140</v>
      </c>
      <c r="T1785" s="0" t="s">
        <v>772</v>
      </c>
      <c r="U1785" s="200" t="n">
        <v>28.76</v>
      </c>
      <c r="V1785" s="0" t="s">
        <v>2361</v>
      </c>
      <c r="W1785" s="0" t="s">
        <v>1142</v>
      </c>
      <c r="X1785" s="0" t="s">
        <v>1143</v>
      </c>
      <c r="Y1785" s="0" t="s">
        <v>893</v>
      </c>
      <c r="Z1785" s="0" t="s">
        <v>573</v>
      </c>
      <c r="AA1785" s="0" t="s">
        <v>2362</v>
      </c>
      <c r="AB1785" s="197" t="n">
        <v>37043</v>
      </c>
      <c r="AC1785" s="197" t="n">
        <v>37072</v>
      </c>
    </row>
    <row r="1786" customFormat="false" ht="12.75" hidden="false" customHeight="false" outlineLevel="0" collapsed="false">
      <c r="A1786" s="191" t="str">
        <f aca="false">B1786&amp;" "&amp;C1786&amp;" "&amp;D1786</f>
        <v>US Natural Gas Physical</v>
      </c>
      <c r="B1786" s="191" t="str">
        <f aca="false">IF((LEFT(N1786,2)="US"),"US","")</f>
        <v>US</v>
      </c>
      <c r="C1786" s="191" t="str">
        <f aca="false">M1786</f>
        <v>Natural Gas</v>
      </c>
      <c r="D1786" s="191" t="str">
        <f aca="false">IF(ISNUMBER(FIND("Phy",N1786))=TRUE(),"Physical","Financial")</f>
        <v>Physical</v>
      </c>
      <c r="E1786" s="191" t="n">
        <f aca="false">IF(VLOOKUP(S1786,'DD-Lookup'!$J$6:$L$50,3,FALSE())="Monthly",(YEAR(AC1786)-YEAR(AB1786))*12+MONTH(AC1786)-MONTH(AB1786)+1,(AC1786-AB1786+1))</f>
        <v>1</v>
      </c>
      <c r="F1786" s="220" t="n">
        <f aca="false">E1786*SUM(P1786:Q1786)</f>
        <v>680</v>
      </c>
      <c r="G1786" s="196" t="n">
        <v>1246435</v>
      </c>
      <c r="H1786" s="197" t="n">
        <v>37026.3647337963</v>
      </c>
      <c r="I1786" s="0" t="s">
        <v>1976</v>
      </c>
      <c r="M1786" s="0" t="s">
        <v>927</v>
      </c>
      <c r="N1786" s="0" t="s">
        <v>1371</v>
      </c>
      <c r="O1786" s="0" t="s">
        <v>1469</v>
      </c>
      <c r="P1786" s="198" t="n">
        <v>680</v>
      </c>
      <c r="S1786" s="0" t="s">
        <v>1343</v>
      </c>
      <c r="T1786" s="0" t="s">
        <v>772</v>
      </c>
      <c r="U1786" s="200" t="n">
        <v>4.385</v>
      </c>
      <c r="V1786" s="0" t="s">
        <v>1977</v>
      </c>
      <c r="W1786" s="0" t="s">
        <v>1459</v>
      </c>
      <c r="X1786" s="0" t="s">
        <v>1460</v>
      </c>
      <c r="Y1786" s="0" t="s">
        <v>1376</v>
      </c>
      <c r="Z1786" s="0" t="s">
        <v>573</v>
      </c>
      <c r="AA1786" s="0" t="n">
        <v>789371</v>
      </c>
      <c r="AB1786" s="197" t="n">
        <v>37027.875</v>
      </c>
      <c r="AC1786" s="197" t="n">
        <v>37027.875</v>
      </c>
    </row>
    <row r="1787" customFormat="false" ht="12.75" hidden="false" customHeight="false" outlineLevel="0" collapsed="false">
      <c r="A1787" s="191" t="str">
        <f aca="false">B1787&amp;" "&amp;C1787&amp;" "&amp;D1787</f>
        <v>US Crude Financial</v>
      </c>
      <c r="B1787" s="191" t="str">
        <f aca="false">IF((LEFT(N1787,2)="US"),"US","")</f>
        <v>US</v>
      </c>
      <c r="C1787" s="191" t="str">
        <f aca="false">M1787</f>
        <v>Crude</v>
      </c>
      <c r="D1787" s="191" t="str">
        <f aca="false">IF(ISNUMBER(FIND("Phy",N1787))=TRUE(),"Physical","Financial")</f>
        <v>Financial</v>
      </c>
      <c r="E1787" s="191" t="n">
        <f aca="false">IF(VLOOKUP(S1787,'DD-Lookup'!$J$6:$L$50,3,FALSE())="Monthly",(YEAR(AC1787)-YEAR(AB1787))*12+MONTH(AC1787)-MONTH(AB1787)+1,(AC1787-AB1787+1))</f>
        <v>1</v>
      </c>
      <c r="F1787" s="220" t="n">
        <f aca="false">E1787*SUM(P1787:Q1787)</f>
        <v>50000</v>
      </c>
      <c r="G1787" s="196" t="n">
        <v>1246434</v>
      </c>
      <c r="H1787" s="197" t="n">
        <v>37026.3647337963</v>
      </c>
      <c r="I1787" s="0" t="s">
        <v>1340</v>
      </c>
      <c r="M1787" s="0" t="s">
        <v>60</v>
      </c>
      <c r="N1787" s="0" t="s">
        <v>1138</v>
      </c>
      <c r="O1787" s="0" t="s">
        <v>1139</v>
      </c>
      <c r="Q1787" s="198" t="n">
        <v>50000</v>
      </c>
      <c r="S1787" s="0" t="s">
        <v>1140</v>
      </c>
      <c r="T1787" s="0" t="s">
        <v>772</v>
      </c>
      <c r="U1787" s="200" t="n">
        <v>28.8</v>
      </c>
      <c r="V1787" s="0" t="s">
        <v>2361</v>
      </c>
      <c r="W1787" s="0" t="s">
        <v>1142</v>
      </c>
      <c r="X1787" s="0" t="s">
        <v>1143</v>
      </c>
      <c r="Y1787" s="0" t="s">
        <v>893</v>
      </c>
      <c r="Z1787" s="0" t="s">
        <v>573</v>
      </c>
      <c r="AA1787" s="0" t="s">
        <v>2363</v>
      </c>
      <c r="AB1787" s="197" t="n">
        <v>37043</v>
      </c>
      <c r="AC1787" s="197" t="n">
        <v>37072</v>
      </c>
    </row>
    <row r="1788" customFormat="false" ht="12.75" hidden="false" customHeight="false" outlineLevel="0" collapsed="false">
      <c r="A1788" s="191" t="str">
        <f aca="false">B1788&amp;" "&amp;C1788&amp;" "&amp;D1788</f>
        <v>US Natural Gas Financial</v>
      </c>
      <c r="B1788" s="191" t="str">
        <f aca="false">IF((LEFT(N1788,2)="US"),"US","")</f>
        <v>US</v>
      </c>
      <c r="C1788" s="191" t="str">
        <f aca="false">M1788</f>
        <v>Natural Gas</v>
      </c>
      <c r="D1788" s="191" t="str">
        <f aca="false">IF(ISNUMBER(FIND("Phy",N1788))=TRUE(),"Physical","Financial")</f>
        <v>Financial</v>
      </c>
      <c r="E1788" s="191" t="n">
        <f aca="false">IF(VLOOKUP(S1788,'DD-Lookup'!$J$6:$L$50,3,FALSE())="Monthly",(YEAR(AC1788)-YEAR(AB1788))*12+MONTH(AC1788)-MONTH(AB1788)+1,(AC1788-AB1788+1))</f>
        <v>31</v>
      </c>
      <c r="F1788" s="220" t="n">
        <f aca="false">E1788*SUM(P1788:Q1788)</f>
        <v>155000</v>
      </c>
      <c r="G1788" s="196" t="n">
        <v>1246437</v>
      </c>
      <c r="H1788" s="197" t="n">
        <v>37026.3647916667</v>
      </c>
      <c r="I1788" s="0" t="s">
        <v>1228</v>
      </c>
      <c r="M1788" s="0" t="s">
        <v>927</v>
      </c>
      <c r="N1788" s="0" t="s">
        <v>1399</v>
      </c>
      <c r="O1788" s="0" t="s">
        <v>1954</v>
      </c>
      <c r="Q1788" s="198" t="n">
        <v>5000</v>
      </c>
      <c r="S1788" s="0" t="s">
        <v>1343</v>
      </c>
      <c r="T1788" s="0" t="s">
        <v>772</v>
      </c>
      <c r="U1788" s="200" t="n">
        <v>6.31</v>
      </c>
      <c r="V1788" s="0" t="s">
        <v>1610</v>
      </c>
      <c r="W1788" s="0" t="s">
        <v>1956</v>
      </c>
      <c r="X1788" s="0" t="s">
        <v>1957</v>
      </c>
      <c r="Y1788" s="0" t="s">
        <v>893</v>
      </c>
      <c r="Z1788" s="0" t="s">
        <v>573</v>
      </c>
      <c r="AA1788" s="0" t="s">
        <v>2364</v>
      </c>
      <c r="AB1788" s="197" t="n">
        <v>37073.875</v>
      </c>
      <c r="AC1788" s="197" t="n">
        <v>37103.875</v>
      </c>
      <c r="AD1788" s="0" t="n">
        <f aca="false">(AC1788-AB1788+1)*SUM(P1788:Q1788)</f>
        <v>155000</v>
      </c>
    </row>
    <row r="1789" customFormat="false" ht="12.75" hidden="false" customHeight="false" outlineLevel="0" collapsed="false">
      <c r="A1789" s="191" t="str">
        <f aca="false">B1789&amp;" "&amp;C1789&amp;" "&amp;D1789</f>
        <v>US Natural Gas Physical</v>
      </c>
      <c r="B1789" s="191" t="str">
        <f aca="false">IF((LEFT(N1789,2)="US"),"US","")</f>
        <v>US</v>
      </c>
      <c r="C1789" s="191" t="str">
        <f aca="false">M1789</f>
        <v>Natural Gas</v>
      </c>
      <c r="D1789" s="191" t="str">
        <f aca="false">IF(ISNUMBER(FIND("Phy",N1789))=TRUE(),"Physical","Financial")</f>
        <v>Physical</v>
      </c>
      <c r="E1789" s="191" t="n">
        <f aca="false">IF(VLOOKUP(S1789,'DD-Lookup'!$J$6:$L$50,3,FALSE())="Monthly",(YEAR(AC1789)-YEAR(AB1789))*12+MONTH(AC1789)-MONTH(AB1789)+1,(AC1789-AB1789+1))</f>
        <v>1</v>
      </c>
      <c r="F1789" s="220" t="n">
        <f aca="false">E1789*SUM(P1789:Q1789)</f>
        <v>5000</v>
      </c>
      <c r="G1789" s="196" t="n">
        <v>1246439</v>
      </c>
      <c r="H1789" s="197" t="n">
        <v>37026.364837963</v>
      </c>
      <c r="I1789" s="0" t="s">
        <v>609</v>
      </c>
      <c r="M1789" s="0" t="s">
        <v>927</v>
      </c>
      <c r="N1789" s="0" t="s">
        <v>1371</v>
      </c>
      <c r="O1789" s="0" t="s">
        <v>1751</v>
      </c>
      <c r="P1789" s="198" t="n">
        <v>5000</v>
      </c>
      <c r="S1789" s="0" t="s">
        <v>1343</v>
      </c>
      <c r="T1789" s="0" t="s">
        <v>772</v>
      </c>
      <c r="U1789" s="200" t="n">
        <v>3.26</v>
      </c>
      <c r="V1789" s="0" t="s">
        <v>1953</v>
      </c>
      <c r="W1789" s="0" t="s">
        <v>1752</v>
      </c>
      <c r="X1789" s="0" t="s">
        <v>1676</v>
      </c>
      <c r="Y1789" s="0" t="s">
        <v>1376</v>
      </c>
      <c r="Z1789" s="0" t="s">
        <v>573</v>
      </c>
      <c r="AA1789" s="0" t="n">
        <v>789372</v>
      </c>
      <c r="AB1789" s="197" t="n">
        <v>37027.875</v>
      </c>
      <c r="AC1789" s="197" t="n">
        <v>37027.875</v>
      </c>
    </row>
    <row r="1790" customFormat="false" ht="12.75" hidden="false" customHeight="false" outlineLevel="0" collapsed="false">
      <c r="A1790" s="191" t="str">
        <f aca="false">B1790&amp;" "&amp;C1790&amp;" "&amp;D1790</f>
        <v>US Crude Financial</v>
      </c>
      <c r="B1790" s="191" t="str">
        <f aca="false">IF((LEFT(N1790,2)="US"),"US","")</f>
        <v>US</v>
      </c>
      <c r="C1790" s="191" t="str">
        <f aca="false">M1790</f>
        <v>Crude</v>
      </c>
      <c r="D1790" s="191" t="str">
        <f aca="false">IF(ISNUMBER(FIND("Phy",N1790))=TRUE(),"Physical","Financial")</f>
        <v>Financial</v>
      </c>
      <c r="E1790" s="191" t="n">
        <f aca="false">IF(VLOOKUP(S1790,'DD-Lookup'!$J$6:$L$50,3,FALSE())="Monthly",(YEAR(AC1790)-YEAR(AB1790))*12+MONTH(AC1790)-MONTH(AB1790)+1,(AC1790-AB1790+1))</f>
        <v>1</v>
      </c>
      <c r="F1790" s="220" t="n">
        <f aca="false">E1790*SUM(P1790:Q1790)</f>
        <v>50000</v>
      </c>
      <c r="G1790" s="196" t="n">
        <v>1246438</v>
      </c>
      <c r="H1790" s="197" t="n">
        <v>37026.364837963</v>
      </c>
      <c r="I1790" s="0" t="s">
        <v>1606</v>
      </c>
      <c r="M1790" s="0" t="s">
        <v>60</v>
      </c>
      <c r="N1790" s="0" t="s">
        <v>1138</v>
      </c>
      <c r="O1790" s="0" t="s">
        <v>1139</v>
      </c>
      <c r="Q1790" s="198" t="n">
        <v>50000</v>
      </c>
      <c r="S1790" s="0" t="s">
        <v>1140</v>
      </c>
      <c r="T1790" s="0" t="s">
        <v>772</v>
      </c>
      <c r="U1790" s="200" t="n">
        <v>28.84</v>
      </c>
      <c r="V1790" s="0" t="s">
        <v>2349</v>
      </c>
      <c r="W1790" s="0" t="s">
        <v>1142</v>
      </c>
      <c r="X1790" s="0" t="s">
        <v>1143</v>
      </c>
      <c r="Y1790" s="0" t="s">
        <v>893</v>
      </c>
      <c r="Z1790" s="0" t="s">
        <v>573</v>
      </c>
      <c r="AA1790" s="0" t="s">
        <v>2365</v>
      </c>
      <c r="AB1790" s="197" t="n">
        <v>37043</v>
      </c>
      <c r="AC1790" s="197" t="n">
        <v>37072</v>
      </c>
    </row>
    <row r="1791" customFormat="false" ht="12.75" hidden="false" customHeight="false" outlineLevel="0" collapsed="false">
      <c r="A1791" s="191" t="str">
        <f aca="false">B1791&amp;" "&amp;C1791&amp;" "&amp;D1791</f>
        <v>US Natural Gas Physical</v>
      </c>
      <c r="B1791" s="191" t="str">
        <f aca="false">IF((LEFT(N1791,2)="US"),"US","")</f>
        <v>US</v>
      </c>
      <c r="C1791" s="191" t="str">
        <f aca="false">M1791</f>
        <v>Natural Gas</v>
      </c>
      <c r="D1791" s="191" t="str">
        <f aca="false">IF(ISNUMBER(FIND("Phy",N1791))=TRUE(),"Physical","Financial")</f>
        <v>Physical</v>
      </c>
      <c r="E1791" s="191" t="n">
        <f aca="false">IF(VLOOKUP(S1791,'DD-Lookup'!$J$6:$L$50,3,FALSE())="Monthly",(YEAR(AC1791)-YEAR(AB1791))*12+MONTH(AC1791)-MONTH(AB1791)+1,(AC1791-AB1791+1))</f>
        <v>1</v>
      </c>
      <c r="F1791" s="220" t="n">
        <f aca="false">E1791*SUM(P1791:Q1791)</f>
        <v>5000</v>
      </c>
      <c r="G1791" s="196" t="n">
        <v>1246440</v>
      </c>
      <c r="H1791" s="197" t="n">
        <v>37026.3648726852</v>
      </c>
      <c r="I1791" s="0" t="s">
        <v>1430</v>
      </c>
      <c r="M1791" s="0" t="s">
        <v>927</v>
      </c>
      <c r="N1791" s="0" t="s">
        <v>1371</v>
      </c>
      <c r="O1791" s="0" t="s">
        <v>1665</v>
      </c>
      <c r="Q1791" s="198" t="n">
        <v>5000</v>
      </c>
      <c r="S1791" s="0" t="s">
        <v>1343</v>
      </c>
      <c r="T1791" s="0" t="s">
        <v>772</v>
      </c>
      <c r="U1791" s="200" t="n">
        <v>4.855</v>
      </c>
      <c r="V1791" s="0" t="s">
        <v>2067</v>
      </c>
      <c r="W1791" s="0" t="s">
        <v>1635</v>
      </c>
      <c r="X1791" s="0" t="s">
        <v>1636</v>
      </c>
      <c r="Y1791" s="0" t="s">
        <v>1376</v>
      </c>
      <c r="Z1791" s="0" t="s">
        <v>573</v>
      </c>
      <c r="AA1791" s="0" t="n">
        <v>789373</v>
      </c>
      <c r="AB1791" s="197" t="n">
        <v>37027.875</v>
      </c>
      <c r="AC1791" s="197" t="n">
        <v>37027.875</v>
      </c>
    </row>
    <row r="1792" customFormat="false" ht="12.75" hidden="false" customHeight="false" outlineLevel="0" collapsed="false">
      <c r="A1792" s="191" t="str">
        <f aca="false">B1792&amp;" "&amp;C1792&amp;" "&amp;D1792</f>
        <v>US Natural Gas Physical</v>
      </c>
      <c r="B1792" s="191" t="str">
        <f aca="false">IF((LEFT(N1792,2)="US"),"US","")</f>
        <v>US</v>
      </c>
      <c r="C1792" s="191" t="str">
        <f aca="false">M1792</f>
        <v>Natural Gas</v>
      </c>
      <c r="D1792" s="191" t="str">
        <f aca="false">IF(ISNUMBER(FIND("Phy",N1792))=TRUE(),"Physical","Financial")</f>
        <v>Physical</v>
      </c>
      <c r="E1792" s="191" t="n">
        <f aca="false">IF(VLOOKUP(S1792,'DD-Lookup'!$J$6:$L$50,3,FALSE())="Monthly",(YEAR(AC1792)-YEAR(AB1792))*12+MONTH(AC1792)-MONTH(AB1792)+1,(AC1792-AB1792+1))</f>
        <v>1</v>
      </c>
      <c r="F1792" s="220" t="n">
        <f aca="false">E1792*SUM(P1792:Q1792)</f>
        <v>25000</v>
      </c>
      <c r="G1792" s="196" t="n">
        <v>1246441</v>
      </c>
      <c r="H1792" s="197" t="n">
        <v>37026.3648726852</v>
      </c>
      <c r="I1792" s="0" t="s">
        <v>609</v>
      </c>
      <c r="M1792" s="0" t="s">
        <v>927</v>
      </c>
      <c r="N1792" s="0" t="s">
        <v>1371</v>
      </c>
      <c r="O1792" s="0" t="s">
        <v>1553</v>
      </c>
      <c r="Q1792" s="198" t="n">
        <v>25000</v>
      </c>
      <c r="S1792" s="0" t="s">
        <v>1343</v>
      </c>
      <c r="T1792" s="0" t="s">
        <v>772</v>
      </c>
      <c r="U1792" s="200" t="n">
        <v>4.45</v>
      </c>
      <c r="V1792" s="0" t="s">
        <v>1861</v>
      </c>
      <c r="W1792" s="0" t="s">
        <v>1555</v>
      </c>
      <c r="X1792" s="0" t="s">
        <v>1556</v>
      </c>
      <c r="Y1792" s="0" t="s">
        <v>1376</v>
      </c>
      <c r="Z1792" s="0" t="s">
        <v>573</v>
      </c>
      <c r="AA1792" s="0" t="n">
        <v>789374</v>
      </c>
      <c r="AB1792" s="197" t="n">
        <v>37027.875</v>
      </c>
      <c r="AC1792" s="197" t="n">
        <v>37027.875</v>
      </c>
    </row>
    <row r="1793" customFormat="false" ht="12.75" hidden="false" customHeight="false" outlineLevel="0" collapsed="false">
      <c r="A1793" s="191" t="str">
        <f aca="false">B1793&amp;" "&amp;C1793&amp;" "&amp;D1793</f>
        <v>US Natural Gas Physical</v>
      </c>
      <c r="B1793" s="191" t="str">
        <f aca="false">IF((LEFT(N1793,2)="US"),"US","")</f>
        <v>US</v>
      </c>
      <c r="C1793" s="191" t="str">
        <f aca="false">M1793</f>
        <v>Natural Gas</v>
      </c>
      <c r="D1793" s="191" t="str">
        <f aca="false">IF(ISNUMBER(FIND("Phy",N1793))=TRUE(),"Physical","Financial")</f>
        <v>Physical</v>
      </c>
      <c r="E1793" s="191" t="n">
        <f aca="false">IF(VLOOKUP(S1793,'DD-Lookup'!$J$6:$L$50,3,FALSE())="Monthly",(YEAR(AC1793)-YEAR(AB1793))*12+MONTH(AC1793)-MONTH(AB1793)+1,(AC1793-AB1793+1))</f>
        <v>1</v>
      </c>
      <c r="F1793" s="220" t="n">
        <f aca="false">E1793*SUM(P1793:Q1793)</f>
        <v>4000</v>
      </c>
      <c r="G1793" s="196" t="n">
        <v>1246442</v>
      </c>
      <c r="H1793" s="197" t="n">
        <v>37026.3649305556</v>
      </c>
      <c r="I1793" s="0" t="s">
        <v>1251</v>
      </c>
      <c r="M1793" s="0" t="s">
        <v>927</v>
      </c>
      <c r="N1793" s="0" t="s">
        <v>1371</v>
      </c>
      <c r="O1793" s="0" t="s">
        <v>1646</v>
      </c>
      <c r="Q1793" s="198" t="n">
        <v>4000</v>
      </c>
      <c r="S1793" s="0" t="s">
        <v>1343</v>
      </c>
      <c r="T1793" s="0" t="s">
        <v>772</v>
      </c>
      <c r="U1793" s="200" t="n">
        <v>4.385</v>
      </c>
      <c r="V1793" s="0" t="s">
        <v>2366</v>
      </c>
      <c r="W1793" s="0" t="s">
        <v>1459</v>
      </c>
      <c r="X1793" s="0" t="s">
        <v>1460</v>
      </c>
      <c r="Y1793" s="0" t="s">
        <v>1376</v>
      </c>
      <c r="Z1793" s="0" t="s">
        <v>573</v>
      </c>
      <c r="AA1793" s="0" t="n">
        <v>789375</v>
      </c>
      <c r="AB1793" s="197" t="n">
        <v>37027.875</v>
      </c>
      <c r="AC1793" s="197" t="n">
        <v>37027.875</v>
      </c>
    </row>
    <row r="1794" customFormat="false" ht="12.75" hidden="false" customHeight="false" outlineLevel="0" collapsed="false">
      <c r="A1794" s="191" t="str">
        <f aca="false">B1794&amp;" "&amp;C1794&amp;" "&amp;D1794</f>
        <v>US Crude Financial</v>
      </c>
      <c r="B1794" s="191" t="str">
        <f aca="false">IF((LEFT(N1794,2)="US"),"US","")</f>
        <v>US</v>
      </c>
      <c r="C1794" s="191" t="str">
        <f aca="false">M1794</f>
        <v>Crude</v>
      </c>
      <c r="D1794" s="191" t="str">
        <f aca="false">IF(ISNUMBER(FIND("Phy",N1794))=TRUE(),"Physical","Financial")</f>
        <v>Financial</v>
      </c>
      <c r="E1794" s="191" t="n">
        <f aca="false">IF(VLOOKUP(S1794,'DD-Lookup'!$J$6:$L$50,3,FALSE())="Monthly",(YEAR(AC1794)-YEAR(AB1794))*12+MONTH(AC1794)-MONTH(AB1794)+1,(AC1794-AB1794+1))</f>
        <v>1</v>
      </c>
      <c r="F1794" s="220" t="n">
        <f aca="false">E1794*SUM(P1794:Q1794)</f>
        <v>50000</v>
      </c>
      <c r="G1794" s="196" t="n">
        <v>1246443</v>
      </c>
      <c r="H1794" s="197" t="n">
        <v>37026.3649305556</v>
      </c>
      <c r="I1794" s="0" t="s">
        <v>1137</v>
      </c>
      <c r="M1794" s="0" t="s">
        <v>60</v>
      </c>
      <c r="N1794" s="0" t="s">
        <v>1138</v>
      </c>
      <c r="O1794" s="0" t="s">
        <v>1139</v>
      </c>
      <c r="P1794" s="198" t="n">
        <v>50000</v>
      </c>
      <c r="S1794" s="0" t="s">
        <v>1140</v>
      </c>
      <c r="T1794" s="0" t="s">
        <v>772</v>
      </c>
      <c r="U1794" s="200" t="n">
        <v>28.82</v>
      </c>
      <c r="V1794" s="0" t="s">
        <v>2367</v>
      </c>
      <c r="W1794" s="0" t="s">
        <v>1142</v>
      </c>
      <c r="X1794" s="0" t="s">
        <v>1143</v>
      </c>
      <c r="Y1794" s="0" t="s">
        <v>893</v>
      </c>
      <c r="Z1794" s="0" t="s">
        <v>573</v>
      </c>
      <c r="AA1794" s="0" t="s">
        <v>2368</v>
      </c>
      <c r="AB1794" s="197" t="n">
        <v>37043</v>
      </c>
      <c r="AC1794" s="197" t="n">
        <v>37072</v>
      </c>
    </row>
    <row r="1795" customFormat="false" ht="12.75" hidden="false" customHeight="false" outlineLevel="0" collapsed="false">
      <c r="A1795" s="191" t="str">
        <f aca="false">B1795&amp;" "&amp;C1795&amp;" "&amp;D1795</f>
        <v>US Natural Gas Physical</v>
      </c>
      <c r="B1795" s="191" t="str">
        <f aca="false">IF((LEFT(N1795,2)="US"),"US","")</f>
        <v>US</v>
      </c>
      <c r="C1795" s="191" t="str">
        <f aca="false">M1795</f>
        <v>Natural Gas</v>
      </c>
      <c r="D1795" s="191" t="str">
        <f aca="false">IF(ISNUMBER(FIND("Phy",N1795))=TRUE(),"Physical","Financial")</f>
        <v>Physical</v>
      </c>
      <c r="E1795" s="191" t="n">
        <f aca="false">IF(VLOOKUP(S1795,'DD-Lookup'!$J$6:$L$50,3,FALSE())="Monthly",(YEAR(AC1795)-YEAR(AB1795))*12+MONTH(AC1795)-MONTH(AB1795)+1,(AC1795-AB1795+1))</f>
        <v>1</v>
      </c>
      <c r="F1795" s="220" t="n">
        <f aca="false">E1795*SUM(P1795:Q1795)</f>
        <v>10000</v>
      </c>
      <c r="G1795" s="196" t="n">
        <v>1246444</v>
      </c>
      <c r="H1795" s="197" t="n">
        <v>37026.3649421296</v>
      </c>
      <c r="I1795" s="0" t="s">
        <v>1430</v>
      </c>
      <c r="M1795" s="0" t="s">
        <v>927</v>
      </c>
      <c r="N1795" s="0" t="s">
        <v>1371</v>
      </c>
      <c r="O1795" s="0" t="s">
        <v>1457</v>
      </c>
      <c r="Q1795" s="198" t="n">
        <v>10000</v>
      </c>
      <c r="S1795" s="0" t="s">
        <v>1343</v>
      </c>
      <c r="T1795" s="0" t="s">
        <v>772</v>
      </c>
      <c r="U1795" s="200" t="n">
        <v>4.405</v>
      </c>
      <c r="V1795" s="0" t="s">
        <v>1559</v>
      </c>
      <c r="W1795" s="0" t="s">
        <v>1459</v>
      </c>
      <c r="X1795" s="0" t="s">
        <v>1460</v>
      </c>
      <c r="Y1795" s="0" t="s">
        <v>1376</v>
      </c>
      <c r="Z1795" s="0" t="s">
        <v>573</v>
      </c>
      <c r="AA1795" s="0" t="n">
        <v>789376</v>
      </c>
      <c r="AB1795" s="197" t="n">
        <v>37027.875</v>
      </c>
      <c r="AC1795" s="197" t="n">
        <v>37027.875</v>
      </c>
    </row>
    <row r="1796" customFormat="false" ht="12.75" hidden="false" customHeight="false" outlineLevel="0" collapsed="false">
      <c r="A1796" s="191" t="str">
        <f aca="false">B1796&amp;" "&amp;C1796&amp;" "&amp;D1796</f>
        <v>US Natural Gas Physical</v>
      </c>
      <c r="B1796" s="191" t="str">
        <f aca="false">IF((LEFT(N1796,2)="US"),"US","")</f>
        <v>US</v>
      </c>
      <c r="C1796" s="191" t="str">
        <f aca="false">M1796</f>
        <v>Natural Gas</v>
      </c>
      <c r="D1796" s="191" t="str">
        <f aca="false">IF(ISNUMBER(FIND("Phy",N1796))=TRUE(),"Physical","Financial")</f>
        <v>Physical</v>
      </c>
      <c r="E1796" s="191" t="n">
        <f aca="false">IF(VLOOKUP(S1796,'DD-Lookup'!$J$6:$L$50,3,FALSE())="Monthly",(YEAR(AC1796)-YEAR(AB1796))*12+MONTH(AC1796)-MONTH(AB1796)+1,(AC1796-AB1796+1))</f>
        <v>1</v>
      </c>
      <c r="F1796" s="220" t="n">
        <f aca="false">E1796*SUM(P1796:Q1796)</f>
        <v>5000</v>
      </c>
      <c r="G1796" s="196" t="n">
        <v>1246446</v>
      </c>
      <c r="H1796" s="197" t="n">
        <v>37026.3649652778</v>
      </c>
      <c r="I1796" s="0" t="s">
        <v>1420</v>
      </c>
      <c r="M1796" s="0" t="s">
        <v>927</v>
      </c>
      <c r="N1796" s="0" t="s">
        <v>1371</v>
      </c>
      <c r="O1796" s="0" t="s">
        <v>2249</v>
      </c>
      <c r="Q1796" s="198" t="n">
        <v>5000</v>
      </c>
      <c r="S1796" s="0" t="s">
        <v>1343</v>
      </c>
      <c r="T1796" s="0" t="s">
        <v>772</v>
      </c>
      <c r="U1796" s="200" t="n">
        <v>4.51</v>
      </c>
      <c r="V1796" s="0" t="s">
        <v>1428</v>
      </c>
      <c r="W1796" s="0" t="s">
        <v>1374</v>
      </c>
      <c r="X1796" s="0" t="s">
        <v>1375</v>
      </c>
      <c r="Y1796" s="0" t="s">
        <v>1376</v>
      </c>
      <c r="Z1796" s="0" t="s">
        <v>573</v>
      </c>
      <c r="AA1796" s="0" t="n">
        <v>789377</v>
      </c>
      <c r="AB1796" s="197" t="n">
        <v>37027.875</v>
      </c>
      <c r="AC1796" s="197" t="n">
        <v>37027.875</v>
      </c>
    </row>
    <row r="1797" customFormat="false" ht="12.75" hidden="false" customHeight="false" outlineLevel="0" collapsed="false">
      <c r="A1797" s="191" t="str">
        <f aca="false">B1797&amp;" "&amp;C1797&amp;" "&amp;D1797</f>
        <v>US Natural Gas Physical</v>
      </c>
      <c r="B1797" s="191" t="str">
        <f aca="false">IF((LEFT(N1797,2)="US"),"US","")</f>
        <v>US</v>
      </c>
      <c r="C1797" s="191" t="str">
        <f aca="false">M1797</f>
        <v>Natural Gas</v>
      </c>
      <c r="D1797" s="191" t="str">
        <f aca="false">IF(ISNUMBER(FIND("Phy",N1797))=TRUE(),"Physical","Financial")</f>
        <v>Physical</v>
      </c>
      <c r="E1797" s="191" t="n">
        <f aca="false">IF(VLOOKUP(S1797,'DD-Lookup'!$J$6:$L$50,3,FALSE())="Monthly",(YEAR(AC1797)-YEAR(AB1797))*12+MONTH(AC1797)-MONTH(AB1797)+1,(AC1797-AB1797+1))</f>
        <v>1</v>
      </c>
      <c r="F1797" s="220" t="n">
        <f aca="false">E1797*SUM(P1797:Q1797)</f>
        <v>25000</v>
      </c>
      <c r="G1797" s="196" t="n">
        <v>1246445</v>
      </c>
      <c r="H1797" s="197" t="n">
        <v>37026.3649652778</v>
      </c>
      <c r="I1797" s="0" t="s">
        <v>1661</v>
      </c>
      <c r="M1797" s="0" t="s">
        <v>927</v>
      </c>
      <c r="N1797" s="0" t="s">
        <v>1371</v>
      </c>
      <c r="O1797" s="0" t="s">
        <v>1553</v>
      </c>
      <c r="P1797" s="198" t="n">
        <v>25000</v>
      </c>
      <c r="S1797" s="0" t="s">
        <v>1343</v>
      </c>
      <c r="T1797" s="0" t="s">
        <v>772</v>
      </c>
      <c r="U1797" s="200" t="n">
        <v>4.44</v>
      </c>
      <c r="V1797" s="0" t="s">
        <v>2166</v>
      </c>
      <c r="W1797" s="0" t="s">
        <v>1555</v>
      </c>
      <c r="X1797" s="0" t="s">
        <v>1556</v>
      </c>
      <c r="Y1797" s="0" t="s">
        <v>1376</v>
      </c>
      <c r="Z1797" s="0" t="s">
        <v>573</v>
      </c>
      <c r="AA1797" s="0" t="n">
        <v>789378</v>
      </c>
      <c r="AB1797" s="197" t="n">
        <v>37027.875</v>
      </c>
      <c r="AC1797" s="197" t="n">
        <v>37027.875</v>
      </c>
    </row>
    <row r="1798" customFormat="false" ht="12.75" hidden="false" customHeight="false" outlineLevel="0" collapsed="false">
      <c r="A1798" s="191" t="str">
        <f aca="false">B1798&amp;" "&amp;C1798&amp;" "&amp;D1798</f>
        <v>US Natural Gas Physical</v>
      </c>
      <c r="B1798" s="191" t="str">
        <f aca="false">IF((LEFT(N1798,2)="US"),"US","")</f>
        <v>US</v>
      </c>
      <c r="C1798" s="191" t="str">
        <f aca="false">M1798</f>
        <v>Natural Gas</v>
      </c>
      <c r="D1798" s="191" t="str">
        <f aca="false">IF(ISNUMBER(FIND("Phy",N1798))=TRUE(),"Physical","Financial")</f>
        <v>Physical</v>
      </c>
      <c r="E1798" s="191" t="n">
        <f aca="false">IF(VLOOKUP(S1798,'DD-Lookup'!$J$6:$L$50,3,FALSE())="Monthly",(YEAR(AC1798)-YEAR(AB1798))*12+MONTH(AC1798)-MONTH(AB1798)+1,(AC1798-AB1798+1))</f>
        <v>1</v>
      </c>
      <c r="F1798" s="220" t="n">
        <f aca="false">E1798*SUM(P1798:Q1798)</f>
        <v>1831</v>
      </c>
      <c r="G1798" s="196" t="n">
        <v>1246447</v>
      </c>
      <c r="H1798" s="197" t="n">
        <v>37026.3649768519</v>
      </c>
      <c r="I1798" s="0" t="s">
        <v>1328</v>
      </c>
      <c r="M1798" s="0" t="s">
        <v>927</v>
      </c>
      <c r="N1798" s="0" t="s">
        <v>1371</v>
      </c>
      <c r="O1798" s="0" t="s">
        <v>1967</v>
      </c>
      <c r="Q1798" s="198" t="n">
        <v>1831</v>
      </c>
      <c r="S1798" s="0" t="s">
        <v>1343</v>
      </c>
      <c r="T1798" s="0" t="s">
        <v>772</v>
      </c>
      <c r="U1798" s="200" t="n">
        <v>4.275</v>
      </c>
      <c r="V1798" s="0" t="s">
        <v>1456</v>
      </c>
      <c r="W1798" s="0" t="s">
        <v>1459</v>
      </c>
      <c r="X1798" s="0" t="s">
        <v>1460</v>
      </c>
      <c r="Y1798" s="0" t="s">
        <v>1376</v>
      </c>
      <c r="Z1798" s="0" t="s">
        <v>573</v>
      </c>
      <c r="AA1798" s="0" t="n">
        <v>789379</v>
      </c>
      <c r="AB1798" s="197" t="n">
        <v>37027.875</v>
      </c>
      <c r="AC1798" s="197" t="n">
        <v>37027.875</v>
      </c>
    </row>
    <row r="1799" customFormat="false" ht="12.75" hidden="false" customHeight="false" outlineLevel="0" collapsed="false">
      <c r="A1799" s="191" t="str">
        <f aca="false">B1799&amp;" "&amp;C1799&amp;" "&amp;D1799</f>
        <v>US Natural Gas Physical</v>
      </c>
      <c r="B1799" s="191" t="str">
        <f aca="false">IF((LEFT(N1799,2)="US"),"US","")</f>
        <v>US</v>
      </c>
      <c r="C1799" s="191" t="str">
        <f aca="false">M1799</f>
        <v>Natural Gas</v>
      </c>
      <c r="D1799" s="191" t="str">
        <f aca="false">IF(ISNUMBER(FIND("Phy",N1799))=TRUE(),"Physical","Financial")</f>
        <v>Physical</v>
      </c>
      <c r="E1799" s="191" t="n">
        <f aca="false">IF(VLOOKUP(S1799,'DD-Lookup'!$J$6:$L$50,3,FALSE())="Monthly",(YEAR(AC1799)-YEAR(AB1799))*12+MONTH(AC1799)-MONTH(AB1799)+1,(AC1799-AB1799+1))</f>
        <v>1</v>
      </c>
      <c r="F1799" s="220" t="n">
        <f aca="false">E1799*SUM(P1799:Q1799)</f>
        <v>6500</v>
      </c>
      <c r="G1799" s="196" t="n">
        <v>1246448</v>
      </c>
      <c r="H1799" s="197" t="n">
        <v>37026.3650115741</v>
      </c>
      <c r="I1799" s="0" t="s">
        <v>1482</v>
      </c>
      <c r="M1799" s="0" t="s">
        <v>927</v>
      </c>
      <c r="N1799" s="0" t="s">
        <v>1371</v>
      </c>
      <c r="O1799" s="0" t="s">
        <v>1644</v>
      </c>
      <c r="Q1799" s="198" t="n">
        <v>6500</v>
      </c>
      <c r="S1799" s="0" t="s">
        <v>1343</v>
      </c>
      <c r="T1799" s="0" t="s">
        <v>772</v>
      </c>
      <c r="U1799" s="200" t="n">
        <v>4.545</v>
      </c>
      <c r="V1799" s="0" t="s">
        <v>1797</v>
      </c>
      <c r="W1799" s="0" t="s">
        <v>1374</v>
      </c>
      <c r="X1799" s="0" t="s">
        <v>1375</v>
      </c>
      <c r="Y1799" s="0" t="s">
        <v>1376</v>
      </c>
      <c r="Z1799" s="0" t="s">
        <v>573</v>
      </c>
      <c r="AA1799" s="0" t="n">
        <v>789380</v>
      </c>
      <c r="AB1799" s="197" t="n">
        <v>37027.875</v>
      </c>
      <c r="AC1799" s="197" t="n">
        <v>37027.875</v>
      </c>
    </row>
    <row r="1800" customFormat="false" ht="12.75" hidden="false" customHeight="false" outlineLevel="0" collapsed="false">
      <c r="A1800" s="191" t="str">
        <f aca="false">B1800&amp;" "&amp;C1800&amp;" "&amp;D1800</f>
        <v> Metals Financial</v>
      </c>
      <c r="B1800" s="191" t="str">
        <f aca="false">IF((LEFT(N1800,2)="US"),"US","")</f>
        <v/>
      </c>
      <c r="C1800" s="191" t="str">
        <f aca="false">M1800</f>
        <v>Metals</v>
      </c>
      <c r="D1800" s="191" t="str">
        <f aca="false">IF(ISNUMBER(FIND("Phy",N1800))=TRUE(),"Physical","Financial")</f>
        <v>Financial</v>
      </c>
      <c r="E1800" s="191" t="n">
        <f aca="false">IF(VLOOKUP(S1800,'DD-Lookup'!$J$6:$L$50,3,FALSE())="Monthly",(YEAR(AC1800)-YEAR(AB1800))*12+MONTH(AC1800)-MONTH(AB1800)+1,(AC1800-AB1800+1))</f>
        <v>1</v>
      </c>
      <c r="F1800" s="220" t="n">
        <f aca="false">E1800*SUM(P1800:Q1800)</f>
        <v>18</v>
      </c>
      <c r="G1800" s="196" t="n">
        <v>1246450</v>
      </c>
      <c r="H1800" s="197" t="n">
        <v>37026.3650347222</v>
      </c>
      <c r="I1800" s="0" t="s">
        <v>898</v>
      </c>
      <c r="M1800" s="0" t="s">
        <v>768</v>
      </c>
      <c r="N1800" s="0" t="s">
        <v>769</v>
      </c>
      <c r="O1800" s="0" t="s">
        <v>770</v>
      </c>
      <c r="P1800" s="198" t="n">
        <v>18</v>
      </c>
      <c r="S1800" s="0" t="s">
        <v>771</v>
      </c>
      <c r="T1800" s="0" t="s">
        <v>772</v>
      </c>
      <c r="U1800" s="200" t="n">
        <v>1673</v>
      </c>
      <c r="V1800" s="0" t="s">
        <v>1071</v>
      </c>
      <c r="W1800" s="0" t="s">
        <v>820</v>
      </c>
      <c r="X1800" s="0" t="s">
        <v>775</v>
      </c>
      <c r="Y1800" s="0" t="s">
        <v>776</v>
      </c>
      <c r="Z1800" s="0" t="s">
        <v>777</v>
      </c>
      <c r="AA1800" s="0" t="n">
        <v>2129850</v>
      </c>
    </row>
    <row r="1801" customFormat="false" ht="12.75" hidden="false" customHeight="false" outlineLevel="0" collapsed="false">
      <c r="A1801" s="191" t="str">
        <f aca="false">B1801&amp;" "&amp;C1801&amp;" "&amp;D1801</f>
        <v> Natural Gas Physical</v>
      </c>
      <c r="B1801" s="191" t="str">
        <f aca="false">IF((LEFT(N1801,2)="US"),"US","")</f>
        <v/>
      </c>
      <c r="C1801" s="191" t="str">
        <f aca="false">M1801</f>
        <v>Natural Gas</v>
      </c>
      <c r="D1801" s="191" t="str">
        <f aca="false">IF(ISNUMBER(FIND("Phy",N1801))=TRUE(),"Physical","Financial")</f>
        <v>Physical</v>
      </c>
      <c r="E1801" s="191" t="n">
        <f aca="false">IF(VLOOKUP(S1801,'DD-Lookup'!$J$6:$L$50,3,FALSE())="Monthly",(YEAR(AC1801)-YEAR(AB1801))*12+MONTH(AC1801)-MONTH(AB1801)+1,(AC1801-AB1801+1))</f>
        <v>1</v>
      </c>
      <c r="F1801" s="220" t="n">
        <f aca="false">E1801*SUM(P1801:Q1801)</f>
        <v>10000</v>
      </c>
      <c r="G1801" s="196" t="n">
        <v>1246451</v>
      </c>
      <c r="H1801" s="197" t="n">
        <v>37026.3650578704</v>
      </c>
      <c r="I1801" s="0" t="s">
        <v>1647</v>
      </c>
      <c r="M1801" s="0" t="s">
        <v>927</v>
      </c>
      <c r="N1801" s="0" t="s">
        <v>1448</v>
      </c>
      <c r="O1801" s="0" t="s">
        <v>1449</v>
      </c>
      <c r="Q1801" s="198" t="n">
        <v>10000</v>
      </c>
      <c r="S1801" s="0" t="s">
        <v>1343</v>
      </c>
      <c r="T1801" s="0" t="s">
        <v>772</v>
      </c>
      <c r="U1801" s="200" t="n">
        <v>4.695</v>
      </c>
      <c r="V1801" s="0" t="s">
        <v>1787</v>
      </c>
      <c r="W1801" s="0" t="s">
        <v>1451</v>
      </c>
      <c r="X1801" s="0" t="s">
        <v>1452</v>
      </c>
      <c r="Y1801" s="0" t="s">
        <v>1376</v>
      </c>
      <c r="Z1801" s="0" t="s">
        <v>573</v>
      </c>
      <c r="AA1801" s="0" t="n">
        <v>789381</v>
      </c>
      <c r="AB1801" s="197" t="n">
        <v>37027.875</v>
      </c>
      <c r="AC1801" s="197" t="n">
        <v>37027.875</v>
      </c>
    </row>
    <row r="1802" customFormat="false" ht="12.75" hidden="false" customHeight="false" outlineLevel="0" collapsed="false">
      <c r="A1802" s="191" t="str">
        <f aca="false">B1802&amp;" "&amp;C1802&amp;" "&amp;D1802</f>
        <v>US Natural Gas Physical</v>
      </c>
      <c r="B1802" s="191" t="str">
        <f aca="false">IF((LEFT(N1802,2)="US"),"US","")</f>
        <v>US</v>
      </c>
      <c r="C1802" s="191" t="str">
        <f aca="false">M1802</f>
        <v>Natural Gas</v>
      </c>
      <c r="D1802" s="191" t="str">
        <f aca="false">IF(ISNUMBER(FIND("Phy",N1802))=TRUE(),"Physical","Financial")</f>
        <v>Physical</v>
      </c>
      <c r="E1802" s="191" t="n">
        <f aca="false">IF(VLOOKUP(S1802,'DD-Lookup'!$J$6:$L$50,3,FALSE())="Monthly",(YEAR(AC1802)-YEAR(AB1802))*12+MONTH(AC1802)-MONTH(AB1802)+1,(AC1802-AB1802+1))</f>
        <v>1</v>
      </c>
      <c r="F1802" s="220" t="n">
        <f aca="false">E1802*SUM(P1802:Q1802)</f>
        <v>10000</v>
      </c>
      <c r="G1802" s="196" t="n">
        <v>1246453</v>
      </c>
      <c r="H1802" s="197" t="n">
        <v>37026.3651388889</v>
      </c>
      <c r="I1802" s="0" t="s">
        <v>1377</v>
      </c>
      <c r="M1802" s="0" t="s">
        <v>927</v>
      </c>
      <c r="N1802" s="0" t="s">
        <v>1371</v>
      </c>
      <c r="O1802" s="0" t="s">
        <v>1372</v>
      </c>
      <c r="Q1802" s="198" t="n">
        <v>10000</v>
      </c>
      <c r="S1802" s="0" t="s">
        <v>1343</v>
      </c>
      <c r="T1802" s="0" t="s">
        <v>772</v>
      </c>
      <c r="U1802" s="200" t="n">
        <v>4.55</v>
      </c>
      <c r="V1802" s="0" t="s">
        <v>1458</v>
      </c>
      <c r="W1802" s="0" t="s">
        <v>1374</v>
      </c>
      <c r="X1802" s="0" t="s">
        <v>1375</v>
      </c>
      <c r="Y1802" s="0" t="s">
        <v>1376</v>
      </c>
      <c r="Z1802" s="0" t="s">
        <v>573</v>
      </c>
      <c r="AA1802" s="0" t="n">
        <v>789382</v>
      </c>
      <c r="AB1802" s="197" t="n">
        <v>37027.875</v>
      </c>
      <c r="AC1802" s="197" t="n">
        <v>37027.875</v>
      </c>
    </row>
    <row r="1803" customFormat="false" ht="12.75" hidden="false" customHeight="false" outlineLevel="0" collapsed="false">
      <c r="A1803" s="191" t="str">
        <f aca="false">B1803&amp;" "&amp;C1803&amp;" "&amp;D1803</f>
        <v>US Natural Gas Financial</v>
      </c>
      <c r="B1803" s="191" t="str">
        <f aca="false">IF((LEFT(N1803,2)="US"),"US","")</f>
        <v>US</v>
      </c>
      <c r="C1803" s="191" t="str">
        <f aca="false">M1803</f>
        <v>Natural Gas</v>
      </c>
      <c r="D1803" s="191" t="str">
        <f aca="false">IF(ISNUMBER(FIND("Phy",N1803))=TRUE(),"Physical","Financial")</f>
        <v>Financial</v>
      </c>
      <c r="E1803" s="191" t="n">
        <f aca="false">IF(VLOOKUP(S1803,'DD-Lookup'!$J$6:$L$50,3,FALSE())="Monthly",(YEAR(AC1803)-YEAR(AB1803))*12+MONTH(AC1803)-MONTH(AB1803)+1,(AC1803-AB1803+1))</f>
        <v>365</v>
      </c>
      <c r="F1803" s="220" t="n">
        <f aca="false">E1803*SUM(P1803:Q1803)</f>
        <v>1825000</v>
      </c>
      <c r="G1803" s="196" t="n">
        <v>1246454</v>
      </c>
      <c r="H1803" s="197" t="n">
        <v>37026.3651736111</v>
      </c>
      <c r="I1803" s="0" t="s">
        <v>609</v>
      </c>
      <c r="M1803" s="0" t="s">
        <v>927</v>
      </c>
      <c r="N1803" s="0" t="s">
        <v>1341</v>
      </c>
      <c r="O1803" s="0" t="s">
        <v>1514</v>
      </c>
      <c r="Q1803" s="198" t="n">
        <v>5000</v>
      </c>
      <c r="S1803" s="0" t="s">
        <v>1343</v>
      </c>
      <c r="T1803" s="0" t="s">
        <v>772</v>
      </c>
      <c r="U1803" s="200" t="n">
        <v>4.52</v>
      </c>
      <c r="V1803" s="0" t="s">
        <v>1642</v>
      </c>
      <c r="W1803" s="0" t="s">
        <v>1345</v>
      </c>
      <c r="X1803" s="0" t="s">
        <v>1346</v>
      </c>
      <c r="Y1803" s="0" t="s">
        <v>893</v>
      </c>
      <c r="Z1803" s="0" t="s">
        <v>573</v>
      </c>
      <c r="AA1803" s="0" t="s">
        <v>2369</v>
      </c>
      <c r="AB1803" s="197" t="n">
        <v>37257.875</v>
      </c>
      <c r="AC1803" s="197" t="n">
        <v>37621.875</v>
      </c>
      <c r="AD1803" s="0" t="n">
        <f aca="false">(AC1803-AB1803+1)*SUM(P1803:Q1803)</f>
        <v>1825000</v>
      </c>
    </row>
    <row r="1804" customFormat="false" ht="12.75" hidden="false" customHeight="false" outlineLevel="0" collapsed="false">
      <c r="A1804" s="191" t="str">
        <f aca="false">B1804&amp;" "&amp;C1804&amp;" "&amp;D1804</f>
        <v>US Natural Gas Physical</v>
      </c>
      <c r="B1804" s="191" t="str">
        <f aca="false">IF((LEFT(N1804,2)="US"),"US","")</f>
        <v>US</v>
      </c>
      <c r="C1804" s="191" t="str">
        <f aca="false">M1804</f>
        <v>Natural Gas</v>
      </c>
      <c r="D1804" s="191" t="str">
        <f aca="false">IF(ISNUMBER(FIND("Phy",N1804))=TRUE(),"Physical","Financial")</f>
        <v>Physical</v>
      </c>
      <c r="E1804" s="191" t="n">
        <f aca="false">IF(VLOOKUP(S1804,'DD-Lookup'!$J$6:$L$50,3,FALSE())="Monthly",(YEAR(AC1804)-YEAR(AB1804))*12+MONTH(AC1804)-MONTH(AB1804)+1,(AC1804-AB1804+1))</f>
        <v>1</v>
      </c>
      <c r="F1804" s="220" t="n">
        <f aca="false">E1804*SUM(P1804:Q1804)</f>
        <v>5000</v>
      </c>
      <c r="G1804" s="196" t="n">
        <v>1246455</v>
      </c>
      <c r="H1804" s="197" t="n">
        <v>37026.3651736111</v>
      </c>
      <c r="I1804" s="0" t="s">
        <v>1377</v>
      </c>
      <c r="M1804" s="0" t="s">
        <v>927</v>
      </c>
      <c r="N1804" s="0" t="s">
        <v>1371</v>
      </c>
      <c r="O1804" s="0" t="s">
        <v>1436</v>
      </c>
      <c r="Q1804" s="198" t="n">
        <v>5000</v>
      </c>
      <c r="S1804" s="0" t="s">
        <v>1343</v>
      </c>
      <c r="T1804" s="0" t="s">
        <v>772</v>
      </c>
      <c r="U1804" s="200" t="n">
        <v>4.35</v>
      </c>
      <c r="V1804" s="0" t="s">
        <v>1378</v>
      </c>
      <c r="W1804" s="0" t="s">
        <v>1424</v>
      </c>
      <c r="X1804" s="0" t="s">
        <v>1425</v>
      </c>
      <c r="Y1804" s="0" t="s">
        <v>1376</v>
      </c>
      <c r="Z1804" s="0" t="s">
        <v>573</v>
      </c>
      <c r="AA1804" s="0" t="n">
        <v>789383</v>
      </c>
      <c r="AB1804" s="197" t="n">
        <v>37027.875</v>
      </c>
      <c r="AC1804" s="197" t="n">
        <v>37027.875</v>
      </c>
    </row>
    <row r="1805" customFormat="false" ht="12.75" hidden="false" customHeight="false" outlineLevel="0" collapsed="false">
      <c r="A1805" s="191" t="str">
        <f aca="false">B1805&amp;" "&amp;C1805&amp;" "&amp;D1805</f>
        <v>US Natural Gas Physical</v>
      </c>
      <c r="B1805" s="191" t="str">
        <f aca="false">IF((LEFT(N1805,2)="US"),"US","")</f>
        <v>US</v>
      </c>
      <c r="C1805" s="191" t="str">
        <f aca="false">M1805</f>
        <v>Natural Gas</v>
      </c>
      <c r="D1805" s="191" t="str">
        <f aca="false">IF(ISNUMBER(FIND("Phy",N1805))=TRUE(),"Physical","Financial")</f>
        <v>Physical</v>
      </c>
      <c r="E1805" s="191" t="n">
        <f aca="false">IF(VLOOKUP(S1805,'DD-Lookup'!$J$6:$L$50,3,FALSE())="Monthly",(YEAR(AC1805)-YEAR(AB1805))*12+MONTH(AC1805)-MONTH(AB1805)+1,(AC1805-AB1805+1))</f>
        <v>1</v>
      </c>
      <c r="F1805" s="220" t="n">
        <f aca="false">E1805*SUM(P1805:Q1805)</f>
        <v>10000</v>
      </c>
      <c r="G1805" s="196" t="n">
        <v>1246457</v>
      </c>
      <c r="H1805" s="197" t="n">
        <v>37026.3651967593</v>
      </c>
      <c r="I1805" s="0" t="s">
        <v>633</v>
      </c>
      <c r="M1805" s="0" t="s">
        <v>927</v>
      </c>
      <c r="N1805" s="0" t="s">
        <v>1814</v>
      </c>
      <c r="O1805" s="0" t="s">
        <v>2370</v>
      </c>
      <c r="Q1805" s="198" t="n">
        <v>10000</v>
      </c>
      <c r="S1805" s="0" t="s">
        <v>1343</v>
      </c>
      <c r="T1805" s="0" t="s">
        <v>772</v>
      </c>
      <c r="U1805" s="200" t="n">
        <v>4.33</v>
      </c>
      <c r="V1805" s="0" t="s">
        <v>1599</v>
      </c>
      <c r="W1805" s="0" t="s">
        <v>1817</v>
      </c>
      <c r="X1805" s="0" t="s">
        <v>1818</v>
      </c>
      <c r="Y1805" s="0" t="s">
        <v>1376</v>
      </c>
      <c r="Z1805" s="0" t="s">
        <v>1819</v>
      </c>
      <c r="AA1805" s="0" t="n">
        <v>789384</v>
      </c>
      <c r="AB1805" s="197" t="n">
        <v>37027.875</v>
      </c>
      <c r="AC1805" s="197" t="n">
        <v>37027.875</v>
      </c>
    </row>
    <row r="1806" customFormat="false" ht="12.75" hidden="false" customHeight="false" outlineLevel="0" collapsed="false">
      <c r="A1806" s="191" t="str">
        <f aca="false">B1806&amp;" "&amp;C1806&amp;" "&amp;D1806</f>
        <v>US Natural Gas Financial</v>
      </c>
      <c r="B1806" s="191" t="str">
        <f aca="false">IF((LEFT(N1806,2)="US"),"US","")</f>
        <v>US</v>
      </c>
      <c r="C1806" s="191" t="str">
        <f aca="false">M1806</f>
        <v>Natural Gas</v>
      </c>
      <c r="D1806" s="191" t="str">
        <f aca="false">IF(ISNUMBER(FIND("Phy",N1806))=TRUE(),"Physical","Financial")</f>
        <v>Financial</v>
      </c>
      <c r="E1806" s="191" t="n">
        <f aca="false">IF(VLOOKUP(S1806,'DD-Lookup'!$J$6:$L$50,3,FALSE())="Monthly",(YEAR(AC1806)-YEAR(AB1806))*12+MONTH(AC1806)-MONTH(AB1806)+1,(AC1806-AB1806+1))</f>
        <v>30</v>
      </c>
      <c r="F1806" s="220" t="n">
        <f aca="false">E1806*SUM(P1806:Q1806)</f>
        <v>150000</v>
      </c>
      <c r="G1806" s="196" t="n">
        <v>1246458</v>
      </c>
      <c r="H1806" s="197" t="n">
        <v>37026.3652083333</v>
      </c>
      <c r="I1806" s="0" t="s">
        <v>1383</v>
      </c>
      <c r="M1806" s="0" t="s">
        <v>927</v>
      </c>
      <c r="N1806" s="0" t="s">
        <v>1341</v>
      </c>
      <c r="O1806" s="0" t="s">
        <v>1342</v>
      </c>
      <c r="P1806" s="198" t="n">
        <v>5000</v>
      </c>
      <c r="S1806" s="0" t="s">
        <v>1343</v>
      </c>
      <c r="T1806" s="0" t="s">
        <v>772</v>
      </c>
      <c r="U1806" s="200" t="n">
        <v>4.5</v>
      </c>
      <c r="V1806" s="0" t="s">
        <v>2371</v>
      </c>
      <c r="W1806" s="0" t="s">
        <v>1345</v>
      </c>
      <c r="X1806" s="0" t="s">
        <v>1346</v>
      </c>
      <c r="Y1806" s="0" t="s">
        <v>893</v>
      </c>
      <c r="Z1806" s="0" t="s">
        <v>573</v>
      </c>
      <c r="AA1806" s="0" t="s">
        <v>2372</v>
      </c>
      <c r="AB1806" s="197" t="n">
        <v>37043.875</v>
      </c>
      <c r="AC1806" s="197" t="n">
        <v>37072.875</v>
      </c>
      <c r="AD1806" s="0" t="n">
        <f aca="false">(AC1806-AB1806+1)*SUM(P1806:Q1806)</f>
        <v>150000</v>
      </c>
    </row>
    <row r="1807" customFormat="false" ht="12.75" hidden="false" customHeight="false" outlineLevel="0" collapsed="false">
      <c r="A1807" s="191" t="str">
        <f aca="false">B1807&amp;" "&amp;C1807&amp;" "&amp;D1807</f>
        <v>US Power Physical</v>
      </c>
      <c r="B1807" s="191" t="str">
        <f aca="false">IF((LEFT(N1807,2)="US"),"US","")</f>
        <v>US</v>
      </c>
      <c r="C1807" s="191" t="str">
        <f aca="false">M1807</f>
        <v>Power</v>
      </c>
      <c r="D1807" s="191" t="str">
        <f aca="false">IF(ISNUMBER(FIND("Phy",N1807))=TRUE(),"Physical","Financial")</f>
        <v>Physical</v>
      </c>
      <c r="E1807" s="191" t="n">
        <f aca="false">IF(VLOOKUP(S1807,'DD-Lookup'!$J$6:$L$50,3,FALSE())="Monthly",(YEAR(AC1807)-YEAR(AB1807))*12+MONTH(AC1807)-MONTH(AB1807)+1,(AC1807-AB1807+1))</f>
        <v>30</v>
      </c>
      <c r="F1807" s="220" t="n">
        <f aca="false">E1807*SUM(P1807:Q1807)</f>
        <v>1500</v>
      </c>
      <c r="G1807" s="196" t="n">
        <v>1246459</v>
      </c>
      <c r="H1807" s="197" t="n">
        <v>37026.3652546296</v>
      </c>
      <c r="I1807" s="0" t="s">
        <v>1306</v>
      </c>
      <c r="M1807" s="0" t="s">
        <v>72</v>
      </c>
      <c r="N1807" s="0" t="s">
        <v>1190</v>
      </c>
      <c r="O1807" s="0" t="s">
        <v>1311</v>
      </c>
      <c r="P1807" s="198" t="n">
        <v>50</v>
      </c>
      <c r="S1807" s="0" t="s">
        <v>781</v>
      </c>
      <c r="T1807" s="0" t="s">
        <v>772</v>
      </c>
      <c r="U1807" s="200" t="n">
        <v>55.75</v>
      </c>
      <c r="V1807" s="0" t="s">
        <v>1308</v>
      </c>
      <c r="W1807" s="0" t="s">
        <v>1288</v>
      </c>
      <c r="X1807" s="0" t="s">
        <v>1242</v>
      </c>
      <c r="Y1807" s="0" t="s">
        <v>1167</v>
      </c>
      <c r="Z1807" s="0" t="s">
        <v>628</v>
      </c>
      <c r="AA1807" s="0" t="n">
        <v>611164.1</v>
      </c>
      <c r="AB1807" s="197" t="n">
        <v>37135.7159722222</v>
      </c>
      <c r="AC1807" s="197" t="n">
        <v>37164.7159722222</v>
      </c>
    </row>
    <row r="1808" customFormat="false" ht="12.75" hidden="false" customHeight="false" outlineLevel="0" collapsed="false">
      <c r="A1808" s="191" t="str">
        <f aca="false">B1808&amp;" "&amp;C1808&amp;" "&amp;D1808</f>
        <v>US Natural Gas Physical</v>
      </c>
      <c r="B1808" s="191" t="str">
        <f aca="false">IF((LEFT(N1808,2)="US"),"US","")</f>
        <v>US</v>
      </c>
      <c r="C1808" s="191" t="str">
        <f aca="false">M1808</f>
        <v>Natural Gas</v>
      </c>
      <c r="D1808" s="191" t="str">
        <f aca="false">IF(ISNUMBER(FIND("Phy",N1808))=TRUE(),"Physical","Financial")</f>
        <v>Physical</v>
      </c>
      <c r="E1808" s="191" t="n">
        <f aca="false">IF(VLOOKUP(S1808,'DD-Lookup'!$J$6:$L$50,3,FALSE())="Monthly",(YEAR(AC1808)-YEAR(AB1808))*12+MONTH(AC1808)-MONTH(AB1808)+1,(AC1808-AB1808+1))</f>
        <v>1</v>
      </c>
      <c r="F1808" s="220" t="n">
        <f aca="false">E1808*SUM(P1808:Q1808)</f>
        <v>10000</v>
      </c>
      <c r="G1808" s="196" t="n">
        <v>1246460</v>
      </c>
      <c r="H1808" s="197" t="n">
        <v>37026.3652546296</v>
      </c>
      <c r="I1808" s="0" t="s">
        <v>1251</v>
      </c>
      <c r="M1808" s="0" t="s">
        <v>927</v>
      </c>
      <c r="N1808" s="0" t="s">
        <v>1371</v>
      </c>
      <c r="O1808" s="0" t="s">
        <v>1372</v>
      </c>
      <c r="Q1808" s="198" t="n">
        <v>10000</v>
      </c>
      <c r="S1808" s="0" t="s">
        <v>1343</v>
      </c>
      <c r="T1808" s="0" t="s">
        <v>772</v>
      </c>
      <c r="U1808" s="200" t="n">
        <v>4.5538</v>
      </c>
      <c r="V1808" s="0" t="s">
        <v>1440</v>
      </c>
      <c r="W1808" s="0" t="s">
        <v>1374</v>
      </c>
      <c r="X1808" s="0" t="s">
        <v>1375</v>
      </c>
      <c r="Y1808" s="0" t="s">
        <v>1376</v>
      </c>
      <c r="Z1808" s="0" t="s">
        <v>573</v>
      </c>
      <c r="AA1808" s="0" t="n">
        <v>789385</v>
      </c>
      <c r="AB1808" s="197" t="n">
        <v>37027.875</v>
      </c>
      <c r="AC1808" s="197" t="n">
        <v>37027.875</v>
      </c>
    </row>
    <row r="1809" customFormat="false" ht="12.75" hidden="false" customHeight="false" outlineLevel="0" collapsed="false">
      <c r="A1809" s="191" t="str">
        <f aca="false">B1809&amp;" "&amp;C1809&amp;" "&amp;D1809</f>
        <v>US Natural Gas Financial</v>
      </c>
      <c r="B1809" s="191" t="str">
        <f aca="false">IF((LEFT(N1809,2)="US"),"US","")</f>
        <v>US</v>
      </c>
      <c r="C1809" s="191" t="str">
        <f aca="false">M1809</f>
        <v>Natural Gas</v>
      </c>
      <c r="D1809" s="191" t="str">
        <f aca="false">IF(ISNUMBER(FIND("Phy",N1809))=TRUE(),"Physical","Financial")</f>
        <v>Financial</v>
      </c>
      <c r="E1809" s="191" t="n">
        <f aca="false">IF(VLOOKUP(S1809,'DD-Lookup'!$J$6:$L$50,3,FALSE())="Monthly",(YEAR(AC1809)-YEAR(AB1809))*12+MONTH(AC1809)-MONTH(AB1809)+1,(AC1809-AB1809+1))</f>
        <v>30</v>
      </c>
      <c r="F1809" s="220" t="n">
        <f aca="false">E1809*SUM(P1809:Q1809)</f>
        <v>150000</v>
      </c>
      <c r="G1809" s="196" t="n">
        <v>1246461</v>
      </c>
      <c r="H1809" s="197" t="n">
        <v>37026.3652662037</v>
      </c>
      <c r="I1809" s="0" t="s">
        <v>2373</v>
      </c>
      <c r="M1809" s="0" t="s">
        <v>927</v>
      </c>
      <c r="N1809" s="0" t="s">
        <v>1341</v>
      </c>
      <c r="O1809" s="0" t="s">
        <v>1342</v>
      </c>
      <c r="P1809" s="198" t="n">
        <v>5000</v>
      </c>
      <c r="S1809" s="0" t="s">
        <v>1343</v>
      </c>
      <c r="T1809" s="0" t="s">
        <v>772</v>
      </c>
      <c r="U1809" s="200" t="n">
        <v>4.5</v>
      </c>
      <c r="V1809" s="0" t="s">
        <v>2374</v>
      </c>
      <c r="W1809" s="0" t="s">
        <v>1345</v>
      </c>
      <c r="X1809" s="0" t="s">
        <v>1346</v>
      </c>
      <c r="Y1809" s="0" t="s">
        <v>893</v>
      </c>
      <c r="Z1809" s="0" t="s">
        <v>573</v>
      </c>
      <c r="AA1809" s="0" t="s">
        <v>2375</v>
      </c>
      <c r="AB1809" s="197" t="n">
        <v>37043.875</v>
      </c>
      <c r="AC1809" s="197" t="n">
        <v>37072.875</v>
      </c>
      <c r="AD1809" s="0" t="n">
        <f aca="false">(AC1809-AB1809+1)*SUM(P1809:Q1809)</f>
        <v>150000</v>
      </c>
    </row>
    <row r="1810" customFormat="false" ht="12.75" hidden="false" customHeight="false" outlineLevel="0" collapsed="false">
      <c r="A1810" s="191" t="str">
        <f aca="false">B1810&amp;" "&amp;C1810&amp;" "&amp;D1810</f>
        <v>US Natural Gas Physical</v>
      </c>
      <c r="B1810" s="191" t="str">
        <f aca="false">IF((LEFT(N1810,2)="US"),"US","")</f>
        <v>US</v>
      </c>
      <c r="C1810" s="191" t="str">
        <f aca="false">M1810</f>
        <v>Natural Gas</v>
      </c>
      <c r="D1810" s="191" t="str">
        <f aca="false">IF(ISNUMBER(FIND("Phy",N1810))=TRUE(),"Physical","Financial")</f>
        <v>Physical</v>
      </c>
      <c r="E1810" s="191" t="n">
        <f aca="false">IF(VLOOKUP(S1810,'DD-Lookup'!$J$6:$L$50,3,FALSE())="Monthly",(YEAR(AC1810)-YEAR(AB1810))*12+MONTH(AC1810)-MONTH(AB1810)+1,(AC1810-AB1810+1))</f>
        <v>1</v>
      </c>
      <c r="F1810" s="220" t="n">
        <f aca="false">E1810*SUM(P1810:Q1810)</f>
        <v>10000</v>
      </c>
      <c r="G1810" s="196" t="n">
        <v>1246462</v>
      </c>
      <c r="H1810" s="197" t="n">
        <v>37026.3652777778</v>
      </c>
      <c r="I1810" s="0" t="s">
        <v>2376</v>
      </c>
      <c r="M1810" s="0" t="s">
        <v>927</v>
      </c>
      <c r="N1810" s="0" t="s">
        <v>1371</v>
      </c>
      <c r="O1810" s="0" t="s">
        <v>1902</v>
      </c>
      <c r="Q1810" s="198" t="n">
        <v>10000</v>
      </c>
      <c r="S1810" s="0" t="s">
        <v>1343</v>
      </c>
      <c r="T1810" s="0" t="s">
        <v>772</v>
      </c>
      <c r="U1810" s="200" t="n">
        <v>4.31</v>
      </c>
      <c r="V1810" s="0" t="s">
        <v>2377</v>
      </c>
      <c r="W1810" s="0" t="s">
        <v>1682</v>
      </c>
      <c r="X1810" s="0" t="s">
        <v>1683</v>
      </c>
      <c r="Y1810" s="0" t="s">
        <v>1376</v>
      </c>
      <c r="Z1810" s="0" t="s">
        <v>573</v>
      </c>
      <c r="AA1810" s="0" t="n">
        <v>789387</v>
      </c>
      <c r="AB1810" s="197" t="n">
        <v>37027.875</v>
      </c>
      <c r="AC1810" s="197" t="n">
        <v>37027.875</v>
      </c>
    </row>
    <row r="1811" customFormat="false" ht="12.75" hidden="false" customHeight="false" outlineLevel="0" collapsed="false">
      <c r="A1811" s="191" t="str">
        <f aca="false">B1811&amp;" "&amp;C1811&amp;" "&amp;D1811</f>
        <v>US Natural Gas Physical</v>
      </c>
      <c r="B1811" s="191" t="str">
        <f aca="false">IF((LEFT(N1811,2)="US"),"US","")</f>
        <v>US</v>
      </c>
      <c r="C1811" s="191" t="str">
        <f aca="false">M1811</f>
        <v>Natural Gas</v>
      </c>
      <c r="D1811" s="191" t="str">
        <f aca="false">IF(ISNUMBER(FIND("Phy",N1811))=TRUE(),"Physical","Financial")</f>
        <v>Physical</v>
      </c>
      <c r="E1811" s="191" t="n">
        <f aca="false">IF(VLOOKUP(S1811,'DD-Lookup'!$J$6:$L$50,3,FALSE())="Monthly",(YEAR(AC1811)-YEAR(AB1811))*12+MONTH(AC1811)-MONTH(AB1811)+1,(AC1811-AB1811+1))</f>
        <v>1</v>
      </c>
      <c r="F1811" s="220" t="n">
        <f aca="false">E1811*SUM(P1811:Q1811)</f>
        <v>4995</v>
      </c>
      <c r="G1811" s="196" t="n">
        <v>1246463</v>
      </c>
      <c r="H1811" s="197" t="n">
        <v>37026.3653009259</v>
      </c>
      <c r="I1811" s="0" t="s">
        <v>1328</v>
      </c>
      <c r="M1811" s="0" t="s">
        <v>927</v>
      </c>
      <c r="N1811" s="0" t="s">
        <v>1371</v>
      </c>
      <c r="O1811" s="0" t="s">
        <v>1731</v>
      </c>
      <c r="P1811" s="198" t="n">
        <v>4995</v>
      </c>
      <c r="S1811" s="0" t="s">
        <v>1343</v>
      </c>
      <c r="T1811" s="0" t="s">
        <v>772</v>
      </c>
      <c r="U1811" s="200" t="n">
        <v>3.045</v>
      </c>
      <c r="V1811" s="0" t="s">
        <v>2168</v>
      </c>
      <c r="W1811" s="0" t="s">
        <v>1733</v>
      </c>
      <c r="X1811" s="0" t="s">
        <v>1676</v>
      </c>
      <c r="Y1811" s="0" t="s">
        <v>1376</v>
      </c>
      <c r="Z1811" s="0" t="s">
        <v>573</v>
      </c>
      <c r="AA1811" s="0" t="n">
        <v>789388</v>
      </c>
      <c r="AB1811" s="197" t="n">
        <v>37027.875</v>
      </c>
      <c r="AC1811" s="197" t="n">
        <v>37027.875</v>
      </c>
    </row>
    <row r="1812" customFormat="false" ht="12.75" hidden="false" customHeight="false" outlineLevel="0" collapsed="false">
      <c r="A1812" s="191" t="str">
        <f aca="false">B1812&amp;" "&amp;C1812&amp;" "&amp;D1812</f>
        <v>US Natural Gas Physical</v>
      </c>
      <c r="B1812" s="191" t="str">
        <f aca="false">IF((LEFT(N1812,2)="US"),"US","")</f>
        <v>US</v>
      </c>
      <c r="C1812" s="191" t="str">
        <f aca="false">M1812</f>
        <v>Natural Gas</v>
      </c>
      <c r="D1812" s="191" t="str">
        <f aca="false">IF(ISNUMBER(FIND("Phy",N1812))=TRUE(),"Physical","Financial")</f>
        <v>Physical</v>
      </c>
      <c r="E1812" s="191" t="n">
        <f aca="false">IF(VLOOKUP(S1812,'DD-Lookup'!$J$6:$L$50,3,FALSE())="Monthly",(YEAR(AC1812)-YEAR(AB1812))*12+MONTH(AC1812)-MONTH(AB1812)+1,(AC1812-AB1812+1))</f>
        <v>1</v>
      </c>
      <c r="F1812" s="220" t="n">
        <f aca="false">E1812*SUM(P1812:Q1812)</f>
        <v>5000</v>
      </c>
      <c r="G1812" s="196" t="n">
        <v>1246466</v>
      </c>
      <c r="H1812" s="197" t="n">
        <v>37026.3653472222</v>
      </c>
      <c r="I1812" s="0" t="s">
        <v>2310</v>
      </c>
      <c r="M1812" s="0" t="s">
        <v>927</v>
      </c>
      <c r="N1812" s="0" t="s">
        <v>1371</v>
      </c>
      <c r="O1812" s="0" t="s">
        <v>1423</v>
      </c>
      <c r="P1812" s="198" t="n">
        <v>5000</v>
      </c>
      <c r="S1812" s="0" t="s">
        <v>1343</v>
      </c>
      <c r="T1812" s="0" t="s">
        <v>772</v>
      </c>
      <c r="U1812" s="200" t="n">
        <v>4.315</v>
      </c>
      <c r="V1812" s="0" t="s">
        <v>2311</v>
      </c>
      <c r="W1812" s="0" t="s">
        <v>1424</v>
      </c>
      <c r="X1812" s="0" t="s">
        <v>1425</v>
      </c>
      <c r="Y1812" s="0" t="s">
        <v>1376</v>
      </c>
      <c r="Z1812" s="0" t="s">
        <v>573</v>
      </c>
      <c r="AA1812" s="0" t="n">
        <v>789390</v>
      </c>
      <c r="AB1812" s="197" t="n">
        <v>37027.875</v>
      </c>
      <c r="AC1812" s="197" t="n">
        <v>37027.875</v>
      </c>
    </row>
    <row r="1813" customFormat="false" ht="12.75" hidden="false" customHeight="false" outlineLevel="0" collapsed="false">
      <c r="A1813" s="191" t="str">
        <f aca="false">B1813&amp;" "&amp;C1813&amp;" "&amp;D1813</f>
        <v>US Natural Gas Financial</v>
      </c>
      <c r="B1813" s="191" t="str">
        <f aca="false">IF((LEFT(N1813,2)="US"),"US","")</f>
        <v>US</v>
      </c>
      <c r="C1813" s="191" t="str">
        <f aca="false">M1813</f>
        <v>Natural Gas</v>
      </c>
      <c r="D1813" s="191" t="str">
        <f aca="false">IF(ISNUMBER(FIND("Phy",N1813))=TRUE(),"Physical","Financial")</f>
        <v>Financial</v>
      </c>
      <c r="E1813" s="191" t="n">
        <f aca="false">IF(VLOOKUP(S1813,'DD-Lookup'!$J$6:$L$50,3,FALSE())="Monthly",(YEAR(AC1813)-YEAR(AB1813))*12+MONTH(AC1813)-MONTH(AB1813)+1,(AC1813-AB1813+1))</f>
        <v>30</v>
      </c>
      <c r="F1813" s="220" t="n">
        <f aca="false">E1813*SUM(P1813:Q1813)</f>
        <v>150000</v>
      </c>
      <c r="G1813" s="196" t="n">
        <v>1246467</v>
      </c>
      <c r="H1813" s="197" t="n">
        <v>37026.3653703704</v>
      </c>
      <c r="I1813" s="0" t="s">
        <v>633</v>
      </c>
      <c r="M1813" s="0" t="s">
        <v>927</v>
      </c>
      <c r="N1813" s="0" t="s">
        <v>1341</v>
      </c>
      <c r="O1813" s="0" t="s">
        <v>1342</v>
      </c>
      <c r="P1813" s="198" t="n">
        <v>5000</v>
      </c>
      <c r="S1813" s="0" t="s">
        <v>1343</v>
      </c>
      <c r="T1813" s="0" t="s">
        <v>772</v>
      </c>
      <c r="U1813" s="200" t="n">
        <v>4.5</v>
      </c>
      <c r="V1813" s="0" t="s">
        <v>2378</v>
      </c>
      <c r="W1813" s="0" t="s">
        <v>1345</v>
      </c>
      <c r="X1813" s="0" t="s">
        <v>1346</v>
      </c>
      <c r="Y1813" s="0" t="s">
        <v>893</v>
      </c>
      <c r="Z1813" s="0" t="s">
        <v>573</v>
      </c>
      <c r="AA1813" s="0" t="s">
        <v>2379</v>
      </c>
      <c r="AB1813" s="197" t="n">
        <v>37043.875</v>
      </c>
      <c r="AC1813" s="197" t="n">
        <v>37072.875</v>
      </c>
      <c r="AD1813" s="0" t="n">
        <f aca="false">(AC1813-AB1813+1)*SUM(P1813:Q1813)</f>
        <v>150000</v>
      </c>
    </row>
    <row r="1814" customFormat="false" ht="12.75" hidden="false" customHeight="false" outlineLevel="0" collapsed="false">
      <c r="A1814" s="191" t="str">
        <f aca="false">B1814&amp;" "&amp;C1814&amp;" "&amp;D1814</f>
        <v>US Natural Gas Physical</v>
      </c>
      <c r="B1814" s="191" t="str">
        <f aca="false">IF((LEFT(N1814,2)="US"),"US","")</f>
        <v>US</v>
      </c>
      <c r="C1814" s="191" t="str">
        <f aca="false">M1814</f>
        <v>Natural Gas</v>
      </c>
      <c r="D1814" s="191" t="str">
        <f aca="false">IF(ISNUMBER(FIND("Phy",N1814))=TRUE(),"Physical","Financial")</f>
        <v>Physical</v>
      </c>
      <c r="E1814" s="191" t="n">
        <f aca="false">IF(VLOOKUP(S1814,'DD-Lookup'!$J$6:$L$50,3,FALSE())="Monthly",(YEAR(AC1814)-YEAR(AB1814))*12+MONTH(AC1814)-MONTH(AB1814)+1,(AC1814-AB1814+1))</f>
        <v>1</v>
      </c>
      <c r="F1814" s="220" t="n">
        <f aca="false">E1814*SUM(P1814:Q1814)</f>
        <v>5000</v>
      </c>
      <c r="G1814" s="196" t="n">
        <v>1246468</v>
      </c>
      <c r="H1814" s="197" t="n">
        <v>37026.3653703704</v>
      </c>
      <c r="I1814" s="0" t="s">
        <v>1432</v>
      </c>
      <c r="M1814" s="0" t="s">
        <v>927</v>
      </c>
      <c r="N1814" s="0" t="s">
        <v>1371</v>
      </c>
      <c r="O1814" s="0" t="s">
        <v>1436</v>
      </c>
      <c r="P1814" s="198" t="n">
        <v>5000</v>
      </c>
      <c r="S1814" s="0" t="s">
        <v>1343</v>
      </c>
      <c r="T1814" s="0" t="s">
        <v>772</v>
      </c>
      <c r="U1814" s="200" t="n">
        <v>4.345</v>
      </c>
      <c r="V1814" s="0" t="s">
        <v>1434</v>
      </c>
      <c r="W1814" s="0" t="s">
        <v>1424</v>
      </c>
      <c r="X1814" s="0" t="s">
        <v>1425</v>
      </c>
      <c r="Y1814" s="0" t="s">
        <v>1376</v>
      </c>
      <c r="Z1814" s="0" t="s">
        <v>573</v>
      </c>
      <c r="AA1814" s="0" t="n">
        <v>789391</v>
      </c>
      <c r="AB1814" s="197" t="n">
        <v>37027.875</v>
      </c>
      <c r="AC1814" s="197" t="n">
        <v>37027.875</v>
      </c>
    </row>
    <row r="1815" customFormat="false" ht="12.75" hidden="false" customHeight="false" outlineLevel="0" collapsed="false">
      <c r="A1815" s="191" t="str">
        <f aca="false">B1815&amp;" "&amp;C1815&amp;" "&amp;D1815</f>
        <v>US Power Physical</v>
      </c>
      <c r="B1815" s="191" t="str">
        <f aca="false">IF((LEFT(N1815,2)="US"),"US","")</f>
        <v>US</v>
      </c>
      <c r="C1815" s="191" t="str">
        <f aca="false">M1815</f>
        <v>Power</v>
      </c>
      <c r="D1815" s="191" t="str">
        <f aca="false">IF(ISNUMBER(FIND("Phy",N1815))=TRUE(),"Physical","Financial")</f>
        <v>Physical</v>
      </c>
      <c r="E1815" s="191" t="n">
        <f aca="false">IF(VLOOKUP(S1815,'DD-Lookup'!$J$6:$L$50,3,FALSE())="Monthly",(YEAR(AC1815)-YEAR(AB1815))*12+MONTH(AC1815)-MONTH(AB1815)+1,(AC1815-AB1815+1))</f>
        <v>1</v>
      </c>
      <c r="F1815" s="220" t="n">
        <f aca="false">E1815*SUM(P1815:Q1815)</f>
        <v>25</v>
      </c>
      <c r="G1815" s="196" t="n">
        <v>1246469</v>
      </c>
      <c r="H1815" s="197" t="n">
        <v>37026.3654166667</v>
      </c>
      <c r="I1815" s="0" t="s">
        <v>1340</v>
      </c>
      <c r="M1815" s="0" t="s">
        <v>72</v>
      </c>
      <c r="N1815" s="0" t="s">
        <v>1741</v>
      </c>
      <c r="O1815" s="0" t="s">
        <v>1863</v>
      </c>
      <c r="Q1815" s="198" t="n">
        <v>25</v>
      </c>
      <c r="S1815" s="0" t="s">
        <v>781</v>
      </c>
      <c r="T1815" s="0" t="s">
        <v>772</v>
      </c>
      <c r="U1815" s="200" t="n">
        <v>250</v>
      </c>
      <c r="V1815" s="0" t="s">
        <v>2100</v>
      </c>
      <c r="W1815" s="0" t="s">
        <v>1762</v>
      </c>
      <c r="X1815" s="0" t="s">
        <v>1826</v>
      </c>
      <c r="Y1815" s="0" t="s">
        <v>1167</v>
      </c>
      <c r="Z1815" s="0" t="s">
        <v>628</v>
      </c>
      <c r="AA1815" s="0" t="n">
        <v>611165.1</v>
      </c>
      <c r="AB1815" s="197" t="n">
        <v>37027.875</v>
      </c>
      <c r="AC1815" s="197" t="n">
        <v>37027.875</v>
      </c>
    </row>
    <row r="1816" customFormat="false" ht="12.75" hidden="false" customHeight="false" outlineLevel="0" collapsed="false">
      <c r="A1816" s="191" t="str">
        <f aca="false">B1816&amp;" "&amp;C1816&amp;" "&amp;D1816</f>
        <v>US Natural Gas Physical</v>
      </c>
      <c r="B1816" s="191" t="str">
        <f aca="false">IF((LEFT(N1816,2)="US"),"US","")</f>
        <v>US</v>
      </c>
      <c r="C1816" s="191" t="str">
        <f aca="false">M1816</f>
        <v>Natural Gas</v>
      </c>
      <c r="D1816" s="191" t="str">
        <f aca="false">IF(ISNUMBER(FIND("Phy",N1816))=TRUE(),"Physical","Financial")</f>
        <v>Physical</v>
      </c>
      <c r="E1816" s="191" t="n">
        <f aca="false">IF(VLOOKUP(S1816,'DD-Lookup'!$J$6:$L$50,3,FALSE())="Monthly",(YEAR(AC1816)-YEAR(AB1816))*12+MONTH(AC1816)-MONTH(AB1816)+1,(AC1816-AB1816+1))</f>
        <v>1</v>
      </c>
      <c r="F1816" s="220" t="n">
        <f aca="false">E1816*SUM(P1816:Q1816)</f>
        <v>10000</v>
      </c>
      <c r="G1816" s="196" t="n">
        <v>1246470</v>
      </c>
      <c r="H1816" s="197" t="n">
        <v>37026.3654398148</v>
      </c>
      <c r="I1816" s="0" t="s">
        <v>1251</v>
      </c>
      <c r="M1816" s="0" t="s">
        <v>927</v>
      </c>
      <c r="N1816" s="0" t="s">
        <v>1371</v>
      </c>
      <c r="O1816" s="0" t="s">
        <v>1372</v>
      </c>
      <c r="P1816" s="198" t="n">
        <v>10000</v>
      </c>
      <c r="S1816" s="0" t="s">
        <v>1343</v>
      </c>
      <c r="T1816" s="0" t="s">
        <v>772</v>
      </c>
      <c r="U1816" s="200" t="n">
        <v>4.5575</v>
      </c>
      <c r="V1816" s="0" t="s">
        <v>1373</v>
      </c>
      <c r="W1816" s="0" t="s">
        <v>1374</v>
      </c>
      <c r="X1816" s="0" t="s">
        <v>1375</v>
      </c>
      <c r="Y1816" s="0" t="s">
        <v>1376</v>
      </c>
      <c r="Z1816" s="0" t="s">
        <v>573</v>
      </c>
      <c r="AA1816" s="0" t="n">
        <v>789392</v>
      </c>
      <c r="AB1816" s="197" t="n">
        <v>37027.875</v>
      </c>
      <c r="AC1816" s="197" t="n">
        <v>37027.875</v>
      </c>
    </row>
    <row r="1817" customFormat="false" ht="12.75" hidden="false" customHeight="false" outlineLevel="0" collapsed="false">
      <c r="A1817" s="191" t="str">
        <f aca="false">B1817&amp;" "&amp;C1817&amp;" "&amp;D1817</f>
        <v>US Natural Gas Physical</v>
      </c>
      <c r="B1817" s="191" t="str">
        <f aca="false">IF((LEFT(N1817,2)="US"),"US","")</f>
        <v>US</v>
      </c>
      <c r="C1817" s="191" t="str">
        <f aca="false">M1817</f>
        <v>Natural Gas</v>
      </c>
      <c r="D1817" s="191" t="str">
        <f aca="false">IF(ISNUMBER(FIND("Phy",N1817))=TRUE(),"Physical","Financial")</f>
        <v>Physical</v>
      </c>
      <c r="E1817" s="191" t="n">
        <f aca="false">IF(VLOOKUP(S1817,'DD-Lookup'!$J$6:$L$50,3,FALSE())="Monthly",(YEAR(AC1817)-YEAR(AB1817))*12+MONTH(AC1817)-MONTH(AB1817)+1,(AC1817-AB1817+1))</f>
        <v>1</v>
      </c>
      <c r="F1817" s="220" t="n">
        <f aca="false">E1817*SUM(P1817:Q1817)</f>
        <v>5000</v>
      </c>
      <c r="G1817" s="196" t="n">
        <v>1246472</v>
      </c>
      <c r="H1817" s="197" t="n">
        <v>37026.3654861111</v>
      </c>
      <c r="I1817" s="0" t="s">
        <v>1352</v>
      </c>
      <c r="M1817" s="0" t="s">
        <v>927</v>
      </c>
      <c r="N1817" s="0" t="s">
        <v>1371</v>
      </c>
      <c r="O1817" s="0" t="s">
        <v>1436</v>
      </c>
      <c r="P1817" s="198" t="n">
        <v>5000</v>
      </c>
      <c r="S1817" s="0" t="s">
        <v>1343</v>
      </c>
      <c r="T1817" s="0" t="s">
        <v>772</v>
      </c>
      <c r="U1817" s="200" t="n">
        <v>4.34</v>
      </c>
      <c r="V1817" s="0" t="s">
        <v>2380</v>
      </c>
      <c r="W1817" s="0" t="s">
        <v>1424</v>
      </c>
      <c r="X1817" s="0" t="s">
        <v>1425</v>
      </c>
      <c r="Y1817" s="0" t="s">
        <v>1376</v>
      </c>
      <c r="Z1817" s="0" t="s">
        <v>573</v>
      </c>
      <c r="AA1817" s="0" t="n">
        <v>789394</v>
      </c>
      <c r="AB1817" s="197" t="n">
        <v>37027.875</v>
      </c>
      <c r="AC1817" s="197" t="n">
        <v>37027.875</v>
      </c>
    </row>
    <row r="1818" customFormat="false" ht="12.75" hidden="false" customHeight="false" outlineLevel="0" collapsed="false">
      <c r="A1818" s="191" t="str">
        <f aca="false">B1818&amp;" "&amp;C1818&amp;" "&amp;D1818</f>
        <v>US Natural Gas Physical</v>
      </c>
      <c r="B1818" s="191" t="str">
        <f aca="false">IF((LEFT(N1818,2)="US"),"US","")</f>
        <v>US</v>
      </c>
      <c r="C1818" s="191" t="str">
        <f aca="false">M1818</f>
        <v>Natural Gas</v>
      </c>
      <c r="D1818" s="191" t="str">
        <f aca="false">IF(ISNUMBER(FIND("Phy",N1818))=TRUE(),"Physical","Financial")</f>
        <v>Physical</v>
      </c>
      <c r="E1818" s="191" t="n">
        <f aca="false">IF(VLOOKUP(S1818,'DD-Lookup'!$J$6:$L$50,3,FALSE())="Monthly",(YEAR(AC1818)-YEAR(AB1818))*12+MONTH(AC1818)-MONTH(AB1818)+1,(AC1818-AB1818+1))</f>
        <v>1</v>
      </c>
      <c r="F1818" s="220" t="n">
        <f aca="false">E1818*SUM(P1818:Q1818)</f>
        <v>5000</v>
      </c>
      <c r="G1818" s="196" t="n">
        <v>1246471</v>
      </c>
      <c r="H1818" s="197" t="n">
        <v>37026.3654861111</v>
      </c>
      <c r="I1818" s="0" t="s">
        <v>1328</v>
      </c>
      <c r="M1818" s="0" t="s">
        <v>927</v>
      </c>
      <c r="N1818" s="0" t="s">
        <v>1371</v>
      </c>
      <c r="O1818" s="0" t="s">
        <v>1423</v>
      </c>
      <c r="Q1818" s="198" t="n">
        <v>5000</v>
      </c>
      <c r="S1818" s="0" t="s">
        <v>1343</v>
      </c>
      <c r="T1818" s="0" t="s">
        <v>772</v>
      </c>
      <c r="U1818" s="200" t="n">
        <v>4.32</v>
      </c>
      <c r="V1818" s="0" t="s">
        <v>1456</v>
      </c>
      <c r="W1818" s="0" t="s">
        <v>1424</v>
      </c>
      <c r="X1818" s="0" t="s">
        <v>1425</v>
      </c>
      <c r="Y1818" s="0" t="s">
        <v>1376</v>
      </c>
      <c r="Z1818" s="0" t="s">
        <v>573</v>
      </c>
      <c r="AA1818" s="0" t="n">
        <v>789393</v>
      </c>
      <c r="AB1818" s="197" t="n">
        <v>37027.875</v>
      </c>
      <c r="AC1818" s="197" t="n">
        <v>37027.875</v>
      </c>
    </row>
    <row r="1819" customFormat="false" ht="12.75" hidden="false" customHeight="false" outlineLevel="0" collapsed="false">
      <c r="A1819" s="191" t="str">
        <f aca="false">B1819&amp;" "&amp;C1819&amp;" "&amp;D1819</f>
        <v>US Natural Gas Financial</v>
      </c>
      <c r="B1819" s="191" t="str">
        <f aca="false">IF((LEFT(N1819,2)="US"),"US","")</f>
        <v>US</v>
      </c>
      <c r="C1819" s="191" t="str">
        <f aca="false">M1819</f>
        <v>Natural Gas</v>
      </c>
      <c r="D1819" s="191" t="str">
        <f aca="false">IF(ISNUMBER(FIND("Phy",N1819))=TRUE(),"Physical","Financial")</f>
        <v>Financial</v>
      </c>
      <c r="E1819" s="191" t="n">
        <f aca="false">IF(VLOOKUP(S1819,'DD-Lookup'!$J$6:$L$50,3,FALSE())="Monthly",(YEAR(AC1819)-YEAR(AB1819))*12+MONTH(AC1819)-MONTH(AB1819)+1,(AC1819-AB1819+1))</f>
        <v>151</v>
      </c>
      <c r="F1819" s="220" t="n">
        <f aca="false">E1819*SUM(P1819:Q1819)</f>
        <v>755000</v>
      </c>
      <c r="G1819" s="196" t="n">
        <v>1246474</v>
      </c>
      <c r="H1819" s="197" t="n">
        <v>37026.3655555556</v>
      </c>
      <c r="I1819" s="0" t="s">
        <v>609</v>
      </c>
      <c r="M1819" s="0" t="s">
        <v>927</v>
      </c>
      <c r="N1819" s="0" t="s">
        <v>1341</v>
      </c>
      <c r="O1819" s="0" t="s">
        <v>1442</v>
      </c>
      <c r="P1819" s="198" t="n">
        <v>5000</v>
      </c>
      <c r="S1819" s="0" t="s">
        <v>1343</v>
      </c>
      <c r="T1819" s="0" t="s">
        <v>772</v>
      </c>
      <c r="U1819" s="200" t="n">
        <v>4.89</v>
      </c>
      <c r="V1819" s="0" t="s">
        <v>1642</v>
      </c>
      <c r="W1819" s="0" t="s">
        <v>1345</v>
      </c>
      <c r="X1819" s="0" t="s">
        <v>1346</v>
      </c>
      <c r="Y1819" s="0" t="s">
        <v>893</v>
      </c>
      <c r="Z1819" s="0" t="s">
        <v>573</v>
      </c>
      <c r="AA1819" s="0" t="s">
        <v>2381</v>
      </c>
      <c r="AB1819" s="197" t="n">
        <v>37196</v>
      </c>
      <c r="AC1819" s="197" t="n">
        <v>37346</v>
      </c>
      <c r="AD1819" s="0" t="n">
        <f aca="false">(AC1819-AB1819+1)*SUM(P1819:Q1819)</f>
        <v>755000</v>
      </c>
    </row>
    <row r="1820" customFormat="false" ht="12.75" hidden="false" customHeight="false" outlineLevel="0" collapsed="false">
      <c r="A1820" s="191" t="str">
        <f aca="false">B1820&amp;" "&amp;C1820&amp;" "&amp;D1820</f>
        <v>US Natural Gas Physical</v>
      </c>
      <c r="B1820" s="191" t="str">
        <f aca="false">IF((LEFT(N1820,2)="US"),"US","")</f>
        <v>US</v>
      </c>
      <c r="C1820" s="191" t="str">
        <f aca="false">M1820</f>
        <v>Natural Gas</v>
      </c>
      <c r="D1820" s="191" t="str">
        <f aca="false">IF(ISNUMBER(FIND("Phy",N1820))=TRUE(),"Physical","Financial")</f>
        <v>Physical</v>
      </c>
      <c r="E1820" s="191" t="n">
        <f aca="false">IF(VLOOKUP(S1820,'DD-Lookup'!$J$6:$L$50,3,FALSE())="Monthly",(YEAR(AC1820)-YEAR(AB1820))*12+MONTH(AC1820)-MONTH(AB1820)+1,(AC1820-AB1820+1))</f>
        <v>1</v>
      </c>
      <c r="F1820" s="220" t="n">
        <f aca="false">E1820*SUM(P1820:Q1820)</f>
        <v>497</v>
      </c>
      <c r="G1820" s="196" t="n">
        <v>1246475</v>
      </c>
      <c r="H1820" s="197" t="n">
        <v>37026.3655787037</v>
      </c>
      <c r="I1820" s="0" t="s">
        <v>1647</v>
      </c>
      <c r="M1820" s="0" t="s">
        <v>927</v>
      </c>
      <c r="N1820" s="0" t="s">
        <v>1371</v>
      </c>
      <c r="O1820" s="0" t="s">
        <v>1534</v>
      </c>
      <c r="P1820" s="198" t="n">
        <v>497</v>
      </c>
      <c r="S1820" s="0" t="s">
        <v>1343</v>
      </c>
      <c r="T1820" s="0" t="s">
        <v>772</v>
      </c>
      <c r="U1820" s="200" t="n">
        <v>4.66</v>
      </c>
      <c r="V1820" s="0" t="s">
        <v>2382</v>
      </c>
      <c r="W1820" s="0" t="s">
        <v>1504</v>
      </c>
      <c r="X1820" s="0" t="s">
        <v>1505</v>
      </c>
      <c r="Y1820" s="0" t="s">
        <v>1376</v>
      </c>
      <c r="Z1820" s="0" t="s">
        <v>573</v>
      </c>
      <c r="AA1820" s="0" t="n">
        <v>789395</v>
      </c>
      <c r="AB1820" s="197" t="n">
        <v>37027.875</v>
      </c>
      <c r="AC1820" s="197" t="n">
        <v>37027.875</v>
      </c>
    </row>
    <row r="1821" customFormat="false" ht="12.75" hidden="false" customHeight="false" outlineLevel="0" collapsed="false">
      <c r="A1821" s="191" t="str">
        <f aca="false">B1821&amp;" "&amp;C1821&amp;" "&amp;D1821</f>
        <v>US Power Physical</v>
      </c>
      <c r="B1821" s="191" t="str">
        <f aca="false">IF((LEFT(N1821,2)="US"),"US","")</f>
        <v>US</v>
      </c>
      <c r="C1821" s="191" t="str">
        <f aca="false">M1821</f>
        <v>Power</v>
      </c>
      <c r="D1821" s="191" t="str">
        <f aca="false">IF(ISNUMBER(FIND("Phy",N1821))=TRUE(),"Physical","Financial")</f>
        <v>Physical</v>
      </c>
      <c r="E1821" s="191" t="n">
        <f aca="false">IF(VLOOKUP(S1821,'DD-Lookup'!$J$6:$L$50,3,FALSE())="Monthly",(YEAR(AC1821)-YEAR(AB1821))*12+MONTH(AC1821)-MONTH(AB1821)+1,(AC1821-AB1821+1))</f>
        <v>1</v>
      </c>
      <c r="F1821" s="220" t="n">
        <f aca="false">E1821*SUM(P1821:Q1821)</f>
        <v>25</v>
      </c>
      <c r="G1821" s="196" t="n">
        <v>1246477</v>
      </c>
      <c r="H1821" s="197" t="n">
        <v>37026.365625</v>
      </c>
      <c r="I1821" s="0" t="s">
        <v>1254</v>
      </c>
      <c r="M1821" s="0" t="s">
        <v>72</v>
      </c>
      <c r="N1821" s="0" t="s">
        <v>1746</v>
      </c>
      <c r="O1821" s="0" t="s">
        <v>1769</v>
      </c>
      <c r="P1821" s="198" t="n">
        <v>25</v>
      </c>
      <c r="S1821" s="0" t="s">
        <v>781</v>
      </c>
      <c r="T1821" s="0" t="s">
        <v>772</v>
      </c>
      <c r="U1821" s="200" t="n">
        <v>237</v>
      </c>
      <c r="V1821" s="0" t="s">
        <v>2383</v>
      </c>
      <c r="W1821" s="0" t="s">
        <v>1768</v>
      </c>
      <c r="X1821" s="0" t="s">
        <v>1750</v>
      </c>
      <c r="Y1821" s="0" t="s">
        <v>1167</v>
      </c>
      <c r="Z1821" s="0" t="s">
        <v>628</v>
      </c>
      <c r="AA1821" s="0" t="n">
        <v>611166.1</v>
      </c>
      <c r="AB1821" s="197" t="n">
        <v>37027.875</v>
      </c>
      <c r="AC1821" s="197" t="n">
        <v>37027.875</v>
      </c>
    </row>
    <row r="1822" customFormat="false" ht="12.75" hidden="false" customHeight="false" outlineLevel="0" collapsed="false">
      <c r="A1822" s="191" t="str">
        <f aca="false">B1822&amp;" "&amp;C1822&amp;" "&amp;D1822</f>
        <v>US Natural Gas Financial</v>
      </c>
      <c r="B1822" s="191" t="str">
        <f aca="false">IF((LEFT(N1822,2)="US"),"US","")</f>
        <v>US</v>
      </c>
      <c r="C1822" s="191" t="str">
        <f aca="false">M1822</f>
        <v>Natural Gas</v>
      </c>
      <c r="D1822" s="191" t="str">
        <f aca="false">IF(ISNUMBER(FIND("Phy",N1822))=TRUE(),"Physical","Financial")</f>
        <v>Financial</v>
      </c>
      <c r="E1822" s="191" t="n">
        <f aca="false">IF(VLOOKUP(S1822,'DD-Lookup'!$J$6:$L$50,3,FALSE())="Monthly",(YEAR(AC1822)-YEAR(AB1822))*12+MONTH(AC1822)-MONTH(AB1822)+1,(AC1822-AB1822+1))</f>
        <v>30</v>
      </c>
      <c r="F1822" s="220" t="n">
        <f aca="false">E1822*SUM(P1822:Q1822)</f>
        <v>150000</v>
      </c>
      <c r="G1822" s="196" t="n">
        <v>1246478</v>
      </c>
      <c r="H1822" s="197" t="n">
        <v>37026.3656365741</v>
      </c>
      <c r="I1822" s="0" t="s">
        <v>1383</v>
      </c>
      <c r="M1822" s="0" t="s">
        <v>927</v>
      </c>
      <c r="N1822" s="0" t="s">
        <v>1341</v>
      </c>
      <c r="O1822" s="0" t="s">
        <v>1342</v>
      </c>
      <c r="P1822" s="198" t="n">
        <v>5000</v>
      </c>
      <c r="S1822" s="0" t="s">
        <v>1343</v>
      </c>
      <c r="T1822" s="0" t="s">
        <v>772</v>
      </c>
      <c r="U1822" s="200" t="n">
        <v>4.5</v>
      </c>
      <c r="V1822" s="0" t="s">
        <v>2371</v>
      </c>
      <c r="W1822" s="0" t="s">
        <v>1345</v>
      </c>
      <c r="X1822" s="0" t="s">
        <v>1346</v>
      </c>
      <c r="Y1822" s="0" t="s">
        <v>893</v>
      </c>
      <c r="Z1822" s="0" t="s">
        <v>573</v>
      </c>
      <c r="AA1822" s="0" t="s">
        <v>2384</v>
      </c>
      <c r="AB1822" s="197" t="n">
        <v>37043.875</v>
      </c>
      <c r="AC1822" s="197" t="n">
        <v>37072.875</v>
      </c>
      <c r="AD1822" s="0" t="n">
        <f aca="false">(AC1822-AB1822+1)*SUM(P1822:Q1822)</f>
        <v>150000</v>
      </c>
    </row>
    <row r="1823" customFormat="false" ht="12.75" hidden="false" customHeight="false" outlineLevel="0" collapsed="false">
      <c r="A1823" s="191" t="str">
        <f aca="false">B1823&amp;" "&amp;C1823&amp;" "&amp;D1823</f>
        <v>US Natural Gas Physical</v>
      </c>
      <c r="B1823" s="191" t="str">
        <f aca="false">IF((LEFT(N1823,2)="US"),"US","")</f>
        <v>US</v>
      </c>
      <c r="C1823" s="191" t="str">
        <f aca="false">M1823</f>
        <v>Natural Gas</v>
      </c>
      <c r="D1823" s="191" t="str">
        <f aca="false">IF(ISNUMBER(FIND("Phy",N1823))=TRUE(),"Physical","Financial")</f>
        <v>Physical</v>
      </c>
      <c r="E1823" s="191" t="n">
        <f aca="false">IF(VLOOKUP(S1823,'DD-Lookup'!$J$6:$L$50,3,FALSE())="Monthly",(YEAR(AC1823)-YEAR(AB1823))*12+MONTH(AC1823)-MONTH(AB1823)+1,(AC1823-AB1823+1))</f>
        <v>1</v>
      </c>
      <c r="F1823" s="220" t="n">
        <f aca="false">E1823*SUM(P1823:Q1823)</f>
        <v>5000</v>
      </c>
      <c r="G1823" s="196" t="n">
        <v>1246479</v>
      </c>
      <c r="H1823" s="197" t="n">
        <v>37026.3656481481</v>
      </c>
      <c r="I1823" s="0" t="s">
        <v>2217</v>
      </c>
      <c r="M1823" s="0" t="s">
        <v>927</v>
      </c>
      <c r="N1823" s="0" t="s">
        <v>1371</v>
      </c>
      <c r="O1823" s="0" t="s">
        <v>2249</v>
      </c>
      <c r="Q1823" s="198" t="n">
        <v>5000</v>
      </c>
      <c r="S1823" s="0" t="s">
        <v>1343</v>
      </c>
      <c r="T1823" s="0" t="s">
        <v>772</v>
      </c>
      <c r="U1823" s="200" t="n">
        <v>4.5488</v>
      </c>
      <c r="V1823" s="0" t="s">
        <v>2218</v>
      </c>
      <c r="W1823" s="0" t="s">
        <v>1374</v>
      </c>
      <c r="X1823" s="0" t="s">
        <v>1375</v>
      </c>
      <c r="Y1823" s="0" t="s">
        <v>1376</v>
      </c>
      <c r="Z1823" s="0" t="s">
        <v>573</v>
      </c>
      <c r="AA1823" s="0" t="n">
        <v>789396</v>
      </c>
      <c r="AB1823" s="197" t="n">
        <v>37027.875</v>
      </c>
      <c r="AC1823" s="197" t="n">
        <v>37027.875</v>
      </c>
    </row>
    <row r="1824" customFormat="false" ht="12.75" hidden="false" customHeight="false" outlineLevel="0" collapsed="false">
      <c r="A1824" s="191" t="str">
        <f aca="false">B1824&amp;" "&amp;C1824&amp;" "&amp;D1824</f>
        <v>US Natural Gas Physical</v>
      </c>
      <c r="B1824" s="191" t="str">
        <f aca="false">IF((LEFT(N1824,2)="US"),"US","")</f>
        <v>US</v>
      </c>
      <c r="C1824" s="191" t="str">
        <f aca="false">M1824</f>
        <v>Natural Gas</v>
      </c>
      <c r="D1824" s="191" t="str">
        <f aca="false">IF(ISNUMBER(FIND("Phy",N1824))=TRUE(),"Physical","Financial")</f>
        <v>Physical</v>
      </c>
      <c r="E1824" s="191" t="n">
        <f aca="false">IF(VLOOKUP(S1824,'DD-Lookup'!$J$6:$L$50,3,FALSE())="Monthly",(YEAR(AC1824)-YEAR(AB1824))*12+MONTH(AC1824)-MONTH(AB1824)+1,(AC1824-AB1824+1))</f>
        <v>1</v>
      </c>
      <c r="F1824" s="220" t="n">
        <f aca="false">E1824*SUM(P1824:Q1824)</f>
        <v>5000</v>
      </c>
      <c r="G1824" s="196" t="n">
        <v>1246480</v>
      </c>
      <c r="H1824" s="197" t="n">
        <v>37026.3656828704</v>
      </c>
      <c r="I1824" s="0" t="s">
        <v>625</v>
      </c>
      <c r="M1824" s="0" t="s">
        <v>927</v>
      </c>
      <c r="N1824" s="0" t="s">
        <v>1371</v>
      </c>
      <c r="O1824" s="0" t="s">
        <v>1423</v>
      </c>
      <c r="P1824" s="198" t="n">
        <v>5000</v>
      </c>
      <c r="S1824" s="0" t="s">
        <v>1343</v>
      </c>
      <c r="T1824" s="0" t="s">
        <v>772</v>
      </c>
      <c r="U1824" s="200" t="n">
        <v>4.315</v>
      </c>
      <c r="V1824" s="0" t="s">
        <v>1496</v>
      </c>
      <c r="W1824" s="0" t="s">
        <v>1424</v>
      </c>
      <c r="X1824" s="0" t="s">
        <v>1425</v>
      </c>
      <c r="Y1824" s="0" t="s">
        <v>1376</v>
      </c>
      <c r="Z1824" s="0" t="s">
        <v>573</v>
      </c>
      <c r="AA1824" s="0" t="n">
        <v>789397</v>
      </c>
      <c r="AB1824" s="197" t="n">
        <v>37027.875</v>
      </c>
      <c r="AC1824" s="197" t="n">
        <v>37027.875</v>
      </c>
    </row>
    <row r="1825" customFormat="false" ht="12.75" hidden="false" customHeight="false" outlineLevel="0" collapsed="false">
      <c r="A1825" s="191" t="str">
        <f aca="false">B1825&amp;" "&amp;C1825&amp;" "&amp;D1825</f>
        <v>US Natural Gas Financial</v>
      </c>
      <c r="B1825" s="191" t="str">
        <f aca="false">IF((LEFT(N1825,2)="US"),"US","")</f>
        <v>US</v>
      </c>
      <c r="C1825" s="191" t="str">
        <f aca="false">M1825</f>
        <v>Natural Gas</v>
      </c>
      <c r="D1825" s="191" t="str">
        <f aca="false">IF(ISNUMBER(FIND("Phy",N1825))=TRUE(),"Physical","Financial")</f>
        <v>Financial</v>
      </c>
      <c r="E1825" s="191" t="n">
        <f aca="false">IF(VLOOKUP(S1825,'DD-Lookup'!$J$6:$L$50,3,FALSE())="Monthly",(YEAR(AC1825)-YEAR(AB1825))*12+MONTH(AC1825)-MONTH(AB1825)+1,(AC1825-AB1825+1))</f>
        <v>30</v>
      </c>
      <c r="F1825" s="220" t="n">
        <f aca="false">E1825*SUM(P1825:Q1825)</f>
        <v>3000</v>
      </c>
      <c r="G1825" s="196" t="n">
        <v>1246481</v>
      </c>
      <c r="H1825" s="197" t="n">
        <v>37026.3657060185</v>
      </c>
      <c r="I1825" s="0" t="s">
        <v>1420</v>
      </c>
      <c r="M1825" s="0" t="s">
        <v>927</v>
      </c>
      <c r="N1825" s="0" t="s">
        <v>2058</v>
      </c>
      <c r="O1825" s="0" t="s">
        <v>2385</v>
      </c>
      <c r="Q1825" s="198" t="n">
        <v>100</v>
      </c>
      <c r="S1825" s="0" t="s">
        <v>2060</v>
      </c>
      <c r="T1825" s="0" t="s">
        <v>772</v>
      </c>
      <c r="U1825" s="200" t="n">
        <v>0.08</v>
      </c>
      <c r="V1825" s="0" t="s">
        <v>2322</v>
      </c>
      <c r="W1825" s="0" t="s">
        <v>2061</v>
      </c>
      <c r="X1825" s="0" t="s">
        <v>2062</v>
      </c>
      <c r="Y1825" s="0" t="s">
        <v>893</v>
      </c>
      <c r="Z1825" s="0" t="s">
        <v>573</v>
      </c>
      <c r="AA1825" s="0" t="s">
        <v>2386</v>
      </c>
      <c r="AB1825" s="197" t="n">
        <v>37043</v>
      </c>
      <c r="AC1825" s="197" t="n">
        <v>37072</v>
      </c>
      <c r="AD1825" s="0" t="n">
        <f aca="false">(AC1825-AB1825+1)*SUM(P1825:Q1825)</f>
        <v>3000</v>
      </c>
    </row>
    <row r="1826" customFormat="false" ht="12.75" hidden="false" customHeight="false" outlineLevel="0" collapsed="false">
      <c r="A1826" s="191" t="str">
        <f aca="false">B1826&amp;" "&amp;C1826&amp;" "&amp;D1826</f>
        <v>US Power Physical</v>
      </c>
      <c r="B1826" s="191" t="str">
        <f aca="false">IF((LEFT(N1826,2)="US"),"US","")</f>
        <v>US</v>
      </c>
      <c r="C1826" s="191" t="str">
        <f aca="false">M1826</f>
        <v>Power</v>
      </c>
      <c r="D1826" s="191" t="str">
        <f aca="false">IF(ISNUMBER(FIND("Phy",N1826))=TRUE(),"Physical","Financial")</f>
        <v>Physical</v>
      </c>
      <c r="E1826" s="191" t="n">
        <f aca="false">IF(VLOOKUP(S1826,'DD-Lookup'!$J$6:$L$50,3,FALSE())="Monthly",(YEAR(AC1826)-YEAR(AB1826))*12+MONTH(AC1826)-MONTH(AB1826)+1,(AC1826-AB1826+1))</f>
        <v>1</v>
      </c>
      <c r="F1826" s="220" t="n">
        <f aca="false">E1826*SUM(P1826:Q1826)</f>
        <v>25</v>
      </c>
      <c r="G1826" s="196" t="n">
        <v>1246482</v>
      </c>
      <c r="H1826" s="197" t="n">
        <v>37026.3657060185</v>
      </c>
      <c r="I1826" s="0" t="s">
        <v>1889</v>
      </c>
      <c r="M1826" s="0" t="s">
        <v>72</v>
      </c>
      <c r="N1826" s="0" t="s">
        <v>1746</v>
      </c>
      <c r="O1826" s="0" t="s">
        <v>1766</v>
      </c>
      <c r="P1826" s="198" t="n">
        <v>25</v>
      </c>
      <c r="S1826" s="0" t="s">
        <v>781</v>
      </c>
      <c r="T1826" s="0" t="s">
        <v>772</v>
      </c>
      <c r="U1826" s="200" t="n">
        <v>202</v>
      </c>
      <c r="V1826" s="0" t="s">
        <v>2387</v>
      </c>
      <c r="W1826" s="0" t="s">
        <v>1768</v>
      </c>
      <c r="X1826" s="0" t="s">
        <v>1750</v>
      </c>
      <c r="Y1826" s="0" t="s">
        <v>1167</v>
      </c>
      <c r="Z1826" s="0" t="s">
        <v>628</v>
      </c>
      <c r="AA1826" s="0" t="n">
        <v>611167.1</v>
      </c>
      <c r="AB1826" s="197" t="n">
        <v>37027.875</v>
      </c>
      <c r="AC1826" s="197" t="n">
        <v>37027.875</v>
      </c>
    </row>
    <row r="1827" customFormat="false" ht="12.75" hidden="false" customHeight="false" outlineLevel="0" collapsed="false">
      <c r="A1827" s="191" t="str">
        <f aca="false">B1827&amp;" "&amp;C1827&amp;" "&amp;D1827</f>
        <v> Natural Gas Physical</v>
      </c>
      <c r="B1827" s="191" t="str">
        <f aca="false">IF((LEFT(N1827,2)="US"),"US","")</f>
        <v/>
      </c>
      <c r="C1827" s="191" t="str">
        <f aca="false">M1827</f>
        <v>Natural Gas</v>
      </c>
      <c r="D1827" s="191" t="str">
        <f aca="false">IF(ISNUMBER(FIND("Phy",N1827))=TRUE(),"Physical","Financial")</f>
        <v>Physical</v>
      </c>
      <c r="E1827" s="191" t="n">
        <f aca="false">IF(VLOOKUP(S1827,'DD-Lookup'!$J$6:$L$50,3,FALSE())="Monthly",(YEAR(AC1827)-YEAR(AB1827))*12+MONTH(AC1827)-MONTH(AB1827)+1,(AC1827-AB1827+1))</f>
        <v>1</v>
      </c>
      <c r="F1827" s="220" t="n">
        <f aca="false">E1827*SUM(P1827:Q1827)</f>
        <v>5000</v>
      </c>
      <c r="G1827" s="196" t="n">
        <v>1246483</v>
      </c>
      <c r="H1827" s="197" t="n">
        <v>37026.3657060185</v>
      </c>
      <c r="I1827" s="0" t="s">
        <v>2271</v>
      </c>
      <c r="M1827" s="0" t="s">
        <v>927</v>
      </c>
      <c r="N1827" s="0" t="s">
        <v>1719</v>
      </c>
      <c r="O1827" s="0" t="s">
        <v>2263</v>
      </c>
      <c r="Q1827" s="198" t="n">
        <v>5000</v>
      </c>
      <c r="S1827" s="0" t="s">
        <v>1343</v>
      </c>
      <c r="T1827" s="0" t="s">
        <v>772</v>
      </c>
      <c r="U1827" s="200" t="n">
        <v>4.33</v>
      </c>
      <c r="V1827" s="0" t="s">
        <v>2388</v>
      </c>
      <c r="W1827" s="0" t="s">
        <v>2265</v>
      </c>
      <c r="X1827" s="0" t="s">
        <v>2266</v>
      </c>
      <c r="Y1827" s="0" t="s">
        <v>1376</v>
      </c>
      <c r="Z1827" s="0" t="s">
        <v>646</v>
      </c>
      <c r="AA1827" s="0" t="n">
        <v>789398</v>
      </c>
      <c r="AB1827" s="197" t="n">
        <v>37027.875</v>
      </c>
      <c r="AC1827" s="197" t="n">
        <v>37027.875</v>
      </c>
    </row>
    <row r="1828" customFormat="false" ht="12.75" hidden="false" customHeight="false" outlineLevel="0" collapsed="false">
      <c r="A1828" s="191" t="str">
        <f aca="false">B1828&amp;" "&amp;C1828&amp;" "&amp;D1828</f>
        <v>US Natural Gas Physical</v>
      </c>
      <c r="B1828" s="191" t="str">
        <f aca="false">IF((LEFT(N1828,2)="US"),"US","")</f>
        <v>US</v>
      </c>
      <c r="C1828" s="191" t="str">
        <f aca="false">M1828</f>
        <v>Natural Gas</v>
      </c>
      <c r="D1828" s="191" t="str">
        <f aca="false">IF(ISNUMBER(FIND("Phy",N1828))=TRUE(),"Physical","Financial")</f>
        <v>Physical</v>
      </c>
      <c r="E1828" s="191" t="n">
        <f aca="false">IF(VLOOKUP(S1828,'DD-Lookup'!$J$6:$L$50,3,FALSE())="Monthly",(YEAR(AC1828)-YEAR(AB1828))*12+MONTH(AC1828)-MONTH(AB1828)+1,(AC1828-AB1828+1))</f>
        <v>1</v>
      </c>
      <c r="F1828" s="220" t="n">
        <f aca="false">E1828*SUM(P1828:Q1828)</f>
        <v>10000</v>
      </c>
      <c r="G1828" s="196" t="n">
        <v>1246485</v>
      </c>
      <c r="H1828" s="197" t="n">
        <v>37026.3657407407</v>
      </c>
      <c r="I1828" s="0" t="s">
        <v>1710</v>
      </c>
      <c r="M1828" s="0" t="s">
        <v>927</v>
      </c>
      <c r="N1828" s="0" t="s">
        <v>1371</v>
      </c>
      <c r="O1828" s="0" t="s">
        <v>1714</v>
      </c>
      <c r="Q1828" s="198" t="n">
        <v>10000</v>
      </c>
      <c r="S1828" s="0" t="s">
        <v>1343</v>
      </c>
      <c r="T1828" s="0" t="s">
        <v>772</v>
      </c>
      <c r="U1828" s="200" t="n">
        <v>5.85</v>
      </c>
      <c r="V1828" s="0" t="s">
        <v>2389</v>
      </c>
      <c r="W1828" s="0" t="s">
        <v>1675</v>
      </c>
      <c r="X1828" s="0" t="s">
        <v>1676</v>
      </c>
      <c r="Y1828" s="0" t="s">
        <v>1376</v>
      </c>
      <c r="Z1828" s="0" t="s">
        <v>573</v>
      </c>
      <c r="AA1828" s="0" t="n">
        <v>789399</v>
      </c>
      <c r="AB1828" s="197" t="n">
        <v>37027.875</v>
      </c>
      <c r="AC1828" s="197" t="n">
        <v>37027.875</v>
      </c>
    </row>
    <row r="1829" customFormat="false" ht="12.75" hidden="false" customHeight="false" outlineLevel="0" collapsed="false">
      <c r="A1829" s="191" t="str">
        <f aca="false">B1829&amp;" "&amp;C1829&amp;" "&amp;D1829</f>
        <v>US Natural Gas Physical</v>
      </c>
      <c r="B1829" s="191" t="str">
        <f aca="false">IF((LEFT(N1829,2)="US"),"US","")</f>
        <v>US</v>
      </c>
      <c r="C1829" s="191" t="str">
        <f aca="false">M1829</f>
        <v>Natural Gas</v>
      </c>
      <c r="D1829" s="191" t="str">
        <f aca="false">IF(ISNUMBER(FIND("Phy",N1829))=TRUE(),"Physical","Financial")</f>
        <v>Physical</v>
      </c>
      <c r="E1829" s="191" t="n">
        <f aca="false">IF(VLOOKUP(S1829,'DD-Lookup'!$J$6:$L$50,3,FALSE())="Monthly",(YEAR(AC1829)-YEAR(AB1829))*12+MONTH(AC1829)-MONTH(AB1829)+1,(AC1829-AB1829+1))</f>
        <v>1</v>
      </c>
      <c r="F1829" s="220" t="n">
        <f aca="false">E1829*SUM(P1829:Q1829)</f>
        <v>10000</v>
      </c>
      <c r="G1829" s="196" t="n">
        <v>1246486</v>
      </c>
      <c r="H1829" s="197" t="n">
        <v>37026.365775463</v>
      </c>
      <c r="I1829" s="0" t="s">
        <v>1251</v>
      </c>
      <c r="M1829" s="0" t="s">
        <v>927</v>
      </c>
      <c r="N1829" s="0" t="s">
        <v>1371</v>
      </c>
      <c r="O1829" s="0" t="s">
        <v>1372</v>
      </c>
      <c r="P1829" s="198" t="n">
        <v>10000</v>
      </c>
      <c r="S1829" s="0" t="s">
        <v>1343</v>
      </c>
      <c r="T1829" s="0" t="s">
        <v>772</v>
      </c>
      <c r="U1829" s="200" t="n">
        <v>4.5562</v>
      </c>
      <c r="V1829" s="0" t="s">
        <v>1373</v>
      </c>
      <c r="W1829" s="0" t="s">
        <v>1374</v>
      </c>
      <c r="X1829" s="0" t="s">
        <v>1375</v>
      </c>
      <c r="Y1829" s="0" t="s">
        <v>1376</v>
      </c>
      <c r="Z1829" s="0" t="s">
        <v>573</v>
      </c>
      <c r="AA1829" s="0" t="n">
        <v>789400</v>
      </c>
      <c r="AB1829" s="197" t="n">
        <v>37027.875</v>
      </c>
      <c r="AC1829" s="197" t="n">
        <v>37027.875</v>
      </c>
    </row>
    <row r="1830" customFormat="false" ht="12.75" hidden="false" customHeight="false" outlineLevel="0" collapsed="false">
      <c r="A1830" s="191" t="str">
        <f aca="false">B1830&amp;" "&amp;C1830&amp;" "&amp;D1830</f>
        <v>US Crude Financial</v>
      </c>
      <c r="B1830" s="191" t="str">
        <f aca="false">IF((LEFT(N1830,2)="US"),"US","")</f>
        <v>US</v>
      </c>
      <c r="C1830" s="191" t="str">
        <f aca="false">M1830</f>
        <v>Crude</v>
      </c>
      <c r="D1830" s="191" t="str">
        <f aca="false">IF(ISNUMBER(FIND("Phy",N1830))=TRUE(),"Physical","Financial")</f>
        <v>Financial</v>
      </c>
      <c r="E1830" s="191" t="n">
        <f aca="false">IF(VLOOKUP(S1830,'DD-Lookup'!$J$6:$L$50,3,FALSE())="Monthly",(YEAR(AC1830)-YEAR(AB1830))*12+MONTH(AC1830)-MONTH(AB1830)+1,(AC1830-AB1830+1))</f>
        <v>1</v>
      </c>
      <c r="F1830" s="220" t="n">
        <f aca="false">E1830*SUM(P1830:Q1830)</f>
        <v>50000</v>
      </c>
      <c r="G1830" s="196" t="n">
        <v>1246487</v>
      </c>
      <c r="H1830" s="197" t="n">
        <v>37026.365775463</v>
      </c>
      <c r="I1830" s="0" t="s">
        <v>1137</v>
      </c>
      <c r="M1830" s="0" t="s">
        <v>60</v>
      </c>
      <c r="N1830" s="0" t="s">
        <v>1138</v>
      </c>
      <c r="O1830" s="0" t="s">
        <v>1139</v>
      </c>
      <c r="Q1830" s="198" t="n">
        <v>50000</v>
      </c>
      <c r="S1830" s="0" t="s">
        <v>1140</v>
      </c>
      <c r="T1830" s="0" t="s">
        <v>772</v>
      </c>
      <c r="U1830" s="200" t="n">
        <v>28.84</v>
      </c>
      <c r="V1830" s="0" t="s">
        <v>1141</v>
      </c>
      <c r="W1830" s="0" t="s">
        <v>1142</v>
      </c>
      <c r="X1830" s="0" t="s">
        <v>1143</v>
      </c>
      <c r="Y1830" s="0" t="s">
        <v>893</v>
      </c>
      <c r="Z1830" s="0" t="s">
        <v>573</v>
      </c>
      <c r="AA1830" s="0" t="s">
        <v>2390</v>
      </c>
      <c r="AB1830" s="197" t="n">
        <v>37043</v>
      </c>
      <c r="AC1830" s="197" t="n">
        <v>37072</v>
      </c>
    </row>
    <row r="1831" customFormat="false" ht="12.75" hidden="false" customHeight="false" outlineLevel="0" collapsed="false">
      <c r="A1831" s="191" t="str">
        <f aca="false">B1831&amp;" "&amp;C1831&amp;" "&amp;D1831</f>
        <v>US Natural Gas Financial</v>
      </c>
      <c r="B1831" s="191" t="str">
        <f aca="false">IF((LEFT(N1831,2)="US"),"US","")</f>
        <v>US</v>
      </c>
      <c r="C1831" s="191" t="str">
        <f aca="false">M1831</f>
        <v>Natural Gas</v>
      </c>
      <c r="D1831" s="191" t="str">
        <f aca="false">IF(ISNUMBER(FIND("Phy",N1831))=TRUE(),"Physical","Financial")</f>
        <v>Financial</v>
      </c>
      <c r="E1831" s="191" t="n">
        <f aca="false">IF(VLOOKUP(S1831,'DD-Lookup'!$J$6:$L$50,3,FALSE())="Monthly",(YEAR(AC1831)-YEAR(AB1831))*12+MONTH(AC1831)-MONTH(AB1831)+1,(AC1831-AB1831+1))</f>
        <v>30</v>
      </c>
      <c r="F1831" s="220" t="n">
        <f aca="false">E1831*SUM(P1831:Q1831)</f>
        <v>150000</v>
      </c>
      <c r="G1831" s="196" t="n">
        <v>1246489</v>
      </c>
      <c r="H1831" s="197" t="n">
        <v>37026.3657986111</v>
      </c>
      <c r="I1831" s="0" t="s">
        <v>1340</v>
      </c>
      <c r="M1831" s="0" t="s">
        <v>927</v>
      </c>
      <c r="N1831" s="0" t="s">
        <v>1341</v>
      </c>
      <c r="O1831" s="0" t="s">
        <v>1342</v>
      </c>
      <c r="Q1831" s="198" t="n">
        <v>5000</v>
      </c>
      <c r="S1831" s="0" t="s">
        <v>1343</v>
      </c>
      <c r="T1831" s="0" t="s">
        <v>772</v>
      </c>
      <c r="U1831" s="200" t="n">
        <v>4.505</v>
      </c>
      <c r="V1831" s="0" t="s">
        <v>1344</v>
      </c>
      <c r="W1831" s="0" t="s">
        <v>1345</v>
      </c>
      <c r="X1831" s="0" t="s">
        <v>1346</v>
      </c>
      <c r="Y1831" s="0" t="s">
        <v>893</v>
      </c>
      <c r="Z1831" s="0" t="s">
        <v>573</v>
      </c>
      <c r="AA1831" s="0" t="s">
        <v>2391</v>
      </c>
      <c r="AB1831" s="197" t="n">
        <v>37043.875</v>
      </c>
      <c r="AC1831" s="197" t="n">
        <v>37072.875</v>
      </c>
      <c r="AD1831" s="0" t="n">
        <f aca="false">(AC1831-AB1831+1)*SUM(P1831:Q1831)</f>
        <v>150000</v>
      </c>
    </row>
    <row r="1832" customFormat="false" ht="12.75" hidden="false" customHeight="false" outlineLevel="0" collapsed="false">
      <c r="A1832" s="191" t="str">
        <f aca="false">B1832&amp;" "&amp;C1832&amp;" "&amp;D1832</f>
        <v>US Natural Gas Physical</v>
      </c>
      <c r="B1832" s="191" t="str">
        <f aca="false">IF((LEFT(N1832,2)="US"),"US","")</f>
        <v>US</v>
      </c>
      <c r="C1832" s="191" t="str">
        <f aca="false">M1832</f>
        <v>Natural Gas</v>
      </c>
      <c r="D1832" s="191" t="str">
        <f aca="false">IF(ISNUMBER(FIND("Phy",N1832))=TRUE(),"Physical","Financial")</f>
        <v>Physical</v>
      </c>
      <c r="E1832" s="191" t="n">
        <f aca="false">IF(VLOOKUP(S1832,'DD-Lookup'!$J$6:$L$50,3,FALSE())="Monthly",(YEAR(AC1832)-YEAR(AB1832))*12+MONTH(AC1832)-MONTH(AB1832)+1,(AC1832-AB1832+1))</f>
        <v>1</v>
      </c>
      <c r="F1832" s="220" t="n">
        <f aca="false">E1832*SUM(P1832:Q1832)</f>
        <v>10000</v>
      </c>
      <c r="G1832" s="196" t="n">
        <v>1246488</v>
      </c>
      <c r="H1832" s="197" t="n">
        <v>37026.3657986111</v>
      </c>
      <c r="I1832" s="0" t="s">
        <v>2343</v>
      </c>
      <c r="M1832" s="0" t="s">
        <v>927</v>
      </c>
      <c r="N1832" s="0" t="s">
        <v>1371</v>
      </c>
      <c r="O1832" s="0" t="s">
        <v>1457</v>
      </c>
      <c r="P1832" s="198" t="n">
        <v>10000</v>
      </c>
      <c r="S1832" s="0" t="s">
        <v>1343</v>
      </c>
      <c r="T1832" s="0" t="s">
        <v>772</v>
      </c>
      <c r="U1832" s="200" t="n">
        <v>4.41</v>
      </c>
      <c r="V1832" s="0" t="s">
        <v>2392</v>
      </c>
      <c r="W1832" s="0" t="s">
        <v>1459</v>
      </c>
      <c r="X1832" s="0" t="s">
        <v>1460</v>
      </c>
      <c r="Y1832" s="0" t="s">
        <v>1376</v>
      </c>
      <c r="Z1832" s="0" t="s">
        <v>573</v>
      </c>
      <c r="AA1832" s="0" t="n">
        <v>789401</v>
      </c>
      <c r="AB1832" s="197" t="n">
        <v>37027.875</v>
      </c>
      <c r="AC1832" s="197" t="n">
        <v>37027.875</v>
      </c>
    </row>
    <row r="1833" customFormat="false" ht="12.75" hidden="false" customHeight="false" outlineLevel="0" collapsed="false">
      <c r="A1833" s="191" t="str">
        <f aca="false">B1833&amp;" "&amp;C1833&amp;" "&amp;D1833</f>
        <v> Natural Gas Physical</v>
      </c>
      <c r="B1833" s="191" t="str">
        <f aca="false">IF((LEFT(N1833,2)="US"),"US","")</f>
        <v/>
      </c>
      <c r="C1833" s="191" t="str">
        <f aca="false">M1833</f>
        <v>Natural Gas</v>
      </c>
      <c r="D1833" s="191" t="str">
        <f aca="false">IF(ISNUMBER(FIND("Phy",N1833))=TRUE(),"Physical","Financial")</f>
        <v>Physical</v>
      </c>
      <c r="E1833" s="191" t="n">
        <f aca="false">IF(VLOOKUP(S1833,'DD-Lookup'!$J$6:$L$50,3,FALSE())="Monthly",(YEAR(AC1833)-YEAR(AB1833))*12+MONTH(AC1833)-MONTH(AB1833)+1,(AC1833-AB1833+1))</f>
        <v>1</v>
      </c>
      <c r="F1833" s="220" t="n">
        <f aca="false">E1833*SUM(P1833:Q1833)</f>
        <v>5000</v>
      </c>
      <c r="G1833" s="196" t="n">
        <v>1246490</v>
      </c>
      <c r="H1833" s="197" t="n">
        <v>37026.3658101852</v>
      </c>
      <c r="I1833" s="0" t="s">
        <v>2107</v>
      </c>
      <c r="M1833" s="0" t="s">
        <v>927</v>
      </c>
      <c r="N1833" s="0" t="s">
        <v>1719</v>
      </c>
      <c r="O1833" s="0" t="s">
        <v>2263</v>
      </c>
      <c r="Q1833" s="198" t="n">
        <v>5000</v>
      </c>
      <c r="S1833" s="0" t="s">
        <v>1343</v>
      </c>
      <c r="T1833" s="0" t="s">
        <v>772</v>
      </c>
      <c r="U1833" s="200" t="n">
        <v>4.35</v>
      </c>
      <c r="V1833" s="0" t="s">
        <v>2326</v>
      </c>
      <c r="W1833" s="0" t="s">
        <v>2265</v>
      </c>
      <c r="X1833" s="0" t="s">
        <v>2266</v>
      </c>
      <c r="Y1833" s="0" t="s">
        <v>1376</v>
      </c>
      <c r="Z1833" s="0" t="s">
        <v>646</v>
      </c>
      <c r="AA1833" s="0" t="n">
        <v>789402</v>
      </c>
      <c r="AB1833" s="197" t="n">
        <v>37027.875</v>
      </c>
      <c r="AC1833" s="197" t="n">
        <v>37027.875</v>
      </c>
    </row>
    <row r="1834" customFormat="false" ht="12.75" hidden="false" customHeight="false" outlineLevel="0" collapsed="false">
      <c r="A1834" s="191" t="str">
        <f aca="false">B1834&amp;" "&amp;C1834&amp;" "&amp;D1834</f>
        <v>US Natural Gas Financial</v>
      </c>
      <c r="B1834" s="191" t="str">
        <f aca="false">IF((LEFT(N1834,2)="US"),"US","")</f>
        <v>US</v>
      </c>
      <c r="C1834" s="191" t="str">
        <f aca="false">M1834</f>
        <v>Natural Gas</v>
      </c>
      <c r="D1834" s="191" t="str">
        <f aca="false">IF(ISNUMBER(FIND("Phy",N1834))=TRUE(),"Physical","Financial")</f>
        <v>Financial</v>
      </c>
      <c r="E1834" s="191" t="n">
        <f aca="false">IF(VLOOKUP(S1834,'DD-Lookup'!$J$6:$L$50,3,FALSE())="Monthly",(YEAR(AC1834)-YEAR(AB1834))*12+MONTH(AC1834)-MONTH(AB1834)+1,(AC1834-AB1834+1))</f>
        <v>153</v>
      </c>
      <c r="F1834" s="220" t="n">
        <f aca="false">E1834*SUM(P1834:Q1834)</f>
        <v>765000</v>
      </c>
      <c r="G1834" s="196" t="n">
        <v>1246491</v>
      </c>
      <c r="H1834" s="197" t="n">
        <v>37026.3658333333</v>
      </c>
      <c r="I1834" s="0" t="s">
        <v>616</v>
      </c>
      <c r="M1834" s="0" t="s">
        <v>927</v>
      </c>
      <c r="N1834" s="0" t="s">
        <v>1341</v>
      </c>
      <c r="O1834" s="0" t="s">
        <v>1526</v>
      </c>
      <c r="Q1834" s="198" t="n">
        <v>5000</v>
      </c>
      <c r="S1834" s="0" t="s">
        <v>1343</v>
      </c>
      <c r="T1834" s="0" t="s">
        <v>772</v>
      </c>
      <c r="U1834" s="200" t="n">
        <v>4.6</v>
      </c>
      <c r="V1834" s="0" t="s">
        <v>2393</v>
      </c>
      <c r="W1834" s="0" t="s">
        <v>1345</v>
      </c>
      <c r="X1834" s="0" t="s">
        <v>1346</v>
      </c>
      <c r="Y1834" s="0" t="s">
        <v>893</v>
      </c>
      <c r="Z1834" s="0" t="s">
        <v>573</v>
      </c>
      <c r="AA1834" s="0" t="s">
        <v>2394</v>
      </c>
      <c r="AB1834" s="197" t="n">
        <v>37043</v>
      </c>
      <c r="AC1834" s="197" t="n">
        <v>37195</v>
      </c>
      <c r="AD1834" s="0" t="n">
        <f aca="false">(AC1834-AB1834+1)*SUM(P1834:Q1834)</f>
        <v>765000</v>
      </c>
    </row>
    <row r="1835" customFormat="false" ht="12.75" hidden="false" customHeight="false" outlineLevel="0" collapsed="false">
      <c r="A1835" s="191" t="str">
        <f aca="false">B1835&amp;" "&amp;C1835&amp;" "&amp;D1835</f>
        <v>US Natural Gas Physical</v>
      </c>
      <c r="B1835" s="191" t="str">
        <f aca="false">IF((LEFT(N1835,2)="US"),"US","")</f>
        <v>US</v>
      </c>
      <c r="C1835" s="191" t="str">
        <f aca="false">M1835</f>
        <v>Natural Gas</v>
      </c>
      <c r="D1835" s="191" t="str">
        <f aca="false">IF(ISNUMBER(FIND("Phy",N1835))=TRUE(),"Physical","Financial")</f>
        <v>Physical</v>
      </c>
      <c r="E1835" s="191" t="n">
        <f aca="false">IF(VLOOKUP(S1835,'DD-Lookup'!$J$6:$L$50,3,FALSE())="Monthly",(YEAR(AC1835)-YEAR(AB1835))*12+MONTH(AC1835)-MONTH(AB1835)+1,(AC1835-AB1835+1))</f>
        <v>1</v>
      </c>
      <c r="F1835" s="220" t="n">
        <f aca="false">E1835*SUM(P1835:Q1835)</f>
        <v>10000</v>
      </c>
      <c r="G1835" s="196" t="n">
        <v>1246492</v>
      </c>
      <c r="H1835" s="197" t="n">
        <v>37026.3658680556</v>
      </c>
      <c r="I1835" s="0" t="s">
        <v>2343</v>
      </c>
      <c r="M1835" s="0" t="s">
        <v>927</v>
      </c>
      <c r="N1835" s="0" t="s">
        <v>1371</v>
      </c>
      <c r="O1835" s="0" t="s">
        <v>1457</v>
      </c>
      <c r="P1835" s="198" t="n">
        <v>10000</v>
      </c>
      <c r="S1835" s="0" t="s">
        <v>1343</v>
      </c>
      <c r="T1835" s="0" t="s">
        <v>772</v>
      </c>
      <c r="U1835" s="200" t="n">
        <v>4.405</v>
      </c>
      <c r="V1835" s="0" t="s">
        <v>2392</v>
      </c>
      <c r="W1835" s="0" t="s">
        <v>1459</v>
      </c>
      <c r="X1835" s="0" t="s">
        <v>1460</v>
      </c>
      <c r="Y1835" s="0" t="s">
        <v>1376</v>
      </c>
      <c r="Z1835" s="0" t="s">
        <v>573</v>
      </c>
      <c r="AA1835" s="0" t="n">
        <v>789403</v>
      </c>
      <c r="AB1835" s="197" t="n">
        <v>37027.875</v>
      </c>
      <c r="AC1835" s="197" t="n">
        <v>37027.875</v>
      </c>
    </row>
    <row r="1836" customFormat="false" ht="12.75" hidden="false" customHeight="false" outlineLevel="0" collapsed="false">
      <c r="A1836" s="191" t="str">
        <f aca="false">B1836&amp;" "&amp;C1836&amp;" "&amp;D1836</f>
        <v>US Natural Gas Financial</v>
      </c>
      <c r="B1836" s="191" t="str">
        <f aca="false">IF((LEFT(N1836,2)="US"),"US","")</f>
        <v>US</v>
      </c>
      <c r="C1836" s="191" t="str">
        <f aca="false">M1836</f>
        <v>Natural Gas</v>
      </c>
      <c r="D1836" s="191" t="str">
        <f aca="false">IF(ISNUMBER(FIND("Phy",N1836))=TRUE(),"Physical","Financial")</f>
        <v>Financial</v>
      </c>
      <c r="E1836" s="191" t="n">
        <f aca="false">IF(VLOOKUP(S1836,'DD-Lookup'!$J$6:$L$50,3,FALSE())="Monthly",(YEAR(AC1836)-YEAR(AB1836))*12+MONTH(AC1836)-MONTH(AB1836)+1,(AC1836-AB1836+1))</f>
        <v>30</v>
      </c>
      <c r="F1836" s="220" t="n">
        <f aca="false">E1836*SUM(P1836:Q1836)</f>
        <v>450000</v>
      </c>
      <c r="G1836" s="196" t="n">
        <v>1246493</v>
      </c>
      <c r="H1836" s="197" t="n">
        <v>37026.3658796296</v>
      </c>
      <c r="I1836" s="0" t="s">
        <v>1137</v>
      </c>
      <c r="M1836" s="0" t="s">
        <v>927</v>
      </c>
      <c r="N1836" s="0" t="s">
        <v>1341</v>
      </c>
      <c r="O1836" s="0" t="s">
        <v>1342</v>
      </c>
      <c r="P1836" s="198" t="n">
        <v>15000</v>
      </c>
      <c r="S1836" s="0" t="s">
        <v>1343</v>
      </c>
      <c r="T1836" s="0" t="s">
        <v>772</v>
      </c>
      <c r="U1836" s="200" t="n">
        <v>4.5</v>
      </c>
      <c r="V1836" s="0" t="s">
        <v>2395</v>
      </c>
      <c r="W1836" s="0" t="s">
        <v>1345</v>
      </c>
      <c r="X1836" s="0" t="s">
        <v>1346</v>
      </c>
      <c r="Y1836" s="0" t="s">
        <v>893</v>
      </c>
      <c r="Z1836" s="0" t="s">
        <v>573</v>
      </c>
      <c r="AA1836" s="0" t="s">
        <v>2396</v>
      </c>
      <c r="AB1836" s="197" t="n">
        <v>37043.875</v>
      </c>
      <c r="AC1836" s="197" t="n">
        <v>37072.875</v>
      </c>
      <c r="AD1836" s="0" t="n">
        <f aca="false">(AC1836-AB1836+1)*SUM(P1836:Q1836)</f>
        <v>450000</v>
      </c>
    </row>
    <row r="1837" customFormat="false" ht="12.75" hidden="false" customHeight="false" outlineLevel="0" collapsed="false">
      <c r="A1837" s="191" t="str">
        <f aca="false">B1837&amp;" "&amp;C1837&amp;" "&amp;D1837</f>
        <v> Natural Gas Physical</v>
      </c>
      <c r="B1837" s="191" t="str">
        <f aca="false">IF((LEFT(N1837,2)="US"),"US","")</f>
        <v/>
      </c>
      <c r="C1837" s="191" t="str">
        <f aca="false">M1837</f>
        <v>Natural Gas</v>
      </c>
      <c r="D1837" s="191" t="str">
        <f aca="false">IF(ISNUMBER(FIND("Phy",N1837))=TRUE(),"Physical","Financial")</f>
        <v>Physical</v>
      </c>
      <c r="E1837" s="191" t="n">
        <f aca="false">IF(VLOOKUP(S1837,'DD-Lookup'!$J$6:$L$50,3,FALSE())="Monthly",(YEAR(AC1837)-YEAR(AB1837))*12+MONTH(AC1837)-MONTH(AB1837)+1,(AC1837-AB1837+1))</f>
        <v>1</v>
      </c>
      <c r="F1837" s="220" t="n">
        <f aca="false">E1837*SUM(P1837:Q1837)</f>
        <v>5000</v>
      </c>
      <c r="G1837" s="196" t="n">
        <v>1246494</v>
      </c>
      <c r="H1837" s="197" t="n">
        <v>37026.3659143519</v>
      </c>
      <c r="I1837" s="0" t="s">
        <v>2271</v>
      </c>
      <c r="M1837" s="0" t="s">
        <v>927</v>
      </c>
      <c r="N1837" s="0" t="s">
        <v>1719</v>
      </c>
      <c r="O1837" s="0" t="s">
        <v>2263</v>
      </c>
      <c r="Q1837" s="198" t="n">
        <v>5000</v>
      </c>
      <c r="S1837" s="0" t="s">
        <v>1343</v>
      </c>
      <c r="T1837" s="0" t="s">
        <v>772</v>
      </c>
      <c r="U1837" s="200" t="n">
        <v>4.37</v>
      </c>
      <c r="V1837" s="0" t="s">
        <v>2272</v>
      </c>
      <c r="W1837" s="0" t="s">
        <v>2265</v>
      </c>
      <c r="X1837" s="0" t="s">
        <v>2266</v>
      </c>
      <c r="Y1837" s="0" t="s">
        <v>1376</v>
      </c>
      <c r="Z1837" s="0" t="s">
        <v>646</v>
      </c>
      <c r="AA1837" s="0" t="n">
        <v>789404</v>
      </c>
      <c r="AB1837" s="197" t="n">
        <v>37027.875</v>
      </c>
      <c r="AC1837" s="197" t="n">
        <v>37027.875</v>
      </c>
    </row>
    <row r="1838" customFormat="false" ht="12.75" hidden="false" customHeight="false" outlineLevel="0" collapsed="false">
      <c r="A1838" s="191" t="str">
        <f aca="false">B1838&amp;" "&amp;C1838&amp;" "&amp;D1838</f>
        <v>US Natural Gas Physical</v>
      </c>
      <c r="B1838" s="191" t="str">
        <f aca="false">IF((LEFT(N1838,2)="US"),"US","")</f>
        <v>US</v>
      </c>
      <c r="C1838" s="191" t="str">
        <f aca="false">M1838</f>
        <v>Natural Gas</v>
      </c>
      <c r="D1838" s="191" t="str">
        <f aca="false">IF(ISNUMBER(FIND("Phy",N1838))=TRUE(),"Physical","Financial")</f>
        <v>Physical</v>
      </c>
      <c r="E1838" s="191" t="n">
        <f aca="false">IF(VLOOKUP(S1838,'DD-Lookup'!$J$6:$L$50,3,FALSE())="Monthly",(YEAR(AC1838)-YEAR(AB1838))*12+MONTH(AC1838)-MONTH(AB1838)+1,(AC1838-AB1838+1))</f>
        <v>1</v>
      </c>
      <c r="F1838" s="220" t="n">
        <f aca="false">E1838*SUM(P1838:Q1838)</f>
        <v>5000</v>
      </c>
      <c r="G1838" s="196" t="n">
        <v>1246495</v>
      </c>
      <c r="H1838" s="197" t="n">
        <v>37026.3659259259</v>
      </c>
      <c r="I1838" s="0" t="s">
        <v>609</v>
      </c>
      <c r="M1838" s="0" t="s">
        <v>927</v>
      </c>
      <c r="N1838" s="0" t="s">
        <v>1371</v>
      </c>
      <c r="O1838" s="0" t="s">
        <v>1967</v>
      </c>
      <c r="P1838" s="198" t="n">
        <v>5000</v>
      </c>
      <c r="S1838" s="0" t="s">
        <v>1343</v>
      </c>
      <c r="T1838" s="0" t="s">
        <v>772</v>
      </c>
      <c r="U1838" s="200" t="n">
        <v>4.29</v>
      </c>
      <c r="V1838" s="0" t="s">
        <v>1832</v>
      </c>
      <c r="W1838" s="0" t="s">
        <v>1459</v>
      </c>
      <c r="X1838" s="0" t="s">
        <v>1460</v>
      </c>
      <c r="Y1838" s="0" t="s">
        <v>1376</v>
      </c>
      <c r="Z1838" s="0" t="s">
        <v>573</v>
      </c>
      <c r="AA1838" s="0" t="n">
        <v>789405</v>
      </c>
      <c r="AB1838" s="197" t="n">
        <v>37027.875</v>
      </c>
      <c r="AC1838" s="197" t="n">
        <v>37027.875</v>
      </c>
    </row>
    <row r="1839" customFormat="false" ht="12.75" hidden="false" customHeight="false" outlineLevel="0" collapsed="false">
      <c r="A1839" s="191" t="str">
        <f aca="false">B1839&amp;" "&amp;C1839&amp;" "&amp;D1839</f>
        <v>US Natural Gas Financial</v>
      </c>
      <c r="B1839" s="191" t="str">
        <f aca="false">IF((LEFT(N1839,2)="US"),"US","")</f>
        <v>US</v>
      </c>
      <c r="C1839" s="191" t="str">
        <f aca="false">M1839</f>
        <v>Natural Gas</v>
      </c>
      <c r="D1839" s="191" t="str">
        <f aca="false">IF(ISNUMBER(FIND("Phy",N1839))=TRUE(),"Physical","Financial")</f>
        <v>Financial</v>
      </c>
      <c r="E1839" s="191" t="n">
        <f aca="false">IF(VLOOKUP(S1839,'DD-Lookup'!$J$6:$L$50,3,FALSE())="Monthly",(YEAR(AC1839)-YEAR(AB1839))*12+MONTH(AC1839)-MONTH(AB1839)+1,(AC1839-AB1839+1))</f>
        <v>30</v>
      </c>
      <c r="F1839" s="220" t="n">
        <f aca="false">E1839*SUM(P1839:Q1839)</f>
        <v>150000</v>
      </c>
      <c r="G1839" s="196" t="n">
        <v>1246496</v>
      </c>
      <c r="H1839" s="197" t="n">
        <v>37026.3659375</v>
      </c>
      <c r="I1839" s="0" t="s">
        <v>1414</v>
      </c>
      <c r="M1839" s="0" t="s">
        <v>927</v>
      </c>
      <c r="N1839" s="0" t="s">
        <v>1341</v>
      </c>
      <c r="O1839" s="0" t="s">
        <v>1342</v>
      </c>
      <c r="P1839" s="198" t="n">
        <v>5000</v>
      </c>
      <c r="S1839" s="0" t="s">
        <v>1343</v>
      </c>
      <c r="T1839" s="0" t="s">
        <v>772</v>
      </c>
      <c r="U1839" s="200" t="n">
        <v>4.495</v>
      </c>
      <c r="V1839" s="0" t="s">
        <v>2397</v>
      </c>
      <c r="W1839" s="0" t="s">
        <v>1345</v>
      </c>
      <c r="X1839" s="0" t="s">
        <v>1346</v>
      </c>
      <c r="Y1839" s="0" t="s">
        <v>893</v>
      </c>
      <c r="Z1839" s="0" t="s">
        <v>573</v>
      </c>
      <c r="AA1839" s="0" t="s">
        <v>2398</v>
      </c>
      <c r="AB1839" s="197" t="n">
        <v>37043.875</v>
      </c>
      <c r="AC1839" s="197" t="n">
        <v>37072.875</v>
      </c>
      <c r="AD1839" s="0" t="n">
        <f aca="false">(AC1839-AB1839+1)*SUM(P1839:Q1839)</f>
        <v>150000</v>
      </c>
    </row>
    <row r="1840" customFormat="false" ht="12.75" hidden="false" customHeight="false" outlineLevel="0" collapsed="false">
      <c r="A1840" s="191" t="str">
        <f aca="false">B1840&amp;" "&amp;C1840&amp;" "&amp;D1840</f>
        <v>US Natural Gas Physical</v>
      </c>
      <c r="B1840" s="191" t="str">
        <f aca="false">IF((LEFT(N1840,2)="US"),"US","")</f>
        <v>US</v>
      </c>
      <c r="C1840" s="191" t="str">
        <f aca="false">M1840</f>
        <v>Natural Gas</v>
      </c>
      <c r="D1840" s="191" t="str">
        <f aca="false">IF(ISNUMBER(FIND("Phy",N1840))=TRUE(),"Physical","Financial")</f>
        <v>Physical</v>
      </c>
      <c r="E1840" s="191" t="n">
        <f aca="false">IF(VLOOKUP(S1840,'DD-Lookup'!$J$6:$L$50,3,FALSE())="Monthly",(YEAR(AC1840)-YEAR(AB1840))*12+MONTH(AC1840)-MONTH(AB1840)+1,(AC1840-AB1840+1))</f>
        <v>1</v>
      </c>
      <c r="F1840" s="220" t="n">
        <f aca="false">E1840*SUM(P1840:Q1840)</f>
        <v>10000</v>
      </c>
      <c r="G1840" s="196" t="n">
        <v>1246497</v>
      </c>
      <c r="H1840" s="197" t="n">
        <v>37026.3659490741</v>
      </c>
      <c r="I1840" s="0" t="s">
        <v>2343</v>
      </c>
      <c r="M1840" s="0" t="s">
        <v>927</v>
      </c>
      <c r="N1840" s="0" t="s">
        <v>1371</v>
      </c>
      <c r="O1840" s="0" t="s">
        <v>1457</v>
      </c>
      <c r="P1840" s="198" t="n">
        <v>10000</v>
      </c>
      <c r="S1840" s="0" t="s">
        <v>1343</v>
      </c>
      <c r="T1840" s="0" t="s">
        <v>772</v>
      </c>
      <c r="U1840" s="200" t="n">
        <v>4.4</v>
      </c>
      <c r="V1840" s="0" t="s">
        <v>2392</v>
      </c>
      <c r="W1840" s="0" t="s">
        <v>1459</v>
      </c>
      <c r="X1840" s="0" t="s">
        <v>1460</v>
      </c>
      <c r="Y1840" s="0" t="s">
        <v>1376</v>
      </c>
      <c r="Z1840" s="0" t="s">
        <v>573</v>
      </c>
      <c r="AA1840" s="0" t="n">
        <v>789406</v>
      </c>
      <c r="AB1840" s="197" t="n">
        <v>37027.875</v>
      </c>
      <c r="AC1840" s="197" t="n">
        <v>37027.875</v>
      </c>
    </row>
    <row r="1841" customFormat="false" ht="12.75" hidden="false" customHeight="false" outlineLevel="0" collapsed="false">
      <c r="A1841" s="191" t="str">
        <f aca="false">B1841&amp;" "&amp;C1841&amp;" "&amp;D1841</f>
        <v>US Natural Gas Financial</v>
      </c>
      <c r="B1841" s="191" t="str">
        <f aca="false">IF((LEFT(N1841,2)="US"),"US","")</f>
        <v>US</v>
      </c>
      <c r="C1841" s="191" t="str">
        <f aca="false">M1841</f>
        <v>Natural Gas</v>
      </c>
      <c r="D1841" s="191" t="str">
        <f aca="false">IF(ISNUMBER(FIND("Phy",N1841))=TRUE(),"Physical","Financial")</f>
        <v>Financial</v>
      </c>
      <c r="E1841" s="191" t="n">
        <f aca="false">IF(VLOOKUP(S1841,'DD-Lookup'!$J$6:$L$50,3,FALSE())="Monthly",(YEAR(AC1841)-YEAR(AB1841))*12+MONTH(AC1841)-MONTH(AB1841)+1,(AC1841-AB1841+1))</f>
        <v>153</v>
      </c>
      <c r="F1841" s="220" t="n">
        <f aca="false">E1841*SUM(P1841:Q1841)</f>
        <v>765000</v>
      </c>
      <c r="G1841" s="196" t="n">
        <v>1246498</v>
      </c>
      <c r="H1841" s="197" t="n">
        <v>37026.3659722222</v>
      </c>
      <c r="I1841" s="0" t="s">
        <v>1383</v>
      </c>
      <c r="M1841" s="0" t="s">
        <v>927</v>
      </c>
      <c r="N1841" s="0" t="s">
        <v>1341</v>
      </c>
      <c r="O1841" s="0" t="s">
        <v>1526</v>
      </c>
      <c r="Q1841" s="198" t="n">
        <v>5000</v>
      </c>
      <c r="S1841" s="0" t="s">
        <v>1343</v>
      </c>
      <c r="T1841" s="0" t="s">
        <v>772</v>
      </c>
      <c r="U1841" s="200" t="n">
        <v>4.605</v>
      </c>
      <c r="V1841" s="0" t="s">
        <v>1412</v>
      </c>
      <c r="W1841" s="0" t="s">
        <v>1345</v>
      </c>
      <c r="X1841" s="0" t="s">
        <v>1346</v>
      </c>
      <c r="Y1841" s="0" t="s">
        <v>893</v>
      </c>
      <c r="Z1841" s="0" t="s">
        <v>573</v>
      </c>
      <c r="AA1841" s="0" t="s">
        <v>2399</v>
      </c>
      <c r="AB1841" s="197" t="n">
        <v>37043</v>
      </c>
      <c r="AC1841" s="197" t="n">
        <v>37195</v>
      </c>
      <c r="AD1841" s="0" t="n">
        <f aca="false">(AC1841-AB1841+1)*SUM(P1841:Q1841)</f>
        <v>765000</v>
      </c>
    </row>
    <row r="1842" customFormat="false" ht="12.75" hidden="false" customHeight="false" outlineLevel="0" collapsed="false">
      <c r="A1842" s="191" t="str">
        <f aca="false">B1842&amp;" "&amp;C1842&amp;" "&amp;D1842</f>
        <v>US Natural Gas Physical</v>
      </c>
      <c r="B1842" s="191" t="str">
        <f aca="false">IF((LEFT(N1842,2)="US"),"US","")</f>
        <v>US</v>
      </c>
      <c r="C1842" s="191" t="str">
        <f aca="false">M1842</f>
        <v>Natural Gas</v>
      </c>
      <c r="D1842" s="191" t="str">
        <f aca="false">IF(ISNUMBER(FIND("Phy",N1842))=TRUE(),"Physical","Financial")</f>
        <v>Physical</v>
      </c>
      <c r="E1842" s="191" t="n">
        <f aca="false">IF(VLOOKUP(S1842,'DD-Lookup'!$J$6:$L$50,3,FALSE())="Monthly",(YEAR(AC1842)-YEAR(AB1842))*12+MONTH(AC1842)-MONTH(AB1842)+1,(AC1842-AB1842+1))</f>
        <v>1</v>
      </c>
      <c r="F1842" s="220" t="n">
        <f aca="false">E1842*SUM(P1842:Q1842)</f>
        <v>5000</v>
      </c>
      <c r="G1842" s="196" t="n">
        <v>1246500</v>
      </c>
      <c r="H1842" s="197" t="n">
        <v>37026.3660185185</v>
      </c>
      <c r="I1842" s="0" t="s">
        <v>2400</v>
      </c>
      <c r="M1842" s="0" t="s">
        <v>927</v>
      </c>
      <c r="N1842" s="0" t="s">
        <v>1371</v>
      </c>
      <c r="O1842" s="0" t="s">
        <v>2095</v>
      </c>
      <c r="P1842" s="198" t="n">
        <v>5000</v>
      </c>
      <c r="S1842" s="0" t="s">
        <v>1343</v>
      </c>
      <c r="T1842" s="0" t="s">
        <v>772</v>
      </c>
      <c r="U1842" s="200" t="n">
        <v>4.625</v>
      </c>
      <c r="V1842" s="0" t="s">
        <v>2401</v>
      </c>
      <c r="W1842" s="0" t="s">
        <v>1587</v>
      </c>
      <c r="X1842" s="0" t="s">
        <v>1588</v>
      </c>
      <c r="Y1842" s="0" t="s">
        <v>1376</v>
      </c>
      <c r="Z1842" s="0" t="s">
        <v>573</v>
      </c>
      <c r="AA1842" s="0" t="n">
        <v>789407</v>
      </c>
      <c r="AB1842" s="197" t="n">
        <v>37027.875</v>
      </c>
      <c r="AC1842" s="197" t="n">
        <v>37027.875</v>
      </c>
    </row>
    <row r="1843" customFormat="false" ht="12.75" hidden="false" customHeight="false" outlineLevel="0" collapsed="false">
      <c r="A1843" s="191" t="str">
        <f aca="false">B1843&amp;" "&amp;C1843&amp;" "&amp;D1843</f>
        <v>US Natural Gas Physical</v>
      </c>
      <c r="B1843" s="191" t="str">
        <f aca="false">IF((LEFT(N1843,2)="US"),"US","")</f>
        <v>US</v>
      </c>
      <c r="C1843" s="191" t="str">
        <f aca="false">M1843</f>
        <v>Natural Gas</v>
      </c>
      <c r="D1843" s="191" t="str">
        <f aca="false">IF(ISNUMBER(FIND("Phy",N1843))=TRUE(),"Physical","Financial")</f>
        <v>Physical</v>
      </c>
      <c r="E1843" s="191" t="n">
        <f aca="false">IF(VLOOKUP(S1843,'DD-Lookup'!$J$6:$L$50,3,FALSE())="Monthly",(YEAR(AC1843)-YEAR(AB1843))*12+MONTH(AC1843)-MONTH(AB1843)+1,(AC1843-AB1843+1))</f>
        <v>1</v>
      </c>
      <c r="F1843" s="220" t="n">
        <f aca="false">E1843*SUM(P1843:Q1843)</f>
        <v>10000</v>
      </c>
      <c r="G1843" s="196" t="n">
        <v>1246501</v>
      </c>
      <c r="H1843" s="197" t="n">
        <v>37026.3660416667</v>
      </c>
      <c r="I1843" s="0" t="s">
        <v>609</v>
      </c>
      <c r="M1843" s="0" t="s">
        <v>927</v>
      </c>
      <c r="N1843" s="0" t="s">
        <v>1371</v>
      </c>
      <c r="O1843" s="0" t="s">
        <v>1372</v>
      </c>
      <c r="P1843" s="198" t="n">
        <v>10000</v>
      </c>
      <c r="S1843" s="0" t="s">
        <v>1343</v>
      </c>
      <c r="T1843" s="0" t="s">
        <v>772</v>
      </c>
      <c r="U1843" s="200" t="n">
        <v>4.5575</v>
      </c>
      <c r="V1843" s="0" t="s">
        <v>1453</v>
      </c>
      <c r="W1843" s="0" t="s">
        <v>1374</v>
      </c>
      <c r="X1843" s="0" t="s">
        <v>1375</v>
      </c>
      <c r="Y1843" s="0" t="s">
        <v>1376</v>
      </c>
      <c r="Z1843" s="0" t="s">
        <v>573</v>
      </c>
      <c r="AA1843" s="0" t="n">
        <v>789408</v>
      </c>
      <c r="AB1843" s="197" t="n">
        <v>37027.875</v>
      </c>
      <c r="AC1843" s="197" t="n">
        <v>37027.875</v>
      </c>
    </row>
    <row r="1844" customFormat="false" ht="12.75" hidden="false" customHeight="false" outlineLevel="0" collapsed="false">
      <c r="A1844" s="191" t="str">
        <f aca="false">B1844&amp;" "&amp;C1844&amp;" "&amp;D1844</f>
        <v>US Natural Gas Physical</v>
      </c>
      <c r="B1844" s="191" t="str">
        <f aca="false">IF((LEFT(N1844,2)="US"),"US","")</f>
        <v>US</v>
      </c>
      <c r="C1844" s="191" t="str">
        <f aca="false">M1844</f>
        <v>Natural Gas</v>
      </c>
      <c r="D1844" s="191" t="str">
        <f aca="false">IF(ISNUMBER(FIND("Phy",N1844))=TRUE(),"Physical","Financial")</f>
        <v>Physical</v>
      </c>
      <c r="E1844" s="191" t="n">
        <f aca="false">IF(VLOOKUP(S1844,'DD-Lookup'!$J$6:$L$50,3,FALSE())="Monthly",(YEAR(AC1844)-YEAR(AB1844))*12+MONTH(AC1844)-MONTH(AB1844)+1,(AC1844-AB1844+1))</f>
        <v>1</v>
      </c>
      <c r="F1844" s="220" t="n">
        <f aca="false">E1844*SUM(P1844:Q1844)</f>
        <v>5000</v>
      </c>
      <c r="G1844" s="196" t="n">
        <v>1246502</v>
      </c>
      <c r="H1844" s="197" t="n">
        <v>37026.366087963</v>
      </c>
      <c r="I1844" s="0" t="s">
        <v>609</v>
      </c>
      <c r="M1844" s="0" t="s">
        <v>927</v>
      </c>
      <c r="N1844" s="0" t="s">
        <v>1371</v>
      </c>
      <c r="O1844" s="0" t="s">
        <v>1435</v>
      </c>
      <c r="Q1844" s="198" t="n">
        <v>5000</v>
      </c>
      <c r="S1844" s="0" t="s">
        <v>1343</v>
      </c>
      <c r="T1844" s="0" t="s">
        <v>772</v>
      </c>
      <c r="U1844" s="200" t="n">
        <v>4.335</v>
      </c>
      <c r="V1844" s="0" t="s">
        <v>2402</v>
      </c>
      <c r="W1844" s="0" t="s">
        <v>1424</v>
      </c>
      <c r="X1844" s="0" t="s">
        <v>1425</v>
      </c>
      <c r="Y1844" s="0" t="s">
        <v>1376</v>
      </c>
      <c r="Z1844" s="0" t="s">
        <v>573</v>
      </c>
      <c r="AA1844" s="0" t="n">
        <v>789409</v>
      </c>
      <c r="AB1844" s="197" t="n">
        <v>37027.875</v>
      </c>
      <c r="AC1844" s="197" t="n">
        <v>37027.875</v>
      </c>
    </row>
    <row r="1845" customFormat="false" ht="12.75" hidden="false" customHeight="false" outlineLevel="0" collapsed="false">
      <c r="A1845" s="191" t="str">
        <f aca="false">B1845&amp;" "&amp;C1845&amp;" "&amp;D1845</f>
        <v>US Natural Gas Financial</v>
      </c>
      <c r="B1845" s="191" t="str">
        <f aca="false">IF((LEFT(N1845,2)="US"),"US","")</f>
        <v>US</v>
      </c>
      <c r="C1845" s="191" t="str">
        <f aca="false">M1845</f>
        <v>Natural Gas</v>
      </c>
      <c r="D1845" s="191" t="str">
        <f aca="false">IF(ISNUMBER(FIND("Phy",N1845))=TRUE(),"Physical","Financial")</f>
        <v>Financial</v>
      </c>
      <c r="E1845" s="191" t="n">
        <f aca="false">IF(VLOOKUP(S1845,'DD-Lookup'!$J$6:$L$50,3,FALSE())="Monthly",(YEAR(AC1845)-YEAR(AB1845))*12+MONTH(AC1845)-MONTH(AB1845)+1,(AC1845-AB1845+1))</f>
        <v>30</v>
      </c>
      <c r="F1845" s="220" t="n">
        <f aca="false">E1845*SUM(P1845:Q1845)</f>
        <v>300000</v>
      </c>
      <c r="G1845" s="196" t="n">
        <v>1246503</v>
      </c>
      <c r="H1845" s="197" t="n">
        <v>37026.366099537</v>
      </c>
      <c r="I1845" s="0" t="s">
        <v>2403</v>
      </c>
      <c r="M1845" s="0" t="s">
        <v>927</v>
      </c>
      <c r="N1845" s="0" t="s">
        <v>1341</v>
      </c>
      <c r="O1845" s="0" t="s">
        <v>1342</v>
      </c>
      <c r="P1845" s="198" t="n">
        <v>10000</v>
      </c>
      <c r="S1845" s="0" t="s">
        <v>1343</v>
      </c>
      <c r="T1845" s="0" t="s">
        <v>772</v>
      </c>
      <c r="U1845" s="200" t="n">
        <v>4.5</v>
      </c>
      <c r="V1845" s="0" t="s">
        <v>2404</v>
      </c>
      <c r="W1845" s="0" t="s">
        <v>1345</v>
      </c>
      <c r="X1845" s="0" t="s">
        <v>1346</v>
      </c>
      <c r="Y1845" s="0" t="s">
        <v>893</v>
      </c>
      <c r="Z1845" s="0" t="s">
        <v>573</v>
      </c>
      <c r="AA1845" s="0" t="s">
        <v>2405</v>
      </c>
      <c r="AB1845" s="197" t="n">
        <v>37043.875</v>
      </c>
      <c r="AC1845" s="197" t="n">
        <v>37072.875</v>
      </c>
      <c r="AD1845" s="0" t="n">
        <f aca="false">(AC1845-AB1845+1)*SUM(P1845:Q1845)</f>
        <v>300000</v>
      </c>
    </row>
    <row r="1846" customFormat="false" ht="12.75" hidden="false" customHeight="false" outlineLevel="0" collapsed="false">
      <c r="A1846" s="191" t="str">
        <f aca="false">B1846&amp;" "&amp;C1846&amp;" "&amp;D1846</f>
        <v>US Natural Gas Financial</v>
      </c>
      <c r="B1846" s="191" t="str">
        <f aca="false">IF((LEFT(N1846,2)="US"),"US","")</f>
        <v>US</v>
      </c>
      <c r="C1846" s="191" t="str">
        <f aca="false">M1846</f>
        <v>Natural Gas</v>
      </c>
      <c r="D1846" s="191" t="str">
        <f aca="false">IF(ISNUMBER(FIND("Phy",N1846))=TRUE(),"Physical","Financial")</f>
        <v>Financial</v>
      </c>
      <c r="E1846" s="191" t="n">
        <f aca="false">IF(VLOOKUP(S1846,'DD-Lookup'!$J$6:$L$50,3,FALSE())="Monthly",(YEAR(AC1846)-YEAR(AB1846))*12+MONTH(AC1846)-MONTH(AB1846)+1,(AC1846-AB1846+1))</f>
        <v>365</v>
      </c>
      <c r="F1846" s="220" t="n">
        <f aca="false">E1846*SUM(P1846:Q1846)</f>
        <v>1825000</v>
      </c>
      <c r="G1846" s="196" t="n">
        <v>1246504</v>
      </c>
      <c r="H1846" s="197" t="n">
        <v>37026.3661111111</v>
      </c>
      <c r="I1846" s="0" t="s">
        <v>1228</v>
      </c>
      <c r="M1846" s="0" t="s">
        <v>927</v>
      </c>
      <c r="N1846" s="0" t="s">
        <v>1341</v>
      </c>
      <c r="O1846" s="0" t="s">
        <v>1514</v>
      </c>
      <c r="Q1846" s="198" t="n">
        <v>5000</v>
      </c>
      <c r="S1846" s="0" t="s">
        <v>1343</v>
      </c>
      <c r="T1846" s="0" t="s">
        <v>772</v>
      </c>
      <c r="U1846" s="200" t="n">
        <v>4.525</v>
      </c>
      <c r="V1846" s="0" t="s">
        <v>1610</v>
      </c>
      <c r="W1846" s="0" t="s">
        <v>1345</v>
      </c>
      <c r="X1846" s="0" t="s">
        <v>1346</v>
      </c>
      <c r="Y1846" s="0" t="s">
        <v>893</v>
      </c>
      <c r="Z1846" s="0" t="s">
        <v>573</v>
      </c>
      <c r="AA1846" s="0" t="s">
        <v>2406</v>
      </c>
      <c r="AB1846" s="197" t="n">
        <v>37257.875</v>
      </c>
      <c r="AC1846" s="197" t="n">
        <v>37621.875</v>
      </c>
      <c r="AD1846" s="0" t="n">
        <f aca="false">(AC1846-AB1846+1)*SUM(P1846:Q1846)</f>
        <v>1825000</v>
      </c>
    </row>
    <row r="1847" customFormat="false" ht="12.75" hidden="false" customHeight="false" outlineLevel="0" collapsed="false">
      <c r="A1847" s="191" t="str">
        <f aca="false">B1847&amp;" "&amp;C1847&amp;" "&amp;D1847</f>
        <v>US Natural Gas Physical</v>
      </c>
      <c r="B1847" s="191" t="str">
        <f aca="false">IF((LEFT(N1847,2)="US"),"US","")</f>
        <v>US</v>
      </c>
      <c r="C1847" s="191" t="str">
        <f aca="false">M1847</f>
        <v>Natural Gas</v>
      </c>
      <c r="D1847" s="191" t="str">
        <f aca="false">IF(ISNUMBER(FIND("Phy",N1847))=TRUE(),"Physical","Financial")</f>
        <v>Physical</v>
      </c>
      <c r="E1847" s="191" t="n">
        <f aca="false">IF(VLOOKUP(S1847,'DD-Lookup'!$J$6:$L$50,3,FALSE())="Monthly",(YEAR(AC1847)-YEAR(AB1847))*12+MONTH(AC1847)-MONTH(AB1847)+1,(AC1847-AB1847+1))</f>
        <v>1</v>
      </c>
      <c r="F1847" s="220" t="n">
        <f aca="false">E1847*SUM(P1847:Q1847)</f>
        <v>5000</v>
      </c>
      <c r="G1847" s="196" t="n">
        <v>1246505</v>
      </c>
      <c r="H1847" s="197" t="n">
        <v>37026.3661342593</v>
      </c>
      <c r="I1847" s="0" t="s">
        <v>609</v>
      </c>
      <c r="M1847" s="0" t="s">
        <v>927</v>
      </c>
      <c r="N1847" s="0" t="s">
        <v>1371</v>
      </c>
      <c r="O1847" s="0" t="s">
        <v>1751</v>
      </c>
      <c r="P1847" s="198" t="n">
        <v>5000</v>
      </c>
      <c r="S1847" s="0" t="s">
        <v>1343</v>
      </c>
      <c r="T1847" s="0" t="s">
        <v>772</v>
      </c>
      <c r="U1847" s="200" t="n">
        <v>3.275</v>
      </c>
      <c r="V1847" s="0" t="s">
        <v>1953</v>
      </c>
      <c r="W1847" s="0" t="s">
        <v>1752</v>
      </c>
      <c r="X1847" s="0" t="s">
        <v>1676</v>
      </c>
      <c r="Y1847" s="0" t="s">
        <v>1376</v>
      </c>
      <c r="Z1847" s="0" t="s">
        <v>573</v>
      </c>
      <c r="AA1847" s="0" t="n">
        <v>789410</v>
      </c>
      <c r="AB1847" s="197" t="n">
        <v>37027.875</v>
      </c>
      <c r="AC1847" s="197" t="n">
        <v>37027.875</v>
      </c>
    </row>
    <row r="1848" customFormat="false" ht="12.75" hidden="false" customHeight="false" outlineLevel="0" collapsed="false">
      <c r="A1848" s="191" t="str">
        <f aca="false">B1848&amp;" "&amp;C1848&amp;" "&amp;D1848</f>
        <v> Natural Gas Physical</v>
      </c>
      <c r="B1848" s="191" t="str">
        <f aca="false">IF((LEFT(N1848,2)="US"),"US","")</f>
        <v/>
      </c>
      <c r="C1848" s="191" t="str">
        <f aca="false">M1848</f>
        <v>Natural Gas</v>
      </c>
      <c r="D1848" s="191" t="str">
        <f aca="false">IF(ISNUMBER(FIND("Phy",N1848))=TRUE(),"Physical","Financial")</f>
        <v>Physical</v>
      </c>
      <c r="E1848" s="191" t="n">
        <f aca="false">IF(VLOOKUP(S1848,'DD-Lookup'!$J$6:$L$50,3,FALSE())="Monthly",(YEAR(AC1848)-YEAR(AB1848))*12+MONTH(AC1848)-MONTH(AB1848)+1,(AC1848-AB1848+1))</f>
        <v>1</v>
      </c>
      <c r="F1848" s="220" t="n">
        <f aca="false">E1848*SUM(P1848:Q1848)</f>
        <v>5000</v>
      </c>
      <c r="G1848" s="196" t="n">
        <v>1246506</v>
      </c>
      <c r="H1848" s="197" t="n">
        <v>37026.3661921296</v>
      </c>
      <c r="I1848" s="0" t="s">
        <v>2407</v>
      </c>
      <c r="M1848" s="0" t="s">
        <v>927</v>
      </c>
      <c r="N1848" s="0" t="s">
        <v>1719</v>
      </c>
      <c r="O1848" s="0" t="s">
        <v>2300</v>
      </c>
      <c r="P1848" s="198" t="n">
        <v>5000</v>
      </c>
      <c r="S1848" s="0" t="s">
        <v>327</v>
      </c>
      <c r="T1848" s="0" t="s">
        <v>1721</v>
      </c>
      <c r="U1848" s="200" t="n">
        <v>6.035</v>
      </c>
      <c r="V1848" s="0" t="s">
        <v>2408</v>
      </c>
      <c r="W1848" s="0" t="s">
        <v>1723</v>
      </c>
      <c r="X1848" s="0" t="s">
        <v>1724</v>
      </c>
      <c r="Y1848" s="0" t="s">
        <v>1376</v>
      </c>
      <c r="Z1848" s="0" t="s">
        <v>646</v>
      </c>
      <c r="AA1848" s="0" t="n">
        <v>789411</v>
      </c>
      <c r="AB1848" s="197" t="n">
        <v>37027.875</v>
      </c>
      <c r="AC1848" s="197" t="n">
        <v>37027.875</v>
      </c>
    </row>
    <row r="1849" customFormat="false" ht="12.75" hidden="false" customHeight="false" outlineLevel="0" collapsed="false">
      <c r="A1849" s="191" t="str">
        <f aca="false">B1849&amp;" "&amp;C1849&amp;" "&amp;D1849</f>
        <v>US Natural Gas Physical</v>
      </c>
      <c r="B1849" s="191" t="str">
        <f aca="false">IF((LEFT(N1849,2)="US"),"US","")</f>
        <v>US</v>
      </c>
      <c r="C1849" s="191" t="str">
        <f aca="false">M1849</f>
        <v>Natural Gas</v>
      </c>
      <c r="D1849" s="191" t="str">
        <f aca="false">IF(ISNUMBER(FIND("Phy",N1849))=TRUE(),"Physical","Financial")</f>
        <v>Physical</v>
      </c>
      <c r="E1849" s="191" t="n">
        <f aca="false">IF(VLOOKUP(S1849,'DD-Lookup'!$J$6:$L$50,3,FALSE())="Monthly",(YEAR(AC1849)-YEAR(AB1849))*12+MONTH(AC1849)-MONTH(AB1849)+1,(AC1849-AB1849+1))</f>
        <v>1</v>
      </c>
      <c r="F1849" s="220" t="n">
        <f aca="false">E1849*SUM(P1849:Q1849)</f>
        <v>25000</v>
      </c>
      <c r="G1849" s="196" t="n">
        <v>1246507</v>
      </c>
      <c r="H1849" s="197" t="n">
        <v>37026.3662268519</v>
      </c>
      <c r="I1849" s="0" t="s">
        <v>1854</v>
      </c>
      <c r="M1849" s="0" t="s">
        <v>927</v>
      </c>
      <c r="N1849" s="0" t="s">
        <v>1371</v>
      </c>
      <c r="O1849" s="0" t="s">
        <v>1553</v>
      </c>
      <c r="Q1849" s="198" t="n">
        <v>25000</v>
      </c>
      <c r="S1849" s="0" t="s">
        <v>1343</v>
      </c>
      <c r="T1849" s="0" t="s">
        <v>772</v>
      </c>
      <c r="U1849" s="200" t="n">
        <v>4.46</v>
      </c>
      <c r="V1849" s="0" t="s">
        <v>1855</v>
      </c>
      <c r="W1849" s="0" t="s">
        <v>1555</v>
      </c>
      <c r="X1849" s="0" t="s">
        <v>1556</v>
      </c>
      <c r="Y1849" s="0" t="s">
        <v>1376</v>
      </c>
      <c r="Z1849" s="0" t="s">
        <v>573</v>
      </c>
      <c r="AA1849" s="0" t="n">
        <v>789413</v>
      </c>
      <c r="AB1849" s="197" t="n">
        <v>37027.875</v>
      </c>
      <c r="AC1849" s="197" t="n">
        <v>37027.875</v>
      </c>
    </row>
    <row r="1850" customFormat="false" ht="12.75" hidden="false" customHeight="false" outlineLevel="0" collapsed="false">
      <c r="A1850" s="191" t="str">
        <f aca="false">B1850&amp;" "&amp;C1850&amp;" "&amp;D1850</f>
        <v>US Natural Gas Physical</v>
      </c>
      <c r="B1850" s="191" t="str">
        <f aca="false">IF((LEFT(N1850,2)="US"),"US","")</f>
        <v>US</v>
      </c>
      <c r="C1850" s="191" t="str">
        <f aca="false">M1850</f>
        <v>Natural Gas</v>
      </c>
      <c r="D1850" s="191" t="str">
        <f aca="false">IF(ISNUMBER(FIND("Phy",N1850))=TRUE(),"Physical","Financial")</f>
        <v>Physical</v>
      </c>
      <c r="E1850" s="191" t="n">
        <f aca="false">IF(VLOOKUP(S1850,'DD-Lookup'!$J$6:$L$50,3,FALSE())="Monthly",(YEAR(AC1850)-YEAR(AB1850))*12+MONTH(AC1850)-MONTH(AB1850)+1,(AC1850-AB1850+1))</f>
        <v>1</v>
      </c>
      <c r="F1850" s="220" t="n">
        <f aca="false">E1850*SUM(P1850:Q1850)</f>
        <v>9729</v>
      </c>
      <c r="G1850" s="196" t="n">
        <v>1246508</v>
      </c>
      <c r="H1850" s="197" t="n">
        <v>37026.3662615741</v>
      </c>
      <c r="I1850" s="0" t="s">
        <v>2343</v>
      </c>
      <c r="M1850" s="0" t="s">
        <v>927</v>
      </c>
      <c r="N1850" s="0" t="s">
        <v>1371</v>
      </c>
      <c r="O1850" s="0" t="s">
        <v>1684</v>
      </c>
      <c r="Q1850" s="198" t="n">
        <v>9729</v>
      </c>
      <c r="S1850" s="0" t="s">
        <v>1343</v>
      </c>
      <c r="T1850" s="0" t="s">
        <v>772</v>
      </c>
      <c r="U1850" s="200" t="n">
        <v>4.36</v>
      </c>
      <c r="V1850" s="0" t="s">
        <v>2392</v>
      </c>
      <c r="W1850" s="0" t="s">
        <v>1682</v>
      </c>
      <c r="X1850" s="0" t="s">
        <v>1683</v>
      </c>
      <c r="Y1850" s="0" t="s">
        <v>1376</v>
      </c>
      <c r="Z1850" s="0" t="s">
        <v>573</v>
      </c>
      <c r="AA1850" s="0" t="n">
        <v>789414</v>
      </c>
      <c r="AB1850" s="197" t="n">
        <v>37027.875</v>
      </c>
      <c r="AC1850" s="197" t="n">
        <v>37027.875</v>
      </c>
    </row>
    <row r="1851" customFormat="false" ht="12.75" hidden="false" customHeight="false" outlineLevel="0" collapsed="false">
      <c r="A1851" s="191" t="str">
        <f aca="false">B1851&amp;" "&amp;C1851&amp;" "&amp;D1851</f>
        <v>US Natural Gas Physical</v>
      </c>
      <c r="B1851" s="191" t="str">
        <f aca="false">IF((LEFT(N1851,2)="US"),"US","")</f>
        <v>US</v>
      </c>
      <c r="C1851" s="191" t="str">
        <f aca="false">M1851</f>
        <v>Natural Gas</v>
      </c>
      <c r="D1851" s="191" t="str">
        <f aca="false">IF(ISNUMBER(FIND("Phy",N1851))=TRUE(),"Physical","Financial")</f>
        <v>Physical</v>
      </c>
      <c r="E1851" s="191" t="n">
        <f aca="false">IF(VLOOKUP(S1851,'DD-Lookup'!$J$6:$L$50,3,FALSE())="Monthly",(YEAR(AC1851)-YEAR(AB1851))*12+MONTH(AC1851)-MONTH(AB1851)+1,(AC1851-AB1851+1))</f>
        <v>1</v>
      </c>
      <c r="F1851" s="220" t="n">
        <f aca="false">E1851*SUM(P1851:Q1851)</f>
        <v>5000</v>
      </c>
      <c r="G1851" s="196" t="n">
        <v>1246509</v>
      </c>
      <c r="H1851" s="197" t="n">
        <v>37026.3662847222</v>
      </c>
      <c r="I1851" s="0" t="s">
        <v>2310</v>
      </c>
      <c r="M1851" s="0" t="s">
        <v>927</v>
      </c>
      <c r="N1851" s="0" t="s">
        <v>1371</v>
      </c>
      <c r="O1851" s="0" t="s">
        <v>1423</v>
      </c>
      <c r="P1851" s="198" t="n">
        <v>5000</v>
      </c>
      <c r="S1851" s="0" t="s">
        <v>1343</v>
      </c>
      <c r="T1851" s="0" t="s">
        <v>772</v>
      </c>
      <c r="U1851" s="200" t="n">
        <v>4.31</v>
      </c>
      <c r="V1851" s="0" t="s">
        <v>2311</v>
      </c>
      <c r="W1851" s="0" t="s">
        <v>1424</v>
      </c>
      <c r="X1851" s="0" t="s">
        <v>1425</v>
      </c>
      <c r="Y1851" s="0" t="s">
        <v>1376</v>
      </c>
      <c r="Z1851" s="0" t="s">
        <v>573</v>
      </c>
      <c r="AA1851" s="0" t="n">
        <v>789415</v>
      </c>
      <c r="AB1851" s="197" t="n">
        <v>37027.875</v>
      </c>
      <c r="AC1851" s="197" t="n">
        <v>37027.875</v>
      </c>
    </row>
    <row r="1852" customFormat="false" ht="12.75" hidden="false" customHeight="false" outlineLevel="0" collapsed="false">
      <c r="A1852" s="191" t="str">
        <f aca="false">B1852&amp;" "&amp;C1852&amp;" "&amp;D1852</f>
        <v> Natural Gas Physical</v>
      </c>
      <c r="B1852" s="191" t="str">
        <f aca="false">IF((LEFT(N1852,2)="US"),"US","")</f>
        <v/>
      </c>
      <c r="C1852" s="191" t="str">
        <f aca="false">M1852</f>
        <v>Natural Gas</v>
      </c>
      <c r="D1852" s="191" t="str">
        <f aca="false">IF(ISNUMBER(FIND("Phy",N1852))=TRUE(),"Physical","Financial")</f>
        <v>Physical</v>
      </c>
      <c r="E1852" s="191" t="n">
        <f aca="false">IF(VLOOKUP(S1852,'DD-Lookup'!$J$6:$L$50,3,FALSE())="Monthly",(YEAR(AC1852)-YEAR(AB1852))*12+MONTH(AC1852)-MONTH(AB1852)+1,(AC1852-AB1852+1))</f>
        <v>1</v>
      </c>
      <c r="F1852" s="220" t="n">
        <f aca="false">E1852*SUM(P1852:Q1852)</f>
        <v>5000</v>
      </c>
      <c r="G1852" s="196" t="n">
        <v>1246511</v>
      </c>
      <c r="H1852" s="197" t="n">
        <v>37026.3663194444</v>
      </c>
      <c r="I1852" s="0" t="s">
        <v>1406</v>
      </c>
      <c r="M1852" s="0" t="s">
        <v>927</v>
      </c>
      <c r="N1852" s="0" t="s">
        <v>1719</v>
      </c>
      <c r="O1852" s="0" t="s">
        <v>2409</v>
      </c>
      <c r="Q1852" s="198" t="n">
        <v>5000</v>
      </c>
      <c r="S1852" s="0" t="s">
        <v>327</v>
      </c>
      <c r="T1852" s="0" t="s">
        <v>1721</v>
      </c>
      <c r="U1852" s="200" t="n">
        <v>6.25</v>
      </c>
      <c r="V1852" s="0" t="s">
        <v>2410</v>
      </c>
      <c r="W1852" s="0" t="s">
        <v>2265</v>
      </c>
      <c r="X1852" s="0" t="s">
        <v>2266</v>
      </c>
      <c r="Y1852" s="0" t="s">
        <v>1376</v>
      </c>
      <c r="Z1852" s="0" t="s">
        <v>646</v>
      </c>
      <c r="AA1852" s="0" t="n">
        <v>789417</v>
      </c>
      <c r="AB1852" s="197" t="n">
        <v>37027.875</v>
      </c>
      <c r="AC1852" s="197" t="n">
        <v>37027.875</v>
      </c>
    </row>
    <row r="1853" customFormat="false" ht="12.75" hidden="false" customHeight="false" outlineLevel="0" collapsed="false">
      <c r="A1853" s="191" t="str">
        <f aca="false">B1853&amp;" "&amp;C1853&amp;" "&amp;D1853</f>
        <v>US Natural Gas Physical</v>
      </c>
      <c r="B1853" s="191" t="str">
        <f aca="false">IF((LEFT(N1853,2)="US"),"US","")</f>
        <v>US</v>
      </c>
      <c r="C1853" s="191" t="str">
        <f aca="false">M1853</f>
        <v>Natural Gas</v>
      </c>
      <c r="D1853" s="191" t="str">
        <f aca="false">IF(ISNUMBER(FIND("Phy",N1853))=TRUE(),"Physical","Financial")</f>
        <v>Physical</v>
      </c>
      <c r="E1853" s="191" t="n">
        <f aca="false">IF(VLOOKUP(S1853,'DD-Lookup'!$J$6:$L$50,3,FALSE())="Monthly",(YEAR(AC1853)-YEAR(AB1853))*12+MONTH(AC1853)-MONTH(AB1853)+1,(AC1853-AB1853+1))</f>
        <v>1</v>
      </c>
      <c r="F1853" s="220" t="n">
        <f aca="false">E1853*SUM(P1853:Q1853)</f>
        <v>5000</v>
      </c>
      <c r="G1853" s="196" t="n">
        <v>1246512</v>
      </c>
      <c r="H1853" s="197" t="n">
        <v>37026.3663194444</v>
      </c>
      <c r="I1853" s="0" t="s">
        <v>609</v>
      </c>
      <c r="M1853" s="0" t="s">
        <v>927</v>
      </c>
      <c r="N1853" s="0" t="s">
        <v>1371</v>
      </c>
      <c r="O1853" s="0" t="s">
        <v>1696</v>
      </c>
      <c r="Q1853" s="198" t="n">
        <v>5000</v>
      </c>
      <c r="S1853" s="0" t="s">
        <v>1343</v>
      </c>
      <c r="T1853" s="0" t="s">
        <v>772</v>
      </c>
      <c r="U1853" s="200" t="n">
        <v>4.425</v>
      </c>
      <c r="V1853" s="0" t="s">
        <v>1681</v>
      </c>
      <c r="W1853" s="0" t="s">
        <v>1567</v>
      </c>
      <c r="X1853" s="0" t="s">
        <v>1683</v>
      </c>
      <c r="Y1853" s="0" t="s">
        <v>1376</v>
      </c>
      <c r="Z1853" s="0" t="s">
        <v>573</v>
      </c>
      <c r="AA1853" s="0" t="n">
        <v>789418</v>
      </c>
      <c r="AB1853" s="197" t="n">
        <v>37027.875</v>
      </c>
      <c r="AC1853" s="197" t="n">
        <v>37027.875</v>
      </c>
    </row>
    <row r="1854" customFormat="false" ht="12.75" hidden="false" customHeight="false" outlineLevel="0" collapsed="false">
      <c r="A1854" s="191" t="str">
        <f aca="false">B1854&amp;" "&amp;C1854&amp;" "&amp;D1854</f>
        <v>US Natural Gas Physical</v>
      </c>
      <c r="B1854" s="191" t="str">
        <f aca="false">IF((LEFT(N1854,2)="US"),"US","")</f>
        <v>US</v>
      </c>
      <c r="C1854" s="191" t="str">
        <f aca="false">M1854</f>
        <v>Natural Gas</v>
      </c>
      <c r="D1854" s="191" t="str">
        <f aca="false">IF(ISNUMBER(FIND("Phy",N1854))=TRUE(),"Physical","Financial")</f>
        <v>Physical</v>
      </c>
      <c r="E1854" s="191" t="n">
        <f aca="false">IF(VLOOKUP(S1854,'DD-Lookup'!$J$6:$L$50,3,FALSE())="Monthly",(YEAR(AC1854)-YEAR(AB1854))*12+MONTH(AC1854)-MONTH(AB1854)+1,(AC1854-AB1854+1))</f>
        <v>1</v>
      </c>
      <c r="F1854" s="220" t="n">
        <f aca="false">E1854*SUM(P1854:Q1854)</f>
        <v>10000</v>
      </c>
      <c r="G1854" s="196" t="n">
        <v>1246510</v>
      </c>
      <c r="H1854" s="197" t="n">
        <v>37026.3663194444</v>
      </c>
      <c r="I1854" s="0" t="s">
        <v>1251</v>
      </c>
      <c r="M1854" s="0" t="s">
        <v>927</v>
      </c>
      <c r="N1854" s="0" t="s">
        <v>1814</v>
      </c>
      <c r="O1854" s="0" t="s">
        <v>1815</v>
      </c>
      <c r="Q1854" s="198" t="n">
        <v>10000</v>
      </c>
      <c r="S1854" s="0" t="s">
        <v>1343</v>
      </c>
      <c r="T1854" s="0" t="s">
        <v>772</v>
      </c>
      <c r="U1854" s="200" t="n">
        <v>4.39</v>
      </c>
      <c r="V1854" s="0" t="s">
        <v>1816</v>
      </c>
      <c r="W1854" s="0" t="s">
        <v>1817</v>
      </c>
      <c r="X1854" s="0" t="s">
        <v>1818</v>
      </c>
      <c r="Y1854" s="0" t="s">
        <v>1376</v>
      </c>
      <c r="Z1854" s="0" t="s">
        <v>1819</v>
      </c>
      <c r="AA1854" s="0" t="n">
        <v>789416</v>
      </c>
      <c r="AB1854" s="197" t="n">
        <v>37027.875</v>
      </c>
      <c r="AC1854" s="197" t="n">
        <v>37027.875</v>
      </c>
    </row>
    <row r="1855" customFormat="false" ht="12.75" hidden="false" customHeight="false" outlineLevel="0" collapsed="false">
      <c r="A1855" s="191" t="str">
        <f aca="false">B1855&amp;" "&amp;C1855&amp;" "&amp;D1855</f>
        <v>US Natural Gas Physical</v>
      </c>
      <c r="B1855" s="191" t="str">
        <f aca="false">IF((LEFT(N1855,2)="US"),"US","")</f>
        <v>US</v>
      </c>
      <c r="C1855" s="191" t="str">
        <f aca="false">M1855</f>
        <v>Natural Gas</v>
      </c>
      <c r="D1855" s="191" t="str">
        <f aca="false">IF(ISNUMBER(FIND("Phy",N1855))=TRUE(),"Physical","Financial")</f>
        <v>Physical</v>
      </c>
      <c r="E1855" s="191" t="n">
        <f aca="false">IF(VLOOKUP(S1855,'DD-Lookup'!$J$6:$L$50,3,FALSE())="Monthly",(YEAR(AC1855)-YEAR(AB1855))*12+MONTH(AC1855)-MONTH(AB1855)+1,(AC1855-AB1855+1))</f>
        <v>1</v>
      </c>
      <c r="F1855" s="220" t="n">
        <f aca="false">E1855*SUM(P1855:Q1855)</f>
        <v>10000</v>
      </c>
      <c r="G1855" s="196" t="n">
        <v>1246514</v>
      </c>
      <c r="H1855" s="197" t="n">
        <v>37026.3663541667</v>
      </c>
      <c r="I1855" s="0" t="s">
        <v>1328</v>
      </c>
      <c r="M1855" s="0" t="s">
        <v>927</v>
      </c>
      <c r="N1855" s="0" t="s">
        <v>1371</v>
      </c>
      <c r="O1855" s="0" t="s">
        <v>1566</v>
      </c>
      <c r="P1855" s="198" t="n">
        <v>10000</v>
      </c>
      <c r="S1855" s="0" t="s">
        <v>1343</v>
      </c>
      <c r="T1855" s="0" t="s">
        <v>772</v>
      </c>
      <c r="U1855" s="200" t="n">
        <v>4.415</v>
      </c>
      <c r="V1855" s="0" t="s">
        <v>1885</v>
      </c>
      <c r="W1855" s="0" t="s">
        <v>1567</v>
      </c>
      <c r="X1855" s="0" t="s">
        <v>1568</v>
      </c>
      <c r="Y1855" s="0" t="s">
        <v>1376</v>
      </c>
      <c r="Z1855" s="0" t="s">
        <v>573</v>
      </c>
      <c r="AA1855" s="0" t="n">
        <v>789420</v>
      </c>
      <c r="AB1855" s="197" t="n">
        <v>37027.875</v>
      </c>
      <c r="AC1855" s="197" t="n">
        <v>37027.875</v>
      </c>
    </row>
    <row r="1856" customFormat="false" ht="12.75" hidden="false" customHeight="false" outlineLevel="0" collapsed="false">
      <c r="A1856" s="191" t="str">
        <f aca="false">B1856&amp;" "&amp;C1856&amp;" "&amp;D1856</f>
        <v>US Natural Gas Physical</v>
      </c>
      <c r="B1856" s="191" t="str">
        <f aca="false">IF((LEFT(N1856,2)="US"),"US","")</f>
        <v>US</v>
      </c>
      <c r="C1856" s="191" t="str">
        <f aca="false">M1856</f>
        <v>Natural Gas</v>
      </c>
      <c r="D1856" s="191" t="str">
        <f aca="false">IF(ISNUMBER(FIND("Phy",N1856))=TRUE(),"Physical","Financial")</f>
        <v>Physical</v>
      </c>
      <c r="E1856" s="191" t="n">
        <f aca="false">IF(VLOOKUP(S1856,'DD-Lookup'!$J$6:$L$50,3,FALSE())="Monthly",(YEAR(AC1856)-YEAR(AB1856))*12+MONTH(AC1856)-MONTH(AB1856)+1,(AC1856-AB1856+1))</f>
        <v>1</v>
      </c>
      <c r="F1856" s="220" t="n">
        <f aca="false">E1856*SUM(P1856:Q1856)</f>
        <v>10000</v>
      </c>
      <c r="G1856" s="196" t="n">
        <v>1246513</v>
      </c>
      <c r="H1856" s="197" t="n">
        <v>37026.3663541667</v>
      </c>
      <c r="I1856" s="0" t="s">
        <v>2343</v>
      </c>
      <c r="M1856" s="0" t="s">
        <v>927</v>
      </c>
      <c r="N1856" s="0" t="s">
        <v>1371</v>
      </c>
      <c r="O1856" s="0" t="s">
        <v>1684</v>
      </c>
      <c r="Q1856" s="198" t="n">
        <v>10000</v>
      </c>
      <c r="S1856" s="0" t="s">
        <v>1343</v>
      </c>
      <c r="T1856" s="0" t="s">
        <v>772</v>
      </c>
      <c r="U1856" s="200" t="n">
        <v>4.365</v>
      </c>
      <c r="V1856" s="0" t="s">
        <v>2392</v>
      </c>
      <c r="W1856" s="0" t="s">
        <v>1682</v>
      </c>
      <c r="X1856" s="0" t="s">
        <v>1683</v>
      </c>
      <c r="Y1856" s="0" t="s">
        <v>1376</v>
      </c>
      <c r="Z1856" s="0" t="s">
        <v>573</v>
      </c>
      <c r="AA1856" s="0" t="n">
        <v>789419</v>
      </c>
      <c r="AB1856" s="197" t="n">
        <v>37027.875</v>
      </c>
      <c r="AC1856" s="197" t="n">
        <v>37027.875</v>
      </c>
    </row>
    <row r="1857" customFormat="false" ht="12.75" hidden="false" customHeight="false" outlineLevel="0" collapsed="false">
      <c r="A1857" s="191" t="str">
        <f aca="false">B1857&amp;" "&amp;C1857&amp;" "&amp;D1857</f>
        <v> Natural Gas Physical</v>
      </c>
      <c r="B1857" s="191" t="str">
        <f aca="false">IF((LEFT(N1857,2)="US"),"US","")</f>
        <v/>
      </c>
      <c r="C1857" s="191" t="str">
        <f aca="false">M1857</f>
        <v>Natural Gas</v>
      </c>
      <c r="D1857" s="191" t="str">
        <f aca="false">IF(ISNUMBER(FIND("Phy",N1857))=TRUE(),"Physical","Financial")</f>
        <v>Physical</v>
      </c>
      <c r="E1857" s="191" t="n">
        <f aca="false">IF(VLOOKUP(S1857,'DD-Lookup'!$J$6:$L$50,3,FALSE())="Monthly",(YEAR(AC1857)-YEAR(AB1857))*12+MONTH(AC1857)-MONTH(AB1857)+1,(AC1857-AB1857+1))</f>
        <v>1</v>
      </c>
      <c r="F1857" s="220" t="n">
        <f aca="false">E1857*SUM(P1857:Q1857)</f>
        <v>10000</v>
      </c>
      <c r="G1857" s="196" t="n">
        <v>1246515</v>
      </c>
      <c r="H1857" s="197" t="n">
        <v>37026.3663773148</v>
      </c>
      <c r="I1857" s="0" t="s">
        <v>1927</v>
      </c>
      <c r="M1857" s="0" t="s">
        <v>927</v>
      </c>
      <c r="N1857" s="0" t="s">
        <v>1448</v>
      </c>
      <c r="O1857" s="0" t="s">
        <v>1449</v>
      </c>
      <c r="Q1857" s="198" t="n">
        <v>10000</v>
      </c>
      <c r="S1857" s="0" t="s">
        <v>1343</v>
      </c>
      <c r="T1857" s="0" t="s">
        <v>772</v>
      </c>
      <c r="U1857" s="200" t="n">
        <v>4.7</v>
      </c>
      <c r="V1857" s="0" t="s">
        <v>1928</v>
      </c>
      <c r="W1857" s="0" t="s">
        <v>1451</v>
      </c>
      <c r="X1857" s="0" t="s">
        <v>1452</v>
      </c>
      <c r="Y1857" s="0" t="s">
        <v>1376</v>
      </c>
      <c r="Z1857" s="0" t="s">
        <v>573</v>
      </c>
      <c r="AA1857" s="0" t="n">
        <v>789421</v>
      </c>
      <c r="AB1857" s="197" t="n">
        <v>37027.875</v>
      </c>
      <c r="AC1857" s="197" t="n">
        <v>37027.875</v>
      </c>
    </row>
    <row r="1858" customFormat="false" ht="12.75" hidden="false" customHeight="false" outlineLevel="0" collapsed="false">
      <c r="A1858" s="191" t="str">
        <f aca="false">B1858&amp;" "&amp;C1858&amp;" "&amp;D1858</f>
        <v>US Natural Gas Physical</v>
      </c>
      <c r="B1858" s="191" t="str">
        <f aca="false">IF((LEFT(N1858,2)="US"),"US","")</f>
        <v>US</v>
      </c>
      <c r="C1858" s="191" t="str">
        <f aca="false">M1858</f>
        <v>Natural Gas</v>
      </c>
      <c r="D1858" s="191" t="str">
        <f aca="false">IF(ISNUMBER(FIND("Phy",N1858))=TRUE(),"Physical","Financial")</f>
        <v>Physical</v>
      </c>
      <c r="E1858" s="191" t="n">
        <f aca="false">IF(VLOOKUP(S1858,'DD-Lookup'!$J$6:$L$50,3,FALSE())="Monthly",(YEAR(AC1858)-YEAR(AB1858))*12+MONTH(AC1858)-MONTH(AB1858)+1,(AC1858-AB1858+1))</f>
        <v>1</v>
      </c>
      <c r="F1858" s="220" t="n">
        <f aca="false">E1858*SUM(P1858:Q1858)</f>
        <v>10000</v>
      </c>
      <c r="G1858" s="196" t="n">
        <v>1246516</v>
      </c>
      <c r="H1858" s="197" t="n">
        <v>37026.3664236111</v>
      </c>
      <c r="I1858" s="0" t="s">
        <v>1187</v>
      </c>
      <c r="M1858" s="0" t="s">
        <v>927</v>
      </c>
      <c r="N1858" s="0" t="s">
        <v>1371</v>
      </c>
      <c r="O1858" s="0" t="s">
        <v>2146</v>
      </c>
      <c r="Q1858" s="198" t="n">
        <v>10000</v>
      </c>
      <c r="S1858" s="0" t="s">
        <v>1343</v>
      </c>
      <c r="T1858" s="0" t="s">
        <v>772</v>
      </c>
      <c r="U1858" s="200" t="n">
        <v>4.425</v>
      </c>
      <c r="V1858" s="0" t="s">
        <v>1938</v>
      </c>
      <c r="W1858" s="0" t="s">
        <v>1682</v>
      </c>
      <c r="X1858" s="0" t="s">
        <v>2147</v>
      </c>
      <c r="Y1858" s="0" t="s">
        <v>1376</v>
      </c>
      <c r="Z1858" s="0" t="s">
        <v>573</v>
      </c>
      <c r="AA1858" s="0" t="n">
        <v>789422</v>
      </c>
      <c r="AB1858" s="197" t="n">
        <v>37027.875</v>
      </c>
      <c r="AC1858" s="197" t="n">
        <v>37027.875</v>
      </c>
    </row>
    <row r="1859" customFormat="false" ht="12.75" hidden="false" customHeight="false" outlineLevel="0" collapsed="false">
      <c r="A1859" s="191" t="str">
        <f aca="false">B1859&amp;" "&amp;C1859&amp;" "&amp;D1859</f>
        <v>US Natural Gas Financial</v>
      </c>
      <c r="B1859" s="191" t="str">
        <f aca="false">IF((LEFT(N1859,2)="US"),"US","")</f>
        <v>US</v>
      </c>
      <c r="C1859" s="191" t="str">
        <f aca="false">M1859</f>
        <v>Natural Gas</v>
      </c>
      <c r="D1859" s="191" t="str">
        <f aca="false">IF(ISNUMBER(FIND("Phy",N1859))=TRUE(),"Physical","Financial")</f>
        <v>Financial</v>
      </c>
      <c r="E1859" s="191" t="n">
        <f aca="false">IF(VLOOKUP(S1859,'DD-Lookup'!$J$6:$L$50,3,FALSE())="Monthly",(YEAR(AC1859)-YEAR(AB1859))*12+MONTH(AC1859)-MONTH(AB1859)+1,(AC1859-AB1859+1))</f>
        <v>31</v>
      </c>
      <c r="F1859" s="220" t="n">
        <f aca="false">E1859*SUM(P1859:Q1859)</f>
        <v>155000</v>
      </c>
      <c r="G1859" s="196" t="n">
        <v>1246517</v>
      </c>
      <c r="H1859" s="197" t="n">
        <v>37026.3664351852</v>
      </c>
      <c r="I1859" s="0" t="s">
        <v>1328</v>
      </c>
      <c r="M1859" s="0" t="s">
        <v>927</v>
      </c>
      <c r="N1859" s="0" t="s">
        <v>1399</v>
      </c>
      <c r="O1859" s="0" t="s">
        <v>1954</v>
      </c>
      <c r="P1859" s="198" t="n">
        <v>5000</v>
      </c>
      <c r="S1859" s="0" t="s">
        <v>1343</v>
      </c>
      <c r="T1859" s="0" t="s">
        <v>772</v>
      </c>
      <c r="U1859" s="200" t="n">
        <v>6.21</v>
      </c>
      <c r="V1859" s="0" t="s">
        <v>1914</v>
      </c>
      <c r="W1859" s="0" t="s">
        <v>1956</v>
      </c>
      <c r="X1859" s="0" t="s">
        <v>1957</v>
      </c>
      <c r="Y1859" s="0" t="s">
        <v>893</v>
      </c>
      <c r="Z1859" s="0" t="s">
        <v>573</v>
      </c>
      <c r="AA1859" s="0" t="s">
        <v>2411</v>
      </c>
      <c r="AB1859" s="197" t="n">
        <v>37073.875</v>
      </c>
      <c r="AC1859" s="197" t="n">
        <v>37103.875</v>
      </c>
      <c r="AD1859" s="0" t="n">
        <f aca="false">(AC1859-AB1859+1)*SUM(P1859:Q1859)</f>
        <v>155000</v>
      </c>
    </row>
    <row r="1860" customFormat="false" ht="12.75" hidden="false" customHeight="false" outlineLevel="0" collapsed="false">
      <c r="A1860" s="191" t="str">
        <f aca="false">B1860&amp;" "&amp;C1860&amp;" "&amp;D1860</f>
        <v>US Natural Gas Physical</v>
      </c>
      <c r="B1860" s="191" t="str">
        <f aca="false">IF((LEFT(N1860,2)="US"),"US","")</f>
        <v>US</v>
      </c>
      <c r="C1860" s="191" t="str">
        <f aca="false">M1860</f>
        <v>Natural Gas</v>
      </c>
      <c r="D1860" s="191" t="str">
        <f aca="false">IF(ISNUMBER(FIND("Phy",N1860))=TRUE(),"Physical","Financial")</f>
        <v>Physical</v>
      </c>
      <c r="E1860" s="191" t="n">
        <f aca="false">IF(VLOOKUP(S1860,'DD-Lookup'!$J$6:$L$50,3,FALSE())="Monthly",(YEAR(AC1860)-YEAR(AB1860))*12+MONTH(AC1860)-MONTH(AB1860)+1,(AC1860-AB1860+1))</f>
        <v>1</v>
      </c>
      <c r="F1860" s="220" t="n">
        <f aca="false">E1860*SUM(P1860:Q1860)</f>
        <v>5000</v>
      </c>
      <c r="G1860" s="196" t="n">
        <v>1246518</v>
      </c>
      <c r="H1860" s="197" t="n">
        <v>37026.3664583333</v>
      </c>
      <c r="I1860" s="0" t="s">
        <v>1734</v>
      </c>
      <c r="M1860" s="0" t="s">
        <v>927</v>
      </c>
      <c r="N1860" s="0" t="s">
        <v>1371</v>
      </c>
      <c r="O1860" s="0" t="s">
        <v>1651</v>
      </c>
      <c r="Q1860" s="198" t="n">
        <v>5000</v>
      </c>
      <c r="S1860" s="0" t="s">
        <v>1343</v>
      </c>
      <c r="T1860" s="0" t="s">
        <v>772</v>
      </c>
      <c r="U1860" s="200" t="n">
        <v>4.845</v>
      </c>
      <c r="V1860" s="0" t="s">
        <v>1735</v>
      </c>
      <c r="W1860" s="0" t="s">
        <v>1635</v>
      </c>
      <c r="X1860" s="0" t="s">
        <v>1636</v>
      </c>
      <c r="Y1860" s="0" t="s">
        <v>1376</v>
      </c>
      <c r="Z1860" s="0" t="s">
        <v>573</v>
      </c>
      <c r="AA1860" s="0" t="n">
        <v>789423</v>
      </c>
      <c r="AB1860" s="197" t="n">
        <v>37027.875</v>
      </c>
      <c r="AC1860" s="197" t="n">
        <v>37027.875</v>
      </c>
    </row>
    <row r="1861" customFormat="false" ht="12.75" hidden="false" customHeight="false" outlineLevel="0" collapsed="false">
      <c r="A1861" s="191" t="str">
        <f aca="false">B1861&amp;" "&amp;C1861&amp;" "&amp;D1861</f>
        <v> Power Physical</v>
      </c>
      <c r="B1861" s="191" t="str">
        <f aca="false">IF((LEFT(N1861,2)="US"),"US","")</f>
        <v/>
      </c>
      <c r="C1861" s="191" t="str">
        <f aca="false">M1861</f>
        <v>Power</v>
      </c>
      <c r="D1861" s="191" t="str">
        <f aca="false">IF(ISNUMBER(FIND("Phy",N1861))=TRUE(),"Physical","Financial")</f>
        <v>Physical</v>
      </c>
      <c r="E1861" s="191" t="n">
        <f aca="false">IF(VLOOKUP(S1861,'DD-Lookup'!$J$6:$L$50,3,FALSE())="Monthly",(YEAR(AC1861)-YEAR(AB1861))*12+MONTH(AC1861)-MONTH(AB1861)+1,(AC1861-AB1861+1))</f>
        <v>7</v>
      </c>
      <c r="F1861" s="220" t="n">
        <f aca="false">E1861*SUM(P1861:Q1861)</f>
        <v>175</v>
      </c>
      <c r="G1861" s="196" t="n">
        <v>1246519</v>
      </c>
      <c r="H1861" s="197" t="n">
        <v>37026.3664699074</v>
      </c>
      <c r="I1861" s="0" t="s">
        <v>816</v>
      </c>
      <c r="M1861" s="0" t="s">
        <v>72</v>
      </c>
      <c r="N1861" s="0" t="s">
        <v>793</v>
      </c>
      <c r="O1861" s="0" t="s">
        <v>1294</v>
      </c>
      <c r="P1861" s="198" t="n">
        <v>25</v>
      </c>
      <c r="S1861" s="0" t="s">
        <v>781</v>
      </c>
      <c r="T1861" s="0" t="s">
        <v>795</v>
      </c>
      <c r="U1861" s="200" t="n">
        <v>19.6</v>
      </c>
      <c r="V1861" s="0" t="s">
        <v>1135</v>
      </c>
      <c r="W1861" s="0" t="s">
        <v>797</v>
      </c>
      <c r="X1861" s="0" t="s">
        <v>798</v>
      </c>
      <c r="Y1861" s="0" t="s">
        <v>799</v>
      </c>
      <c r="Z1861" s="0" t="s">
        <v>800</v>
      </c>
      <c r="AA1861" s="0" t="n">
        <v>102420.1</v>
      </c>
      <c r="AB1861" s="197" t="n">
        <v>37032.875</v>
      </c>
      <c r="AC1861" s="197" t="n">
        <v>37038.875</v>
      </c>
    </row>
    <row r="1862" customFormat="false" ht="12.75" hidden="false" customHeight="false" outlineLevel="0" collapsed="false">
      <c r="A1862" s="191" t="str">
        <f aca="false">B1862&amp;" "&amp;C1862&amp;" "&amp;D1862</f>
        <v> Power Physical</v>
      </c>
      <c r="B1862" s="191" t="str">
        <f aca="false">IF((LEFT(N1862,2)="US"),"US","")</f>
        <v/>
      </c>
      <c r="C1862" s="191" t="str">
        <f aca="false">M1862</f>
        <v>Power</v>
      </c>
      <c r="D1862" s="191" t="str">
        <f aca="false">IF(ISNUMBER(FIND("Phy",N1862))=TRUE(),"Physical","Financial")</f>
        <v>Physical</v>
      </c>
      <c r="E1862" s="191" t="n">
        <f aca="false">IF(VLOOKUP(S1862,'DD-Lookup'!$J$6:$L$50,3,FALSE())="Monthly",(YEAR(AC1862)-YEAR(AB1862))*12+MONTH(AC1862)-MONTH(AB1862)+1,(AC1862-AB1862+1))</f>
        <v>5</v>
      </c>
      <c r="F1862" s="220" t="n">
        <f aca="false">E1862*SUM(P1862:Q1862)</f>
        <v>125</v>
      </c>
      <c r="G1862" s="196" t="n">
        <v>1246520</v>
      </c>
      <c r="H1862" s="197" t="n">
        <v>37026.3664699074</v>
      </c>
      <c r="I1862" s="0" t="s">
        <v>816</v>
      </c>
      <c r="M1862" s="0" t="s">
        <v>72</v>
      </c>
      <c r="N1862" s="0" t="s">
        <v>793</v>
      </c>
      <c r="O1862" s="0" t="s">
        <v>919</v>
      </c>
      <c r="Q1862" s="198" t="n">
        <v>25</v>
      </c>
      <c r="S1862" s="0" t="s">
        <v>781</v>
      </c>
      <c r="T1862" s="0" t="s">
        <v>795</v>
      </c>
      <c r="U1862" s="200" t="n">
        <v>26</v>
      </c>
      <c r="V1862" s="0" t="s">
        <v>817</v>
      </c>
      <c r="W1862" s="0" t="s">
        <v>797</v>
      </c>
      <c r="X1862" s="0" t="s">
        <v>798</v>
      </c>
      <c r="Y1862" s="0" t="s">
        <v>799</v>
      </c>
      <c r="Z1862" s="0" t="s">
        <v>800</v>
      </c>
      <c r="AA1862" s="0" t="n">
        <v>102421.1</v>
      </c>
      <c r="AB1862" s="197" t="n">
        <v>37032.875</v>
      </c>
      <c r="AC1862" s="197" t="n">
        <v>37036.875</v>
      </c>
    </row>
    <row r="1863" customFormat="false" ht="12.75" hidden="false" customHeight="false" outlineLevel="0" collapsed="false">
      <c r="A1863" s="191" t="str">
        <f aca="false">B1863&amp;" "&amp;C1863&amp;" "&amp;D1863</f>
        <v>US Natural Gas Financial</v>
      </c>
      <c r="B1863" s="191" t="str">
        <f aca="false">IF((LEFT(N1863,2)="US"),"US","")</f>
        <v>US</v>
      </c>
      <c r="C1863" s="191" t="str">
        <f aca="false">M1863</f>
        <v>Natural Gas</v>
      </c>
      <c r="D1863" s="191" t="str">
        <f aca="false">IF(ISNUMBER(FIND("Phy",N1863))=TRUE(),"Physical","Financial")</f>
        <v>Financial</v>
      </c>
      <c r="E1863" s="191" t="n">
        <f aca="false">IF(VLOOKUP(S1863,'DD-Lookup'!$J$6:$L$50,3,FALSE())="Monthly",(YEAR(AC1863)-YEAR(AB1863))*12+MONTH(AC1863)-MONTH(AB1863)+1,(AC1863-AB1863+1))</f>
        <v>30</v>
      </c>
      <c r="F1863" s="220" t="n">
        <f aca="false">E1863*SUM(P1863:Q1863)</f>
        <v>150000</v>
      </c>
      <c r="G1863" s="196" t="n">
        <v>1246521</v>
      </c>
      <c r="H1863" s="197" t="n">
        <v>37026.3664814815</v>
      </c>
      <c r="I1863" s="0" t="s">
        <v>2044</v>
      </c>
      <c r="M1863" s="0" t="s">
        <v>927</v>
      </c>
      <c r="N1863" s="0" t="s">
        <v>1341</v>
      </c>
      <c r="O1863" s="0" t="s">
        <v>1342</v>
      </c>
      <c r="P1863" s="198" t="n">
        <v>5000</v>
      </c>
      <c r="S1863" s="0" t="s">
        <v>1343</v>
      </c>
      <c r="T1863" s="0" t="s">
        <v>772</v>
      </c>
      <c r="U1863" s="200" t="n">
        <v>4.495</v>
      </c>
      <c r="V1863" s="0" t="s">
        <v>2412</v>
      </c>
      <c r="W1863" s="0" t="s">
        <v>1345</v>
      </c>
      <c r="X1863" s="0" t="s">
        <v>1346</v>
      </c>
      <c r="Y1863" s="0" t="s">
        <v>893</v>
      </c>
      <c r="Z1863" s="0" t="s">
        <v>573</v>
      </c>
      <c r="AA1863" s="0" t="s">
        <v>2413</v>
      </c>
      <c r="AB1863" s="197" t="n">
        <v>37043.875</v>
      </c>
      <c r="AC1863" s="197" t="n">
        <v>37072.875</v>
      </c>
      <c r="AD1863" s="0" t="n">
        <f aca="false">(AC1863-AB1863+1)*SUM(P1863:Q1863)</f>
        <v>150000</v>
      </c>
    </row>
    <row r="1864" customFormat="false" ht="12.75" hidden="false" customHeight="false" outlineLevel="0" collapsed="false">
      <c r="A1864" s="191" t="str">
        <f aca="false">B1864&amp;" "&amp;C1864&amp;" "&amp;D1864</f>
        <v>US Natural Gas Financial</v>
      </c>
      <c r="B1864" s="191" t="str">
        <f aca="false">IF((LEFT(N1864,2)="US"),"US","")</f>
        <v>US</v>
      </c>
      <c r="C1864" s="191" t="str">
        <f aca="false">M1864</f>
        <v>Natural Gas</v>
      </c>
      <c r="D1864" s="191" t="str">
        <f aca="false">IF(ISNUMBER(FIND("Phy",N1864))=TRUE(),"Physical","Financial")</f>
        <v>Financial</v>
      </c>
      <c r="E1864" s="191" t="n">
        <f aca="false">IF(VLOOKUP(S1864,'DD-Lookup'!$J$6:$L$50,3,FALSE())="Monthly",(YEAR(AC1864)-YEAR(AB1864))*12+MONTH(AC1864)-MONTH(AB1864)+1,(AC1864-AB1864+1))</f>
        <v>153</v>
      </c>
      <c r="F1864" s="220" t="n">
        <f aca="false">E1864*SUM(P1864:Q1864)</f>
        <v>765000</v>
      </c>
      <c r="G1864" s="196" t="n">
        <v>1246522</v>
      </c>
      <c r="H1864" s="197" t="n">
        <v>37026.3665046296</v>
      </c>
      <c r="I1864" s="0" t="s">
        <v>1340</v>
      </c>
      <c r="M1864" s="0" t="s">
        <v>927</v>
      </c>
      <c r="N1864" s="0" t="s">
        <v>1341</v>
      </c>
      <c r="O1864" s="0" t="s">
        <v>1526</v>
      </c>
      <c r="Q1864" s="198" t="n">
        <v>5000</v>
      </c>
      <c r="S1864" s="0" t="s">
        <v>1343</v>
      </c>
      <c r="T1864" s="0" t="s">
        <v>772</v>
      </c>
      <c r="U1864" s="200" t="n">
        <v>4.61</v>
      </c>
      <c r="V1864" s="0" t="s">
        <v>2243</v>
      </c>
      <c r="W1864" s="0" t="s">
        <v>1345</v>
      </c>
      <c r="X1864" s="0" t="s">
        <v>1346</v>
      </c>
      <c r="Y1864" s="0" t="s">
        <v>893</v>
      </c>
      <c r="Z1864" s="0" t="s">
        <v>573</v>
      </c>
      <c r="AA1864" s="0" t="s">
        <v>2414</v>
      </c>
      <c r="AB1864" s="197" t="n">
        <v>37043</v>
      </c>
      <c r="AC1864" s="197" t="n">
        <v>37195</v>
      </c>
      <c r="AD1864" s="0" t="n">
        <f aca="false">(AC1864-AB1864+1)*SUM(P1864:Q1864)</f>
        <v>765000</v>
      </c>
    </row>
    <row r="1865" customFormat="false" ht="12.75" hidden="false" customHeight="false" outlineLevel="0" collapsed="false">
      <c r="A1865" s="191" t="str">
        <f aca="false">B1865&amp;" "&amp;C1865&amp;" "&amp;D1865</f>
        <v>US Natural Gas Physical</v>
      </c>
      <c r="B1865" s="191" t="str">
        <f aca="false">IF((LEFT(N1865,2)="US"),"US","")</f>
        <v>US</v>
      </c>
      <c r="C1865" s="191" t="str">
        <f aca="false">M1865</f>
        <v>Natural Gas</v>
      </c>
      <c r="D1865" s="191" t="str">
        <f aca="false">IF(ISNUMBER(FIND("Phy",N1865))=TRUE(),"Physical","Financial")</f>
        <v>Physical</v>
      </c>
      <c r="E1865" s="191" t="n">
        <f aca="false">IF(VLOOKUP(S1865,'DD-Lookup'!$J$6:$L$50,3,FALSE())="Monthly",(YEAR(AC1865)-YEAR(AB1865))*12+MONTH(AC1865)-MONTH(AB1865)+1,(AC1865-AB1865+1))</f>
        <v>1</v>
      </c>
      <c r="F1865" s="220" t="n">
        <f aca="false">E1865*SUM(P1865:Q1865)</f>
        <v>10000</v>
      </c>
      <c r="G1865" s="196" t="n">
        <v>1246523</v>
      </c>
      <c r="H1865" s="197" t="n">
        <v>37026.3665046296</v>
      </c>
      <c r="I1865" s="0" t="s">
        <v>625</v>
      </c>
      <c r="M1865" s="0" t="s">
        <v>927</v>
      </c>
      <c r="N1865" s="0" t="s">
        <v>1371</v>
      </c>
      <c r="O1865" s="0" t="s">
        <v>1689</v>
      </c>
      <c r="Q1865" s="198" t="n">
        <v>10000</v>
      </c>
      <c r="S1865" s="0" t="s">
        <v>1343</v>
      </c>
      <c r="T1865" s="0" t="s">
        <v>772</v>
      </c>
      <c r="U1865" s="200" t="n">
        <v>5.95</v>
      </c>
      <c r="V1865" s="0" t="s">
        <v>2415</v>
      </c>
      <c r="W1865" s="0" t="s">
        <v>1675</v>
      </c>
      <c r="X1865" s="0" t="s">
        <v>1676</v>
      </c>
      <c r="Y1865" s="0" t="s">
        <v>1376</v>
      </c>
      <c r="Z1865" s="0" t="s">
        <v>573</v>
      </c>
      <c r="AA1865" s="0" t="n">
        <v>789424</v>
      </c>
      <c r="AB1865" s="197" t="n">
        <v>37027.875</v>
      </c>
      <c r="AC1865" s="197" t="n">
        <v>37027.875</v>
      </c>
    </row>
    <row r="1866" customFormat="false" ht="12.75" hidden="false" customHeight="false" outlineLevel="0" collapsed="false">
      <c r="A1866" s="191" t="str">
        <f aca="false">B1866&amp;" "&amp;C1866&amp;" "&amp;D1866</f>
        <v> Natural Gas Physical</v>
      </c>
      <c r="B1866" s="191" t="str">
        <f aca="false">IF((LEFT(N1866,2)="US"),"US","")</f>
        <v/>
      </c>
      <c r="C1866" s="191" t="str">
        <f aca="false">M1866</f>
        <v>Natural Gas</v>
      </c>
      <c r="D1866" s="191" t="str">
        <f aca="false">IF(ISNUMBER(FIND("Phy",N1866))=TRUE(),"Physical","Financial")</f>
        <v>Physical</v>
      </c>
      <c r="E1866" s="191" t="n">
        <f aca="false">IF(VLOOKUP(S1866,'DD-Lookup'!$J$6:$L$50,3,FALSE())="Monthly",(YEAR(AC1866)-YEAR(AB1866))*12+MONTH(AC1866)-MONTH(AB1866)+1,(AC1866-AB1866+1))</f>
        <v>1</v>
      </c>
      <c r="F1866" s="220" t="n">
        <f aca="false">E1866*SUM(P1866:Q1866)</f>
        <v>10000</v>
      </c>
      <c r="G1866" s="196" t="n">
        <v>1246524</v>
      </c>
      <c r="H1866" s="197" t="n">
        <v>37026.3665277778</v>
      </c>
      <c r="I1866" s="0" t="s">
        <v>1180</v>
      </c>
      <c r="M1866" s="0" t="s">
        <v>927</v>
      </c>
      <c r="N1866" s="0" t="s">
        <v>1719</v>
      </c>
      <c r="O1866" s="0" t="s">
        <v>1720</v>
      </c>
      <c r="Q1866" s="198" t="n">
        <v>10000</v>
      </c>
      <c r="S1866" s="0" t="s">
        <v>327</v>
      </c>
      <c r="T1866" s="0" t="s">
        <v>1721</v>
      </c>
      <c r="U1866" s="200" t="n">
        <v>6.04</v>
      </c>
      <c r="V1866" s="0" t="s">
        <v>2296</v>
      </c>
      <c r="W1866" s="0" t="s">
        <v>1723</v>
      </c>
      <c r="X1866" s="0" t="s">
        <v>1724</v>
      </c>
      <c r="Y1866" s="0" t="s">
        <v>1376</v>
      </c>
      <c r="Z1866" s="0" t="s">
        <v>646</v>
      </c>
      <c r="AA1866" s="0" t="n">
        <v>789425</v>
      </c>
      <c r="AB1866" s="197" t="n">
        <v>37026.875</v>
      </c>
      <c r="AC1866" s="197" t="n">
        <v>37026.875</v>
      </c>
    </row>
    <row r="1867" customFormat="false" ht="12.75" hidden="false" customHeight="false" outlineLevel="0" collapsed="false">
      <c r="A1867" s="191" t="str">
        <f aca="false">B1867&amp;" "&amp;C1867&amp;" "&amp;D1867</f>
        <v>US Natural Gas Physical</v>
      </c>
      <c r="B1867" s="191" t="str">
        <f aca="false">IF((LEFT(N1867,2)="US"),"US","")</f>
        <v>US</v>
      </c>
      <c r="C1867" s="191" t="str">
        <f aca="false">M1867</f>
        <v>Natural Gas</v>
      </c>
      <c r="D1867" s="191" t="str">
        <f aca="false">IF(ISNUMBER(FIND("Phy",N1867))=TRUE(),"Physical","Financial")</f>
        <v>Physical</v>
      </c>
      <c r="E1867" s="191" t="n">
        <f aca="false">IF(VLOOKUP(S1867,'DD-Lookup'!$J$6:$L$50,3,FALSE())="Monthly",(YEAR(AC1867)-YEAR(AB1867))*12+MONTH(AC1867)-MONTH(AB1867)+1,(AC1867-AB1867+1))</f>
        <v>1</v>
      </c>
      <c r="F1867" s="220" t="n">
        <f aca="false">E1867*SUM(P1867:Q1867)</f>
        <v>10000</v>
      </c>
      <c r="G1867" s="196" t="n">
        <v>1246525</v>
      </c>
      <c r="H1867" s="197" t="n">
        <v>37026.3665625</v>
      </c>
      <c r="I1867" s="0" t="s">
        <v>1328</v>
      </c>
      <c r="M1867" s="0" t="s">
        <v>927</v>
      </c>
      <c r="N1867" s="0" t="s">
        <v>1371</v>
      </c>
      <c r="O1867" s="0" t="s">
        <v>1566</v>
      </c>
      <c r="P1867" s="198" t="n">
        <v>10000</v>
      </c>
      <c r="S1867" s="0" t="s">
        <v>1343</v>
      </c>
      <c r="T1867" s="0" t="s">
        <v>772</v>
      </c>
      <c r="U1867" s="200" t="n">
        <v>4.42</v>
      </c>
      <c r="V1867" s="0" t="s">
        <v>1885</v>
      </c>
      <c r="W1867" s="0" t="s">
        <v>1567</v>
      </c>
      <c r="X1867" s="0" t="s">
        <v>1568</v>
      </c>
      <c r="Y1867" s="0" t="s">
        <v>1376</v>
      </c>
      <c r="Z1867" s="0" t="s">
        <v>573</v>
      </c>
      <c r="AA1867" s="0" t="n">
        <v>789426</v>
      </c>
      <c r="AB1867" s="197" t="n">
        <v>37027.875</v>
      </c>
      <c r="AC1867" s="197" t="n">
        <v>37027.875</v>
      </c>
    </row>
    <row r="1868" customFormat="false" ht="12.75" hidden="false" customHeight="false" outlineLevel="0" collapsed="false">
      <c r="A1868" s="191" t="str">
        <f aca="false">B1868&amp;" "&amp;C1868&amp;" "&amp;D1868</f>
        <v>US Power Physical</v>
      </c>
      <c r="B1868" s="191" t="str">
        <f aca="false">IF((LEFT(N1868,2)="US"),"US","")</f>
        <v>US</v>
      </c>
      <c r="C1868" s="191" t="str">
        <f aca="false">M1868</f>
        <v>Power</v>
      </c>
      <c r="D1868" s="191" t="str">
        <f aca="false">IF(ISNUMBER(FIND("Phy",N1868))=TRUE(),"Physical","Financial")</f>
        <v>Physical</v>
      </c>
      <c r="E1868" s="191" t="n">
        <f aca="false">IF(VLOOKUP(S1868,'DD-Lookup'!$J$6:$L$50,3,FALSE())="Monthly",(YEAR(AC1868)-YEAR(AB1868))*12+MONTH(AC1868)-MONTH(AB1868)+1,(AC1868-AB1868+1))</f>
        <v>1</v>
      </c>
      <c r="F1868" s="220" t="n">
        <f aca="false">E1868*SUM(P1868:Q1868)</f>
        <v>15</v>
      </c>
      <c r="G1868" s="196" t="n">
        <v>1246526</v>
      </c>
      <c r="H1868" s="197" t="n">
        <v>37026.3665740741</v>
      </c>
      <c r="I1868" s="0" t="s">
        <v>1225</v>
      </c>
      <c r="M1868" s="0" t="s">
        <v>72</v>
      </c>
      <c r="N1868" s="0" t="s">
        <v>1746</v>
      </c>
      <c r="O1868" s="0" t="s">
        <v>2148</v>
      </c>
      <c r="Q1868" s="198" t="n">
        <v>15</v>
      </c>
      <c r="S1868" s="0" t="s">
        <v>781</v>
      </c>
      <c r="T1868" s="0" t="s">
        <v>772</v>
      </c>
      <c r="U1868" s="200" t="n">
        <v>238</v>
      </c>
      <c r="V1868" s="0" t="s">
        <v>1853</v>
      </c>
      <c r="W1868" s="0" t="s">
        <v>1945</v>
      </c>
      <c r="X1868" s="0" t="s">
        <v>1750</v>
      </c>
      <c r="Y1868" s="0" t="s">
        <v>1167</v>
      </c>
      <c r="Z1868" s="0" t="s">
        <v>628</v>
      </c>
      <c r="AA1868" s="0" t="n">
        <v>611171.1</v>
      </c>
      <c r="AB1868" s="197" t="n">
        <v>37027.875</v>
      </c>
      <c r="AC1868" s="197" t="n">
        <v>37027.875</v>
      </c>
    </row>
    <row r="1869" customFormat="false" ht="12.75" hidden="false" customHeight="false" outlineLevel="0" collapsed="false">
      <c r="A1869" s="191" t="str">
        <f aca="false">B1869&amp;" "&amp;C1869&amp;" "&amp;D1869</f>
        <v>US Natural Gas Physical</v>
      </c>
      <c r="B1869" s="191" t="str">
        <f aca="false">IF((LEFT(N1869,2)="US"),"US","")</f>
        <v>US</v>
      </c>
      <c r="C1869" s="191" t="str">
        <f aca="false">M1869</f>
        <v>Natural Gas</v>
      </c>
      <c r="D1869" s="191" t="str">
        <f aca="false">IF(ISNUMBER(FIND("Phy",N1869))=TRUE(),"Physical","Financial")</f>
        <v>Physical</v>
      </c>
      <c r="E1869" s="191" t="n">
        <f aca="false">IF(VLOOKUP(S1869,'DD-Lookup'!$J$6:$L$50,3,FALSE())="Monthly",(YEAR(AC1869)-YEAR(AB1869))*12+MONTH(AC1869)-MONTH(AB1869)+1,(AC1869-AB1869+1))</f>
        <v>1</v>
      </c>
      <c r="F1869" s="220" t="n">
        <f aca="false">E1869*SUM(P1869:Q1869)</f>
        <v>5000</v>
      </c>
      <c r="G1869" s="196" t="n">
        <v>1246527</v>
      </c>
      <c r="H1869" s="197" t="n">
        <v>37026.3665972222</v>
      </c>
      <c r="I1869" s="0" t="s">
        <v>1430</v>
      </c>
      <c r="M1869" s="0" t="s">
        <v>927</v>
      </c>
      <c r="N1869" s="0" t="s">
        <v>1371</v>
      </c>
      <c r="O1869" s="0" t="s">
        <v>1423</v>
      </c>
      <c r="Q1869" s="198" t="n">
        <v>5000</v>
      </c>
      <c r="S1869" s="0" t="s">
        <v>1343</v>
      </c>
      <c r="T1869" s="0" t="s">
        <v>772</v>
      </c>
      <c r="U1869" s="200" t="n">
        <v>4.315</v>
      </c>
      <c r="V1869" s="0" t="s">
        <v>1559</v>
      </c>
      <c r="W1869" s="0" t="s">
        <v>1424</v>
      </c>
      <c r="X1869" s="0" t="s">
        <v>1425</v>
      </c>
      <c r="Y1869" s="0" t="s">
        <v>1376</v>
      </c>
      <c r="Z1869" s="0" t="s">
        <v>573</v>
      </c>
      <c r="AA1869" s="0" t="n">
        <v>789427</v>
      </c>
      <c r="AB1869" s="197" t="n">
        <v>37027.875</v>
      </c>
      <c r="AC1869" s="197" t="n">
        <v>37027.875</v>
      </c>
    </row>
    <row r="1870" customFormat="false" ht="12.75" hidden="false" customHeight="false" outlineLevel="0" collapsed="false">
      <c r="A1870" s="191" t="str">
        <f aca="false">B1870&amp;" "&amp;C1870&amp;" "&amp;D1870</f>
        <v> Natural Gas Physical</v>
      </c>
      <c r="B1870" s="191" t="str">
        <f aca="false">IF((LEFT(N1870,2)="US"),"US","")</f>
        <v/>
      </c>
      <c r="C1870" s="191" t="str">
        <f aca="false">M1870</f>
        <v>Natural Gas</v>
      </c>
      <c r="D1870" s="191" t="str">
        <f aca="false">IF(ISNUMBER(FIND("Phy",N1870))=TRUE(),"Physical","Financial")</f>
        <v>Physical</v>
      </c>
      <c r="E1870" s="191" t="n">
        <f aca="false">IF(VLOOKUP(S1870,'DD-Lookup'!$J$6:$L$50,3,FALSE())="Monthly",(YEAR(AC1870)-YEAR(AB1870))*12+MONTH(AC1870)-MONTH(AB1870)+1,(AC1870-AB1870+1))</f>
        <v>1</v>
      </c>
      <c r="F1870" s="220" t="n">
        <f aca="false">E1870*SUM(P1870:Q1870)</f>
        <v>10000</v>
      </c>
      <c r="G1870" s="196" t="n">
        <v>1246528</v>
      </c>
      <c r="H1870" s="197" t="n">
        <v>37026.3666203704</v>
      </c>
      <c r="I1870" s="0" t="s">
        <v>1180</v>
      </c>
      <c r="M1870" s="0" t="s">
        <v>927</v>
      </c>
      <c r="N1870" s="0" t="s">
        <v>1719</v>
      </c>
      <c r="O1870" s="0" t="s">
        <v>1720</v>
      </c>
      <c r="Q1870" s="198" t="n">
        <v>10000</v>
      </c>
      <c r="S1870" s="0" t="s">
        <v>327</v>
      </c>
      <c r="T1870" s="0" t="s">
        <v>1721</v>
      </c>
      <c r="U1870" s="200" t="n">
        <v>6.05</v>
      </c>
      <c r="V1870" s="0" t="s">
        <v>2296</v>
      </c>
      <c r="W1870" s="0" t="s">
        <v>1723</v>
      </c>
      <c r="X1870" s="0" t="s">
        <v>1724</v>
      </c>
      <c r="Y1870" s="0" t="s">
        <v>1376</v>
      </c>
      <c r="Z1870" s="0" t="s">
        <v>646</v>
      </c>
      <c r="AA1870" s="0" t="n">
        <v>789428</v>
      </c>
      <c r="AB1870" s="197" t="n">
        <v>37026.875</v>
      </c>
      <c r="AC1870" s="197" t="n">
        <v>37026.875</v>
      </c>
    </row>
    <row r="1871" customFormat="false" ht="12.75" hidden="false" customHeight="false" outlineLevel="0" collapsed="false">
      <c r="A1871" s="191" t="str">
        <f aca="false">B1871&amp;" "&amp;C1871&amp;" "&amp;D1871</f>
        <v>US Natural Gas Financial</v>
      </c>
      <c r="B1871" s="191" t="str">
        <f aca="false">IF((LEFT(N1871,2)="US"),"US","")</f>
        <v>US</v>
      </c>
      <c r="C1871" s="191" t="str">
        <f aca="false">M1871</f>
        <v>Natural Gas</v>
      </c>
      <c r="D1871" s="191" t="str">
        <f aca="false">IF(ISNUMBER(FIND("Phy",N1871))=TRUE(),"Physical","Financial")</f>
        <v>Financial</v>
      </c>
      <c r="E1871" s="191" t="n">
        <f aca="false">IF(VLOOKUP(S1871,'DD-Lookup'!$J$6:$L$50,3,FALSE())="Monthly",(YEAR(AC1871)-YEAR(AB1871))*12+MONTH(AC1871)-MONTH(AB1871)+1,(AC1871-AB1871+1))</f>
        <v>153</v>
      </c>
      <c r="F1871" s="220" t="n">
        <f aca="false">E1871*SUM(P1871:Q1871)</f>
        <v>765000</v>
      </c>
      <c r="G1871" s="196" t="n">
        <v>1246529</v>
      </c>
      <c r="H1871" s="197" t="n">
        <v>37026.3666550926</v>
      </c>
      <c r="I1871" s="0" t="s">
        <v>1620</v>
      </c>
      <c r="M1871" s="0" t="s">
        <v>927</v>
      </c>
      <c r="N1871" s="0" t="s">
        <v>1341</v>
      </c>
      <c r="O1871" s="0" t="s">
        <v>1526</v>
      </c>
      <c r="P1871" s="198" t="n">
        <v>5000</v>
      </c>
      <c r="S1871" s="0" t="s">
        <v>1343</v>
      </c>
      <c r="T1871" s="0" t="s">
        <v>772</v>
      </c>
      <c r="U1871" s="200" t="n">
        <v>4.605</v>
      </c>
      <c r="V1871" s="0" t="s">
        <v>2416</v>
      </c>
      <c r="W1871" s="0" t="s">
        <v>1345</v>
      </c>
      <c r="X1871" s="0" t="s">
        <v>1346</v>
      </c>
      <c r="Y1871" s="0" t="s">
        <v>893</v>
      </c>
      <c r="Z1871" s="0" t="s">
        <v>573</v>
      </c>
      <c r="AA1871" s="0" t="s">
        <v>2417</v>
      </c>
      <c r="AB1871" s="197" t="n">
        <v>37043</v>
      </c>
      <c r="AC1871" s="197" t="n">
        <v>37195</v>
      </c>
      <c r="AD1871" s="0" t="n">
        <f aca="false">(AC1871-AB1871+1)*SUM(P1871:Q1871)</f>
        <v>765000</v>
      </c>
    </row>
    <row r="1872" customFormat="false" ht="12.75" hidden="false" customHeight="false" outlineLevel="0" collapsed="false">
      <c r="A1872" s="191" t="str">
        <f aca="false">B1872&amp;" "&amp;C1872&amp;" "&amp;D1872</f>
        <v>US Natural Gas Physical</v>
      </c>
      <c r="B1872" s="191" t="str">
        <f aca="false">IF((LEFT(N1872,2)="US"),"US","")</f>
        <v>US</v>
      </c>
      <c r="C1872" s="191" t="str">
        <f aca="false">M1872</f>
        <v>Natural Gas</v>
      </c>
      <c r="D1872" s="191" t="str">
        <f aca="false">IF(ISNUMBER(FIND("Phy",N1872))=TRUE(),"Physical","Financial")</f>
        <v>Physical</v>
      </c>
      <c r="E1872" s="191" t="n">
        <f aca="false">IF(VLOOKUP(S1872,'DD-Lookup'!$J$6:$L$50,3,FALSE())="Monthly",(YEAR(AC1872)-YEAR(AB1872))*12+MONTH(AC1872)-MONTH(AB1872)+1,(AC1872-AB1872+1))</f>
        <v>1</v>
      </c>
      <c r="F1872" s="220" t="n">
        <f aca="false">E1872*SUM(P1872:Q1872)</f>
        <v>10000</v>
      </c>
      <c r="G1872" s="196" t="n">
        <v>1246530</v>
      </c>
      <c r="H1872" s="197" t="n">
        <v>37026.3666666667</v>
      </c>
      <c r="I1872" s="0" t="s">
        <v>1976</v>
      </c>
      <c r="M1872" s="0" t="s">
        <v>927</v>
      </c>
      <c r="N1872" s="0" t="s">
        <v>1371</v>
      </c>
      <c r="O1872" s="0" t="s">
        <v>1553</v>
      </c>
      <c r="P1872" s="198" t="n">
        <v>10000</v>
      </c>
      <c r="S1872" s="0" t="s">
        <v>1343</v>
      </c>
      <c r="T1872" s="0" t="s">
        <v>772</v>
      </c>
      <c r="U1872" s="200" t="n">
        <v>4.46</v>
      </c>
      <c r="V1872" s="0" t="s">
        <v>1977</v>
      </c>
      <c r="W1872" s="0" t="s">
        <v>1555</v>
      </c>
      <c r="X1872" s="0" t="s">
        <v>1556</v>
      </c>
      <c r="Y1872" s="0" t="s">
        <v>1376</v>
      </c>
      <c r="Z1872" s="0" t="s">
        <v>573</v>
      </c>
      <c r="AA1872" s="0" t="n">
        <v>789429</v>
      </c>
      <c r="AB1872" s="197" t="n">
        <v>37027.875</v>
      </c>
      <c r="AC1872" s="197" t="n">
        <v>37027.875</v>
      </c>
    </row>
    <row r="1873" customFormat="false" ht="12.75" hidden="false" customHeight="false" outlineLevel="0" collapsed="false">
      <c r="A1873" s="191" t="str">
        <f aca="false">B1873&amp;" "&amp;C1873&amp;" "&amp;D1873</f>
        <v> Power Physical</v>
      </c>
      <c r="B1873" s="191" t="str">
        <f aca="false">IF((LEFT(N1873,2)="US"),"US","")</f>
        <v/>
      </c>
      <c r="C1873" s="191" t="str">
        <f aca="false">M1873</f>
        <v>Power</v>
      </c>
      <c r="D1873" s="191" t="str">
        <f aca="false">IF(ISNUMBER(FIND("Phy",N1873))=TRUE(),"Physical","Financial")</f>
        <v>Physical</v>
      </c>
      <c r="E1873" s="191" t="n">
        <f aca="false">IF(VLOOKUP(S1873,'DD-Lookup'!$J$6:$L$50,3,FALSE())="Monthly",(YEAR(AC1873)-YEAR(AB1873))*12+MONTH(AC1873)-MONTH(AB1873)+1,(AC1873-AB1873+1))</f>
        <v>7</v>
      </c>
      <c r="F1873" s="220" t="n">
        <f aca="false">E1873*SUM(P1873:Q1873)</f>
        <v>175</v>
      </c>
      <c r="G1873" s="196" t="n">
        <v>1246531</v>
      </c>
      <c r="H1873" s="197" t="n">
        <v>37026.3666898148</v>
      </c>
      <c r="I1873" s="0" t="s">
        <v>816</v>
      </c>
      <c r="M1873" s="0" t="s">
        <v>72</v>
      </c>
      <c r="N1873" s="0" t="s">
        <v>793</v>
      </c>
      <c r="O1873" s="0" t="s">
        <v>1294</v>
      </c>
      <c r="Q1873" s="198" t="n">
        <v>25</v>
      </c>
      <c r="S1873" s="0" t="s">
        <v>781</v>
      </c>
      <c r="T1873" s="0" t="s">
        <v>795</v>
      </c>
      <c r="U1873" s="200" t="n">
        <v>19.6</v>
      </c>
      <c r="V1873" s="0" t="s">
        <v>1135</v>
      </c>
      <c r="W1873" s="0" t="s">
        <v>797</v>
      </c>
      <c r="X1873" s="0" t="s">
        <v>798</v>
      </c>
      <c r="Y1873" s="0" t="s">
        <v>799</v>
      </c>
      <c r="Z1873" s="0" t="s">
        <v>800</v>
      </c>
      <c r="AA1873" s="0" t="n">
        <v>102422.1</v>
      </c>
      <c r="AB1873" s="197" t="n">
        <v>37032.875</v>
      </c>
      <c r="AC1873" s="197" t="n">
        <v>37038.875</v>
      </c>
    </row>
    <row r="1874" customFormat="false" ht="12.75" hidden="false" customHeight="false" outlineLevel="0" collapsed="false">
      <c r="A1874" s="191" t="str">
        <f aca="false">B1874&amp;" "&amp;C1874&amp;" "&amp;D1874</f>
        <v>US Natural Gas Physical</v>
      </c>
      <c r="B1874" s="191" t="str">
        <f aca="false">IF((LEFT(N1874,2)="US"),"US","")</f>
        <v>US</v>
      </c>
      <c r="C1874" s="191" t="str">
        <f aca="false">M1874</f>
        <v>Natural Gas</v>
      </c>
      <c r="D1874" s="191" t="str">
        <f aca="false">IF(ISNUMBER(FIND("Phy",N1874))=TRUE(),"Physical","Financial")</f>
        <v>Physical</v>
      </c>
      <c r="E1874" s="191" t="n">
        <f aca="false">IF(VLOOKUP(S1874,'DD-Lookup'!$J$6:$L$50,3,FALSE())="Monthly",(YEAR(AC1874)-YEAR(AB1874))*12+MONTH(AC1874)-MONTH(AB1874)+1,(AC1874-AB1874+1))</f>
        <v>1</v>
      </c>
      <c r="F1874" s="220" t="n">
        <f aca="false">E1874*SUM(P1874:Q1874)</f>
        <v>2828</v>
      </c>
      <c r="G1874" s="196" t="n">
        <v>1246532</v>
      </c>
      <c r="H1874" s="197" t="n">
        <v>37026.3667013889</v>
      </c>
      <c r="I1874" s="0" t="s">
        <v>1228</v>
      </c>
      <c r="M1874" s="0" t="s">
        <v>927</v>
      </c>
      <c r="N1874" s="0" t="s">
        <v>1371</v>
      </c>
      <c r="O1874" s="0" t="s">
        <v>1503</v>
      </c>
      <c r="P1874" s="198" t="n">
        <v>2828</v>
      </c>
      <c r="S1874" s="0" t="s">
        <v>1343</v>
      </c>
      <c r="T1874" s="0" t="s">
        <v>772</v>
      </c>
      <c r="U1874" s="200" t="n">
        <v>4.665</v>
      </c>
      <c r="V1874" s="0" t="s">
        <v>2418</v>
      </c>
      <c r="W1874" s="0" t="s">
        <v>1504</v>
      </c>
      <c r="X1874" s="0" t="s">
        <v>1505</v>
      </c>
      <c r="Y1874" s="0" t="s">
        <v>1376</v>
      </c>
      <c r="Z1874" s="0" t="s">
        <v>573</v>
      </c>
      <c r="AA1874" s="0" t="n">
        <v>789430</v>
      </c>
      <c r="AB1874" s="197" t="n">
        <v>37027.875</v>
      </c>
      <c r="AC1874" s="197" t="n">
        <v>37027.875</v>
      </c>
    </row>
    <row r="1875" customFormat="false" ht="12.75" hidden="false" customHeight="false" outlineLevel="0" collapsed="false">
      <c r="A1875" s="191" t="str">
        <f aca="false">B1875&amp;" "&amp;C1875&amp;" "&amp;D1875</f>
        <v>US Natural Gas Physical</v>
      </c>
      <c r="B1875" s="191" t="str">
        <f aca="false">IF((LEFT(N1875,2)="US"),"US","")</f>
        <v>US</v>
      </c>
      <c r="C1875" s="191" t="str">
        <f aca="false">M1875</f>
        <v>Natural Gas</v>
      </c>
      <c r="D1875" s="191" t="str">
        <f aca="false">IF(ISNUMBER(FIND("Phy",N1875))=TRUE(),"Physical","Financial")</f>
        <v>Physical</v>
      </c>
      <c r="E1875" s="191" t="n">
        <f aca="false">IF(VLOOKUP(S1875,'DD-Lookup'!$J$6:$L$50,3,FALSE())="Monthly",(YEAR(AC1875)-YEAR(AB1875))*12+MONTH(AC1875)-MONTH(AB1875)+1,(AC1875-AB1875+1))</f>
        <v>1</v>
      </c>
      <c r="F1875" s="220" t="n">
        <f aca="false">E1875*SUM(P1875:Q1875)</f>
        <v>5000</v>
      </c>
      <c r="G1875" s="196" t="n">
        <v>1246534</v>
      </c>
      <c r="H1875" s="197" t="n">
        <v>37026.3667592593</v>
      </c>
      <c r="I1875" s="0" t="s">
        <v>1328</v>
      </c>
      <c r="M1875" s="0" t="s">
        <v>927</v>
      </c>
      <c r="N1875" s="0" t="s">
        <v>1371</v>
      </c>
      <c r="O1875" s="0" t="s">
        <v>1731</v>
      </c>
      <c r="P1875" s="198" t="n">
        <v>5000</v>
      </c>
      <c r="S1875" s="0" t="s">
        <v>1343</v>
      </c>
      <c r="T1875" s="0" t="s">
        <v>772</v>
      </c>
      <c r="U1875" s="200" t="n">
        <v>3.07</v>
      </c>
      <c r="V1875" s="0" t="s">
        <v>2168</v>
      </c>
      <c r="W1875" s="0" t="s">
        <v>1733</v>
      </c>
      <c r="X1875" s="0" t="s">
        <v>1676</v>
      </c>
      <c r="Y1875" s="0" t="s">
        <v>1376</v>
      </c>
      <c r="Z1875" s="0" t="s">
        <v>573</v>
      </c>
      <c r="AA1875" s="0" t="n">
        <v>789431</v>
      </c>
      <c r="AB1875" s="197" t="n">
        <v>37027.875</v>
      </c>
      <c r="AC1875" s="197" t="n">
        <v>37027.875</v>
      </c>
    </row>
    <row r="1876" customFormat="false" ht="12.75" hidden="false" customHeight="false" outlineLevel="0" collapsed="false">
      <c r="A1876" s="191" t="str">
        <f aca="false">B1876&amp;" "&amp;C1876&amp;" "&amp;D1876</f>
        <v>US Natural Gas Physical</v>
      </c>
      <c r="B1876" s="191" t="str">
        <f aca="false">IF((LEFT(N1876,2)="US"),"US","")</f>
        <v>US</v>
      </c>
      <c r="C1876" s="191" t="str">
        <f aca="false">M1876</f>
        <v>Natural Gas</v>
      </c>
      <c r="D1876" s="191" t="str">
        <f aca="false">IF(ISNUMBER(FIND("Phy",N1876))=TRUE(),"Physical","Financial")</f>
        <v>Physical</v>
      </c>
      <c r="E1876" s="191" t="n">
        <f aca="false">IF(VLOOKUP(S1876,'DD-Lookup'!$J$6:$L$50,3,FALSE())="Monthly",(YEAR(AC1876)-YEAR(AB1876))*12+MONTH(AC1876)-MONTH(AB1876)+1,(AC1876-AB1876+1))</f>
        <v>1</v>
      </c>
      <c r="F1876" s="220" t="n">
        <f aca="false">E1876*SUM(P1876:Q1876)</f>
        <v>5000</v>
      </c>
      <c r="G1876" s="196" t="n">
        <v>1246535</v>
      </c>
      <c r="H1876" s="197" t="n">
        <v>37026.3667592593</v>
      </c>
      <c r="I1876" s="0" t="s">
        <v>2000</v>
      </c>
      <c r="M1876" s="0" t="s">
        <v>927</v>
      </c>
      <c r="N1876" s="0" t="s">
        <v>1371</v>
      </c>
      <c r="O1876" s="0" t="s">
        <v>1538</v>
      </c>
      <c r="Q1876" s="198" t="n">
        <v>5000</v>
      </c>
      <c r="S1876" s="0" t="s">
        <v>1343</v>
      </c>
      <c r="T1876" s="0" t="s">
        <v>772</v>
      </c>
      <c r="U1876" s="200" t="n">
        <v>4.5638</v>
      </c>
      <c r="V1876" s="0" t="s">
        <v>2109</v>
      </c>
      <c r="W1876" s="0" t="s">
        <v>1374</v>
      </c>
      <c r="X1876" s="0" t="s">
        <v>1375</v>
      </c>
      <c r="Y1876" s="0" t="s">
        <v>1376</v>
      </c>
      <c r="Z1876" s="0" t="s">
        <v>573</v>
      </c>
      <c r="AA1876" s="0" t="n">
        <v>789433</v>
      </c>
      <c r="AB1876" s="197" t="n">
        <v>37027.875</v>
      </c>
      <c r="AC1876" s="197" t="n">
        <v>37027.875</v>
      </c>
    </row>
    <row r="1877" customFormat="false" ht="12.75" hidden="false" customHeight="false" outlineLevel="0" collapsed="false">
      <c r="A1877" s="191" t="str">
        <f aca="false">B1877&amp;" "&amp;C1877&amp;" "&amp;D1877</f>
        <v>US Natural Gas Physical</v>
      </c>
      <c r="B1877" s="191" t="str">
        <f aca="false">IF((LEFT(N1877,2)="US"),"US","")</f>
        <v>US</v>
      </c>
      <c r="C1877" s="191" t="str">
        <f aca="false">M1877</f>
        <v>Natural Gas</v>
      </c>
      <c r="D1877" s="191" t="str">
        <f aca="false">IF(ISNUMBER(FIND("Phy",N1877))=TRUE(),"Physical","Financial")</f>
        <v>Physical</v>
      </c>
      <c r="E1877" s="191" t="n">
        <f aca="false">IF(VLOOKUP(S1877,'DD-Lookup'!$J$6:$L$50,3,FALSE())="Monthly",(YEAR(AC1877)-YEAR(AB1877))*12+MONTH(AC1877)-MONTH(AB1877)+1,(AC1877-AB1877+1))</f>
        <v>1</v>
      </c>
      <c r="F1877" s="220" t="n">
        <f aca="false">E1877*SUM(P1877:Q1877)</f>
        <v>20000</v>
      </c>
      <c r="G1877" s="196" t="n">
        <v>1246533</v>
      </c>
      <c r="H1877" s="197" t="n">
        <v>37026.3667592593</v>
      </c>
      <c r="I1877" s="0" t="s">
        <v>1328</v>
      </c>
      <c r="M1877" s="0" t="s">
        <v>927</v>
      </c>
      <c r="N1877" s="0" t="s">
        <v>1371</v>
      </c>
      <c r="O1877" s="0" t="s">
        <v>2095</v>
      </c>
      <c r="Q1877" s="198" t="n">
        <v>20000</v>
      </c>
      <c r="S1877" s="0" t="s">
        <v>1343</v>
      </c>
      <c r="T1877" s="0" t="s">
        <v>772</v>
      </c>
      <c r="U1877" s="200" t="n">
        <v>4.645</v>
      </c>
      <c r="V1877" s="0" t="s">
        <v>1885</v>
      </c>
      <c r="W1877" s="0" t="s">
        <v>1587</v>
      </c>
      <c r="X1877" s="0" t="s">
        <v>1588</v>
      </c>
      <c r="Y1877" s="0" t="s">
        <v>1376</v>
      </c>
      <c r="Z1877" s="0" t="s">
        <v>573</v>
      </c>
      <c r="AA1877" s="0" t="n">
        <v>789432</v>
      </c>
      <c r="AB1877" s="197" t="n">
        <v>37027.875</v>
      </c>
      <c r="AC1877" s="197" t="n">
        <v>37027.875</v>
      </c>
    </row>
    <row r="1878" customFormat="false" ht="12.75" hidden="false" customHeight="false" outlineLevel="0" collapsed="false">
      <c r="A1878" s="191" t="str">
        <f aca="false">B1878&amp;" "&amp;C1878&amp;" "&amp;D1878</f>
        <v>US Natural Gas Financial</v>
      </c>
      <c r="B1878" s="191" t="str">
        <f aca="false">IF((LEFT(N1878,2)="US"),"US","")</f>
        <v>US</v>
      </c>
      <c r="C1878" s="191" t="str">
        <f aca="false">M1878</f>
        <v>Natural Gas</v>
      </c>
      <c r="D1878" s="191" t="str">
        <f aca="false">IF(ISNUMBER(FIND("Phy",N1878))=TRUE(),"Physical","Financial")</f>
        <v>Financial</v>
      </c>
      <c r="E1878" s="191" t="n">
        <f aca="false">IF(VLOOKUP(S1878,'DD-Lookup'!$J$6:$L$50,3,FALSE())="Monthly",(YEAR(AC1878)-YEAR(AB1878))*12+MONTH(AC1878)-MONTH(AB1878)+1,(AC1878-AB1878+1))</f>
        <v>30</v>
      </c>
      <c r="F1878" s="220" t="n">
        <f aca="false">E1878*SUM(P1878:Q1878)</f>
        <v>450000</v>
      </c>
      <c r="G1878" s="196" t="n">
        <v>1246536</v>
      </c>
      <c r="H1878" s="197" t="n">
        <v>37026.3668402778</v>
      </c>
      <c r="I1878" s="0" t="s">
        <v>1257</v>
      </c>
      <c r="M1878" s="0" t="s">
        <v>927</v>
      </c>
      <c r="N1878" s="0" t="s">
        <v>1341</v>
      </c>
      <c r="O1878" s="0" t="s">
        <v>1342</v>
      </c>
      <c r="Q1878" s="198" t="n">
        <v>15000</v>
      </c>
      <c r="S1878" s="0" t="s">
        <v>1343</v>
      </c>
      <c r="T1878" s="0" t="s">
        <v>772</v>
      </c>
      <c r="U1878" s="200" t="n">
        <v>4.505</v>
      </c>
      <c r="V1878" s="0" t="s">
        <v>2419</v>
      </c>
      <c r="W1878" s="0" t="s">
        <v>1345</v>
      </c>
      <c r="X1878" s="0" t="s">
        <v>1346</v>
      </c>
      <c r="Y1878" s="0" t="s">
        <v>893</v>
      </c>
      <c r="Z1878" s="0" t="s">
        <v>573</v>
      </c>
      <c r="AA1878" s="0" t="s">
        <v>2420</v>
      </c>
      <c r="AB1878" s="197" t="n">
        <v>37043.875</v>
      </c>
      <c r="AC1878" s="197" t="n">
        <v>37072.875</v>
      </c>
      <c r="AD1878" s="0" t="n">
        <f aca="false">(AC1878-AB1878+1)*SUM(P1878:Q1878)</f>
        <v>450000</v>
      </c>
    </row>
    <row r="1879" customFormat="false" ht="12.75" hidden="false" customHeight="false" outlineLevel="0" collapsed="false">
      <c r="A1879" s="191" t="str">
        <f aca="false">B1879&amp;" "&amp;C1879&amp;" "&amp;D1879</f>
        <v>US Natural Gas Physical</v>
      </c>
      <c r="B1879" s="191" t="str">
        <f aca="false">IF((LEFT(N1879,2)="US"),"US","")</f>
        <v>US</v>
      </c>
      <c r="C1879" s="191" t="str">
        <f aca="false">M1879</f>
        <v>Natural Gas</v>
      </c>
      <c r="D1879" s="191" t="str">
        <f aca="false">IF(ISNUMBER(FIND("Phy",N1879))=TRUE(),"Physical","Financial")</f>
        <v>Physical</v>
      </c>
      <c r="E1879" s="191" t="n">
        <f aca="false">IF(VLOOKUP(S1879,'DD-Lookup'!$J$6:$L$50,3,FALSE())="Monthly",(YEAR(AC1879)-YEAR(AB1879))*12+MONTH(AC1879)-MONTH(AB1879)+1,(AC1879-AB1879+1))</f>
        <v>1</v>
      </c>
      <c r="F1879" s="220" t="n">
        <f aca="false">E1879*SUM(P1879:Q1879)</f>
        <v>10000</v>
      </c>
      <c r="G1879" s="196" t="n">
        <v>1246537</v>
      </c>
      <c r="H1879" s="197" t="n">
        <v>37026.366875</v>
      </c>
      <c r="I1879" s="0" t="s">
        <v>1441</v>
      </c>
      <c r="M1879" s="0" t="s">
        <v>927</v>
      </c>
      <c r="N1879" s="0" t="s">
        <v>1371</v>
      </c>
      <c r="O1879" s="0" t="s">
        <v>2146</v>
      </c>
      <c r="Q1879" s="198" t="n">
        <v>10000</v>
      </c>
      <c r="S1879" s="0" t="s">
        <v>1343</v>
      </c>
      <c r="T1879" s="0" t="s">
        <v>772</v>
      </c>
      <c r="U1879" s="200" t="n">
        <v>4.435</v>
      </c>
      <c r="V1879" s="0" t="s">
        <v>2421</v>
      </c>
      <c r="W1879" s="0" t="s">
        <v>1682</v>
      </c>
      <c r="X1879" s="0" t="s">
        <v>2147</v>
      </c>
      <c r="Y1879" s="0" t="s">
        <v>1376</v>
      </c>
      <c r="Z1879" s="0" t="s">
        <v>573</v>
      </c>
      <c r="AA1879" s="0" t="n">
        <v>789434</v>
      </c>
      <c r="AB1879" s="197" t="n">
        <v>37027.875</v>
      </c>
      <c r="AC1879" s="197" t="n">
        <v>37027.875</v>
      </c>
    </row>
    <row r="1880" customFormat="false" ht="12.75" hidden="false" customHeight="false" outlineLevel="0" collapsed="false">
      <c r="A1880" s="191" t="str">
        <f aca="false">B1880&amp;" "&amp;C1880&amp;" "&amp;D1880</f>
        <v>US Natural Gas Financial</v>
      </c>
      <c r="B1880" s="191" t="str">
        <f aca="false">IF((LEFT(N1880,2)="US"),"US","")</f>
        <v>US</v>
      </c>
      <c r="C1880" s="191" t="str">
        <f aca="false">M1880</f>
        <v>Natural Gas</v>
      </c>
      <c r="D1880" s="191" t="str">
        <f aca="false">IF(ISNUMBER(FIND("Phy",N1880))=TRUE(),"Physical","Financial")</f>
        <v>Financial</v>
      </c>
      <c r="E1880" s="191" t="n">
        <f aca="false">IF(VLOOKUP(S1880,'DD-Lookup'!$J$6:$L$50,3,FALSE())="Monthly",(YEAR(AC1880)-YEAR(AB1880))*12+MONTH(AC1880)-MONTH(AB1880)+1,(AC1880-AB1880+1))</f>
        <v>153</v>
      </c>
      <c r="F1880" s="220" t="n">
        <f aca="false">E1880*SUM(P1880:Q1880)</f>
        <v>765000</v>
      </c>
      <c r="G1880" s="196" t="n">
        <v>1246539</v>
      </c>
      <c r="H1880" s="197" t="n">
        <v>37026.3669097222</v>
      </c>
      <c r="I1880" s="0" t="s">
        <v>625</v>
      </c>
      <c r="M1880" s="0" t="s">
        <v>927</v>
      </c>
      <c r="N1880" s="0" t="s">
        <v>1341</v>
      </c>
      <c r="O1880" s="0" t="s">
        <v>1526</v>
      </c>
      <c r="Q1880" s="198" t="n">
        <v>5000</v>
      </c>
      <c r="S1880" s="0" t="s">
        <v>1343</v>
      </c>
      <c r="T1880" s="0" t="s">
        <v>772</v>
      </c>
      <c r="U1880" s="200" t="n">
        <v>4.615</v>
      </c>
      <c r="V1880" s="0" t="s">
        <v>2422</v>
      </c>
      <c r="W1880" s="0" t="s">
        <v>1345</v>
      </c>
      <c r="X1880" s="0" t="s">
        <v>1346</v>
      </c>
      <c r="Y1880" s="0" t="s">
        <v>893</v>
      </c>
      <c r="Z1880" s="0" t="s">
        <v>573</v>
      </c>
      <c r="AA1880" s="0" t="s">
        <v>2423</v>
      </c>
      <c r="AB1880" s="197" t="n">
        <v>37043</v>
      </c>
      <c r="AC1880" s="197" t="n">
        <v>37195</v>
      </c>
      <c r="AD1880" s="0" t="n">
        <f aca="false">(AC1880-AB1880+1)*SUM(P1880:Q1880)</f>
        <v>765000</v>
      </c>
    </row>
    <row r="1881" customFormat="false" ht="12.75" hidden="false" customHeight="false" outlineLevel="0" collapsed="false">
      <c r="A1881" s="191" t="str">
        <f aca="false">B1881&amp;" "&amp;C1881&amp;" "&amp;D1881</f>
        <v>US Natural Gas Physical</v>
      </c>
      <c r="B1881" s="191" t="str">
        <f aca="false">IF((LEFT(N1881,2)="US"),"US","")</f>
        <v>US</v>
      </c>
      <c r="C1881" s="191" t="str">
        <f aca="false">M1881</f>
        <v>Natural Gas</v>
      </c>
      <c r="D1881" s="191" t="str">
        <f aca="false">IF(ISNUMBER(FIND("Phy",N1881))=TRUE(),"Physical","Financial")</f>
        <v>Physical</v>
      </c>
      <c r="E1881" s="191" t="n">
        <f aca="false">IF(VLOOKUP(S1881,'DD-Lookup'!$J$6:$L$50,3,FALSE())="Monthly",(YEAR(AC1881)-YEAR(AB1881))*12+MONTH(AC1881)-MONTH(AB1881)+1,(AC1881-AB1881+1))</f>
        <v>1</v>
      </c>
      <c r="F1881" s="220" t="n">
        <f aca="false">E1881*SUM(P1881:Q1881)</f>
        <v>10000</v>
      </c>
      <c r="G1881" s="196" t="n">
        <v>1246538</v>
      </c>
      <c r="H1881" s="197" t="n">
        <v>37026.3669097222</v>
      </c>
      <c r="I1881" s="0" t="s">
        <v>1328</v>
      </c>
      <c r="M1881" s="0" t="s">
        <v>927</v>
      </c>
      <c r="N1881" s="0" t="s">
        <v>1371</v>
      </c>
      <c r="O1881" s="0" t="s">
        <v>1372</v>
      </c>
      <c r="Q1881" s="198" t="n">
        <v>10000</v>
      </c>
      <c r="S1881" s="0" t="s">
        <v>1343</v>
      </c>
      <c r="T1881" s="0" t="s">
        <v>772</v>
      </c>
      <c r="U1881" s="200" t="n">
        <v>4.5588</v>
      </c>
      <c r="V1881" s="0" t="s">
        <v>1439</v>
      </c>
      <c r="W1881" s="0" t="s">
        <v>1374</v>
      </c>
      <c r="X1881" s="0" t="s">
        <v>1375</v>
      </c>
      <c r="Y1881" s="0" t="s">
        <v>1376</v>
      </c>
      <c r="Z1881" s="0" t="s">
        <v>573</v>
      </c>
      <c r="AA1881" s="0" t="n">
        <v>789435</v>
      </c>
      <c r="AB1881" s="197" t="n">
        <v>37027.875</v>
      </c>
      <c r="AC1881" s="197" t="n">
        <v>37027.875</v>
      </c>
    </row>
    <row r="1882" customFormat="false" ht="12.75" hidden="false" customHeight="false" outlineLevel="0" collapsed="false">
      <c r="A1882" s="191" t="str">
        <f aca="false">B1882&amp;" "&amp;C1882&amp;" "&amp;D1882</f>
        <v>US Natural Gas Physical</v>
      </c>
      <c r="B1882" s="191" t="str">
        <f aca="false">IF((LEFT(N1882,2)="US"),"US","")</f>
        <v>US</v>
      </c>
      <c r="C1882" s="191" t="str">
        <f aca="false">M1882</f>
        <v>Natural Gas</v>
      </c>
      <c r="D1882" s="191" t="str">
        <f aca="false">IF(ISNUMBER(FIND("Phy",N1882))=TRUE(),"Physical","Financial")</f>
        <v>Physical</v>
      </c>
      <c r="E1882" s="191" t="n">
        <f aca="false">IF(VLOOKUP(S1882,'DD-Lookup'!$J$6:$L$50,3,FALSE())="Monthly",(YEAR(AC1882)-YEAR(AB1882))*12+MONTH(AC1882)-MONTH(AB1882)+1,(AC1882-AB1882+1))</f>
        <v>1</v>
      </c>
      <c r="F1882" s="220" t="n">
        <f aca="false">E1882*SUM(P1882:Q1882)</f>
        <v>5000</v>
      </c>
      <c r="G1882" s="196" t="n">
        <v>1246540</v>
      </c>
      <c r="H1882" s="197" t="n">
        <v>37026.3669675926</v>
      </c>
      <c r="I1882" s="0" t="s">
        <v>1228</v>
      </c>
      <c r="M1882" s="0" t="s">
        <v>927</v>
      </c>
      <c r="N1882" s="0" t="s">
        <v>1371</v>
      </c>
      <c r="O1882" s="0" t="s">
        <v>1697</v>
      </c>
      <c r="P1882" s="198" t="n">
        <v>5000</v>
      </c>
      <c r="S1882" s="0" t="s">
        <v>1343</v>
      </c>
      <c r="T1882" s="0" t="s">
        <v>772</v>
      </c>
      <c r="U1882" s="200" t="n">
        <v>4.42</v>
      </c>
      <c r="V1882" s="0" t="s">
        <v>2424</v>
      </c>
      <c r="W1882" s="0" t="s">
        <v>1567</v>
      </c>
      <c r="X1882" s="0" t="s">
        <v>1683</v>
      </c>
      <c r="Y1882" s="0" t="s">
        <v>1376</v>
      </c>
      <c r="Z1882" s="0" t="s">
        <v>573</v>
      </c>
      <c r="AA1882" s="0" t="n">
        <v>789436</v>
      </c>
      <c r="AB1882" s="197" t="n">
        <v>37027.875</v>
      </c>
      <c r="AC1882" s="197" t="n">
        <v>37027.875</v>
      </c>
    </row>
    <row r="1883" customFormat="false" ht="12.75" hidden="false" customHeight="false" outlineLevel="0" collapsed="false">
      <c r="A1883" s="191" t="str">
        <f aca="false">B1883&amp;" "&amp;C1883&amp;" "&amp;D1883</f>
        <v> Power Physical</v>
      </c>
      <c r="B1883" s="191" t="str">
        <f aca="false">IF((LEFT(N1883,2)="US"),"US","")</f>
        <v/>
      </c>
      <c r="C1883" s="191" t="str">
        <f aca="false">M1883</f>
        <v>Power</v>
      </c>
      <c r="D1883" s="191" t="str">
        <f aca="false">IF(ISNUMBER(FIND("Phy",N1883))=TRUE(),"Physical","Financial")</f>
        <v>Physical</v>
      </c>
      <c r="E1883" s="191" t="n">
        <f aca="false">IF(VLOOKUP(S1883,'DD-Lookup'!$J$6:$L$50,3,FALSE())="Monthly",(YEAR(AC1883)-YEAR(AB1883))*12+MONTH(AC1883)-MONTH(AB1883)+1,(AC1883-AB1883+1))</f>
        <v>1</v>
      </c>
      <c r="F1883" s="220" t="n">
        <f aca="false">E1883*SUM(P1883:Q1883)</f>
        <v>25</v>
      </c>
      <c r="G1883" s="196" t="n">
        <v>1246541</v>
      </c>
      <c r="H1883" s="197" t="n">
        <v>37026.3669791667</v>
      </c>
      <c r="I1883" s="0" t="s">
        <v>812</v>
      </c>
      <c r="M1883" s="0" t="s">
        <v>72</v>
      </c>
      <c r="N1883" s="0" t="s">
        <v>793</v>
      </c>
      <c r="O1883" s="0" t="s">
        <v>1623</v>
      </c>
      <c r="Q1883" s="198" t="n">
        <v>25</v>
      </c>
      <c r="S1883" s="0" t="s">
        <v>781</v>
      </c>
      <c r="T1883" s="0" t="s">
        <v>795</v>
      </c>
      <c r="U1883" s="200" t="n">
        <v>29.95</v>
      </c>
      <c r="V1883" s="0" t="s">
        <v>813</v>
      </c>
      <c r="W1883" s="0" t="s">
        <v>797</v>
      </c>
      <c r="X1883" s="0" t="s">
        <v>798</v>
      </c>
      <c r="Y1883" s="0" t="s">
        <v>799</v>
      </c>
      <c r="Z1883" s="0" t="s">
        <v>800</v>
      </c>
      <c r="AA1883" s="0" t="n">
        <v>102423.1</v>
      </c>
      <c r="AB1883" s="197" t="n">
        <v>37028.875</v>
      </c>
      <c r="AC1883" s="197" t="n">
        <v>37028.875</v>
      </c>
    </row>
    <row r="1884" customFormat="false" ht="12.75" hidden="false" customHeight="false" outlineLevel="0" collapsed="false">
      <c r="A1884" s="191" t="str">
        <f aca="false">B1884&amp;" "&amp;C1884&amp;" "&amp;D1884</f>
        <v>US Natural Gas Financial</v>
      </c>
      <c r="B1884" s="191" t="str">
        <f aca="false">IF((LEFT(N1884,2)="US"),"US","")</f>
        <v>US</v>
      </c>
      <c r="C1884" s="191" t="str">
        <f aca="false">M1884</f>
        <v>Natural Gas</v>
      </c>
      <c r="D1884" s="191" t="str">
        <f aca="false">IF(ISNUMBER(FIND("Phy",N1884))=TRUE(),"Physical","Financial")</f>
        <v>Financial</v>
      </c>
      <c r="E1884" s="191" t="n">
        <f aca="false">IF(VLOOKUP(S1884,'DD-Lookup'!$J$6:$L$50,3,FALSE())="Monthly",(YEAR(AC1884)-YEAR(AB1884))*12+MONTH(AC1884)-MONTH(AB1884)+1,(AC1884-AB1884+1))</f>
        <v>30</v>
      </c>
      <c r="F1884" s="220" t="n">
        <f aca="false">E1884*SUM(P1884:Q1884)</f>
        <v>450000</v>
      </c>
      <c r="G1884" s="196" t="n">
        <v>1246542</v>
      </c>
      <c r="H1884" s="197" t="n">
        <v>37026.3670023148</v>
      </c>
      <c r="I1884" s="0" t="s">
        <v>1340</v>
      </c>
      <c r="M1884" s="0" t="s">
        <v>927</v>
      </c>
      <c r="N1884" s="0" t="s">
        <v>1341</v>
      </c>
      <c r="O1884" s="0" t="s">
        <v>1342</v>
      </c>
      <c r="Q1884" s="198" t="n">
        <v>15000</v>
      </c>
      <c r="S1884" s="0" t="s">
        <v>1343</v>
      </c>
      <c r="T1884" s="0" t="s">
        <v>772</v>
      </c>
      <c r="U1884" s="200" t="n">
        <v>4.51</v>
      </c>
      <c r="V1884" s="0" t="s">
        <v>2243</v>
      </c>
      <c r="W1884" s="0" t="s">
        <v>1345</v>
      </c>
      <c r="X1884" s="0" t="s">
        <v>1346</v>
      </c>
      <c r="Y1884" s="0" t="s">
        <v>893</v>
      </c>
      <c r="Z1884" s="0" t="s">
        <v>573</v>
      </c>
      <c r="AA1884" s="0" t="s">
        <v>2425</v>
      </c>
      <c r="AB1884" s="197" t="n">
        <v>37043.875</v>
      </c>
      <c r="AC1884" s="197" t="n">
        <v>37072.875</v>
      </c>
      <c r="AD1884" s="0" t="n">
        <f aca="false">(AC1884-AB1884+1)*SUM(P1884:Q1884)</f>
        <v>450000</v>
      </c>
    </row>
    <row r="1885" customFormat="false" ht="12.75" hidden="false" customHeight="false" outlineLevel="0" collapsed="false">
      <c r="A1885" s="191" t="str">
        <f aca="false">B1885&amp;" "&amp;C1885&amp;" "&amp;D1885</f>
        <v>US Natural Gas Physical</v>
      </c>
      <c r="B1885" s="191" t="str">
        <f aca="false">IF((LEFT(N1885,2)="US"),"US","")</f>
        <v>US</v>
      </c>
      <c r="C1885" s="191" t="str">
        <f aca="false">M1885</f>
        <v>Natural Gas</v>
      </c>
      <c r="D1885" s="191" t="str">
        <f aca="false">IF(ISNUMBER(FIND("Phy",N1885))=TRUE(),"Physical","Financial")</f>
        <v>Physical</v>
      </c>
      <c r="E1885" s="191" t="n">
        <f aca="false">IF(VLOOKUP(S1885,'DD-Lookup'!$J$6:$L$50,3,FALSE())="Monthly",(YEAR(AC1885)-YEAR(AB1885))*12+MONTH(AC1885)-MONTH(AB1885)+1,(AC1885-AB1885+1))</f>
        <v>1</v>
      </c>
      <c r="F1885" s="220" t="n">
        <f aca="false">E1885*SUM(P1885:Q1885)</f>
        <v>5000</v>
      </c>
      <c r="G1885" s="196" t="n">
        <v>1246543</v>
      </c>
      <c r="H1885" s="197" t="n">
        <v>37026.367025463</v>
      </c>
      <c r="I1885" s="0" t="s">
        <v>609</v>
      </c>
      <c r="M1885" s="0" t="s">
        <v>927</v>
      </c>
      <c r="N1885" s="0" t="s">
        <v>1371</v>
      </c>
      <c r="O1885" s="0" t="s">
        <v>1696</v>
      </c>
      <c r="Q1885" s="198" t="n">
        <v>5000</v>
      </c>
      <c r="S1885" s="0" t="s">
        <v>1343</v>
      </c>
      <c r="T1885" s="0" t="s">
        <v>772</v>
      </c>
      <c r="U1885" s="200" t="n">
        <v>4.445</v>
      </c>
      <c r="V1885" s="0" t="s">
        <v>1681</v>
      </c>
      <c r="W1885" s="0" t="s">
        <v>1567</v>
      </c>
      <c r="X1885" s="0" t="s">
        <v>1683</v>
      </c>
      <c r="Y1885" s="0" t="s">
        <v>1376</v>
      </c>
      <c r="Z1885" s="0" t="s">
        <v>573</v>
      </c>
      <c r="AA1885" s="0" t="n">
        <v>789437</v>
      </c>
      <c r="AB1885" s="197" t="n">
        <v>37027.875</v>
      </c>
      <c r="AC1885" s="197" t="n">
        <v>37027.875</v>
      </c>
    </row>
    <row r="1886" customFormat="false" ht="12.75" hidden="false" customHeight="false" outlineLevel="0" collapsed="false">
      <c r="A1886" s="191" t="str">
        <f aca="false">B1886&amp;" "&amp;C1886&amp;" "&amp;D1886</f>
        <v>US Natural Gas Physical</v>
      </c>
      <c r="B1886" s="191" t="str">
        <f aca="false">IF((LEFT(N1886,2)="US"),"US","")</f>
        <v>US</v>
      </c>
      <c r="C1886" s="191" t="str">
        <f aca="false">M1886</f>
        <v>Natural Gas</v>
      </c>
      <c r="D1886" s="191" t="str">
        <f aca="false">IF(ISNUMBER(FIND("Phy",N1886))=TRUE(),"Physical","Financial")</f>
        <v>Physical</v>
      </c>
      <c r="E1886" s="191" t="n">
        <f aca="false">IF(VLOOKUP(S1886,'DD-Lookup'!$J$6:$L$50,3,FALSE())="Monthly",(YEAR(AC1886)-YEAR(AB1886))*12+MONTH(AC1886)-MONTH(AB1886)+1,(AC1886-AB1886+1))</f>
        <v>1</v>
      </c>
      <c r="F1886" s="220" t="n">
        <f aca="false">E1886*SUM(P1886:Q1886)</f>
        <v>6172</v>
      </c>
      <c r="G1886" s="196" t="n">
        <v>1246545</v>
      </c>
      <c r="H1886" s="197" t="n">
        <v>37026.3670949074</v>
      </c>
      <c r="I1886" s="0" t="s">
        <v>2217</v>
      </c>
      <c r="M1886" s="0" t="s">
        <v>927</v>
      </c>
      <c r="N1886" s="0" t="s">
        <v>1371</v>
      </c>
      <c r="O1886" s="0" t="s">
        <v>1503</v>
      </c>
      <c r="P1886" s="198" t="n">
        <v>6172</v>
      </c>
      <c r="S1886" s="0" t="s">
        <v>1343</v>
      </c>
      <c r="T1886" s="0" t="s">
        <v>772</v>
      </c>
      <c r="U1886" s="200" t="n">
        <v>4.665</v>
      </c>
      <c r="V1886" s="0" t="s">
        <v>2218</v>
      </c>
      <c r="W1886" s="0" t="s">
        <v>1504</v>
      </c>
      <c r="X1886" s="0" t="s">
        <v>1505</v>
      </c>
      <c r="Y1886" s="0" t="s">
        <v>1376</v>
      </c>
      <c r="Z1886" s="0" t="s">
        <v>573</v>
      </c>
      <c r="AA1886" s="0" t="n">
        <v>789439</v>
      </c>
      <c r="AB1886" s="197" t="n">
        <v>37027.875</v>
      </c>
      <c r="AC1886" s="197" t="n">
        <v>37027.875</v>
      </c>
    </row>
    <row r="1887" customFormat="false" ht="12.75" hidden="false" customHeight="false" outlineLevel="0" collapsed="false">
      <c r="A1887" s="191" t="str">
        <f aca="false">B1887&amp;" "&amp;C1887&amp;" "&amp;D1887</f>
        <v>US Natural Gas Physical</v>
      </c>
      <c r="B1887" s="191" t="str">
        <f aca="false">IF((LEFT(N1887,2)="US"),"US","")</f>
        <v>US</v>
      </c>
      <c r="C1887" s="191" t="str">
        <f aca="false">M1887</f>
        <v>Natural Gas</v>
      </c>
      <c r="D1887" s="191" t="str">
        <f aca="false">IF(ISNUMBER(FIND("Phy",N1887))=TRUE(),"Physical","Financial")</f>
        <v>Physical</v>
      </c>
      <c r="E1887" s="191" t="n">
        <f aca="false">IF(VLOOKUP(S1887,'DD-Lookup'!$J$6:$L$50,3,FALSE())="Monthly",(YEAR(AC1887)-YEAR(AB1887))*12+MONTH(AC1887)-MONTH(AB1887)+1,(AC1887-AB1887+1))</f>
        <v>1</v>
      </c>
      <c r="F1887" s="220" t="n">
        <f aca="false">E1887*SUM(P1887:Q1887)</f>
        <v>5000</v>
      </c>
      <c r="G1887" s="196" t="n">
        <v>1246544</v>
      </c>
      <c r="H1887" s="197" t="n">
        <v>37026.3670949074</v>
      </c>
      <c r="I1887" s="0" t="s">
        <v>1430</v>
      </c>
      <c r="M1887" s="0" t="s">
        <v>927</v>
      </c>
      <c r="N1887" s="0" t="s">
        <v>1371</v>
      </c>
      <c r="O1887" s="0" t="s">
        <v>1423</v>
      </c>
      <c r="Q1887" s="198" t="n">
        <v>5000</v>
      </c>
      <c r="S1887" s="0" t="s">
        <v>1343</v>
      </c>
      <c r="T1887" s="0" t="s">
        <v>772</v>
      </c>
      <c r="U1887" s="200" t="n">
        <v>4.32</v>
      </c>
      <c r="V1887" s="0" t="s">
        <v>1559</v>
      </c>
      <c r="W1887" s="0" t="s">
        <v>1424</v>
      </c>
      <c r="X1887" s="0" t="s">
        <v>1425</v>
      </c>
      <c r="Y1887" s="0" t="s">
        <v>1376</v>
      </c>
      <c r="Z1887" s="0" t="s">
        <v>573</v>
      </c>
      <c r="AA1887" s="0" t="n">
        <v>789438</v>
      </c>
      <c r="AB1887" s="197" t="n">
        <v>37027.875</v>
      </c>
      <c r="AC1887" s="197" t="n">
        <v>37027.875</v>
      </c>
    </row>
    <row r="1888" customFormat="false" ht="12.75" hidden="false" customHeight="false" outlineLevel="0" collapsed="false">
      <c r="A1888" s="191" t="str">
        <f aca="false">B1888&amp;" "&amp;C1888&amp;" "&amp;D1888</f>
        <v>US Natural Gas Physical</v>
      </c>
      <c r="B1888" s="191" t="str">
        <f aca="false">IF((LEFT(N1888,2)="US"),"US","")</f>
        <v>US</v>
      </c>
      <c r="C1888" s="191" t="str">
        <f aca="false">M1888</f>
        <v>Natural Gas</v>
      </c>
      <c r="D1888" s="191" t="str">
        <f aca="false">IF(ISNUMBER(FIND("Phy",N1888))=TRUE(),"Physical","Financial")</f>
        <v>Physical</v>
      </c>
      <c r="E1888" s="191" t="n">
        <f aca="false">IF(VLOOKUP(S1888,'DD-Lookup'!$J$6:$L$50,3,FALSE())="Monthly",(YEAR(AC1888)-YEAR(AB1888))*12+MONTH(AC1888)-MONTH(AB1888)+1,(AC1888-AB1888+1))</f>
        <v>1</v>
      </c>
      <c r="F1888" s="220" t="n">
        <f aca="false">E1888*SUM(P1888:Q1888)</f>
        <v>10000</v>
      </c>
      <c r="G1888" s="196" t="n">
        <v>1246547</v>
      </c>
      <c r="H1888" s="197" t="n">
        <v>37026.3671180556</v>
      </c>
      <c r="I1888" s="0" t="s">
        <v>625</v>
      </c>
      <c r="M1888" s="0" t="s">
        <v>927</v>
      </c>
      <c r="N1888" s="0" t="s">
        <v>1371</v>
      </c>
      <c r="O1888" s="0" t="s">
        <v>1457</v>
      </c>
      <c r="Q1888" s="198" t="n">
        <v>10000</v>
      </c>
      <c r="S1888" s="0" t="s">
        <v>1343</v>
      </c>
      <c r="T1888" s="0" t="s">
        <v>772</v>
      </c>
      <c r="U1888" s="200" t="n">
        <v>4.42</v>
      </c>
      <c r="V1888" s="0" t="s">
        <v>1496</v>
      </c>
      <c r="W1888" s="0" t="s">
        <v>1459</v>
      </c>
      <c r="X1888" s="0" t="s">
        <v>1460</v>
      </c>
      <c r="Y1888" s="0" t="s">
        <v>1376</v>
      </c>
      <c r="Z1888" s="0" t="s">
        <v>573</v>
      </c>
      <c r="AA1888" s="0" t="n">
        <v>789441</v>
      </c>
      <c r="AB1888" s="197" t="n">
        <v>37027.875</v>
      </c>
      <c r="AC1888" s="197" t="n">
        <v>37027.875</v>
      </c>
    </row>
    <row r="1889" customFormat="false" ht="12.75" hidden="false" customHeight="false" outlineLevel="0" collapsed="false">
      <c r="A1889" s="191" t="str">
        <f aca="false">B1889&amp;" "&amp;C1889&amp;" "&amp;D1889</f>
        <v>US Natural Gas Physical</v>
      </c>
      <c r="B1889" s="191" t="str">
        <f aca="false">IF((LEFT(N1889,2)="US"),"US","")</f>
        <v>US</v>
      </c>
      <c r="C1889" s="191" t="str">
        <f aca="false">M1889</f>
        <v>Natural Gas</v>
      </c>
      <c r="D1889" s="191" t="str">
        <f aca="false">IF(ISNUMBER(FIND("Phy",N1889))=TRUE(),"Physical","Financial")</f>
        <v>Physical</v>
      </c>
      <c r="E1889" s="191" t="n">
        <f aca="false">IF(VLOOKUP(S1889,'DD-Lookup'!$J$6:$L$50,3,FALSE())="Monthly",(YEAR(AC1889)-YEAR(AB1889))*12+MONTH(AC1889)-MONTH(AB1889)+1,(AC1889-AB1889+1))</f>
        <v>1</v>
      </c>
      <c r="F1889" s="220" t="n">
        <f aca="false">E1889*SUM(P1889:Q1889)</f>
        <v>10000</v>
      </c>
      <c r="G1889" s="196" t="n">
        <v>1246548</v>
      </c>
      <c r="H1889" s="197" t="n">
        <v>37026.3671412037</v>
      </c>
      <c r="I1889" s="0" t="s">
        <v>1420</v>
      </c>
      <c r="M1889" s="0" t="s">
        <v>927</v>
      </c>
      <c r="N1889" s="0" t="s">
        <v>1371</v>
      </c>
      <c r="O1889" s="0" t="s">
        <v>2146</v>
      </c>
      <c r="Q1889" s="198" t="n">
        <v>10000</v>
      </c>
      <c r="S1889" s="0" t="s">
        <v>1343</v>
      </c>
      <c r="T1889" s="0" t="s">
        <v>772</v>
      </c>
      <c r="U1889" s="200" t="n">
        <v>4.45</v>
      </c>
      <c r="V1889" s="0" t="s">
        <v>2102</v>
      </c>
      <c r="W1889" s="0" t="s">
        <v>1682</v>
      </c>
      <c r="X1889" s="0" t="s">
        <v>2147</v>
      </c>
      <c r="Y1889" s="0" t="s">
        <v>1376</v>
      </c>
      <c r="Z1889" s="0" t="s">
        <v>573</v>
      </c>
      <c r="AA1889" s="0" t="n">
        <v>789443</v>
      </c>
      <c r="AB1889" s="197" t="n">
        <v>37027.875</v>
      </c>
      <c r="AC1889" s="197" t="n">
        <v>37027.875</v>
      </c>
    </row>
    <row r="1890" customFormat="false" ht="12.75" hidden="false" customHeight="false" outlineLevel="0" collapsed="false">
      <c r="A1890" s="191" t="str">
        <f aca="false">B1890&amp;" "&amp;C1890&amp;" "&amp;D1890</f>
        <v> Natural Gas Physical</v>
      </c>
      <c r="B1890" s="191" t="str">
        <f aca="false">IF((LEFT(N1890,2)="US"),"US","")</f>
        <v/>
      </c>
      <c r="C1890" s="191" t="str">
        <f aca="false">M1890</f>
        <v>Natural Gas</v>
      </c>
      <c r="D1890" s="191" t="str">
        <f aca="false">IF(ISNUMBER(FIND("Phy",N1890))=TRUE(),"Physical","Financial")</f>
        <v>Physical</v>
      </c>
      <c r="E1890" s="191" t="n">
        <f aca="false">IF(VLOOKUP(S1890,'DD-Lookup'!$J$6:$L$50,3,FALSE())="Monthly",(YEAR(AC1890)-YEAR(AB1890))*12+MONTH(AC1890)-MONTH(AB1890)+1,(AC1890-AB1890+1))</f>
        <v>1</v>
      </c>
      <c r="F1890" s="220" t="n">
        <f aca="false">E1890*SUM(P1890:Q1890)</f>
        <v>5000</v>
      </c>
      <c r="G1890" s="196" t="n">
        <v>1246550</v>
      </c>
      <c r="H1890" s="197" t="n">
        <v>37026.3671643519</v>
      </c>
      <c r="I1890" s="0" t="s">
        <v>2262</v>
      </c>
      <c r="M1890" s="0" t="s">
        <v>927</v>
      </c>
      <c r="N1890" s="0" t="s">
        <v>1719</v>
      </c>
      <c r="O1890" s="0" t="s">
        <v>2300</v>
      </c>
      <c r="Q1890" s="198" t="n">
        <v>5000</v>
      </c>
      <c r="S1890" s="0" t="s">
        <v>327</v>
      </c>
      <c r="T1890" s="0" t="s">
        <v>1721</v>
      </c>
      <c r="U1890" s="200" t="n">
        <v>6.065</v>
      </c>
      <c r="V1890" s="0" t="s">
        <v>2426</v>
      </c>
      <c r="W1890" s="0" t="s">
        <v>1723</v>
      </c>
      <c r="X1890" s="0" t="s">
        <v>1724</v>
      </c>
      <c r="Y1890" s="0" t="s">
        <v>1376</v>
      </c>
      <c r="Z1890" s="0" t="s">
        <v>646</v>
      </c>
      <c r="AA1890" s="0" t="n">
        <v>789444</v>
      </c>
      <c r="AB1890" s="197" t="n">
        <v>37027.875</v>
      </c>
      <c r="AC1890" s="197" t="n">
        <v>37027.875</v>
      </c>
    </row>
    <row r="1891" customFormat="false" ht="12.75" hidden="false" customHeight="false" outlineLevel="0" collapsed="false">
      <c r="A1891" s="191" t="str">
        <f aca="false">B1891&amp;" "&amp;C1891&amp;" "&amp;D1891</f>
        <v>US Natural Gas Financial</v>
      </c>
      <c r="B1891" s="191" t="str">
        <f aca="false">IF((LEFT(N1891,2)="US"),"US","")</f>
        <v>US</v>
      </c>
      <c r="C1891" s="191" t="str">
        <f aca="false">M1891</f>
        <v>Natural Gas</v>
      </c>
      <c r="D1891" s="191" t="str">
        <f aca="false">IF(ISNUMBER(FIND("Phy",N1891))=TRUE(),"Physical","Financial")</f>
        <v>Financial</v>
      </c>
      <c r="E1891" s="191" t="n">
        <f aca="false">IF(VLOOKUP(S1891,'DD-Lookup'!$J$6:$L$50,3,FALSE())="Monthly",(YEAR(AC1891)-YEAR(AB1891))*12+MONTH(AC1891)-MONTH(AB1891)+1,(AC1891-AB1891+1))</f>
        <v>30</v>
      </c>
      <c r="F1891" s="220" t="n">
        <f aca="false">E1891*SUM(P1891:Q1891)</f>
        <v>450000</v>
      </c>
      <c r="G1891" s="196" t="n">
        <v>1246552</v>
      </c>
      <c r="H1891" s="197" t="n">
        <v>37026.3671759259</v>
      </c>
      <c r="I1891" s="0" t="s">
        <v>1406</v>
      </c>
      <c r="M1891" s="0" t="s">
        <v>927</v>
      </c>
      <c r="N1891" s="0" t="s">
        <v>1341</v>
      </c>
      <c r="O1891" s="0" t="s">
        <v>1342</v>
      </c>
      <c r="Q1891" s="198" t="n">
        <v>15000</v>
      </c>
      <c r="S1891" s="0" t="s">
        <v>1343</v>
      </c>
      <c r="T1891" s="0" t="s">
        <v>772</v>
      </c>
      <c r="U1891" s="200" t="n">
        <v>4.515</v>
      </c>
      <c r="V1891" s="0" t="s">
        <v>2427</v>
      </c>
      <c r="W1891" s="0" t="s">
        <v>1345</v>
      </c>
      <c r="X1891" s="0" t="s">
        <v>1346</v>
      </c>
      <c r="Y1891" s="0" t="s">
        <v>893</v>
      </c>
      <c r="Z1891" s="0" t="s">
        <v>573</v>
      </c>
      <c r="AA1891" s="0" t="s">
        <v>2428</v>
      </c>
      <c r="AB1891" s="197" t="n">
        <v>37043.875</v>
      </c>
      <c r="AC1891" s="197" t="n">
        <v>37072.875</v>
      </c>
      <c r="AD1891" s="0" t="n">
        <f aca="false">(AC1891-AB1891+1)*SUM(P1891:Q1891)</f>
        <v>450000</v>
      </c>
    </row>
    <row r="1892" customFormat="false" ht="12.75" hidden="false" customHeight="false" outlineLevel="0" collapsed="false">
      <c r="A1892" s="191" t="str">
        <f aca="false">B1892&amp;" "&amp;C1892&amp;" "&amp;D1892</f>
        <v>US Natural Gas Physical</v>
      </c>
      <c r="B1892" s="191" t="str">
        <f aca="false">IF((LEFT(N1892,2)="US"),"US","")</f>
        <v>US</v>
      </c>
      <c r="C1892" s="191" t="str">
        <f aca="false">M1892</f>
        <v>Natural Gas</v>
      </c>
      <c r="D1892" s="191" t="str">
        <f aca="false">IF(ISNUMBER(FIND("Phy",N1892))=TRUE(),"Physical","Financial")</f>
        <v>Physical</v>
      </c>
      <c r="E1892" s="191" t="n">
        <f aca="false">IF(VLOOKUP(S1892,'DD-Lookup'!$J$6:$L$50,3,FALSE())="Monthly",(YEAR(AC1892)-YEAR(AB1892))*12+MONTH(AC1892)-MONTH(AB1892)+1,(AC1892-AB1892+1))</f>
        <v>1</v>
      </c>
      <c r="F1892" s="220" t="n">
        <f aca="false">E1892*SUM(P1892:Q1892)</f>
        <v>10000</v>
      </c>
      <c r="G1892" s="196" t="n">
        <v>1246551</v>
      </c>
      <c r="H1892" s="197" t="n">
        <v>37026.3671759259</v>
      </c>
      <c r="I1892" s="0" t="s">
        <v>2429</v>
      </c>
      <c r="M1892" s="0" t="s">
        <v>927</v>
      </c>
      <c r="N1892" s="0" t="s">
        <v>1371</v>
      </c>
      <c r="O1892" s="0" t="s">
        <v>1457</v>
      </c>
      <c r="P1892" s="198" t="n">
        <v>10000</v>
      </c>
      <c r="S1892" s="0" t="s">
        <v>1343</v>
      </c>
      <c r="T1892" s="0" t="s">
        <v>772</v>
      </c>
      <c r="U1892" s="200" t="n">
        <v>4.415</v>
      </c>
      <c r="V1892" s="0" t="s">
        <v>2430</v>
      </c>
      <c r="W1892" s="0" t="s">
        <v>1459</v>
      </c>
      <c r="X1892" s="0" t="s">
        <v>1460</v>
      </c>
      <c r="Y1892" s="0" t="s">
        <v>1376</v>
      </c>
      <c r="Z1892" s="0" t="s">
        <v>573</v>
      </c>
      <c r="AA1892" s="0" t="n">
        <v>789445</v>
      </c>
      <c r="AB1892" s="197" t="n">
        <v>37027.875</v>
      </c>
      <c r="AC1892" s="197" t="n">
        <v>37027.875</v>
      </c>
    </row>
    <row r="1893" customFormat="false" ht="12.75" hidden="false" customHeight="false" outlineLevel="0" collapsed="false">
      <c r="A1893" s="191" t="str">
        <f aca="false">B1893&amp;" "&amp;C1893&amp;" "&amp;D1893</f>
        <v> Power Physical</v>
      </c>
      <c r="B1893" s="191" t="str">
        <f aca="false">IF((LEFT(N1893,2)="US"),"US","")</f>
        <v/>
      </c>
      <c r="C1893" s="191" t="str">
        <f aca="false">M1893</f>
        <v>Power</v>
      </c>
      <c r="D1893" s="191" t="str">
        <f aca="false">IF(ISNUMBER(FIND("Phy",N1893))=TRUE(),"Physical","Financial")</f>
        <v>Physical</v>
      </c>
      <c r="E1893" s="191" t="n">
        <f aca="false">IF(VLOOKUP(S1893,'DD-Lookup'!$J$6:$L$50,3,FALSE())="Monthly",(YEAR(AC1893)-YEAR(AB1893))*12+MONTH(AC1893)-MONTH(AB1893)+1,(AC1893-AB1893+1))</f>
        <v>7</v>
      </c>
      <c r="F1893" s="220" t="n">
        <f aca="false">E1893*SUM(P1893:Q1893)</f>
        <v>175</v>
      </c>
      <c r="G1893" s="196" t="n">
        <v>1246553</v>
      </c>
      <c r="H1893" s="197" t="n">
        <v>37026.3671875</v>
      </c>
      <c r="I1893" s="0" t="s">
        <v>816</v>
      </c>
      <c r="M1893" s="0" t="s">
        <v>72</v>
      </c>
      <c r="N1893" s="0" t="s">
        <v>793</v>
      </c>
      <c r="O1893" s="0" t="s">
        <v>1294</v>
      </c>
      <c r="Q1893" s="198" t="n">
        <v>25</v>
      </c>
      <c r="S1893" s="0" t="s">
        <v>781</v>
      </c>
      <c r="T1893" s="0" t="s">
        <v>795</v>
      </c>
      <c r="U1893" s="200" t="n">
        <v>19.6</v>
      </c>
      <c r="V1893" s="0" t="s">
        <v>817</v>
      </c>
      <c r="W1893" s="0" t="s">
        <v>797</v>
      </c>
      <c r="X1893" s="0" t="s">
        <v>798</v>
      </c>
      <c r="Y1893" s="0" t="s">
        <v>799</v>
      </c>
      <c r="Z1893" s="0" t="s">
        <v>800</v>
      </c>
      <c r="AA1893" s="0" t="n">
        <v>102424.1</v>
      </c>
      <c r="AB1893" s="197" t="n">
        <v>37032.875</v>
      </c>
      <c r="AC1893" s="197" t="n">
        <v>37038.875</v>
      </c>
    </row>
    <row r="1894" customFormat="false" ht="12.75" hidden="false" customHeight="false" outlineLevel="0" collapsed="false">
      <c r="A1894" s="191" t="str">
        <f aca="false">B1894&amp;" "&amp;C1894&amp;" "&amp;D1894</f>
        <v>US Natural Gas Physical</v>
      </c>
      <c r="B1894" s="191" t="str">
        <f aca="false">IF((LEFT(N1894,2)="US"),"US","")</f>
        <v>US</v>
      </c>
      <c r="C1894" s="191" t="str">
        <f aca="false">M1894</f>
        <v>Natural Gas</v>
      </c>
      <c r="D1894" s="191" t="str">
        <f aca="false">IF(ISNUMBER(FIND("Phy",N1894))=TRUE(),"Physical","Financial")</f>
        <v>Physical</v>
      </c>
      <c r="E1894" s="191" t="n">
        <f aca="false">IF(VLOOKUP(S1894,'DD-Lookup'!$J$6:$L$50,3,FALSE())="Monthly",(YEAR(AC1894)-YEAR(AB1894))*12+MONTH(AC1894)-MONTH(AB1894)+1,(AC1894-AB1894+1))</f>
        <v>1</v>
      </c>
      <c r="F1894" s="220" t="n">
        <f aca="false">E1894*SUM(P1894:Q1894)</f>
        <v>5000</v>
      </c>
      <c r="G1894" s="196" t="n">
        <v>1246554</v>
      </c>
      <c r="H1894" s="197" t="n">
        <v>37026.3672106481</v>
      </c>
      <c r="I1894" s="0" t="s">
        <v>1717</v>
      </c>
      <c r="M1894" s="0" t="s">
        <v>927</v>
      </c>
      <c r="N1894" s="0" t="s">
        <v>1371</v>
      </c>
      <c r="O1894" s="0" t="s">
        <v>1673</v>
      </c>
      <c r="P1894" s="198" t="n">
        <v>5000</v>
      </c>
      <c r="S1894" s="0" t="s">
        <v>1343</v>
      </c>
      <c r="T1894" s="0" t="s">
        <v>772</v>
      </c>
      <c r="U1894" s="200" t="n">
        <v>4.75</v>
      </c>
      <c r="V1894" s="0" t="s">
        <v>1718</v>
      </c>
      <c r="W1894" s="0" t="s">
        <v>1675</v>
      </c>
      <c r="X1894" s="0" t="s">
        <v>1676</v>
      </c>
      <c r="Y1894" s="0" t="s">
        <v>1376</v>
      </c>
      <c r="Z1894" s="0" t="s">
        <v>573</v>
      </c>
      <c r="AA1894" s="0" t="n">
        <v>789447</v>
      </c>
      <c r="AB1894" s="197" t="n">
        <v>37027.875</v>
      </c>
      <c r="AC1894" s="197" t="n">
        <v>37027.875</v>
      </c>
    </row>
    <row r="1895" customFormat="false" ht="12.75" hidden="false" customHeight="false" outlineLevel="0" collapsed="false">
      <c r="A1895" s="191" t="str">
        <f aca="false">B1895&amp;" "&amp;C1895&amp;" "&amp;D1895</f>
        <v>US Natural Gas Physical</v>
      </c>
      <c r="B1895" s="191" t="str">
        <f aca="false">IF((LEFT(N1895,2)="US"),"US","")</f>
        <v>US</v>
      </c>
      <c r="C1895" s="191" t="str">
        <f aca="false">M1895</f>
        <v>Natural Gas</v>
      </c>
      <c r="D1895" s="191" t="str">
        <f aca="false">IF(ISNUMBER(FIND("Phy",N1895))=TRUE(),"Physical","Financial")</f>
        <v>Physical</v>
      </c>
      <c r="E1895" s="191" t="n">
        <f aca="false">IF(VLOOKUP(S1895,'DD-Lookup'!$J$6:$L$50,3,FALSE())="Monthly",(YEAR(AC1895)-YEAR(AB1895))*12+MONTH(AC1895)-MONTH(AB1895)+1,(AC1895-AB1895+1))</f>
        <v>1</v>
      </c>
      <c r="F1895" s="220" t="n">
        <f aca="false">E1895*SUM(P1895:Q1895)</f>
        <v>5000</v>
      </c>
      <c r="G1895" s="196" t="n">
        <v>1246555</v>
      </c>
      <c r="H1895" s="197" t="n">
        <v>37026.3672106481</v>
      </c>
      <c r="I1895" s="0" t="s">
        <v>1929</v>
      </c>
      <c r="M1895" s="0" t="s">
        <v>927</v>
      </c>
      <c r="N1895" s="0" t="s">
        <v>1371</v>
      </c>
      <c r="O1895" s="0" t="s">
        <v>1436</v>
      </c>
      <c r="Q1895" s="198" t="n">
        <v>5000</v>
      </c>
      <c r="S1895" s="0" t="s">
        <v>1343</v>
      </c>
      <c r="T1895" s="0" t="s">
        <v>772</v>
      </c>
      <c r="U1895" s="200" t="n">
        <v>4.345</v>
      </c>
      <c r="V1895" s="0" t="s">
        <v>2261</v>
      </c>
      <c r="W1895" s="0" t="s">
        <v>1424</v>
      </c>
      <c r="X1895" s="0" t="s">
        <v>1425</v>
      </c>
      <c r="Y1895" s="0" t="s">
        <v>1376</v>
      </c>
      <c r="Z1895" s="0" t="s">
        <v>573</v>
      </c>
      <c r="AA1895" s="0" t="n">
        <v>789446</v>
      </c>
      <c r="AB1895" s="197" t="n">
        <v>37027.875</v>
      </c>
      <c r="AC1895" s="197" t="n">
        <v>37027.875</v>
      </c>
    </row>
    <row r="1896" customFormat="false" ht="12.75" hidden="false" customHeight="false" outlineLevel="0" collapsed="false">
      <c r="A1896" s="191" t="str">
        <f aca="false">B1896&amp;" "&amp;C1896&amp;" "&amp;D1896</f>
        <v>US Natural Gas Physical</v>
      </c>
      <c r="B1896" s="191" t="str">
        <f aca="false">IF((LEFT(N1896,2)="US"),"US","")</f>
        <v>US</v>
      </c>
      <c r="C1896" s="191" t="str">
        <f aca="false">M1896</f>
        <v>Natural Gas</v>
      </c>
      <c r="D1896" s="191" t="str">
        <f aca="false">IF(ISNUMBER(FIND("Phy",N1896))=TRUE(),"Physical","Financial")</f>
        <v>Physical</v>
      </c>
      <c r="E1896" s="191" t="n">
        <f aca="false">IF(VLOOKUP(S1896,'DD-Lookup'!$J$6:$L$50,3,FALSE())="Monthly",(YEAR(AC1896)-YEAR(AB1896))*12+MONTH(AC1896)-MONTH(AB1896)+1,(AC1896-AB1896+1))</f>
        <v>1</v>
      </c>
      <c r="F1896" s="220" t="n">
        <f aca="false">E1896*SUM(P1896:Q1896)</f>
        <v>5000</v>
      </c>
      <c r="G1896" s="196" t="n">
        <v>1246556</v>
      </c>
      <c r="H1896" s="197" t="n">
        <v>37026.3672106481</v>
      </c>
      <c r="I1896" s="0" t="s">
        <v>1362</v>
      </c>
      <c r="M1896" s="0" t="s">
        <v>927</v>
      </c>
      <c r="N1896" s="0" t="s">
        <v>1371</v>
      </c>
      <c r="O1896" s="0" t="s">
        <v>1633</v>
      </c>
      <c r="Q1896" s="198" t="n">
        <v>5000</v>
      </c>
      <c r="S1896" s="0" t="s">
        <v>1343</v>
      </c>
      <c r="T1896" s="0" t="s">
        <v>772</v>
      </c>
      <c r="U1896" s="200" t="n">
        <v>4.805</v>
      </c>
      <c r="V1896" s="0" t="s">
        <v>2431</v>
      </c>
      <c r="W1896" s="0" t="s">
        <v>1635</v>
      </c>
      <c r="X1896" s="0" t="s">
        <v>1636</v>
      </c>
      <c r="Y1896" s="0" t="s">
        <v>1376</v>
      </c>
      <c r="Z1896" s="0" t="s">
        <v>573</v>
      </c>
      <c r="AA1896" s="0" t="n">
        <v>789448</v>
      </c>
      <c r="AB1896" s="197" t="n">
        <v>37027.875</v>
      </c>
      <c r="AC1896" s="197" t="n">
        <v>37027.875</v>
      </c>
    </row>
    <row r="1897" customFormat="false" ht="12.75" hidden="false" customHeight="false" outlineLevel="0" collapsed="false">
      <c r="A1897" s="191" t="str">
        <f aca="false">B1897&amp;" "&amp;C1897&amp;" "&amp;D1897</f>
        <v>US Natural Gas Physical</v>
      </c>
      <c r="B1897" s="191" t="str">
        <f aca="false">IF((LEFT(N1897,2)="US"),"US","")</f>
        <v>US</v>
      </c>
      <c r="C1897" s="191" t="str">
        <f aca="false">M1897</f>
        <v>Natural Gas</v>
      </c>
      <c r="D1897" s="191" t="str">
        <f aca="false">IF(ISNUMBER(FIND("Phy",N1897))=TRUE(),"Physical","Financial")</f>
        <v>Physical</v>
      </c>
      <c r="E1897" s="191" t="n">
        <f aca="false">IF(VLOOKUP(S1897,'DD-Lookup'!$J$6:$L$50,3,FALSE())="Monthly",(YEAR(AC1897)-YEAR(AB1897))*12+MONTH(AC1897)-MONTH(AB1897)+1,(AC1897-AB1897+1))</f>
        <v>1</v>
      </c>
      <c r="F1897" s="220" t="n">
        <f aca="false">E1897*SUM(P1897:Q1897)</f>
        <v>10000</v>
      </c>
      <c r="G1897" s="196" t="n">
        <v>1246557</v>
      </c>
      <c r="H1897" s="197" t="n">
        <v>37026.3672453704</v>
      </c>
      <c r="I1897" s="0" t="s">
        <v>1430</v>
      </c>
      <c r="M1897" s="0" t="s">
        <v>927</v>
      </c>
      <c r="N1897" s="0" t="s">
        <v>1371</v>
      </c>
      <c r="O1897" s="0" t="s">
        <v>1631</v>
      </c>
      <c r="P1897" s="198" t="n">
        <v>10000</v>
      </c>
      <c r="S1897" s="0" t="s">
        <v>1343</v>
      </c>
      <c r="T1897" s="0" t="s">
        <v>772</v>
      </c>
      <c r="U1897" s="200" t="n">
        <v>4.43</v>
      </c>
      <c r="V1897" s="0" t="s">
        <v>2432</v>
      </c>
      <c r="W1897" s="0" t="s">
        <v>1567</v>
      </c>
      <c r="X1897" s="0" t="s">
        <v>1568</v>
      </c>
      <c r="Y1897" s="0" t="s">
        <v>1376</v>
      </c>
      <c r="Z1897" s="0" t="s">
        <v>573</v>
      </c>
      <c r="AA1897" s="0" t="n">
        <v>789449</v>
      </c>
      <c r="AB1897" s="197" t="n">
        <v>37027.875</v>
      </c>
      <c r="AC1897" s="197" t="n">
        <v>37027.875</v>
      </c>
    </row>
    <row r="1898" customFormat="false" ht="12.75" hidden="false" customHeight="false" outlineLevel="0" collapsed="false">
      <c r="A1898" s="191" t="str">
        <f aca="false">B1898&amp;" "&amp;C1898&amp;" "&amp;D1898</f>
        <v>US Natural Gas Financial</v>
      </c>
      <c r="B1898" s="191" t="str">
        <f aca="false">IF((LEFT(N1898,2)="US"),"US","")</f>
        <v>US</v>
      </c>
      <c r="C1898" s="191" t="str">
        <f aca="false">M1898</f>
        <v>Natural Gas</v>
      </c>
      <c r="D1898" s="191" t="str">
        <f aca="false">IF(ISNUMBER(FIND("Phy",N1898))=TRUE(),"Physical","Financial")</f>
        <v>Financial</v>
      </c>
      <c r="E1898" s="191" t="n">
        <f aca="false">IF(VLOOKUP(S1898,'DD-Lookup'!$J$6:$L$50,3,FALSE())="Monthly",(YEAR(AC1898)-YEAR(AB1898))*12+MONTH(AC1898)-MONTH(AB1898)+1,(AC1898-AB1898+1))</f>
        <v>30</v>
      </c>
      <c r="F1898" s="220" t="n">
        <f aca="false">E1898*SUM(P1898:Q1898)</f>
        <v>300000</v>
      </c>
      <c r="G1898" s="196" t="n">
        <v>1246558</v>
      </c>
      <c r="H1898" s="197" t="n">
        <v>37026.3672685185</v>
      </c>
      <c r="I1898" s="0" t="s">
        <v>1137</v>
      </c>
      <c r="M1898" s="0" t="s">
        <v>927</v>
      </c>
      <c r="N1898" s="0" t="s">
        <v>1341</v>
      </c>
      <c r="O1898" s="0" t="s">
        <v>1342</v>
      </c>
      <c r="P1898" s="198" t="n">
        <v>10000</v>
      </c>
      <c r="S1898" s="0" t="s">
        <v>1343</v>
      </c>
      <c r="T1898" s="0" t="s">
        <v>772</v>
      </c>
      <c r="U1898" s="200" t="n">
        <v>4.51</v>
      </c>
      <c r="V1898" s="0" t="s">
        <v>2395</v>
      </c>
      <c r="W1898" s="0" t="s">
        <v>1345</v>
      </c>
      <c r="X1898" s="0" t="s">
        <v>1346</v>
      </c>
      <c r="Y1898" s="0" t="s">
        <v>893</v>
      </c>
      <c r="Z1898" s="0" t="s">
        <v>573</v>
      </c>
      <c r="AA1898" s="0" t="s">
        <v>2433</v>
      </c>
      <c r="AB1898" s="197" t="n">
        <v>37043.875</v>
      </c>
      <c r="AC1898" s="197" t="n">
        <v>37072.875</v>
      </c>
      <c r="AD1898" s="0" t="n">
        <f aca="false">(AC1898-AB1898+1)*SUM(P1898:Q1898)</f>
        <v>300000</v>
      </c>
    </row>
    <row r="1899" customFormat="false" ht="12.75" hidden="false" customHeight="false" outlineLevel="0" collapsed="false">
      <c r="A1899" s="191" t="str">
        <f aca="false">B1899&amp;" "&amp;C1899&amp;" "&amp;D1899</f>
        <v>US Natural Gas Physical</v>
      </c>
      <c r="B1899" s="191" t="str">
        <f aca="false">IF((LEFT(N1899,2)="US"),"US","")</f>
        <v>US</v>
      </c>
      <c r="C1899" s="191" t="str">
        <f aca="false">M1899</f>
        <v>Natural Gas</v>
      </c>
      <c r="D1899" s="191" t="str">
        <f aca="false">IF(ISNUMBER(FIND("Phy",N1899))=TRUE(),"Physical","Financial")</f>
        <v>Physical</v>
      </c>
      <c r="E1899" s="191" t="n">
        <f aca="false">IF(VLOOKUP(S1899,'DD-Lookup'!$J$6:$L$50,3,FALSE())="Monthly",(YEAR(AC1899)-YEAR(AB1899))*12+MONTH(AC1899)-MONTH(AB1899)+1,(AC1899-AB1899+1))</f>
        <v>1</v>
      </c>
      <c r="F1899" s="220" t="n">
        <f aca="false">E1899*SUM(P1899:Q1899)</f>
        <v>5000</v>
      </c>
      <c r="G1899" s="196" t="n">
        <v>1246559</v>
      </c>
      <c r="H1899" s="197" t="n">
        <v>37026.3672916667</v>
      </c>
      <c r="I1899" s="0" t="s">
        <v>2434</v>
      </c>
      <c r="M1899" s="0" t="s">
        <v>927</v>
      </c>
      <c r="N1899" s="0" t="s">
        <v>1371</v>
      </c>
      <c r="O1899" s="0" t="s">
        <v>1423</v>
      </c>
      <c r="Q1899" s="198" t="n">
        <v>5000</v>
      </c>
      <c r="S1899" s="0" t="s">
        <v>1343</v>
      </c>
      <c r="T1899" s="0" t="s">
        <v>772</v>
      </c>
      <c r="U1899" s="200" t="n">
        <v>4.325</v>
      </c>
      <c r="V1899" s="0" t="s">
        <v>2435</v>
      </c>
      <c r="W1899" s="0" t="s">
        <v>1424</v>
      </c>
      <c r="X1899" s="0" t="s">
        <v>1425</v>
      </c>
      <c r="Y1899" s="0" t="s">
        <v>1376</v>
      </c>
      <c r="Z1899" s="0" t="s">
        <v>573</v>
      </c>
      <c r="AA1899" s="0" t="n">
        <v>789450</v>
      </c>
      <c r="AB1899" s="197" t="n">
        <v>37027.875</v>
      </c>
      <c r="AC1899" s="197" t="n">
        <v>37027.875</v>
      </c>
    </row>
    <row r="1900" customFormat="false" ht="12.75" hidden="false" customHeight="false" outlineLevel="0" collapsed="false">
      <c r="A1900" s="191" t="str">
        <f aca="false">B1900&amp;" "&amp;C1900&amp;" "&amp;D1900</f>
        <v>US Natural Gas Physical</v>
      </c>
      <c r="B1900" s="191" t="str">
        <f aca="false">IF((LEFT(N1900,2)="US"),"US","")</f>
        <v>US</v>
      </c>
      <c r="C1900" s="191" t="str">
        <f aca="false">M1900</f>
        <v>Natural Gas</v>
      </c>
      <c r="D1900" s="191" t="str">
        <f aca="false">IF(ISNUMBER(FIND("Phy",N1900))=TRUE(),"Physical","Financial")</f>
        <v>Physical</v>
      </c>
      <c r="E1900" s="191" t="n">
        <f aca="false">IF(VLOOKUP(S1900,'DD-Lookup'!$J$6:$L$50,3,FALSE())="Monthly",(YEAR(AC1900)-YEAR(AB1900))*12+MONTH(AC1900)-MONTH(AB1900)+1,(AC1900-AB1900+1))</f>
        <v>1</v>
      </c>
      <c r="F1900" s="220" t="n">
        <f aca="false">E1900*SUM(P1900:Q1900)</f>
        <v>3500</v>
      </c>
      <c r="G1900" s="196" t="n">
        <v>1246561</v>
      </c>
      <c r="H1900" s="197" t="n">
        <v>37026.367337963</v>
      </c>
      <c r="I1900" s="0" t="s">
        <v>1441</v>
      </c>
      <c r="M1900" s="0" t="s">
        <v>927</v>
      </c>
      <c r="N1900" s="0" t="s">
        <v>1371</v>
      </c>
      <c r="O1900" s="0" t="s">
        <v>1644</v>
      </c>
      <c r="Q1900" s="198" t="n">
        <v>3500</v>
      </c>
      <c r="S1900" s="0" t="s">
        <v>1343</v>
      </c>
      <c r="T1900" s="0" t="s">
        <v>772</v>
      </c>
      <c r="U1900" s="200" t="n">
        <v>4.5575</v>
      </c>
      <c r="V1900" s="0" t="s">
        <v>1984</v>
      </c>
      <c r="W1900" s="0" t="s">
        <v>1374</v>
      </c>
      <c r="X1900" s="0" t="s">
        <v>1375</v>
      </c>
      <c r="Y1900" s="0" t="s">
        <v>1376</v>
      </c>
      <c r="Z1900" s="0" t="s">
        <v>573</v>
      </c>
      <c r="AA1900" s="0" t="n">
        <v>789451</v>
      </c>
      <c r="AB1900" s="197" t="n">
        <v>37027.875</v>
      </c>
      <c r="AC1900" s="197" t="n">
        <v>37027.875</v>
      </c>
    </row>
    <row r="1901" customFormat="false" ht="12.75" hidden="false" customHeight="false" outlineLevel="0" collapsed="false">
      <c r="A1901" s="191" t="str">
        <f aca="false">B1901&amp;" "&amp;C1901&amp;" "&amp;D1901</f>
        <v>US Natural Gas Physical</v>
      </c>
      <c r="B1901" s="191" t="str">
        <f aca="false">IF((LEFT(N1901,2)="US"),"US","")</f>
        <v>US</v>
      </c>
      <c r="C1901" s="191" t="str">
        <f aca="false">M1901</f>
        <v>Natural Gas</v>
      </c>
      <c r="D1901" s="191" t="str">
        <f aca="false">IF(ISNUMBER(FIND("Phy",N1901))=TRUE(),"Physical","Financial")</f>
        <v>Physical</v>
      </c>
      <c r="E1901" s="191" t="n">
        <f aca="false">IF(VLOOKUP(S1901,'DD-Lookup'!$J$6:$L$50,3,FALSE())="Monthly",(YEAR(AC1901)-YEAR(AB1901))*12+MONTH(AC1901)-MONTH(AB1901)+1,(AC1901-AB1901+1))</f>
        <v>1</v>
      </c>
      <c r="F1901" s="220" t="n">
        <f aca="false">E1901*SUM(P1901:Q1901)</f>
        <v>5000</v>
      </c>
      <c r="G1901" s="196" t="n">
        <v>1246560</v>
      </c>
      <c r="H1901" s="197" t="n">
        <v>37026.367337963</v>
      </c>
      <c r="I1901" s="0" t="s">
        <v>1357</v>
      </c>
      <c r="M1901" s="0" t="s">
        <v>927</v>
      </c>
      <c r="N1901" s="0" t="s">
        <v>1371</v>
      </c>
      <c r="O1901" s="0" t="s">
        <v>1553</v>
      </c>
      <c r="P1901" s="198" t="n">
        <v>5000</v>
      </c>
      <c r="S1901" s="0" t="s">
        <v>1343</v>
      </c>
      <c r="T1901" s="0" t="s">
        <v>772</v>
      </c>
      <c r="U1901" s="200" t="n">
        <v>4.46</v>
      </c>
      <c r="V1901" s="0" t="s">
        <v>1859</v>
      </c>
      <c r="W1901" s="0" t="s">
        <v>1555</v>
      </c>
      <c r="X1901" s="0" t="s">
        <v>1556</v>
      </c>
      <c r="Y1901" s="0" t="s">
        <v>1376</v>
      </c>
      <c r="Z1901" s="0" t="s">
        <v>573</v>
      </c>
      <c r="AA1901" s="0" t="n">
        <v>789452</v>
      </c>
      <c r="AB1901" s="197" t="n">
        <v>37027.875</v>
      </c>
      <c r="AC1901" s="197" t="n">
        <v>37027.875</v>
      </c>
    </row>
    <row r="1902" customFormat="false" ht="12.75" hidden="false" customHeight="false" outlineLevel="0" collapsed="false">
      <c r="A1902" s="191" t="str">
        <f aca="false">B1902&amp;" "&amp;C1902&amp;" "&amp;D1902</f>
        <v>US Natural Gas Financial</v>
      </c>
      <c r="B1902" s="191" t="str">
        <f aca="false">IF((LEFT(N1902,2)="US"),"US","")</f>
        <v>US</v>
      </c>
      <c r="C1902" s="191" t="str">
        <f aca="false">M1902</f>
        <v>Natural Gas</v>
      </c>
      <c r="D1902" s="191" t="str">
        <f aca="false">IF(ISNUMBER(FIND("Phy",N1902))=TRUE(),"Physical","Financial")</f>
        <v>Financial</v>
      </c>
      <c r="E1902" s="191" t="n">
        <f aca="false">IF(VLOOKUP(S1902,'DD-Lookup'!$J$6:$L$50,3,FALSE())="Monthly",(YEAR(AC1902)-YEAR(AB1902))*12+MONTH(AC1902)-MONTH(AB1902)+1,(AC1902-AB1902+1))</f>
        <v>30</v>
      </c>
      <c r="F1902" s="220" t="n">
        <f aca="false">E1902*SUM(P1902:Q1902)</f>
        <v>1500000</v>
      </c>
      <c r="G1902" s="196" t="n">
        <v>1246562</v>
      </c>
      <c r="H1902" s="197" t="n">
        <v>37026.367349537</v>
      </c>
      <c r="I1902" s="0" t="s">
        <v>1569</v>
      </c>
      <c r="M1902" s="0" t="s">
        <v>927</v>
      </c>
      <c r="N1902" s="0" t="s">
        <v>1399</v>
      </c>
      <c r="O1902" s="0" t="s">
        <v>1547</v>
      </c>
      <c r="P1902" s="198" t="n">
        <v>50000</v>
      </c>
      <c r="S1902" s="0" t="s">
        <v>1343</v>
      </c>
      <c r="T1902" s="0" t="s">
        <v>772</v>
      </c>
      <c r="U1902" s="200" t="n">
        <v>0.22</v>
      </c>
      <c r="V1902" s="0" t="s">
        <v>2436</v>
      </c>
      <c r="W1902" s="0" t="s">
        <v>1402</v>
      </c>
      <c r="X1902" s="0" t="s">
        <v>1403</v>
      </c>
      <c r="Y1902" s="0" t="s">
        <v>893</v>
      </c>
      <c r="Z1902" s="0" t="s">
        <v>573</v>
      </c>
      <c r="AA1902" s="0" t="s">
        <v>2437</v>
      </c>
      <c r="AB1902" s="197" t="n">
        <v>37043.875</v>
      </c>
      <c r="AC1902" s="197" t="n">
        <v>37072.875</v>
      </c>
      <c r="AD1902" s="0" t="n">
        <f aca="false">(AC1902-AB1902+1)*SUM(P1902:Q1902)</f>
        <v>1500000</v>
      </c>
    </row>
    <row r="1903" customFormat="false" ht="12.75" hidden="false" customHeight="false" outlineLevel="0" collapsed="false">
      <c r="A1903" s="191" t="str">
        <f aca="false">B1903&amp;" "&amp;C1903&amp;" "&amp;D1903</f>
        <v>US Natural Gas Financial</v>
      </c>
      <c r="B1903" s="191" t="str">
        <f aca="false">IF((LEFT(N1903,2)="US"),"US","")</f>
        <v>US</v>
      </c>
      <c r="C1903" s="191" t="str">
        <f aca="false">M1903</f>
        <v>Natural Gas</v>
      </c>
      <c r="D1903" s="191" t="str">
        <f aca="false">IF(ISNUMBER(FIND("Phy",N1903))=TRUE(),"Physical","Financial")</f>
        <v>Financial</v>
      </c>
      <c r="E1903" s="191" t="n">
        <f aca="false">IF(VLOOKUP(S1903,'DD-Lookup'!$J$6:$L$50,3,FALSE())="Monthly",(YEAR(AC1903)-YEAR(AB1903))*12+MONTH(AC1903)-MONTH(AB1903)+1,(AC1903-AB1903+1))</f>
        <v>16</v>
      </c>
      <c r="F1903" s="220" t="n">
        <f aca="false">E1903*SUM(P1903:Q1903)</f>
        <v>240000</v>
      </c>
      <c r="G1903" s="196" t="n">
        <v>1246563</v>
      </c>
      <c r="H1903" s="197" t="n">
        <v>37026.3673611111</v>
      </c>
      <c r="I1903" s="0" t="s">
        <v>616</v>
      </c>
      <c r="M1903" s="0" t="s">
        <v>927</v>
      </c>
      <c r="N1903" s="0" t="s">
        <v>1341</v>
      </c>
      <c r="O1903" s="0" t="s">
        <v>1518</v>
      </c>
      <c r="Q1903" s="198" t="n">
        <v>15000</v>
      </c>
      <c r="S1903" s="0" t="s">
        <v>1343</v>
      </c>
      <c r="T1903" s="0" t="s">
        <v>772</v>
      </c>
      <c r="U1903" s="200" t="n">
        <v>4.455</v>
      </c>
      <c r="V1903" s="0" t="s">
        <v>2051</v>
      </c>
      <c r="W1903" s="0" t="s">
        <v>1520</v>
      </c>
      <c r="X1903" s="0" t="s">
        <v>1521</v>
      </c>
      <c r="Y1903" s="0" t="s">
        <v>893</v>
      </c>
      <c r="Z1903" s="0" t="s">
        <v>573</v>
      </c>
      <c r="AA1903" s="0" t="s">
        <v>2438</v>
      </c>
      <c r="AB1903" s="197" t="n">
        <v>37027.875</v>
      </c>
      <c r="AC1903" s="197" t="n">
        <v>37042.875</v>
      </c>
      <c r="AD1903" s="0" t="n">
        <f aca="false">(AC1903-AB1903+1)*SUM(P1903:Q1903)</f>
        <v>240000</v>
      </c>
    </row>
    <row r="1904" customFormat="false" ht="12.75" hidden="false" customHeight="false" outlineLevel="0" collapsed="false">
      <c r="A1904" s="191" t="str">
        <f aca="false">B1904&amp;" "&amp;C1904&amp;" "&amp;D1904</f>
        <v>US Natural Gas Physical</v>
      </c>
      <c r="B1904" s="191" t="str">
        <f aca="false">IF((LEFT(N1904,2)="US"),"US","")</f>
        <v>US</v>
      </c>
      <c r="C1904" s="191" t="str">
        <f aca="false">M1904</f>
        <v>Natural Gas</v>
      </c>
      <c r="D1904" s="191" t="str">
        <f aca="false">IF(ISNUMBER(FIND("Phy",N1904))=TRUE(),"Physical","Financial")</f>
        <v>Physical</v>
      </c>
      <c r="E1904" s="191" t="n">
        <f aca="false">IF(VLOOKUP(S1904,'DD-Lookup'!$J$6:$L$50,3,FALSE())="Monthly",(YEAR(AC1904)-YEAR(AB1904))*12+MONTH(AC1904)-MONTH(AB1904)+1,(AC1904-AB1904+1))</f>
        <v>1</v>
      </c>
      <c r="F1904" s="220" t="n">
        <f aca="false">E1904*SUM(P1904:Q1904)</f>
        <v>5000</v>
      </c>
      <c r="G1904" s="196" t="n">
        <v>1246565</v>
      </c>
      <c r="H1904" s="197" t="n">
        <v>37026.3673958333</v>
      </c>
      <c r="I1904" s="0" t="s">
        <v>1340</v>
      </c>
      <c r="M1904" s="0" t="s">
        <v>927</v>
      </c>
      <c r="N1904" s="0" t="s">
        <v>1371</v>
      </c>
      <c r="O1904" s="0" t="s">
        <v>1751</v>
      </c>
      <c r="Q1904" s="198" t="n">
        <v>5000</v>
      </c>
      <c r="S1904" s="0" t="s">
        <v>1343</v>
      </c>
      <c r="T1904" s="0" t="s">
        <v>772</v>
      </c>
      <c r="U1904" s="200" t="n">
        <v>3.29</v>
      </c>
      <c r="V1904" s="0" t="s">
        <v>2439</v>
      </c>
      <c r="W1904" s="0" t="s">
        <v>1752</v>
      </c>
      <c r="X1904" s="0" t="s">
        <v>1676</v>
      </c>
      <c r="Y1904" s="0" t="s">
        <v>1376</v>
      </c>
      <c r="Z1904" s="0" t="s">
        <v>573</v>
      </c>
      <c r="AA1904" s="0" t="n">
        <v>789454</v>
      </c>
      <c r="AB1904" s="197" t="n">
        <v>37027.875</v>
      </c>
      <c r="AC1904" s="197" t="n">
        <v>37027.875</v>
      </c>
    </row>
    <row r="1905" customFormat="false" ht="12.75" hidden="false" customHeight="false" outlineLevel="0" collapsed="false">
      <c r="A1905" s="191" t="str">
        <f aca="false">B1905&amp;" "&amp;C1905&amp;" "&amp;D1905</f>
        <v>US Natural Gas Physical</v>
      </c>
      <c r="B1905" s="191" t="str">
        <f aca="false">IF((LEFT(N1905,2)="US"),"US","")</f>
        <v>US</v>
      </c>
      <c r="C1905" s="191" t="str">
        <f aca="false">M1905</f>
        <v>Natural Gas</v>
      </c>
      <c r="D1905" s="191" t="str">
        <f aca="false">IF(ISNUMBER(FIND("Phy",N1905))=TRUE(),"Physical","Financial")</f>
        <v>Physical</v>
      </c>
      <c r="E1905" s="191" t="n">
        <f aca="false">IF(VLOOKUP(S1905,'DD-Lookup'!$J$6:$L$50,3,FALSE())="Monthly",(YEAR(AC1905)-YEAR(AB1905))*12+MONTH(AC1905)-MONTH(AB1905)+1,(AC1905-AB1905+1))</f>
        <v>1</v>
      </c>
      <c r="F1905" s="220" t="n">
        <f aca="false">E1905*SUM(P1905:Q1905)</f>
        <v>10000</v>
      </c>
      <c r="G1905" s="196" t="n">
        <v>1246564</v>
      </c>
      <c r="H1905" s="197" t="n">
        <v>37026.3673958333</v>
      </c>
      <c r="I1905" s="0" t="s">
        <v>1364</v>
      </c>
      <c r="M1905" s="0" t="s">
        <v>927</v>
      </c>
      <c r="N1905" s="0" t="s">
        <v>1371</v>
      </c>
      <c r="O1905" s="0" t="s">
        <v>1553</v>
      </c>
      <c r="P1905" s="198" t="n">
        <v>10000</v>
      </c>
      <c r="S1905" s="0" t="s">
        <v>1343</v>
      </c>
      <c r="T1905" s="0" t="s">
        <v>772</v>
      </c>
      <c r="U1905" s="200" t="n">
        <v>4.46</v>
      </c>
      <c r="V1905" s="0" t="s">
        <v>1932</v>
      </c>
      <c r="W1905" s="0" t="s">
        <v>1555</v>
      </c>
      <c r="X1905" s="0" t="s">
        <v>1556</v>
      </c>
      <c r="Y1905" s="0" t="s">
        <v>1376</v>
      </c>
      <c r="Z1905" s="0" t="s">
        <v>573</v>
      </c>
      <c r="AA1905" s="0" t="n">
        <v>789453</v>
      </c>
      <c r="AB1905" s="197" t="n">
        <v>37027.875</v>
      </c>
      <c r="AC1905" s="197" t="n">
        <v>37027.875</v>
      </c>
    </row>
    <row r="1906" customFormat="false" ht="12.75" hidden="false" customHeight="false" outlineLevel="0" collapsed="false">
      <c r="A1906" s="191" t="str">
        <f aca="false">B1906&amp;" "&amp;C1906&amp;" "&amp;D1906</f>
        <v>US Natural Gas Physical</v>
      </c>
      <c r="B1906" s="191" t="str">
        <f aca="false">IF((LEFT(N1906,2)="US"),"US","")</f>
        <v>US</v>
      </c>
      <c r="C1906" s="191" t="str">
        <f aca="false">M1906</f>
        <v>Natural Gas</v>
      </c>
      <c r="D1906" s="191" t="str">
        <f aca="false">IF(ISNUMBER(FIND("Phy",N1906))=TRUE(),"Physical","Financial")</f>
        <v>Physical</v>
      </c>
      <c r="E1906" s="191" t="n">
        <f aca="false">IF(VLOOKUP(S1906,'DD-Lookup'!$J$6:$L$50,3,FALSE())="Monthly",(YEAR(AC1906)-YEAR(AB1906))*12+MONTH(AC1906)-MONTH(AB1906)+1,(AC1906-AB1906+1))</f>
        <v>1</v>
      </c>
      <c r="F1906" s="220" t="n">
        <f aca="false">E1906*SUM(P1906:Q1906)</f>
        <v>20000</v>
      </c>
      <c r="G1906" s="196" t="n">
        <v>1246566</v>
      </c>
      <c r="H1906" s="197" t="n">
        <v>37026.3674074074</v>
      </c>
      <c r="I1906" s="0" t="s">
        <v>1386</v>
      </c>
      <c r="M1906" s="0" t="s">
        <v>927</v>
      </c>
      <c r="N1906" s="0" t="s">
        <v>1371</v>
      </c>
      <c r="O1906" s="0" t="s">
        <v>2095</v>
      </c>
      <c r="P1906" s="198" t="n">
        <v>20000</v>
      </c>
      <c r="S1906" s="0" t="s">
        <v>1343</v>
      </c>
      <c r="T1906" s="0" t="s">
        <v>772</v>
      </c>
      <c r="U1906" s="200" t="n">
        <v>4.635</v>
      </c>
      <c r="V1906" s="0" t="s">
        <v>2440</v>
      </c>
      <c r="W1906" s="0" t="s">
        <v>1587</v>
      </c>
      <c r="X1906" s="0" t="s">
        <v>1588</v>
      </c>
      <c r="Y1906" s="0" t="s">
        <v>1376</v>
      </c>
      <c r="Z1906" s="0" t="s">
        <v>573</v>
      </c>
      <c r="AA1906" s="0" t="n">
        <v>789455</v>
      </c>
      <c r="AB1906" s="197" t="n">
        <v>37027.875</v>
      </c>
      <c r="AC1906" s="197" t="n">
        <v>37027.875</v>
      </c>
    </row>
    <row r="1907" customFormat="false" ht="12.75" hidden="false" customHeight="false" outlineLevel="0" collapsed="false">
      <c r="A1907" s="191" t="str">
        <f aca="false">B1907&amp;" "&amp;C1907&amp;" "&amp;D1907</f>
        <v>US Natural Gas Financial</v>
      </c>
      <c r="B1907" s="191" t="str">
        <f aca="false">IF((LEFT(N1907,2)="US"),"US","")</f>
        <v>US</v>
      </c>
      <c r="C1907" s="191" t="str">
        <f aca="false">M1907</f>
        <v>Natural Gas</v>
      </c>
      <c r="D1907" s="191" t="str">
        <f aca="false">IF(ISNUMBER(FIND("Phy",N1907))=TRUE(),"Physical","Financial")</f>
        <v>Financial</v>
      </c>
      <c r="E1907" s="191" t="n">
        <f aca="false">IF(VLOOKUP(S1907,'DD-Lookup'!$J$6:$L$50,3,FALSE())="Monthly",(YEAR(AC1907)-YEAR(AB1907))*12+MONTH(AC1907)-MONTH(AB1907)+1,(AC1907-AB1907+1))</f>
        <v>30</v>
      </c>
      <c r="F1907" s="220" t="n">
        <f aca="false">E1907*SUM(P1907:Q1907)</f>
        <v>3000</v>
      </c>
      <c r="G1907" s="196" t="n">
        <v>1246567</v>
      </c>
      <c r="H1907" s="197" t="n">
        <v>37026.3674305556</v>
      </c>
      <c r="I1907" s="0" t="s">
        <v>1420</v>
      </c>
      <c r="M1907" s="0" t="s">
        <v>927</v>
      </c>
      <c r="N1907" s="0" t="s">
        <v>2058</v>
      </c>
      <c r="O1907" s="0" t="s">
        <v>2385</v>
      </c>
      <c r="Q1907" s="198" t="n">
        <v>100</v>
      </c>
      <c r="S1907" s="0" t="s">
        <v>2060</v>
      </c>
      <c r="T1907" s="0" t="s">
        <v>772</v>
      </c>
      <c r="U1907" s="200" t="n">
        <v>0.0825</v>
      </c>
      <c r="V1907" s="0" t="s">
        <v>2322</v>
      </c>
      <c r="W1907" s="0" t="s">
        <v>2061</v>
      </c>
      <c r="X1907" s="0" t="s">
        <v>2062</v>
      </c>
      <c r="Y1907" s="0" t="s">
        <v>893</v>
      </c>
      <c r="Z1907" s="0" t="s">
        <v>573</v>
      </c>
      <c r="AA1907" s="0" t="s">
        <v>2441</v>
      </c>
      <c r="AB1907" s="197" t="n">
        <v>37043</v>
      </c>
      <c r="AC1907" s="197" t="n">
        <v>37072</v>
      </c>
      <c r="AD1907" s="0" t="n">
        <f aca="false">(AC1907-AB1907+1)*SUM(P1907:Q1907)</f>
        <v>3000</v>
      </c>
    </row>
    <row r="1908" customFormat="false" ht="12.75" hidden="false" customHeight="false" outlineLevel="0" collapsed="false">
      <c r="A1908" s="191" t="str">
        <f aca="false">B1908&amp;" "&amp;C1908&amp;" "&amp;D1908</f>
        <v>US Natural Gas Financial</v>
      </c>
      <c r="B1908" s="191" t="str">
        <f aca="false">IF((LEFT(N1908,2)="US"),"US","")</f>
        <v>US</v>
      </c>
      <c r="C1908" s="191" t="str">
        <f aca="false">M1908</f>
        <v>Natural Gas</v>
      </c>
      <c r="D1908" s="191" t="str">
        <f aca="false">IF(ISNUMBER(FIND("Phy",N1908))=TRUE(),"Physical","Financial")</f>
        <v>Financial</v>
      </c>
      <c r="E1908" s="191" t="n">
        <f aca="false">IF(VLOOKUP(S1908,'DD-Lookup'!$J$6:$L$50,3,FALSE())="Monthly",(YEAR(AC1908)-YEAR(AB1908))*12+MONTH(AC1908)-MONTH(AB1908)+1,(AC1908-AB1908+1))</f>
        <v>30</v>
      </c>
      <c r="F1908" s="220" t="n">
        <f aca="false">E1908*SUM(P1908:Q1908)</f>
        <v>150000</v>
      </c>
      <c r="G1908" s="196" t="n">
        <v>1246570</v>
      </c>
      <c r="H1908" s="197" t="n">
        <v>37026.3675231482</v>
      </c>
      <c r="I1908" s="0" t="s">
        <v>1257</v>
      </c>
      <c r="M1908" s="0" t="s">
        <v>927</v>
      </c>
      <c r="N1908" s="0" t="s">
        <v>1341</v>
      </c>
      <c r="O1908" s="0" t="s">
        <v>1342</v>
      </c>
      <c r="Q1908" s="198" t="n">
        <v>5000</v>
      </c>
      <c r="S1908" s="0" t="s">
        <v>1343</v>
      </c>
      <c r="T1908" s="0" t="s">
        <v>772</v>
      </c>
      <c r="U1908" s="200" t="n">
        <v>4.515</v>
      </c>
      <c r="V1908" s="0" t="s">
        <v>2293</v>
      </c>
      <c r="W1908" s="0" t="s">
        <v>1345</v>
      </c>
      <c r="X1908" s="0" t="s">
        <v>1346</v>
      </c>
      <c r="Y1908" s="0" t="s">
        <v>893</v>
      </c>
      <c r="Z1908" s="0" t="s">
        <v>573</v>
      </c>
      <c r="AA1908" s="0" t="s">
        <v>2442</v>
      </c>
      <c r="AB1908" s="197" t="n">
        <v>37043.875</v>
      </c>
      <c r="AC1908" s="197" t="n">
        <v>37072.875</v>
      </c>
      <c r="AD1908" s="0" t="n">
        <f aca="false">(AC1908-AB1908+1)*SUM(P1908:Q1908)</f>
        <v>150000</v>
      </c>
    </row>
    <row r="1909" customFormat="false" ht="12.75" hidden="false" customHeight="false" outlineLevel="0" collapsed="false">
      <c r="A1909" s="191" t="str">
        <f aca="false">B1909&amp;" "&amp;C1909&amp;" "&amp;D1909</f>
        <v>US Natural Gas Financial</v>
      </c>
      <c r="B1909" s="191" t="str">
        <f aca="false">IF((LEFT(N1909,2)="US"),"US","")</f>
        <v>US</v>
      </c>
      <c r="C1909" s="191" t="str">
        <f aca="false">M1909</f>
        <v>Natural Gas</v>
      </c>
      <c r="D1909" s="191" t="str">
        <f aca="false">IF(ISNUMBER(FIND("Phy",N1909))=TRUE(),"Physical","Financial")</f>
        <v>Financial</v>
      </c>
      <c r="E1909" s="191" t="n">
        <f aca="false">IF(VLOOKUP(S1909,'DD-Lookup'!$J$6:$L$50,3,FALSE())="Monthly",(YEAR(AC1909)-YEAR(AB1909))*12+MONTH(AC1909)-MONTH(AB1909)+1,(AC1909-AB1909+1))</f>
        <v>16</v>
      </c>
      <c r="F1909" s="220" t="n">
        <f aca="false">E1909*SUM(P1909:Q1909)</f>
        <v>240000</v>
      </c>
      <c r="G1909" s="196" t="n">
        <v>1246571</v>
      </c>
      <c r="H1909" s="197" t="n">
        <v>37026.3675347222</v>
      </c>
      <c r="I1909" s="0" t="s">
        <v>616</v>
      </c>
      <c r="M1909" s="0" t="s">
        <v>927</v>
      </c>
      <c r="N1909" s="0" t="s">
        <v>1341</v>
      </c>
      <c r="O1909" s="0" t="s">
        <v>1518</v>
      </c>
      <c r="Q1909" s="198" t="n">
        <v>15000</v>
      </c>
      <c r="S1909" s="0" t="s">
        <v>1343</v>
      </c>
      <c r="T1909" s="0" t="s">
        <v>772</v>
      </c>
      <c r="U1909" s="200" t="n">
        <v>4.46</v>
      </c>
      <c r="V1909" s="0" t="s">
        <v>2051</v>
      </c>
      <c r="W1909" s="0" t="s">
        <v>1520</v>
      </c>
      <c r="X1909" s="0" t="s">
        <v>1521</v>
      </c>
      <c r="Y1909" s="0" t="s">
        <v>893</v>
      </c>
      <c r="Z1909" s="0" t="s">
        <v>573</v>
      </c>
      <c r="AA1909" s="0" t="s">
        <v>2443</v>
      </c>
      <c r="AB1909" s="197" t="n">
        <v>37027.875</v>
      </c>
      <c r="AC1909" s="197" t="n">
        <v>37042.875</v>
      </c>
      <c r="AD1909" s="0" t="n">
        <f aca="false">(AC1909-AB1909+1)*SUM(P1909:Q1909)</f>
        <v>240000</v>
      </c>
    </row>
    <row r="1910" customFormat="false" ht="12.75" hidden="false" customHeight="false" outlineLevel="0" collapsed="false">
      <c r="A1910" s="191" t="str">
        <f aca="false">B1910&amp;" "&amp;C1910&amp;" "&amp;D1910</f>
        <v>US Natural Gas Physical</v>
      </c>
      <c r="B1910" s="191" t="str">
        <f aca="false">IF((LEFT(N1910,2)="US"),"US","")</f>
        <v>US</v>
      </c>
      <c r="C1910" s="191" t="str">
        <f aca="false">M1910</f>
        <v>Natural Gas</v>
      </c>
      <c r="D1910" s="191" t="str">
        <f aca="false">IF(ISNUMBER(FIND("Phy",N1910))=TRUE(),"Physical","Financial")</f>
        <v>Physical</v>
      </c>
      <c r="E1910" s="191" t="n">
        <f aca="false">IF(VLOOKUP(S1910,'DD-Lookup'!$J$6:$L$50,3,FALSE())="Monthly",(YEAR(AC1910)-YEAR(AB1910))*12+MONTH(AC1910)-MONTH(AB1910)+1,(AC1910-AB1910+1))</f>
        <v>1</v>
      </c>
      <c r="F1910" s="220" t="n">
        <f aca="false">E1910*SUM(P1910:Q1910)</f>
        <v>5000</v>
      </c>
      <c r="G1910" s="196" t="n">
        <v>1246572</v>
      </c>
      <c r="H1910" s="197" t="n">
        <v>37026.3675347222</v>
      </c>
      <c r="I1910" s="0" t="s">
        <v>625</v>
      </c>
      <c r="M1910" s="0" t="s">
        <v>927</v>
      </c>
      <c r="N1910" s="0" t="s">
        <v>1371</v>
      </c>
      <c r="O1910" s="0" t="s">
        <v>1751</v>
      </c>
      <c r="P1910" s="198" t="n">
        <v>5000</v>
      </c>
      <c r="S1910" s="0" t="s">
        <v>1343</v>
      </c>
      <c r="T1910" s="0" t="s">
        <v>772</v>
      </c>
      <c r="U1910" s="200" t="n">
        <v>3.29</v>
      </c>
      <c r="V1910" s="0" t="s">
        <v>2036</v>
      </c>
      <c r="W1910" s="0" t="s">
        <v>1752</v>
      </c>
      <c r="X1910" s="0" t="s">
        <v>1676</v>
      </c>
      <c r="Y1910" s="0" t="s">
        <v>1376</v>
      </c>
      <c r="Z1910" s="0" t="s">
        <v>573</v>
      </c>
      <c r="AA1910" s="0" t="n">
        <v>789457</v>
      </c>
      <c r="AB1910" s="197" t="n">
        <v>37027.875</v>
      </c>
      <c r="AC1910" s="197" t="n">
        <v>37027.875</v>
      </c>
    </row>
    <row r="1911" customFormat="false" ht="12.75" hidden="false" customHeight="false" outlineLevel="0" collapsed="false">
      <c r="A1911" s="191" t="str">
        <f aca="false">B1911&amp;" "&amp;C1911&amp;" "&amp;D1911</f>
        <v>US Natural Gas Physical</v>
      </c>
      <c r="B1911" s="191" t="str">
        <f aca="false">IF((LEFT(N1911,2)="US"),"US","")</f>
        <v>US</v>
      </c>
      <c r="C1911" s="191" t="str">
        <f aca="false">M1911</f>
        <v>Natural Gas</v>
      </c>
      <c r="D1911" s="191" t="str">
        <f aca="false">IF(ISNUMBER(FIND("Phy",N1911))=TRUE(),"Physical","Financial")</f>
        <v>Physical</v>
      </c>
      <c r="E1911" s="191" t="n">
        <f aca="false">IF(VLOOKUP(S1911,'DD-Lookup'!$J$6:$L$50,3,FALSE())="Monthly",(YEAR(AC1911)-YEAR(AB1911))*12+MONTH(AC1911)-MONTH(AB1911)+1,(AC1911-AB1911+1))</f>
        <v>1</v>
      </c>
      <c r="F1911" s="220" t="n">
        <f aca="false">E1911*SUM(P1911:Q1911)</f>
        <v>5000</v>
      </c>
      <c r="G1911" s="196" t="n">
        <v>1246573</v>
      </c>
      <c r="H1911" s="197" t="n">
        <v>37026.3675578704</v>
      </c>
      <c r="I1911" s="0" t="s">
        <v>1328</v>
      </c>
      <c r="M1911" s="0" t="s">
        <v>927</v>
      </c>
      <c r="N1911" s="0" t="s">
        <v>1371</v>
      </c>
      <c r="O1911" s="0" t="s">
        <v>1673</v>
      </c>
      <c r="P1911" s="198" t="n">
        <v>5000</v>
      </c>
      <c r="S1911" s="0" t="s">
        <v>1343</v>
      </c>
      <c r="T1911" s="0" t="s">
        <v>772</v>
      </c>
      <c r="U1911" s="200" t="n">
        <v>4.75</v>
      </c>
      <c r="V1911" s="0" t="s">
        <v>2444</v>
      </c>
      <c r="W1911" s="0" t="s">
        <v>1675</v>
      </c>
      <c r="X1911" s="0" t="s">
        <v>1676</v>
      </c>
      <c r="Y1911" s="0" t="s">
        <v>1376</v>
      </c>
      <c r="Z1911" s="0" t="s">
        <v>573</v>
      </c>
      <c r="AA1911" s="0" t="n">
        <v>789458</v>
      </c>
      <c r="AB1911" s="197" t="n">
        <v>37027.875</v>
      </c>
      <c r="AC1911" s="197" t="n">
        <v>37027.875</v>
      </c>
    </row>
    <row r="1912" customFormat="false" ht="12.75" hidden="false" customHeight="false" outlineLevel="0" collapsed="false">
      <c r="A1912" s="191" t="str">
        <f aca="false">B1912&amp;" "&amp;C1912&amp;" "&amp;D1912</f>
        <v>US Natural Gas Financial</v>
      </c>
      <c r="B1912" s="191" t="str">
        <f aca="false">IF((LEFT(N1912,2)="US"),"US","")</f>
        <v>US</v>
      </c>
      <c r="C1912" s="191" t="str">
        <f aca="false">M1912</f>
        <v>Natural Gas</v>
      </c>
      <c r="D1912" s="191" t="str">
        <f aca="false">IF(ISNUMBER(FIND("Phy",N1912))=TRUE(),"Physical","Financial")</f>
        <v>Financial</v>
      </c>
      <c r="E1912" s="191" t="n">
        <f aca="false">IF(VLOOKUP(S1912,'DD-Lookup'!$J$6:$L$50,3,FALSE())="Monthly",(YEAR(AC1912)-YEAR(AB1912))*12+MONTH(AC1912)-MONTH(AB1912)+1,(AC1912-AB1912+1))</f>
        <v>153</v>
      </c>
      <c r="F1912" s="220" t="n">
        <f aca="false">E1912*SUM(P1912:Q1912)</f>
        <v>382500</v>
      </c>
      <c r="G1912" s="196" t="n">
        <v>1246574</v>
      </c>
      <c r="H1912" s="197" t="n">
        <v>37026.3675810185</v>
      </c>
      <c r="I1912" s="0" t="s">
        <v>616</v>
      </c>
      <c r="M1912" s="0" t="s">
        <v>927</v>
      </c>
      <c r="N1912" s="0" t="s">
        <v>1341</v>
      </c>
      <c r="O1912" s="0" t="s">
        <v>1526</v>
      </c>
      <c r="Q1912" s="198" t="n">
        <v>2500</v>
      </c>
      <c r="S1912" s="0" t="s">
        <v>1343</v>
      </c>
      <c r="T1912" s="0" t="s">
        <v>772</v>
      </c>
      <c r="U1912" s="200" t="n">
        <v>4.625</v>
      </c>
      <c r="V1912" s="0" t="s">
        <v>2306</v>
      </c>
      <c r="W1912" s="0" t="s">
        <v>1345</v>
      </c>
      <c r="X1912" s="0" t="s">
        <v>1346</v>
      </c>
      <c r="Y1912" s="0" t="s">
        <v>893</v>
      </c>
      <c r="Z1912" s="0" t="s">
        <v>573</v>
      </c>
      <c r="AA1912" s="0" t="s">
        <v>2445</v>
      </c>
      <c r="AB1912" s="197" t="n">
        <v>37043</v>
      </c>
      <c r="AC1912" s="197" t="n">
        <v>37195</v>
      </c>
      <c r="AD1912" s="0" t="n">
        <f aca="false">(AC1912-AB1912+1)*SUM(P1912:Q1912)</f>
        <v>382500</v>
      </c>
    </row>
    <row r="1913" customFormat="false" ht="12.75" hidden="false" customHeight="false" outlineLevel="0" collapsed="false">
      <c r="A1913" s="191" t="str">
        <f aca="false">B1913&amp;" "&amp;C1913&amp;" "&amp;D1913</f>
        <v>US Power Physical</v>
      </c>
      <c r="B1913" s="191" t="str">
        <f aca="false">IF((LEFT(N1913,2)="US"),"US","")</f>
        <v>US</v>
      </c>
      <c r="C1913" s="191" t="str">
        <f aca="false">M1913</f>
        <v>Power</v>
      </c>
      <c r="D1913" s="191" t="str">
        <f aca="false">IF(ISNUMBER(FIND("Phy",N1913))=TRUE(),"Physical","Financial")</f>
        <v>Physical</v>
      </c>
      <c r="E1913" s="191" t="n">
        <f aca="false">IF(VLOOKUP(S1913,'DD-Lookup'!$J$6:$L$50,3,FALSE())="Monthly",(YEAR(AC1913)-YEAR(AB1913))*12+MONTH(AC1913)-MONTH(AB1913)+1,(AC1913-AB1913+1))</f>
        <v>1</v>
      </c>
      <c r="F1913" s="220" t="n">
        <f aca="false">E1913*SUM(P1913:Q1913)</f>
        <v>25</v>
      </c>
      <c r="G1913" s="196" t="n">
        <v>1246575</v>
      </c>
      <c r="H1913" s="197" t="n">
        <v>37026.3675810185</v>
      </c>
      <c r="I1913" s="0" t="s">
        <v>1811</v>
      </c>
      <c r="M1913" s="0" t="s">
        <v>72</v>
      </c>
      <c r="N1913" s="0" t="s">
        <v>1746</v>
      </c>
      <c r="O1913" s="0" t="s">
        <v>1769</v>
      </c>
      <c r="Q1913" s="198" t="n">
        <v>25</v>
      </c>
      <c r="S1913" s="0" t="s">
        <v>781</v>
      </c>
      <c r="T1913" s="0" t="s">
        <v>772</v>
      </c>
      <c r="U1913" s="200" t="n">
        <v>243</v>
      </c>
      <c r="V1913" s="0" t="s">
        <v>2446</v>
      </c>
      <c r="W1913" s="0" t="s">
        <v>1768</v>
      </c>
      <c r="X1913" s="0" t="s">
        <v>1750</v>
      </c>
      <c r="Y1913" s="0" t="s">
        <v>1167</v>
      </c>
      <c r="Z1913" s="0" t="s">
        <v>628</v>
      </c>
      <c r="AA1913" s="0" t="n">
        <v>611173.1</v>
      </c>
      <c r="AB1913" s="197" t="n">
        <v>37027.875</v>
      </c>
      <c r="AC1913" s="197" t="n">
        <v>37027.875</v>
      </c>
    </row>
    <row r="1914" customFormat="false" ht="12.75" hidden="false" customHeight="false" outlineLevel="0" collapsed="false">
      <c r="A1914" s="191" t="str">
        <f aca="false">B1914&amp;" "&amp;C1914&amp;" "&amp;D1914</f>
        <v>US Natural Gas Physical</v>
      </c>
      <c r="B1914" s="191" t="str">
        <f aca="false">IF((LEFT(N1914,2)="US"),"US","")</f>
        <v>US</v>
      </c>
      <c r="C1914" s="191" t="str">
        <f aca="false">M1914</f>
        <v>Natural Gas</v>
      </c>
      <c r="D1914" s="191" t="str">
        <f aca="false">IF(ISNUMBER(FIND("Phy",N1914))=TRUE(),"Physical","Financial")</f>
        <v>Physical</v>
      </c>
      <c r="E1914" s="191" t="n">
        <f aca="false">IF(VLOOKUP(S1914,'DD-Lookup'!$J$6:$L$50,3,FALSE())="Monthly",(YEAR(AC1914)-YEAR(AB1914))*12+MONTH(AC1914)-MONTH(AB1914)+1,(AC1914-AB1914+1))</f>
        <v>1</v>
      </c>
      <c r="F1914" s="220" t="n">
        <f aca="false">E1914*SUM(P1914:Q1914)</f>
        <v>10000</v>
      </c>
      <c r="G1914" s="196" t="n">
        <v>1246576</v>
      </c>
      <c r="H1914" s="197" t="n">
        <v>37026.3675925926</v>
      </c>
      <c r="I1914" s="0" t="s">
        <v>609</v>
      </c>
      <c r="M1914" s="0" t="s">
        <v>927</v>
      </c>
      <c r="N1914" s="0" t="s">
        <v>1371</v>
      </c>
      <c r="O1914" s="0" t="s">
        <v>1457</v>
      </c>
      <c r="Q1914" s="198" t="n">
        <v>10000</v>
      </c>
      <c r="S1914" s="0" t="s">
        <v>1343</v>
      </c>
      <c r="T1914" s="0" t="s">
        <v>772</v>
      </c>
      <c r="U1914" s="200" t="n">
        <v>4.42</v>
      </c>
      <c r="V1914" s="0" t="s">
        <v>1832</v>
      </c>
      <c r="W1914" s="0" t="s">
        <v>1459</v>
      </c>
      <c r="X1914" s="0" t="s">
        <v>1460</v>
      </c>
      <c r="Y1914" s="0" t="s">
        <v>1376</v>
      </c>
      <c r="Z1914" s="0" t="s">
        <v>573</v>
      </c>
      <c r="AA1914" s="0" t="n">
        <v>789460</v>
      </c>
      <c r="AB1914" s="197" t="n">
        <v>37027.875</v>
      </c>
      <c r="AC1914" s="197" t="n">
        <v>37027.875</v>
      </c>
    </row>
    <row r="1915" customFormat="false" ht="12.75" hidden="false" customHeight="false" outlineLevel="0" collapsed="false">
      <c r="A1915" s="191" t="str">
        <f aca="false">B1915&amp;" "&amp;C1915&amp;" "&amp;D1915</f>
        <v>US Natural Gas Physical</v>
      </c>
      <c r="B1915" s="191" t="str">
        <f aca="false">IF((LEFT(N1915,2)="US"),"US","")</f>
        <v>US</v>
      </c>
      <c r="C1915" s="191" t="str">
        <f aca="false">M1915</f>
        <v>Natural Gas</v>
      </c>
      <c r="D1915" s="191" t="str">
        <f aca="false">IF(ISNUMBER(FIND("Phy",N1915))=TRUE(),"Physical","Financial")</f>
        <v>Physical</v>
      </c>
      <c r="E1915" s="191" t="n">
        <f aca="false">IF(VLOOKUP(S1915,'DD-Lookup'!$J$6:$L$50,3,FALSE())="Monthly",(YEAR(AC1915)-YEAR(AB1915))*12+MONTH(AC1915)-MONTH(AB1915)+1,(AC1915-AB1915+1))</f>
        <v>1</v>
      </c>
      <c r="F1915" s="220" t="n">
        <f aca="false">E1915*SUM(P1915:Q1915)</f>
        <v>5000</v>
      </c>
      <c r="G1915" s="196" t="n">
        <v>1246578</v>
      </c>
      <c r="H1915" s="197" t="n">
        <v>37026.3676157407</v>
      </c>
      <c r="I1915" s="0" t="s">
        <v>1432</v>
      </c>
      <c r="M1915" s="0" t="s">
        <v>927</v>
      </c>
      <c r="N1915" s="0" t="s">
        <v>1371</v>
      </c>
      <c r="O1915" s="0" t="s">
        <v>1435</v>
      </c>
      <c r="P1915" s="198" t="n">
        <v>5000</v>
      </c>
      <c r="S1915" s="0" t="s">
        <v>1343</v>
      </c>
      <c r="T1915" s="0" t="s">
        <v>772</v>
      </c>
      <c r="U1915" s="200" t="n">
        <v>4.335</v>
      </c>
      <c r="V1915" s="0" t="s">
        <v>1595</v>
      </c>
      <c r="W1915" s="0" t="s">
        <v>1424</v>
      </c>
      <c r="X1915" s="0" t="s">
        <v>1425</v>
      </c>
      <c r="Y1915" s="0" t="s">
        <v>1376</v>
      </c>
      <c r="Z1915" s="0" t="s">
        <v>573</v>
      </c>
      <c r="AA1915" s="0" t="n">
        <v>789462</v>
      </c>
      <c r="AB1915" s="197" t="n">
        <v>37027.875</v>
      </c>
      <c r="AC1915" s="197" t="n">
        <v>37027.875</v>
      </c>
    </row>
    <row r="1916" customFormat="false" ht="12.75" hidden="false" customHeight="false" outlineLevel="0" collapsed="false">
      <c r="A1916" s="191" t="str">
        <f aca="false">B1916&amp;" "&amp;C1916&amp;" "&amp;D1916</f>
        <v>US Natural Gas Physical</v>
      </c>
      <c r="B1916" s="191" t="str">
        <f aca="false">IF((LEFT(N1916,2)="US"),"US","")</f>
        <v>US</v>
      </c>
      <c r="C1916" s="191" t="str">
        <f aca="false">M1916</f>
        <v>Natural Gas</v>
      </c>
      <c r="D1916" s="191" t="str">
        <f aca="false">IF(ISNUMBER(FIND("Phy",N1916))=TRUE(),"Physical","Financial")</f>
        <v>Physical</v>
      </c>
      <c r="E1916" s="191" t="n">
        <f aca="false">IF(VLOOKUP(S1916,'DD-Lookup'!$J$6:$L$50,3,FALSE())="Monthly",(YEAR(AC1916)-YEAR(AB1916))*12+MONTH(AC1916)-MONTH(AB1916)+1,(AC1916-AB1916+1))</f>
        <v>1</v>
      </c>
      <c r="F1916" s="220" t="n">
        <f aca="false">E1916*SUM(P1916:Q1916)</f>
        <v>5000</v>
      </c>
      <c r="G1916" s="196" t="n">
        <v>1246577</v>
      </c>
      <c r="H1916" s="197" t="n">
        <v>37026.3676157407</v>
      </c>
      <c r="I1916" s="0" t="s">
        <v>2000</v>
      </c>
      <c r="M1916" s="0" t="s">
        <v>927</v>
      </c>
      <c r="N1916" s="0" t="s">
        <v>1371</v>
      </c>
      <c r="O1916" s="0" t="s">
        <v>1967</v>
      </c>
      <c r="Q1916" s="198" t="n">
        <v>5000</v>
      </c>
      <c r="S1916" s="0" t="s">
        <v>1343</v>
      </c>
      <c r="T1916" s="0" t="s">
        <v>772</v>
      </c>
      <c r="U1916" s="200" t="n">
        <v>4.305</v>
      </c>
      <c r="V1916" s="0" t="s">
        <v>2001</v>
      </c>
      <c r="W1916" s="0" t="s">
        <v>1459</v>
      </c>
      <c r="X1916" s="0" t="s">
        <v>1460</v>
      </c>
      <c r="Y1916" s="0" t="s">
        <v>1376</v>
      </c>
      <c r="Z1916" s="0" t="s">
        <v>573</v>
      </c>
      <c r="AA1916" s="0" t="n">
        <v>789461</v>
      </c>
      <c r="AB1916" s="197" t="n">
        <v>37027.875</v>
      </c>
      <c r="AC1916" s="197" t="n">
        <v>37027.875</v>
      </c>
    </row>
    <row r="1917" customFormat="false" ht="12.75" hidden="false" customHeight="false" outlineLevel="0" collapsed="false">
      <c r="A1917" s="191" t="str">
        <f aca="false">B1917&amp;" "&amp;C1917&amp;" "&amp;D1917</f>
        <v>US Natural Gas Physical</v>
      </c>
      <c r="B1917" s="191" t="str">
        <f aca="false">IF((LEFT(N1917,2)="US"),"US","")</f>
        <v>US</v>
      </c>
      <c r="C1917" s="191" t="str">
        <f aca="false">M1917</f>
        <v>Natural Gas</v>
      </c>
      <c r="D1917" s="191" t="str">
        <f aca="false">IF(ISNUMBER(FIND("Phy",N1917))=TRUE(),"Physical","Financial")</f>
        <v>Physical</v>
      </c>
      <c r="E1917" s="191" t="n">
        <f aca="false">IF(VLOOKUP(S1917,'DD-Lookup'!$J$6:$L$50,3,FALSE())="Monthly",(YEAR(AC1917)-YEAR(AB1917))*12+MONTH(AC1917)-MONTH(AB1917)+1,(AC1917-AB1917+1))</f>
        <v>1</v>
      </c>
      <c r="F1917" s="220" t="n">
        <f aca="false">E1917*SUM(P1917:Q1917)</f>
        <v>5000</v>
      </c>
      <c r="G1917" s="196" t="n">
        <v>1246579</v>
      </c>
      <c r="H1917" s="197" t="n">
        <v>37026.3676273148</v>
      </c>
      <c r="I1917" s="0" t="s">
        <v>2196</v>
      </c>
      <c r="M1917" s="0" t="s">
        <v>927</v>
      </c>
      <c r="N1917" s="0" t="s">
        <v>1371</v>
      </c>
      <c r="O1917" s="0" t="s">
        <v>1436</v>
      </c>
      <c r="P1917" s="198" t="n">
        <v>5000</v>
      </c>
      <c r="S1917" s="0" t="s">
        <v>1343</v>
      </c>
      <c r="T1917" s="0" t="s">
        <v>772</v>
      </c>
      <c r="U1917" s="200" t="n">
        <v>4.345</v>
      </c>
      <c r="V1917" s="0" t="s">
        <v>2447</v>
      </c>
      <c r="W1917" s="0" t="s">
        <v>1424</v>
      </c>
      <c r="X1917" s="0" t="s">
        <v>1425</v>
      </c>
      <c r="Y1917" s="0" t="s">
        <v>1376</v>
      </c>
      <c r="Z1917" s="0" t="s">
        <v>573</v>
      </c>
      <c r="AA1917" s="0" t="n">
        <v>789463</v>
      </c>
      <c r="AB1917" s="197" t="n">
        <v>37027.875</v>
      </c>
      <c r="AC1917" s="197" t="n">
        <v>37027.875</v>
      </c>
    </row>
    <row r="1918" customFormat="false" ht="12.75" hidden="false" customHeight="false" outlineLevel="0" collapsed="false">
      <c r="A1918" s="191" t="str">
        <f aca="false">B1918&amp;" "&amp;C1918&amp;" "&amp;D1918</f>
        <v>US Natural Gas Financial</v>
      </c>
      <c r="B1918" s="191" t="str">
        <f aca="false">IF((LEFT(N1918,2)="US"),"US","")</f>
        <v>US</v>
      </c>
      <c r="C1918" s="191" t="str">
        <f aca="false">M1918</f>
        <v>Natural Gas</v>
      </c>
      <c r="D1918" s="191" t="str">
        <f aca="false">IF(ISNUMBER(FIND("Phy",N1918))=TRUE(),"Physical","Financial")</f>
        <v>Financial</v>
      </c>
      <c r="E1918" s="191" t="n">
        <f aca="false">IF(VLOOKUP(S1918,'DD-Lookup'!$J$6:$L$50,3,FALSE())="Monthly",(YEAR(AC1918)-YEAR(AB1918))*12+MONTH(AC1918)-MONTH(AB1918)+1,(AC1918-AB1918+1))</f>
        <v>30</v>
      </c>
      <c r="F1918" s="220" t="n">
        <f aca="false">E1918*SUM(P1918:Q1918)</f>
        <v>450000</v>
      </c>
      <c r="G1918" s="196" t="n">
        <v>1246580</v>
      </c>
      <c r="H1918" s="197" t="n">
        <v>37026.3676388889</v>
      </c>
      <c r="I1918" s="0" t="s">
        <v>1228</v>
      </c>
      <c r="M1918" s="0" t="s">
        <v>927</v>
      </c>
      <c r="N1918" s="0" t="s">
        <v>1341</v>
      </c>
      <c r="O1918" s="0" t="s">
        <v>1342</v>
      </c>
      <c r="P1918" s="198" t="n">
        <v>15000</v>
      </c>
      <c r="S1918" s="0" t="s">
        <v>1343</v>
      </c>
      <c r="T1918" s="0" t="s">
        <v>772</v>
      </c>
      <c r="U1918" s="200" t="n">
        <v>4.51</v>
      </c>
      <c r="V1918" s="0" t="s">
        <v>1610</v>
      </c>
      <c r="W1918" s="0" t="s">
        <v>1345</v>
      </c>
      <c r="X1918" s="0" t="s">
        <v>1346</v>
      </c>
      <c r="Y1918" s="0" t="s">
        <v>893</v>
      </c>
      <c r="Z1918" s="0" t="s">
        <v>573</v>
      </c>
      <c r="AA1918" s="0" t="s">
        <v>2448</v>
      </c>
      <c r="AB1918" s="197" t="n">
        <v>37043.875</v>
      </c>
      <c r="AC1918" s="197" t="n">
        <v>37072.875</v>
      </c>
      <c r="AD1918" s="0" t="n">
        <f aca="false">(AC1918-AB1918+1)*SUM(P1918:Q1918)</f>
        <v>450000</v>
      </c>
    </row>
    <row r="1919" customFormat="false" ht="12.75" hidden="false" customHeight="false" outlineLevel="0" collapsed="false">
      <c r="A1919" s="191" t="str">
        <f aca="false">B1919&amp;" "&amp;C1919&amp;" "&amp;D1919</f>
        <v>US Power Physical</v>
      </c>
      <c r="B1919" s="191" t="str">
        <f aca="false">IF((LEFT(N1919,2)="US"),"US","")</f>
        <v>US</v>
      </c>
      <c r="C1919" s="191" t="str">
        <f aca="false">M1919</f>
        <v>Power</v>
      </c>
      <c r="D1919" s="191" t="str">
        <f aca="false">IF(ISNUMBER(FIND("Phy",N1919))=TRUE(),"Physical","Financial")</f>
        <v>Physical</v>
      </c>
      <c r="E1919" s="191" t="n">
        <f aca="false">IF(VLOOKUP(S1919,'DD-Lookup'!$J$6:$L$50,3,FALSE())="Monthly",(YEAR(AC1919)-YEAR(AB1919))*12+MONTH(AC1919)-MONTH(AB1919)+1,(AC1919-AB1919+1))</f>
        <v>1</v>
      </c>
      <c r="F1919" s="220" t="n">
        <f aca="false">E1919*SUM(P1919:Q1919)</f>
        <v>25</v>
      </c>
      <c r="G1919" s="196" t="n">
        <v>1246581</v>
      </c>
      <c r="H1919" s="197" t="n">
        <v>37026.3676388889</v>
      </c>
      <c r="I1919" s="0" t="s">
        <v>1180</v>
      </c>
      <c r="J1919" s="0" t="s">
        <v>2092</v>
      </c>
      <c r="K1919" s="0" t="s">
        <v>1301</v>
      </c>
      <c r="M1919" s="0" t="s">
        <v>72</v>
      </c>
      <c r="N1919" s="0" t="s">
        <v>1746</v>
      </c>
      <c r="O1919" s="0" t="s">
        <v>1747</v>
      </c>
      <c r="Q1919" s="198" t="n">
        <v>25</v>
      </c>
      <c r="S1919" s="0" t="s">
        <v>781</v>
      </c>
      <c r="T1919" s="0" t="s">
        <v>772</v>
      </c>
      <c r="U1919" s="200" t="n">
        <v>92</v>
      </c>
      <c r="V1919" s="0" t="s">
        <v>2093</v>
      </c>
      <c r="W1919" s="0" t="s">
        <v>1749</v>
      </c>
      <c r="X1919" s="0" t="s">
        <v>1750</v>
      </c>
      <c r="Y1919" s="0" t="s">
        <v>1167</v>
      </c>
      <c r="Z1919" s="0" t="s">
        <v>628</v>
      </c>
      <c r="AA1919" s="0" t="n">
        <v>611174.1</v>
      </c>
      <c r="AB1919" s="197" t="n">
        <v>37027.875</v>
      </c>
      <c r="AC1919" s="197" t="n">
        <v>37027.875</v>
      </c>
    </row>
    <row r="1920" customFormat="false" ht="12.75" hidden="false" customHeight="false" outlineLevel="0" collapsed="false">
      <c r="A1920" s="191" t="str">
        <f aca="false">B1920&amp;" "&amp;C1920&amp;" "&amp;D1920</f>
        <v> Natural Gas Physical</v>
      </c>
      <c r="B1920" s="191" t="str">
        <f aca="false">IF((LEFT(N1920,2)="US"),"US","")</f>
        <v/>
      </c>
      <c r="C1920" s="191" t="str">
        <f aca="false">M1920</f>
        <v>Natural Gas</v>
      </c>
      <c r="D1920" s="191" t="str">
        <f aca="false">IF(ISNUMBER(FIND("Phy",N1920))=TRUE(),"Physical","Financial")</f>
        <v>Physical</v>
      </c>
      <c r="E1920" s="191" t="n">
        <f aca="false">IF(VLOOKUP(S1920,'DD-Lookup'!$J$6:$L$50,3,FALSE())="Monthly",(YEAR(AC1920)-YEAR(AB1920))*12+MONTH(AC1920)-MONTH(AB1920)+1,(AC1920-AB1920+1))</f>
        <v>1</v>
      </c>
      <c r="F1920" s="220" t="n">
        <f aca="false">E1920*SUM(P1920:Q1920)</f>
        <v>10000</v>
      </c>
      <c r="G1920" s="196" t="n">
        <v>1246582</v>
      </c>
      <c r="H1920" s="197" t="n">
        <v>37026.367662037</v>
      </c>
      <c r="I1920" s="0" t="s">
        <v>1406</v>
      </c>
      <c r="M1920" s="0" t="s">
        <v>927</v>
      </c>
      <c r="N1920" s="0" t="s">
        <v>1448</v>
      </c>
      <c r="O1920" s="0" t="s">
        <v>1449</v>
      </c>
      <c r="Q1920" s="198" t="n">
        <v>10000</v>
      </c>
      <c r="S1920" s="0" t="s">
        <v>1343</v>
      </c>
      <c r="T1920" s="0" t="s">
        <v>772</v>
      </c>
      <c r="U1920" s="200" t="n">
        <v>4.705</v>
      </c>
      <c r="V1920" s="0" t="s">
        <v>1450</v>
      </c>
      <c r="W1920" s="0" t="s">
        <v>1451</v>
      </c>
      <c r="X1920" s="0" t="s">
        <v>1452</v>
      </c>
      <c r="Y1920" s="0" t="s">
        <v>1376</v>
      </c>
      <c r="Z1920" s="0" t="s">
        <v>573</v>
      </c>
      <c r="AA1920" s="0" t="n">
        <v>789464</v>
      </c>
      <c r="AB1920" s="197" t="n">
        <v>37027.875</v>
      </c>
      <c r="AC1920" s="197" t="n">
        <v>37027.875</v>
      </c>
    </row>
    <row r="1921" customFormat="false" ht="12.75" hidden="false" customHeight="false" outlineLevel="0" collapsed="false">
      <c r="A1921" s="191" t="str">
        <f aca="false">B1921&amp;" "&amp;C1921&amp;" "&amp;D1921</f>
        <v>US Natural Gas Physical</v>
      </c>
      <c r="B1921" s="191" t="str">
        <f aca="false">IF((LEFT(N1921,2)="US"),"US","")</f>
        <v>US</v>
      </c>
      <c r="C1921" s="191" t="str">
        <f aca="false">M1921</f>
        <v>Natural Gas</v>
      </c>
      <c r="D1921" s="191" t="str">
        <f aca="false">IF(ISNUMBER(FIND("Phy",N1921))=TRUE(),"Physical","Financial")</f>
        <v>Physical</v>
      </c>
      <c r="E1921" s="191" t="n">
        <f aca="false">IF(VLOOKUP(S1921,'DD-Lookup'!$J$6:$L$50,3,FALSE())="Monthly",(YEAR(AC1921)-YEAR(AB1921))*12+MONTH(AC1921)-MONTH(AB1921)+1,(AC1921-AB1921+1))</f>
        <v>1</v>
      </c>
      <c r="F1921" s="220" t="n">
        <f aca="false">E1921*SUM(P1921:Q1921)</f>
        <v>10000</v>
      </c>
      <c r="G1921" s="196" t="n">
        <v>1246584</v>
      </c>
      <c r="H1921" s="197" t="n">
        <v>37026.367662037</v>
      </c>
      <c r="I1921" s="0" t="s">
        <v>1687</v>
      </c>
      <c r="M1921" s="0" t="s">
        <v>927</v>
      </c>
      <c r="N1921" s="0" t="s">
        <v>1371</v>
      </c>
      <c r="O1921" s="0" t="s">
        <v>1684</v>
      </c>
      <c r="Q1921" s="198" t="n">
        <v>10000</v>
      </c>
      <c r="S1921" s="0" t="s">
        <v>1343</v>
      </c>
      <c r="T1921" s="0" t="s">
        <v>772</v>
      </c>
      <c r="U1921" s="200" t="n">
        <v>4.375</v>
      </c>
      <c r="V1921" s="0" t="s">
        <v>1688</v>
      </c>
      <c r="W1921" s="0" t="s">
        <v>1682</v>
      </c>
      <c r="X1921" s="0" t="s">
        <v>1683</v>
      </c>
      <c r="Y1921" s="0" t="s">
        <v>1376</v>
      </c>
      <c r="Z1921" s="0" t="s">
        <v>573</v>
      </c>
      <c r="AA1921" s="0" t="n">
        <v>789465</v>
      </c>
      <c r="AB1921" s="197" t="n">
        <v>37027.875</v>
      </c>
      <c r="AC1921" s="197" t="n">
        <v>37027.875</v>
      </c>
    </row>
    <row r="1922" customFormat="false" ht="12.75" hidden="false" customHeight="false" outlineLevel="0" collapsed="false">
      <c r="A1922" s="191" t="str">
        <f aca="false">B1922&amp;" "&amp;C1922&amp;" "&amp;D1922</f>
        <v>US Natural Gas Physical</v>
      </c>
      <c r="B1922" s="191" t="str">
        <f aca="false">IF((LEFT(N1922,2)="US"),"US","")</f>
        <v>US</v>
      </c>
      <c r="C1922" s="191" t="str">
        <f aca="false">M1922</f>
        <v>Natural Gas</v>
      </c>
      <c r="D1922" s="191" t="str">
        <f aca="false">IF(ISNUMBER(FIND("Phy",N1922))=TRUE(),"Physical","Financial")</f>
        <v>Physical</v>
      </c>
      <c r="E1922" s="191" t="n">
        <f aca="false">IF(VLOOKUP(S1922,'DD-Lookup'!$J$6:$L$50,3,FALSE())="Monthly",(YEAR(AC1922)-YEAR(AB1922))*12+MONTH(AC1922)-MONTH(AB1922)+1,(AC1922-AB1922+1))</f>
        <v>1</v>
      </c>
      <c r="F1922" s="220" t="n">
        <f aca="false">E1922*SUM(P1922:Q1922)</f>
        <v>10000</v>
      </c>
      <c r="G1922" s="196" t="n">
        <v>1246585</v>
      </c>
      <c r="H1922" s="197" t="n">
        <v>37026.3676736111</v>
      </c>
      <c r="I1922" s="0" t="s">
        <v>625</v>
      </c>
      <c r="M1922" s="0" t="s">
        <v>927</v>
      </c>
      <c r="N1922" s="0" t="s">
        <v>1371</v>
      </c>
      <c r="O1922" s="0" t="s">
        <v>1457</v>
      </c>
      <c r="Q1922" s="198" t="n">
        <v>10000</v>
      </c>
      <c r="S1922" s="0" t="s">
        <v>1343</v>
      </c>
      <c r="T1922" s="0" t="s">
        <v>772</v>
      </c>
      <c r="U1922" s="200" t="n">
        <v>4.425</v>
      </c>
      <c r="V1922" s="0" t="s">
        <v>2449</v>
      </c>
      <c r="W1922" s="0" t="s">
        <v>1459</v>
      </c>
      <c r="X1922" s="0" t="s">
        <v>1460</v>
      </c>
      <c r="Y1922" s="0" t="s">
        <v>1376</v>
      </c>
      <c r="Z1922" s="0" t="s">
        <v>573</v>
      </c>
      <c r="AA1922" s="0" t="n">
        <v>789466</v>
      </c>
      <c r="AB1922" s="197" t="n">
        <v>37027.875</v>
      </c>
      <c r="AC1922" s="197" t="n">
        <v>37027.875</v>
      </c>
    </row>
    <row r="1923" customFormat="false" ht="12.75" hidden="false" customHeight="false" outlineLevel="0" collapsed="false">
      <c r="A1923" s="191" t="str">
        <f aca="false">B1923&amp;" "&amp;C1923&amp;" "&amp;D1923</f>
        <v> Natural Gas Physical</v>
      </c>
      <c r="B1923" s="191" t="str">
        <f aca="false">IF((LEFT(N1923,2)="US"),"US","")</f>
        <v/>
      </c>
      <c r="C1923" s="191" t="str">
        <f aca="false">M1923</f>
        <v>Natural Gas</v>
      </c>
      <c r="D1923" s="191" t="str">
        <f aca="false">IF(ISNUMBER(FIND("Phy",N1923))=TRUE(),"Physical","Financial")</f>
        <v>Physical</v>
      </c>
      <c r="E1923" s="191" t="n">
        <f aca="false">IF(VLOOKUP(S1923,'DD-Lookup'!$J$6:$L$50,3,FALSE())="Monthly",(YEAR(AC1923)-YEAR(AB1923))*12+MONTH(AC1923)-MONTH(AB1923)+1,(AC1923-AB1923+1))</f>
        <v>1</v>
      </c>
      <c r="F1923" s="220" t="n">
        <f aca="false">E1923*SUM(P1923:Q1923)</f>
        <v>5000</v>
      </c>
      <c r="G1923" s="196" t="n">
        <v>1246586</v>
      </c>
      <c r="H1923" s="197" t="n">
        <v>37026.3677083333</v>
      </c>
      <c r="I1923" s="0" t="s">
        <v>2262</v>
      </c>
      <c r="M1923" s="0" t="s">
        <v>927</v>
      </c>
      <c r="N1923" s="0" t="s">
        <v>1719</v>
      </c>
      <c r="O1923" s="0" t="s">
        <v>2300</v>
      </c>
      <c r="Q1923" s="198" t="n">
        <v>5000</v>
      </c>
      <c r="S1923" s="0" t="s">
        <v>327</v>
      </c>
      <c r="T1923" s="0" t="s">
        <v>1721</v>
      </c>
      <c r="U1923" s="200" t="n">
        <v>6.085</v>
      </c>
      <c r="V1923" s="0" t="s">
        <v>2426</v>
      </c>
      <c r="W1923" s="0" t="s">
        <v>1723</v>
      </c>
      <c r="X1923" s="0" t="s">
        <v>1724</v>
      </c>
      <c r="Y1923" s="0" t="s">
        <v>1376</v>
      </c>
      <c r="Z1923" s="0" t="s">
        <v>646</v>
      </c>
      <c r="AA1923" s="0" t="n">
        <v>789467</v>
      </c>
      <c r="AB1923" s="197" t="n">
        <v>37027.875</v>
      </c>
      <c r="AC1923" s="197" t="n">
        <v>37027.875</v>
      </c>
    </row>
    <row r="1924" customFormat="false" ht="12.75" hidden="false" customHeight="false" outlineLevel="0" collapsed="false">
      <c r="A1924" s="191" t="str">
        <f aca="false">B1924&amp;" "&amp;C1924&amp;" "&amp;D1924</f>
        <v>US Natural Gas Physical</v>
      </c>
      <c r="B1924" s="191" t="str">
        <f aca="false">IF((LEFT(N1924,2)="US"),"US","")</f>
        <v>US</v>
      </c>
      <c r="C1924" s="191" t="str">
        <f aca="false">M1924</f>
        <v>Natural Gas</v>
      </c>
      <c r="D1924" s="191" t="str">
        <f aca="false">IF(ISNUMBER(FIND("Phy",N1924))=TRUE(),"Physical","Financial")</f>
        <v>Physical</v>
      </c>
      <c r="E1924" s="191" t="n">
        <f aca="false">IF(VLOOKUP(S1924,'DD-Lookup'!$J$6:$L$50,3,FALSE())="Monthly",(YEAR(AC1924)-YEAR(AB1924))*12+MONTH(AC1924)-MONTH(AB1924)+1,(AC1924-AB1924+1))</f>
        <v>1</v>
      </c>
      <c r="F1924" s="220" t="n">
        <f aca="false">E1924*SUM(P1924:Q1924)</f>
        <v>20000</v>
      </c>
      <c r="G1924" s="196" t="n">
        <v>1246587</v>
      </c>
      <c r="H1924" s="197" t="n">
        <v>37026.3677199074</v>
      </c>
      <c r="I1924" s="0" t="s">
        <v>2373</v>
      </c>
      <c r="M1924" s="0" t="s">
        <v>927</v>
      </c>
      <c r="N1924" s="0" t="s">
        <v>1371</v>
      </c>
      <c r="O1924" s="0" t="s">
        <v>2095</v>
      </c>
      <c r="Q1924" s="198" t="n">
        <v>20000</v>
      </c>
      <c r="S1924" s="0" t="s">
        <v>1343</v>
      </c>
      <c r="T1924" s="0" t="s">
        <v>772</v>
      </c>
      <c r="U1924" s="200" t="n">
        <v>4.645</v>
      </c>
      <c r="V1924" s="0" t="s">
        <v>2450</v>
      </c>
      <c r="W1924" s="0" t="s">
        <v>1587</v>
      </c>
      <c r="X1924" s="0" t="s">
        <v>1588</v>
      </c>
      <c r="Y1924" s="0" t="s">
        <v>1376</v>
      </c>
      <c r="Z1924" s="0" t="s">
        <v>573</v>
      </c>
      <c r="AA1924" s="0" t="n">
        <v>789468</v>
      </c>
      <c r="AB1924" s="197" t="n">
        <v>37027.875</v>
      </c>
      <c r="AC1924" s="197" t="n">
        <v>37027.875</v>
      </c>
    </row>
    <row r="1925" customFormat="false" ht="12.75" hidden="false" customHeight="false" outlineLevel="0" collapsed="false">
      <c r="A1925" s="191" t="str">
        <f aca="false">B1925&amp;" "&amp;C1925&amp;" "&amp;D1925</f>
        <v>US Natural Gas Financial</v>
      </c>
      <c r="B1925" s="191" t="str">
        <f aca="false">IF((LEFT(N1925,2)="US"),"US","")</f>
        <v>US</v>
      </c>
      <c r="C1925" s="191" t="str">
        <f aca="false">M1925</f>
        <v>Natural Gas</v>
      </c>
      <c r="D1925" s="191" t="str">
        <f aca="false">IF(ISNUMBER(FIND("Phy",N1925))=TRUE(),"Physical","Financial")</f>
        <v>Financial</v>
      </c>
      <c r="E1925" s="191" t="n">
        <f aca="false">IF(VLOOKUP(S1925,'DD-Lookup'!$J$6:$L$50,3,FALSE())="Monthly",(YEAR(AC1925)-YEAR(AB1925))*12+MONTH(AC1925)-MONTH(AB1925)+1,(AC1925-AB1925+1))</f>
        <v>30</v>
      </c>
      <c r="F1925" s="220" t="n">
        <f aca="false">E1925*SUM(P1925:Q1925)</f>
        <v>450000</v>
      </c>
      <c r="G1925" s="196" t="n">
        <v>1246589</v>
      </c>
      <c r="H1925" s="197" t="n">
        <v>37026.3677430556</v>
      </c>
      <c r="I1925" s="0" t="s">
        <v>1357</v>
      </c>
      <c r="M1925" s="0" t="s">
        <v>927</v>
      </c>
      <c r="N1925" s="0" t="s">
        <v>1341</v>
      </c>
      <c r="O1925" s="0" t="s">
        <v>1342</v>
      </c>
      <c r="Q1925" s="198" t="n">
        <v>15000</v>
      </c>
      <c r="S1925" s="0" t="s">
        <v>1343</v>
      </c>
      <c r="T1925" s="0" t="s">
        <v>772</v>
      </c>
      <c r="U1925" s="200" t="n">
        <v>4.515</v>
      </c>
      <c r="V1925" s="0" t="s">
        <v>1358</v>
      </c>
      <c r="W1925" s="0" t="s">
        <v>1345</v>
      </c>
      <c r="X1925" s="0" t="s">
        <v>1346</v>
      </c>
      <c r="Y1925" s="0" t="s">
        <v>893</v>
      </c>
      <c r="Z1925" s="0" t="s">
        <v>573</v>
      </c>
      <c r="AA1925" s="0" t="s">
        <v>2451</v>
      </c>
      <c r="AB1925" s="197" t="n">
        <v>37043.875</v>
      </c>
      <c r="AC1925" s="197" t="n">
        <v>37072.875</v>
      </c>
      <c r="AD1925" s="0" t="n">
        <f aca="false">(AC1925-AB1925+1)*SUM(P1925:Q1925)</f>
        <v>450000</v>
      </c>
    </row>
    <row r="1926" customFormat="false" ht="12.75" hidden="false" customHeight="false" outlineLevel="0" collapsed="false">
      <c r="A1926" s="191" t="str">
        <f aca="false">B1926&amp;" "&amp;C1926&amp;" "&amp;D1926</f>
        <v>US Natural Gas Physical</v>
      </c>
      <c r="B1926" s="191" t="str">
        <f aca="false">IF((LEFT(N1926,2)="US"),"US","")</f>
        <v>US</v>
      </c>
      <c r="C1926" s="191" t="str">
        <f aca="false">M1926</f>
        <v>Natural Gas</v>
      </c>
      <c r="D1926" s="191" t="str">
        <f aca="false">IF(ISNUMBER(FIND("Phy",N1926))=TRUE(),"Physical","Financial")</f>
        <v>Physical</v>
      </c>
      <c r="E1926" s="191" t="n">
        <f aca="false">IF(VLOOKUP(S1926,'DD-Lookup'!$J$6:$L$50,3,FALSE())="Monthly",(YEAR(AC1926)-YEAR(AB1926))*12+MONTH(AC1926)-MONTH(AB1926)+1,(AC1926-AB1926+1))</f>
        <v>1</v>
      </c>
      <c r="F1926" s="220" t="n">
        <f aca="false">E1926*SUM(P1926:Q1926)</f>
        <v>10000</v>
      </c>
      <c r="G1926" s="196" t="n">
        <v>1246588</v>
      </c>
      <c r="H1926" s="197" t="n">
        <v>37026.3677430556</v>
      </c>
      <c r="I1926" s="0" t="s">
        <v>1430</v>
      </c>
      <c r="M1926" s="0" t="s">
        <v>927</v>
      </c>
      <c r="N1926" s="0" t="s">
        <v>1371</v>
      </c>
      <c r="O1926" s="0" t="s">
        <v>1469</v>
      </c>
      <c r="Q1926" s="198" t="n">
        <v>10000</v>
      </c>
      <c r="S1926" s="0" t="s">
        <v>1343</v>
      </c>
      <c r="T1926" s="0" t="s">
        <v>772</v>
      </c>
      <c r="U1926" s="200" t="n">
        <v>4.41</v>
      </c>
      <c r="V1926" s="0" t="s">
        <v>1559</v>
      </c>
      <c r="W1926" s="0" t="s">
        <v>1459</v>
      </c>
      <c r="X1926" s="0" t="s">
        <v>1460</v>
      </c>
      <c r="Y1926" s="0" t="s">
        <v>1376</v>
      </c>
      <c r="Z1926" s="0" t="s">
        <v>573</v>
      </c>
      <c r="AA1926" s="0" t="n">
        <v>789469</v>
      </c>
      <c r="AB1926" s="197" t="n">
        <v>37027.875</v>
      </c>
      <c r="AC1926" s="197" t="n">
        <v>37027.875</v>
      </c>
    </row>
    <row r="1927" customFormat="false" ht="12.75" hidden="false" customHeight="false" outlineLevel="0" collapsed="false">
      <c r="A1927" s="191" t="str">
        <f aca="false">B1927&amp;" "&amp;C1927&amp;" "&amp;D1927</f>
        <v>US Natural Gas Physical</v>
      </c>
      <c r="B1927" s="191" t="str">
        <f aca="false">IF((LEFT(N1927,2)="US"),"US","")</f>
        <v>US</v>
      </c>
      <c r="C1927" s="191" t="str">
        <f aca="false">M1927</f>
        <v>Natural Gas</v>
      </c>
      <c r="D1927" s="191" t="str">
        <f aca="false">IF(ISNUMBER(FIND("Phy",N1927))=TRUE(),"Physical","Financial")</f>
        <v>Physical</v>
      </c>
      <c r="E1927" s="191" t="n">
        <f aca="false">IF(VLOOKUP(S1927,'DD-Lookup'!$J$6:$L$50,3,FALSE())="Monthly",(YEAR(AC1927)-YEAR(AB1927))*12+MONTH(AC1927)-MONTH(AB1927)+1,(AC1927-AB1927+1))</f>
        <v>1</v>
      </c>
      <c r="F1927" s="220" t="n">
        <f aca="false">E1927*SUM(P1927:Q1927)</f>
        <v>3000</v>
      </c>
      <c r="G1927" s="196" t="n">
        <v>1246590</v>
      </c>
      <c r="H1927" s="197" t="n">
        <v>37026.3677546296</v>
      </c>
      <c r="I1927" s="0" t="s">
        <v>1328</v>
      </c>
      <c r="M1927" s="0" t="s">
        <v>927</v>
      </c>
      <c r="N1927" s="0" t="s">
        <v>1371</v>
      </c>
      <c r="O1927" s="0" t="s">
        <v>2324</v>
      </c>
      <c r="Q1927" s="198" t="n">
        <v>3000</v>
      </c>
      <c r="S1927" s="0" t="s">
        <v>1343</v>
      </c>
      <c r="T1927" s="0" t="s">
        <v>772</v>
      </c>
      <c r="U1927" s="200" t="n">
        <v>4.335</v>
      </c>
      <c r="V1927" s="0" t="s">
        <v>1456</v>
      </c>
      <c r="W1927" s="0" t="s">
        <v>1459</v>
      </c>
      <c r="X1927" s="0" t="s">
        <v>1460</v>
      </c>
      <c r="Y1927" s="0" t="s">
        <v>1376</v>
      </c>
      <c r="Z1927" s="0" t="s">
        <v>573</v>
      </c>
      <c r="AA1927" s="0" t="n">
        <v>789470</v>
      </c>
      <c r="AB1927" s="197" t="n">
        <v>37027.875</v>
      </c>
      <c r="AC1927" s="197" t="n">
        <v>37027.875</v>
      </c>
    </row>
    <row r="1928" customFormat="false" ht="12.75" hidden="false" customHeight="false" outlineLevel="0" collapsed="false">
      <c r="A1928" s="191" t="str">
        <f aca="false">B1928&amp;" "&amp;C1928&amp;" "&amp;D1928</f>
        <v>US Natural Gas Financial</v>
      </c>
      <c r="B1928" s="191" t="str">
        <f aca="false">IF((LEFT(N1928,2)="US"),"US","")</f>
        <v>US</v>
      </c>
      <c r="C1928" s="191" t="str">
        <f aca="false">M1928</f>
        <v>Natural Gas</v>
      </c>
      <c r="D1928" s="191" t="str">
        <f aca="false">IF(ISNUMBER(FIND("Phy",N1928))=TRUE(),"Physical","Financial")</f>
        <v>Financial</v>
      </c>
      <c r="E1928" s="191" t="n">
        <f aca="false">IF(VLOOKUP(S1928,'DD-Lookup'!$J$6:$L$50,3,FALSE())="Monthly",(YEAR(AC1928)-YEAR(AB1928))*12+MONTH(AC1928)-MONTH(AB1928)+1,(AC1928-AB1928+1))</f>
        <v>16</v>
      </c>
      <c r="F1928" s="220" t="n">
        <f aca="false">E1928*SUM(P1928:Q1928)</f>
        <v>160000</v>
      </c>
      <c r="G1928" s="196" t="n">
        <v>1246591</v>
      </c>
      <c r="H1928" s="197" t="n">
        <v>37026.3677662037</v>
      </c>
      <c r="I1928" s="0" t="s">
        <v>1257</v>
      </c>
      <c r="M1928" s="0" t="s">
        <v>927</v>
      </c>
      <c r="N1928" s="0" t="s">
        <v>1341</v>
      </c>
      <c r="O1928" s="0" t="s">
        <v>1518</v>
      </c>
      <c r="Q1928" s="198" t="n">
        <v>10000</v>
      </c>
      <c r="S1928" s="0" t="s">
        <v>1343</v>
      </c>
      <c r="T1928" s="0" t="s">
        <v>772</v>
      </c>
      <c r="U1928" s="200" t="n">
        <v>4.465</v>
      </c>
      <c r="V1928" s="0" t="s">
        <v>1627</v>
      </c>
      <c r="W1928" s="0" t="s">
        <v>1520</v>
      </c>
      <c r="X1928" s="0" t="s">
        <v>1521</v>
      </c>
      <c r="Y1928" s="0" t="s">
        <v>893</v>
      </c>
      <c r="Z1928" s="0" t="s">
        <v>573</v>
      </c>
      <c r="AA1928" s="0" t="s">
        <v>2452</v>
      </c>
      <c r="AB1928" s="197" t="n">
        <v>37027.875</v>
      </c>
      <c r="AC1928" s="197" t="n">
        <v>37042.875</v>
      </c>
      <c r="AD1928" s="0" t="n">
        <f aca="false">(AC1928-AB1928+1)*SUM(P1928:Q1928)</f>
        <v>160000</v>
      </c>
    </row>
    <row r="1929" customFormat="false" ht="12.75" hidden="false" customHeight="false" outlineLevel="0" collapsed="false">
      <c r="A1929" s="191" t="str">
        <f aca="false">B1929&amp;" "&amp;C1929&amp;" "&amp;D1929</f>
        <v> Natural Gas Physical</v>
      </c>
      <c r="B1929" s="191" t="str">
        <f aca="false">IF((LEFT(N1929,2)="US"),"US","")</f>
        <v/>
      </c>
      <c r="C1929" s="191" t="str">
        <f aca="false">M1929</f>
        <v>Natural Gas</v>
      </c>
      <c r="D1929" s="191" t="str">
        <f aca="false">IF(ISNUMBER(FIND("Phy",N1929))=TRUE(),"Physical","Financial")</f>
        <v>Physical</v>
      </c>
      <c r="E1929" s="191" t="n">
        <f aca="false">IF(VLOOKUP(S1929,'DD-Lookup'!$J$6:$L$50,3,FALSE())="Monthly",(YEAR(AC1929)-YEAR(AB1929))*12+MONTH(AC1929)-MONTH(AB1929)+1,(AC1929-AB1929+1))</f>
        <v>90</v>
      </c>
      <c r="F1929" s="220" t="n">
        <f aca="false">E1929*SUM(P1929:Q1929)</f>
        <v>2250000</v>
      </c>
      <c r="G1929" s="196" t="n">
        <v>1246592</v>
      </c>
      <c r="H1929" s="197" t="n">
        <v>37026.3677893519</v>
      </c>
      <c r="I1929" s="0" t="s">
        <v>1051</v>
      </c>
      <c r="M1929" s="0" t="s">
        <v>927</v>
      </c>
      <c r="N1929" s="0" t="s">
        <v>928</v>
      </c>
      <c r="O1929" s="0" t="s">
        <v>929</v>
      </c>
      <c r="Q1929" s="198" t="n">
        <v>25000</v>
      </c>
      <c r="S1929" s="0" t="s">
        <v>930</v>
      </c>
      <c r="T1929" s="0" t="s">
        <v>931</v>
      </c>
      <c r="U1929" s="200" t="n">
        <v>26.4</v>
      </c>
      <c r="V1929" s="0" t="s">
        <v>2453</v>
      </c>
      <c r="W1929" s="0" t="s">
        <v>933</v>
      </c>
      <c r="X1929" s="0" t="s">
        <v>934</v>
      </c>
      <c r="Y1929" s="0" t="s">
        <v>935</v>
      </c>
      <c r="Z1929" s="0" t="s">
        <v>800</v>
      </c>
      <c r="AA1929" s="0" t="n">
        <v>102915</v>
      </c>
      <c r="AB1929" s="197" t="n">
        <v>37257</v>
      </c>
      <c r="AC1929" s="197" t="n">
        <v>37346</v>
      </c>
    </row>
    <row r="1930" customFormat="false" ht="12.75" hidden="false" customHeight="false" outlineLevel="0" collapsed="false">
      <c r="A1930" s="191" t="str">
        <f aca="false">B1930&amp;" "&amp;C1930&amp;" "&amp;D1930</f>
        <v>US Natural Gas Financial</v>
      </c>
      <c r="B1930" s="191" t="str">
        <f aca="false">IF((LEFT(N1930,2)="US"),"US","")</f>
        <v>US</v>
      </c>
      <c r="C1930" s="191" t="str">
        <f aca="false">M1930</f>
        <v>Natural Gas</v>
      </c>
      <c r="D1930" s="191" t="str">
        <f aca="false">IF(ISNUMBER(FIND("Phy",N1930))=TRUE(),"Physical","Financial")</f>
        <v>Financial</v>
      </c>
      <c r="E1930" s="191" t="n">
        <f aca="false">IF(VLOOKUP(S1930,'DD-Lookup'!$J$6:$L$50,3,FALSE())="Monthly",(YEAR(AC1930)-YEAR(AB1930))*12+MONTH(AC1930)-MONTH(AB1930)+1,(AC1930-AB1930+1))</f>
        <v>151</v>
      </c>
      <c r="F1930" s="220" t="n">
        <f aca="false">E1930*SUM(P1930:Q1930)</f>
        <v>377500</v>
      </c>
      <c r="G1930" s="196" t="n">
        <v>1246594</v>
      </c>
      <c r="H1930" s="197" t="n">
        <v>37026.3678240741</v>
      </c>
      <c r="I1930" s="0" t="s">
        <v>616</v>
      </c>
      <c r="M1930" s="0" t="s">
        <v>927</v>
      </c>
      <c r="N1930" s="0" t="s">
        <v>1341</v>
      </c>
      <c r="O1930" s="0" t="s">
        <v>1442</v>
      </c>
      <c r="Q1930" s="198" t="n">
        <v>2500</v>
      </c>
      <c r="S1930" s="0" t="s">
        <v>1343</v>
      </c>
      <c r="T1930" s="0" t="s">
        <v>772</v>
      </c>
      <c r="U1930" s="200" t="n">
        <v>4.925</v>
      </c>
      <c r="V1930" s="0" t="s">
        <v>2306</v>
      </c>
      <c r="W1930" s="0" t="s">
        <v>1345</v>
      </c>
      <c r="X1930" s="0" t="s">
        <v>1346</v>
      </c>
      <c r="Y1930" s="0" t="s">
        <v>893</v>
      </c>
      <c r="Z1930" s="0" t="s">
        <v>573</v>
      </c>
      <c r="AA1930" s="0" t="s">
        <v>2454</v>
      </c>
      <c r="AB1930" s="197" t="n">
        <v>37196</v>
      </c>
      <c r="AC1930" s="197" t="n">
        <v>37346</v>
      </c>
      <c r="AD1930" s="0" t="n">
        <f aca="false">(AC1930-AB1930+1)*SUM(P1930:Q1930)</f>
        <v>377500</v>
      </c>
    </row>
    <row r="1931" customFormat="false" ht="12.75" hidden="false" customHeight="false" outlineLevel="0" collapsed="false">
      <c r="A1931" s="191" t="str">
        <f aca="false">B1931&amp;" "&amp;C1931&amp;" "&amp;D1931</f>
        <v>US Natural Gas Physical</v>
      </c>
      <c r="B1931" s="191" t="str">
        <f aca="false">IF((LEFT(N1931,2)="US"),"US","")</f>
        <v>US</v>
      </c>
      <c r="C1931" s="191" t="str">
        <f aca="false">M1931</f>
        <v>Natural Gas</v>
      </c>
      <c r="D1931" s="191" t="str">
        <f aca="false">IF(ISNUMBER(FIND("Phy",N1931))=TRUE(),"Physical","Financial")</f>
        <v>Physical</v>
      </c>
      <c r="E1931" s="191" t="n">
        <f aca="false">IF(VLOOKUP(S1931,'DD-Lookup'!$J$6:$L$50,3,FALSE())="Monthly",(YEAR(AC1931)-YEAR(AB1931))*12+MONTH(AC1931)-MONTH(AB1931)+1,(AC1931-AB1931+1))</f>
        <v>1</v>
      </c>
      <c r="F1931" s="220" t="n">
        <f aca="false">E1931*SUM(P1931:Q1931)</f>
        <v>2500</v>
      </c>
      <c r="G1931" s="196" t="n">
        <v>1246593</v>
      </c>
      <c r="H1931" s="197" t="n">
        <v>37026.3678240741</v>
      </c>
      <c r="I1931" s="0" t="s">
        <v>1362</v>
      </c>
      <c r="M1931" s="0" t="s">
        <v>927</v>
      </c>
      <c r="N1931" s="0" t="s">
        <v>1371</v>
      </c>
      <c r="O1931" s="0" t="s">
        <v>1633</v>
      </c>
      <c r="Q1931" s="198" t="n">
        <v>2500</v>
      </c>
      <c r="S1931" s="0" t="s">
        <v>1343</v>
      </c>
      <c r="T1931" s="0" t="s">
        <v>772</v>
      </c>
      <c r="U1931" s="200" t="n">
        <v>4.83</v>
      </c>
      <c r="V1931" s="0" t="s">
        <v>2431</v>
      </c>
      <c r="W1931" s="0" t="s">
        <v>1635</v>
      </c>
      <c r="X1931" s="0" t="s">
        <v>1636</v>
      </c>
      <c r="Y1931" s="0" t="s">
        <v>1376</v>
      </c>
      <c r="Z1931" s="0" t="s">
        <v>573</v>
      </c>
      <c r="AA1931" s="0" t="n">
        <v>789471</v>
      </c>
      <c r="AB1931" s="197" t="n">
        <v>37027.875</v>
      </c>
      <c r="AC1931" s="197" t="n">
        <v>37027.875</v>
      </c>
    </row>
    <row r="1932" customFormat="false" ht="12.75" hidden="false" customHeight="false" outlineLevel="0" collapsed="false">
      <c r="A1932" s="191" t="str">
        <f aca="false">B1932&amp;" "&amp;C1932&amp;" "&amp;D1932</f>
        <v> Natural Gas Physical</v>
      </c>
      <c r="B1932" s="191" t="str">
        <f aca="false">IF((LEFT(N1932,2)="US"),"US","")</f>
        <v/>
      </c>
      <c r="C1932" s="191" t="str">
        <f aca="false">M1932</f>
        <v>Natural Gas</v>
      </c>
      <c r="D1932" s="191" t="str">
        <f aca="false">IF(ISNUMBER(FIND("Phy",N1932))=TRUE(),"Physical","Financial")</f>
        <v>Physical</v>
      </c>
      <c r="E1932" s="191" t="n">
        <f aca="false">IF(VLOOKUP(S1932,'DD-Lookup'!$J$6:$L$50,3,FALSE())="Monthly",(YEAR(AC1932)-YEAR(AB1932))*12+MONTH(AC1932)-MONTH(AB1932)+1,(AC1932-AB1932+1))</f>
        <v>1</v>
      </c>
      <c r="F1932" s="220" t="n">
        <f aca="false">E1932*SUM(P1932:Q1932)</f>
        <v>5000</v>
      </c>
      <c r="G1932" s="196" t="n">
        <v>1246595</v>
      </c>
      <c r="H1932" s="197" t="n">
        <v>37026.3678703704</v>
      </c>
      <c r="I1932" s="0" t="s">
        <v>1717</v>
      </c>
      <c r="M1932" s="0" t="s">
        <v>927</v>
      </c>
      <c r="N1932" s="0" t="s">
        <v>1719</v>
      </c>
      <c r="O1932" s="0" t="s">
        <v>2455</v>
      </c>
      <c r="Q1932" s="198" t="n">
        <v>5000</v>
      </c>
      <c r="S1932" s="0" t="s">
        <v>1343</v>
      </c>
      <c r="T1932" s="0" t="s">
        <v>772</v>
      </c>
      <c r="U1932" s="200" t="n">
        <v>4.37</v>
      </c>
      <c r="V1932" s="0" t="s">
        <v>1718</v>
      </c>
      <c r="W1932" s="0" t="s">
        <v>2265</v>
      </c>
      <c r="X1932" s="0" t="s">
        <v>2266</v>
      </c>
      <c r="Y1932" s="0" t="s">
        <v>1376</v>
      </c>
      <c r="Z1932" s="0" t="s">
        <v>646</v>
      </c>
      <c r="AA1932" s="0" t="n">
        <v>789472</v>
      </c>
      <c r="AB1932" s="197" t="n">
        <v>37027.875</v>
      </c>
      <c r="AC1932" s="197" t="n">
        <v>37027.875</v>
      </c>
    </row>
    <row r="1933" customFormat="false" ht="12.75" hidden="false" customHeight="false" outlineLevel="0" collapsed="false">
      <c r="A1933" s="191" t="str">
        <f aca="false">B1933&amp;" "&amp;C1933&amp;" "&amp;D1933</f>
        <v>US Natural Gas Financial</v>
      </c>
      <c r="B1933" s="191" t="str">
        <f aca="false">IF((LEFT(N1933,2)="US"),"US","")</f>
        <v>US</v>
      </c>
      <c r="C1933" s="191" t="str">
        <f aca="false">M1933</f>
        <v>Natural Gas</v>
      </c>
      <c r="D1933" s="191" t="str">
        <f aca="false">IF(ISNUMBER(FIND("Phy",N1933))=TRUE(),"Physical","Financial")</f>
        <v>Financial</v>
      </c>
      <c r="E1933" s="191" t="n">
        <f aca="false">IF(VLOOKUP(S1933,'DD-Lookup'!$J$6:$L$50,3,FALSE())="Monthly",(YEAR(AC1933)-YEAR(AB1933))*12+MONTH(AC1933)-MONTH(AB1933)+1,(AC1933-AB1933+1))</f>
        <v>31</v>
      </c>
      <c r="F1933" s="220" t="n">
        <f aca="false">E1933*SUM(P1933:Q1933)</f>
        <v>3100</v>
      </c>
      <c r="G1933" s="196" t="n">
        <v>1246596</v>
      </c>
      <c r="H1933" s="197" t="n">
        <v>37026.3678819445</v>
      </c>
      <c r="I1933" s="0" t="s">
        <v>1420</v>
      </c>
      <c r="M1933" s="0" t="s">
        <v>927</v>
      </c>
      <c r="N1933" s="0" t="s">
        <v>2331</v>
      </c>
      <c r="O1933" s="0" t="s">
        <v>2456</v>
      </c>
      <c r="P1933" s="198" t="n">
        <v>100</v>
      </c>
      <c r="S1933" s="0" t="s">
        <v>2060</v>
      </c>
      <c r="T1933" s="0" t="s">
        <v>772</v>
      </c>
      <c r="U1933" s="200" t="n">
        <v>0.1</v>
      </c>
      <c r="V1933" s="0" t="s">
        <v>2457</v>
      </c>
      <c r="W1933" s="0" t="s">
        <v>2061</v>
      </c>
      <c r="X1933" s="0" t="s">
        <v>2062</v>
      </c>
      <c r="Y1933" s="0" t="s">
        <v>893</v>
      </c>
      <c r="Z1933" s="0" t="s">
        <v>573</v>
      </c>
      <c r="AA1933" s="0" t="s">
        <v>2458</v>
      </c>
      <c r="AB1933" s="197" t="n">
        <v>37073</v>
      </c>
      <c r="AC1933" s="197" t="n">
        <v>37103</v>
      </c>
      <c r="AD1933" s="0" t="n">
        <f aca="false">(AC1933-AB1933+1)*SUM(P1933:Q1933)</f>
        <v>3100</v>
      </c>
    </row>
    <row r="1934" customFormat="false" ht="12.75" hidden="false" customHeight="false" outlineLevel="0" collapsed="false">
      <c r="A1934" s="191" t="str">
        <f aca="false">B1934&amp;" "&amp;C1934&amp;" "&amp;D1934</f>
        <v>US Natural Gas Physical</v>
      </c>
      <c r="B1934" s="191" t="str">
        <f aca="false">IF((LEFT(N1934,2)="US"),"US","")</f>
        <v>US</v>
      </c>
      <c r="C1934" s="191" t="str">
        <f aca="false">M1934</f>
        <v>Natural Gas</v>
      </c>
      <c r="D1934" s="191" t="str">
        <f aca="false">IF(ISNUMBER(FIND("Phy",N1934))=TRUE(),"Physical","Financial")</f>
        <v>Physical</v>
      </c>
      <c r="E1934" s="191" t="n">
        <f aca="false">IF(VLOOKUP(S1934,'DD-Lookup'!$J$6:$L$50,3,FALSE())="Monthly",(YEAR(AC1934)-YEAR(AB1934))*12+MONTH(AC1934)-MONTH(AB1934)+1,(AC1934-AB1934+1))</f>
        <v>1</v>
      </c>
      <c r="F1934" s="220" t="n">
        <f aca="false">E1934*SUM(P1934:Q1934)</f>
        <v>10000</v>
      </c>
      <c r="G1934" s="196" t="n">
        <v>1246599</v>
      </c>
      <c r="H1934" s="197" t="n">
        <v>37026.3678935185</v>
      </c>
      <c r="I1934" s="0" t="s">
        <v>1251</v>
      </c>
      <c r="M1934" s="0" t="s">
        <v>927</v>
      </c>
      <c r="N1934" s="0" t="s">
        <v>1371</v>
      </c>
      <c r="O1934" s="0" t="s">
        <v>1372</v>
      </c>
      <c r="Q1934" s="198" t="n">
        <v>10000</v>
      </c>
      <c r="S1934" s="0" t="s">
        <v>1343</v>
      </c>
      <c r="T1934" s="0" t="s">
        <v>772</v>
      </c>
      <c r="U1934" s="200" t="n">
        <v>4.565</v>
      </c>
      <c r="V1934" s="0" t="s">
        <v>1440</v>
      </c>
      <c r="W1934" s="0" t="s">
        <v>1374</v>
      </c>
      <c r="X1934" s="0" t="s">
        <v>1375</v>
      </c>
      <c r="Y1934" s="0" t="s">
        <v>1376</v>
      </c>
      <c r="Z1934" s="0" t="s">
        <v>573</v>
      </c>
      <c r="AA1934" s="0" t="n">
        <v>789473</v>
      </c>
      <c r="AB1934" s="197" t="n">
        <v>37027.875</v>
      </c>
      <c r="AC1934" s="197" t="n">
        <v>37027.875</v>
      </c>
    </row>
    <row r="1935" customFormat="false" ht="12.75" hidden="false" customHeight="false" outlineLevel="0" collapsed="false">
      <c r="A1935" s="191" t="str">
        <f aca="false">B1935&amp;" "&amp;C1935&amp;" "&amp;D1935</f>
        <v>US Natural Gas Financial</v>
      </c>
      <c r="B1935" s="191" t="str">
        <f aca="false">IF((LEFT(N1935,2)="US"),"US","")</f>
        <v>US</v>
      </c>
      <c r="C1935" s="191" t="str">
        <f aca="false">M1935</f>
        <v>Natural Gas</v>
      </c>
      <c r="D1935" s="191" t="str">
        <f aca="false">IF(ISNUMBER(FIND("Phy",N1935))=TRUE(),"Physical","Financial")</f>
        <v>Financial</v>
      </c>
      <c r="E1935" s="191" t="n">
        <f aca="false">IF(VLOOKUP(S1935,'DD-Lookup'!$J$6:$L$50,3,FALSE())="Monthly",(YEAR(AC1935)-YEAR(AB1935))*12+MONTH(AC1935)-MONTH(AB1935)+1,(AC1935-AB1935+1))</f>
        <v>16</v>
      </c>
      <c r="F1935" s="220" t="n">
        <f aca="false">E1935*SUM(P1935:Q1935)</f>
        <v>320000</v>
      </c>
      <c r="G1935" s="196" t="n">
        <v>1246600</v>
      </c>
      <c r="H1935" s="197" t="n">
        <v>37026.3679166667</v>
      </c>
      <c r="I1935" s="0" t="s">
        <v>1414</v>
      </c>
      <c r="M1935" s="0" t="s">
        <v>927</v>
      </c>
      <c r="N1935" s="0" t="s">
        <v>1341</v>
      </c>
      <c r="O1935" s="0" t="s">
        <v>2459</v>
      </c>
      <c r="Q1935" s="198" t="n">
        <v>20000</v>
      </c>
      <c r="S1935" s="0" t="s">
        <v>1343</v>
      </c>
      <c r="T1935" s="0" t="s">
        <v>772</v>
      </c>
      <c r="U1935" s="200" t="n">
        <v>4.415</v>
      </c>
      <c r="V1935" s="0" t="s">
        <v>2460</v>
      </c>
      <c r="W1935" s="0" t="s">
        <v>1915</v>
      </c>
      <c r="X1935" s="0" t="s">
        <v>1916</v>
      </c>
      <c r="Y1935" s="0" t="s">
        <v>893</v>
      </c>
      <c r="Z1935" s="0" t="s">
        <v>573</v>
      </c>
      <c r="AA1935" s="0" t="s">
        <v>2461</v>
      </c>
      <c r="AB1935" s="197" t="n">
        <v>37027.875</v>
      </c>
      <c r="AC1935" s="197" t="n">
        <v>37042.875</v>
      </c>
      <c r="AD1935" s="0" t="n">
        <f aca="false">(AC1935-AB1935+1)*SUM(P1935:Q1935)</f>
        <v>320000</v>
      </c>
    </row>
    <row r="1936" customFormat="false" ht="12.75" hidden="false" customHeight="false" outlineLevel="0" collapsed="false">
      <c r="A1936" s="191" t="str">
        <f aca="false">B1936&amp;" "&amp;C1936&amp;" "&amp;D1936</f>
        <v>US Natural Gas Physical</v>
      </c>
      <c r="B1936" s="191" t="str">
        <f aca="false">IF((LEFT(N1936,2)="US"),"US","")</f>
        <v>US</v>
      </c>
      <c r="C1936" s="191" t="str">
        <f aca="false">M1936</f>
        <v>Natural Gas</v>
      </c>
      <c r="D1936" s="191" t="str">
        <f aca="false">IF(ISNUMBER(FIND("Phy",N1936))=TRUE(),"Physical","Financial")</f>
        <v>Physical</v>
      </c>
      <c r="E1936" s="191" t="n">
        <f aca="false">IF(VLOOKUP(S1936,'DD-Lookup'!$J$6:$L$50,3,FALSE())="Monthly",(YEAR(AC1936)-YEAR(AB1936))*12+MONTH(AC1936)-MONTH(AB1936)+1,(AC1936-AB1936+1))</f>
        <v>1</v>
      </c>
      <c r="F1936" s="220" t="n">
        <f aca="false">E1936*SUM(P1936:Q1936)</f>
        <v>10000</v>
      </c>
      <c r="G1936" s="196" t="n">
        <v>1246601</v>
      </c>
      <c r="H1936" s="197" t="n">
        <v>37026.3679282407</v>
      </c>
      <c r="I1936" s="0" t="s">
        <v>1251</v>
      </c>
      <c r="M1936" s="0" t="s">
        <v>927</v>
      </c>
      <c r="N1936" s="0" t="s">
        <v>1371</v>
      </c>
      <c r="O1936" s="0" t="s">
        <v>1372</v>
      </c>
      <c r="Q1936" s="198" t="n">
        <v>10000</v>
      </c>
      <c r="S1936" s="0" t="s">
        <v>1343</v>
      </c>
      <c r="T1936" s="0" t="s">
        <v>772</v>
      </c>
      <c r="U1936" s="200" t="n">
        <v>4.5663</v>
      </c>
      <c r="V1936" s="0" t="s">
        <v>1440</v>
      </c>
      <c r="W1936" s="0" t="s">
        <v>1374</v>
      </c>
      <c r="X1936" s="0" t="s">
        <v>1375</v>
      </c>
      <c r="Y1936" s="0" t="s">
        <v>1376</v>
      </c>
      <c r="Z1936" s="0" t="s">
        <v>573</v>
      </c>
      <c r="AA1936" s="0" t="n">
        <v>789474</v>
      </c>
      <c r="AB1936" s="197" t="n">
        <v>37027.875</v>
      </c>
      <c r="AC1936" s="197" t="n">
        <v>37027.875</v>
      </c>
    </row>
    <row r="1937" customFormat="false" ht="12.75" hidden="false" customHeight="false" outlineLevel="0" collapsed="false">
      <c r="A1937" s="191" t="str">
        <f aca="false">B1937&amp;" "&amp;C1937&amp;" "&amp;D1937</f>
        <v> Metals Financial</v>
      </c>
      <c r="B1937" s="191" t="str">
        <f aca="false">IF((LEFT(N1937,2)="US"),"US","")</f>
        <v/>
      </c>
      <c r="C1937" s="191" t="str">
        <f aca="false">M1937</f>
        <v>Metals</v>
      </c>
      <c r="D1937" s="191" t="str">
        <f aca="false">IF(ISNUMBER(FIND("Phy",N1937))=TRUE(),"Physical","Financial")</f>
        <v>Financial</v>
      </c>
      <c r="E1937" s="191" t="n">
        <f aca="false">IF(VLOOKUP(S1937,'DD-Lookup'!$J$6:$L$50,3,FALSE())="Monthly",(YEAR(AC1937)-YEAR(AB1937))*12+MONTH(AC1937)-MONTH(AB1937)+1,(AC1937-AB1937+1))</f>
        <v>1</v>
      </c>
      <c r="F1937" s="220" t="n">
        <f aca="false">E1937*SUM(P1937:Q1937)</f>
        <v>18</v>
      </c>
      <c r="G1937" s="196" t="n">
        <v>1246602</v>
      </c>
      <c r="H1937" s="197" t="n">
        <v>37026.3679513889</v>
      </c>
      <c r="I1937" s="0" t="s">
        <v>879</v>
      </c>
      <c r="M1937" s="0" t="s">
        <v>768</v>
      </c>
      <c r="N1937" s="0" t="s">
        <v>870</v>
      </c>
      <c r="O1937" s="0" t="s">
        <v>871</v>
      </c>
      <c r="Q1937" s="198" t="n">
        <v>18</v>
      </c>
      <c r="S1937" s="0" t="s">
        <v>771</v>
      </c>
      <c r="T1937" s="0" t="s">
        <v>772</v>
      </c>
      <c r="U1937" s="200" t="n">
        <v>1514</v>
      </c>
      <c r="V1937" s="0" t="s">
        <v>1169</v>
      </c>
      <c r="W1937" s="0" t="s">
        <v>820</v>
      </c>
      <c r="X1937" s="0" t="s">
        <v>775</v>
      </c>
      <c r="Y1937" s="0" t="s">
        <v>776</v>
      </c>
      <c r="Z1937" s="0" t="s">
        <v>777</v>
      </c>
      <c r="AA1937" s="0" t="n">
        <v>2129852</v>
      </c>
    </row>
    <row r="1938" customFormat="false" ht="12.75" hidden="false" customHeight="false" outlineLevel="0" collapsed="false">
      <c r="A1938" s="191" t="str">
        <f aca="false">B1938&amp;" "&amp;C1938&amp;" "&amp;D1938</f>
        <v>US Natural Gas Physical</v>
      </c>
      <c r="B1938" s="191" t="str">
        <f aca="false">IF((LEFT(N1938,2)="US"),"US","")</f>
        <v>US</v>
      </c>
      <c r="C1938" s="191" t="str">
        <f aca="false">M1938</f>
        <v>Natural Gas</v>
      </c>
      <c r="D1938" s="191" t="str">
        <f aca="false">IF(ISNUMBER(FIND("Phy",N1938))=TRUE(),"Physical","Financial")</f>
        <v>Physical</v>
      </c>
      <c r="E1938" s="191" t="n">
        <f aca="false">IF(VLOOKUP(S1938,'DD-Lookup'!$J$6:$L$50,3,FALSE())="Monthly",(YEAR(AC1938)-YEAR(AB1938))*12+MONTH(AC1938)-MONTH(AB1938)+1,(AC1938-AB1938+1))</f>
        <v>1</v>
      </c>
      <c r="F1938" s="220" t="n">
        <f aca="false">E1938*SUM(P1938:Q1938)</f>
        <v>5000</v>
      </c>
      <c r="G1938" s="196" t="n">
        <v>1246603</v>
      </c>
      <c r="H1938" s="197" t="n">
        <v>37026.3679513889</v>
      </c>
      <c r="I1938" s="0" t="s">
        <v>1788</v>
      </c>
      <c r="M1938" s="0" t="s">
        <v>927</v>
      </c>
      <c r="N1938" s="0" t="s">
        <v>1371</v>
      </c>
      <c r="O1938" s="0" t="s">
        <v>1689</v>
      </c>
      <c r="Q1938" s="198" t="n">
        <v>5000</v>
      </c>
      <c r="S1938" s="0" t="s">
        <v>1343</v>
      </c>
      <c r="T1938" s="0" t="s">
        <v>772</v>
      </c>
      <c r="U1938" s="200" t="n">
        <v>6.05</v>
      </c>
      <c r="V1938" s="0" t="s">
        <v>1790</v>
      </c>
      <c r="W1938" s="0" t="s">
        <v>1675</v>
      </c>
      <c r="X1938" s="0" t="s">
        <v>1676</v>
      </c>
      <c r="Y1938" s="0" t="s">
        <v>1376</v>
      </c>
      <c r="Z1938" s="0" t="s">
        <v>573</v>
      </c>
      <c r="AA1938" s="0" t="n">
        <v>789475</v>
      </c>
      <c r="AB1938" s="197" t="n">
        <v>37027.875</v>
      </c>
      <c r="AC1938" s="197" t="n">
        <v>37027.875</v>
      </c>
    </row>
    <row r="1939" customFormat="false" ht="12.75" hidden="false" customHeight="false" outlineLevel="0" collapsed="false">
      <c r="A1939" s="191" t="str">
        <f aca="false">B1939&amp;" "&amp;C1939&amp;" "&amp;D1939</f>
        <v>US Natural Gas Physical</v>
      </c>
      <c r="B1939" s="191" t="str">
        <f aca="false">IF((LEFT(N1939,2)="US"),"US","")</f>
        <v>US</v>
      </c>
      <c r="C1939" s="191" t="str">
        <f aca="false">M1939</f>
        <v>Natural Gas</v>
      </c>
      <c r="D1939" s="191" t="str">
        <f aca="false">IF(ISNUMBER(FIND("Phy",N1939))=TRUE(),"Physical","Financial")</f>
        <v>Physical</v>
      </c>
      <c r="E1939" s="191" t="n">
        <f aca="false">IF(VLOOKUP(S1939,'DD-Lookup'!$J$6:$L$50,3,FALSE())="Monthly",(YEAR(AC1939)-YEAR(AB1939))*12+MONTH(AC1939)-MONTH(AB1939)+1,(AC1939-AB1939+1))</f>
        <v>1</v>
      </c>
      <c r="F1939" s="220" t="n">
        <f aca="false">E1939*SUM(P1939:Q1939)</f>
        <v>10000</v>
      </c>
      <c r="G1939" s="196" t="n">
        <v>1246604</v>
      </c>
      <c r="H1939" s="197" t="n">
        <v>37026.367962963</v>
      </c>
      <c r="I1939" s="0" t="s">
        <v>1251</v>
      </c>
      <c r="M1939" s="0" t="s">
        <v>927</v>
      </c>
      <c r="N1939" s="0" t="s">
        <v>1371</v>
      </c>
      <c r="O1939" s="0" t="s">
        <v>1372</v>
      </c>
      <c r="Q1939" s="198" t="n">
        <v>10000</v>
      </c>
      <c r="S1939" s="0" t="s">
        <v>1343</v>
      </c>
      <c r="T1939" s="0" t="s">
        <v>772</v>
      </c>
      <c r="U1939" s="200" t="n">
        <v>4.5675</v>
      </c>
      <c r="V1939" s="0" t="s">
        <v>1440</v>
      </c>
      <c r="W1939" s="0" t="s">
        <v>1374</v>
      </c>
      <c r="X1939" s="0" t="s">
        <v>1375</v>
      </c>
      <c r="Y1939" s="0" t="s">
        <v>1376</v>
      </c>
      <c r="Z1939" s="0" t="s">
        <v>573</v>
      </c>
      <c r="AA1939" s="0" t="n">
        <v>789476</v>
      </c>
      <c r="AB1939" s="197" t="n">
        <v>37027.875</v>
      </c>
      <c r="AC1939" s="197" t="n">
        <v>37027.875</v>
      </c>
    </row>
    <row r="1940" customFormat="false" ht="12.75" hidden="false" customHeight="false" outlineLevel="0" collapsed="false">
      <c r="A1940" s="191" t="str">
        <f aca="false">B1940&amp;" "&amp;C1940&amp;" "&amp;D1940</f>
        <v> Natural Gas Physical</v>
      </c>
      <c r="B1940" s="191" t="str">
        <f aca="false">IF((LEFT(N1940,2)="US"),"US","")</f>
        <v/>
      </c>
      <c r="C1940" s="191" t="str">
        <f aca="false">M1940</f>
        <v>Natural Gas</v>
      </c>
      <c r="D1940" s="191" t="str">
        <f aca="false">IF(ISNUMBER(FIND("Phy",N1940))=TRUE(),"Physical","Financial")</f>
        <v>Physical</v>
      </c>
      <c r="E1940" s="191" t="n">
        <f aca="false">IF(VLOOKUP(S1940,'DD-Lookup'!$J$6:$L$50,3,FALSE())="Monthly",(YEAR(AC1940)-YEAR(AB1940))*12+MONTH(AC1940)-MONTH(AB1940)+1,(AC1940-AB1940+1))</f>
        <v>1</v>
      </c>
      <c r="F1940" s="220" t="n">
        <f aca="false">E1940*SUM(P1940:Q1940)</f>
        <v>5000</v>
      </c>
      <c r="G1940" s="196" t="n">
        <v>1246605</v>
      </c>
      <c r="H1940" s="197" t="n">
        <v>37026.367974537</v>
      </c>
      <c r="I1940" s="0" t="s">
        <v>2271</v>
      </c>
      <c r="M1940" s="0" t="s">
        <v>927</v>
      </c>
      <c r="N1940" s="0" t="s">
        <v>1719</v>
      </c>
      <c r="O1940" s="0" t="s">
        <v>2263</v>
      </c>
      <c r="Q1940" s="198" t="n">
        <v>5000</v>
      </c>
      <c r="S1940" s="0" t="s">
        <v>1343</v>
      </c>
      <c r="T1940" s="0" t="s">
        <v>772</v>
      </c>
      <c r="U1940" s="200" t="n">
        <v>4.39</v>
      </c>
      <c r="V1940" s="0" t="s">
        <v>2388</v>
      </c>
      <c r="W1940" s="0" t="s">
        <v>2265</v>
      </c>
      <c r="X1940" s="0" t="s">
        <v>2266</v>
      </c>
      <c r="Y1940" s="0" t="s">
        <v>1376</v>
      </c>
      <c r="Z1940" s="0" t="s">
        <v>646</v>
      </c>
      <c r="AA1940" s="0" t="n">
        <v>789477</v>
      </c>
      <c r="AB1940" s="197" t="n">
        <v>37027.875</v>
      </c>
      <c r="AC1940" s="197" t="n">
        <v>37027.875</v>
      </c>
    </row>
    <row r="1941" customFormat="false" ht="12.75" hidden="false" customHeight="false" outlineLevel="0" collapsed="false">
      <c r="A1941" s="191" t="str">
        <f aca="false">B1941&amp;" "&amp;C1941&amp;" "&amp;D1941</f>
        <v>US Power Physical</v>
      </c>
      <c r="B1941" s="191" t="str">
        <f aca="false">IF((LEFT(N1941,2)="US"),"US","")</f>
        <v>US</v>
      </c>
      <c r="C1941" s="191" t="str">
        <f aca="false">M1941</f>
        <v>Power</v>
      </c>
      <c r="D1941" s="191" t="str">
        <f aca="false">IF(ISNUMBER(FIND("Phy",N1941))=TRUE(),"Physical","Financial")</f>
        <v>Physical</v>
      </c>
      <c r="E1941" s="191" t="n">
        <f aca="false">IF(VLOOKUP(S1941,'DD-Lookup'!$J$6:$L$50,3,FALSE())="Monthly",(YEAR(AC1941)-YEAR(AB1941))*12+MONTH(AC1941)-MONTH(AB1941)+1,(AC1941-AB1941+1))</f>
        <v>2</v>
      </c>
      <c r="F1941" s="220" t="n">
        <f aca="false">E1941*SUM(P1941:Q1941)</f>
        <v>100</v>
      </c>
      <c r="G1941" s="196" t="n">
        <v>1246606</v>
      </c>
      <c r="H1941" s="197" t="n">
        <v>37026.367974537</v>
      </c>
      <c r="I1941" s="0" t="s">
        <v>1328</v>
      </c>
      <c r="M1941" s="0" t="s">
        <v>72</v>
      </c>
      <c r="N1941" s="0" t="s">
        <v>1190</v>
      </c>
      <c r="O1941" s="0" t="s">
        <v>2462</v>
      </c>
      <c r="P1941" s="198" t="n">
        <v>50</v>
      </c>
      <c r="S1941" s="0" t="s">
        <v>781</v>
      </c>
      <c r="T1941" s="0" t="s">
        <v>772</v>
      </c>
      <c r="U1941" s="200" t="n">
        <v>51.75</v>
      </c>
      <c r="V1941" s="0" t="s">
        <v>2463</v>
      </c>
      <c r="W1941" s="0" t="s">
        <v>1207</v>
      </c>
      <c r="X1941" s="0" t="s">
        <v>1208</v>
      </c>
      <c r="Y1941" s="0" t="s">
        <v>1167</v>
      </c>
      <c r="Z1941" s="0" t="s">
        <v>628</v>
      </c>
      <c r="AA1941" s="0" t="n">
        <v>611175.1</v>
      </c>
      <c r="AB1941" s="197" t="n">
        <v>37028.875</v>
      </c>
      <c r="AC1941" s="197" t="n">
        <v>37029.875</v>
      </c>
    </row>
    <row r="1942" customFormat="false" ht="12.75" hidden="false" customHeight="false" outlineLevel="0" collapsed="false">
      <c r="A1942" s="191" t="str">
        <f aca="false">B1942&amp;" "&amp;C1942&amp;" "&amp;D1942</f>
        <v>US Natural Gas Financial</v>
      </c>
      <c r="B1942" s="191" t="str">
        <f aca="false">IF((LEFT(N1942,2)="US"),"US","")</f>
        <v>US</v>
      </c>
      <c r="C1942" s="191" t="str">
        <f aca="false">M1942</f>
        <v>Natural Gas</v>
      </c>
      <c r="D1942" s="191" t="str">
        <f aca="false">IF(ISNUMBER(FIND("Phy",N1942))=TRUE(),"Physical","Financial")</f>
        <v>Financial</v>
      </c>
      <c r="E1942" s="191" t="n">
        <f aca="false">IF(VLOOKUP(S1942,'DD-Lookup'!$J$6:$L$50,3,FALSE())="Monthly",(YEAR(AC1942)-YEAR(AB1942))*12+MONTH(AC1942)-MONTH(AB1942)+1,(AC1942-AB1942+1))</f>
        <v>151</v>
      </c>
      <c r="F1942" s="220" t="n">
        <f aca="false">E1942*SUM(P1942:Q1942)</f>
        <v>755000</v>
      </c>
      <c r="G1942" s="196" t="n">
        <v>1246608</v>
      </c>
      <c r="H1942" s="197" t="n">
        <v>37026.3680092593</v>
      </c>
      <c r="I1942" s="0" t="s">
        <v>1340</v>
      </c>
      <c r="M1942" s="0" t="s">
        <v>927</v>
      </c>
      <c r="N1942" s="0" t="s">
        <v>1341</v>
      </c>
      <c r="O1942" s="0" t="s">
        <v>1442</v>
      </c>
      <c r="Q1942" s="198" t="n">
        <v>5000</v>
      </c>
      <c r="S1942" s="0" t="s">
        <v>1343</v>
      </c>
      <c r="T1942" s="0" t="s">
        <v>772</v>
      </c>
      <c r="U1942" s="200" t="n">
        <v>4.925</v>
      </c>
      <c r="V1942" s="0" t="s">
        <v>2464</v>
      </c>
      <c r="W1942" s="0" t="s">
        <v>1345</v>
      </c>
      <c r="X1942" s="0" t="s">
        <v>1346</v>
      </c>
      <c r="Y1942" s="0" t="s">
        <v>893</v>
      </c>
      <c r="Z1942" s="0" t="s">
        <v>573</v>
      </c>
      <c r="AA1942" s="0" t="s">
        <v>2465</v>
      </c>
      <c r="AB1942" s="197" t="n">
        <v>37196</v>
      </c>
      <c r="AC1942" s="197" t="n">
        <v>37346</v>
      </c>
      <c r="AD1942" s="0" t="n">
        <f aca="false">(AC1942-AB1942+1)*SUM(P1942:Q1942)</f>
        <v>755000</v>
      </c>
    </row>
    <row r="1943" customFormat="false" ht="12.75" hidden="false" customHeight="false" outlineLevel="0" collapsed="false">
      <c r="A1943" s="191" t="str">
        <f aca="false">B1943&amp;" "&amp;C1943&amp;" "&amp;D1943</f>
        <v>US Natural Gas Financial</v>
      </c>
      <c r="B1943" s="191" t="str">
        <f aca="false">IF((LEFT(N1943,2)="US"),"US","")</f>
        <v>US</v>
      </c>
      <c r="C1943" s="191" t="str">
        <f aca="false">M1943</f>
        <v>Natural Gas</v>
      </c>
      <c r="D1943" s="191" t="str">
        <f aca="false">IF(ISNUMBER(FIND("Phy",N1943))=TRUE(),"Physical","Financial")</f>
        <v>Financial</v>
      </c>
      <c r="E1943" s="191" t="n">
        <f aca="false">IF(VLOOKUP(S1943,'DD-Lookup'!$J$6:$L$50,3,FALSE())="Monthly",(YEAR(AC1943)-YEAR(AB1943))*12+MONTH(AC1943)-MONTH(AB1943)+1,(AC1943-AB1943+1))</f>
        <v>16</v>
      </c>
      <c r="F1943" s="220" t="n">
        <f aca="false">E1943*SUM(P1943:Q1943)</f>
        <v>240000</v>
      </c>
      <c r="G1943" s="196" t="n">
        <v>1246609</v>
      </c>
      <c r="H1943" s="197" t="n">
        <v>37026.3680092593</v>
      </c>
      <c r="I1943" s="0" t="s">
        <v>1228</v>
      </c>
      <c r="M1943" s="0" t="s">
        <v>927</v>
      </c>
      <c r="N1943" s="0" t="s">
        <v>1341</v>
      </c>
      <c r="O1943" s="0" t="s">
        <v>1518</v>
      </c>
      <c r="P1943" s="198" t="n">
        <v>15000</v>
      </c>
      <c r="S1943" s="0" t="s">
        <v>1343</v>
      </c>
      <c r="T1943" s="0" t="s">
        <v>772</v>
      </c>
      <c r="U1943" s="200" t="n">
        <v>4.45</v>
      </c>
      <c r="V1943" s="0" t="s">
        <v>2466</v>
      </c>
      <c r="W1943" s="0" t="s">
        <v>1520</v>
      </c>
      <c r="X1943" s="0" t="s">
        <v>1521</v>
      </c>
      <c r="Y1943" s="0" t="s">
        <v>893</v>
      </c>
      <c r="Z1943" s="0" t="s">
        <v>573</v>
      </c>
      <c r="AA1943" s="0" t="s">
        <v>2467</v>
      </c>
      <c r="AB1943" s="197" t="n">
        <v>37027.875</v>
      </c>
      <c r="AC1943" s="197" t="n">
        <v>37042.875</v>
      </c>
      <c r="AD1943" s="0" t="n">
        <f aca="false">(AC1943-AB1943+1)*SUM(P1943:Q1943)</f>
        <v>240000</v>
      </c>
    </row>
    <row r="1944" customFormat="false" ht="12.75" hidden="false" customHeight="false" outlineLevel="0" collapsed="false">
      <c r="A1944" s="191" t="str">
        <f aca="false">B1944&amp;" "&amp;C1944&amp;" "&amp;D1944</f>
        <v>US Natural Gas Physical</v>
      </c>
      <c r="B1944" s="191" t="str">
        <f aca="false">IF((LEFT(N1944,2)="US"),"US","")</f>
        <v>US</v>
      </c>
      <c r="C1944" s="191" t="str">
        <f aca="false">M1944</f>
        <v>Natural Gas</v>
      </c>
      <c r="D1944" s="191" t="str">
        <f aca="false">IF(ISNUMBER(FIND("Phy",N1944))=TRUE(),"Physical","Financial")</f>
        <v>Physical</v>
      </c>
      <c r="E1944" s="191" t="n">
        <f aca="false">IF(VLOOKUP(S1944,'DD-Lookup'!$J$6:$L$50,3,FALSE())="Monthly",(YEAR(AC1944)-YEAR(AB1944))*12+MONTH(AC1944)-MONTH(AB1944)+1,(AC1944-AB1944+1))</f>
        <v>1</v>
      </c>
      <c r="F1944" s="220" t="n">
        <f aca="false">E1944*SUM(P1944:Q1944)</f>
        <v>5000</v>
      </c>
      <c r="G1944" s="196" t="n">
        <v>1246610</v>
      </c>
      <c r="H1944" s="197" t="n">
        <v>37026.3680092593</v>
      </c>
      <c r="I1944" s="0" t="s">
        <v>2302</v>
      </c>
      <c r="M1944" s="0" t="s">
        <v>927</v>
      </c>
      <c r="N1944" s="0" t="s">
        <v>1371</v>
      </c>
      <c r="O1944" s="0" t="s">
        <v>1689</v>
      </c>
      <c r="Q1944" s="198" t="n">
        <v>5000</v>
      </c>
      <c r="S1944" s="0" t="s">
        <v>1343</v>
      </c>
      <c r="T1944" s="0" t="s">
        <v>772</v>
      </c>
      <c r="U1944" s="200" t="n">
        <v>6.05</v>
      </c>
      <c r="V1944" s="0" t="s">
        <v>2303</v>
      </c>
      <c r="W1944" s="0" t="s">
        <v>1675</v>
      </c>
      <c r="X1944" s="0" t="s">
        <v>1676</v>
      </c>
      <c r="Y1944" s="0" t="s">
        <v>1376</v>
      </c>
      <c r="Z1944" s="0" t="s">
        <v>573</v>
      </c>
      <c r="AA1944" s="0" t="n">
        <v>789478</v>
      </c>
      <c r="AB1944" s="197" t="n">
        <v>37027.875</v>
      </c>
      <c r="AC1944" s="197" t="n">
        <v>37027.875</v>
      </c>
    </row>
    <row r="1945" customFormat="false" ht="12.75" hidden="false" customHeight="false" outlineLevel="0" collapsed="false">
      <c r="A1945" s="191" t="str">
        <f aca="false">B1945&amp;" "&amp;C1945&amp;" "&amp;D1945</f>
        <v>US Natural Gas Physical</v>
      </c>
      <c r="B1945" s="191" t="str">
        <f aca="false">IF((LEFT(N1945,2)="US"),"US","")</f>
        <v>US</v>
      </c>
      <c r="C1945" s="191" t="str">
        <f aca="false">M1945</f>
        <v>Natural Gas</v>
      </c>
      <c r="D1945" s="191" t="str">
        <f aca="false">IF(ISNUMBER(FIND("Phy",N1945))=TRUE(),"Physical","Financial")</f>
        <v>Physical</v>
      </c>
      <c r="E1945" s="191" t="n">
        <f aca="false">IF(VLOOKUP(S1945,'DD-Lookup'!$J$6:$L$50,3,FALSE())="Monthly",(YEAR(AC1945)-YEAR(AB1945))*12+MONTH(AC1945)-MONTH(AB1945)+1,(AC1945-AB1945+1))</f>
        <v>1</v>
      </c>
      <c r="F1945" s="220" t="n">
        <f aca="false">E1945*SUM(P1945:Q1945)</f>
        <v>1755</v>
      </c>
      <c r="G1945" s="196" t="n">
        <v>1246612</v>
      </c>
      <c r="H1945" s="197" t="n">
        <v>37026.3680324074</v>
      </c>
      <c r="I1945" s="0" t="s">
        <v>1228</v>
      </c>
      <c r="M1945" s="0" t="s">
        <v>927</v>
      </c>
      <c r="N1945" s="0" t="s">
        <v>1371</v>
      </c>
      <c r="O1945" s="0" t="s">
        <v>1805</v>
      </c>
      <c r="Q1945" s="198" t="n">
        <v>1755</v>
      </c>
      <c r="S1945" s="0" t="s">
        <v>1343</v>
      </c>
      <c r="T1945" s="0" t="s">
        <v>772</v>
      </c>
      <c r="U1945" s="200" t="n">
        <v>3.1</v>
      </c>
      <c r="V1945" s="0" t="s">
        <v>1799</v>
      </c>
      <c r="W1945" s="0" t="s">
        <v>1800</v>
      </c>
      <c r="X1945" s="0" t="s">
        <v>1801</v>
      </c>
      <c r="Y1945" s="0" t="s">
        <v>1376</v>
      </c>
      <c r="Z1945" s="0" t="s">
        <v>573</v>
      </c>
      <c r="AA1945" s="0" t="n">
        <v>789482</v>
      </c>
      <c r="AB1945" s="197" t="n">
        <v>37027.875</v>
      </c>
      <c r="AC1945" s="197" t="n">
        <v>37027.875</v>
      </c>
    </row>
    <row r="1946" customFormat="false" ht="12.75" hidden="false" customHeight="false" outlineLevel="0" collapsed="false">
      <c r="A1946" s="191" t="str">
        <f aca="false">B1946&amp;" "&amp;C1946&amp;" "&amp;D1946</f>
        <v>US Natural Gas Physical</v>
      </c>
      <c r="B1946" s="191" t="str">
        <f aca="false">IF((LEFT(N1946,2)="US"),"US","")</f>
        <v>US</v>
      </c>
      <c r="C1946" s="191" t="str">
        <f aca="false">M1946</f>
        <v>Natural Gas</v>
      </c>
      <c r="D1946" s="191" t="str">
        <f aca="false">IF(ISNUMBER(FIND("Phy",N1946))=TRUE(),"Physical","Financial")</f>
        <v>Physical</v>
      </c>
      <c r="E1946" s="191" t="n">
        <f aca="false">IF(VLOOKUP(S1946,'DD-Lookup'!$J$6:$L$50,3,FALSE())="Monthly",(YEAR(AC1946)-YEAR(AB1946))*12+MONTH(AC1946)-MONTH(AB1946)+1,(AC1946-AB1946+1))</f>
        <v>1</v>
      </c>
      <c r="F1946" s="220" t="n">
        <f aca="false">E1946*SUM(P1946:Q1946)</f>
        <v>10000</v>
      </c>
      <c r="G1946" s="196" t="n">
        <v>1246611</v>
      </c>
      <c r="H1946" s="197" t="n">
        <v>37026.3680324074</v>
      </c>
      <c r="I1946" s="0" t="s">
        <v>1251</v>
      </c>
      <c r="M1946" s="0" t="s">
        <v>927</v>
      </c>
      <c r="N1946" s="0" t="s">
        <v>1371</v>
      </c>
      <c r="O1946" s="0" t="s">
        <v>1372</v>
      </c>
      <c r="Q1946" s="198" t="n">
        <v>10000</v>
      </c>
      <c r="S1946" s="0" t="s">
        <v>1343</v>
      </c>
      <c r="T1946" s="0" t="s">
        <v>772</v>
      </c>
      <c r="U1946" s="200" t="n">
        <v>4.5688</v>
      </c>
      <c r="V1946" s="0" t="s">
        <v>1440</v>
      </c>
      <c r="W1946" s="0" t="s">
        <v>1374</v>
      </c>
      <c r="X1946" s="0" t="s">
        <v>1375</v>
      </c>
      <c r="Y1946" s="0" t="s">
        <v>1376</v>
      </c>
      <c r="Z1946" s="0" t="s">
        <v>573</v>
      </c>
      <c r="AA1946" s="0" t="n">
        <v>789479</v>
      </c>
      <c r="AB1946" s="197" t="n">
        <v>37027.875</v>
      </c>
      <c r="AC1946" s="197" t="n">
        <v>37027.875</v>
      </c>
    </row>
    <row r="1947" customFormat="false" ht="12.75" hidden="false" customHeight="false" outlineLevel="0" collapsed="false">
      <c r="A1947" s="191" t="str">
        <f aca="false">B1947&amp;" "&amp;C1947&amp;" "&amp;D1947</f>
        <v>US Natural Gas Financial</v>
      </c>
      <c r="B1947" s="191" t="str">
        <f aca="false">IF((LEFT(N1947,2)="US"),"US","")</f>
        <v>US</v>
      </c>
      <c r="C1947" s="191" t="str">
        <f aca="false">M1947</f>
        <v>Natural Gas</v>
      </c>
      <c r="D1947" s="191" t="str">
        <f aca="false">IF(ISNUMBER(FIND("Phy",N1947))=TRUE(),"Physical","Financial")</f>
        <v>Financial</v>
      </c>
      <c r="E1947" s="191" t="n">
        <f aca="false">IF(VLOOKUP(S1947,'DD-Lookup'!$J$6:$L$50,3,FALSE())="Monthly",(YEAR(AC1947)-YEAR(AB1947))*12+MONTH(AC1947)-MONTH(AB1947)+1,(AC1947-AB1947+1))</f>
        <v>31</v>
      </c>
      <c r="F1947" s="220" t="n">
        <f aca="false">E1947*SUM(P1947:Q1947)</f>
        <v>3100</v>
      </c>
      <c r="G1947" s="196" t="n">
        <v>1246613</v>
      </c>
      <c r="H1947" s="197" t="n">
        <v>37026.3680439815</v>
      </c>
      <c r="I1947" s="0" t="s">
        <v>1420</v>
      </c>
      <c r="M1947" s="0" t="s">
        <v>927</v>
      </c>
      <c r="N1947" s="0" t="s">
        <v>2331</v>
      </c>
      <c r="O1947" s="0" t="s">
        <v>2456</v>
      </c>
      <c r="P1947" s="198" t="n">
        <v>100</v>
      </c>
      <c r="S1947" s="0" t="s">
        <v>2060</v>
      </c>
      <c r="T1947" s="0" t="s">
        <v>772</v>
      </c>
      <c r="U1947" s="200" t="n">
        <v>0.1</v>
      </c>
      <c r="V1947" s="0" t="s">
        <v>2457</v>
      </c>
      <c r="W1947" s="0" t="s">
        <v>2061</v>
      </c>
      <c r="X1947" s="0" t="s">
        <v>2062</v>
      </c>
      <c r="Y1947" s="0" t="s">
        <v>893</v>
      </c>
      <c r="Z1947" s="0" t="s">
        <v>573</v>
      </c>
      <c r="AA1947" s="0" t="s">
        <v>2468</v>
      </c>
      <c r="AB1947" s="197" t="n">
        <v>37073</v>
      </c>
      <c r="AC1947" s="197" t="n">
        <v>37103</v>
      </c>
      <c r="AD1947" s="0" t="n">
        <f aca="false">(AC1947-AB1947+1)*SUM(P1947:Q1947)</f>
        <v>3100</v>
      </c>
    </row>
    <row r="1948" customFormat="false" ht="12.75" hidden="false" customHeight="false" outlineLevel="0" collapsed="false">
      <c r="A1948" s="191" t="str">
        <f aca="false">B1948&amp;" "&amp;C1948&amp;" "&amp;D1948</f>
        <v>US Natural Gas Physical</v>
      </c>
      <c r="B1948" s="191" t="str">
        <f aca="false">IF((LEFT(N1948,2)="US"),"US","")</f>
        <v>US</v>
      </c>
      <c r="C1948" s="191" t="str">
        <f aca="false">M1948</f>
        <v>Natural Gas</v>
      </c>
      <c r="D1948" s="191" t="str">
        <f aca="false">IF(ISNUMBER(FIND("Phy",N1948))=TRUE(),"Physical","Financial")</f>
        <v>Physical</v>
      </c>
      <c r="E1948" s="191" t="n">
        <f aca="false">IF(VLOOKUP(S1948,'DD-Lookup'!$J$6:$L$50,3,FALSE())="Monthly",(YEAR(AC1948)-YEAR(AB1948))*12+MONTH(AC1948)-MONTH(AB1948)+1,(AC1948-AB1948+1))</f>
        <v>1</v>
      </c>
      <c r="F1948" s="220" t="n">
        <f aca="false">E1948*SUM(P1948:Q1948)</f>
        <v>10000</v>
      </c>
      <c r="G1948" s="196" t="n">
        <v>1246616</v>
      </c>
      <c r="H1948" s="197" t="n">
        <v>37026.3680555556</v>
      </c>
      <c r="I1948" s="0" t="s">
        <v>1368</v>
      </c>
      <c r="M1948" s="0" t="s">
        <v>927</v>
      </c>
      <c r="N1948" s="0" t="s">
        <v>1371</v>
      </c>
      <c r="O1948" s="0" t="s">
        <v>1689</v>
      </c>
      <c r="P1948" s="198" t="n">
        <v>10000</v>
      </c>
      <c r="S1948" s="0" t="s">
        <v>1343</v>
      </c>
      <c r="T1948" s="0" t="s">
        <v>772</v>
      </c>
      <c r="U1948" s="200" t="n">
        <v>6</v>
      </c>
      <c r="V1948" s="0" t="s">
        <v>2469</v>
      </c>
      <c r="W1948" s="0" t="s">
        <v>1675</v>
      </c>
      <c r="X1948" s="0" t="s">
        <v>1676</v>
      </c>
      <c r="Y1948" s="0" t="s">
        <v>1376</v>
      </c>
      <c r="Z1948" s="0" t="s">
        <v>573</v>
      </c>
      <c r="AA1948" s="0" t="n">
        <v>789480</v>
      </c>
      <c r="AB1948" s="197" t="n">
        <v>37027.875</v>
      </c>
      <c r="AC1948" s="197" t="n">
        <v>37027.875</v>
      </c>
    </row>
    <row r="1949" customFormat="false" ht="12.75" hidden="false" customHeight="false" outlineLevel="0" collapsed="false">
      <c r="A1949" s="191" t="str">
        <f aca="false">B1949&amp;" "&amp;C1949&amp;" "&amp;D1949</f>
        <v>US Crude Financial</v>
      </c>
      <c r="B1949" s="191" t="str">
        <f aca="false">IF((LEFT(N1949,2)="US"),"US","")</f>
        <v>US</v>
      </c>
      <c r="C1949" s="191" t="str">
        <f aca="false">M1949</f>
        <v>Crude</v>
      </c>
      <c r="D1949" s="191" t="str">
        <f aca="false">IF(ISNUMBER(FIND("Phy",N1949))=TRUE(),"Physical","Financial")</f>
        <v>Financial</v>
      </c>
      <c r="E1949" s="191" t="n">
        <f aca="false">IF(VLOOKUP(S1949,'DD-Lookup'!$J$6:$L$50,3,FALSE())="Monthly",(YEAR(AC1949)-YEAR(AB1949))*12+MONTH(AC1949)-MONTH(AB1949)+1,(AC1949-AB1949+1))</f>
        <v>1</v>
      </c>
      <c r="F1949" s="220" t="n">
        <f aca="false">E1949*SUM(P1949:Q1949)</f>
        <v>50000</v>
      </c>
      <c r="G1949" s="196" t="n">
        <v>1246618</v>
      </c>
      <c r="H1949" s="197" t="n">
        <v>37026.368125</v>
      </c>
      <c r="I1949" s="0" t="s">
        <v>1137</v>
      </c>
      <c r="M1949" s="0" t="s">
        <v>60</v>
      </c>
      <c r="N1949" s="0" t="s">
        <v>1138</v>
      </c>
      <c r="O1949" s="0" t="s">
        <v>1139</v>
      </c>
      <c r="P1949" s="198" t="n">
        <v>50000</v>
      </c>
      <c r="S1949" s="0" t="s">
        <v>1140</v>
      </c>
      <c r="T1949" s="0" t="s">
        <v>772</v>
      </c>
      <c r="U1949" s="200" t="n">
        <v>28.82</v>
      </c>
      <c r="V1949" s="0" t="s">
        <v>2470</v>
      </c>
      <c r="W1949" s="0" t="s">
        <v>1142</v>
      </c>
      <c r="X1949" s="0" t="s">
        <v>1143</v>
      </c>
      <c r="Y1949" s="0" t="s">
        <v>893</v>
      </c>
      <c r="Z1949" s="0" t="s">
        <v>573</v>
      </c>
      <c r="AA1949" s="0" t="s">
        <v>2471</v>
      </c>
      <c r="AB1949" s="197" t="n">
        <v>37043</v>
      </c>
      <c r="AC1949" s="197" t="n">
        <v>37072</v>
      </c>
    </row>
    <row r="1950" customFormat="false" ht="12.75" hidden="false" customHeight="false" outlineLevel="0" collapsed="false">
      <c r="A1950" s="191" t="str">
        <f aca="false">B1950&amp;" "&amp;C1950&amp;" "&amp;D1950</f>
        <v>US Natural Gas Physical</v>
      </c>
      <c r="B1950" s="191" t="str">
        <f aca="false">IF((LEFT(N1950,2)="US"),"US","")</f>
        <v>US</v>
      </c>
      <c r="C1950" s="191" t="str">
        <f aca="false">M1950</f>
        <v>Natural Gas</v>
      </c>
      <c r="D1950" s="191" t="str">
        <f aca="false">IF(ISNUMBER(FIND("Phy",N1950))=TRUE(),"Physical","Financial")</f>
        <v>Physical</v>
      </c>
      <c r="E1950" s="191" t="n">
        <f aca="false">IF(VLOOKUP(S1950,'DD-Lookup'!$J$6:$L$50,3,FALSE())="Monthly",(YEAR(AC1950)-YEAR(AB1950))*12+MONTH(AC1950)-MONTH(AB1950)+1,(AC1950-AB1950+1))</f>
        <v>1</v>
      </c>
      <c r="F1950" s="220" t="n">
        <f aca="false">E1950*SUM(P1950:Q1950)</f>
        <v>10000</v>
      </c>
      <c r="G1950" s="196" t="n">
        <v>1246619</v>
      </c>
      <c r="H1950" s="197" t="n">
        <v>37026.3681365741</v>
      </c>
      <c r="I1950" s="0" t="s">
        <v>633</v>
      </c>
      <c r="M1950" s="0" t="s">
        <v>927</v>
      </c>
      <c r="N1950" s="0" t="s">
        <v>1814</v>
      </c>
      <c r="O1950" s="0" t="s">
        <v>2370</v>
      </c>
      <c r="Q1950" s="198" t="n">
        <v>10000</v>
      </c>
      <c r="S1950" s="0" t="s">
        <v>1343</v>
      </c>
      <c r="T1950" s="0" t="s">
        <v>772</v>
      </c>
      <c r="U1950" s="200" t="n">
        <v>4.355</v>
      </c>
      <c r="V1950" s="0" t="s">
        <v>1599</v>
      </c>
      <c r="W1950" s="0" t="s">
        <v>1817</v>
      </c>
      <c r="X1950" s="0" t="s">
        <v>1818</v>
      </c>
      <c r="Y1950" s="0" t="s">
        <v>1376</v>
      </c>
      <c r="Z1950" s="0" t="s">
        <v>1819</v>
      </c>
      <c r="AA1950" s="0" t="n">
        <v>789483</v>
      </c>
      <c r="AB1950" s="197" t="n">
        <v>37027.875</v>
      </c>
      <c r="AC1950" s="197" t="n">
        <v>37027.875</v>
      </c>
    </row>
    <row r="1951" customFormat="false" ht="12.75" hidden="false" customHeight="false" outlineLevel="0" collapsed="false">
      <c r="A1951" s="191" t="str">
        <f aca="false">B1951&amp;" "&amp;C1951&amp;" "&amp;D1951</f>
        <v>US Natural Gas Financial</v>
      </c>
      <c r="B1951" s="191" t="str">
        <f aca="false">IF((LEFT(N1951,2)="US"),"US","")</f>
        <v>US</v>
      </c>
      <c r="C1951" s="191" t="str">
        <f aca="false">M1951</f>
        <v>Natural Gas</v>
      </c>
      <c r="D1951" s="191" t="str">
        <f aca="false">IF(ISNUMBER(FIND("Phy",N1951))=TRUE(),"Physical","Financial")</f>
        <v>Financial</v>
      </c>
      <c r="E1951" s="191" t="n">
        <f aca="false">IF(VLOOKUP(S1951,'DD-Lookup'!$J$6:$L$50,3,FALSE())="Monthly",(YEAR(AC1951)-YEAR(AB1951))*12+MONTH(AC1951)-MONTH(AB1951)+1,(AC1951-AB1951+1))</f>
        <v>30</v>
      </c>
      <c r="F1951" s="220" t="n">
        <f aca="false">E1951*SUM(P1951:Q1951)</f>
        <v>450000</v>
      </c>
      <c r="G1951" s="196" t="n">
        <v>1246620</v>
      </c>
      <c r="H1951" s="197" t="n">
        <v>37026.3681712963</v>
      </c>
      <c r="I1951" s="0" t="s">
        <v>1228</v>
      </c>
      <c r="M1951" s="0" t="s">
        <v>927</v>
      </c>
      <c r="N1951" s="0" t="s">
        <v>1341</v>
      </c>
      <c r="O1951" s="0" t="s">
        <v>1342</v>
      </c>
      <c r="P1951" s="198" t="n">
        <v>15000</v>
      </c>
      <c r="S1951" s="0" t="s">
        <v>1343</v>
      </c>
      <c r="T1951" s="0" t="s">
        <v>772</v>
      </c>
      <c r="U1951" s="200" t="n">
        <v>4.515</v>
      </c>
      <c r="V1951" s="0" t="s">
        <v>1610</v>
      </c>
      <c r="W1951" s="0" t="s">
        <v>1345</v>
      </c>
      <c r="X1951" s="0" t="s">
        <v>1346</v>
      </c>
      <c r="Y1951" s="0" t="s">
        <v>893</v>
      </c>
      <c r="Z1951" s="0" t="s">
        <v>573</v>
      </c>
      <c r="AA1951" s="0" t="s">
        <v>2472</v>
      </c>
      <c r="AB1951" s="197" t="n">
        <v>37043.875</v>
      </c>
      <c r="AC1951" s="197" t="n">
        <v>37072.875</v>
      </c>
      <c r="AD1951" s="0" t="n">
        <f aca="false">(AC1951-AB1951+1)*SUM(P1951:Q1951)</f>
        <v>450000</v>
      </c>
    </row>
    <row r="1952" customFormat="false" ht="12.75" hidden="false" customHeight="false" outlineLevel="0" collapsed="false">
      <c r="A1952" s="191" t="str">
        <f aca="false">B1952&amp;" "&amp;C1952&amp;" "&amp;D1952</f>
        <v>US Natural Gas Physical</v>
      </c>
      <c r="B1952" s="191" t="str">
        <f aca="false">IF((LEFT(N1952,2)="US"),"US","")</f>
        <v>US</v>
      </c>
      <c r="C1952" s="191" t="str">
        <f aca="false">M1952</f>
        <v>Natural Gas</v>
      </c>
      <c r="D1952" s="191" t="str">
        <f aca="false">IF(ISNUMBER(FIND("Phy",N1952))=TRUE(),"Physical","Financial")</f>
        <v>Physical</v>
      </c>
      <c r="E1952" s="191" t="n">
        <f aca="false">IF(VLOOKUP(S1952,'DD-Lookup'!$J$6:$L$50,3,FALSE())="Monthly",(YEAR(AC1952)-YEAR(AB1952))*12+MONTH(AC1952)-MONTH(AB1952)+1,(AC1952-AB1952+1))</f>
        <v>1</v>
      </c>
      <c r="F1952" s="220" t="n">
        <f aca="false">E1952*SUM(P1952:Q1952)</f>
        <v>10000</v>
      </c>
      <c r="G1952" s="196" t="n">
        <v>1246621</v>
      </c>
      <c r="H1952" s="197" t="n">
        <v>37026.3681944445</v>
      </c>
      <c r="I1952" s="0" t="s">
        <v>2473</v>
      </c>
      <c r="M1952" s="0" t="s">
        <v>927</v>
      </c>
      <c r="N1952" s="0" t="s">
        <v>1371</v>
      </c>
      <c r="O1952" s="0" t="s">
        <v>1457</v>
      </c>
      <c r="P1952" s="198" t="n">
        <v>10000</v>
      </c>
      <c r="S1952" s="0" t="s">
        <v>1343</v>
      </c>
      <c r="T1952" s="0" t="s">
        <v>772</v>
      </c>
      <c r="U1952" s="200" t="n">
        <v>4.42</v>
      </c>
      <c r="V1952" s="0" t="s">
        <v>2474</v>
      </c>
      <c r="W1952" s="0" t="s">
        <v>1459</v>
      </c>
      <c r="X1952" s="0" t="s">
        <v>1460</v>
      </c>
      <c r="Y1952" s="0" t="s">
        <v>1376</v>
      </c>
      <c r="Z1952" s="0" t="s">
        <v>573</v>
      </c>
      <c r="AA1952" s="0" t="n">
        <v>789484</v>
      </c>
      <c r="AB1952" s="197" t="n">
        <v>37027.875</v>
      </c>
      <c r="AC1952" s="197" t="n">
        <v>37027.875</v>
      </c>
    </row>
    <row r="1953" customFormat="false" ht="12.75" hidden="false" customHeight="false" outlineLevel="0" collapsed="false">
      <c r="A1953" s="191" t="str">
        <f aca="false">B1953&amp;" "&amp;C1953&amp;" "&amp;D1953</f>
        <v>US Natural Gas Financial</v>
      </c>
      <c r="B1953" s="191" t="str">
        <f aca="false">IF((LEFT(N1953,2)="US"),"US","")</f>
        <v>US</v>
      </c>
      <c r="C1953" s="191" t="str">
        <f aca="false">M1953</f>
        <v>Natural Gas</v>
      </c>
      <c r="D1953" s="191" t="str">
        <f aca="false">IF(ISNUMBER(FIND("Phy",N1953))=TRUE(),"Physical","Financial")</f>
        <v>Financial</v>
      </c>
      <c r="E1953" s="191" t="n">
        <f aca="false">IF(VLOOKUP(S1953,'DD-Lookup'!$J$6:$L$50,3,FALSE())="Monthly",(YEAR(AC1953)-YEAR(AB1953))*12+MONTH(AC1953)-MONTH(AB1953)+1,(AC1953-AB1953+1))</f>
        <v>31</v>
      </c>
      <c r="F1953" s="220" t="n">
        <f aca="false">E1953*SUM(P1953:Q1953)</f>
        <v>3100</v>
      </c>
      <c r="G1953" s="196" t="n">
        <v>1246622</v>
      </c>
      <c r="H1953" s="197" t="n">
        <v>37026.3682291667</v>
      </c>
      <c r="I1953" s="0" t="s">
        <v>1420</v>
      </c>
      <c r="M1953" s="0" t="s">
        <v>927</v>
      </c>
      <c r="N1953" s="0" t="s">
        <v>2331</v>
      </c>
      <c r="O1953" s="0" t="s">
        <v>2456</v>
      </c>
      <c r="P1953" s="198" t="n">
        <v>100</v>
      </c>
      <c r="S1953" s="0" t="s">
        <v>2060</v>
      </c>
      <c r="T1953" s="0" t="s">
        <v>772</v>
      </c>
      <c r="U1953" s="200" t="n">
        <v>0.1</v>
      </c>
      <c r="V1953" s="0" t="s">
        <v>2457</v>
      </c>
      <c r="W1953" s="0" t="s">
        <v>2061</v>
      </c>
      <c r="X1953" s="0" t="s">
        <v>2062</v>
      </c>
      <c r="Y1953" s="0" t="s">
        <v>893</v>
      </c>
      <c r="Z1953" s="0" t="s">
        <v>573</v>
      </c>
      <c r="AA1953" s="0" t="s">
        <v>2475</v>
      </c>
      <c r="AB1953" s="197" t="n">
        <v>37073</v>
      </c>
      <c r="AC1953" s="197" t="n">
        <v>37103</v>
      </c>
      <c r="AD1953" s="0" t="n">
        <f aca="false">(AC1953-AB1953+1)*SUM(P1953:Q1953)</f>
        <v>3100</v>
      </c>
    </row>
    <row r="1954" customFormat="false" ht="12.75" hidden="false" customHeight="false" outlineLevel="0" collapsed="false">
      <c r="A1954" s="191" t="str">
        <f aca="false">B1954&amp;" "&amp;C1954&amp;" "&amp;D1954</f>
        <v> Metals Financial</v>
      </c>
      <c r="B1954" s="191" t="str">
        <f aca="false">IF((LEFT(N1954,2)="US"),"US","")</f>
        <v/>
      </c>
      <c r="C1954" s="191" t="str">
        <f aca="false">M1954</f>
        <v>Metals</v>
      </c>
      <c r="D1954" s="191" t="str">
        <f aca="false">IF(ISNUMBER(FIND("Phy",N1954))=TRUE(),"Physical","Financial")</f>
        <v>Financial</v>
      </c>
      <c r="E1954" s="191" t="n">
        <f aca="false">IF(VLOOKUP(S1954,'DD-Lookup'!$J$6:$L$50,3,FALSE())="Monthly",(YEAR(AC1954)-YEAR(AB1954))*12+MONTH(AC1954)-MONTH(AB1954)+1,(AC1954-AB1954+1))</f>
        <v>1</v>
      </c>
      <c r="F1954" s="220" t="n">
        <f aca="false">E1954*SUM(P1954:Q1954)</f>
        <v>2</v>
      </c>
      <c r="G1954" s="196" t="n">
        <v>1246623</v>
      </c>
      <c r="H1954" s="197" t="n">
        <v>37026.3682407407</v>
      </c>
      <c r="I1954" s="0" t="s">
        <v>896</v>
      </c>
      <c r="M1954" s="0" t="s">
        <v>768</v>
      </c>
      <c r="N1954" s="0" t="s">
        <v>870</v>
      </c>
      <c r="O1954" s="0" t="s">
        <v>871</v>
      </c>
      <c r="Q1954" s="198" t="n">
        <v>2</v>
      </c>
      <c r="S1954" s="0" t="s">
        <v>771</v>
      </c>
      <c r="T1954" s="0" t="s">
        <v>772</v>
      </c>
      <c r="U1954" s="200" t="n">
        <v>1514</v>
      </c>
      <c r="V1954" s="0" t="s">
        <v>996</v>
      </c>
      <c r="W1954" s="0" t="s">
        <v>820</v>
      </c>
      <c r="X1954" s="0" t="s">
        <v>775</v>
      </c>
      <c r="Y1954" s="0" t="s">
        <v>776</v>
      </c>
      <c r="Z1954" s="0" t="s">
        <v>777</v>
      </c>
      <c r="AA1954" s="0" t="n">
        <v>2129854</v>
      </c>
    </row>
    <row r="1955" customFormat="false" ht="12.75" hidden="false" customHeight="false" outlineLevel="0" collapsed="false">
      <c r="A1955" s="191" t="str">
        <f aca="false">B1955&amp;" "&amp;C1955&amp;" "&amp;D1955</f>
        <v>US Natural Gas Physical</v>
      </c>
      <c r="B1955" s="191" t="str">
        <f aca="false">IF((LEFT(N1955,2)="US"),"US","")</f>
        <v>US</v>
      </c>
      <c r="C1955" s="191" t="str">
        <f aca="false">M1955</f>
        <v>Natural Gas</v>
      </c>
      <c r="D1955" s="191" t="str">
        <f aca="false">IF(ISNUMBER(FIND("Phy",N1955))=TRUE(),"Physical","Financial")</f>
        <v>Physical</v>
      </c>
      <c r="E1955" s="191" t="n">
        <f aca="false">IF(VLOOKUP(S1955,'DD-Lookup'!$J$6:$L$50,3,FALSE())="Monthly",(YEAR(AC1955)-YEAR(AB1955))*12+MONTH(AC1955)-MONTH(AB1955)+1,(AC1955-AB1955+1))</f>
        <v>1</v>
      </c>
      <c r="F1955" s="220" t="n">
        <f aca="false">E1955*SUM(P1955:Q1955)</f>
        <v>10000</v>
      </c>
      <c r="G1955" s="196" t="n">
        <v>1246626</v>
      </c>
      <c r="H1955" s="197" t="n">
        <v>37026.3682638889</v>
      </c>
      <c r="I1955" s="0" t="s">
        <v>1251</v>
      </c>
      <c r="M1955" s="0" t="s">
        <v>927</v>
      </c>
      <c r="N1955" s="0" t="s">
        <v>1371</v>
      </c>
      <c r="O1955" s="0" t="s">
        <v>1372</v>
      </c>
      <c r="Q1955" s="198" t="n">
        <v>10000</v>
      </c>
      <c r="S1955" s="0" t="s">
        <v>1343</v>
      </c>
      <c r="T1955" s="0" t="s">
        <v>772</v>
      </c>
      <c r="U1955" s="200" t="n">
        <v>4.575</v>
      </c>
      <c r="V1955" s="0" t="s">
        <v>1440</v>
      </c>
      <c r="W1955" s="0" t="s">
        <v>1374</v>
      </c>
      <c r="X1955" s="0" t="s">
        <v>1375</v>
      </c>
      <c r="Y1955" s="0" t="s">
        <v>1376</v>
      </c>
      <c r="Z1955" s="0" t="s">
        <v>573</v>
      </c>
      <c r="AA1955" s="0" t="n">
        <v>789485</v>
      </c>
      <c r="AB1955" s="197" t="n">
        <v>37027.875</v>
      </c>
      <c r="AC1955" s="197" t="n">
        <v>37027.875</v>
      </c>
    </row>
    <row r="1956" customFormat="false" ht="12.75" hidden="false" customHeight="false" outlineLevel="0" collapsed="false">
      <c r="A1956" s="191" t="str">
        <f aca="false">B1956&amp;" "&amp;C1956&amp;" "&amp;D1956</f>
        <v>US Natural Gas Financial</v>
      </c>
      <c r="B1956" s="191" t="str">
        <f aca="false">IF((LEFT(N1956,2)="US"),"US","")</f>
        <v>US</v>
      </c>
      <c r="C1956" s="191" t="str">
        <f aca="false">M1956</f>
        <v>Natural Gas</v>
      </c>
      <c r="D1956" s="191" t="str">
        <f aca="false">IF(ISNUMBER(FIND("Phy",N1956))=TRUE(),"Physical","Financial")</f>
        <v>Financial</v>
      </c>
      <c r="E1956" s="191" t="n">
        <f aca="false">IF(VLOOKUP(S1956,'DD-Lookup'!$J$6:$L$50,3,FALSE())="Monthly",(YEAR(AC1956)-YEAR(AB1956))*12+MONTH(AC1956)-MONTH(AB1956)+1,(AC1956-AB1956+1))</f>
        <v>30</v>
      </c>
      <c r="F1956" s="220" t="n">
        <f aca="false">E1956*SUM(P1956:Q1956)</f>
        <v>300000</v>
      </c>
      <c r="G1956" s="196" t="n">
        <v>1246627</v>
      </c>
      <c r="H1956" s="197" t="n">
        <v>37026.368287037</v>
      </c>
      <c r="I1956" s="0" t="s">
        <v>1257</v>
      </c>
      <c r="M1956" s="0" t="s">
        <v>927</v>
      </c>
      <c r="N1956" s="0" t="s">
        <v>1341</v>
      </c>
      <c r="O1956" s="0" t="s">
        <v>1342</v>
      </c>
      <c r="P1956" s="198" t="n">
        <v>10000</v>
      </c>
      <c r="S1956" s="0" t="s">
        <v>1343</v>
      </c>
      <c r="T1956" s="0" t="s">
        <v>772</v>
      </c>
      <c r="U1956" s="200" t="n">
        <v>4.515</v>
      </c>
      <c r="V1956" s="0" t="s">
        <v>2293</v>
      </c>
      <c r="W1956" s="0" t="s">
        <v>1345</v>
      </c>
      <c r="X1956" s="0" t="s">
        <v>1346</v>
      </c>
      <c r="Y1956" s="0" t="s">
        <v>893</v>
      </c>
      <c r="Z1956" s="0" t="s">
        <v>573</v>
      </c>
      <c r="AA1956" s="0" t="s">
        <v>2476</v>
      </c>
      <c r="AB1956" s="197" t="n">
        <v>37043.875</v>
      </c>
      <c r="AC1956" s="197" t="n">
        <v>37072.875</v>
      </c>
      <c r="AD1956" s="0" t="n">
        <f aca="false">(AC1956-AB1956+1)*SUM(P1956:Q1956)</f>
        <v>300000</v>
      </c>
    </row>
    <row r="1957" customFormat="false" ht="12.75" hidden="false" customHeight="false" outlineLevel="0" collapsed="false">
      <c r="A1957" s="191" t="str">
        <f aca="false">B1957&amp;" "&amp;C1957&amp;" "&amp;D1957</f>
        <v>US Natural Gas Financial</v>
      </c>
      <c r="B1957" s="191" t="str">
        <f aca="false">IF((LEFT(N1957,2)="US"),"US","")</f>
        <v>US</v>
      </c>
      <c r="C1957" s="191" t="str">
        <f aca="false">M1957</f>
        <v>Natural Gas</v>
      </c>
      <c r="D1957" s="191" t="str">
        <f aca="false">IF(ISNUMBER(FIND("Phy",N1957))=TRUE(),"Physical","Financial")</f>
        <v>Financial</v>
      </c>
      <c r="E1957" s="191" t="n">
        <f aca="false">IF(VLOOKUP(S1957,'DD-Lookup'!$J$6:$L$50,3,FALSE())="Monthly",(YEAR(AC1957)-YEAR(AB1957))*12+MONTH(AC1957)-MONTH(AB1957)+1,(AC1957-AB1957+1))</f>
        <v>30</v>
      </c>
      <c r="F1957" s="220" t="n">
        <f aca="false">E1957*SUM(P1957:Q1957)</f>
        <v>150000</v>
      </c>
      <c r="G1957" s="196" t="n">
        <v>1246628</v>
      </c>
      <c r="H1957" s="197" t="n">
        <v>37026.3683449074</v>
      </c>
      <c r="I1957" s="0" t="s">
        <v>2477</v>
      </c>
      <c r="M1957" s="0" t="s">
        <v>927</v>
      </c>
      <c r="N1957" s="0" t="s">
        <v>1341</v>
      </c>
      <c r="O1957" s="0" t="s">
        <v>1342</v>
      </c>
      <c r="P1957" s="198" t="n">
        <v>5000</v>
      </c>
      <c r="S1957" s="0" t="s">
        <v>1343</v>
      </c>
      <c r="T1957" s="0" t="s">
        <v>772</v>
      </c>
      <c r="U1957" s="200" t="n">
        <v>4.515</v>
      </c>
      <c r="V1957" s="0" t="s">
        <v>2478</v>
      </c>
      <c r="W1957" s="0" t="s">
        <v>1345</v>
      </c>
      <c r="X1957" s="0" t="s">
        <v>1346</v>
      </c>
      <c r="Y1957" s="0" t="s">
        <v>893</v>
      </c>
      <c r="Z1957" s="0" t="s">
        <v>573</v>
      </c>
      <c r="AA1957" s="0" t="s">
        <v>2479</v>
      </c>
      <c r="AB1957" s="197" t="n">
        <v>37043.875</v>
      </c>
      <c r="AC1957" s="197" t="n">
        <v>37072.875</v>
      </c>
      <c r="AD1957" s="0" t="n">
        <f aca="false">(AC1957-AB1957+1)*SUM(P1957:Q1957)</f>
        <v>150000</v>
      </c>
    </row>
    <row r="1958" customFormat="false" ht="12.75" hidden="false" customHeight="false" outlineLevel="0" collapsed="false">
      <c r="A1958" s="191" t="str">
        <f aca="false">B1958&amp;" "&amp;C1958&amp;" "&amp;D1958</f>
        <v>US Natural Gas Physical</v>
      </c>
      <c r="B1958" s="191" t="str">
        <f aca="false">IF((LEFT(N1958,2)="US"),"US","")</f>
        <v>US</v>
      </c>
      <c r="C1958" s="191" t="str">
        <f aca="false">M1958</f>
        <v>Natural Gas</v>
      </c>
      <c r="D1958" s="191" t="str">
        <f aca="false">IF(ISNUMBER(FIND("Phy",N1958))=TRUE(),"Physical","Financial")</f>
        <v>Physical</v>
      </c>
      <c r="E1958" s="191" t="n">
        <f aca="false">IF(VLOOKUP(S1958,'DD-Lookup'!$J$6:$L$50,3,FALSE())="Monthly",(YEAR(AC1958)-YEAR(AB1958))*12+MONTH(AC1958)-MONTH(AB1958)+1,(AC1958-AB1958+1))</f>
        <v>1</v>
      </c>
      <c r="F1958" s="220" t="n">
        <f aca="false">E1958*SUM(P1958:Q1958)</f>
        <v>4503</v>
      </c>
      <c r="G1958" s="196" t="n">
        <v>1246629</v>
      </c>
      <c r="H1958" s="197" t="n">
        <v>37026.3683564815</v>
      </c>
      <c r="I1958" s="0" t="s">
        <v>1564</v>
      </c>
      <c r="M1958" s="0" t="s">
        <v>927</v>
      </c>
      <c r="N1958" s="0" t="s">
        <v>1371</v>
      </c>
      <c r="O1958" s="0" t="s">
        <v>1534</v>
      </c>
      <c r="P1958" s="198" t="n">
        <v>4503</v>
      </c>
      <c r="S1958" s="0" t="s">
        <v>1343</v>
      </c>
      <c r="T1958" s="0" t="s">
        <v>772</v>
      </c>
      <c r="U1958" s="200" t="n">
        <v>4.67</v>
      </c>
      <c r="V1958" s="0" t="s">
        <v>1565</v>
      </c>
      <c r="W1958" s="0" t="s">
        <v>1504</v>
      </c>
      <c r="X1958" s="0" t="s">
        <v>1505</v>
      </c>
      <c r="Y1958" s="0" t="s">
        <v>1376</v>
      </c>
      <c r="Z1958" s="0" t="s">
        <v>573</v>
      </c>
      <c r="AA1958" s="0" t="n">
        <v>789486</v>
      </c>
      <c r="AB1958" s="197" t="n">
        <v>37027.875</v>
      </c>
      <c r="AC1958" s="197" t="n">
        <v>37027.875</v>
      </c>
    </row>
    <row r="1959" customFormat="false" ht="12.75" hidden="false" customHeight="false" outlineLevel="0" collapsed="false">
      <c r="A1959" s="191" t="str">
        <f aca="false">B1959&amp;" "&amp;C1959&amp;" "&amp;D1959</f>
        <v>US Natural Gas Physical</v>
      </c>
      <c r="B1959" s="191" t="str">
        <f aca="false">IF((LEFT(N1959,2)="US"),"US","")</f>
        <v>US</v>
      </c>
      <c r="C1959" s="191" t="str">
        <f aca="false">M1959</f>
        <v>Natural Gas</v>
      </c>
      <c r="D1959" s="191" t="str">
        <f aca="false">IF(ISNUMBER(FIND("Phy",N1959))=TRUE(),"Physical","Financial")</f>
        <v>Physical</v>
      </c>
      <c r="E1959" s="191" t="n">
        <f aca="false">IF(VLOOKUP(S1959,'DD-Lookup'!$J$6:$L$50,3,FALSE())="Monthly",(YEAR(AC1959)-YEAR(AB1959))*12+MONTH(AC1959)-MONTH(AB1959)+1,(AC1959-AB1959+1))</f>
        <v>1</v>
      </c>
      <c r="F1959" s="220" t="n">
        <f aca="false">E1959*SUM(P1959:Q1959)</f>
        <v>10000</v>
      </c>
      <c r="G1959" s="196" t="n">
        <v>1246631</v>
      </c>
      <c r="H1959" s="197" t="n">
        <v>37026.3683564815</v>
      </c>
      <c r="I1959" s="0" t="s">
        <v>1788</v>
      </c>
      <c r="M1959" s="0" t="s">
        <v>927</v>
      </c>
      <c r="N1959" s="0" t="s">
        <v>1371</v>
      </c>
      <c r="O1959" s="0" t="s">
        <v>1457</v>
      </c>
      <c r="Q1959" s="198" t="n">
        <v>10000</v>
      </c>
      <c r="S1959" s="0" t="s">
        <v>1343</v>
      </c>
      <c r="T1959" s="0" t="s">
        <v>772</v>
      </c>
      <c r="U1959" s="200" t="n">
        <v>4.425</v>
      </c>
      <c r="V1959" s="0" t="s">
        <v>2480</v>
      </c>
      <c r="W1959" s="0" t="s">
        <v>1459</v>
      </c>
      <c r="X1959" s="0" t="s">
        <v>1460</v>
      </c>
      <c r="Y1959" s="0" t="s">
        <v>1376</v>
      </c>
      <c r="Z1959" s="0" t="s">
        <v>573</v>
      </c>
      <c r="AA1959" s="0" t="n">
        <v>789488</v>
      </c>
      <c r="AB1959" s="197" t="n">
        <v>37027.875</v>
      </c>
      <c r="AC1959" s="197" t="n">
        <v>37027.875</v>
      </c>
    </row>
    <row r="1960" customFormat="false" ht="12.75" hidden="false" customHeight="false" outlineLevel="0" collapsed="false">
      <c r="A1960" s="191" t="str">
        <f aca="false">B1960&amp;" "&amp;C1960&amp;" "&amp;D1960</f>
        <v>US Natural Gas Physical</v>
      </c>
      <c r="B1960" s="191" t="str">
        <f aca="false">IF((LEFT(N1960,2)="US"),"US","")</f>
        <v>US</v>
      </c>
      <c r="C1960" s="191" t="str">
        <f aca="false">M1960</f>
        <v>Natural Gas</v>
      </c>
      <c r="D1960" s="191" t="str">
        <f aca="false">IF(ISNUMBER(FIND("Phy",N1960))=TRUE(),"Physical","Financial")</f>
        <v>Physical</v>
      </c>
      <c r="E1960" s="191" t="n">
        <f aca="false">IF(VLOOKUP(S1960,'DD-Lookup'!$J$6:$L$50,3,FALSE())="Monthly",(YEAR(AC1960)-YEAR(AB1960))*12+MONTH(AC1960)-MONTH(AB1960)+1,(AC1960-AB1960+1))</f>
        <v>1</v>
      </c>
      <c r="F1960" s="220" t="n">
        <f aca="false">E1960*SUM(P1960:Q1960)</f>
        <v>5000</v>
      </c>
      <c r="G1960" s="196" t="n">
        <v>1246630</v>
      </c>
      <c r="H1960" s="197" t="n">
        <v>37026.3683564815</v>
      </c>
      <c r="I1960" s="0" t="s">
        <v>1432</v>
      </c>
      <c r="M1960" s="0" t="s">
        <v>927</v>
      </c>
      <c r="N1960" s="0" t="s">
        <v>1371</v>
      </c>
      <c r="O1960" s="0" t="s">
        <v>1372</v>
      </c>
      <c r="P1960" s="198" t="n">
        <v>5000</v>
      </c>
      <c r="S1960" s="0" t="s">
        <v>1343</v>
      </c>
      <c r="T1960" s="0" t="s">
        <v>772</v>
      </c>
      <c r="U1960" s="200" t="n">
        <v>4.5737</v>
      </c>
      <c r="V1960" s="0" t="s">
        <v>1475</v>
      </c>
      <c r="W1960" s="0" t="s">
        <v>1374</v>
      </c>
      <c r="X1960" s="0" t="s">
        <v>1375</v>
      </c>
      <c r="Y1960" s="0" t="s">
        <v>1376</v>
      </c>
      <c r="Z1960" s="0" t="s">
        <v>573</v>
      </c>
      <c r="AA1960" s="0" t="n">
        <v>789487</v>
      </c>
      <c r="AB1960" s="197" t="n">
        <v>37027.875</v>
      </c>
      <c r="AC1960" s="197" t="n">
        <v>37027.875</v>
      </c>
    </row>
    <row r="1961" customFormat="false" ht="12.75" hidden="false" customHeight="false" outlineLevel="0" collapsed="false">
      <c r="A1961" s="191" t="str">
        <f aca="false">B1961&amp;" "&amp;C1961&amp;" "&amp;D1961</f>
        <v>US Natural Gas Physical</v>
      </c>
      <c r="B1961" s="191" t="str">
        <f aca="false">IF((LEFT(N1961,2)="US"),"US","")</f>
        <v>US</v>
      </c>
      <c r="C1961" s="191" t="str">
        <f aca="false">M1961</f>
        <v>Natural Gas</v>
      </c>
      <c r="D1961" s="191" t="str">
        <f aca="false">IF(ISNUMBER(FIND("Phy",N1961))=TRUE(),"Physical","Financial")</f>
        <v>Physical</v>
      </c>
      <c r="E1961" s="191" t="n">
        <f aca="false">IF(VLOOKUP(S1961,'DD-Lookup'!$J$6:$L$50,3,FALSE())="Monthly",(YEAR(AC1961)-YEAR(AB1961))*12+MONTH(AC1961)-MONTH(AB1961)+1,(AC1961-AB1961+1))</f>
        <v>1</v>
      </c>
      <c r="F1961" s="220" t="n">
        <f aca="false">E1961*SUM(P1961:Q1961)</f>
        <v>10000</v>
      </c>
      <c r="G1961" s="196" t="n">
        <v>1246632</v>
      </c>
      <c r="H1961" s="197" t="n">
        <v>37026.3684490741</v>
      </c>
      <c r="I1961" s="0" t="s">
        <v>1251</v>
      </c>
      <c r="M1961" s="0" t="s">
        <v>927</v>
      </c>
      <c r="N1961" s="0" t="s">
        <v>1371</v>
      </c>
      <c r="O1961" s="0" t="s">
        <v>1372</v>
      </c>
      <c r="P1961" s="198" t="n">
        <v>10000</v>
      </c>
      <c r="S1961" s="0" t="s">
        <v>1343</v>
      </c>
      <c r="T1961" s="0" t="s">
        <v>772</v>
      </c>
      <c r="U1961" s="200" t="n">
        <v>4.5725</v>
      </c>
      <c r="V1961" s="0" t="s">
        <v>1373</v>
      </c>
      <c r="W1961" s="0" t="s">
        <v>1374</v>
      </c>
      <c r="X1961" s="0" t="s">
        <v>1375</v>
      </c>
      <c r="Y1961" s="0" t="s">
        <v>1376</v>
      </c>
      <c r="Z1961" s="0" t="s">
        <v>573</v>
      </c>
      <c r="AA1961" s="0" t="n">
        <v>789489</v>
      </c>
      <c r="AB1961" s="197" t="n">
        <v>37027.875</v>
      </c>
      <c r="AC1961" s="197" t="n">
        <v>37027.875</v>
      </c>
    </row>
    <row r="1962" customFormat="false" ht="12.75" hidden="false" customHeight="false" outlineLevel="0" collapsed="false">
      <c r="A1962" s="191" t="str">
        <f aca="false">B1962&amp;" "&amp;C1962&amp;" "&amp;D1962</f>
        <v> Power Physical</v>
      </c>
      <c r="B1962" s="191" t="str">
        <f aca="false">IF((LEFT(N1962,2)="US"),"US","")</f>
        <v/>
      </c>
      <c r="C1962" s="191" t="str">
        <f aca="false">M1962</f>
        <v>Power</v>
      </c>
      <c r="D1962" s="191" t="str">
        <f aca="false">IF(ISNUMBER(FIND("Phy",N1962))=TRUE(),"Physical","Financial")</f>
        <v>Physical</v>
      </c>
      <c r="E1962" s="191" t="n">
        <f aca="false">IF(VLOOKUP(S1962,'DD-Lookup'!$J$6:$L$50,3,FALSE())="Monthly",(YEAR(AC1962)-YEAR(AB1962))*12+MONTH(AC1962)-MONTH(AB1962)+1,(AC1962-AB1962+1))</f>
        <v>1</v>
      </c>
      <c r="F1962" s="220" t="n">
        <f aca="false">E1962*SUM(P1962:Q1962)</f>
        <v>25</v>
      </c>
      <c r="G1962" s="196" t="n">
        <v>1246633</v>
      </c>
      <c r="H1962" s="197" t="n">
        <v>37026.3684606482</v>
      </c>
      <c r="I1962" s="0" t="s">
        <v>838</v>
      </c>
      <c r="M1962" s="0" t="s">
        <v>72</v>
      </c>
      <c r="N1962" s="0" t="s">
        <v>793</v>
      </c>
      <c r="O1962" s="0" t="s">
        <v>1600</v>
      </c>
      <c r="Q1962" s="198" t="n">
        <v>25</v>
      </c>
      <c r="S1962" s="0" t="s">
        <v>781</v>
      </c>
      <c r="T1962" s="0" t="s">
        <v>795</v>
      </c>
      <c r="U1962" s="200" t="n">
        <v>24</v>
      </c>
      <c r="V1962" s="0" t="s">
        <v>839</v>
      </c>
      <c r="W1962" s="0" t="s">
        <v>797</v>
      </c>
      <c r="X1962" s="0" t="s">
        <v>798</v>
      </c>
      <c r="Y1962" s="0" t="s">
        <v>799</v>
      </c>
      <c r="Z1962" s="0" t="s">
        <v>800</v>
      </c>
      <c r="AA1962" s="0" t="n">
        <v>102425.1</v>
      </c>
      <c r="AB1962" s="197" t="n">
        <v>37028.875</v>
      </c>
      <c r="AC1962" s="197" t="n">
        <v>37028.875</v>
      </c>
    </row>
    <row r="1963" customFormat="false" ht="12.75" hidden="false" customHeight="false" outlineLevel="0" collapsed="false">
      <c r="A1963" s="191" t="str">
        <f aca="false">B1963&amp;" "&amp;C1963&amp;" "&amp;D1963</f>
        <v>US Natural Gas Physical</v>
      </c>
      <c r="B1963" s="191" t="str">
        <f aca="false">IF((LEFT(N1963,2)="US"),"US","")</f>
        <v>US</v>
      </c>
      <c r="C1963" s="191" t="str">
        <f aca="false">M1963</f>
        <v>Natural Gas</v>
      </c>
      <c r="D1963" s="191" t="str">
        <f aca="false">IF(ISNUMBER(FIND("Phy",N1963))=TRUE(),"Physical","Financial")</f>
        <v>Physical</v>
      </c>
      <c r="E1963" s="191" t="n">
        <f aca="false">IF(VLOOKUP(S1963,'DD-Lookup'!$J$6:$L$50,3,FALSE())="Monthly",(YEAR(AC1963)-YEAR(AB1963))*12+MONTH(AC1963)-MONTH(AB1963)+1,(AC1963-AB1963+1))</f>
        <v>1</v>
      </c>
      <c r="F1963" s="220" t="n">
        <f aca="false">E1963*SUM(P1963:Q1963)</f>
        <v>10000</v>
      </c>
      <c r="G1963" s="196" t="n">
        <v>1246634</v>
      </c>
      <c r="H1963" s="197" t="n">
        <v>37026.3685069445</v>
      </c>
      <c r="I1963" s="0" t="s">
        <v>1770</v>
      </c>
      <c r="M1963" s="0" t="s">
        <v>927</v>
      </c>
      <c r="N1963" s="0" t="s">
        <v>1371</v>
      </c>
      <c r="O1963" s="0" t="s">
        <v>2095</v>
      </c>
      <c r="Q1963" s="198" t="n">
        <v>10000</v>
      </c>
      <c r="S1963" s="0" t="s">
        <v>1343</v>
      </c>
      <c r="T1963" s="0" t="s">
        <v>772</v>
      </c>
      <c r="U1963" s="200" t="n">
        <v>4.655</v>
      </c>
      <c r="V1963" s="0" t="s">
        <v>1771</v>
      </c>
      <c r="W1963" s="0" t="s">
        <v>1587</v>
      </c>
      <c r="X1963" s="0" t="s">
        <v>1588</v>
      </c>
      <c r="Y1963" s="0" t="s">
        <v>1376</v>
      </c>
      <c r="Z1963" s="0" t="s">
        <v>573</v>
      </c>
      <c r="AA1963" s="0" t="n">
        <v>789490</v>
      </c>
      <c r="AB1963" s="197" t="n">
        <v>37027.875</v>
      </c>
      <c r="AC1963" s="197" t="n">
        <v>37027.875</v>
      </c>
    </row>
    <row r="1964" customFormat="false" ht="12.75" hidden="false" customHeight="false" outlineLevel="0" collapsed="false">
      <c r="A1964" s="191" t="str">
        <f aca="false">B1964&amp;" "&amp;C1964&amp;" "&amp;D1964</f>
        <v>US Natural Gas Financial</v>
      </c>
      <c r="B1964" s="191" t="str">
        <f aca="false">IF((LEFT(N1964,2)="US"),"US","")</f>
        <v>US</v>
      </c>
      <c r="C1964" s="191" t="str">
        <f aca="false">M1964</f>
        <v>Natural Gas</v>
      </c>
      <c r="D1964" s="191" t="str">
        <f aca="false">IF(ISNUMBER(FIND("Phy",N1964))=TRUE(),"Physical","Financial")</f>
        <v>Financial</v>
      </c>
      <c r="E1964" s="191" t="n">
        <f aca="false">IF(VLOOKUP(S1964,'DD-Lookup'!$J$6:$L$50,3,FALSE())="Monthly",(YEAR(AC1964)-YEAR(AB1964))*12+MONTH(AC1964)-MONTH(AB1964)+1,(AC1964-AB1964+1))</f>
        <v>16</v>
      </c>
      <c r="F1964" s="220" t="n">
        <f aca="false">E1964*SUM(P1964:Q1964)</f>
        <v>240000</v>
      </c>
      <c r="G1964" s="196" t="n">
        <v>1246637</v>
      </c>
      <c r="H1964" s="197" t="n">
        <v>37026.3685532407</v>
      </c>
      <c r="I1964" s="0" t="s">
        <v>609</v>
      </c>
      <c r="M1964" s="0" t="s">
        <v>927</v>
      </c>
      <c r="N1964" s="0" t="s">
        <v>1341</v>
      </c>
      <c r="O1964" s="0" t="s">
        <v>1518</v>
      </c>
      <c r="P1964" s="198" t="n">
        <v>15000</v>
      </c>
      <c r="S1964" s="0" t="s">
        <v>1343</v>
      </c>
      <c r="T1964" s="0" t="s">
        <v>772</v>
      </c>
      <c r="U1964" s="200" t="n">
        <v>4.455</v>
      </c>
      <c r="V1964" s="0" t="s">
        <v>1519</v>
      </c>
      <c r="W1964" s="0" t="s">
        <v>1520</v>
      </c>
      <c r="X1964" s="0" t="s">
        <v>1521</v>
      </c>
      <c r="Y1964" s="0" t="s">
        <v>893</v>
      </c>
      <c r="Z1964" s="0" t="s">
        <v>573</v>
      </c>
      <c r="AA1964" s="0" t="s">
        <v>2481</v>
      </c>
      <c r="AB1964" s="197" t="n">
        <v>37027.875</v>
      </c>
      <c r="AC1964" s="197" t="n">
        <v>37042.875</v>
      </c>
      <c r="AD1964" s="0" t="n">
        <f aca="false">(AC1964-AB1964+1)*SUM(P1964:Q1964)</f>
        <v>240000</v>
      </c>
    </row>
    <row r="1965" customFormat="false" ht="12.75" hidden="false" customHeight="false" outlineLevel="0" collapsed="false">
      <c r="A1965" s="191" t="str">
        <f aca="false">B1965&amp;" "&amp;C1965&amp;" "&amp;D1965</f>
        <v>US Crude Financial</v>
      </c>
      <c r="B1965" s="191" t="str">
        <f aca="false">IF((LEFT(N1965,2)="US"),"US","")</f>
        <v>US</v>
      </c>
      <c r="C1965" s="191" t="str">
        <f aca="false">M1965</f>
        <v>Crude</v>
      </c>
      <c r="D1965" s="191" t="str">
        <f aca="false">IF(ISNUMBER(FIND("Phy",N1965))=TRUE(),"Physical","Financial")</f>
        <v>Financial</v>
      </c>
      <c r="E1965" s="191" t="n">
        <f aca="false">IF(VLOOKUP(S1965,'DD-Lookup'!$J$6:$L$50,3,FALSE())="Monthly",(YEAR(AC1965)-YEAR(AB1965))*12+MONTH(AC1965)-MONTH(AB1965)+1,(AC1965-AB1965+1))</f>
        <v>1</v>
      </c>
      <c r="F1965" s="220" t="n">
        <f aca="false">E1965*SUM(P1965:Q1965)</f>
        <v>50000</v>
      </c>
      <c r="G1965" s="196" t="n">
        <v>1246635</v>
      </c>
      <c r="H1965" s="197" t="n">
        <v>37026.3685532407</v>
      </c>
      <c r="I1965" s="0" t="s">
        <v>1340</v>
      </c>
      <c r="M1965" s="0" t="s">
        <v>60</v>
      </c>
      <c r="N1965" s="0" t="s">
        <v>1138</v>
      </c>
      <c r="O1965" s="0" t="s">
        <v>1139</v>
      </c>
      <c r="Q1965" s="198" t="n">
        <v>50000</v>
      </c>
      <c r="S1965" s="0" t="s">
        <v>1140</v>
      </c>
      <c r="T1965" s="0" t="s">
        <v>772</v>
      </c>
      <c r="U1965" s="200" t="n">
        <v>28.84</v>
      </c>
      <c r="V1965" s="0" t="s">
        <v>2361</v>
      </c>
      <c r="W1965" s="0" t="s">
        <v>1142</v>
      </c>
      <c r="X1965" s="0" t="s">
        <v>1143</v>
      </c>
      <c r="Y1965" s="0" t="s">
        <v>893</v>
      </c>
      <c r="Z1965" s="0" t="s">
        <v>573</v>
      </c>
      <c r="AA1965" s="0" t="s">
        <v>2482</v>
      </c>
      <c r="AB1965" s="197" t="n">
        <v>37043</v>
      </c>
      <c r="AC1965" s="197" t="n">
        <v>37072</v>
      </c>
    </row>
    <row r="1966" customFormat="false" ht="12.75" hidden="false" customHeight="false" outlineLevel="0" collapsed="false">
      <c r="A1966" s="191" t="str">
        <f aca="false">B1966&amp;" "&amp;C1966&amp;" "&amp;D1966</f>
        <v>US Natural Gas Physical</v>
      </c>
      <c r="B1966" s="191" t="str">
        <f aca="false">IF((LEFT(N1966,2)="US"),"US","")</f>
        <v>US</v>
      </c>
      <c r="C1966" s="191" t="str">
        <f aca="false">M1966</f>
        <v>Natural Gas</v>
      </c>
      <c r="D1966" s="191" t="str">
        <f aca="false">IF(ISNUMBER(FIND("Phy",N1966))=TRUE(),"Physical","Financial")</f>
        <v>Physical</v>
      </c>
      <c r="E1966" s="191" t="n">
        <f aca="false">IF(VLOOKUP(S1966,'DD-Lookup'!$J$6:$L$50,3,FALSE())="Monthly",(YEAR(AC1966)-YEAR(AB1966))*12+MONTH(AC1966)-MONTH(AB1966)+1,(AC1966-AB1966+1))</f>
        <v>1</v>
      </c>
      <c r="F1966" s="220" t="n">
        <f aca="false">E1966*SUM(P1966:Q1966)</f>
        <v>5000</v>
      </c>
      <c r="G1966" s="196" t="n">
        <v>1246636</v>
      </c>
      <c r="H1966" s="197" t="n">
        <v>37026.3685532407</v>
      </c>
      <c r="I1966" s="0" t="s">
        <v>1377</v>
      </c>
      <c r="M1966" s="0" t="s">
        <v>927</v>
      </c>
      <c r="N1966" s="0" t="s">
        <v>1371</v>
      </c>
      <c r="O1966" s="0" t="s">
        <v>1436</v>
      </c>
      <c r="P1966" s="198" t="n">
        <v>5000</v>
      </c>
      <c r="S1966" s="0" t="s">
        <v>1343</v>
      </c>
      <c r="T1966" s="0" t="s">
        <v>772</v>
      </c>
      <c r="U1966" s="200" t="n">
        <v>4.34</v>
      </c>
      <c r="V1966" s="0" t="s">
        <v>1473</v>
      </c>
      <c r="W1966" s="0" t="s">
        <v>1424</v>
      </c>
      <c r="X1966" s="0" t="s">
        <v>1425</v>
      </c>
      <c r="Y1966" s="0" t="s">
        <v>1376</v>
      </c>
      <c r="Z1966" s="0" t="s">
        <v>573</v>
      </c>
      <c r="AA1966" s="0" t="n">
        <v>789491</v>
      </c>
      <c r="AB1966" s="197" t="n">
        <v>37027.875</v>
      </c>
      <c r="AC1966" s="197" t="n">
        <v>37027.875</v>
      </c>
    </row>
    <row r="1967" customFormat="false" ht="12.75" hidden="false" customHeight="false" outlineLevel="0" collapsed="false">
      <c r="A1967" s="191" t="str">
        <f aca="false">B1967&amp;" "&amp;C1967&amp;" "&amp;D1967</f>
        <v>US Natural Gas Financial</v>
      </c>
      <c r="B1967" s="191" t="str">
        <f aca="false">IF((LEFT(N1967,2)="US"),"US","")</f>
        <v>US</v>
      </c>
      <c r="C1967" s="191" t="str">
        <f aca="false">M1967</f>
        <v>Natural Gas</v>
      </c>
      <c r="D1967" s="191" t="str">
        <f aca="false">IF(ISNUMBER(FIND("Phy",N1967))=TRUE(),"Physical","Financial")</f>
        <v>Financial</v>
      </c>
      <c r="E1967" s="191" t="n">
        <f aca="false">IF(VLOOKUP(S1967,'DD-Lookup'!$J$6:$L$50,3,FALSE())="Monthly",(YEAR(AC1967)-YEAR(AB1967))*12+MONTH(AC1967)-MONTH(AB1967)+1,(AC1967-AB1967+1))</f>
        <v>30</v>
      </c>
      <c r="F1967" s="220" t="n">
        <f aca="false">E1967*SUM(P1967:Q1967)</f>
        <v>300000</v>
      </c>
      <c r="G1967" s="196" t="n">
        <v>1246639</v>
      </c>
      <c r="H1967" s="197" t="n">
        <v>37026.3685763889</v>
      </c>
      <c r="I1967" s="0" t="s">
        <v>2403</v>
      </c>
      <c r="M1967" s="0" t="s">
        <v>927</v>
      </c>
      <c r="N1967" s="0" t="s">
        <v>1341</v>
      </c>
      <c r="O1967" s="0" t="s">
        <v>1342</v>
      </c>
      <c r="P1967" s="198" t="n">
        <v>10000</v>
      </c>
      <c r="S1967" s="0" t="s">
        <v>1343</v>
      </c>
      <c r="T1967" s="0" t="s">
        <v>772</v>
      </c>
      <c r="U1967" s="200" t="n">
        <v>4.51</v>
      </c>
      <c r="V1967" s="0" t="s">
        <v>2404</v>
      </c>
      <c r="W1967" s="0" t="s">
        <v>1345</v>
      </c>
      <c r="X1967" s="0" t="s">
        <v>1346</v>
      </c>
      <c r="Y1967" s="0" t="s">
        <v>893</v>
      </c>
      <c r="Z1967" s="0" t="s">
        <v>573</v>
      </c>
      <c r="AA1967" s="0" t="s">
        <v>2483</v>
      </c>
      <c r="AB1967" s="197" t="n">
        <v>37043.875</v>
      </c>
      <c r="AC1967" s="197" t="n">
        <v>37072.875</v>
      </c>
      <c r="AD1967" s="0" t="n">
        <f aca="false">(AC1967-AB1967+1)*SUM(P1967:Q1967)</f>
        <v>300000</v>
      </c>
    </row>
    <row r="1968" customFormat="false" ht="12.75" hidden="false" customHeight="false" outlineLevel="0" collapsed="false">
      <c r="A1968" s="191" t="str">
        <f aca="false">B1968&amp;" "&amp;C1968&amp;" "&amp;D1968</f>
        <v> Natural Gas Physical</v>
      </c>
      <c r="B1968" s="191" t="str">
        <f aca="false">IF((LEFT(N1968,2)="US"),"US","")</f>
        <v/>
      </c>
      <c r="C1968" s="191" t="str">
        <f aca="false">M1968</f>
        <v>Natural Gas</v>
      </c>
      <c r="D1968" s="191" t="str">
        <f aca="false">IF(ISNUMBER(FIND("Phy",N1968))=TRUE(),"Physical","Financial")</f>
        <v>Physical</v>
      </c>
      <c r="E1968" s="191" t="n">
        <f aca="false">IF(VLOOKUP(S1968,'DD-Lookup'!$J$6:$L$50,3,FALSE())="Monthly",(YEAR(AC1968)-YEAR(AB1968))*12+MONTH(AC1968)-MONTH(AB1968)+1,(AC1968-AB1968+1))</f>
        <v>16</v>
      </c>
      <c r="F1968" s="220" t="n">
        <f aca="false">E1968*SUM(P1968:Q1968)</f>
        <v>80000</v>
      </c>
      <c r="G1968" s="196" t="n">
        <v>1246638</v>
      </c>
      <c r="H1968" s="197" t="n">
        <v>37026.3685763889</v>
      </c>
      <c r="I1968" s="0" t="s">
        <v>1180</v>
      </c>
      <c r="M1968" s="0" t="s">
        <v>927</v>
      </c>
      <c r="N1968" s="0" t="s">
        <v>1719</v>
      </c>
      <c r="O1968" s="0" t="s">
        <v>2484</v>
      </c>
      <c r="Q1968" s="198" t="n">
        <v>5000</v>
      </c>
      <c r="S1968" s="0" t="s">
        <v>327</v>
      </c>
      <c r="T1968" s="0" t="s">
        <v>1721</v>
      </c>
      <c r="U1968" s="200" t="n">
        <v>6.09</v>
      </c>
      <c r="V1968" s="0" t="s">
        <v>2296</v>
      </c>
      <c r="W1968" s="0" t="s">
        <v>2317</v>
      </c>
      <c r="X1968" s="0" t="s">
        <v>1724</v>
      </c>
      <c r="Y1968" s="0" t="s">
        <v>1376</v>
      </c>
      <c r="Z1968" s="0" t="s">
        <v>646</v>
      </c>
      <c r="AA1968" s="0" t="n">
        <v>789492</v>
      </c>
      <c r="AB1968" s="197" t="n">
        <v>37027.875</v>
      </c>
      <c r="AC1968" s="197" t="n">
        <v>37042.875</v>
      </c>
    </row>
    <row r="1969" customFormat="false" ht="12.75" hidden="false" customHeight="false" outlineLevel="0" collapsed="false">
      <c r="A1969" s="191" t="str">
        <f aca="false">B1969&amp;" "&amp;C1969&amp;" "&amp;D1969</f>
        <v>US Crude Financial</v>
      </c>
      <c r="B1969" s="191" t="str">
        <f aca="false">IF((LEFT(N1969,2)="US"),"US","")</f>
        <v>US</v>
      </c>
      <c r="C1969" s="191" t="str">
        <f aca="false">M1969</f>
        <v>Crude</v>
      </c>
      <c r="D1969" s="191" t="str">
        <f aca="false">IF(ISNUMBER(FIND("Phy",N1969))=TRUE(),"Physical","Financial")</f>
        <v>Financial</v>
      </c>
      <c r="E1969" s="191" t="n">
        <f aca="false">IF(VLOOKUP(S1969,'DD-Lookup'!$J$6:$L$50,3,FALSE())="Monthly",(YEAR(AC1969)-YEAR(AB1969))*12+MONTH(AC1969)-MONTH(AB1969)+1,(AC1969-AB1969+1))</f>
        <v>1</v>
      </c>
      <c r="F1969" s="220" t="n">
        <f aca="false">E1969*SUM(P1969:Q1969)</f>
        <v>50000</v>
      </c>
      <c r="G1969" s="196" t="n">
        <v>1246640</v>
      </c>
      <c r="H1969" s="197" t="n">
        <v>37026.368599537</v>
      </c>
      <c r="I1969" s="0" t="s">
        <v>1137</v>
      </c>
      <c r="M1969" s="0" t="s">
        <v>60</v>
      </c>
      <c r="N1969" s="0" t="s">
        <v>1138</v>
      </c>
      <c r="O1969" s="0" t="s">
        <v>1139</v>
      </c>
      <c r="P1969" s="198" t="n">
        <v>50000</v>
      </c>
      <c r="S1969" s="0" t="s">
        <v>1140</v>
      </c>
      <c r="T1969" s="0" t="s">
        <v>772</v>
      </c>
      <c r="U1969" s="200" t="n">
        <v>28.82</v>
      </c>
      <c r="V1969" s="0" t="s">
        <v>1671</v>
      </c>
      <c r="W1969" s="0" t="s">
        <v>1142</v>
      </c>
      <c r="X1969" s="0" t="s">
        <v>1143</v>
      </c>
      <c r="Y1969" s="0" t="s">
        <v>893</v>
      </c>
      <c r="Z1969" s="0" t="s">
        <v>573</v>
      </c>
      <c r="AA1969" s="0" t="s">
        <v>2485</v>
      </c>
      <c r="AB1969" s="197" t="n">
        <v>37043</v>
      </c>
      <c r="AC1969" s="197" t="n">
        <v>37072</v>
      </c>
    </row>
    <row r="1970" customFormat="false" ht="12.75" hidden="false" customHeight="false" outlineLevel="0" collapsed="false">
      <c r="A1970" s="191" t="str">
        <f aca="false">B1970&amp;" "&amp;C1970&amp;" "&amp;D1970</f>
        <v>US Natural Gas Physical</v>
      </c>
      <c r="B1970" s="191" t="str">
        <f aca="false">IF((LEFT(N1970,2)="US"),"US","")</f>
        <v>US</v>
      </c>
      <c r="C1970" s="191" t="str">
        <f aca="false">M1970</f>
        <v>Natural Gas</v>
      </c>
      <c r="D1970" s="191" t="str">
        <f aca="false">IF(ISNUMBER(FIND("Phy",N1970))=TRUE(),"Physical","Financial")</f>
        <v>Physical</v>
      </c>
      <c r="E1970" s="191" t="n">
        <f aca="false">IF(VLOOKUP(S1970,'DD-Lookup'!$J$6:$L$50,3,FALSE())="Monthly",(YEAR(AC1970)-YEAR(AB1970))*12+MONTH(AC1970)-MONTH(AB1970)+1,(AC1970-AB1970+1))</f>
        <v>1</v>
      </c>
      <c r="F1970" s="220" t="n">
        <f aca="false">E1970*SUM(P1970:Q1970)</f>
        <v>5000</v>
      </c>
      <c r="G1970" s="196" t="n">
        <v>1246641</v>
      </c>
      <c r="H1970" s="197" t="n">
        <v>37026.3686111111</v>
      </c>
      <c r="I1970" s="0" t="s">
        <v>1788</v>
      </c>
      <c r="M1970" s="0" t="s">
        <v>927</v>
      </c>
      <c r="N1970" s="0" t="s">
        <v>1371</v>
      </c>
      <c r="O1970" s="0" t="s">
        <v>1731</v>
      </c>
      <c r="P1970" s="198" t="n">
        <v>5000</v>
      </c>
      <c r="S1970" s="0" t="s">
        <v>1343</v>
      </c>
      <c r="T1970" s="0" t="s">
        <v>772</v>
      </c>
      <c r="U1970" s="200" t="n">
        <v>3.065</v>
      </c>
      <c r="V1970" s="0" t="s">
        <v>2486</v>
      </c>
      <c r="W1970" s="0" t="s">
        <v>1733</v>
      </c>
      <c r="X1970" s="0" t="s">
        <v>1676</v>
      </c>
      <c r="Y1970" s="0" t="s">
        <v>1376</v>
      </c>
      <c r="Z1970" s="0" t="s">
        <v>573</v>
      </c>
      <c r="AA1970" s="0" t="n">
        <v>789493</v>
      </c>
      <c r="AB1970" s="197" t="n">
        <v>37027.875</v>
      </c>
      <c r="AC1970" s="197" t="n">
        <v>37027.875</v>
      </c>
    </row>
    <row r="1971" customFormat="false" ht="12.75" hidden="false" customHeight="false" outlineLevel="0" collapsed="false">
      <c r="A1971" s="191" t="str">
        <f aca="false">B1971&amp;" "&amp;C1971&amp;" "&amp;D1971</f>
        <v>US Natural Gas Financial</v>
      </c>
      <c r="B1971" s="191" t="str">
        <f aca="false">IF((LEFT(N1971,2)="US"),"US","")</f>
        <v>US</v>
      </c>
      <c r="C1971" s="191" t="str">
        <f aca="false">M1971</f>
        <v>Natural Gas</v>
      </c>
      <c r="D1971" s="191" t="str">
        <f aca="false">IF(ISNUMBER(FIND("Phy",N1971))=TRUE(),"Physical","Financial")</f>
        <v>Financial</v>
      </c>
      <c r="E1971" s="191" t="n">
        <f aca="false">IF(VLOOKUP(S1971,'DD-Lookup'!$J$6:$L$50,3,FALSE())="Monthly",(YEAR(AC1971)-YEAR(AB1971))*12+MONTH(AC1971)-MONTH(AB1971)+1,(AC1971-AB1971+1))</f>
        <v>30</v>
      </c>
      <c r="F1971" s="220" t="n">
        <f aca="false">E1971*SUM(P1971:Q1971)</f>
        <v>150000</v>
      </c>
      <c r="G1971" s="196" t="n">
        <v>1246642</v>
      </c>
      <c r="H1971" s="197" t="n">
        <v>37026.3686574074</v>
      </c>
      <c r="I1971" s="0" t="s">
        <v>1340</v>
      </c>
      <c r="M1971" s="0" t="s">
        <v>927</v>
      </c>
      <c r="N1971" s="0" t="s">
        <v>1341</v>
      </c>
      <c r="O1971" s="0" t="s">
        <v>1342</v>
      </c>
      <c r="P1971" s="198" t="n">
        <v>5000</v>
      </c>
      <c r="S1971" s="0" t="s">
        <v>1343</v>
      </c>
      <c r="T1971" s="0" t="s">
        <v>772</v>
      </c>
      <c r="U1971" s="200" t="n">
        <v>4.51</v>
      </c>
      <c r="V1971" s="0" t="s">
        <v>2312</v>
      </c>
      <c r="W1971" s="0" t="s">
        <v>1345</v>
      </c>
      <c r="X1971" s="0" t="s">
        <v>1346</v>
      </c>
      <c r="Y1971" s="0" t="s">
        <v>893</v>
      </c>
      <c r="Z1971" s="0" t="s">
        <v>573</v>
      </c>
      <c r="AA1971" s="0" t="s">
        <v>2487</v>
      </c>
      <c r="AB1971" s="197" t="n">
        <v>37043.875</v>
      </c>
      <c r="AC1971" s="197" t="n">
        <v>37072.875</v>
      </c>
      <c r="AD1971" s="0" t="n">
        <f aca="false">(AC1971-AB1971+1)*SUM(P1971:Q1971)</f>
        <v>150000</v>
      </c>
    </row>
    <row r="1972" customFormat="false" ht="12.75" hidden="false" customHeight="false" outlineLevel="0" collapsed="false">
      <c r="A1972" s="191" t="str">
        <f aca="false">B1972&amp;" "&amp;C1972&amp;" "&amp;D1972</f>
        <v>US Natural Gas Physical</v>
      </c>
      <c r="B1972" s="191" t="str">
        <f aca="false">IF((LEFT(N1972,2)="US"),"US","")</f>
        <v>US</v>
      </c>
      <c r="C1972" s="191" t="str">
        <f aca="false">M1972</f>
        <v>Natural Gas</v>
      </c>
      <c r="D1972" s="191" t="str">
        <f aca="false">IF(ISNUMBER(FIND("Phy",N1972))=TRUE(),"Physical","Financial")</f>
        <v>Physical</v>
      </c>
      <c r="E1972" s="191" t="n">
        <f aca="false">IF(VLOOKUP(S1972,'DD-Lookup'!$J$6:$L$50,3,FALSE())="Monthly",(YEAR(AC1972)-YEAR(AB1972))*12+MONTH(AC1972)-MONTH(AB1972)+1,(AC1972-AB1972+1))</f>
        <v>1</v>
      </c>
      <c r="F1972" s="220" t="n">
        <f aca="false">E1972*SUM(P1972:Q1972)</f>
        <v>5000</v>
      </c>
      <c r="G1972" s="196" t="n">
        <v>1246643</v>
      </c>
      <c r="H1972" s="197" t="n">
        <v>37026.3686689815</v>
      </c>
      <c r="I1972" s="0" t="s">
        <v>1377</v>
      </c>
      <c r="M1972" s="0" t="s">
        <v>927</v>
      </c>
      <c r="N1972" s="0" t="s">
        <v>1371</v>
      </c>
      <c r="O1972" s="0" t="s">
        <v>1423</v>
      </c>
      <c r="P1972" s="198" t="n">
        <v>5000</v>
      </c>
      <c r="S1972" s="0" t="s">
        <v>1343</v>
      </c>
      <c r="T1972" s="0" t="s">
        <v>772</v>
      </c>
      <c r="U1972" s="200" t="n">
        <v>4.325</v>
      </c>
      <c r="V1972" s="0" t="s">
        <v>1473</v>
      </c>
      <c r="W1972" s="0" t="s">
        <v>1424</v>
      </c>
      <c r="X1972" s="0" t="s">
        <v>1425</v>
      </c>
      <c r="Y1972" s="0" t="s">
        <v>1376</v>
      </c>
      <c r="Z1972" s="0" t="s">
        <v>573</v>
      </c>
      <c r="AA1972" s="0" t="n">
        <v>789494</v>
      </c>
      <c r="AB1972" s="197" t="n">
        <v>37027.875</v>
      </c>
      <c r="AC1972" s="197" t="n">
        <v>37027.875</v>
      </c>
    </row>
    <row r="1973" customFormat="false" ht="12.75" hidden="false" customHeight="false" outlineLevel="0" collapsed="false">
      <c r="A1973" s="191" t="str">
        <f aca="false">B1973&amp;" "&amp;C1973&amp;" "&amp;D1973</f>
        <v> Natural Gas Physical</v>
      </c>
      <c r="B1973" s="191" t="str">
        <f aca="false">IF((LEFT(N1973,2)="US"),"US","")</f>
        <v/>
      </c>
      <c r="C1973" s="191" t="str">
        <f aca="false">M1973</f>
        <v>Natural Gas</v>
      </c>
      <c r="D1973" s="191" t="str">
        <f aca="false">IF(ISNUMBER(FIND("Phy",N1973))=TRUE(),"Physical","Financial")</f>
        <v>Physical</v>
      </c>
      <c r="E1973" s="191" t="n">
        <f aca="false">IF(VLOOKUP(S1973,'DD-Lookup'!$J$6:$L$50,3,FALSE())="Monthly",(YEAR(AC1973)-YEAR(AB1973))*12+MONTH(AC1973)-MONTH(AB1973)+1,(AC1973-AB1973+1))</f>
        <v>1</v>
      </c>
      <c r="F1973" s="220" t="n">
        <f aca="false">E1973*SUM(P1973:Q1973)</f>
        <v>10000</v>
      </c>
      <c r="G1973" s="196" t="n">
        <v>1246644</v>
      </c>
      <c r="H1973" s="197" t="n">
        <v>37026.3686805556</v>
      </c>
      <c r="I1973" s="0" t="s">
        <v>2488</v>
      </c>
      <c r="M1973" s="0" t="s">
        <v>927</v>
      </c>
      <c r="N1973" s="0" t="s">
        <v>1719</v>
      </c>
      <c r="O1973" s="0" t="s">
        <v>1720</v>
      </c>
      <c r="Q1973" s="198" t="n">
        <v>10000</v>
      </c>
      <c r="S1973" s="0" t="s">
        <v>327</v>
      </c>
      <c r="T1973" s="0" t="s">
        <v>1721</v>
      </c>
      <c r="U1973" s="200" t="n">
        <v>6.075</v>
      </c>
      <c r="V1973" s="0" t="s">
        <v>2489</v>
      </c>
      <c r="W1973" s="0" t="s">
        <v>1723</v>
      </c>
      <c r="X1973" s="0" t="s">
        <v>1724</v>
      </c>
      <c r="Y1973" s="0" t="s">
        <v>1376</v>
      </c>
      <c r="Z1973" s="0" t="s">
        <v>646</v>
      </c>
      <c r="AA1973" s="0" t="n">
        <v>789495</v>
      </c>
      <c r="AB1973" s="197" t="n">
        <v>37026.875</v>
      </c>
      <c r="AC1973" s="197" t="n">
        <v>37026.875</v>
      </c>
    </row>
    <row r="1974" customFormat="false" ht="12.75" hidden="false" customHeight="false" outlineLevel="0" collapsed="false">
      <c r="A1974" s="191" t="str">
        <f aca="false">B1974&amp;" "&amp;C1974&amp;" "&amp;D1974</f>
        <v>US Crude Financial</v>
      </c>
      <c r="B1974" s="191" t="str">
        <f aca="false">IF((LEFT(N1974,2)="US"),"US","")</f>
        <v>US</v>
      </c>
      <c r="C1974" s="191" t="str">
        <f aca="false">M1974</f>
        <v>Crude</v>
      </c>
      <c r="D1974" s="191" t="str">
        <f aca="false">IF(ISNUMBER(FIND("Phy",N1974))=TRUE(),"Physical","Financial")</f>
        <v>Financial</v>
      </c>
      <c r="E1974" s="191" t="n">
        <f aca="false">IF(VLOOKUP(S1974,'DD-Lookup'!$J$6:$L$50,3,FALSE())="Monthly",(YEAR(AC1974)-YEAR(AB1974))*12+MONTH(AC1974)-MONTH(AB1974)+1,(AC1974-AB1974+1))</f>
        <v>1</v>
      </c>
      <c r="F1974" s="220" t="n">
        <f aca="false">E1974*SUM(P1974:Q1974)</f>
        <v>25000</v>
      </c>
      <c r="G1974" s="196" t="n">
        <v>1246646</v>
      </c>
      <c r="H1974" s="197" t="n">
        <v>37026.3687152778</v>
      </c>
      <c r="I1974" s="0" t="s">
        <v>1340</v>
      </c>
      <c r="M1974" s="0" t="s">
        <v>60</v>
      </c>
      <c r="N1974" s="0" t="s">
        <v>2490</v>
      </c>
      <c r="O1974" s="0" t="s">
        <v>2491</v>
      </c>
      <c r="Q1974" s="198" t="n">
        <v>25000</v>
      </c>
      <c r="S1974" s="0" t="s">
        <v>889</v>
      </c>
      <c r="T1974" s="0" t="s">
        <v>772</v>
      </c>
      <c r="U1974" s="200" t="n">
        <v>-0.01</v>
      </c>
      <c r="V1974" s="0" t="s">
        <v>2361</v>
      </c>
      <c r="W1974" s="0" t="s">
        <v>2492</v>
      </c>
      <c r="X1974" s="0" t="s">
        <v>2493</v>
      </c>
      <c r="Y1974" s="0" t="s">
        <v>893</v>
      </c>
      <c r="Z1974" s="0" t="s">
        <v>573</v>
      </c>
      <c r="AA1974" s="0" t="s">
        <v>2494</v>
      </c>
      <c r="AB1974" s="197" t="n">
        <v>37073</v>
      </c>
      <c r="AC1974" s="197" t="n">
        <v>37103</v>
      </c>
    </row>
    <row r="1975" customFormat="false" ht="12.75" hidden="false" customHeight="false" outlineLevel="0" collapsed="false">
      <c r="A1975" s="191" t="str">
        <f aca="false">B1975&amp;" "&amp;C1975&amp;" "&amp;D1975</f>
        <v>US Natural Gas Physical</v>
      </c>
      <c r="B1975" s="191" t="str">
        <f aca="false">IF((LEFT(N1975,2)="US"),"US","")</f>
        <v>US</v>
      </c>
      <c r="C1975" s="191" t="str">
        <f aca="false">M1975</f>
        <v>Natural Gas</v>
      </c>
      <c r="D1975" s="191" t="str">
        <f aca="false">IF(ISNUMBER(FIND("Phy",N1975))=TRUE(),"Physical","Financial")</f>
        <v>Physical</v>
      </c>
      <c r="E1975" s="191" t="n">
        <f aca="false">IF(VLOOKUP(S1975,'DD-Lookup'!$J$6:$L$50,3,FALSE())="Monthly",(YEAR(AC1975)-YEAR(AB1975))*12+MONTH(AC1975)-MONTH(AB1975)+1,(AC1975-AB1975+1))</f>
        <v>1</v>
      </c>
      <c r="F1975" s="220" t="n">
        <f aca="false">E1975*SUM(P1975:Q1975)</f>
        <v>5000</v>
      </c>
      <c r="G1975" s="196" t="n">
        <v>1246647</v>
      </c>
      <c r="H1975" s="197" t="n">
        <v>37026.3687268519</v>
      </c>
      <c r="I1975" s="0" t="s">
        <v>1251</v>
      </c>
      <c r="M1975" s="0" t="s">
        <v>927</v>
      </c>
      <c r="N1975" s="0" t="s">
        <v>1371</v>
      </c>
      <c r="O1975" s="0" t="s">
        <v>1680</v>
      </c>
      <c r="P1975" s="198" t="n">
        <v>5000</v>
      </c>
      <c r="S1975" s="0" t="s">
        <v>1343</v>
      </c>
      <c r="T1975" s="0" t="s">
        <v>772</v>
      </c>
      <c r="U1975" s="200" t="n">
        <v>4.365</v>
      </c>
      <c r="V1975" s="0" t="s">
        <v>1937</v>
      </c>
      <c r="W1975" s="0" t="s">
        <v>1682</v>
      </c>
      <c r="X1975" s="0" t="s">
        <v>1683</v>
      </c>
      <c r="Y1975" s="0" t="s">
        <v>1376</v>
      </c>
      <c r="Z1975" s="0" t="s">
        <v>573</v>
      </c>
      <c r="AA1975" s="0" t="n">
        <v>789496</v>
      </c>
      <c r="AB1975" s="197" t="n">
        <v>37027.875</v>
      </c>
      <c r="AC1975" s="197" t="n">
        <v>37027.875</v>
      </c>
    </row>
    <row r="1976" customFormat="false" ht="12.75" hidden="false" customHeight="false" outlineLevel="0" collapsed="false">
      <c r="A1976" s="191" t="str">
        <f aca="false">B1976&amp;" "&amp;C1976&amp;" "&amp;D1976</f>
        <v>US Natural Gas Physical</v>
      </c>
      <c r="B1976" s="191" t="str">
        <f aca="false">IF((LEFT(N1976,2)="US"),"US","")</f>
        <v>US</v>
      </c>
      <c r="C1976" s="191" t="str">
        <f aca="false">M1976</f>
        <v>Natural Gas</v>
      </c>
      <c r="D1976" s="191" t="str">
        <f aca="false">IF(ISNUMBER(FIND("Phy",N1976))=TRUE(),"Physical","Financial")</f>
        <v>Physical</v>
      </c>
      <c r="E1976" s="191" t="n">
        <f aca="false">IF(VLOOKUP(S1976,'DD-Lookup'!$J$6:$L$50,3,FALSE())="Monthly",(YEAR(AC1976)-YEAR(AB1976))*12+MONTH(AC1976)-MONTH(AB1976)+1,(AC1976-AB1976+1))</f>
        <v>1</v>
      </c>
      <c r="F1976" s="220" t="n">
        <f aca="false">E1976*SUM(P1976:Q1976)</f>
        <v>5000</v>
      </c>
      <c r="G1976" s="196" t="n">
        <v>1246648</v>
      </c>
      <c r="H1976" s="197" t="n">
        <v>37026.3687384259</v>
      </c>
      <c r="I1976" s="0" t="s">
        <v>1377</v>
      </c>
      <c r="M1976" s="0" t="s">
        <v>927</v>
      </c>
      <c r="N1976" s="0" t="s">
        <v>1371</v>
      </c>
      <c r="O1976" s="0" t="s">
        <v>1372</v>
      </c>
      <c r="P1976" s="198" t="n">
        <v>5000</v>
      </c>
      <c r="S1976" s="0" t="s">
        <v>1343</v>
      </c>
      <c r="T1976" s="0" t="s">
        <v>772</v>
      </c>
      <c r="U1976" s="200" t="n">
        <v>4.5737</v>
      </c>
      <c r="V1976" s="0" t="s">
        <v>1378</v>
      </c>
      <c r="W1976" s="0" t="s">
        <v>1374</v>
      </c>
      <c r="X1976" s="0" t="s">
        <v>1375</v>
      </c>
      <c r="Y1976" s="0" t="s">
        <v>1376</v>
      </c>
      <c r="Z1976" s="0" t="s">
        <v>573</v>
      </c>
      <c r="AA1976" s="0" t="n">
        <v>789497</v>
      </c>
      <c r="AB1976" s="197" t="n">
        <v>37027.875</v>
      </c>
      <c r="AC1976" s="197" t="n">
        <v>37027.875</v>
      </c>
    </row>
    <row r="1977" customFormat="false" ht="12.75" hidden="false" customHeight="false" outlineLevel="0" collapsed="false">
      <c r="A1977" s="191" t="str">
        <f aca="false">B1977&amp;" "&amp;C1977&amp;" "&amp;D1977</f>
        <v>US Natural Gas Financial</v>
      </c>
      <c r="B1977" s="191" t="str">
        <f aca="false">IF((LEFT(N1977,2)="US"),"US","")</f>
        <v>US</v>
      </c>
      <c r="C1977" s="191" t="str">
        <f aca="false">M1977</f>
        <v>Natural Gas</v>
      </c>
      <c r="D1977" s="191" t="str">
        <f aca="false">IF(ISNUMBER(FIND("Phy",N1977))=TRUE(),"Physical","Financial")</f>
        <v>Financial</v>
      </c>
      <c r="E1977" s="191" t="n">
        <f aca="false">IF(VLOOKUP(S1977,'DD-Lookup'!$J$6:$L$50,3,FALSE())="Monthly",(YEAR(AC1977)-YEAR(AB1977))*12+MONTH(AC1977)-MONTH(AB1977)+1,(AC1977-AB1977+1))</f>
        <v>151</v>
      </c>
      <c r="F1977" s="220" t="n">
        <f aca="false">E1977*SUM(P1977:Q1977)</f>
        <v>755000</v>
      </c>
      <c r="G1977" s="196" t="n">
        <v>1246649</v>
      </c>
      <c r="H1977" s="197" t="n">
        <v>37026.3687847222</v>
      </c>
      <c r="I1977" s="0" t="s">
        <v>1340</v>
      </c>
      <c r="M1977" s="0" t="s">
        <v>927</v>
      </c>
      <c r="N1977" s="0" t="s">
        <v>1341</v>
      </c>
      <c r="O1977" s="0" t="s">
        <v>1442</v>
      </c>
      <c r="P1977" s="198" t="n">
        <v>5000</v>
      </c>
      <c r="S1977" s="0" t="s">
        <v>1343</v>
      </c>
      <c r="T1977" s="0" t="s">
        <v>772</v>
      </c>
      <c r="U1977" s="200" t="n">
        <v>4.91</v>
      </c>
      <c r="V1977" s="0" t="s">
        <v>2028</v>
      </c>
      <c r="W1977" s="0" t="s">
        <v>1345</v>
      </c>
      <c r="X1977" s="0" t="s">
        <v>1346</v>
      </c>
      <c r="Y1977" s="0" t="s">
        <v>893</v>
      </c>
      <c r="Z1977" s="0" t="s">
        <v>573</v>
      </c>
      <c r="AA1977" s="0" t="s">
        <v>2495</v>
      </c>
      <c r="AB1977" s="197" t="n">
        <v>37196</v>
      </c>
      <c r="AC1977" s="197" t="n">
        <v>37346</v>
      </c>
      <c r="AD1977" s="0" t="n">
        <f aca="false">(AC1977-AB1977+1)*SUM(P1977:Q1977)</f>
        <v>755000</v>
      </c>
    </row>
    <row r="1978" customFormat="false" ht="12.75" hidden="false" customHeight="false" outlineLevel="0" collapsed="false">
      <c r="A1978" s="191" t="str">
        <f aca="false">B1978&amp;" "&amp;C1978&amp;" "&amp;D1978</f>
        <v>US Natural Gas Physical</v>
      </c>
      <c r="B1978" s="191" t="str">
        <f aca="false">IF((LEFT(N1978,2)="US"),"US","")</f>
        <v>US</v>
      </c>
      <c r="C1978" s="191" t="str">
        <f aca="false">M1978</f>
        <v>Natural Gas</v>
      </c>
      <c r="D1978" s="191" t="str">
        <f aca="false">IF(ISNUMBER(FIND("Phy",N1978))=TRUE(),"Physical","Financial")</f>
        <v>Physical</v>
      </c>
      <c r="E1978" s="191" t="n">
        <f aca="false">IF(VLOOKUP(S1978,'DD-Lookup'!$J$6:$L$50,3,FALSE())="Monthly",(YEAR(AC1978)-YEAR(AB1978))*12+MONTH(AC1978)-MONTH(AB1978)+1,(AC1978-AB1978+1))</f>
        <v>1</v>
      </c>
      <c r="F1978" s="220" t="n">
        <f aca="false">E1978*SUM(P1978:Q1978)</f>
        <v>25000</v>
      </c>
      <c r="G1978" s="196" t="n">
        <v>1246650</v>
      </c>
      <c r="H1978" s="197" t="n">
        <v>37026.3687847222</v>
      </c>
      <c r="I1978" s="0" t="s">
        <v>633</v>
      </c>
      <c r="M1978" s="0" t="s">
        <v>927</v>
      </c>
      <c r="N1978" s="0" t="s">
        <v>1371</v>
      </c>
      <c r="O1978" s="0" t="s">
        <v>1553</v>
      </c>
      <c r="P1978" s="198" t="n">
        <v>25000</v>
      </c>
      <c r="S1978" s="0" t="s">
        <v>1343</v>
      </c>
      <c r="T1978" s="0" t="s">
        <v>772</v>
      </c>
      <c r="U1978" s="200" t="n">
        <v>4.46</v>
      </c>
      <c r="V1978" s="0" t="s">
        <v>1599</v>
      </c>
      <c r="W1978" s="0" t="s">
        <v>1555</v>
      </c>
      <c r="X1978" s="0" t="s">
        <v>1556</v>
      </c>
      <c r="Y1978" s="0" t="s">
        <v>1376</v>
      </c>
      <c r="Z1978" s="0" t="s">
        <v>573</v>
      </c>
      <c r="AA1978" s="0" t="n">
        <v>789499</v>
      </c>
      <c r="AB1978" s="197" t="n">
        <v>37027.875</v>
      </c>
      <c r="AC1978" s="197" t="n">
        <v>37027.875</v>
      </c>
    </row>
    <row r="1979" customFormat="false" ht="12.75" hidden="false" customHeight="false" outlineLevel="0" collapsed="false">
      <c r="A1979" s="191" t="str">
        <f aca="false">B1979&amp;" "&amp;C1979&amp;" "&amp;D1979</f>
        <v> Natural Gas Physical</v>
      </c>
      <c r="B1979" s="191" t="str">
        <f aca="false">IF((LEFT(N1979,2)="US"),"US","")</f>
        <v/>
      </c>
      <c r="C1979" s="191" t="str">
        <f aca="false">M1979</f>
        <v>Natural Gas</v>
      </c>
      <c r="D1979" s="191" t="str">
        <f aca="false">IF(ISNUMBER(FIND("Phy",N1979))=TRUE(),"Physical","Financial")</f>
        <v>Physical</v>
      </c>
      <c r="E1979" s="191" t="n">
        <f aca="false">IF(VLOOKUP(S1979,'DD-Lookup'!$J$6:$L$50,3,FALSE())="Monthly",(YEAR(AC1979)-YEAR(AB1979))*12+MONTH(AC1979)-MONTH(AB1979)+1,(AC1979-AB1979+1))</f>
        <v>1</v>
      </c>
      <c r="F1979" s="220" t="n">
        <f aca="false">E1979*SUM(P1979:Q1979)</f>
        <v>10000</v>
      </c>
      <c r="G1979" s="196" t="n">
        <v>1246651</v>
      </c>
      <c r="H1979" s="197" t="n">
        <v>37026.3687962963</v>
      </c>
      <c r="I1979" s="0" t="s">
        <v>2150</v>
      </c>
      <c r="M1979" s="0" t="s">
        <v>927</v>
      </c>
      <c r="N1979" s="0" t="s">
        <v>1719</v>
      </c>
      <c r="O1979" s="0" t="s">
        <v>1720</v>
      </c>
      <c r="P1979" s="198" t="n">
        <v>10000</v>
      </c>
      <c r="S1979" s="0" t="s">
        <v>327</v>
      </c>
      <c r="T1979" s="0" t="s">
        <v>1721</v>
      </c>
      <c r="U1979" s="200" t="n">
        <v>6.065</v>
      </c>
      <c r="V1979" s="0" t="s">
        <v>2301</v>
      </c>
      <c r="W1979" s="0" t="s">
        <v>1723</v>
      </c>
      <c r="X1979" s="0" t="s">
        <v>1724</v>
      </c>
      <c r="Y1979" s="0" t="s">
        <v>1376</v>
      </c>
      <c r="Z1979" s="0" t="s">
        <v>646</v>
      </c>
      <c r="AA1979" s="0" t="n">
        <v>789498</v>
      </c>
      <c r="AB1979" s="197" t="n">
        <v>37026.875</v>
      </c>
      <c r="AC1979" s="197" t="n">
        <v>37026.875</v>
      </c>
    </row>
    <row r="1980" customFormat="false" ht="12.75" hidden="false" customHeight="false" outlineLevel="0" collapsed="false">
      <c r="A1980" s="191" t="str">
        <f aca="false">B1980&amp;" "&amp;C1980&amp;" "&amp;D1980</f>
        <v>US Natural Gas Physical</v>
      </c>
      <c r="B1980" s="191" t="str">
        <f aca="false">IF((LEFT(N1980,2)="US"),"US","")</f>
        <v>US</v>
      </c>
      <c r="C1980" s="191" t="str">
        <f aca="false">M1980</f>
        <v>Natural Gas</v>
      </c>
      <c r="D1980" s="191" t="str">
        <f aca="false">IF(ISNUMBER(FIND("Phy",N1980))=TRUE(),"Physical","Financial")</f>
        <v>Physical</v>
      </c>
      <c r="E1980" s="191" t="n">
        <f aca="false">IF(VLOOKUP(S1980,'DD-Lookup'!$J$6:$L$50,3,FALSE())="Monthly",(YEAR(AC1980)-YEAR(AB1980))*12+MONTH(AC1980)-MONTH(AB1980)+1,(AC1980-AB1980+1))</f>
        <v>1</v>
      </c>
      <c r="F1980" s="220" t="n">
        <f aca="false">E1980*SUM(P1980:Q1980)</f>
        <v>5000</v>
      </c>
      <c r="G1980" s="196" t="n">
        <v>1246652</v>
      </c>
      <c r="H1980" s="197" t="n">
        <v>37026.3687962963</v>
      </c>
      <c r="I1980" s="0" t="s">
        <v>1251</v>
      </c>
      <c r="M1980" s="0" t="s">
        <v>927</v>
      </c>
      <c r="N1980" s="0" t="s">
        <v>1371</v>
      </c>
      <c r="O1980" s="0" t="s">
        <v>1684</v>
      </c>
      <c r="P1980" s="198" t="n">
        <v>5000</v>
      </c>
      <c r="S1980" s="0" t="s">
        <v>1343</v>
      </c>
      <c r="T1980" s="0" t="s">
        <v>772</v>
      </c>
      <c r="U1980" s="200" t="n">
        <v>4.37</v>
      </c>
      <c r="V1980" s="0" t="s">
        <v>1937</v>
      </c>
      <c r="W1980" s="0" t="s">
        <v>1682</v>
      </c>
      <c r="X1980" s="0" t="s">
        <v>1683</v>
      </c>
      <c r="Y1980" s="0" t="s">
        <v>1376</v>
      </c>
      <c r="Z1980" s="0" t="s">
        <v>573</v>
      </c>
      <c r="AA1980" s="0" t="n">
        <v>789500</v>
      </c>
      <c r="AB1980" s="197" t="n">
        <v>37027.875</v>
      </c>
      <c r="AC1980" s="197" t="n">
        <v>37027.875</v>
      </c>
    </row>
    <row r="1981" customFormat="false" ht="12.75" hidden="false" customHeight="false" outlineLevel="0" collapsed="false">
      <c r="A1981" s="191" t="str">
        <f aca="false">B1981&amp;" "&amp;C1981&amp;" "&amp;D1981</f>
        <v>US Natural Gas Financial</v>
      </c>
      <c r="B1981" s="191" t="str">
        <f aca="false">IF((LEFT(N1981,2)="US"),"US","")</f>
        <v>US</v>
      </c>
      <c r="C1981" s="191" t="str">
        <f aca="false">M1981</f>
        <v>Natural Gas</v>
      </c>
      <c r="D1981" s="191" t="str">
        <f aca="false">IF(ISNUMBER(FIND("Phy",N1981))=TRUE(),"Physical","Financial")</f>
        <v>Financial</v>
      </c>
      <c r="E1981" s="191" t="n">
        <f aca="false">IF(VLOOKUP(S1981,'DD-Lookup'!$J$6:$L$50,3,FALSE())="Monthly",(YEAR(AC1981)-YEAR(AB1981))*12+MONTH(AC1981)-MONTH(AB1981)+1,(AC1981-AB1981+1))</f>
        <v>31</v>
      </c>
      <c r="F1981" s="220" t="n">
        <f aca="false">E1981*SUM(P1981:Q1981)</f>
        <v>3100</v>
      </c>
      <c r="G1981" s="196" t="n">
        <v>1246653</v>
      </c>
      <c r="H1981" s="197" t="n">
        <v>37026.3688078704</v>
      </c>
      <c r="I1981" s="0" t="s">
        <v>1420</v>
      </c>
      <c r="M1981" s="0" t="s">
        <v>927</v>
      </c>
      <c r="N1981" s="0" t="s">
        <v>2331</v>
      </c>
      <c r="O1981" s="0" t="s">
        <v>2456</v>
      </c>
      <c r="P1981" s="198" t="n">
        <v>100</v>
      </c>
      <c r="S1981" s="0" t="s">
        <v>2060</v>
      </c>
      <c r="T1981" s="0" t="s">
        <v>772</v>
      </c>
      <c r="U1981" s="200" t="n">
        <v>0.1</v>
      </c>
      <c r="V1981" s="0" t="s">
        <v>2457</v>
      </c>
      <c r="W1981" s="0" t="s">
        <v>2061</v>
      </c>
      <c r="X1981" s="0" t="s">
        <v>2062</v>
      </c>
      <c r="Y1981" s="0" t="s">
        <v>893</v>
      </c>
      <c r="Z1981" s="0" t="s">
        <v>573</v>
      </c>
      <c r="AA1981" s="0" t="s">
        <v>2496</v>
      </c>
      <c r="AB1981" s="197" t="n">
        <v>37073</v>
      </c>
      <c r="AC1981" s="197" t="n">
        <v>37103</v>
      </c>
      <c r="AD1981" s="0" t="n">
        <f aca="false">(AC1981-AB1981+1)*SUM(P1981:Q1981)</f>
        <v>3100</v>
      </c>
    </row>
    <row r="1982" customFormat="false" ht="12.75" hidden="false" customHeight="false" outlineLevel="0" collapsed="false">
      <c r="A1982" s="191" t="str">
        <f aca="false">B1982&amp;" "&amp;C1982&amp;" "&amp;D1982</f>
        <v> Power Physical</v>
      </c>
      <c r="B1982" s="191" t="str">
        <f aca="false">IF((LEFT(N1982,2)="US"),"US","")</f>
        <v/>
      </c>
      <c r="C1982" s="191" t="str">
        <f aca="false">M1982</f>
        <v>Power</v>
      </c>
      <c r="D1982" s="191" t="str">
        <f aca="false">IF(ISNUMBER(FIND("Phy",N1982))=TRUE(),"Physical","Financial")</f>
        <v>Physical</v>
      </c>
      <c r="E1982" s="191" t="n">
        <f aca="false">IF(VLOOKUP(S1982,'DD-Lookup'!$J$6:$L$50,3,FALSE())="Monthly",(YEAR(AC1982)-YEAR(AB1982))*12+MONTH(AC1982)-MONTH(AB1982)+1,(AC1982-AB1982+1))</f>
        <v>5</v>
      </c>
      <c r="F1982" s="220" t="n">
        <f aca="false">E1982*SUM(P1982:Q1982)</f>
        <v>125</v>
      </c>
      <c r="G1982" s="196" t="n">
        <v>1246656</v>
      </c>
      <c r="H1982" s="197" t="n">
        <v>37026.3688310185</v>
      </c>
      <c r="I1982" s="0" t="s">
        <v>816</v>
      </c>
      <c r="M1982" s="0" t="s">
        <v>72</v>
      </c>
      <c r="N1982" s="0" t="s">
        <v>793</v>
      </c>
      <c r="O1982" s="0" t="s">
        <v>919</v>
      </c>
      <c r="Q1982" s="198" t="n">
        <v>25</v>
      </c>
      <c r="S1982" s="0" t="s">
        <v>781</v>
      </c>
      <c r="T1982" s="0" t="s">
        <v>795</v>
      </c>
      <c r="U1982" s="200" t="n">
        <v>26</v>
      </c>
      <c r="V1982" s="0" t="s">
        <v>1135</v>
      </c>
      <c r="W1982" s="0" t="s">
        <v>797</v>
      </c>
      <c r="X1982" s="0" t="s">
        <v>798</v>
      </c>
      <c r="Y1982" s="0" t="s">
        <v>799</v>
      </c>
      <c r="Z1982" s="0" t="s">
        <v>800</v>
      </c>
      <c r="AA1982" s="0" t="n">
        <v>102427.1</v>
      </c>
      <c r="AB1982" s="197" t="n">
        <v>37032.875</v>
      </c>
      <c r="AC1982" s="197" t="n">
        <v>37036.875</v>
      </c>
    </row>
    <row r="1983" customFormat="false" ht="12.75" hidden="false" customHeight="false" outlineLevel="0" collapsed="false">
      <c r="A1983" s="191" t="str">
        <f aca="false">B1983&amp;" "&amp;C1983&amp;" "&amp;D1983</f>
        <v>US Natural Gas Financial</v>
      </c>
      <c r="B1983" s="191" t="str">
        <f aca="false">IF((LEFT(N1983,2)="US"),"US","")</f>
        <v>US</v>
      </c>
      <c r="C1983" s="191" t="str">
        <f aca="false">M1983</f>
        <v>Natural Gas</v>
      </c>
      <c r="D1983" s="191" t="str">
        <f aca="false">IF(ISNUMBER(FIND("Phy",N1983))=TRUE(),"Physical","Financial")</f>
        <v>Financial</v>
      </c>
      <c r="E1983" s="191" t="n">
        <f aca="false">IF(VLOOKUP(S1983,'DD-Lookup'!$J$6:$L$50,3,FALSE())="Monthly",(YEAR(AC1983)-YEAR(AB1983))*12+MONTH(AC1983)-MONTH(AB1983)+1,(AC1983-AB1983+1))</f>
        <v>30</v>
      </c>
      <c r="F1983" s="220" t="n">
        <f aca="false">E1983*SUM(P1983:Q1983)</f>
        <v>225000</v>
      </c>
      <c r="G1983" s="196" t="n">
        <v>1246657</v>
      </c>
      <c r="H1983" s="197" t="n">
        <v>37026.3688657407</v>
      </c>
      <c r="I1983" s="0" t="s">
        <v>1352</v>
      </c>
      <c r="M1983" s="0" t="s">
        <v>927</v>
      </c>
      <c r="N1983" s="0" t="s">
        <v>1341</v>
      </c>
      <c r="O1983" s="0" t="s">
        <v>1342</v>
      </c>
      <c r="Q1983" s="198" t="n">
        <v>7500</v>
      </c>
      <c r="S1983" s="0" t="s">
        <v>1343</v>
      </c>
      <c r="T1983" s="0" t="s">
        <v>772</v>
      </c>
      <c r="U1983" s="200" t="n">
        <v>4.515</v>
      </c>
      <c r="V1983" s="0" t="s">
        <v>2497</v>
      </c>
      <c r="W1983" s="0" t="s">
        <v>1345</v>
      </c>
      <c r="X1983" s="0" t="s">
        <v>1346</v>
      </c>
      <c r="Y1983" s="0" t="s">
        <v>893</v>
      </c>
      <c r="Z1983" s="0" t="s">
        <v>573</v>
      </c>
      <c r="AA1983" s="0" t="s">
        <v>2498</v>
      </c>
      <c r="AB1983" s="197" t="n">
        <v>37043.875</v>
      </c>
      <c r="AC1983" s="197" t="n">
        <v>37072.875</v>
      </c>
      <c r="AD1983" s="0" t="n">
        <f aca="false">(AC1983-AB1983+1)*SUM(P1983:Q1983)</f>
        <v>225000</v>
      </c>
    </row>
    <row r="1984" customFormat="false" ht="12.75" hidden="false" customHeight="false" outlineLevel="0" collapsed="false">
      <c r="A1984" s="191" t="str">
        <f aca="false">B1984&amp;" "&amp;C1984&amp;" "&amp;D1984</f>
        <v> Natural Gas Physical</v>
      </c>
      <c r="B1984" s="191" t="str">
        <f aca="false">IF((LEFT(N1984,2)="US"),"US","")</f>
        <v/>
      </c>
      <c r="C1984" s="191" t="str">
        <f aca="false">M1984</f>
        <v>Natural Gas</v>
      </c>
      <c r="D1984" s="191" t="str">
        <f aca="false">IF(ISNUMBER(FIND("Phy",N1984))=TRUE(),"Physical","Financial")</f>
        <v>Physical</v>
      </c>
      <c r="E1984" s="191" t="n">
        <f aca="false">IF(VLOOKUP(S1984,'DD-Lookup'!$J$6:$L$50,3,FALSE())="Monthly",(YEAR(AC1984)-YEAR(AB1984))*12+MONTH(AC1984)-MONTH(AB1984)+1,(AC1984-AB1984+1))</f>
        <v>1</v>
      </c>
      <c r="F1984" s="220" t="n">
        <f aca="false">E1984*SUM(P1984:Q1984)</f>
        <v>5000</v>
      </c>
      <c r="G1984" s="196" t="n">
        <v>1246659</v>
      </c>
      <c r="H1984" s="197" t="n">
        <v>37026.368900463</v>
      </c>
      <c r="I1984" s="0" t="s">
        <v>2262</v>
      </c>
      <c r="M1984" s="0" t="s">
        <v>927</v>
      </c>
      <c r="N1984" s="0" t="s">
        <v>1719</v>
      </c>
      <c r="O1984" s="0" t="s">
        <v>2263</v>
      </c>
      <c r="P1984" s="198" t="n">
        <v>5000</v>
      </c>
      <c r="S1984" s="0" t="s">
        <v>1343</v>
      </c>
      <c r="T1984" s="0" t="s">
        <v>772</v>
      </c>
      <c r="U1984" s="200" t="n">
        <v>4.37</v>
      </c>
      <c r="V1984" s="0" t="s">
        <v>2264</v>
      </c>
      <c r="W1984" s="0" t="s">
        <v>2265</v>
      </c>
      <c r="X1984" s="0" t="s">
        <v>2266</v>
      </c>
      <c r="Y1984" s="0" t="s">
        <v>1376</v>
      </c>
      <c r="Z1984" s="0" t="s">
        <v>646</v>
      </c>
      <c r="AA1984" s="0" t="n">
        <v>789501</v>
      </c>
      <c r="AB1984" s="197" t="n">
        <v>37027.875</v>
      </c>
      <c r="AC1984" s="197" t="n">
        <v>37027.875</v>
      </c>
    </row>
    <row r="1985" customFormat="false" ht="12.75" hidden="false" customHeight="false" outlineLevel="0" collapsed="false">
      <c r="A1985" s="191" t="str">
        <f aca="false">B1985&amp;" "&amp;C1985&amp;" "&amp;D1985</f>
        <v>US Natural Gas Physical</v>
      </c>
      <c r="B1985" s="191" t="str">
        <f aca="false">IF((LEFT(N1985,2)="US"),"US","")</f>
        <v>US</v>
      </c>
      <c r="C1985" s="191" t="str">
        <f aca="false">M1985</f>
        <v>Natural Gas</v>
      </c>
      <c r="D1985" s="191" t="str">
        <f aca="false">IF(ISNUMBER(FIND("Phy",N1985))=TRUE(),"Physical","Financial")</f>
        <v>Physical</v>
      </c>
      <c r="E1985" s="191" t="n">
        <f aca="false">IF(VLOOKUP(S1985,'DD-Lookup'!$J$6:$L$50,3,FALSE())="Monthly",(YEAR(AC1985)-YEAR(AB1985))*12+MONTH(AC1985)-MONTH(AB1985)+1,(AC1985-AB1985+1))</f>
        <v>1</v>
      </c>
      <c r="F1985" s="220" t="n">
        <f aca="false">E1985*SUM(P1985:Q1985)</f>
        <v>10000</v>
      </c>
      <c r="G1985" s="196" t="n">
        <v>1246660</v>
      </c>
      <c r="H1985" s="197" t="n">
        <v>37026.368900463</v>
      </c>
      <c r="I1985" s="0" t="s">
        <v>1377</v>
      </c>
      <c r="M1985" s="0" t="s">
        <v>927</v>
      </c>
      <c r="N1985" s="0" t="s">
        <v>1371</v>
      </c>
      <c r="O1985" s="0" t="s">
        <v>1457</v>
      </c>
      <c r="P1985" s="198" t="n">
        <v>10000</v>
      </c>
      <c r="S1985" s="0" t="s">
        <v>1343</v>
      </c>
      <c r="T1985" s="0" t="s">
        <v>772</v>
      </c>
      <c r="U1985" s="200" t="n">
        <v>4.42</v>
      </c>
      <c r="V1985" s="0" t="s">
        <v>1458</v>
      </c>
      <c r="W1985" s="0" t="s">
        <v>1459</v>
      </c>
      <c r="X1985" s="0" t="s">
        <v>1460</v>
      </c>
      <c r="Y1985" s="0" t="s">
        <v>1376</v>
      </c>
      <c r="Z1985" s="0" t="s">
        <v>573</v>
      </c>
      <c r="AA1985" s="0" t="n">
        <v>789502</v>
      </c>
      <c r="AB1985" s="197" t="n">
        <v>37027.875</v>
      </c>
      <c r="AC1985" s="197" t="n">
        <v>37027.875</v>
      </c>
    </row>
    <row r="1986" customFormat="false" ht="12.75" hidden="false" customHeight="false" outlineLevel="0" collapsed="false">
      <c r="A1986" s="191" t="str">
        <f aca="false">B1986&amp;" "&amp;C1986&amp;" "&amp;D1986</f>
        <v>US Natural Gas Physical</v>
      </c>
      <c r="B1986" s="191" t="str">
        <f aca="false">IF((LEFT(N1986,2)="US"),"US","")</f>
        <v>US</v>
      </c>
      <c r="C1986" s="191" t="str">
        <f aca="false">M1986</f>
        <v>Natural Gas</v>
      </c>
      <c r="D1986" s="191" t="str">
        <f aca="false">IF(ISNUMBER(FIND("Phy",N1986))=TRUE(),"Physical","Financial")</f>
        <v>Physical</v>
      </c>
      <c r="E1986" s="191" t="n">
        <f aca="false">IF(VLOOKUP(S1986,'DD-Lookup'!$J$6:$L$50,3,FALSE())="Monthly",(YEAR(AC1986)-YEAR(AB1986))*12+MONTH(AC1986)-MONTH(AB1986)+1,(AC1986-AB1986+1))</f>
        <v>1</v>
      </c>
      <c r="F1986" s="220" t="n">
        <f aca="false">E1986*SUM(P1986:Q1986)</f>
        <v>5000</v>
      </c>
      <c r="G1986" s="196" t="n">
        <v>1246661</v>
      </c>
      <c r="H1986" s="197" t="n">
        <v>37026.368912037</v>
      </c>
      <c r="I1986" s="0" t="s">
        <v>1661</v>
      </c>
      <c r="M1986" s="0" t="s">
        <v>927</v>
      </c>
      <c r="N1986" s="0" t="s">
        <v>1371</v>
      </c>
      <c r="O1986" s="0" t="s">
        <v>1503</v>
      </c>
      <c r="Q1986" s="198" t="n">
        <v>5000</v>
      </c>
      <c r="S1986" s="0" t="s">
        <v>1343</v>
      </c>
      <c r="T1986" s="0" t="s">
        <v>772</v>
      </c>
      <c r="U1986" s="200" t="n">
        <v>4.675</v>
      </c>
      <c r="V1986" s="0" t="s">
        <v>2499</v>
      </c>
      <c r="W1986" s="0" t="s">
        <v>1504</v>
      </c>
      <c r="X1986" s="0" t="s">
        <v>1505</v>
      </c>
      <c r="Y1986" s="0" t="s">
        <v>1376</v>
      </c>
      <c r="Z1986" s="0" t="s">
        <v>573</v>
      </c>
      <c r="AA1986" s="0" t="n">
        <v>789503</v>
      </c>
      <c r="AB1986" s="197" t="n">
        <v>37027.875</v>
      </c>
      <c r="AC1986" s="197" t="n">
        <v>37027.875</v>
      </c>
    </row>
    <row r="1987" customFormat="false" ht="12.75" hidden="false" customHeight="false" outlineLevel="0" collapsed="false">
      <c r="A1987" s="191" t="str">
        <f aca="false">B1987&amp;" "&amp;C1987&amp;" "&amp;D1987</f>
        <v>US Natural Gas Physical</v>
      </c>
      <c r="B1987" s="191" t="str">
        <f aca="false">IF((LEFT(N1987,2)="US"),"US","")</f>
        <v>US</v>
      </c>
      <c r="C1987" s="191" t="str">
        <f aca="false">M1987</f>
        <v>Natural Gas</v>
      </c>
      <c r="D1987" s="191" t="str">
        <f aca="false">IF(ISNUMBER(FIND("Phy",N1987))=TRUE(),"Physical","Financial")</f>
        <v>Physical</v>
      </c>
      <c r="E1987" s="191" t="n">
        <f aca="false">IF(VLOOKUP(S1987,'DD-Lookup'!$J$6:$L$50,3,FALSE())="Monthly",(YEAR(AC1987)-YEAR(AB1987))*12+MONTH(AC1987)-MONTH(AB1987)+1,(AC1987-AB1987+1))</f>
        <v>1</v>
      </c>
      <c r="F1987" s="220" t="n">
        <f aca="false">E1987*SUM(P1987:Q1987)</f>
        <v>4000</v>
      </c>
      <c r="G1987" s="196" t="n">
        <v>1246662</v>
      </c>
      <c r="H1987" s="197" t="n">
        <v>37026.3689699074</v>
      </c>
      <c r="I1987" s="0" t="s">
        <v>1788</v>
      </c>
      <c r="M1987" s="0" t="s">
        <v>927</v>
      </c>
      <c r="N1987" s="0" t="s">
        <v>1371</v>
      </c>
      <c r="O1987" s="0" t="s">
        <v>1673</v>
      </c>
      <c r="P1987" s="198" t="n">
        <v>4000</v>
      </c>
      <c r="S1987" s="0" t="s">
        <v>1343</v>
      </c>
      <c r="T1987" s="0" t="s">
        <v>772</v>
      </c>
      <c r="U1987" s="200" t="n">
        <v>4.7</v>
      </c>
      <c r="V1987" s="0" t="s">
        <v>1888</v>
      </c>
      <c r="W1987" s="0" t="s">
        <v>1675</v>
      </c>
      <c r="X1987" s="0" t="s">
        <v>1676</v>
      </c>
      <c r="Y1987" s="0" t="s">
        <v>1376</v>
      </c>
      <c r="Z1987" s="0" t="s">
        <v>573</v>
      </c>
      <c r="AA1987" s="0" t="n">
        <v>789504</v>
      </c>
      <c r="AB1987" s="197" t="n">
        <v>37027.875</v>
      </c>
      <c r="AC1987" s="197" t="n">
        <v>37027.875</v>
      </c>
    </row>
    <row r="1988" customFormat="false" ht="12.75" hidden="false" customHeight="false" outlineLevel="0" collapsed="false">
      <c r="A1988" s="191" t="str">
        <f aca="false">B1988&amp;" "&amp;C1988&amp;" "&amp;D1988</f>
        <v>US Natural Gas Physical</v>
      </c>
      <c r="B1988" s="191" t="str">
        <f aca="false">IF((LEFT(N1988,2)="US"),"US","")</f>
        <v>US</v>
      </c>
      <c r="C1988" s="191" t="str">
        <f aca="false">M1988</f>
        <v>Natural Gas</v>
      </c>
      <c r="D1988" s="191" t="str">
        <f aca="false">IF(ISNUMBER(FIND("Phy",N1988))=TRUE(),"Physical","Financial")</f>
        <v>Physical</v>
      </c>
      <c r="E1988" s="191" t="n">
        <f aca="false">IF(VLOOKUP(S1988,'DD-Lookup'!$J$6:$L$50,3,FALSE())="Monthly",(YEAR(AC1988)-YEAR(AB1988))*12+MONTH(AC1988)-MONTH(AB1988)+1,(AC1988-AB1988+1))</f>
        <v>1</v>
      </c>
      <c r="F1988" s="220" t="n">
        <f aca="false">E1988*SUM(P1988:Q1988)</f>
        <v>5000</v>
      </c>
      <c r="G1988" s="196" t="n">
        <v>1246663</v>
      </c>
      <c r="H1988" s="197" t="n">
        <v>37026.3689814815</v>
      </c>
      <c r="I1988" s="0" t="s">
        <v>609</v>
      </c>
      <c r="M1988" s="0" t="s">
        <v>927</v>
      </c>
      <c r="N1988" s="0" t="s">
        <v>1371</v>
      </c>
      <c r="O1988" s="0" t="s">
        <v>1696</v>
      </c>
      <c r="Q1988" s="198" t="n">
        <v>5000</v>
      </c>
      <c r="S1988" s="0" t="s">
        <v>1343</v>
      </c>
      <c r="T1988" s="0" t="s">
        <v>772</v>
      </c>
      <c r="U1988" s="200" t="n">
        <v>4.44</v>
      </c>
      <c r="V1988" s="0" t="s">
        <v>1681</v>
      </c>
      <c r="W1988" s="0" t="s">
        <v>1567</v>
      </c>
      <c r="X1988" s="0" t="s">
        <v>1683</v>
      </c>
      <c r="Y1988" s="0" t="s">
        <v>1376</v>
      </c>
      <c r="Z1988" s="0" t="s">
        <v>573</v>
      </c>
      <c r="AA1988" s="0" t="n">
        <v>789505</v>
      </c>
      <c r="AB1988" s="197" t="n">
        <v>37027.875</v>
      </c>
      <c r="AC1988" s="197" t="n">
        <v>37027.875</v>
      </c>
    </row>
    <row r="1989" customFormat="false" ht="12.75" hidden="false" customHeight="false" outlineLevel="0" collapsed="false">
      <c r="A1989" s="191" t="str">
        <f aca="false">B1989&amp;" "&amp;C1989&amp;" "&amp;D1989</f>
        <v>US Natural Gas Financial</v>
      </c>
      <c r="B1989" s="191" t="str">
        <f aca="false">IF((LEFT(N1989,2)="US"),"US","")</f>
        <v>US</v>
      </c>
      <c r="C1989" s="191" t="str">
        <f aca="false">M1989</f>
        <v>Natural Gas</v>
      </c>
      <c r="D1989" s="191" t="str">
        <f aca="false">IF(ISNUMBER(FIND("Phy",N1989))=TRUE(),"Physical","Financial")</f>
        <v>Financial</v>
      </c>
      <c r="E1989" s="191" t="n">
        <f aca="false">IF(VLOOKUP(S1989,'DD-Lookup'!$J$6:$L$50,3,FALSE())="Monthly",(YEAR(AC1989)-YEAR(AB1989))*12+MONTH(AC1989)-MONTH(AB1989)+1,(AC1989-AB1989+1))</f>
        <v>30</v>
      </c>
      <c r="F1989" s="220" t="n">
        <f aca="false">E1989*SUM(P1989:Q1989)</f>
        <v>75000</v>
      </c>
      <c r="G1989" s="196" t="n">
        <v>1246664</v>
      </c>
      <c r="H1989" s="197" t="n">
        <v>37026.3690162037</v>
      </c>
      <c r="I1989" s="0" t="s">
        <v>1379</v>
      </c>
      <c r="M1989" s="0" t="s">
        <v>927</v>
      </c>
      <c r="N1989" s="0" t="s">
        <v>1341</v>
      </c>
      <c r="O1989" s="0" t="s">
        <v>1342</v>
      </c>
      <c r="Q1989" s="198" t="n">
        <v>2500</v>
      </c>
      <c r="S1989" s="0" t="s">
        <v>1343</v>
      </c>
      <c r="T1989" s="0" t="s">
        <v>772</v>
      </c>
      <c r="U1989" s="200" t="n">
        <v>4.52</v>
      </c>
      <c r="V1989" s="0" t="s">
        <v>1562</v>
      </c>
      <c r="W1989" s="0" t="s">
        <v>1345</v>
      </c>
      <c r="X1989" s="0" t="s">
        <v>1346</v>
      </c>
      <c r="Y1989" s="0" t="s">
        <v>893</v>
      </c>
      <c r="Z1989" s="0" t="s">
        <v>573</v>
      </c>
      <c r="AA1989" s="0" t="s">
        <v>2500</v>
      </c>
      <c r="AB1989" s="197" t="n">
        <v>37043.875</v>
      </c>
      <c r="AC1989" s="197" t="n">
        <v>37072.875</v>
      </c>
      <c r="AD1989" s="0" t="n">
        <f aca="false">(AC1989-AB1989+1)*SUM(P1989:Q1989)</f>
        <v>75000</v>
      </c>
    </row>
    <row r="1990" customFormat="false" ht="12.75" hidden="false" customHeight="false" outlineLevel="0" collapsed="false">
      <c r="A1990" s="191" t="str">
        <f aca="false">B1990&amp;" "&amp;C1990&amp;" "&amp;D1990</f>
        <v>US Natural Gas Financial</v>
      </c>
      <c r="B1990" s="191" t="str">
        <f aca="false">IF((LEFT(N1990,2)="US"),"US","")</f>
        <v>US</v>
      </c>
      <c r="C1990" s="191" t="str">
        <f aca="false">M1990</f>
        <v>Natural Gas</v>
      </c>
      <c r="D1990" s="191" t="str">
        <f aca="false">IF(ISNUMBER(FIND("Phy",N1990))=TRUE(),"Physical","Financial")</f>
        <v>Financial</v>
      </c>
      <c r="E1990" s="191" t="n">
        <f aca="false">IF(VLOOKUP(S1990,'DD-Lookup'!$J$6:$L$50,3,FALSE())="Monthly",(YEAR(AC1990)-YEAR(AB1990))*12+MONTH(AC1990)-MONTH(AB1990)+1,(AC1990-AB1990+1))</f>
        <v>16</v>
      </c>
      <c r="F1990" s="220" t="n">
        <f aca="false">E1990*SUM(P1990:Q1990)</f>
        <v>160000</v>
      </c>
      <c r="G1990" s="196" t="n">
        <v>1246665</v>
      </c>
      <c r="H1990" s="197" t="n">
        <v>37026.3690509259</v>
      </c>
      <c r="I1990" s="0" t="s">
        <v>2121</v>
      </c>
      <c r="M1990" s="0" t="s">
        <v>927</v>
      </c>
      <c r="N1990" s="0" t="s">
        <v>1341</v>
      </c>
      <c r="O1990" s="0" t="s">
        <v>1518</v>
      </c>
      <c r="P1990" s="198" t="n">
        <v>10000</v>
      </c>
      <c r="S1990" s="0" t="s">
        <v>1343</v>
      </c>
      <c r="T1990" s="0" t="s">
        <v>772</v>
      </c>
      <c r="U1990" s="200" t="n">
        <v>4.455</v>
      </c>
      <c r="V1990" s="0" t="s">
        <v>2122</v>
      </c>
      <c r="W1990" s="0" t="s">
        <v>1520</v>
      </c>
      <c r="X1990" s="0" t="s">
        <v>1521</v>
      </c>
      <c r="Y1990" s="0" t="s">
        <v>893</v>
      </c>
      <c r="Z1990" s="0" t="s">
        <v>573</v>
      </c>
      <c r="AA1990" s="0" t="s">
        <v>2501</v>
      </c>
      <c r="AB1990" s="197" t="n">
        <v>37027.875</v>
      </c>
      <c r="AC1990" s="197" t="n">
        <v>37042.875</v>
      </c>
      <c r="AD1990" s="0" t="n">
        <f aca="false">(AC1990-AB1990+1)*SUM(P1990:Q1990)</f>
        <v>160000</v>
      </c>
    </row>
    <row r="1991" customFormat="false" ht="12.75" hidden="false" customHeight="false" outlineLevel="0" collapsed="false">
      <c r="A1991" s="191" t="str">
        <f aca="false">B1991&amp;" "&amp;C1991&amp;" "&amp;D1991</f>
        <v>US Natural Gas Financial</v>
      </c>
      <c r="B1991" s="191" t="str">
        <f aca="false">IF((LEFT(N1991,2)="US"),"US","")</f>
        <v>US</v>
      </c>
      <c r="C1991" s="191" t="str">
        <f aca="false">M1991</f>
        <v>Natural Gas</v>
      </c>
      <c r="D1991" s="191" t="str">
        <f aca="false">IF(ISNUMBER(FIND("Phy",N1991))=TRUE(),"Physical","Financial")</f>
        <v>Financial</v>
      </c>
      <c r="E1991" s="191" t="n">
        <f aca="false">IF(VLOOKUP(S1991,'DD-Lookup'!$J$6:$L$50,3,FALSE())="Monthly",(YEAR(AC1991)-YEAR(AB1991))*12+MONTH(AC1991)-MONTH(AB1991)+1,(AC1991-AB1991+1))</f>
        <v>30</v>
      </c>
      <c r="F1991" s="220" t="n">
        <f aca="false">E1991*SUM(P1991:Q1991)</f>
        <v>300000</v>
      </c>
      <c r="G1991" s="196" t="n">
        <v>1246667</v>
      </c>
      <c r="H1991" s="197" t="n">
        <v>37026.3690625</v>
      </c>
      <c r="I1991" s="0" t="s">
        <v>2107</v>
      </c>
      <c r="M1991" s="0" t="s">
        <v>927</v>
      </c>
      <c r="N1991" s="0" t="s">
        <v>1341</v>
      </c>
      <c r="O1991" s="0" t="s">
        <v>1342</v>
      </c>
      <c r="Q1991" s="198" t="n">
        <v>10000</v>
      </c>
      <c r="S1991" s="0" t="s">
        <v>1343</v>
      </c>
      <c r="T1991" s="0" t="s">
        <v>772</v>
      </c>
      <c r="U1991" s="200" t="n">
        <v>4.52</v>
      </c>
      <c r="V1991" s="0" t="s">
        <v>2502</v>
      </c>
      <c r="W1991" s="0" t="s">
        <v>1345</v>
      </c>
      <c r="X1991" s="0" t="s">
        <v>1346</v>
      </c>
      <c r="Y1991" s="0" t="s">
        <v>893</v>
      </c>
      <c r="Z1991" s="0" t="s">
        <v>573</v>
      </c>
      <c r="AA1991" s="0" t="s">
        <v>2503</v>
      </c>
      <c r="AB1991" s="197" t="n">
        <v>37043.875</v>
      </c>
      <c r="AC1991" s="197" t="n">
        <v>37072.875</v>
      </c>
      <c r="AD1991" s="0" t="n">
        <f aca="false">(AC1991-AB1991+1)*SUM(P1991:Q1991)</f>
        <v>300000</v>
      </c>
    </row>
    <row r="1992" customFormat="false" ht="12.75" hidden="false" customHeight="false" outlineLevel="0" collapsed="false">
      <c r="A1992" s="191" t="str">
        <f aca="false">B1992&amp;" "&amp;C1992&amp;" "&amp;D1992</f>
        <v>US Natural Gas Physical</v>
      </c>
      <c r="B1992" s="191" t="str">
        <f aca="false">IF((LEFT(N1992,2)="US"),"US","")</f>
        <v>US</v>
      </c>
      <c r="C1992" s="191" t="str">
        <f aca="false">M1992</f>
        <v>Natural Gas</v>
      </c>
      <c r="D1992" s="191" t="str">
        <f aca="false">IF(ISNUMBER(FIND("Phy",N1992))=TRUE(),"Physical","Financial")</f>
        <v>Physical</v>
      </c>
      <c r="E1992" s="191" t="n">
        <f aca="false">IF(VLOOKUP(S1992,'DD-Lookup'!$J$6:$L$50,3,FALSE())="Monthly",(YEAR(AC1992)-YEAR(AB1992))*12+MONTH(AC1992)-MONTH(AB1992)+1,(AC1992-AB1992+1))</f>
        <v>1</v>
      </c>
      <c r="F1992" s="220" t="n">
        <f aca="false">E1992*SUM(P1992:Q1992)</f>
        <v>5000</v>
      </c>
      <c r="G1992" s="196" t="n">
        <v>1246666</v>
      </c>
      <c r="H1992" s="197" t="n">
        <v>37026.3690625</v>
      </c>
      <c r="I1992" s="0" t="s">
        <v>1251</v>
      </c>
      <c r="M1992" s="0" t="s">
        <v>927</v>
      </c>
      <c r="N1992" s="0" t="s">
        <v>1371</v>
      </c>
      <c r="O1992" s="0" t="s">
        <v>1646</v>
      </c>
      <c r="Q1992" s="198" t="n">
        <v>5000</v>
      </c>
      <c r="S1992" s="0" t="s">
        <v>1343</v>
      </c>
      <c r="T1992" s="0" t="s">
        <v>772</v>
      </c>
      <c r="U1992" s="200" t="n">
        <v>4.415</v>
      </c>
      <c r="V1992" s="0" t="s">
        <v>1589</v>
      </c>
      <c r="W1992" s="0" t="s">
        <v>1459</v>
      </c>
      <c r="X1992" s="0" t="s">
        <v>1460</v>
      </c>
      <c r="Y1992" s="0" t="s">
        <v>1376</v>
      </c>
      <c r="Z1992" s="0" t="s">
        <v>573</v>
      </c>
      <c r="AA1992" s="0" t="n">
        <v>789506</v>
      </c>
      <c r="AB1992" s="197" t="n">
        <v>37027.875</v>
      </c>
      <c r="AC1992" s="197" t="n">
        <v>37027.875</v>
      </c>
    </row>
    <row r="1993" customFormat="false" ht="12.75" hidden="false" customHeight="false" outlineLevel="0" collapsed="false">
      <c r="A1993" s="191" t="str">
        <f aca="false">B1993&amp;" "&amp;C1993&amp;" "&amp;D1993</f>
        <v>US Natural Gas Physical</v>
      </c>
      <c r="B1993" s="191" t="str">
        <f aca="false">IF((LEFT(N1993,2)="US"),"US","")</f>
        <v>US</v>
      </c>
      <c r="C1993" s="191" t="str">
        <f aca="false">M1993</f>
        <v>Natural Gas</v>
      </c>
      <c r="D1993" s="191" t="str">
        <f aca="false">IF(ISNUMBER(FIND("Phy",N1993))=TRUE(),"Physical","Financial")</f>
        <v>Physical</v>
      </c>
      <c r="E1993" s="191" t="n">
        <f aca="false">IF(VLOOKUP(S1993,'DD-Lookup'!$J$6:$L$50,3,FALSE())="Monthly",(YEAR(AC1993)-YEAR(AB1993))*12+MONTH(AC1993)-MONTH(AB1993)+1,(AC1993-AB1993+1))</f>
        <v>1</v>
      </c>
      <c r="F1993" s="220" t="n">
        <f aca="false">E1993*SUM(P1993:Q1993)</f>
        <v>5000</v>
      </c>
      <c r="G1993" s="196" t="n">
        <v>1246668</v>
      </c>
      <c r="H1993" s="197" t="n">
        <v>37026.3691203704</v>
      </c>
      <c r="I1993" s="0" t="s">
        <v>1251</v>
      </c>
      <c r="M1993" s="0" t="s">
        <v>927</v>
      </c>
      <c r="N1993" s="0" t="s">
        <v>1371</v>
      </c>
      <c r="O1993" s="0" t="s">
        <v>1423</v>
      </c>
      <c r="Q1993" s="198" t="n">
        <v>5000</v>
      </c>
      <c r="S1993" s="0" t="s">
        <v>1343</v>
      </c>
      <c r="T1993" s="0" t="s">
        <v>772</v>
      </c>
      <c r="U1993" s="200" t="n">
        <v>4.33</v>
      </c>
      <c r="V1993" s="0" t="s">
        <v>1373</v>
      </c>
      <c r="W1993" s="0" t="s">
        <v>1424</v>
      </c>
      <c r="X1993" s="0" t="s">
        <v>1425</v>
      </c>
      <c r="Y1993" s="0" t="s">
        <v>1376</v>
      </c>
      <c r="Z1993" s="0" t="s">
        <v>573</v>
      </c>
      <c r="AA1993" s="0" t="n">
        <v>789507</v>
      </c>
      <c r="AB1993" s="197" t="n">
        <v>37027.875</v>
      </c>
      <c r="AC1993" s="197" t="n">
        <v>37027.875</v>
      </c>
    </row>
    <row r="1994" customFormat="false" ht="12.75" hidden="false" customHeight="false" outlineLevel="0" collapsed="false">
      <c r="A1994" s="191" t="str">
        <f aca="false">B1994&amp;" "&amp;C1994&amp;" "&amp;D1994</f>
        <v>US Natural Gas Physical</v>
      </c>
      <c r="B1994" s="191" t="str">
        <f aca="false">IF((LEFT(N1994,2)="US"),"US","")</f>
        <v>US</v>
      </c>
      <c r="C1994" s="191" t="str">
        <f aca="false">M1994</f>
        <v>Natural Gas</v>
      </c>
      <c r="D1994" s="191" t="str">
        <f aca="false">IF(ISNUMBER(FIND("Phy",N1994))=TRUE(),"Physical","Financial")</f>
        <v>Physical</v>
      </c>
      <c r="E1994" s="191" t="n">
        <f aca="false">IF(VLOOKUP(S1994,'DD-Lookup'!$J$6:$L$50,3,FALSE())="Monthly",(YEAR(AC1994)-YEAR(AB1994))*12+MONTH(AC1994)-MONTH(AB1994)+1,(AC1994-AB1994+1))</f>
        <v>1</v>
      </c>
      <c r="F1994" s="220" t="n">
        <f aca="false">E1994*SUM(P1994:Q1994)</f>
        <v>10000</v>
      </c>
      <c r="G1994" s="196" t="n">
        <v>1246669</v>
      </c>
      <c r="H1994" s="197" t="n">
        <v>37026.3691435185</v>
      </c>
      <c r="I1994" s="0" t="s">
        <v>1187</v>
      </c>
      <c r="M1994" s="0" t="s">
        <v>927</v>
      </c>
      <c r="N1994" s="0" t="s">
        <v>1371</v>
      </c>
      <c r="O1994" s="0" t="s">
        <v>2146</v>
      </c>
      <c r="P1994" s="198" t="n">
        <v>10000</v>
      </c>
      <c r="S1994" s="0" t="s">
        <v>1343</v>
      </c>
      <c r="T1994" s="0" t="s">
        <v>772</v>
      </c>
      <c r="U1994" s="200" t="n">
        <v>4.445</v>
      </c>
      <c r="V1994" s="0" t="s">
        <v>1938</v>
      </c>
      <c r="W1994" s="0" t="s">
        <v>1682</v>
      </c>
      <c r="X1994" s="0" t="s">
        <v>2147</v>
      </c>
      <c r="Y1994" s="0" t="s">
        <v>1376</v>
      </c>
      <c r="Z1994" s="0" t="s">
        <v>573</v>
      </c>
      <c r="AA1994" s="0" t="n">
        <v>789509</v>
      </c>
      <c r="AB1994" s="197" t="n">
        <v>37027.875</v>
      </c>
      <c r="AC1994" s="197" t="n">
        <v>37027.875</v>
      </c>
    </row>
    <row r="1995" customFormat="false" ht="12.75" hidden="false" customHeight="false" outlineLevel="0" collapsed="false">
      <c r="A1995" s="191" t="str">
        <f aca="false">B1995&amp;" "&amp;C1995&amp;" "&amp;D1995</f>
        <v>US Natural Gas Physical</v>
      </c>
      <c r="B1995" s="191" t="str">
        <f aca="false">IF((LEFT(N1995,2)="US"),"US","")</f>
        <v>US</v>
      </c>
      <c r="C1995" s="191" t="str">
        <f aca="false">M1995</f>
        <v>Natural Gas</v>
      </c>
      <c r="D1995" s="191" t="str">
        <f aca="false">IF(ISNUMBER(FIND("Phy",N1995))=TRUE(),"Physical","Financial")</f>
        <v>Physical</v>
      </c>
      <c r="E1995" s="191" t="n">
        <f aca="false">IF(VLOOKUP(S1995,'DD-Lookup'!$J$6:$L$50,3,FALSE())="Monthly",(YEAR(AC1995)-YEAR(AB1995))*12+MONTH(AC1995)-MONTH(AB1995)+1,(AC1995-AB1995+1))</f>
        <v>1</v>
      </c>
      <c r="F1995" s="220" t="n">
        <f aca="false">E1995*SUM(P1995:Q1995)</f>
        <v>7217</v>
      </c>
      <c r="G1995" s="196" t="n">
        <v>1246671</v>
      </c>
      <c r="H1995" s="197" t="n">
        <v>37026.3691782407</v>
      </c>
      <c r="I1995" s="0" t="s">
        <v>1788</v>
      </c>
      <c r="M1995" s="0" t="s">
        <v>927</v>
      </c>
      <c r="N1995" s="0" t="s">
        <v>1371</v>
      </c>
      <c r="O1995" s="0" t="s">
        <v>1612</v>
      </c>
      <c r="Q1995" s="198" t="n">
        <v>7217</v>
      </c>
      <c r="S1995" s="0" t="s">
        <v>1343</v>
      </c>
      <c r="T1995" s="0" t="s">
        <v>772</v>
      </c>
      <c r="U1995" s="200" t="n">
        <v>4.72</v>
      </c>
      <c r="V1995" s="0" t="s">
        <v>2099</v>
      </c>
      <c r="W1995" s="0" t="s">
        <v>1614</v>
      </c>
      <c r="X1995" s="0" t="s">
        <v>1615</v>
      </c>
      <c r="Y1995" s="0" t="s">
        <v>1376</v>
      </c>
      <c r="Z1995" s="0" t="s">
        <v>573</v>
      </c>
      <c r="AA1995" s="0" t="n">
        <v>789510</v>
      </c>
      <c r="AB1995" s="197" t="n">
        <v>37027.875</v>
      </c>
      <c r="AC1995" s="197" t="n">
        <v>37027.875</v>
      </c>
    </row>
    <row r="1996" customFormat="false" ht="12.75" hidden="false" customHeight="false" outlineLevel="0" collapsed="false">
      <c r="A1996" s="191" t="str">
        <f aca="false">B1996&amp;" "&amp;C1996&amp;" "&amp;D1996</f>
        <v>US Crude Financial</v>
      </c>
      <c r="B1996" s="191" t="str">
        <f aca="false">IF((LEFT(N1996,2)="US"),"US","")</f>
        <v>US</v>
      </c>
      <c r="C1996" s="191" t="str">
        <f aca="false">M1996</f>
        <v>Crude</v>
      </c>
      <c r="D1996" s="191" t="str">
        <f aca="false">IF(ISNUMBER(FIND("Phy",N1996))=TRUE(),"Physical","Financial")</f>
        <v>Financial</v>
      </c>
      <c r="E1996" s="191" t="n">
        <f aca="false">IF(VLOOKUP(S1996,'DD-Lookup'!$J$6:$L$50,3,FALSE())="Monthly",(YEAR(AC1996)-YEAR(AB1996))*12+MONTH(AC1996)-MONTH(AB1996)+1,(AC1996-AB1996+1))</f>
        <v>1</v>
      </c>
      <c r="F1996" s="220" t="n">
        <f aca="false">E1996*SUM(P1996:Q1996)</f>
        <v>50000</v>
      </c>
      <c r="G1996" s="196" t="n">
        <v>1246670</v>
      </c>
      <c r="H1996" s="197" t="n">
        <v>37026.3691782407</v>
      </c>
      <c r="I1996" s="0" t="s">
        <v>1340</v>
      </c>
      <c r="M1996" s="0" t="s">
        <v>60</v>
      </c>
      <c r="N1996" s="0" t="s">
        <v>1138</v>
      </c>
      <c r="O1996" s="0" t="s">
        <v>1139</v>
      </c>
      <c r="P1996" s="198" t="n">
        <v>50000</v>
      </c>
      <c r="S1996" s="0" t="s">
        <v>1140</v>
      </c>
      <c r="T1996" s="0" t="s">
        <v>772</v>
      </c>
      <c r="U1996" s="200" t="n">
        <v>28.78</v>
      </c>
      <c r="V1996" s="0" t="s">
        <v>2504</v>
      </c>
      <c r="W1996" s="0" t="s">
        <v>1142</v>
      </c>
      <c r="X1996" s="0" t="s">
        <v>1143</v>
      </c>
      <c r="Y1996" s="0" t="s">
        <v>893</v>
      </c>
      <c r="Z1996" s="0" t="s">
        <v>573</v>
      </c>
      <c r="AA1996" s="0" t="s">
        <v>2505</v>
      </c>
      <c r="AB1996" s="197" t="n">
        <v>37043</v>
      </c>
      <c r="AC1996" s="197" t="n">
        <v>37072</v>
      </c>
    </row>
    <row r="1997" customFormat="false" ht="12.75" hidden="false" customHeight="false" outlineLevel="0" collapsed="false">
      <c r="A1997" s="191" t="str">
        <f aca="false">B1997&amp;" "&amp;C1997&amp;" "&amp;D1997</f>
        <v>US Natural Gas Financial</v>
      </c>
      <c r="B1997" s="191" t="str">
        <f aca="false">IF((LEFT(N1997,2)="US"),"US","")</f>
        <v>US</v>
      </c>
      <c r="C1997" s="191" t="str">
        <f aca="false">M1997</f>
        <v>Natural Gas</v>
      </c>
      <c r="D1997" s="191" t="str">
        <f aca="false">IF(ISNUMBER(FIND("Phy",N1997))=TRUE(),"Physical","Financial")</f>
        <v>Financial</v>
      </c>
      <c r="E1997" s="191" t="n">
        <f aca="false">IF(VLOOKUP(S1997,'DD-Lookup'!$J$6:$L$50,3,FALSE())="Monthly",(YEAR(AC1997)-YEAR(AB1997))*12+MONTH(AC1997)-MONTH(AB1997)+1,(AC1997-AB1997+1))</f>
        <v>153</v>
      </c>
      <c r="F1997" s="220" t="n">
        <f aca="false">E1997*SUM(P1997:Q1997)</f>
        <v>765000</v>
      </c>
      <c r="G1997" s="196" t="n">
        <v>1246672</v>
      </c>
      <c r="H1997" s="197" t="n">
        <v>37026.3692476852</v>
      </c>
      <c r="I1997" s="0" t="s">
        <v>1485</v>
      </c>
      <c r="M1997" s="0" t="s">
        <v>927</v>
      </c>
      <c r="N1997" s="0" t="s">
        <v>1341</v>
      </c>
      <c r="O1997" s="0" t="s">
        <v>1526</v>
      </c>
      <c r="Q1997" s="198" t="n">
        <v>5000</v>
      </c>
      <c r="S1997" s="0" t="s">
        <v>1343</v>
      </c>
      <c r="T1997" s="0" t="s">
        <v>772</v>
      </c>
      <c r="U1997" s="200" t="n">
        <v>4.625</v>
      </c>
      <c r="V1997" s="0" t="s">
        <v>2506</v>
      </c>
      <c r="W1997" s="0" t="s">
        <v>1345</v>
      </c>
      <c r="X1997" s="0" t="s">
        <v>1346</v>
      </c>
      <c r="Y1997" s="0" t="s">
        <v>893</v>
      </c>
      <c r="Z1997" s="0" t="s">
        <v>573</v>
      </c>
      <c r="AA1997" s="0" t="s">
        <v>2507</v>
      </c>
      <c r="AB1997" s="197" t="n">
        <v>37043</v>
      </c>
      <c r="AC1997" s="197" t="n">
        <v>37195</v>
      </c>
      <c r="AD1997" s="0" t="n">
        <f aca="false">(AC1997-AB1997+1)*SUM(P1997:Q1997)</f>
        <v>765000</v>
      </c>
    </row>
    <row r="1998" customFormat="false" ht="12.75" hidden="false" customHeight="false" outlineLevel="0" collapsed="false">
      <c r="A1998" s="191" t="str">
        <f aca="false">B1998&amp;" "&amp;C1998&amp;" "&amp;D1998</f>
        <v>US Power Physical</v>
      </c>
      <c r="B1998" s="191" t="str">
        <f aca="false">IF((LEFT(N1998,2)="US"),"US","")</f>
        <v>US</v>
      </c>
      <c r="C1998" s="191" t="str">
        <f aca="false">M1998</f>
        <v>Power</v>
      </c>
      <c r="D1998" s="191" t="str">
        <f aca="false">IF(ISNUMBER(FIND("Phy",N1998))=TRUE(),"Physical","Financial")</f>
        <v>Physical</v>
      </c>
      <c r="E1998" s="191" t="n">
        <f aca="false">IF(VLOOKUP(S1998,'DD-Lookup'!$J$6:$L$50,3,FALSE())="Monthly",(YEAR(AC1998)-YEAR(AB1998))*12+MONTH(AC1998)-MONTH(AB1998)+1,(AC1998-AB1998+1))</f>
        <v>1</v>
      </c>
      <c r="F1998" s="220" t="n">
        <f aca="false">E1998*SUM(P1998:Q1998)</f>
        <v>25</v>
      </c>
      <c r="G1998" s="196" t="n">
        <v>1246673</v>
      </c>
      <c r="H1998" s="197" t="n">
        <v>37026.3692592593</v>
      </c>
      <c r="I1998" s="0" t="s">
        <v>1180</v>
      </c>
      <c r="M1998" s="0" t="s">
        <v>72</v>
      </c>
      <c r="N1998" s="0" t="s">
        <v>1746</v>
      </c>
      <c r="O1998" s="0" t="s">
        <v>1877</v>
      </c>
      <c r="P1998" s="198" t="n">
        <v>25</v>
      </c>
      <c r="S1998" s="0" t="s">
        <v>781</v>
      </c>
      <c r="T1998" s="0" t="s">
        <v>772</v>
      </c>
      <c r="U1998" s="200" t="n">
        <v>50</v>
      </c>
      <c r="V1998" s="0" t="s">
        <v>1795</v>
      </c>
      <c r="W1998" s="0" t="s">
        <v>1749</v>
      </c>
      <c r="X1998" s="0" t="s">
        <v>1750</v>
      </c>
      <c r="Y1998" s="0" t="s">
        <v>1167</v>
      </c>
      <c r="Z1998" s="0" t="s">
        <v>628</v>
      </c>
      <c r="AA1998" s="0" t="n">
        <v>611176.1</v>
      </c>
      <c r="AB1998" s="197" t="n">
        <v>37027.875</v>
      </c>
      <c r="AC1998" s="197" t="n">
        <v>37027.875</v>
      </c>
    </row>
    <row r="1999" customFormat="false" ht="12.75" hidden="false" customHeight="false" outlineLevel="0" collapsed="false">
      <c r="A1999" s="191" t="str">
        <f aca="false">B1999&amp;" "&amp;C1999&amp;" "&amp;D1999</f>
        <v>US Natural Gas Physical</v>
      </c>
      <c r="B1999" s="191" t="str">
        <f aca="false">IF((LEFT(N1999,2)="US"),"US","")</f>
        <v>US</v>
      </c>
      <c r="C1999" s="191" t="str">
        <f aca="false">M1999</f>
        <v>Natural Gas</v>
      </c>
      <c r="D1999" s="191" t="str">
        <f aca="false">IF(ISNUMBER(FIND("Phy",N1999))=TRUE(),"Physical","Financial")</f>
        <v>Physical</v>
      </c>
      <c r="E1999" s="191" t="n">
        <f aca="false">IF(VLOOKUP(S1999,'DD-Lookup'!$J$6:$L$50,3,FALSE())="Monthly",(YEAR(AC1999)-YEAR(AB1999))*12+MONTH(AC1999)-MONTH(AB1999)+1,(AC1999-AB1999+1))</f>
        <v>1</v>
      </c>
      <c r="F1999" s="220" t="n">
        <f aca="false">E1999*SUM(P1999:Q1999)</f>
        <v>5000</v>
      </c>
      <c r="G1999" s="196" t="n">
        <v>1246674</v>
      </c>
      <c r="H1999" s="197" t="n">
        <v>37026.3692708333</v>
      </c>
      <c r="I1999" s="0" t="s">
        <v>1661</v>
      </c>
      <c r="M1999" s="0" t="s">
        <v>927</v>
      </c>
      <c r="N1999" s="0" t="s">
        <v>1371</v>
      </c>
      <c r="O1999" s="0" t="s">
        <v>1967</v>
      </c>
      <c r="Q1999" s="198" t="n">
        <v>5000</v>
      </c>
      <c r="S1999" s="0" t="s">
        <v>1343</v>
      </c>
      <c r="T1999" s="0" t="s">
        <v>772</v>
      </c>
      <c r="U1999" s="200" t="n">
        <v>4.315</v>
      </c>
      <c r="V1999" s="0" t="s">
        <v>2166</v>
      </c>
      <c r="W1999" s="0" t="s">
        <v>1459</v>
      </c>
      <c r="X1999" s="0" t="s">
        <v>1460</v>
      </c>
      <c r="Y1999" s="0" t="s">
        <v>1376</v>
      </c>
      <c r="Z1999" s="0" t="s">
        <v>573</v>
      </c>
      <c r="AA1999" s="0" t="n">
        <v>789512</v>
      </c>
      <c r="AB1999" s="197" t="n">
        <v>37027.875</v>
      </c>
      <c r="AC1999" s="197" t="n">
        <v>37027.875</v>
      </c>
    </row>
    <row r="2000" customFormat="false" ht="12.75" hidden="false" customHeight="false" outlineLevel="0" collapsed="false">
      <c r="A2000" s="191" t="str">
        <f aca="false">B2000&amp;" "&amp;C2000&amp;" "&amp;D2000</f>
        <v>US Crude Financial</v>
      </c>
      <c r="B2000" s="191" t="str">
        <f aca="false">IF((LEFT(N2000,2)="US"),"US","")</f>
        <v>US</v>
      </c>
      <c r="C2000" s="191" t="str">
        <f aca="false">M2000</f>
        <v>Crude</v>
      </c>
      <c r="D2000" s="191" t="str">
        <f aca="false">IF(ISNUMBER(FIND("Phy",N2000))=TRUE(),"Physical","Financial")</f>
        <v>Financial</v>
      </c>
      <c r="E2000" s="191" t="n">
        <f aca="false">IF(VLOOKUP(S2000,'DD-Lookup'!$J$6:$L$50,3,FALSE())="Monthly",(YEAR(AC2000)-YEAR(AB2000))*12+MONTH(AC2000)-MONTH(AB2000)+1,(AC2000-AB2000+1))</f>
        <v>1</v>
      </c>
      <c r="F2000" s="220" t="n">
        <f aca="false">E2000*SUM(P2000:Q2000)</f>
        <v>50000</v>
      </c>
      <c r="G2000" s="196" t="n">
        <v>1246675</v>
      </c>
      <c r="H2000" s="197" t="n">
        <v>37026.3692708333</v>
      </c>
      <c r="I2000" s="0" t="s">
        <v>1340</v>
      </c>
      <c r="M2000" s="0" t="s">
        <v>60</v>
      </c>
      <c r="N2000" s="0" t="s">
        <v>1138</v>
      </c>
      <c r="O2000" s="0" t="s">
        <v>1139</v>
      </c>
      <c r="Q2000" s="198" t="n">
        <v>50000</v>
      </c>
      <c r="S2000" s="0" t="s">
        <v>1140</v>
      </c>
      <c r="T2000" s="0" t="s">
        <v>772</v>
      </c>
      <c r="U2000" s="200" t="n">
        <v>28.8</v>
      </c>
      <c r="V2000" s="0" t="s">
        <v>2361</v>
      </c>
      <c r="W2000" s="0" t="s">
        <v>1142</v>
      </c>
      <c r="X2000" s="0" t="s">
        <v>1143</v>
      </c>
      <c r="Y2000" s="0" t="s">
        <v>893</v>
      </c>
      <c r="Z2000" s="0" t="s">
        <v>573</v>
      </c>
      <c r="AA2000" s="0" t="s">
        <v>2508</v>
      </c>
      <c r="AB2000" s="197" t="n">
        <v>37043</v>
      </c>
      <c r="AC2000" s="197" t="n">
        <v>37072</v>
      </c>
    </row>
    <row r="2001" customFormat="false" ht="12.75" hidden="false" customHeight="false" outlineLevel="0" collapsed="false">
      <c r="A2001" s="191" t="str">
        <f aca="false">B2001&amp;" "&amp;C2001&amp;" "&amp;D2001</f>
        <v>US Natural Gas Physical</v>
      </c>
      <c r="B2001" s="191" t="str">
        <f aca="false">IF((LEFT(N2001,2)="US"),"US","")</f>
        <v>US</v>
      </c>
      <c r="C2001" s="191" t="str">
        <f aca="false">M2001</f>
        <v>Natural Gas</v>
      </c>
      <c r="D2001" s="191" t="str">
        <f aca="false">IF(ISNUMBER(FIND("Phy",N2001))=TRUE(),"Physical","Financial")</f>
        <v>Physical</v>
      </c>
      <c r="E2001" s="191" t="n">
        <f aca="false">IF(VLOOKUP(S2001,'DD-Lookup'!$J$6:$L$50,3,FALSE())="Monthly",(YEAR(AC2001)-YEAR(AB2001))*12+MONTH(AC2001)-MONTH(AB2001)+1,(AC2001-AB2001+1))</f>
        <v>1</v>
      </c>
      <c r="F2001" s="220" t="n">
        <f aca="false">E2001*SUM(P2001:Q2001)</f>
        <v>25000</v>
      </c>
      <c r="G2001" s="196" t="n">
        <v>1246676</v>
      </c>
      <c r="H2001" s="197" t="n">
        <v>37026.3692824074</v>
      </c>
      <c r="I2001" s="0" t="s">
        <v>625</v>
      </c>
      <c r="M2001" s="0" t="s">
        <v>927</v>
      </c>
      <c r="N2001" s="0" t="s">
        <v>1371</v>
      </c>
      <c r="O2001" s="0" t="s">
        <v>1553</v>
      </c>
      <c r="Q2001" s="198" t="n">
        <v>25000</v>
      </c>
      <c r="S2001" s="0" t="s">
        <v>1343</v>
      </c>
      <c r="T2001" s="0" t="s">
        <v>772</v>
      </c>
      <c r="U2001" s="200" t="n">
        <v>4.47</v>
      </c>
      <c r="V2001" s="0" t="s">
        <v>1554</v>
      </c>
      <c r="W2001" s="0" t="s">
        <v>1555</v>
      </c>
      <c r="X2001" s="0" t="s">
        <v>1556</v>
      </c>
      <c r="Y2001" s="0" t="s">
        <v>1376</v>
      </c>
      <c r="Z2001" s="0" t="s">
        <v>573</v>
      </c>
      <c r="AA2001" s="0" t="n">
        <v>789514</v>
      </c>
      <c r="AB2001" s="197" t="n">
        <v>37027.875</v>
      </c>
      <c r="AC2001" s="197" t="n">
        <v>37027.875</v>
      </c>
    </row>
    <row r="2002" customFormat="false" ht="12.75" hidden="false" customHeight="false" outlineLevel="0" collapsed="false">
      <c r="A2002" s="191" t="str">
        <f aca="false">B2002&amp;" "&amp;C2002&amp;" "&amp;D2002</f>
        <v>US Natural Gas Physical</v>
      </c>
      <c r="B2002" s="191" t="str">
        <f aca="false">IF((LEFT(N2002,2)="US"),"US","")</f>
        <v>US</v>
      </c>
      <c r="C2002" s="191" t="str">
        <f aca="false">M2002</f>
        <v>Natural Gas</v>
      </c>
      <c r="D2002" s="191" t="str">
        <f aca="false">IF(ISNUMBER(FIND("Phy",N2002))=TRUE(),"Physical","Financial")</f>
        <v>Physical</v>
      </c>
      <c r="E2002" s="191" t="n">
        <f aca="false">IF(VLOOKUP(S2002,'DD-Lookup'!$J$6:$L$50,3,FALSE())="Monthly",(YEAR(AC2002)-YEAR(AB2002))*12+MONTH(AC2002)-MONTH(AB2002)+1,(AC2002-AB2002+1))</f>
        <v>1</v>
      </c>
      <c r="F2002" s="220" t="n">
        <f aca="false">E2002*SUM(P2002:Q2002)</f>
        <v>1200</v>
      </c>
      <c r="G2002" s="196" t="n">
        <v>1246677</v>
      </c>
      <c r="H2002" s="197" t="n">
        <v>37026.3692939815</v>
      </c>
      <c r="I2002" s="0" t="s">
        <v>2149</v>
      </c>
      <c r="M2002" s="0" t="s">
        <v>927</v>
      </c>
      <c r="N2002" s="0" t="s">
        <v>1371</v>
      </c>
      <c r="O2002" s="0" t="s">
        <v>1633</v>
      </c>
      <c r="Q2002" s="198" t="n">
        <v>1200</v>
      </c>
      <c r="S2002" s="0" t="s">
        <v>1343</v>
      </c>
      <c r="T2002" s="0" t="s">
        <v>772</v>
      </c>
      <c r="U2002" s="200" t="n">
        <v>4.83</v>
      </c>
      <c r="V2002" s="0" t="n">
        <v>19691994</v>
      </c>
      <c r="W2002" s="0" t="s">
        <v>1635</v>
      </c>
      <c r="X2002" s="0" t="s">
        <v>1636</v>
      </c>
      <c r="Y2002" s="0" t="s">
        <v>1376</v>
      </c>
      <c r="Z2002" s="0" t="s">
        <v>573</v>
      </c>
      <c r="AA2002" s="0" t="n">
        <v>789513</v>
      </c>
      <c r="AB2002" s="197" t="n">
        <v>37027.875</v>
      </c>
      <c r="AC2002" s="197" t="n">
        <v>37027.875</v>
      </c>
    </row>
    <row r="2003" customFormat="false" ht="12.75" hidden="false" customHeight="false" outlineLevel="0" collapsed="false">
      <c r="A2003" s="191" t="str">
        <f aca="false">B2003&amp;" "&amp;C2003&amp;" "&amp;D2003</f>
        <v>US Natural Gas Financial</v>
      </c>
      <c r="B2003" s="191" t="str">
        <f aca="false">IF((LEFT(N2003,2)="US"),"US","")</f>
        <v>US</v>
      </c>
      <c r="C2003" s="191" t="str">
        <f aca="false">M2003</f>
        <v>Natural Gas</v>
      </c>
      <c r="D2003" s="191" t="str">
        <f aca="false">IF(ISNUMBER(FIND("Phy",N2003))=TRUE(),"Physical","Financial")</f>
        <v>Financial</v>
      </c>
      <c r="E2003" s="191" t="n">
        <f aca="false">IF(VLOOKUP(S2003,'DD-Lookup'!$J$6:$L$50,3,FALSE())="Monthly",(YEAR(AC2003)-YEAR(AB2003))*12+MONTH(AC2003)-MONTH(AB2003)+1,(AC2003-AB2003+1))</f>
        <v>30</v>
      </c>
      <c r="F2003" s="220" t="n">
        <f aca="false">E2003*SUM(P2003:Q2003)</f>
        <v>450000</v>
      </c>
      <c r="G2003" s="196" t="n">
        <v>1246678</v>
      </c>
      <c r="H2003" s="197" t="n">
        <v>37026.3693634259</v>
      </c>
      <c r="I2003" s="0" t="s">
        <v>1228</v>
      </c>
      <c r="M2003" s="0" t="s">
        <v>927</v>
      </c>
      <c r="N2003" s="0" t="s">
        <v>1341</v>
      </c>
      <c r="O2003" s="0" t="s">
        <v>1342</v>
      </c>
      <c r="P2003" s="198" t="n">
        <v>15000</v>
      </c>
      <c r="S2003" s="0" t="s">
        <v>1343</v>
      </c>
      <c r="T2003" s="0" t="s">
        <v>772</v>
      </c>
      <c r="U2003" s="200" t="n">
        <v>4.51</v>
      </c>
      <c r="V2003" s="0" t="s">
        <v>1610</v>
      </c>
      <c r="W2003" s="0" t="s">
        <v>1345</v>
      </c>
      <c r="X2003" s="0" t="s">
        <v>1346</v>
      </c>
      <c r="Y2003" s="0" t="s">
        <v>893</v>
      </c>
      <c r="Z2003" s="0" t="s">
        <v>573</v>
      </c>
      <c r="AA2003" s="0" t="s">
        <v>2509</v>
      </c>
      <c r="AB2003" s="197" t="n">
        <v>37043.875</v>
      </c>
      <c r="AC2003" s="197" t="n">
        <v>37072.875</v>
      </c>
      <c r="AD2003" s="0" t="n">
        <f aca="false">(AC2003-AB2003+1)*SUM(P2003:Q2003)</f>
        <v>450000</v>
      </c>
    </row>
    <row r="2004" customFormat="false" ht="12.75" hidden="false" customHeight="false" outlineLevel="0" collapsed="false">
      <c r="A2004" s="191" t="str">
        <f aca="false">B2004&amp;" "&amp;C2004&amp;" "&amp;D2004</f>
        <v>US Natural Gas Physical</v>
      </c>
      <c r="B2004" s="191" t="str">
        <f aca="false">IF((LEFT(N2004,2)="US"),"US","")</f>
        <v>US</v>
      </c>
      <c r="C2004" s="191" t="str">
        <f aca="false">M2004</f>
        <v>Natural Gas</v>
      </c>
      <c r="D2004" s="191" t="str">
        <f aca="false">IF(ISNUMBER(FIND("Phy",N2004))=TRUE(),"Physical","Financial")</f>
        <v>Physical</v>
      </c>
      <c r="E2004" s="191" t="n">
        <f aca="false">IF(VLOOKUP(S2004,'DD-Lookup'!$J$6:$L$50,3,FALSE())="Monthly",(YEAR(AC2004)-YEAR(AB2004))*12+MONTH(AC2004)-MONTH(AB2004)+1,(AC2004-AB2004+1))</f>
        <v>1</v>
      </c>
      <c r="F2004" s="220" t="n">
        <f aca="false">E2004*SUM(P2004:Q2004)</f>
        <v>10000</v>
      </c>
      <c r="G2004" s="196" t="n">
        <v>1246679</v>
      </c>
      <c r="H2004" s="197" t="n">
        <v>37026.3693634259</v>
      </c>
      <c r="I2004" s="0" t="s">
        <v>1228</v>
      </c>
      <c r="M2004" s="0" t="s">
        <v>927</v>
      </c>
      <c r="N2004" s="0" t="s">
        <v>1371</v>
      </c>
      <c r="O2004" s="0" t="s">
        <v>1689</v>
      </c>
      <c r="P2004" s="198" t="n">
        <v>10000</v>
      </c>
      <c r="S2004" s="0" t="s">
        <v>1343</v>
      </c>
      <c r="T2004" s="0" t="s">
        <v>772</v>
      </c>
      <c r="U2004" s="200" t="n">
        <v>5.9</v>
      </c>
      <c r="V2004" s="0" t="s">
        <v>2510</v>
      </c>
      <c r="W2004" s="0" t="s">
        <v>1675</v>
      </c>
      <c r="X2004" s="0" t="s">
        <v>1676</v>
      </c>
      <c r="Y2004" s="0" t="s">
        <v>1376</v>
      </c>
      <c r="Z2004" s="0" t="s">
        <v>573</v>
      </c>
      <c r="AA2004" s="0" t="n">
        <v>789517</v>
      </c>
      <c r="AB2004" s="197" t="n">
        <v>37027.875</v>
      </c>
      <c r="AC2004" s="197" t="n">
        <v>37027.875</v>
      </c>
    </row>
    <row r="2005" customFormat="false" ht="12.75" hidden="false" customHeight="false" outlineLevel="0" collapsed="false">
      <c r="A2005" s="191" t="str">
        <f aca="false">B2005&amp;" "&amp;C2005&amp;" "&amp;D2005</f>
        <v>US Natural Gas Physical</v>
      </c>
      <c r="B2005" s="191" t="str">
        <f aca="false">IF((LEFT(N2005,2)="US"),"US","")</f>
        <v>US</v>
      </c>
      <c r="C2005" s="191" t="str">
        <f aca="false">M2005</f>
        <v>Natural Gas</v>
      </c>
      <c r="D2005" s="191" t="str">
        <f aca="false">IF(ISNUMBER(FIND("Phy",N2005))=TRUE(),"Physical","Financial")</f>
        <v>Physical</v>
      </c>
      <c r="E2005" s="191" t="n">
        <f aca="false">IF(VLOOKUP(S2005,'DD-Lookup'!$J$6:$L$50,3,FALSE())="Monthly",(YEAR(AC2005)-YEAR(AB2005))*12+MONTH(AC2005)-MONTH(AB2005)+1,(AC2005-AB2005+1))</f>
        <v>1</v>
      </c>
      <c r="F2005" s="220" t="n">
        <f aca="false">E2005*SUM(P2005:Q2005)</f>
        <v>5000</v>
      </c>
      <c r="G2005" s="196" t="n">
        <v>1246680</v>
      </c>
      <c r="H2005" s="197" t="n">
        <v>37026.3693865741</v>
      </c>
      <c r="I2005" s="0" t="s">
        <v>609</v>
      </c>
      <c r="M2005" s="0" t="s">
        <v>927</v>
      </c>
      <c r="N2005" s="0" t="s">
        <v>1371</v>
      </c>
      <c r="O2005" s="0" t="s">
        <v>1751</v>
      </c>
      <c r="P2005" s="198" t="n">
        <v>5000</v>
      </c>
      <c r="S2005" s="0" t="s">
        <v>1343</v>
      </c>
      <c r="T2005" s="0" t="s">
        <v>772</v>
      </c>
      <c r="U2005" s="200" t="n">
        <v>3.29</v>
      </c>
      <c r="V2005" s="0" t="s">
        <v>1953</v>
      </c>
      <c r="W2005" s="0" t="s">
        <v>1752</v>
      </c>
      <c r="X2005" s="0" t="s">
        <v>1676</v>
      </c>
      <c r="Y2005" s="0" t="s">
        <v>1376</v>
      </c>
      <c r="Z2005" s="0" t="s">
        <v>573</v>
      </c>
      <c r="AA2005" s="0" t="n">
        <v>789515</v>
      </c>
      <c r="AB2005" s="197" t="n">
        <v>37027.875</v>
      </c>
      <c r="AC2005" s="197" t="n">
        <v>37027.875</v>
      </c>
    </row>
    <row r="2006" customFormat="false" ht="12.75" hidden="false" customHeight="false" outlineLevel="0" collapsed="false">
      <c r="A2006" s="191" t="str">
        <f aca="false">B2006&amp;" "&amp;C2006&amp;" "&amp;D2006</f>
        <v>US Natural Gas Physical</v>
      </c>
      <c r="B2006" s="191" t="str">
        <f aca="false">IF((LEFT(N2006,2)="US"),"US","")</f>
        <v>US</v>
      </c>
      <c r="C2006" s="191" t="str">
        <f aca="false">M2006</f>
        <v>Natural Gas</v>
      </c>
      <c r="D2006" s="191" t="str">
        <f aca="false">IF(ISNUMBER(FIND("Phy",N2006))=TRUE(),"Physical","Financial")</f>
        <v>Physical</v>
      </c>
      <c r="E2006" s="191" t="n">
        <f aca="false">IF(VLOOKUP(S2006,'DD-Lookup'!$J$6:$L$50,3,FALSE())="Monthly",(YEAR(AC2006)-YEAR(AB2006))*12+MONTH(AC2006)-MONTH(AB2006)+1,(AC2006-AB2006+1))</f>
        <v>1</v>
      </c>
      <c r="F2006" s="220" t="n">
        <f aca="false">E2006*SUM(P2006:Q2006)</f>
        <v>1000</v>
      </c>
      <c r="G2006" s="196" t="n">
        <v>1246681</v>
      </c>
      <c r="H2006" s="197" t="n">
        <v>37026.3693981482</v>
      </c>
      <c r="I2006" s="0" t="s">
        <v>2343</v>
      </c>
      <c r="M2006" s="0" t="s">
        <v>927</v>
      </c>
      <c r="N2006" s="0" t="s">
        <v>1371</v>
      </c>
      <c r="O2006" s="0" t="s">
        <v>2095</v>
      </c>
      <c r="P2006" s="198" t="n">
        <v>1000</v>
      </c>
      <c r="S2006" s="0" t="s">
        <v>1343</v>
      </c>
      <c r="T2006" s="0" t="s">
        <v>772</v>
      </c>
      <c r="U2006" s="200" t="n">
        <v>4.64</v>
      </c>
      <c r="V2006" s="0" t="s">
        <v>2344</v>
      </c>
      <c r="W2006" s="0" t="s">
        <v>1587</v>
      </c>
      <c r="X2006" s="0" t="s">
        <v>1588</v>
      </c>
      <c r="Y2006" s="0" t="s">
        <v>1376</v>
      </c>
      <c r="Z2006" s="0" t="s">
        <v>573</v>
      </c>
      <c r="AA2006" s="0" t="n">
        <v>789516</v>
      </c>
      <c r="AB2006" s="197" t="n">
        <v>37027.875</v>
      </c>
      <c r="AC2006" s="197" t="n">
        <v>37027.875</v>
      </c>
    </row>
    <row r="2007" customFormat="false" ht="12.75" hidden="false" customHeight="false" outlineLevel="0" collapsed="false">
      <c r="A2007" s="191" t="str">
        <f aca="false">B2007&amp;" "&amp;C2007&amp;" "&amp;D2007</f>
        <v>US Natural Gas Financial</v>
      </c>
      <c r="B2007" s="191" t="str">
        <f aca="false">IF((LEFT(N2007,2)="US"),"US","")</f>
        <v>US</v>
      </c>
      <c r="C2007" s="191" t="str">
        <f aca="false">M2007</f>
        <v>Natural Gas</v>
      </c>
      <c r="D2007" s="191" t="str">
        <f aca="false">IF(ISNUMBER(FIND("Phy",N2007))=TRUE(),"Physical","Financial")</f>
        <v>Financial</v>
      </c>
      <c r="E2007" s="191" t="n">
        <f aca="false">IF(VLOOKUP(S2007,'DD-Lookup'!$J$6:$L$50,3,FALSE())="Monthly",(YEAR(AC2007)-YEAR(AB2007))*12+MONTH(AC2007)-MONTH(AB2007)+1,(AC2007-AB2007+1))</f>
        <v>153</v>
      </c>
      <c r="F2007" s="220" t="n">
        <f aca="false">E2007*SUM(P2007:Q2007)</f>
        <v>765000</v>
      </c>
      <c r="G2007" s="196" t="n">
        <v>1246682</v>
      </c>
      <c r="H2007" s="197" t="n">
        <v>37026.3694097222</v>
      </c>
      <c r="I2007" s="0" t="s">
        <v>1620</v>
      </c>
      <c r="M2007" s="0" t="s">
        <v>927</v>
      </c>
      <c r="N2007" s="0" t="s">
        <v>1341</v>
      </c>
      <c r="O2007" s="0" t="s">
        <v>1526</v>
      </c>
      <c r="Q2007" s="198" t="n">
        <v>5000</v>
      </c>
      <c r="S2007" s="0" t="s">
        <v>1343</v>
      </c>
      <c r="T2007" s="0" t="s">
        <v>772</v>
      </c>
      <c r="U2007" s="200" t="n">
        <v>4.625</v>
      </c>
      <c r="V2007" s="0" t="s">
        <v>2416</v>
      </c>
      <c r="W2007" s="0" t="s">
        <v>1345</v>
      </c>
      <c r="X2007" s="0" t="s">
        <v>1346</v>
      </c>
      <c r="Y2007" s="0" t="s">
        <v>893</v>
      </c>
      <c r="Z2007" s="0" t="s">
        <v>573</v>
      </c>
      <c r="AA2007" s="0" t="s">
        <v>2511</v>
      </c>
      <c r="AB2007" s="197" t="n">
        <v>37043</v>
      </c>
      <c r="AC2007" s="197" t="n">
        <v>37195</v>
      </c>
      <c r="AD2007" s="0" t="n">
        <f aca="false">(AC2007-AB2007+1)*SUM(P2007:Q2007)</f>
        <v>765000</v>
      </c>
    </row>
    <row r="2008" customFormat="false" ht="12.75" hidden="false" customHeight="false" outlineLevel="0" collapsed="false">
      <c r="A2008" s="191" t="str">
        <f aca="false">B2008&amp;" "&amp;C2008&amp;" "&amp;D2008</f>
        <v>US Natural Gas Physical</v>
      </c>
      <c r="B2008" s="191" t="str">
        <f aca="false">IF((LEFT(N2008,2)="US"),"US","")</f>
        <v>US</v>
      </c>
      <c r="C2008" s="191" t="str">
        <f aca="false">M2008</f>
        <v>Natural Gas</v>
      </c>
      <c r="D2008" s="191" t="str">
        <f aca="false">IF(ISNUMBER(FIND("Phy",N2008))=TRUE(),"Physical","Financial")</f>
        <v>Physical</v>
      </c>
      <c r="E2008" s="191" t="n">
        <f aca="false">IF(VLOOKUP(S2008,'DD-Lookup'!$J$6:$L$50,3,FALSE())="Monthly",(YEAR(AC2008)-YEAR(AB2008))*12+MONTH(AC2008)-MONTH(AB2008)+1,(AC2008-AB2008+1))</f>
        <v>1</v>
      </c>
      <c r="F2008" s="220" t="n">
        <f aca="false">E2008*SUM(P2008:Q2008)</f>
        <v>5000</v>
      </c>
      <c r="G2008" s="196" t="n">
        <v>1246683</v>
      </c>
      <c r="H2008" s="197" t="n">
        <v>37026.3694675926</v>
      </c>
      <c r="I2008" s="0" t="s">
        <v>609</v>
      </c>
      <c r="M2008" s="0" t="s">
        <v>927</v>
      </c>
      <c r="N2008" s="0" t="s">
        <v>1814</v>
      </c>
      <c r="O2008" s="0" t="s">
        <v>1907</v>
      </c>
      <c r="P2008" s="198" t="n">
        <v>5000</v>
      </c>
      <c r="S2008" s="0" t="s">
        <v>1343</v>
      </c>
      <c r="T2008" s="0" t="s">
        <v>772</v>
      </c>
      <c r="U2008" s="200" t="n">
        <v>4.465</v>
      </c>
      <c r="V2008" s="0" t="s">
        <v>1908</v>
      </c>
      <c r="W2008" s="0" t="s">
        <v>1909</v>
      </c>
      <c r="X2008" s="0" t="s">
        <v>1818</v>
      </c>
      <c r="Y2008" s="0" t="s">
        <v>1376</v>
      </c>
      <c r="Z2008" s="0" t="s">
        <v>1819</v>
      </c>
      <c r="AA2008" s="0" t="n">
        <v>789519</v>
      </c>
      <c r="AB2008" s="197" t="n">
        <v>37027.875</v>
      </c>
      <c r="AC2008" s="197" t="n">
        <v>37027.875</v>
      </c>
    </row>
    <row r="2009" customFormat="false" ht="12.75" hidden="false" customHeight="false" outlineLevel="0" collapsed="false">
      <c r="A2009" s="191" t="str">
        <f aca="false">B2009&amp;" "&amp;C2009&amp;" "&amp;D2009</f>
        <v>US Natural Gas Physical</v>
      </c>
      <c r="B2009" s="191" t="str">
        <f aca="false">IF((LEFT(N2009,2)="US"),"US","")</f>
        <v>US</v>
      </c>
      <c r="C2009" s="191" t="str">
        <f aca="false">M2009</f>
        <v>Natural Gas</v>
      </c>
      <c r="D2009" s="191" t="str">
        <f aca="false">IF(ISNUMBER(FIND("Phy",N2009))=TRUE(),"Physical","Financial")</f>
        <v>Physical</v>
      </c>
      <c r="E2009" s="191" t="n">
        <f aca="false">IF(VLOOKUP(S2009,'DD-Lookup'!$J$6:$L$50,3,FALSE())="Monthly",(YEAR(AC2009)-YEAR(AB2009))*12+MONTH(AC2009)-MONTH(AB2009)+1,(AC2009-AB2009+1))</f>
        <v>1</v>
      </c>
      <c r="F2009" s="220" t="n">
        <f aca="false">E2009*SUM(P2009:Q2009)</f>
        <v>5000</v>
      </c>
      <c r="G2009" s="196" t="n">
        <v>1246686</v>
      </c>
      <c r="H2009" s="197" t="n">
        <v>37026.3695023148</v>
      </c>
      <c r="I2009" s="0" t="s">
        <v>1770</v>
      </c>
      <c r="M2009" s="0" t="s">
        <v>927</v>
      </c>
      <c r="N2009" s="0" t="s">
        <v>1371</v>
      </c>
      <c r="O2009" s="0" t="s">
        <v>1703</v>
      </c>
      <c r="Q2009" s="198" t="n">
        <v>5000</v>
      </c>
      <c r="S2009" s="0" t="s">
        <v>1343</v>
      </c>
      <c r="T2009" s="0" t="s">
        <v>772</v>
      </c>
      <c r="U2009" s="200" t="n">
        <v>4.375</v>
      </c>
      <c r="V2009" s="0" t="s">
        <v>2512</v>
      </c>
      <c r="W2009" s="0" t="s">
        <v>1705</v>
      </c>
      <c r="X2009" s="0" t="s">
        <v>1676</v>
      </c>
      <c r="Y2009" s="0" t="s">
        <v>1376</v>
      </c>
      <c r="Z2009" s="0" t="s">
        <v>573</v>
      </c>
      <c r="AA2009" s="0" t="n">
        <v>789520</v>
      </c>
      <c r="AB2009" s="197" t="n">
        <v>37027.875</v>
      </c>
      <c r="AC2009" s="197" t="n">
        <v>37027.875</v>
      </c>
    </row>
    <row r="2010" customFormat="false" ht="12.75" hidden="false" customHeight="false" outlineLevel="0" collapsed="false">
      <c r="A2010" s="191" t="str">
        <f aca="false">B2010&amp;" "&amp;C2010&amp;" "&amp;D2010</f>
        <v>US Natural Gas Physical</v>
      </c>
      <c r="B2010" s="191" t="str">
        <f aca="false">IF((LEFT(N2010,2)="US"),"US","")</f>
        <v>US</v>
      </c>
      <c r="C2010" s="191" t="str">
        <f aca="false">M2010</f>
        <v>Natural Gas</v>
      </c>
      <c r="D2010" s="191" t="str">
        <f aca="false">IF(ISNUMBER(FIND("Phy",N2010))=TRUE(),"Physical","Financial")</f>
        <v>Physical</v>
      </c>
      <c r="E2010" s="191" t="n">
        <f aca="false">IF(VLOOKUP(S2010,'DD-Lookup'!$J$6:$L$50,3,FALSE())="Monthly",(YEAR(AC2010)-YEAR(AB2010))*12+MONTH(AC2010)-MONTH(AB2010)+1,(AC2010-AB2010+1))</f>
        <v>1</v>
      </c>
      <c r="F2010" s="220" t="n">
        <f aca="false">E2010*SUM(P2010:Q2010)</f>
        <v>5000</v>
      </c>
      <c r="G2010" s="196" t="n">
        <v>1246688</v>
      </c>
      <c r="H2010" s="197" t="n">
        <v>37026.369537037</v>
      </c>
      <c r="I2010" s="0" t="s">
        <v>1432</v>
      </c>
      <c r="M2010" s="0" t="s">
        <v>927</v>
      </c>
      <c r="N2010" s="0" t="s">
        <v>1371</v>
      </c>
      <c r="O2010" s="0" t="s">
        <v>1533</v>
      </c>
      <c r="P2010" s="198" t="n">
        <v>5000</v>
      </c>
      <c r="S2010" s="0" t="s">
        <v>1343</v>
      </c>
      <c r="T2010" s="0" t="s">
        <v>772</v>
      </c>
      <c r="U2010" s="200" t="n">
        <v>4.5712</v>
      </c>
      <c r="V2010" s="0" t="s">
        <v>1475</v>
      </c>
      <c r="W2010" s="0" t="s">
        <v>1374</v>
      </c>
      <c r="X2010" s="0" t="s">
        <v>1375</v>
      </c>
      <c r="Y2010" s="0" t="s">
        <v>1376</v>
      </c>
      <c r="Z2010" s="0" t="s">
        <v>573</v>
      </c>
      <c r="AA2010" s="0" t="n">
        <v>789522</v>
      </c>
      <c r="AB2010" s="197" t="n">
        <v>37027.875</v>
      </c>
      <c r="AC2010" s="197" t="n">
        <v>37027.875</v>
      </c>
    </row>
    <row r="2011" customFormat="false" ht="12.75" hidden="false" customHeight="false" outlineLevel="0" collapsed="false">
      <c r="A2011" s="191" t="str">
        <f aca="false">B2011&amp;" "&amp;C2011&amp;" "&amp;D2011</f>
        <v>US Natural Gas Physical</v>
      </c>
      <c r="B2011" s="191" t="str">
        <f aca="false">IF((LEFT(N2011,2)="US"),"US","")</f>
        <v>US</v>
      </c>
      <c r="C2011" s="191" t="str">
        <f aca="false">M2011</f>
        <v>Natural Gas</v>
      </c>
      <c r="D2011" s="191" t="str">
        <f aca="false">IF(ISNUMBER(FIND("Phy",N2011))=TRUE(),"Physical","Financial")</f>
        <v>Physical</v>
      </c>
      <c r="E2011" s="191" t="n">
        <f aca="false">IF(VLOOKUP(S2011,'DD-Lookup'!$J$6:$L$50,3,FALSE())="Monthly",(YEAR(AC2011)-YEAR(AB2011))*12+MONTH(AC2011)-MONTH(AB2011)+1,(AC2011-AB2011+1))</f>
        <v>1</v>
      </c>
      <c r="F2011" s="220" t="n">
        <f aca="false">E2011*SUM(P2011:Q2011)</f>
        <v>10000</v>
      </c>
      <c r="G2011" s="196" t="n">
        <v>1246687</v>
      </c>
      <c r="H2011" s="197" t="n">
        <v>37026.369537037</v>
      </c>
      <c r="I2011" s="0" t="s">
        <v>1251</v>
      </c>
      <c r="M2011" s="0" t="s">
        <v>927</v>
      </c>
      <c r="N2011" s="0" t="s">
        <v>1371</v>
      </c>
      <c r="O2011" s="0" t="s">
        <v>2095</v>
      </c>
      <c r="P2011" s="198" t="n">
        <v>10000</v>
      </c>
      <c r="S2011" s="0" t="s">
        <v>1343</v>
      </c>
      <c r="T2011" s="0" t="s">
        <v>772</v>
      </c>
      <c r="U2011" s="200" t="n">
        <v>4.64</v>
      </c>
      <c r="V2011" s="0" t="s">
        <v>1937</v>
      </c>
      <c r="W2011" s="0" t="s">
        <v>1587</v>
      </c>
      <c r="X2011" s="0" t="s">
        <v>1588</v>
      </c>
      <c r="Y2011" s="0" t="s">
        <v>1376</v>
      </c>
      <c r="Z2011" s="0" t="s">
        <v>573</v>
      </c>
      <c r="AA2011" s="0" t="n">
        <v>789521</v>
      </c>
      <c r="AB2011" s="197" t="n">
        <v>37027.875</v>
      </c>
      <c r="AC2011" s="197" t="n">
        <v>37027.875</v>
      </c>
    </row>
    <row r="2012" customFormat="false" ht="12.75" hidden="false" customHeight="false" outlineLevel="0" collapsed="false">
      <c r="A2012" s="191" t="str">
        <f aca="false">B2012&amp;" "&amp;C2012&amp;" "&amp;D2012</f>
        <v>US Natural Gas Physical</v>
      </c>
      <c r="B2012" s="191" t="str">
        <f aca="false">IF((LEFT(N2012,2)="US"),"US","")</f>
        <v>US</v>
      </c>
      <c r="C2012" s="191" t="str">
        <f aca="false">M2012</f>
        <v>Natural Gas</v>
      </c>
      <c r="D2012" s="191" t="str">
        <f aca="false">IF(ISNUMBER(FIND("Phy",N2012))=TRUE(),"Physical","Financial")</f>
        <v>Physical</v>
      </c>
      <c r="E2012" s="191" t="n">
        <f aca="false">IF(VLOOKUP(S2012,'DD-Lookup'!$J$6:$L$50,3,FALSE())="Monthly",(YEAR(AC2012)-YEAR(AB2012))*12+MONTH(AC2012)-MONTH(AB2012)+1,(AC2012-AB2012+1))</f>
        <v>1</v>
      </c>
      <c r="F2012" s="220" t="n">
        <f aca="false">E2012*SUM(P2012:Q2012)</f>
        <v>10000</v>
      </c>
      <c r="G2012" s="196" t="n">
        <v>1246689</v>
      </c>
      <c r="H2012" s="197" t="n">
        <v>37026.3695601852</v>
      </c>
      <c r="I2012" s="0" t="s">
        <v>1420</v>
      </c>
      <c r="M2012" s="0" t="s">
        <v>927</v>
      </c>
      <c r="N2012" s="0" t="s">
        <v>1371</v>
      </c>
      <c r="O2012" s="0" t="s">
        <v>1789</v>
      </c>
      <c r="Q2012" s="198" t="n">
        <v>10000</v>
      </c>
      <c r="S2012" s="0" t="s">
        <v>1343</v>
      </c>
      <c r="T2012" s="0" t="s">
        <v>772</v>
      </c>
      <c r="U2012" s="200" t="n">
        <v>10.7</v>
      </c>
      <c r="V2012" s="0" t="s">
        <v>1690</v>
      </c>
      <c r="W2012" s="0" t="s">
        <v>1791</v>
      </c>
      <c r="X2012" s="0" t="s">
        <v>1676</v>
      </c>
      <c r="Y2012" s="0" t="s">
        <v>1376</v>
      </c>
      <c r="Z2012" s="0" t="s">
        <v>573</v>
      </c>
      <c r="AA2012" s="0" t="n">
        <v>789523</v>
      </c>
      <c r="AB2012" s="197" t="n">
        <v>37027.875</v>
      </c>
      <c r="AC2012" s="197" t="n">
        <v>37027.875</v>
      </c>
    </row>
    <row r="2013" customFormat="false" ht="12.75" hidden="false" customHeight="false" outlineLevel="0" collapsed="false">
      <c r="A2013" s="191" t="str">
        <f aca="false">B2013&amp;" "&amp;C2013&amp;" "&amp;D2013</f>
        <v>US Natural Gas Physical</v>
      </c>
      <c r="B2013" s="191" t="str">
        <f aca="false">IF((LEFT(N2013,2)="US"),"US","")</f>
        <v>US</v>
      </c>
      <c r="C2013" s="191" t="str">
        <f aca="false">M2013</f>
        <v>Natural Gas</v>
      </c>
      <c r="D2013" s="191" t="str">
        <f aca="false">IF(ISNUMBER(FIND("Phy",N2013))=TRUE(),"Physical","Financial")</f>
        <v>Physical</v>
      </c>
      <c r="E2013" s="191" t="n">
        <f aca="false">IF(VLOOKUP(S2013,'DD-Lookup'!$J$6:$L$50,3,FALSE())="Monthly",(YEAR(AC2013)-YEAR(AB2013))*12+MONTH(AC2013)-MONTH(AB2013)+1,(AC2013-AB2013+1))</f>
        <v>1</v>
      </c>
      <c r="F2013" s="220" t="n">
        <f aca="false">E2013*SUM(P2013:Q2013)</f>
        <v>10000</v>
      </c>
      <c r="G2013" s="196" t="n">
        <v>1246690</v>
      </c>
      <c r="H2013" s="197" t="n">
        <v>37026.3696064815</v>
      </c>
      <c r="I2013" s="0" t="s">
        <v>1328</v>
      </c>
      <c r="M2013" s="0" t="s">
        <v>927</v>
      </c>
      <c r="N2013" s="0" t="s">
        <v>1371</v>
      </c>
      <c r="O2013" s="0" t="s">
        <v>1557</v>
      </c>
      <c r="P2013" s="198" t="n">
        <v>10000</v>
      </c>
      <c r="S2013" s="0" t="s">
        <v>1343</v>
      </c>
      <c r="T2013" s="0" t="s">
        <v>772</v>
      </c>
      <c r="U2013" s="200" t="n">
        <v>4.45</v>
      </c>
      <c r="V2013" s="0" t="s">
        <v>2513</v>
      </c>
      <c r="W2013" s="0" t="s">
        <v>1504</v>
      </c>
      <c r="X2013" s="0" t="s">
        <v>1558</v>
      </c>
      <c r="Y2013" s="0" t="s">
        <v>1376</v>
      </c>
      <c r="Z2013" s="0" t="s">
        <v>573</v>
      </c>
      <c r="AA2013" s="0" t="n">
        <v>789524</v>
      </c>
      <c r="AB2013" s="197" t="n">
        <v>37027.875</v>
      </c>
      <c r="AC2013" s="197" t="n">
        <v>37027.875</v>
      </c>
    </row>
    <row r="2014" customFormat="false" ht="12.75" hidden="false" customHeight="false" outlineLevel="0" collapsed="false">
      <c r="A2014" s="191" t="str">
        <f aca="false">B2014&amp;" "&amp;C2014&amp;" "&amp;D2014</f>
        <v>US Natural Gas Physical</v>
      </c>
      <c r="B2014" s="191" t="str">
        <f aca="false">IF((LEFT(N2014,2)="US"),"US","")</f>
        <v>US</v>
      </c>
      <c r="C2014" s="191" t="str">
        <f aca="false">M2014</f>
        <v>Natural Gas</v>
      </c>
      <c r="D2014" s="191" t="str">
        <f aca="false">IF(ISNUMBER(FIND("Phy",N2014))=TRUE(),"Physical","Financial")</f>
        <v>Physical</v>
      </c>
      <c r="E2014" s="191" t="n">
        <f aca="false">IF(VLOOKUP(S2014,'DD-Lookup'!$J$6:$L$50,3,FALSE())="Monthly",(YEAR(AC2014)-YEAR(AB2014))*12+MONTH(AC2014)-MONTH(AB2014)+1,(AC2014-AB2014+1))</f>
        <v>1</v>
      </c>
      <c r="F2014" s="220" t="n">
        <f aca="false">E2014*SUM(P2014:Q2014)</f>
        <v>3500</v>
      </c>
      <c r="G2014" s="196" t="n">
        <v>1246691</v>
      </c>
      <c r="H2014" s="197" t="n">
        <v>37026.3696412037</v>
      </c>
      <c r="I2014" s="0" t="s">
        <v>2514</v>
      </c>
      <c r="M2014" s="0" t="s">
        <v>927</v>
      </c>
      <c r="N2014" s="0" t="s">
        <v>1371</v>
      </c>
      <c r="O2014" s="0" t="s">
        <v>1435</v>
      </c>
      <c r="Q2014" s="198" t="n">
        <v>3500</v>
      </c>
      <c r="S2014" s="0" t="s">
        <v>1343</v>
      </c>
      <c r="T2014" s="0" t="s">
        <v>772</v>
      </c>
      <c r="U2014" s="200" t="n">
        <v>4.34</v>
      </c>
      <c r="V2014" s="0" t="s">
        <v>2515</v>
      </c>
      <c r="W2014" s="0" t="s">
        <v>1424</v>
      </c>
      <c r="X2014" s="0" t="s">
        <v>1425</v>
      </c>
      <c r="Y2014" s="0" t="s">
        <v>1376</v>
      </c>
      <c r="Z2014" s="0" t="s">
        <v>573</v>
      </c>
      <c r="AA2014" s="0" t="n">
        <v>789525</v>
      </c>
      <c r="AB2014" s="197" t="n">
        <v>37027.875</v>
      </c>
      <c r="AC2014" s="197" t="n">
        <v>37027.875</v>
      </c>
    </row>
    <row r="2015" customFormat="false" ht="12.75" hidden="false" customHeight="false" outlineLevel="0" collapsed="false">
      <c r="A2015" s="191" t="str">
        <f aca="false">B2015&amp;" "&amp;C2015&amp;" "&amp;D2015</f>
        <v>US Natural Gas Physical</v>
      </c>
      <c r="B2015" s="191" t="str">
        <f aca="false">IF((LEFT(N2015,2)="US"),"US","")</f>
        <v>US</v>
      </c>
      <c r="C2015" s="191" t="str">
        <f aca="false">M2015</f>
        <v>Natural Gas</v>
      </c>
      <c r="D2015" s="191" t="str">
        <f aca="false">IF(ISNUMBER(FIND("Phy",N2015))=TRUE(),"Physical","Financial")</f>
        <v>Physical</v>
      </c>
      <c r="E2015" s="191" t="n">
        <f aca="false">IF(VLOOKUP(S2015,'DD-Lookup'!$J$6:$L$50,3,FALSE())="Monthly",(YEAR(AC2015)-YEAR(AB2015))*12+MONTH(AC2015)-MONTH(AB2015)+1,(AC2015-AB2015+1))</f>
        <v>1</v>
      </c>
      <c r="F2015" s="220" t="n">
        <f aca="false">E2015*SUM(P2015:Q2015)</f>
        <v>10000</v>
      </c>
      <c r="G2015" s="196" t="n">
        <v>1246692</v>
      </c>
      <c r="H2015" s="197" t="n">
        <v>37026.3696527778</v>
      </c>
      <c r="I2015" s="0" t="s">
        <v>1340</v>
      </c>
      <c r="M2015" s="0" t="s">
        <v>927</v>
      </c>
      <c r="N2015" s="0" t="s">
        <v>1371</v>
      </c>
      <c r="O2015" s="0" t="s">
        <v>1792</v>
      </c>
      <c r="Q2015" s="198" t="n">
        <v>10000</v>
      </c>
      <c r="S2015" s="0" t="s">
        <v>1343</v>
      </c>
      <c r="T2015" s="0" t="s">
        <v>772</v>
      </c>
      <c r="U2015" s="200" t="n">
        <v>10.7</v>
      </c>
      <c r="V2015" s="0" t="s">
        <v>1802</v>
      </c>
      <c r="W2015" s="0" t="s">
        <v>1791</v>
      </c>
      <c r="X2015" s="0" t="s">
        <v>1676</v>
      </c>
      <c r="Y2015" s="0" t="s">
        <v>1376</v>
      </c>
      <c r="Z2015" s="0" t="s">
        <v>573</v>
      </c>
      <c r="AA2015" s="0" t="n">
        <v>789526</v>
      </c>
      <c r="AB2015" s="197" t="n">
        <v>37027.875</v>
      </c>
      <c r="AC2015" s="197" t="n">
        <v>37027.875</v>
      </c>
    </row>
    <row r="2016" customFormat="false" ht="12.75" hidden="false" customHeight="false" outlineLevel="0" collapsed="false">
      <c r="A2016" s="191" t="str">
        <f aca="false">B2016&amp;" "&amp;C2016&amp;" "&amp;D2016</f>
        <v>US Natural Gas Physical</v>
      </c>
      <c r="B2016" s="191" t="str">
        <f aca="false">IF((LEFT(N2016,2)="US"),"US","")</f>
        <v>US</v>
      </c>
      <c r="C2016" s="191" t="str">
        <f aca="false">M2016</f>
        <v>Natural Gas</v>
      </c>
      <c r="D2016" s="191" t="str">
        <f aca="false">IF(ISNUMBER(FIND("Phy",N2016))=TRUE(),"Physical","Financial")</f>
        <v>Physical</v>
      </c>
      <c r="E2016" s="191" t="n">
        <f aca="false">IF(VLOOKUP(S2016,'DD-Lookup'!$J$6:$L$50,3,FALSE())="Monthly",(YEAR(AC2016)-YEAR(AB2016))*12+MONTH(AC2016)-MONTH(AB2016)+1,(AC2016-AB2016+1))</f>
        <v>1</v>
      </c>
      <c r="F2016" s="220" t="n">
        <f aca="false">E2016*SUM(P2016:Q2016)</f>
        <v>10000</v>
      </c>
      <c r="G2016" s="196" t="n">
        <v>1246693</v>
      </c>
      <c r="H2016" s="197" t="n">
        <v>37026.3696643519</v>
      </c>
      <c r="I2016" s="0" t="s">
        <v>2121</v>
      </c>
      <c r="M2016" s="0" t="s">
        <v>927</v>
      </c>
      <c r="N2016" s="0" t="s">
        <v>1371</v>
      </c>
      <c r="O2016" s="0" t="s">
        <v>2038</v>
      </c>
      <c r="P2016" s="198" t="n">
        <v>10000</v>
      </c>
      <c r="S2016" s="0" t="s">
        <v>1343</v>
      </c>
      <c r="T2016" s="0" t="s">
        <v>772</v>
      </c>
      <c r="U2016" s="200" t="n">
        <v>4.46</v>
      </c>
      <c r="V2016" s="0" t="s">
        <v>2122</v>
      </c>
      <c r="W2016" s="0" t="s">
        <v>1555</v>
      </c>
      <c r="X2016" s="0" t="s">
        <v>1556</v>
      </c>
      <c r="Y2016" s="0" t="s">
        <v>1376</v>
      </c>
      <c r="Z2016" s="0" t="s">
        <v>573</v>
      </c>
      <c r="AA2016" s="0" t="n">
        <v>789527</v>
      </c>
      <c r="AB2016" s="197" t="n">
        <v>37027.875</v>
      </c>
      <c r="AC2016" s="197" t="n">
        <v>37027.875</v>
      </c>
    </row>
    <row r="2017" customFormat="false" ht="12.75" hidden="false" customHeight="false" outlineLevel="0" collapsed="false">
      <c r="A2017" s="191" t="str">
        <f aca="false">B2017&amp;" "&amp;C2017&amp;" "&amp;D2017</f>
        <v>US Natural Gas Financial</v>
      </c>
      <c r="B2017" s="191" t="str">
        <f aca="false">IF((LEFT(N2017,2)="US"),"US","")</f>
        <v>US</v>
      </c>
      <c r="C2017" s="191" t="str">
        <f aca="false">M2017</f>
        <v>Natural Gas</v>
      </c>
      <c r="D2017" s="191" t="str">
        <f aca="false">IF(ISNUMBER(FIND("Phy",N2017))=TRUE(),"Physical","Financial")</f>
        <v>Financial</v>
      </c>
      <c r="E2017" s="191" t="n">
        <f aca="false">IF(VLOOKUP(S2017,'DD-Lookup'!$J$6:$L$50,3,FALSE())="Monthly",(YEAR(AC2017)-YEAR(AB2017))*12+MONTH(AC2017)-MONTH(AB2017)+1,(AC2017-AB2017+1))</f>
        <v>30</v>
      </c>
      <c r="F2017" s="220" t="n">
        <f aca="false">E2017*SUM(P2017:Q2017)</f>
        <v>150000</v>
      </c>
      <c r="G2017" s="196" t="n">
        <v>1246694</v>
      </c>
      <c r="H2017" s="197" t="n">
        <v>37026.3696875</v>
      </c>
      <c r="I2017" s="0" t="s">
        <v>2238</v>
      </c>
      <c r="M2017" s="0" t="s">
        <v>927</v>
      </c>
      <c r="N2017" s="0" t="s">
        <v>1341</v>
      </c>
      <c r="O2017" s="0" t="s">
        <v>1342</v>
      </c>
      <c r="P2017" s="198" t="n">
        <v>5000</v>
      </c>
      <c r="S2017" s="0" t="s">
        <v>1343</v>
      </c>
      <c r="T2017" s="0" t="s">
        <v>772</v>
      </c>
      <c r="U2017" s="200" t="n">
        <v>4.51</v>
      </c>
      <c r="V2017" s="0" t="s">
        <v>2304</v>
      </c>
      <c r="W2017" s="0" t="s">
        <v>1345</v>
      </c>
      <c r="X2017" s="0" t="s">
        <v>1346</v>
      </c>
      <c r="Y2017" s="0" t="s">
        <v>893</v>
      </c>
      <c r="Z2017" s="0" t="s">
        <v>573</v>
      </c>
      <c r="AA2017" s="0" t="s">
        <v>2516</v>
      </c>
      <c r="AB2017" s="197" t="n">
        <v>37043.875</v>
      </c>
      <c r="AC2017" s="197" t="n">
        <v>37072.875</v>
      </c>
      <c r="AD2017" s="0" t="n">
        <f aca="false">(AC2017-AB2017+1)*SUM(P2017:Q2017)</f>
        <v>150000</v>
      </c>
    </row>
    <row r="2018" customFormat="false" ht="12.75" hidden="false" customHeight="false" outlineLevel="0" collapsed="false">
      <c r="A2018" s="191" t="str">
        <f aca="false">B2018&amp;" "&amp;C2018&amp;" "&amp;D2018</f>
        <v> Natural Gas Physical</v>
      </c>
      <c r="B2018" s="191" t="str">
        <f aca="false">IF((LEFT(N2018,2)="US"),"US","")</f>
        <v/>
      </c>
      <c r="C2018" s="191" t="str">
        <f aca="false">M2018</f>
        <v>Natural Gas</v>
      </c>
      <c r="D2018" s="191" t="str">
        <f aca="false">IF(ISNUMBER(FIND("Phy",N2018))=TRUE(),"Physical","Financial")</f>
        <v>Physical</v>
      </c>
      <c r="E2018" s="191" t="n">
        <f aca="false">IF(VLOOKUP(S2018,'DD-Lookup'!$J$6:$L$50,3,FALSE())="Monthly",(YEAR(AC2018)-YEAR(AB2018))*12+MONTH(AC2018)-MONTH(AB2018)+1,(AC2018-AB2018+1))</f>
        <v>1</v>
      </c>
      <c r="F2018" s="220" t="n">
        <f aca="false">E2018*SUM(P2018:Q2018)</f>
        <v>6789</v>
      </c>
      <c r="G2018" s="196" t="n">
        <v>1246695</v>
      </c>
      <c r="H2018" s="197" t="n">
        <v>37026.3697222222</v>
      </c>
      <c r="I2018" s="0" t="s">
        <v>2107</v>
      </c>
      <c r="M2018" s="0" t="s">
        <v>927</v>
      </c>
      <c r="N2018" s="0" t="s">
        <v>1448</v>
      </c>
      <c r="O2018" s="0" t="s">
        <v>1449</v>
      </c>
      <c r="P2018" s="198" t="n">
        <v>6789</v>
      </c>
      <c r="S2018" s="0" t="s">
        <v>1343</v>
      </c>
      <c r="T2018" s="0" t="s">
        <v>772</v>
      </c>
      <c r="U2018" s="200" t="n">
        <v>4.7</v>
      </c>
      <c r="V2018" s="0" t="s">
        <v>2120</v>
      </c>
      <c r="W2018" s="0" t="s">
        <v>1451</v>
      </c>
      <c r="X2018" s="0" t="s">
        <v>1452</v>
      </c>
      <c r="Y2018" s="0" t="s">
        <v>1376</v>
      </c>
      <c r="Z2018" s="0" t="s">
        <v>573</v>
      </c>
      <c r="AA2018" s="0" t="n">
        <v>789528</v>
      </c>
      <c r="AB2018" s="197" t="n">
        <v>37027.875</v>
      </c>
      <c r="AC2018" s="197" t="n">
        <v>37027.875</v>
      </c>
    </row>
    <row r="2019" customFormat="false" ht="12.75" hidden="false" customHeight="false" outlineLevel="0" collapsed="false">
      <c r="A2019" s="191" t="str">
        <f aca="false">B2019&amp;" "&amp;C2019&amp;" "&amp;D2019</f>
        <v>US Natural Gas Physical</v>
      </c>
      <c r="B2019" s="191" t="str">
        <f aca="false">IF((LEFT(N2019,2)="US"),"US","")</f>
        <v>US</v>
      </c>
      <c r="C2019" s="191" t="str">
        <f aca="false">M2019</f>
        <v>Natural Gas</v>
      </c>
      <c r="D2019" s="191" t="str">
        <f aca="false">IF(ISNUMBER(FIND("Phy",N2019))=TRUE(),"Physical","Financial")</f>
        <v>Physical</v>
      </c>
      <c r="E2019" s="191" t="n">
        <f aca="false">IF(VLOOKUP(S2019,'DD-Lookup'!$J$6:$L$50,3,FALSE())="Monthly",(YEAR(AC2019)-YEAR(AB2019))*12+MONTH(AC2019)-MONTH(AB2019)+1,(AC2019-AB2019+1))</f>
        <v>1</v>
      </c>
      <c r="F2019" s="220" t="n">
        <f aca="false">E2019*SUM(P2019:Q2019)</f>
        <v>5000</v>
      </c>
      <c r="G2019" s="196" t="n">
        <v>1246696</v>
      </c>
      <c r="H2019" s="197" t="n">
        <v>37026.3697337963</v>
      </c>
      <c r="I2019" s="0" t="s">
        <v>1251</v>
      </c>
      <c r="M2019" s="0" t="s">
        <v>927</v>
      </c>
      <c r="N2019" s="0" t="s">
        <v>1371</v>
      </c>
      <c r="O2019" s="0" t="s">
        <v>1372</v>
      </c>
      <c r="P2019" s="198" t="n">
        <v>5000</v>
      </c>
      <c r="S2019" s="0" t="s">
        <v>1343</v>
      </c>
      <c r="T2019" s="0" t="s">
        <v>772</v>
      </c>
      <c r="U2019" s="200" t="n">
        <v>4.5763</v>
      </c>
      <c r="V2019" s="0" t="s">
        <v>1373</v>
      </c>
      <c r="W2019" s="0" t="s">
        <v>1374</v>
      </c>
      <c r="X2019" s="0" t="s">
        <v>1375</v>
      </c>
      <c r="Y2019" s="0" t="s">
        <v>1376</v>
      </c>
      <c r="Z2019" s="0" t="s">
        <v>573</v>
      </c>
      <c r="AA2019" s="0" t="n">
        <v>789529</v>
      </c>
      <c r="AB2019" s="197" t="n">
        <v>37027.875</v>
      </c>
      <c r="AC2019" s="197" t="n">
        <v>37027.875</v>
      </c>
    </row>
    <row r="2020" customFormat="false" ht="12.75" hidden="false" customHeight="false" outlineLevel="0" collapsed="false">
      <c r="A2020" s="191" t="str">
        <f aca="false">B2020&amp;" "&amp;C2020&amp;" "&amp;D2020</f>
        <v>US Natural Gas Physical</v>
      </c>
      <c r="B2020" s="191" t="str">
        <f aca="false">IF((LEFT(N2020,2)="US"),"US","")</f>
        <v>US</v>
      </c>
      <c r="C2020" s="191" t="str">
        <f aca="false">M2020</f>
        <v>Natural Gas</v>
      </c>
      <c r="D2020" s="191" t="str">
        <f aca="false">IF(ISNUMBER(FIND("Phy",N2020))=TRUE(),"Physical","Financial")</f>
        <v>Physical</v>
      </c>
      <c r="E2020" s="191" t="n">
        <f aca="false">IF(VLOOKUP(S2020,'DD-Lookup'!$J$6:$L$50,3,FALSE())="Monthly",(YEAR(AC2020)-YEAR(AB2020))*12+MONTH(AC2020)-MONTH(AB2020)+1,(AC2020-AB2020+1))</f>
        <v>1</v>
      </c>
      <c r="F2020" s="220" t="n">
        <f aca="false">E2020*SUM(P2020:Q2020)</f>
        <v>140</v>
      </c>
      <c r="G2020" s="196" t="n">
        <v>1246697</v>
      </c>
      <c r="H2020" s="197" t="n">
        <v>37026.3697569444</v>
      </c>
      <c r="I2020" s="0" t="s">
        <v>1432</v>
      </c>
      <c r="M2020" s="0" t="s">
        <v>927</v>
      </c>
      <c r="N2020" s="0" t="s">
        <v>1371</v>
      </c>
      <c r="O2020" s="0" t="s">
        <v>1423</v>
      </c>
      <c r="P2020" s="198" t="n">
        <v>140</v>
      </c>
      <c r="S2020" s="0" t="s">
        <v>1343</v>
      </c>
      <c r="T2020" s="0" t="s">
        <v>772</v>
      </c>
      <c r="U2020" s="200" t="n">
        <v>4.325</v>
      </c>
      <c r="V2020" s="0" t="s">
        <v>1434</v>
      </c>
      <c r="W2020" s="0" t="s">
        <v>1424</v>
      </c>
      <c r="X2020" s="0" t="s">
        <v>1425</v>
      </c>
      <c r="Y2020" s="0" t="s">
        <v>1376</v>
      </c>
      <c r="Z2020" s="0" t="s">
        <v>573</v>
      </c>
      <c r="AA2020" s="0" t="n">
        <v>789530</v>
      </c>
      <c r="AB2020" s="197" t="n">
        <v>37027.875</v>
      </c>
      <c r="AC2020" s="197" t="n">
        <v>37027.875</v>
      </c>
    </row>
    <row r="2021" customFormat="false" ht="12.75" hidden="false" customHeight="false" outlineLevel="0" collapsed="false">
      <c r="A2021" s="191" t="str">
        <f aca="false">B2021&amp;" "&amp;C2021&amp;" "&amp;D2021</f>
        <v>US Natural Gas Physical</v>
      </c>
      <c r="B2021" s="191" t="str">
        <f aca="false">IF((LEFT(N2021,2)="US"),"US","")</f>
        <v>US</v>
      </c>
      <c r="C2021" s="191" t="str">
        <f aca="false">M2021</f>
        <v>Natural Gas</v>
      </c>
      <c r="D2021" s="191" t="str">
        <f aca="false">IF(ISNUMBER(FIND("Phy",N2021))=TRUE(),"Physical","Financial")</f>
        <v>Physical</v>
      </c>
      <c r="E2021" s="191" t="n">
        <f aca="false">IF(VLOOKUP(S2021,'DD-Lookup'!$J$6:$L$50,3,FALSE())="Monthly",(YEAR(AC2021)-YEAR(AB2021))*12+MONTH(AC2021)-MONTH(AB2021)+1,(AC2021-AB2021+1))</f>
        <v>1</v>
      </c>
      <c r="F2021" s="220" t="n">
        <f aca="false">E2021*SUM(P2021:Q2021)</f>
        <v>10000</v>
      </c>
      <c r="G2021" s="196" t="n">
        <v>1246698</v>
      </c>
      <c r="H2021" s="197" t="n">
        <v>37026.3697800926</v>
      </c>
      <c r="I2021" s="0" t="s">
        <v>1251</v>
      </c>
      <c r="M2021" s="0" t="s">
        <v>927</v>
      </c>
      <c r="N2021" s="0" t="s">
        <v>1371</v>
      </c>
      <c r="O2021" s="0" t="s">
        <v>2095</v>
      </c>
      <c r="P2021" s="198" t="n">
        <v>10000</v>
      </c>
      <c r="S2021" s="0" t="s">
        <v>1343</v>
      </c>
      <c r="T2021" s="0" t="s">
        <v>772</v>
      </c>
      <c r="U2021" s="200" t="n">
        <v>4.64</v>
      </c>
      <c r="V2021" s="0" t="s">
        <v>1937</v>
      </c>
      <c r="W2021" s="0" t="s">
        <v>1587</v>
      </c>
      <c r="X2021" s="0" t="s">
        <v>1588</v>
      </c>
      <c r="Y2021" s="0" t="s">
        <v>1376</v>
      </c>
      <c r="Z2021" s="0" t="s">
        <v>573</v>
      </c>
      <c r="AA2021" s="0" t="n">
        <v>789531</v>
      </c>
      <c r="AB2021" s="197" t="n">
        <v>37027.875</v>
      </c>
      <c r="AC2021" s="197" t="n">
        <v>37027.875</v>
      </c>
    </row>
    <row r="2022" customFormat="false" ht="12.75" hidden="false" customHeight="false" outlineLevel="0" collapsed="false">
      <c r="A2022" s="191" t="str">
        <f aca="false">B2022&amp;" "&amp;C2022&amp;" "&amp;D2022</f>
        <v>US Natural Gas Physical</v>
      </c>
      <c r="B2022" s="191" t="str">
        <f aca="false">IF((LEFT(N2022,2)="US"),"US","")</f>
        <v>US</v>
      </c>
      <c r="C2022" s="191" t="str">
        <f aca="false">M2022</f>
        <v>Natural Gas</v>
      </c>
      <c r="D2022" s="191" t="str">
        <f aca="false">IF(ISNUMBER(FIND("Phy",N2022))=TRUE(),"Physical","Financial")</f>
        <v>Physical</v>
      </c>
      <c r="E2022" s="191" t="n">
        <f aca="false">IF(VLOOKUP(S2022,'DD-Lookup'!$J$6:$L$50,3,FALSE())="Monthly",(YEAR(AC2022)-YEAR(AB2022))*12+MONTH(AC2022)-MONTH(AB2022)+1,(AC2022-AB2022+1))</f>
        <v>1</v>
      </c>
      <c r="F2022" s="220" t="n">
        <f aca="false">E2022*SUM(P2022:Q2022)</f>
        <v>5000</v>
      </c>
      <c r="G2022" s="196" t="n">
        <v>1246699</v>
      </c>
      <c r="H2022" s="197" t="n">
        <v>37026.3697916667</v>
      </c>
      <c r="I2022" s="0" t="s">
        <v>2217</v>
      </c>
      <c r="M2022" s="0" t="s">
        <v>927</v>
      </c>
      <c r="N2022" s="0" t="s">
        <v>1371</v>
      </c>
      <c r="O2022" s="0" t="s">
        <v>1503</v>
      </c>
      <c r="P2022" s="198" t="n">
        <v>5000</v>
      </c>
      <c r="S2022" s="0" t="s">
        <v>1343</v>
      </c>
      <c r="T2022" s="0" t="s">
        <v>772</v>
      </c>
      <c r="U2022" s="200" t="n">
        <v>4.68</v>
      </c>
      <c r="V2022" s="0" t="s">
        <v>2218</v>
      </c>
      <c r="W2022" s="0" t="s">
        <v>1504</v>
      </c>
      <c r="X2022" s="0" t="s">
        <v>1505</v>
      </c>
      <c r="Y2022" s="0" t="s">
        <v>1376</v>
      </c>
      <c r="Z2022" s="0" t="s">
        <v>573</v>
      </c>
      <c r="AA2022" s="0" t="n">
        <v>789532</v>
      </c>
      <c r="AB2022" s="197" t="n">
        <v>37027.875</v>
      </c>
      <c r="AC2022" s="197" t="n">
        <v>37027.875</v>
      </c>
    </row>
    <row r="2023" customFormat="false" ht="12.75" hidden="false" customHeight="false" outlineLevel="0" collapsed="false">
      <c r="A2023" s="191" t="str">
        <f aca="false">B2023&amp;" "&amp;C2023&amp;" "&amp;D2023</f>
        <v>US Power Physical</v>
      </c>
      <c r="B2023" s="191" t="str">
        <f aca="false">IF((LEFT(N2023,2)="US"),"US","")</f>
        <v>US</v>
      </c>
      <c r="C2023" s="191" t="str">
        <f aca="false">M2023</f>
        <v>Power</v>
      </c>
      <c r="D2023" s="191" t="str">
        <f aca="false">IF(ISNUMBER(FIND("Phy",N2023))=TRUE(),"Physical","Financial")</f>
        <v>Physical</v>
      </c>
      <c r="E2023" s="191" t="n">
        <f aca="false">IF(VLOOKUP(S2023,'DD-Lookup'!$J$6:$L$50,3,FALSE())="Monthly",(YEAR(AC2023)-YEAR(AB2023))*12+MONTH(AC2023)-MONTH(AB2023)+1,(AC2023-AB2023+1))</f>
        <v>1</v>
      </c>
      <c r="F2023" s="220" t="n">
        <f aca="false">E2023*SUM(P2023:Q2023)</f>
        <v>25</v>
      </c>
      <c r="G2023" s="196" t="n">
        <v>1246700</v>
      </c>
      <c r="H2023" s="197" t="n">
        <v>37026.3698032407</v>
      </c>
      <c r="I2023" s="0" t="s">
        <v>1811</v>
      </c>
      <c r="M2023" s="0" t="s">
        <v>72</v>
      </c>
      <c r="N2023" s="0" t="s">
        <v>1741</v>
      </c>
      <c r="O2023" s="0" t="s">
        <v>1760</v>
      </c>
      <c r="P2023" s="198" t="n">
        <v>25</v>
      </c>
      <c r="S2023" s="0" t="s">
        <v>781</v>
      </c>
      <c r="T2023" s="0" t="s">
        <v>772</v>
      </c>
      <c r="U2023" s="200" t="n">
        <v>70</v>
      </c>
      <c r="V2023" s="0" t="s">
        <v>1812</v>
      </c>
      <c r="W2023" s="0" t="s">
        <v>1762</v>
      </c>
      <c r="X2023" s="0" t="s">
        <v>1745</v>
      </c>
      <c r="Y2023" s="0" t="s">
        <v>1167</v>
      </c>
      <c r="Z2023" s="0" t="s">
        <v>628</v>
      </c>
      <c r="AA2023" s="0" t="n">
        <v>611178.1</v>
      </c>
      <c r="AB2023" s="197" t="n">
        <v>37027.875</v>
      </c>
      <c r="AC2023" s="197" t="n">
        <v>37027.875</v>
      </c>
    </row>
    <row r="2024" customFormat="false" ht="12.75" hidden="false" customHeight="false" outlineLevel="0" collapsed="false">
      <c r="A2024" s="191" t="str">
        <f aca="false">B2024&amp;" "&amp;C2024&amp;" "&amp;D2024</f>
        <v>US Natural Gas Physical</v>
      </c>
      <c r="B2024" s="191" t="str">
        <f aca="false">IF((LEFT(N2024,2)="US"),"US","")</f>
        <v>US</v>
      </c>
      <c r="C2024" s="191" t="str">
        <f aca="false">M2024</f>
        <v>Natural Gas</v>
      </c>
      <c r="D2024" s="191" t="str">
        <f aca="false">IF(ISNUMBER(FIND("Phy",N2024))=TRUE(),"Physical","Financial")</f>
        <v>Physical</v>
      </c>
      <c r="E2024" s="191" t="n">
        <f aca="false">IF(VLOOKUP(S2024,'DD-Lookup'!$J$6:$L$50,3,FALSE())="Monthly",(YEAR(AC2024)-YEAR(AB2024))*12+MONTH(AC2024)-MONTH(AB2024)+1,(AC2024-AB2024+1))</f>
        <v>1</v>
      </c>
      <c r="F2024" s="220" t="n">
        <f aca="false">E2024*SUM(P2024:Q2024)</f>
        <v>5000</v>
      </c>
      <c r="G2024" s="196" t="n">
        <v>1246701</v>
      </c>
      <c r="H2024" s="197" t="n">
        <v>37026.3698263889</v>
      </c>
      <c r="I2024" s="0" t="s">
        <v>1362</v>
      </c>
      <c r="M2024" s="0" t="s">
        <v>927</v>
      </c>
      <c r="N2024" s="0" t="s">
        <v>1371</v>
      </c>
      <c r="O2024" s="0" t="s">
        <v>1751</v>
      </c>
      <c r="P2024" s="198" t="n">
        <v>5000</v>
      </c>
      <c r="S2024" s="0" t="s">
        <v>1343</v>
      </c>
      <c r="T2024" s="0" t="s">
        <v>772</v>
      </c>
      <c r="U2024" s="200" t="n">
        <v>3.29</v>
      </c>
      <c r="V2024" s="0" t="s">
        <v>2110</v>
      </c>
      <c r="W2024" s="0" t="s">
        <v>1752</v>
      </c>
      <c r="X2024" s="0" t="s">
        <v>1676</v>
      </c>
      <c r="Y2024" s="0" t="s">
        <v>1376</v>
      </c>
      <c r="Z2024" s="0" t="s">
        <v>573</v>
      </c>
      <c r="AA2024" s="0" t="n">
        <v>789533</v>
      </c>
      <c r="AB2024" s="197" t="n">
        <v>37027.875</v>
      </c>
      <c r="AC2024" s="197" t="n">
        <v>37027.875</v>
      </c>
    </row>
    <row r="2025" customFormat="false" ht="12.75" hidden="false" customHeight="false" outlineLevel="0" collapsed="false">
      <c r="A2025" s="191" t="str">
        <f aca="false">B2025&amp;" "&amp;C2025&amp;" "&amp;D2025</f>
        <v> Natural Gas Physical</v>
      </c>
      <c r="B2025" s="191" t="str">
        <f aca="false">IF((LEFT(N2025,2)="US"),"US","")</f>
        <v/>
      </c>
      <c r="C2025" s="191" t="str">
        <f aca="false">M2025</f>
        <v>Natural Gas</v>
      </c>
      <c r="D2025" s="191" t="str">
        <f aca="false">IF(ISNUMBER(FIND("Phy",N2025))=TRUE(),"Physical","Financial")</f>
        <v>Physical</v>
      </c>
      <c r="E2025" s="191" t="n">
        <f aca="false">IF(VLOOKUP(S2025,'DD-Lookup'!$J$6:$L$50,3,FALSE())="Monthly",(YEAR(AC2025)-YEAR(AB2025))*12+MONTH(AC2025)-MONTH(AB2025)+1,(AC2025-AB2025+1))</f>
        <v>1</v>
      </c>
      <c r="F2025" s="220" t="n">
        <f aca="false">E2025*SUM(P2025:Q2025)</f>
        <v>2500</v>
      </c>
      <c r="G2025" s="196" t="n">
        <v>1246702</v>
      </c>
      <c r="H2025" s="197" t="n">
        <v>37026.369837963</v>
      </c>
      <c r="I2025" s="0" t="s">
        <v>2178</v>
      </c>
      <c r="M2025" s="0" t="s">
        <v>927</v>
      </c>
      <c r="N2025" s="0" t="s">
        <v>1719</v>
      </c>
      <c r="O2025" s="0" t="s">
        <v>1720</v>
      </c>
      <c r="Q2025" s="198" t="n">
        <v>2500</v>
      </c>
      <c r="S2025" s="0" t="s">
        <v>327</v>
      </c>
      <c r="T2025" s="0" t="s">
        <v>1721</v>
      </c>
      <c r="U2025" s="200" t="n">
        <v>6.08</v>
      </c>
      <c r="V2025" s="0" t="s">
        <v>2179</v>
      </c>
      <c r="W2025" s="0" t="s">
        <v>1723</v>
      </c>
      <c r="X2025" s="0" t="s">
        <v>1724</v>
      </c>
      <c r="Y2025" s="0" t="s">
        <v>1376</v>
      </c>
      <c r="Z2025" s="0" t="s">
        <v>646</v>
      </c>
      <c r="AA2025" s="0" t="n">
        <v>789534</v>
      </c>
      <c r="AB2025" s="197" t="n">
        <v>37026.875</v>
      </c>
      <c r="AC2025" s="197" t="n">
        <v>37026.875</v>
      </c>
    </row>
    <row r="2026" customFormat="false" ht="12.75" hidden="false" customHeight="false" outlineLevel="0" collapsed="false">
      <c r="A2026" s="191" t="str">
        <f aca="false">B2026&amp;" "&amp;C2026&amp;" "&amp;D2026</f>
        <v>US Natural Gas Physical</v>
      </c>
      <c r="B2026" s="191" t="str">
        <f aca="false">IF((LEFT(N2026,2)="US"),"US","")</f>
        <v>US</v>
      </c>
      <c r="C2026" s="191" t="str">
        <f aca="false">M2026</f>
        <v>Natural Gas</v>
      </c>
      <c r="D2026" s="191" t="str">
        <f aca="false">IF(ISNUMBER(FIND("Phy",N2026))=TRUE(),"Physical","Financial")</f>
        <v>Physical</v>
      </c>
      <c r="E2026" s="191" t="n">
        <f aca="false">IF(VLOOKUP(S2026,'DD-Lookup'!$J$6:$L$50,3,FALSE())="Monthly",(YEAR(AC2026)-YEAR(AB2026))*12+MONTH(AC2026)-MONTH(AB2026)+1,(AC2026-AB2026+1))</f>
        <v>1</v>
      </c>
      <c r="F2026" s="220" t="n">
        <f aca="false">E2026*SUM(P2026:Q2026)</f>
        <v>10000</v>
      </c>
      <c r="G2026" s="196" t="n">
        <v>1246703</v>
      </c>
      <c r="H2026" s="197" t="n">
        <v>37026.369837963</v>
      </c>
      <c r="I2026" s="0" t="s">
        <v>609</v>
      </c>
      <c r="M2026" s="0" t="s">
        <v>927</v>
      </c>
      <c r="N2026" s="0" t="s">
        <v>1371</v>
      </c>
      <c r="O2026" s="0" t="s">
        <v>1372</v>
      </c>
      <c r="Q2026" s="198" t="n">
        <v>10000</v>
      </c>
      <c r="S2026" s="0" t="s">
        <v>1343</v>
      </c>
      <c r="T2026" s="0" t="s">
        <v>772</v>
      </c>
      <c r="U2026" s="200" t="n">
        <v>4.5775</v>
      </c>
      <c r="V2026" s="0" t="s">
        <v>1453</v>
      </c>
      <c r="W2026" s="0" t="s">
        <v>1374</v>
      </c>
      <c r="X2026" s="0" t="s">
        <v>1375</v>
      </c>
      <c r="Y2026" s="0" t="s">
        <v>1376</v>
      </c>
      <c r="Z2026" s="0" t="s">
        <v>573</v>
      </c>
      <c r="AA2026" s="0" t="n">
        <v>789535</v>
      </c>
      <c r="AB2026" s="197" t="n">
        <v>37027.875</v>
      </c>
      <c r="AC2026" s="197" t="n">
        <v>37027.875</v>
      </c>
    </row>
    <row r="2027" customFormat="false" ht="12.75" hidden="false" customHeight="false" outlineLevel="0" collapsed="false">
      <c r="A2027" s="191" t="str">
        <f aca="false">B2027&amp;" "&amp;C2027&amp;" "&amp;D2027</f>
        <v> Natural Gas Physical</v>
      </c>
      <c r="B2027" s="191" t="str">
        <f aca="false">IF((LEFT(N2027,2)="US"),"US","")</f>
        <v/>
      </c>
      <c r="C2027" s="191" t="str">
        <f aca="false">M2027</f>
        <v>Natural Gas</v>
      </c>
      <c r="D2027" s="191" t="str">
        <f aca="false">IF(ISNUMBER(FIND("Phy",N2027))=TRUE(),"Physical","Financial")</f>
        <v>Physical</v>
      </c>
      <c r="E2027" s="191" t="n">
        <f aca="false">IF(VLOOKUP(S2027,'DD-Lookup'!$J$6:$L$50,3,FALSE())="Monthly",(YEAR(AC2027)-YEAR(AB2027))*12+MONTH(AC2027)-MONTH(AB2027)+1,(AC2027-AB2027+1))</f>
        <v>90</v>
      </c>
      <c r="F2027" s="220" t="n">
        <f aca="false">E2027*SUM(P2027:Q2027)</f>
        <v>2250000</v>
      </c>
      <c r="G2027" s="196" t="n">
        <v>1246706</v>
      </c>
      <c r="H2027" s="197" t="n">
        <v>37026.3698842593</v>
      </c>
      <c r="I2027" s="0" t="s">
        <v>1120</v>
      </c>
      <c r="M2027" s="0" t="s">
        <v>927</v>
      </c>
      <c r="N2027" s="0" t="s">
        <v>928</v>
      </c>
      <c r="O2027" s="0" t="s">
        <v>929</v>
      </c>
      <c r="Q2027" s="198" t="n">
        <v>25000</v>
      </c>
      <c r="S2027" s="0" t="s">
        <v>930</v>
      </c>
      <c r="T2027" s="0" t="s">
        <v>931</v>
      </c>
      <c r="U2027" s="200" t="n">
        <v>26.45</v>
      </c>
      <c r="V2027" s="0" t="s">
        <v>2517</v>
      </c>
      <c r="W2027" s="0" t="s">
        <v>933</v>
      </c>
      <c r="X2027" s="0" t="s">
        <v>934</v>
      </c>
      <c r="Y2027" s="0" t="s">
        <v>935</v>
      </c>
      <c r="Z2027" s="0" t="s">
        <v>800</v>
      </c>
      <c r="AA2027" s="0" t="n">
        <v>102917</v>
      </c>
      <c r="AB2027" s="197" t="n">
        <v>37257</v>
      </c>
      <c r="AC2027" s="197" t="n">
        <v>37346</v>
      </c>
    </row>
    <row r="2028" customFormat="false" ht="12.75" hidden="false" customHeight="false" outlineLevel="0" collapsed="false">
      <c r="A2028" s="191" t="str">
        <f aca="false">B2028&amp;" "&amp;C2028&amp;" "&amp;D2028</f>
        <v>US Natural Gas Physical</v>
      </c>
      <c r="B2028" s="191" t="str">
        <f aca="false">IF((LEFT(N2028,2)="US"),"US","")</f>
        <v>US</v>
      </c>
      <c r="C2028" s="191" t="str">
        <f aca="false">M2028</f>
        <v>Natural Gas</v>
      </c>
      <c r="D2028" s="191" t="str">
        <f aca="false">IF(ISNUMBER(FIND("Phy",N2028))=TRUE(),"Physical","Financial")</f>
        <v>Physical</v>
      </c>
      <c r="E2028" s="191" t="n">
        <f aca="false">IF(VLOOKUP(S2028,'DD-Lookup'!$J$6:$L$50,3,FALSE())="Monthly",(YEAR(AC2028)-YEAR(AB2028))*12+MONTH(AC2028)-MONTH(AB2028)+1,(AC2028-AB2028+1))</f>
        <v>1</v>
      </c>
      <c r="F2028" s="220" t="n">
        <f aca="false">E2028*SUM(P2028:Q2028)</f>
        <v>10000</v>
      </c>
      <c r="G2028" s="196" t="n">
        <v>1246707</v>
      </c>
      <c r="H2028" s="197" t="n">
        <v>37026.3698842593</v>
      </c>
      <c r="I2028" s="0" t="s">
        <v>1788</v>
      </c>
      <c r="M2028" s="0" t="s">
        <v>927</v>
      </c>
      <c r="N2028" s="0" t="s">
        <v>1371</v>
      </c>
      <c r="O2028" s="0" t="s">
        <v>2095</v>
      </c>
      <c r="Q2028" s="198" t="n">
        <v>10000</v>
      </c>
      <c r="S2028" s="0" t="s">
        <v>1343</v>
      </c>
      <c r="T2028" s="0" t="s">
        <v>772</v>
      </c>
      <c r="U2028" s="200" t="n">
        <v>4.65</v>
      </c>
      <c r="V2028" s="0" t="s">
        <v>2099</v>
      </c>
      <c r="W2028" s="0" t="s">
        <v>1587</v>
      </c>
      <c r="X2028" s="0" t="s">
        <v>1588</v>
      </c>
      <c r="Y2028" s="0" t="s">
        <v>1376</v>
      </c>
      <c r="Z2028" s="0" t="s">
        <v>573</v>
      </c>
      <c r="AA2028" s="0" t="n">
        <v>789536</v>
      </c>
      <c r="AB2028" s="197" t="n">
        <v>37027.875</v>
      </c>
      <c r="AC2028" s="197" t="n">
        <v>37027.875</v>
      </c>
    </row>
    <row r="2029" customFormat="false" ht="12.75" hidden="false" customHeight="false" outlineLevel="0" collapsed="false">
      <c r="A2029" s="191" t="str">
        <f aca="false">B2029&amp;" "&amp;C2029&amp;" "&amp;D2029</f>
        <v>US Natural Gas Financial</v>
      </c>
      <c r="B2029" s="191" t="str">
        <f aca="false">IF((LEFT(N2029,2)="US"),"US","")</f>
        <v>US</v>
      </c>
      <c r="C2029" s="191" t="str">
        <f aca="false">M2029</f>
        <v>Natural Gas</v>
      </c>
      <c r="D2029" s="191" t="str">
        <f aca="false">IF(ISNUMBER(FIND("Phy",N2029))=TRUE(),"Physical","Financial")</f>
        <v>Financial</v>
      </c>
      <c r="E2029" s="191" t="n">
        <f aca="false">IF(VLOOKUP(S2029,'DD-Lookup'!$J$6:$L$50,3,FALSE())="Monthly",(YEAR(AC2029)-YEAR(AB2029))*12+MONTH(AC2029)-MONTH(AB2029)+1,(AC2029-AB2029+1))</f>
        <v>31</v>
      </c>
      <c r="F2029" s="220" t="n">
        <f aca="false">E2029*SUM(P2029:Q2029)</f>
        <v>155000</v>
      </c>
      <c r="G2029" s="196" t="n">
        <v>1246708</v>
      </c>
      <c r="H2029" s="197" t="n">
        <v>37026.3699074074</v>
      </c>
      <c r="I2029" s="0" t="s">
        <v>1228</v>
      </c>
      <c r="M2029" s="0" t="s">
        <v>927</v>
      </c>
      <c r="N2029" s="0" t="s">
        <v>1399</v>
      </c>
      <c r="O2029" s="0" t="s">
        <v>1954</v>
      </c>
      <c r="Q2029" s="198" t="n">
        <v>5000</v>
      </c>
      <c r="S2029" s="0" t="s">
        <v>1343</v>
      </c>
      <c r="T2029" s="0" t="s">
        <v>772</v>
      </c>
      <c r="U2029" s="200" t="n">
        <v>6.31</v>
      </c>
      <c r="V2029" s="0" t="s">
        <v>1610</v>
      </c>
      <c r="W2029" s="0" t="s">
        <v>1956</v>
      </c>
      <c r="X2029" s="0" t="s">
        <v>1957</v>
      </c>
      <c r="Y2029" s="0" t="s">
        <v>893</v>
      </c>
      <c r="Z2029" s="0" t="s">
        <v>573</v>
      </c>
      <c r="AA2029" s="0" t="s">
        <v>2518</v>
      </c>
      <c r="AB2029" s="197" t="n">
        <v>37073.875</v>
      </c>
      <c r="AC2029" s="197" t="n">
        <v>37103.875</v>
      </c>
      <c r="AD2029" s="0" t="n">
        <f aca="false">(AC2029-AB2029+1)*SUM(P2029:Q2029)</f>
        <v>155000</v>
      </c>
    </row>
    <row r="2030" customFormat="false" ht="12.75" hidden="false" customHeight="false" outlineLevel="0" collapsed="false">
      <c r="A2030" s="191" t="str">
        <f aca="false">B2030&amp;" "&amp;C2030&amp;" "&amp;D2030</f>
        <v>US Natural Gas Financial</v>
      </c>
      <c r="B2030" s="191" t="str">
        <f aca="false">IF((LEFT(N2030,2)="US"),"US","")</f>
        <v>US</v>
      </c>
      <c r="C2030" s="191" t="str">
        <f aca="false">M2030</f>
        <v>Natural Gas</v>
      </c>
      <c r="D2030" s="191" t="str">
        <f aca="false">IF(ISNUMBER(FIND("Phy",N2030))=TRUE(),"Physical","Financial")</f>
        <v>Financial</v>
      </c>
      <c r="E2030" s="191" t="n">
        <f aca="false">IF(VLOOKUP(S2030,'DD-Lookup'!$J$6:$L$50,3,FALSE())="Monthly",(YEAR(AC2030)-YEAR(AB2030))*12+MONTH(AC2030)-MONTH(AB2030)+1,(AC2030-AB2030+1))</f>
        <v>153</v>
      </c>
      <c r="F2030" s="220" t="n">
        <f aca="false">E2030*SUM(P2030:Q2030)</f>
        <v>765000</v>
      </c>
      <c r="G2030" s="196" t="n">
        <v>1246710</v>
      </c>
      <c r="H2030" s="197" t="n">
        <v>37026.3699305556</v>
      </c>
      <c r="I2030" s="0" t="s">
        <v>1340</v>
      </c>
      <c r="M2030" s="0" t="s">
        <v>927</v>
      </c>
      <c r="N2030" s="0" t="s">
        <v>1341</v>
      </c>
      <c r="O2030" s="0" t="s">
        <v>1526</v>
      </c>
      <c r="Q2030" s="198" t="n">
        <v>5000</v>
      </c>
      <c r="S2030" s="0" t="s">
        <v>1343</v>
      </c>
      <c r="T2030" s="0" t="s">
        <v>772</v>
      </c>
      <c r="U2030" s="200" t="n">
        <v>4.625</v>
      </c>
      <c r="V2030" s="0" t="s">
        <v>2243</v>
      </c>
      <c r="W2030" s="0" t="s">
        <v>1345</v>
      </c>
      <c r="X2030" s="0" t="s">
        <v>1346</v>
      </c>
      <c r="Y2030" s="0" t="s">
        <v>893</v>
      </c>
      <c r="Z2030" s="0" t="s">
        <v>573</v>
      </c>
      <c r="AA2030" s="0" t="s">
        <v>2519</v>
      </c>
      <c r="AB2030" s="197" t="n">
        <v>37043</v>
      </c>
      <c r="AC2030" s="197" t="n">
        <v>37195</v>
      </c>
      <c r="AD2030" s="0" t="n">
        <f aca="false">(AC2030-AB2030+1)*SUM(P2030:Q2030)</f>
        <v>765000</v>
      </c>
    </row>
    <row r="2031" customFormat="false" ht="12.75" hidden="false" customHeight="false" outlineLevel="0" collapsed="false">
      <c r="A2031" s="191" t="str">
        <f aca="false">B2031&amp;" "&amp;C2031&amp;" "&amp;D2031</f>
        <v>US Natural Gas Physical</v>
      </c>
      <c r="B2031" s="191" t="str">
        <f aca="false">IF((LEFT(N2031,2)="US"),"US","")</f>
        <v>US</v>
      </c>
      <c r="C2031" s="191" t="str">
        <f aca="false">M2031</f>
        <v>Natural Gas</v>
      </c>
      <c r="D2031" s="191" t="str">
        <f aca="false">IF(ISNUMBER(FIND("Phy",N2031))=TRUE(),"Physical","Financial")</f>
        <v>Physical</v>
      </c>
      <c r="E2031" s="191" t="n">
        <f aca="false">IF(VLOOKUP(S2031,'DD-Lookup'!$J$6:$L$50,3,FALSE())="Monthly",(YEAR(AC2031)-YEAR(AB2031))*12+MONTH(AC2031)-MONTH(AB2031)+1,(AC2031-AB2031+1))</f>
        <v>1</v>
      </c>
      <c r="F2031" s="220" t="n">
        <f aca="false">E2031*SUM(P2031:Q2031)</f>
        <v>10000</v>
      </c>
      <c r="G2031" s="196" t="n">
        <v>1246709</v>
      </c>
      <c r="H2031" s="197" t="n">
        <v>37026.3699305556</v>
      </c>
      <c r="I2031" s="0" t="s">
        <v>1251</v>
      </c>
      <c r="M2031" s="0" t="s">
        <v>927</v>
      </c>
      <c r="N2031" s="0" t="s">
        <v>1371</v>
      </c>
      <c r="O2031" s="0" t="s">
        <v>1372</v>
      </c>
      <c r="P2031" s="198" t="n">
        <v>10000</v>
      </c>
      <c r="S2031" s="0" t="s">
        <v>1343</v>
      </c>
      <c r="T2031" s="0" t="s">
        <v>772</v>
      </c>
      <c r="U2031" s="200" t="n">
        <v>4.5763</v>
      </c>
      <c r="V2031" s="0" t="s">
        <v>1373</v>
      </c>
      <c r="W2031" s="0" t="s">
        <v>1374</v>
      </c>
      <c r="X2031" s="0" t="s">
        <v>1375</v>
      </c>
      <c r="Y2031" s="0" t="s">
        <v>1376</v>
      </c>
      <c r="Z2031" s="0" t="s">
        <v>573</v>
      </c>
      <c r="AA2031" s="0" t="n">
        <v>789537</v>
      </c>
      <c r="AB2031" s="197" t="n">
        <v>37027.875</v>
      </c>
      <c r="AC2031" s="197" t="n">
        <v>37027.875</v>
      </c>
    </row>
    <row r="2032" customFormat="false" ht="12.75" hidden="false" customHeight="false" outlineLevel="0" collapsed="false">
      <c r="A2032" s="191" t="str">
        <f aca="false">B2032&amp;" "&amp;C2032&amp;" "&amp;D2032</f>
        <v>US Natural Gas Physical</v>
      </c>
      <c r="B2032" s="191" t="str">
        <f aca="false">IF((LEFT(N2032,2)="US"),"US","")</f>
        <v>US</v>
      </c>
      <c r="C2032" s="191" t="str">
        <f aca="false">M2032</f>
        <v>Natural Gas</v>
      </c>
      <c r="D2032" s="191" t="str">
        <f aca="false">IF(ISNUMBER(FIND("Phy",N2032))=TRUE(),"Physical","Financial")</f>
        <v>Physical</v>
      </c>
      <c r="E2032" s="191" t="n">
        <f aca="false">IF(VLOOKUP(S2032,'DD-Lookup'!$J$6:$L$50,3,FALSE())="Monthly",(YEAR(AC2032)-YEAR(AB2032))*12+MONTH(AC2032)-MONTH(AB2032)+1,(AC2032-AB2032+1))</f>
        <v>1</v>
      </c>
      <c r="F2032" s="220" t="n">
        <f aca="false">E2032*SUM(P2032:Q2032)</f>
        <v>5000</v>
      </c>
      <c r="G2032" s="196" t="n">
        <v>1246712</v>
      </c>
      <c r="H2032" s="197" t="n">
        <v>37026.3699537037</v>
      </c>
      <c r="I2032" s="0" t="s">
        <v>1929</v>
      </c>
      <c r="M2032" s="0" t="s">
        <v>927</v>
      </c>
      <c r="N2032" s="0" t="s">
        <v>1371</v>
      </c>
      <c r="O2032" s="0" t="s">
        <v>1436</v>
      </c>
      <c r="Q2032" s="198" t="n">
        <v>5000</v>
      </c>
      <c r="S2032" s="0" t="s">
        <v>1343</v>
      </c>
      <c r="T2032" s="0" t="s">
        <v>772</v>
      </c>
      <c r="U2032" s="200" t="n">
        <v>4.345</v>
      </c>
      <c r="V2032" s="0" t="s">
        <v>2261</v>
      </c>
      <c r="W2032" s="0" t="s">
        <v>1424</v>
      </c>
      <c r="X2032" s="0" t="s">
        <v>1425</v>
      </c>
      <c r="Y2032" s="0" t="s">
        <v>1376</v>
      </c>
      <c r="Z2032" s="0" t="s">
        <v>573</v>
      </c>
      <c r="AA2032" s="0" t="n">
        <v>789538</v>
      </c>
      <c r="AB2032" s="197" t="n">
        <v>37027.875</v>
      </c>
      <c r="AC2032" s="197" t="n">
        <v>37027.875</v>
      </c>
    </row>
    <row r="2033" customFormat="false" ht="12.75" hidden="false" customHeight="false" outlineLevel="0" collapsed="false">
      <c r="A2033" s="191" t="str">
        <f aca="false">B2033&amp;" "&amp;C2033&amp;" "&amp;D2033</f>
        <v>US Natural Gas Physical</v>
      </c>
      <c r="B2033" s="191" t="str">
        <f aca="false">IF((LEFT(N2033,2)="US"),"US","")</f>
        <v>US</v>
      </c>
      <c r="C2033" s="191" t="str">
        <f aca="false">M2033</f>
        <v>Natural Gas</v>
      </c>
      <c r="D2033" s="191" t="str">
        <f aca="false">IF(ISNUMBER(FIND("Phy",N2033))=TRUE(),"Physical","Financial")</f>
        <v>Physical</v>
      </c>
      <c r="E2033" s="191" t="n">
        <f aca="false">IF(VLOOKUP(S2033,'DD-Lookup'!$J$6:$L$50,3,FALSE())="Monthly",(YEAR(AC2033)-YEAR(AB2033))*12+MONTH(AC2033)-MONTH(AB2033)+1,(AC2033-AB2033+1))</f>
        <v>1</v>
      </c>
      <c r="F2033" s="220" t="n">
        <f aca="false">E2033*SUM(P2033:Q2033)</f>
        <v>25000</v>
      </c>
      <c r="G2033" s="196" t="n">
        <v>1246713</v>
      </c>
      <c r="H2033" s="197" t="n">
        <v>37026.3699768519</v>
      </c>
      <c r="I2033" s="0" t="s">
        <v>1661</v>
      </c>
      <c r="M2033" s="0" t="s">
        <v>927</v>
      </c>
      <c r="N2033" s="0" t="s">
        <v>1371</v>
      </c>
      <c r="O2033" s="0" t="s">
        <v>1553</v>
      </c>
      <c r="P2033" s="198" t="n">
        <v>25000</v>
      </c>
      <c r="S2033" s="0" t="s">
        <v>1343</v>
      </c>
      <c r="T2033" s="0" t="s">
        <v>772</v>
      </c>
      <c r="U2033" s="200" t="n">
        <v>4.47</v>
      </c>
      <c r="V2033" s="0" t="s">
        <v>1662</v>
      </c>
      <c r="W2033" s="0" t="s">
        <v>1555</v>
      </c>
      <c r="X2033" s="0" t="s">
        <v>1556</v>
      </c>
      <c r="Y2033" s="0" t="s">
        <v>1376</v>
      </c>
      <c r="Z2033" s="0" t="s">
        <v>573</v>
      </c>
      <c r="AA2033" s="0" t="n">
        <v>789539</v>
      </c>
      <c r="AB2033" s="197" t="n">
        <v>37027.875</v>
      </c>
      <c r="AC2033" s="197" t="n">
        <v>37027.875</v>
      </c>
    </row>
    <row r="2034" customFormat="false" ht="12.75" hidden="false" customHeight="false" outlineLevel="0" collapsed="false">
      <c r="A2034" s="191" t="str">
        <f aca="false">B2034&amp;" "&amp;C2034&amp;" "&amp;D2034</f>
        <v>US Natural Gas Financial</v>
      </c>
      <c r="B2034" s="191" t="str">
        <f aca="false">IF((LEFT(N2034,2)="US"),"US","")</f>
        <v>US</v>
      </c>
      <c r="C2034" s="191" t="str">
        <f aca="false">M2034</f>
        <v>Natural Gas</v>
      </c>
      <c r="D2034" s="191" t="str">
        <f aca="false">IF(ISNUMBER(FIND("Phy",N2034))=TRUE(),"Physical","Financial")</f>
        <v>Financial</v>
      </c>
      <c r="E2034" s="191" t="n">
        <f aca="false">IF(VLOOKUP(S2034,'DD-Lookup'!$J$6:$L$50,3,FALSE())="Monthly",(YEAR(AC2034)-YEAR(AB2034))*12+MONTH(AC2034)-MONTH(AB2034)+1,(AC2034-AB2034+1))</f>
        <v>30</v>
      </c>
      <c r="F2034" s="220" t="n">
        <f aca="false">E2034*SUM(P2034:Q2034)</f>
        <v>450000</v>
      </c>
      <c r="G2034" s="196" t="n">
        <v>1246715</v>
      </c>
      <c r="H2034" s="197" t="n">
        <v>37026.3699884259</v>
      </c>
      <c r="I2034" s="0" t="s">
        <v>1352</v>
      </c>
      <c r="M2034" s="0" t="s">
        <v>927</v>
      </c>
      <c r="N2034" s="0" t="s">
        <v>1341</v>
      </c>
      <c r="O2034" s="0" t="s">
        <v>1342</v>
      </c>
      <c r="Q2034" s="198" t="n">
        <v>15000</v>
      </c>
      <c r="S2034" s="0" t="s">
        <v>1343</v>
      </c>
      <c r="T2034" s="0" t="s">
        <v>772</v>
      </c>
      <c r="U2034" s="200" t="n">
        <v>4.515</v>
      </c>
      <c r="V2034" s="0" t="s">
        <v>2497</v>
      </c>
      <c r="W2034" s="0" t="s">
        <v>1345</v>
      </c>
      <c r="X2034" s="0" t="s">
        <v>1346</v>
      </c>
      <c r="Y2034" s="0" t="s">
        <v>893</v>
      </c>
      <c r="Z2034" s="0" t="s">
        <v>573</v>
      </c>
      <c r="AA2034" s="0" t="s">
        <v>2520</v>
      </c>
      <c r="AB2034" s="197" t="n">
        <v>37043.875</v>
      </c>
      <c r="AC2034" s="197" t="n">
        <v>37072.875</v>
      </c>
      <c r="AD2034" s="0" t="n">
        <f aca="false">(AC2034-AB2034+1)*SUM(P2034:Q2034)</f>
        <v>450000</v>
      </c>
    </row>
    <row r="2035" customFormat="false" ht="12.75" hidden="false" customHeight="false" outlineLevel="0" collapsed="false">
      <c r="A2035" s="191" t="str">
        <f aca="false">B2035&amp;" "&amp;C2035&amp;" "&amp;D2035</f>
        <v>US Natural Gas Physical</v>
      </c>
      <c r="B2035" s="191" t="str">
        <f aca="false">IF((LEFT(N2035,2)="US"),"US","")</f>
        <v>US</v>
      </c>
      <c r="C2035" s="191" t="str">
        <f aca="false">M2035</f>
        <v>Natural Gas</v>
      </c>
      <c r="D2035" s="191" t="str">
        <f aca="false">IF(ISNUMBER(FIND("Phy",N2035))=TRUE(),"Physical","Financial")</f>
        <v>Physical</v>
      </c>
      <c r="E2035" s="191" t="n">
        <f aca="false">IF(VLOOKUP(S2035,'DD-Lookup'!$J$6:$L$50,3,FALSE())="Monthly",(YEAR(AC2035)-YEAR(AB2035))*12+MONTH(AC2035)-MONTH(AB2035)+1,(AC2035-AB2035+1))</f>
        <v>1</v>
      </c>
      <c r="F2035" s="220" t="n">
        <f aca="false">E2035*SUM(P2035:Q2035)</f>
        <v>10000</v>
      </c>
      <c r="G2035" s="196" t="n">
        <v>1246714</v>
      </c>
      <c r="H2035" s="197" t="n">
        <v>37026.3699884259</v>
      </c>
      <c r="I2035" s="0" t="s">
        <v>1430</v>
      </c>
      <c r="M2035" s="0" t="s">
        <v>927</v>
      </c>
      <c r="N2035" s="0" t="s">
        <v>1371</v>
      </c>
      <c r="O2035" s="0" t="s">
        <v>1673</v>
      </c>
      <c r="P2035" s="198" t="n">
        <v>10000</v>
      </c>
      <c r="S2035" s="0" t="s">
        <v>1343</v>
      </c>
      <c r="T2035" s="0" t="s">
        <v>772</v>
      </c>
      <c r="U2035" s="200" t="n">
        <v>4.65</v>
      </c>
      <c r="V2035" s="0" t="s">
        <v>1716</v>
      </c>
      <c r="W2035" s="0" t="s">
        <v>1675</v>
      </c>
      <c r="X2035" s="0" t="s">
        <v>1676</v>
      </c>
      <c r="Y2035" s="0" t="s">
        <v>1376</v>
      </c>
      <c r="Z2035" s="0" t="s">
        <v>573</v>
      </c>
      <c r="AA2035" s="0" t="n">
        <v>789540</v>
      </c>
      <c r="AB2035" s="197" t="n">
        <v>37027.875</v>
      </c>
      <c r="AC2035" s="197" t="n">
        <v>37027.875</v>
      </c>
    </row>
    <row r="2036" customFormat="false" ht="12.75" hidden="false" customHeight="false" outlineLevel="0" collapsed="false">
      <c r="A2036" s="191" t="str">
        <f aca="false">B2036&amp;" "&amp;C2036&amp;" "&amp;D2036</f>
        <v>US Natural Gas Physical</v>
      </c>
      <c r="B2036" s="191" t="str">
        <f aca="false">IF((LEFT(N2036,2)="US"),"US","")</f>
        <v>US</v>
      </c>
      <c r="C2036" s="191" t="str">
        <f aca="false">M2036</f>
        <v>Natural Gas</v>
      </c>
      <c r="D2036" s="191" t="str">
        <f aca="false">IF(ISNUMBER(FIND("Phy",N2036))=TRUE(),"Physical","Financial")</f>
        <v>Physical</v>
      </c>
      <c r="E2036" s="191" t="n">
        <f aca="false">IF(VLOOKUP(S2036,'DD-Lookup'!$J$6:$L$50,3,FALSE())="Monthly",(YEAR(AC2036)-YEAR(AB2036))*12+MONTH(AC2036)-MONTH(AB2036)+1,(AC2036-AB2036+1))</f>
        <v>1</v>
      </c>
      <c r="F2036" s="220" t="n">
        <f aca="false">E2036*SUM(P2036:Q2036)</f>
        <v>10000</v>
      </c>
      <c r="G2036" s="196" t="n">
        <v>1246716</v>
      </c>
      <c r="H2036" s="197" t="n">
        <v>37026.37</v>
      </c>
      <c r="I2036" s="0" t="s">
        <v>625</v>
      </c>
      <c r="M2036" s="0" t="s">
        <v>927</v>
      </c>
      <c r="N2036" s="0" t="s">
        <v>1371</v>
      </c>
      <c r="O2036" s="0" t="s">
        <v>1457</v>
      </c>
      <c r="Q2036" s="198" t="n">
        <v>10000</v>
      </c>
      <c r="S2036" s="0" t="s">
        <v>1343</v>
      </c>
      <c r="T2036" s="0" t="s">
        <v>772</v>
      </c>
      <c r="U2036" s="200" t="n">
        <v>4.43</v>
      </c>
      <c r="V2036" s="0" t="s">
        <v>1496</v>
      </c>
      <c r="W2036" s="0" t="s">
        <v>1459</v>
      </c>
      <c r="X2036" s="0" t="s">
        <v>1460</v>
      </c>
      <c r="Y2036" s="0" t="s">
        <v>1376</v>
      </c>
      <c r="Z2036" s="0" t="s">
        <v>573</v>
      </c>
      <c r="AA2036" s="0" t="n">
        <v>789541</v>
      </c>
      <c r="AB2036" s="197" t="n">
        <v>37027.875</v>
      </c>
      <c r="AC2036" s="197" t="n">
        <v>37027.875</v>
      </c>
    </row>
    <row r="2037" customFormat="false" ht="12.75" hidden="false" customHeight="false" outlineLevel="0" collapsed="false">
      <c r="A2037" s="191" t="str">
        <f aca="false">B2037&amp;" "&amp;C2037&amp;" "&amp;D2037</f>
        <v>US Natural Gas Financial</v>
      </c>
      <c r="B2037" s="191" t="str">
        <f aca="false">IF((LEFT(N2037,2)="US"),"US","")</f>
        <v>US</v>
      </c>
      <c r="C2037" s="191" t="str">
        <f aca="false">M2037</f>
        <v>Natural Gas</v>
      </c>
      <c r="D2037" s="191" t="str">
        <f aca="false">IF(ISNUMBER(FIND("Phy",N2037))=TRUE(),"Physical","Financial")</f>
        <v>Financial</v>
      </c>
      <c r="E2037" s="191" t="n">
        <f aca="false">IF(VLOOKUP(S2037,'DD-Lookup'!$J$6:$L$50,3,FALSE())="Monthly",(YEAR(AC2037)-YEAR(AB2037))*12+MONTH(AC2037)-MONTH(AB2037)+1,(AC2037-AB2037+1))</f>
        <v>31</v>
      </c>
      <c r="F2037" s="220" t="n">
        <f aca="false">E2037*SUM(P2037:Q2037)</f>
        <v>155000</v>
      </c>
      <c r="G2037" s="196" t="n">
        <v>1246717</v>
      </c>
      <c r="H2037" s="197" t="n">
        <v>37026.3700347222</v>
      </c>
      <c r="I2037" s="0" t="s">
        <v>1228</v>
      </c>
      <c r="M2037" s="0" t="s">
        <v>927</v>
      </c>
      <c r="N2037" s="0" t="s">
        <v>1399</v>
      </c>
      <c r="O2037" s="0" t="s">
        <v>1960</v>
      </c>
      <c r="Q2037" s="198" t="n">
        <v>5000</v>
      </c>
      <c r="S2037" s="0" t="s">
        <v>1343</v>
      </c>
      <c r="T2037" s="0" t="s">
        <v>772</v>
      </c>
      <c r="U2037" s="200" t="n">
        <v>6.18</v>
      </c>
      <c r="V2037" s="0" t="s">
        <v>1610</v>
      </c>
      <c r="W2037" s="0" t="s">
        <v>1956</v>
      </c>
      <c r="X2037" s="0" t="s">
        <v>1957</v>
      </c>
      <c r="Y2037" s="0" t="s">
        <v>893</v>
      </c>
      <c r="Z2037" s="0" t="s">
        <v>573</v>
      </c>
      <c r="AA2037" s="0" t="s">
        <v>2521</v>
      </c>
      <c r="AB2037" s="197" t="n">
        <v>37104.875</v>
      </c>
      <c r="AC2037" s="197" t="n">
        <v>37134.875</v>
      </c>
      <c r="AD2037" s="0" t="n">
        <f aca="false">(AC2037-AB2037+1)*SUM(P2037:Q2037)</f>
        <v>155000</v>
      </c>
    </row>
    <row r="2038" customFormat="false" ht="12.75" hidden="false" customHeight="false" outlineLevel="0" collapsed="false">
      <c r="A2038" s="191" t="str">
        <f aca="false">B2038&amp;" "&amp;C2038&amp;" "&amp;D2038</f>
        <v>US Natural Gas Physical</v>
      </c>
      <c r="B2038" s="191" t="str">
        <f aca="false">IF((LEFT(N2038,2)="US"),"US","")</f>
        <v>US</v>
      </c>
      <c r="C2038" s="191" t="str">
        <f aca="false">M2038</f>
        <v>Natural Gas</v>
      </c>
      <c r="D2038" s="191" t="str">
        <f aca="false">IF(ISNUMBER(FIND("Phy",N2038))=TRUE(),"Physical","Financial")</f>
        <v>Physical</v>
      </c>
      <c r="E2038" s="191" t="n">
        <f aca="false">IF(VLOOKUP(S2038,'DD-Lookup'!$J$6:$L$50,3,FALSE())="Monthly",(YEAR(AC2038)-YEAR(AB2038))*12+MONTH(AC2038)-MONTH(AB2038)+1,(AC2038-AB2038+1))</f>
        <v>1</v>
      </c>
      <c r="F2038" s="220" t="n">
        <f aca="false">E2038*SUM(P2038:Q2038)</f>
        <v>5000</v>
      </c>
      <c r="G2038" s="196" t="n">
        <v>1246718</v>
      </c>
      <c r="H2038" s="197" t="n">
        <v>37026.3700462963</v>
      </c>
      <c r="I2038" s="0" t="s">
        <v>1430</v>
      </c>
      <c r="M2038" s="0" t="s">
        <v>927</v>
      </c>
      <c r="N2038" s="0" t="s">
        <v>1371</v>
      </c>
      <c r="O2038" s="0" t="s">
        <v>1433</v>
      </c>
      <c r="Q2038" s="198" t="n">
        <v>5000</v>
      </c>
      <c r="S2038" s="0" t="s">
        <v>1343</v>
      </c>
      <c r="T2038" s="0" t="s">
        <v>772</v>
      </c>
      <c r="U2038" s="200" t="n">
        <v>4.345</v>
      </c>
      <c r="V2038" s="0" t="s">
        <v>1559</v>
      </c>
      <c r="W2038" s="0" t="s">
        <v>1424</v>
      </c>
      <c r="X2038" s="0" t="s">
        <v>1425</v>
      </c>
      <c r="Y2038" s="0" t="s">
        <v>1376</v>
      </c>
      <c r="Z2038" s="0" t="s">
        <v>573</v>
      </c>
      <c r="AA2038" s="0" t="n">
        <v>789542</v>
      </c>
      <c r="AB2038" s="197" t="n">
        <v>37027.875</v>
      </c>
      <c r="AC2038" s="197" t="n">
        <v>37027.875</v>
      </c>
    </row>
    <row r="2039" customFormat="false" ht="12.75" hidden="false" customHeight="false" outlineLevel="0" collapsed="false">
      <c r="A2039" s="191" t="str">
        <f aca="false">B2039&amp;" "&amp;C2039&amp;" "&amp;D2039</f>
        <v>US Natural Gas Physical</v>
      </c>
      <c r="B2039" s="191" t="str">
        <f aca="false">IF((LEFT(N2039,2)="US"),"US","")</f>
        <v>US</v>
      </c>
      <c r="C2039" s="191" t="str">
        <f aca="false">M2039</f>
        <v>Natural Gas</v>
      </c>
      <c r="D2039" s="191" t="str">
        <f aca="false">IF(ISNUMBER(FIND("Phy",N2039))=TRUE(),"Physical","Financial")</f>
        <v>Physical</v>
      </c>
      <c r="E2039" s="191" t="n">
        <f aca="false">IF(VLOOKUP(S2039,'DD-Lookup'!$J$6:$L$50,3,FALSE())="Monthly",(YEAR(AC2039)-YEAR(AB2039))*12+MONTH(AC2039)-MONTH(AB2039)+1,(AC2039-AB2039+1))</f>
        <v>1</v>
      </c>
      <c r="F2039" s="220" t="n">
        <f aca="false">E2039*SUM(P2039:Q2039)</f>
        <v>4966</v>
      </c>
      <c r="G2039" s="196" t="n">
        <v>1246719</v>
      </c>
      <c r="H2039" s="197" t="n">
        <v>37026.3700578704</v>
      </c>
      <c r="I2039" s="0" t="s">
        <v>1328</v>
      </c>
      <c r="M2039" s="0" t="s">
        <v>927</v>
      </c>
      <c r="N2039" s="0" t="s">
        <v>1371</v>
      </c>
      <c r="O2039" s="0" t="s">
        <v>2095</v>
      </c>
      <c r="Q2039" s="198" t="n">
        <v>4966</v>
      </c>
      <c r="S2039" s="0" t="s">
        <v>1343</v>
      </c>
      <c r="T2039" s="0" t="s">
        <v>772</v>
      </c>
      <c r="U2039" s="200" t="n">
        <v>4.65</v>
      </c>
      <c r="V2039" s="0" t="s">
        <v>1667</v>
      </c>
      <c r="W2039" s="0" t="s">
        <v>1587</v>
      </c>
      <c r="X2039" s="0" t="s">
        <v>1588</v>
      </c>
      <c r="Y2039" s="0" t="s">
        <v>1376</v>
      </c>
      <c r="Z2039" s="0" t="s">
        <v>573</v>
      </c>
      <c r="AA2039" s="0" t="n">
        <v>789543</v>
      </c>
      <c r="AB2039" s="197" t="n">
        <v>37027.875</v>
      </c>
      <c r="AC2039" s="197" t="n">
        <v>37027.875</v>
      </c>
    </row>
    <row r="2040" customFormat="false" ht="12.75" hidden="false" customHeight="false" outlineLevel="0" collapsed="false">
      <c r="A2040" s="191" t="str">
        <f aca="false">B2040&amp;" "&amp;C2040&amp;" "&amp;D2040</f>
        <v>US Natural Gas Financial</v>
      </c>
      <c r="B2040" s="191" t="str">
        <f aca="false">IF((LEFT(N2040,2)="US"),"US","")</f>
        <v>US</v>
      </c>
      <c r="C2040" s="191" t="str">
        <f aca="false">M2040</f>
        <v>Natural Gas</v>
      </c>
      <c r="D2040" s="191" t="str">
        <f aca="false">IF(ISNUMBER(FIND("Phy",N2040))=TRUE(),"Physical","Financial")</f>
        <v>Financial</v>
      </c>
      <c r="E2040" s="191" t="n">
        <f aca="false">IF(VLOOKUP(S2040,'DD-Lookup'!$J$6:$L$50,3,FALSE())="Monthly",(YEAR(AC2040)-YEAR(AB2040))*12+MONTH(AC2040)-MONTH(AB2040)+1,(AC2040-AB2040+1))</f>
        <v>31</v>
      </c>
      <c r="F2040" s="220" t="n">
        <f aca="false">E2040*SUM(P2040:Q2040)</f>
        <v>155000</v>
      </c>
      <c r="G2040" s="196" t="n">
        <v>1246720</v>
      </c>
      <c r="H2040" s="197" t="n">
        <v>37026.3700925926</v>
      </c>
      <c r="I2040" s="0" t="s">
        <v>1228</v>
      </c>
      <c r="M2040" s="0" t="s">
        <v>927</v>
      </c>
      <c r="N2040" s="0" t="s">
        <v>1399</v>
      </c>
      <c r="O2040" s="0" t="s">
        <v>1960</v>
      </c>
      <c r="Q2040" s="198" t="n">
        <v>5000</v>
      </c>
      <c r="S2040" s="0" t="s">
        <v>1343</v>
      </c>
      <c r="T2040" s="0" t="s">
        <v>772</v>
      </c>
      <c r="U2040" s="200" t="n">
        <v>6.28</v>
      </c>
      <c r="V2040" s="0" t="s">
        <v>1610</v>
      </c>
      <c r="W2040" s="0" t="s">
        <v>1956</v>
      </c>
      <c r="X2040" s="0" t="s">
        <v>1957</v>
      </c>
      <c r="Y2040" s="0" t="s">
        <v>893</v>
      </c>
      <c r="Z2040" s="0" t="s">
        <v>573</v>
      </c>
      <c r="AA2040" s="0" t="s">
        <v>2522</v>
      </c>
      <c r="AB2040" s="197" t="n">
        <v>37104.875</v>
      </c>
      <c r="AC2040" s="197" t="n">
        <v>37134.875</v>
      </c>
      <c r="AD2040" s="0" t="n">
        <f aca="false">(AC2040-AB2040+1)*SUM(P2040:Q2040)</f>
        <v>155000</v>
      </c>
    </row>
    <row r="2041" customFormat="false" ht="12.75" hidden="false" customHeight="false" outlineLevel="0" collapsed="false">
      <c r="A2041" s="191" t="str">
        <f aca="false">B2041&amp;" "&amp;C2041&amp;" "&amp;D2041</f>
        <v>US Natural Gas Physical</v>
      </c>
      <c r="B2041" s="191" t="str">
        <f aca="false">IF((LEFT(N2041,2)="US"),"US","")</f>
        <v>US</v>
      </c>
      <c r="C2041" s="191" t="str">
        <f aca="false">M2041</f>
        <v>Natural Gas</v>
      </c>
      <c r="D2041" s="191" t="str">
        <f aca="false">IF(ISNUMBER(FIND("Phy",N2041))=TRUE(),"Physical","Financial")</f>
        <v>Physical</v>
      </c>
      <c r="E2041" s="191" t="n">
        <f aca="false">IF(VLOOKUP(S2041,'DD-Lookup'!$J$6:$L$50,3,FALSE())="Monthly",(YEAR(AC2041)-YEAR(AB2041))*12+MONTH(AC2041)-MONTH(AB2041)+1,(AC2041-AB2041+1))</f>
        <v>1</v>
      </c>
      <c r="F2041" s="220" t="n">
        <f aca="false">E2041*SUM(P2041:Q2041)</f>
        <v>5000</v>
      </c>
      <c r="G2041" s="196" t="n">
        <v>1246721</v>
      </c>
      <c r="H2041" s="197" t="n">
        <v>37026.3700925926</v>
      </c>
      <c r="I2041" s="0" t="s">
        <v>1340</v>
      </c>
      <c r="M2041" s="0" t="s">
        <v>927</v>
      </c>
      <c r="N2041" s="0" t="s">
        <v>1371</v>
      </c>
      <c r="O2041" s="0" t="s">
        <v>1751</v>
      </c>
      <c r="Q2041" s="198" t="n">
        <v>5000</v>
      </c>
      <c r="S2041" s="0" t="s">
        <v>1343</v>
      </c>
      <c r="T2041" s="0" t="s">
        <v>772</v>
      </c>
      <c r="U2041" s="200" t="n">
        <v>3.305</v>
      </c>
      <c r="V2041" s="0" t="s">
        <v>2439</v>
      </c>
      <c r="W2041" s="0" t="s">
        <v>1752</v>
      </c>
      <c r="X2041" s="0" t="s">
        <v>1676</v>
      </c>
      <c r="Y2041" s="0" t="s">
        <v>1376</v>
      </c>
      <c r="Z2041" s="0" t="s">
        <v>573</v>
      </c>
      <c r="AA2041" s="0" t="n">
        <v>789544</v>
      </c>
      <c r="AB2041" s="197" t="n">
        <v>37027.875</v>
      </c>
      <c r="AC2041" s="197" t="n">
        <v>37027.875</v>
      </c>
    </row>
    <row r="2042" customFormat="false" ht="12.75" hidden="false" customHeight="false" outlineLevel="0" collapsed="false">
      <c r="A2042" s="191" t="str">
        <f aca="false">B2042&amp;" "&amp;C2042&amp;" "&amp;D2042</f>
        <v>US Natural Gas Physical</v>
      </c>
      <c r="B2042" s="191" t="str">
        <f aca="false">IF((LEFT(N2042,2)="US"),"US","")</f>
        <v>US</v>
      </c>
      <c r="C2042" s="191" t="str">
        <f aca="false">M2042</f>
        <v>Natural Gas</v>
      </c>
      <c r="D2042" s="191" t="str">
        <f aca="false">IF(ISNUMBER(FIND("Phy",N2042))=TRUE(),"Physical","Financial")</f>
        <v>Physical</v>
      </c>
      <c r="E2042" s="191" t="n">
        <f aca="false">IF(VLOOKUP(S2042,'DD-Lookup'!$J$6:$L$50,3,FALSE())="Monthly",(YEAR(AC2042)-YEAR(AB2042))*12+MONTH(AC2042)-MONTH(AB2042)+1,(AC2042-AB2042+1))</f>
        <v>1</v>
      </c>
      <c r="F2042" s="220" t="n">
        <f aca="false">E2042*SUM(P2042:Q2042)</f>
        <v>5000</v>
      </c>
      <c r="G2042" s="196" t="n">
        <v>1246722</v>
      </c>
      <c r="H2042" s="197" t="n">
        <v>37026.3701041667</v>
      </c>
      <c r="I2042" s="0" t="s">
        <v>1929</v>
      </c>
      <c r="M2042" s="0" t="s">
        <v>927</v>
      </c>
      <c r="N2042" s="0" t="s">
        <v>1371</v>
      </c>
      <c r="O2042" s="0" t="s">
        <v>1534</v>
      </c>
      <c r="P2042" s="198" t="n">
        <v>5000</v>
      </c>
      <c r="S2042" s="0" t="s">
        <v>1343</v>
      </c>
      <c r="T2042" s="0" t="s">
        <v>772</v>
      </c>
      <c r="U2042" s="200" t="n">
        <v>4.67</v>
      </c>
      <c r="V2042" s="0" t="s">
        <v>1930</v>
      </c>
      <c r="W2042" s="0" t="s">
        <v>1504</v>
      </c>
      <c r="X2042" s="0" t="s">
        <v>1505</v>
      </c>
      <c r="Y2042" s="0" t="s">
        <v>1376</v>
      </c>
      <c r="Z2042" s="0" t="s">
        <v>573</v>
      </c>
      <c r="AA2042" s="0" t="n">
        <v>789545</v>
      </c>
      <c r="AB2042" s="197" t="n">
        <v>37027.875</v>
      </c>
      <c r="AC2042" s="197" t="n">
        <v>37027.875</v>
      </c>
    </row>
    <row r="2043" customFormat="false" ht="12.75" hidden="false" customHeight="false" outlineLevel="0" collapsed="false">
      <c r="A2043" s="191" t="str">
        <f aca="false">B2043&amp;" "&amp;C2043&amp;" "&amp;D2043</f>
        <v>US Natural Gas Financial</v>
      </c>
      <c r="B2043" s="191" t="str">
        <f aca="false">IF((LEFT(N2043,2)="US"),"US","")</f>
        <v>US</v>
      </c>
      <c r="C2043" s="191" t="str">
        <f aca="false">M2043</f>
        <v>Natural Gas</v>
      </c>
      <c r="D2043" s="191" t="str">
        <f aca="false">IF(ISNUMBER(FIND("Phy",N2043))=TRUE(),"Physical","Financial")</f>
        <v>Financial</v>
      </c>
      <c r="E2043" s="191" t="n">
        <f aca="false">IF(VLOOKUP(S2043,'DD-Lookup'!$J$6:$L$50,3,FALSE())="Monthly",(YEAR(AC2043)-YEAR(AB2043))*12+MONTH(AC2043)-MONTH(AB2043)+1,(AC2043-AB2043+1))</f>
        <v>365</v>
      </c>
      <c r="F2043" s="220" t="n">
        <f aca="false">E2043*SUM(P2043:Q2043)</f>
        <v>1825000</v>
      </c>
      <c r="G2043" s="196" t="n">
        <v>1246723</v>
      </c>
      <c r="H2043" s="197" t="n">
        <v>37026.3701157407</v>
      </c>
      <c r="I2043" s="0" t="s">
        <v>1485</v>
      </c>
      <c r="M2043" s="0" t="s">
        <v>927</v>
      </c>
      <c r="N2043" s="0" t="s">
        <v>1341</v>
      </c>
      <c r="O2043" s="0" t="s">
        <v>1514</v>
      </c>
      <c r="P2043" s="198" t="n">
        <v>5000</v>
      </c>
      <c r="S2043" s="0" t="s">
        <v>1343</v>
      </c>
      <c r="T2043" s="0" t="s">
        <v>772</v>
      </c>
      <c r="U2043" s="200" t="n">
        <v>4.52</v>
      </c>
      <c r="V2043" s="0" t="s">
        <v>1486</v>
      </c>
      <c r="W2043" s="0" t="s">
        <v>1345</v>
      </c>
      <c r="X2043" s="0" t="s">
        <v>1346</v>
      </c>
      <c r="Y2043" s="0" t="s">
        <v>893</v>
      </c>
      <c r="Z2043" s="0" t="s">
        <v>573</v>
      </c>
      <c r="AA2043" s="0" t="s">
        <v>2523</v>
      </c>
      <c r="AB2043" s="197" t="n">
        <v>37257.875</v>
      </c>
      <c r="AC2043" s="197" t="n">
        <v>37621.875</v>
      </c>
      <c r="AD2043" s="0" t="n">
        <f aca="false">(AC2043-AB2043+1)*SUM(P2043:Q2043)</f>
        <v>1825000</v>
      </c>
    </row>
    <row r="2044" customFormat="false" ht="12.75" hidden="false" customHeight="false" outlineLevel="0" collapsed="false">
      <c r="A2044" s="191" t="str">
        <f aca="false">B2044&amp;" "&amp;C2044&amp;" "&amp;D2044</f>
        <v>US Natural Gas Financial</v>
      </c>
      <c r="B2044" s="191" t="str">
        <f aca="false">IF((LEFT(N2044,2)="US"),"US","")</f>
        <v>US</v>
      </c>
      <c r="C2044" s="191" t="str">
        <f aca="false">M2044</f>
        <v>Natural Gas</v>
      </c>
      <c r="D2044" s="191" t="str">
        <f aca="false">IF(ISNUMBER(FIND("Phy",N2044))=TRUE(),"Physical","Financial")</f>
        <v>Financial</v>
      </c>
      <c r="E2044" s="191" t="n">
        <f aca="false">IF(VLOOKUP(S2044,'DD-Lookup'!$J$6:$L$50,3,FALSE())="Monthly",(YEAR(AC2044)-YEAR(AB2044))*12+MONTH(AC2044)-MONTH(AB2044)+1,(AC2044-AB2044+1))</f>
        <v>151</v>
      </c>
      <c r="F2044" s="220" t="n">
        <f aca="false">E2044*SUM(P2044:Q2044)</f>
        <v>755000</v>
      </c>
      <c r="G2044" s="196" t="n">
        <v>1246724</v>
      </c>
      <c r="H2044" s="197" t="n">
        <v>37026.3701273148</v>
      </c>
      <c r="I2044" s="0" t="s">
        <v>616</v>
      </c>
      <c r="M2044" s="0" t="s">
        <v>927</v>
      </c>
      <c r="N2044" s="0" t="s">
        <v>1341</v>
      </c>
      <c r="O2044" s="0" t="s">
        <v>1442</v>
      </c>
      <c r="Q2044" s="198" t="n">
        <v>5000</v>
      </c>
      <c r="S2044" s="0" t="s">
        <v>1343</v>
      </c>
      <c r="T2044" s="0" t="s">
        <v>772</v>
      </c>
      <c r="U2044" s="200" t="n">
        <v>4.92</v>
      </c>
      <c r="V2044" s="0" t="s">
        <v>2393</v>
      </c>
      <c r="W2044" s="0" t="s">
        <v>1345</v>
      </c>
      <c r="X2044" s="0" t="s">
        <v>1346</v>
      </c>
      <c r="Y2044" s="0" t="s">
        <v>893</v>
      </c>
      <c r="Z2044" s="0" t="s">
        <v>573</v>
      </c>
      <c r="AA2044" s="0" t="s">
        <v>2524</v>
      </c>
      <c r="AB2044" s="197" t="n">
        <v>37196</v>
      </c>
      <c r="AC2044" s="197" t="n">
        <v>37346</v>
      </c>
      <c r="AD2044" s="0" t="n">
        <f aca="false">(AC2044-AB2044+1)*SUM(P2044:Q2044)</f>
        <v>755000</v>
      </c>
    </row>
    <row r="2045" customFormat="false" ht="12.75" hidden="false" customHeight="false" outlineLevel="0" collapsed="false">
      <c r="A2045" s="191" t="str">
        <f aca="false">B2045&amp;" "&amp;C2045&amp;" "&amp;D2045</f>
        <v>US Natural Gas Physical</v>
      </c>
      <c r="B2045" s="191" t="str">
        <f aca="false">IF((LEFT(N2045,2)="US"),"US","")</f>
        <v>US</v>
      </c>
      <c r="C2045" s="191" t="str">
        <f aca="false">M2045</f>
        <v>Natural Gas</v>
      </c>
      <c r="D2045" s="191" t="str">
        <f aca="false">IF(ISNUMBER(FIND("Phy",N2045))=TRUE(),"Physical","Financial")</f>
        <v>Physical</v>
      </c>
      <c r="E2045" s="191" t="n">
        <f aca="false">IF(VLOOKUP(S2045,'DD-Lookup'!$J$6:$L$50,3,FALSE())="Monthly",(YEAR(AC2045)-YEAR(AB2045))*12+MONTH(AC2045)-MONTH(AB2045)+1,(AC2045-AB2045+1))</f>
        <v>1</v>
      </c>
      <c r="F2045" s="220" t="n">
        <f aca="false">E2045*SUM(P2045:Q2045)</f>
        <v>5000</v>
      </c>
      <c r="G2045" s="196" t="n">
        <v>1246725</v>
      </c>
      <c r="H2045" s="197" t="n">
        <v>37026.3701388889</v>
      </c>
      <c r="I2045" s="0" t="s">
        <v>2000</v>
      </c>
      <c r="M2045" s="0" t="s">
        <v>927</v>
      </c>
      <c r="N2045" s="0" t="s">
        <v>1371</v>
      </c>
      <c r="O2045" s="0" t="s">
        <v>1967</v>
      </c>
      <c r="P2045" s="198" t="n">
        <v>5000</v>
      </c>
      <c r="S2045" s="0" t="s">
        <v>1343</v>
      </c>
      <c r="T2045" s="0" t="s">
        <v>772</v>
      </c>
      <c r="U2045" s="200" t="n">
        <v>4.32</v>
      </c>
      <c r="V2045" s="0" t="s">
        <v>2001</v>
      </c>
      <c r="W2045" s="0" t="s">
        <v>1459</v>
      </c>
      <c r="X2045" s="0" t="s">
        <v>1460</v>
      </c>
      <c r="Y2045" s="0" t="s">
        <v>1376</v>
      </c>
      <c r="Z2045" s="0" t="s">
        <v>573</v>
      </c>
      <c r="AA2045" s="0" t="n">
        <v>789546</v>
      </c>
      <c r="AB2045" s="197" t="n">
        <v>37027.875</v>
      </c>
      <c r="AC2045" s="197" t="n">
        <v>37027.875</v>
      </c>
    </row>
    <row r="2046" customFormat="false" ht="12.75" hidden="false" customHeight="false" outlineLevel="0" collapsed="false">
      <c r="A2046" s="191" t="str">
        <f aca="false">B2046&amp;" "&amp;C2046&amp;" "&amp;D2046</f>
        <v>US Natural Gas Physical</v>
      </c>
      <c r="B2046" s="191" t="str">
        <f aca="false">IF((LEFT(N2046,2)="US"),"US","")</f>
        <v>US</v>
      </c>
      <c r="C2046" s="191" t="str">
        <f aca="false">M2046</f>
        <v>Natural Gas</v>
      </c>
      <c r="D2046" s="191" t="str">
        <f aca="false">IF(ISNUMBER(FIND("Phy",N2046))=TRUE(),"Physical","Financial")</f>
        <v>Physical</v>
      </c>
      <c r="E2046" s="191" t="n">
        <f aca="false">IF(VLOOKUP(S2046,'DD-Lookup'!$J$6:$L$50,3,FALSE())="Monthly",(YEAR(AC2046)-YEAR(AB2046))*12+MONTH(AC2046)-MONTH(AB2046)+1,(AC2046-AB2046+1))</f>
        <v>1</v>
      </c>
      <c r="F2046" s="220" t="n">
        <f aca="false">E2046*SUM(P2046:Q2046)</f>
        <v>435</v>
      </c>
      <c r="G2046" s="196" t="n">
        <v>1246728</v>
      </c>
      <c r="H2046" s="197" t="n">
        <v>37026.370162037</v>
      </c>
      <c r="I2046" s="0" t="s">
        <v>1430</v>
      </c>
      <c r="M2046" s="0" t="s">
        <v>927</v>
      </c>
      <c r="N2046" s="0" t="s">
        <v>1371</v>
      </c>
      <c r="O2046" s="0" t="s">
        <v>1433</v>
      </c>
      <c r="Q2046" s="198" t="n">
        <v>435</v>
      </c>
      <c r="S2046" s="0" t="s">
        <v>1343</v>
      </c>
      <c r="T2046" s="0" t="s">
        <v>772</v>
      </c>
      <c r="U2046" s="200" t="n">
        <v>4.35</v>
      </c>
      <c r="V2046" s="0" t="s">
        <v>1559</v>
      </c>
      <c r="W2046" s="0" t="s">
        <v>1424</v>
      </c>
      <c r="X2046" s="0" t="s">
        <v>1425</v>
      </c>
      <c r="Y2046" s="0" t="s">
        <v>1376</v>
      </c>
      <c r="Z2046" s="0" t="s">
        <v>573</v>
      </c>
      <c r="AA2046" s="0" t="n">
        <v>789548</v>
      </c>
      <c r="AB2046" s="197" t="n">
        <v>37027.875</v>
      </c>
      <c r="AC2046" s="197" t="n">
        <v>37027.875</v>
      </c>
    </row>
    <row r="2047" customFormat="false" ht="12.75" hidden="false" customHeight="false" outlineLevel="0" collapsed="false">
      <c r="A2047" s="191" t="str">
        <f aca="false">B2047&amp;" "&amp;C2047&amp;" "&amp;D2047</f>
        <v>US Natural Gas Physical</v>
      </c>
      <c r="B2047" s="191" t="str">
        <f aca="false">IF((LEFT(N2047,2)="US"),"US","")</f>
        <v>US</v>
      </c>
      <c r="C2047" s="191" t="str">
        <f aca="false">M2047</f>
        <v>Natural Gas</v>
      </c>
      <c r="D2047" s="191" t="str">
        <f aca="false">IF(ISNUMBER(FIND("Phy",N2047))=TRUE(),"Physical","Financial")</f>
        <v>Physical</v>
      </c>
      <c r="E2047" s="191" t="n">
        <f aca="false">IF(VLOOKUP(S2047,'DD-Lookup'!$J$6:$L$50,3,FALSE())="Monthly",(YEAR(AC2047)-YEAR(AB2047))*12+MONTH(AC2047)-MONTH(AB2047)+1,(AC2047-AB2047+1))</f>
        <v>1</v>
      </c>
      <c r="F2047" s="220" t="n">
        <f aca="false">E2047*SUM(P2047:Q2047)</f>
        <v>25000</v>
      </c>
      <c r="G2047" s="196" t="n">
        <v>1246727</v>
      </c>
      <c r="H2047" s="197" t="n">
        <v>37026.370162037</v>
      </c>
      <c r="I2047" s="0" t="s">
        <v>625</v>
      </c>
      <c r="M2047" s="0" t="s">
        <v>927</v>
      </c>
      <c r="N2047" s="0" t="s">
        <v>1371</v>
      </c>
      <c r="O2047" s="0" t="s">
        <v>1553</v>
      </c>
      <c r="Q2047" s="198" t="n">
        <v>25000</v>
      </c>
      <c r="S2047" s="0" t="s">
        <v>1343</v>
      </c>
      <c r="T2047" s="0" t="s">
        <v>772</v>
      </c>
      <c r="U2047" s="200" t="n">
        <v>4.48</v>
      </c>
      <c r="V2047" s="0" t="s">
        <v>1554</v>
      </c>
      <c r="W2047" s="0" t="s">
        <v>1555</v>
      </c>
      <c r="X2047" s="0" t="s">
        <v>1556</v>
      </c>
      <c r="Y2047" s="0" t="s">
        <v>1376</v>
      </c>
      <c r="Z2047" s="0" t="s">
        <v>573</v>
      </c>
      <c r="AA2047" s="0" t="n">
        <v>789550</v>
      </c>
      <c r="AB2047" s="197" t="n">
        <v>37027.875</v>
      </c>
      <c r="AC2047" s="197" t="n">
        <v>37027.875</v>
      </c>
    </row>
    <row r="2048" customFormat="false" ht="12.75" hidden="false" customHeight="false" outlineLevel="0" collapsed="false">
      <c r="A2048" s="191" t="str">
        <f aca="false">B2048&amp;" "&amp;C2048&amp;" "&amp;D2048</f>
        <v>US Natural Gas Physical</v>
      </c>
      <c r="B2048" s="191" t="str">
        <f aca="false">IF((LEFT(N2048,2)="US"),"US","")</f>
        <v>US</v>
      </c>
      <c r="C2048" s="191" t="str">
        <f aca="false">M2048</f>
        <v>Natural Gas</v>
      </c>
      <c r="D2048" s="191" t="str">
        <f aca="false">IF(ISNUMBER(FIND("Phy",N2048))=TRUE(),"Physical","Financial")</f>
        <v>Physical</v>
      </c>
      <c r="E2048" s="191" t="n">
        <f aca="false">IF(VLOOKUP(S2048,'DD-Lookup'!$J$6:$L$50,3,FALSE())="Monthly",(YEAR(AC2048)-YEAR(AB2048))*12+MONTH(AC2048)-MONTH(AB2048)+1,(AC2048-AB2048+1))</f>
        <v>1</v>
      </c>
      <c r="F2048" s="220" t="n">
        <f aca="false">E2048*SUM(P2048:Q2048)</f>
        <v>10000</v>
      </c>
      <c r="G2048" s="196" t="n">
        <v>1246726</v>
      </c>
      <c r="H2048" s="197" t="n">
        <v>37026.370162037</v>
      </c>
      <c r="I2048" s="0" t="s">
        <v>1251</v>
      </c>
      <c r="M2048" s="0" t="s">
        <v>927</v>
      </c>
      <c r="N2048" s="0" t="s">
        <v>1371</v>
      </c>
      <c r="O2048" s="0" t="s">
        <v>2146</v>
      </c>
      <c r="Q2048" s="198" t="n">
        <v>10000</v>
      </c>
      <c r="S2048" s="0" t="s">
        <v>1343</v>
      </c>
      <c r="T2048" s="0" t="s">
        <v>772</v>
      </c>
      <c r="U2048" s="200" t="n">
        <v>4.455</v>
      </c>
      <c r="V2048" s="0" t="s">
        <v>1968</v>
      </c>
      <c r="W2048" s="0" t="s">
        <v>1682</v>
      </c>
      <c r="X2048" s="0" t="s">
        <v>2147</v>
      </c>
      <c r="Y2048" s="0" t="s">
        <v>1376</v>
      </c>
      <c r="Z2048" s="0" t="s">
        <v>573</v>
      </c>
      <c r="AA2048" s="0" t="n">
        <v>789547</v>
      </c>
      <c r="AB2048" s="197" t="n">
        <v>37027.875</v>
      </c>
      <c r="AC2048" s="197" t="n">
        <v>37027.875</v>
      </c>
    </row>
    <row r="2049" customFormat="false" ht="12.75" hidden="false" customHeight="false" outlineLevel="0" collapsed="false">
      <c r="A2049" s="191" t="str">
        <f aca="false">B2049&amp;" "&amp;C2049&amp;" "&amp;D2049</f>
        <v>US Natural Gas Physical</v>
      </c>
      <c r="B2049" s="191" t="str">
        <f aca="false">IF((LEFT(N2049,2)="US"),"US","")</f>
        <v>US</v>
      </c>
      <c r="C2049" s="191" t="str">
        <f aca="false">M2049</f>
        <v>Natural Gas</v>
      </c>
      <c r="D2049" s="191" t="str">
        <f aca="false">IF(ISNUMBER(FIND("Phy",N2049))=TRUE(),"Physical","Financial")</f>
        <v>Physical</v>
      </c>
      <c r="E2049" s="191" t="n">
        <f aca="false">IF(VLOOKUP(S2049,'DD-Lookup'!$J$6:$L$50,3,FALSE())="Monthly",(YEAR(AC2049)-YEAR(AB2049))*12+MONTH(AC2049)-MONTH(AB2049)+1,(AC2049-AB2049+1))</f>
        <v>1</v>
      </c>
      <c r="F2049" s="220" t="n">
        <f aca="false">E2049*SUM(P2049:Q2049)</f>
        <v>5000</v>
      </c>
      <c r="G2049" s="196" t="n">
        <v>1246729</v>
      </c>
      <c r="H2049" s="197" t="n">
        <v>37026.3701736111</v>
      </c>
      <c r="I2049" s="0" t="s">
        <v>609</v>
      </c>
      <c r="M2049" s="0" t="s">
        <v>927</v>
      </c>
      <c r="N2049" s="0" t="s">
        <v>1371</v>
      </c>
      <c r="O2049" s="0" t="s">
        <v>1751</v>
      </c>
      <c r="P2049" s="198" t="n">
        <v>5000</v>
      </c>
      <c r="S2049" s="0" t="s">
        <v>1343</v>
      </c>
      <c r="T2049" s="0" t="s">
        <v>772</v>
      </c>
      <c r="U2049" s="200" t="n">
        <v>3.305</v>
      </c>
      <c r="V2049" s="0" t="s">
        <v>1953</v>
      </c>
      <c r="W2049" s="0" t="s">
        <v>1752</v>
      </c>
      <c r="X2049" s="0" t="s">
        <v>1676</v>
      </c>
      <c r="Y2049" s="0" t="s">
        <v>1376</v>
      </c>
      <c r="Z2049" s="0" t="s">
        <v>573</v>
      </c>
      <c r="AA2049" s="0" t="n">
        <v>789549</v>
      </c>
      <c r="AB2049" s="197" t="n">
        <v>37027.875</v>
      </c>
      <c r="AC2049" s="197" t="n">
        <v>37027.875</v>
      </c>
    </row>
    <row r="2050" customFormat="false" ht="12.75" hidden="false" customHeight="false" outlineLevel="0" collapsed="false">
      <c r="A2050" s="191" t="str">
        <f aca="false">B2050&amp;" "&amp;C2050&amp;" "&amp;D2050</f>
        <v>US Natural Gas Physical</v>
      </c>
      <c r="B2050" s="191" t="str">
        <f aca="false">IF((LEFT(N2050,2)="US"),"US","")</f>
        <v>US</v>
      </c>
      <c r="C2050" s="191" t="str">
        <f aca="false">M2050</f>
        <v>Natural Gas</v>
      </c>
      <c r="D2050" s="191" t="str">
        <f aca="false">IF(ISNUMBER(FIND("Phy",N2050))=TRUE(),"Physical","Financial")</f>
        <v>Physical</v>
      </c>
      <c r="E2050" s="191" t="n">
        <f aca="false">IF(VLOOKUP(S2050,'DD-Lookup'!$J$6:$L$50,3,FALSE())="Monthly",(YEAR(AC2050)-YEAR(AB2050))*12+MONTH(AC2050)-MONTH(AB2050)+1,(AC2050-AB2050+1))</f>
        <v>1</v>
      </c>
      <c r="F2050" s="220" t="n">
        <f aca="false">E2050*SUM(P2050:Q2050)</f>
        <v>3500</v>
      </c>
      <c r="G2050" s="196" t="n">
        <v>1246730</v>
      </c>
      <c r="H2050" s="197" t="n">
        <v>37026.3701967593</v>
      </c>
      <c r="I2050" s="0" t="s">
        <v>2514</v>
      </c>
      <c r="M2050" s="0" t="s">
        <v>927</v>
      </c>
      <c r="N2050" s="0" t="s">
        <v>1371</v>
      </c>
      <c r="O2050" s="0" t="s">
        <v>1503</v>
      </c>
      <c r="P2050" s="198" t="n">
        <v>3500</v>
      </c>
      <c r="S2050" s="0" t="s">
        <v>1343</v>
      </c>
      <c r="T2050" s="0" t="s">
        <v>772</v>
      </c>
      <c r="U2050" s="200" t="n">
        <v>4.675</v>
      </c>
      <c r="V2050" s="0" t="s">
        <v>2515</v>
      </c>
      <c r="W2050" s="0" t="s">
        <v>1504</v>
      </c>
      <c r="X2050" s="0" t="s">
        <v>1505</v>
      </c>
      <c r="Y2050" s="0" t="s">
        <v>1376</v>
      </c>
      <c r="Z2050" s="0" t="s">
        <v>573</v>
      </c>
      <c r="AA2050" s="0" t="n">
        <v>789551</v>
      </c>
      <c r="AB2050" s="197" t="n">
        <v>37027.875</v>
      </c>
      <c r="AC2050" s="197" t="n">
        <v>37027.875</v>
      </c>
    </row>
    <row r="2051" customFormat="false" ht="12.75" hidden="false" customHeight="false" outlineLevel="0" collapsed="false">
      <c r="A2051" s="191" t="str">
        <f aca="false">B2051&amp;" "&amp;C2051&amp;" "&amp;D2051</f>
        <v>US Natural Gas Physical</v>
      </c>
      <c r="B2051" s="191" t="str">
        <f aca="false">IF((LEFT(N2051,2)="US"),"US","")</f>
        <v>US</v>
      </c>
      <c r="C2051" s="191" t="str">
        <f aca="false">M2051</f>
        <v>Natural Gas</v>
      </c>
      <c r="D2051" s="191" t="str">
        <f aca="false">IF(ISNUMBER(FIND("Phy",N2051))=TRUE(),"Physical","Financial")</f>
        <v>Physical</v>
      </c>
      <c r="E2051" s="191" t="n">
        <f aca="false">IF(VLOOKUP(S2051,'DD-Lookup'!$J$6:$L$50,3,FALSE())="Monthly",(YEAR(AC2051)-YEAR(AB2051))*12+MONTH(AC2051)-MONTH(AB2051)+1,(AC2051-AB2051+1))</f>
        <v>1</v>
      </c>
      <c r="F2051" s="220" t="n">
        <f aca="false">E2051*SUM(P2051:Q2051)</f>
        <v>1192</v>
      </c>
      <c r="G2051" s="196" t="n">
        <v>1246731</v>
      </c>
      <c r="H2051" s="197" t="n">
        <v>37026.3702662037</v>
      </c>
      <c r="I2051" s="0" t="s">
        <v>1251</v>
      </c>
      <c r="M2051" s="0" t="s">
        <v>927</v>
      </c>
      <c r="N2051" s="0" t="s">
        <v>1371</v>
      </c>
      <c r="O2051" s="0" t="s">
        <v>1703</v>
      </c>
      <c r="P2051" s="198" t="n">
        <v>1192</v>
      </c>
      <c r="S2051" s="0" t="s">
        <v>1343</v>
      </c>
      <c r="T2051" s="0" t="s">
        <v>772</v>
      </c>
      <c r="U2051" s="200" t="n">
        <v>4.35</v>
      </c>
      <c r="V2051" s="0" t="s">
        <v>2525</v>
      </c>
      <c r="W2051" s="0" t="s">
        <v>1705</v>
      </c>
      <c r="X2051" s="0" t="s">
        <v>1676</v>
      </c>
      <c r="Y2051" s="0" t="s">
        <v>1376</v>
      </c>
      <c r="Z2051" s="0" t="s">
        <v>573</v>
      </c>
      <c r="AA2051" s="0" t="n">
        <v>789552</v>
      </c>
      <c r="AB2051" s="197" t="n">
        <v>37027.875</v>
      </c>
      <c r="AC2051" s="197" t="n">
        <v>37027.875</v>
      </c>
    </row>
    <row r="2052" customFormat="false" ht="12.75" hidden="false" customHeight="false" outlineLevel="0" collapsed="false">
      <c r="A2052" s="191" t="str">
        <f aca="false">B2052&amp;" "&amp;C2052&amp;" "&amp;D2052</f>
        <v>US Natural Gas Physical</v>
      </c>
      <c r="B2052" s="191" t="str">
        <f aca="false">IF((LEFT(N2052,2)="US"),"US","")</f>
        <v>US</v>
      </c>
      <c r="C2052" s="191" t="str">
        <f aca="false">M2052</f>
        <v>Natural Gas</v>
      </c>
      <c r="D2052" s="191" t="str">
        <f aca="false">IF(ISNUMBER(FIND("Phy",N2052))=TRUE(),"Physical","Financial")</f>
        <v>Physical</v>
      </c>
      <c r="E2052" s="191" t="n">
        <f aca="false">IF(VLOOKUP(S2052,'DD-Lookup'!$J$6:$L$50,3,FALSE())="Monthly",(YEAR(AC2052)-YEAR(AB2052))*12+MONTH(AC2052)-MONTH(AB2052)+1,(AC2052-AB2052+1))</f>
        <v>1</v>
      </c>
      <c r="F2052" s="220" t="n">
        <f aca="false">E2052*SUM(P2052:Q2052)</f>
        <v>10000</v>
      </c>
      <c r="G2052" s="196" t="n">
        <v>1246732</v>
      </c>
      <c r="H2052" s="197" t="n">
        <v>37026.3702777778</v>
      </c>
      <c r="I2052" s="0" t="s">
        <v>1362</v>
      </c>
      <c r="M2052" s="0" t="s">
        <v>927</v>
      </c>
      <c r="N2052" s="0" t="s">
        <v>1371</v>
      </c>
      <c r="O2052" s="0" t="s">
        <v>1469</v>
      </c>
      <c r="Q2052" s="198" t="n">
        <v>10000</v>
      </c>
      <c r="S2052" s="0" t="s">
        <v>1343</v>
      </c>
      <c r="T2052" s="0" t="s">
        <v>772</v>
      </c>
      <c r="U2052" s="200" t="n">
        <v>4.42</v>
      </c>
      <c r="V2052" s="0" t="s">
        <v>2225</v>
      </c>
      <c r="W2052" s="0" t="s">
        <v>1459</v>
      </c>
      <c r="X2052" s="0" t="s">
        <v>1460</v>
      </c>
      <c r="Y2052" s="0" t="s">
        <v>1376</v>
      </c>
      <c r="Z2052" s="0" t="s">
        <v>573</v>
      </c>
      <c r="AA2052" s="0" t="n">
        <v>789553</v>
      </c>
      <c r="AB2052" s="197" t="n">
        <v>37027.875</v>
      </c>
      <c r="AC2052" s="197" t="n">
        <v>37027.875</v>
      </c>
    </row>
    <row r="2053" customFormat="false" ht="12.75" hidden="false" customHeight="false" outlineLevel="0" collapsed="false">
      <c r="A2053" s="191" t="str">
        <f aca="false">B2053&amp;" "&amp;C2053&amp;" "&amp;D2053</f>
        <v>US Crude Financial</v>
      </c>
      <c r="B2053" s="191" t="str">
        <f aca="false">IF((LEFT(N2053,2)="US"),"US","")</f>
        <v>US</v>
      </c>
      <c r="C2053" s="191" t="str">
        <f aca="false">M2053</f>
        <v>Crude</v>
      </c>
      <c r="D2053" s="191" t="str">
        <f aca="false">IF(ISNUMBER(FIND("Phy",N2053))=TRUE(),"Physical","Financial")</f>
        <v>Financial</v>
      </c>
      <c r="E2053" s="191" t="n">
        <f aca="false">IF(VLOOKUP(S2053,'DD-Lookup'!$J$6:$L$50,3,FALSE())="Monthly",(YEAR(AC2053)-YEAR(AB2053))*12+MONTH(AC2053)-MONTH(AB2053)+1,(AC2053-AB2053+1))</f>
        <v>1</v>
      </c>
      <c r="F2053" s="220" t="n">
        <f aca="false">E2053*SUM(P2053:Q2053)</f>
        <v>50000</v>
      </c>
      <c r="G2053" s="196" t="n">
        <v>1246733</v>
      </c>
      <c r="H2053" s="197" t="n">
        <v>37026.3703009259</v>
      </c>
      <c r="I2053" s="0" t="s">
        <v>1137</v>
      </c>
      <c r="M2053" s="0" t="s">
        <v>60</v>
      </c>
      <c r="N2053" s="0" t="s">
        <v>1138</v>
      </c>
      <c r="O2053" s="0" t="s">
        <v>1139</v>
      </c>
      <c r="Q2053" s="198" t="n">
        <v>50000</v>
      </c>
      <c r="S2053" s="0" t="s">
        <v>1140</v>
      </c>
      <c r="T2053" s="0" t="s">
        <v>772</v>
      </c>
      <c r="U2053" s="200" t="n">
        <v>28.84</v>
      </c>
      <c r="V2053" s="0" t="s">
        <v>1671</v>
      </c>
      <c r="W2053" s="0" t="s">
        <v>1142</v>
      </c>
      <c r="X2053" s="0" t="s">
        <v>1143</v>
      </c>
      <c r="Y2053" s="0" t="s">
        <v>893</v>
      </c>
      <c r="Z2053" s="0" t="s">
        <v>573</v>
      </c>
      <c r="AA2053" s="0" t="s">
        <v>2526</v>
      </c>
      <c r="AB2053" s="197" t="n">
        <v>37043</v>
      </c>
      <c r="AC2053" s="197" t="n">
        <v>37072</v>
      </c>
    </row>
    <row r="2054" customFormat="false" ht="12.75" hidden="false" customHeight="false" outlineLevel="0" collapsed="false">
      <c r="A2054" s="191" t="str">
        <f aca="false">B2054&amp;" "&amp;C2054&amp;" "&amp;D2054</f>
        <v>US Natural Gas Financial</v>
      </c>
      <c r="B2054" s="191" t="str">
        <f aca="false">IF((LEFT(N2054,2)="US"),"US","")</f>
        <v>US</v>
      </c>
      <c r="C2054" s="191" t="str">
        <f aca="false">M2054</f>
        <v>Natural Gas</v>
      </c>
      <c r="D2054" s="191" t="str">
        <f aca="false">IF(ISNUMBER(FIND("Phy",N2054))=TRUE(),"Physical","Financial")</f>
        <v>Financial</v>
      </c>
      <c r="E2054" s="191" t="n">
        <f aca="false">IF(VLOOKUP(S2054,'DD-Lookup'!$J$6:$L$50,3,FALSE())="Monthly",(YEAR(AC2054)-YEAR(AB2054))*12+MONTH(AC2054)-MONTH(AB2054)+1,(AC2054-AB2054+1))</f>
        <v>30</v>
      </c>
      <c r="F2054" s="220" t="n">
        <f aca="false">E2054*SUM(P2054:Q2054)</f>
        <v>300000</v>
      </c>
      <c r="G2054" s="196" t="n">
        <v>1246734</v>
      </c>
      <c r="H2054" s="197" t="n">
        <v>37026.3703125</v>
      </c>
      <c r="I2054" s="0" t="s">
        <v>1340</v>
      </c>
      <c r="M2054" s="0" t="s">
        <v>927</v>
      </c>
      <c r="N2054" s="0" t="s">
        <v>1341</v>
      </c>
      <c r="O2054" s="0" t="s">
        <v>1342</v>
      </c>
      <c r="Q2054" s="198" t="n">
        <v>10000</v>
      </c>
      <c r="S2054" s="0" t="s">
        <v>1343</v>
      </c>
      <c r="T2054" s="0" t="s">
        <v>772</v>
      </c>
      <c r="U2054" s="200" t="n">
        <v>4.52</v>
      </c>
      <c r="V2054" s="0" t="s">
        <v>2243</v>
      </c>
      <c r="W2054" s="0" t="s">
        <v>1345</v>
      </c>
      <c r="X2054" s="0" t="s">
        <v>1346</v>
      </c>
      <c r="Y2054" s="0" t="s">
        <v>893</v>
      </c>
      <c r="Z2054" s="0" t="s">
        <v>573</v>
      </c>
      <c r="AA2054" s="0" t="s">
        <v>2527</v>
      </c>
      <c r="AB2054" s="197" t="n">
        <v>37043.875</v>
      </c>
      <c r="AC2054" s="197" t="n">
        <v>37072.875</v>
      </c>
      <c r="AD2054" s="0" t="n">
        <f aca="false">(AC2054-AB2054+1)*SUM(P2054:Q2054)</f>
        <v>300000</v>
      </c>
    </row>
    <row r="2055" customFormat="false" ht="12.75" hidden="false" customHeight="false" outlineLevel="0" collapsed="false">
      <c r="A2055" s="191" t="str">
        <f aca="false">B2055&amp;" "&amp;C2055&amp;" "&amp;D2055</f>
        <v>US Natural Gas Physical</v>
      </c>
      <c r="B2055" s="191" t="str">
        <f aca="false">IF((LEFT(N2055,2)="US"),"US","")</f>
        <v>US</v>
      </c>
      <c r="C2055" s="191" t="str">
        <f aca="false">M2055</f>
        <v>Natural Gas</v>
      </c>
      <c r="D2055" s="191" t="str">
        <f aca="false">IF(ISNUMBER(FIND("Phy",N2055))=TRUE(),"Physical","Financial")</f>
        <v>Physical</v>
      </c>
      <c r="E2055" s="191" t="n">
        <f aca="false">IF(VLOOKUP(S2055,'DD-Lookup'!$J$6:$L$50,3,FALSE())="Monthly",(YEAR(AC2055)-YEAR(AB2055))*12+MONTH(AC2055)-MONTH(AB2055)+1,(AC2055-AB2055+1))</f>
        <v>1</v>
      </c>
      <c r="F2055" s="220" t="n">
        <f aca="false">E2055*SUM(P2055:Q2055)</f>
        <v>10000</v>
      </c>
      <c r="G2055" s="196" t="n">
        <v>1246735</v>
      </c>
      <c r="H2055" s="197" t="n">
        <v>37026.3703240741</v>
      </c>
      <c r="I2055" s="0" t="s">
        <v>609</v>
      </c>
      <c r="M2055" s="0" t="s">
        <v>927</v>
      </c>
      <c r="N2055" s="0" t="s">
        <v>1371</v>
      </c>
      <c r="O2055" s="0" t="s">
        <v>1680</v>
      </c>
      <c r="Q2055" s="198" t="n">
        <v>10000</v>
      </c>
      <c r="S2055" s="0" t="s">
        <v>1343</v>
      </c>
      <c r="T2055" s="0" t="s">
        <v>772</v>
      </c>
      <c r="U2055" s="200" t="n">
        <v>4.375</v>
      </c>
      <c r="V2055" s="0" t="s">
        <v>1681</v>
      </c>
      <c r="W2055" s="0" t="s">
        <v>1682</v>
      </c>
      <c r="X2055" s="0" t="s">
        <v>1683</v>
      </c>
      <c r="Y2055" s="0" t="s">
        <v>1376</v>
      </c>
      <c r="Z2055" s="0" t="s">
        <v>573</v>
      </c>
      <c r="AA2055" s="0" t="n">
        <v>789554</v>
      </c>
      <c r="AB2055" s="197" t="n">
        <v>37027.875</v>
      </c>
      <c r="AC2055" s="197" t="n">
        <v>37027.875</v>
      </c>
    </row>
    <row r="2056" customFormat="false" ht="12.75" hidden="false" customHeight="false" outlineLevel="0" collapsed="false">
      <c r="A2056" s="191" t="str">
        <f aca="false">B2056&amp;" "&amp;C2056&amp;" "&amp;D2056</f>
        <v>US Natural Gas Financial</v>
      </c>
      <c r="B2056" s="191" t="str">
        <f aca="false">IF((LEFT(N2056,2)="US"),"US","")</f>
        <v>US</v>
      </c>
      <c r="C2056" s="191" t="str">
        <f aca="false">M2056</f>
        <v>Natural Gas</v>
      </c>
      <c r="D2056" s="191" t="str">
        <f aca="false">IF(ISNUMBER(FIND("Phy",N2056))=TRUE(),"Physical","Financial")</f>
        <v>Financial</v>
      </c>
      <c r="E2056" s="191" t="n">
        <f aca="false">IF(VLOOKUP(S2056,'DD-Lookup'!$J$6:$L$50,3,FALSE())="Monthly",(YEAR(AC2056)-YEAR(AB2056))*12+MONTH(AC2056)-MONTH(AB2056)+1,(AC2056-AB2056+1))</f>
        <v>30</v>
      </c>
      <c r="F2056" s="220" t="n">
        <f aca="false">E2056*SUM(P2056:Q2056)</f>
        <v>150000</v>
      </c>
      <c r="G2056" s="196" t="n">
        <v>1246736</v>
      </c>
      <c r="H2056" s="197" t="n">
        <v>37026.3703587963</v>
      </c>
      <c r="I2056" s="0" t="s">
        <v>2403</v>
      </c>
      <c r="M2056" s="0" t="s">
        <v>927</v>
      </c>
      <c r="N2056" s="0" t="s">
        <v>1341</v>
      </c>
      <c r="O2056" s="0" t="s">
        <v>1342</v>
      </c>
      <c r="Q2056" s="198" t="n">
        <v>5000</v>
      </c>
      <c r="S2056" s="0" t="s">
        <v>1343</v>
      </c>
      <c r="T2056" s="0" t="s">
        <v>772</v>
      </c>
      <c r="U2056" s="200" t="n">
        <v>4.52</v>
      </c>
      <c r="V2056" s="0" t="s">
        <v>2404</v>
      </c>
      <c r="W2056" s="0" t="s">
        <v>1345</v>
      </c>
      <c r="X2056" s="0" t="s">
        <v>1346</v>
      </c>
      <c r="Y2056" s="0" t="s">
        <v>893</v>
      </c>
      <c r="Z2056" s="0" t="s">
        <v>573</v>
      </c>
      <c r="AA2056" s="0" t="s">
        <v>2528</v>
      </c>
      <c r="AB2056" s="197" t="n">
        <v>37043.875</v>
      </c>
      <c r="AC2056" s="197" t="n">
        <v>37072.875</v>
      </c>
      <c r="AD2056" s="0" t="n">
        <f aca="false">(AC2056-AB2056+1)*SUM(P2056:Q2056)</f>
        <v>150000</v>
      </c>
    </row>
    <row r="2057" customFormat="false" ht="12.75" hidden="false" customHeight="false" outlineLevel="0" collapsed="false">
      <c r="A2057" s="191" t="str">
        <f aca="false">B2057&amp;" "&amp;C2057&amp;" "&amp;D2057</f>
        <v>US Natural Gas Physical</v>
      </c>
      <c r="B2057" s="191" t="str">
        <f aca="false">IF((LEFT(N2057,2)="US"),"US","")</f>
        <v>US</v>
      </c>
      <c r="C2057" s="191" t="str">
        <f aca="false">M2057</f>
        <v>Natural Gas</v>
      </c>
      <c r="D2057" s="191" t="str">
        <f aca="false">IF(ISNUMBER(FIND("Phy",N2057))=TRUE(),"Physical","Financial")</f>
        <v>Physical</v>
      </c>
      <c r="E2057" s="191" t="n">
        <f aca="false">IF(VLOOKUP(S2057,'DD-Lookup'!$J$6:$L$50,3,FALSE())="Monthly",(YEAR(AC2057)-YEAR(AB2057))*12+MONTH(AC2057)-MONTH(AB2057)+1,(AC2057-AB2057+1))</f>
        <v>1</v>
      </c>
      <c r="F2057" s="220" t="n">
        <f aca="false">E2057*SUM(P2057:Q2057)</f>
        <v>10000</v>
      </c>
      <c r="G2057" s="196" t="n">
        <v>1246737</v>
      </c>
      <c r="H2057" s="197" t="n">
        <v>37026.3703703704</v>
      </c>
      <c r="I2057" s="0" t="s">
        <v>609</v>
      </c>
      <c r="M2057" s="0" t="s">
        <v>927</v>
      </c>
      <c r="N2057" s="0" t="s">
        <v>1371</v>
      </c>
      <c r="O2057" s="0" t="s">
        <v>1680</v>
      </c>
      <c r="Q2057" s="198" t="n">
        <v>10000</v>
      </c>
      <c r="S2057" s="0" t="s">
        <v>1343</v>
      </c>
      <c r="T2057" s="0" t="s">
        <v>772</v>
      </c>
      <c r="U2057" s="200" t="n">
        <v>4.38</v>
      </c>
      <c r="V2057" s="0" t="s">
        <v>1861</v>
      </c>
      <c r="W2057" s="0" t="s">
        <v>1682</v>
      </c>
      <c r="X2057" s="0" t="s">
        <v>1683</v>
      </c>
      <c r="Y2057" s="0" t="s">
        <v>1376</v>
      </c>
      <c r="Z2057" s="0" t="s">
        <v>573</v>
      </c>
      <c r="AA2057" s="0" t="n">
        <v>789555</v>
      </c>
      <c r="AB2057" s="197" t="n">
        <v>37027.875</v>
      </c>
      <c r="AC2057" s="197" t="n">
        <v>37027.875</v>
      </c>
    </row>
    <row r="2058" customFormat="false" ht="12.75" hidden="false" customHeight="false" outlineLevel="0" collapsed="false">
      <c r="A2058" s="191" t="str">
        <f aca="false">B2058&amp;" "&amp;C2058&amp;" "&amp;D2058</f>
        <v>US Natural Gas Physical</v>
      </c>
      <c r="B2058" s="191" t="str">
        <f aca="false">IF((LEFT(N2058,2)="US"),"US","")</f>
        <v>US</v>
      </c>
      <c r="C2058" s="191" t="str">
        <f aca="false">M2058</f>
        <v>Natural Gas</v>
      </c>
      <c r="D2058" s="191" t="str">
        <f aca="false">IF(ISNUMBER(FIND("Phy",N2058))=TRUE(),"Physical","Financial")</f>
        <v>Physical</v>
      </c>
      <c r="E2058" s="191" t="n">
        <f aca="false">IF(VLOOKUP(S2058,'DD-Lookup'!$J$6:$L$50,3,FALSE())="Monthly",(YEAR(AC2058)-YEAR(AB2058))*12+MONTH(AC2058)-MONTH(AB2058)+1,(AC2058-AB2058+1))</f>
        <v>1</v>
      </c>
      <c r="F2058" s="220" t="n">
        <f aca="false">E2058*SUM(P2058:Q2058)</f>
        <v>5000</v>
      </c>
      <c r="G2058" s="196" t="n">
        <v>1246738</v>
      </c>
      <c r="H2058" s="197" t="n">
        <v>37026.3703819444</v>
      </c>
      <c r="I2058" s="0" t="s">
        <v>1734</v>
      </c>
      <c r="M2058" s="0" t="s">
        <v>927</v>
      </c>
      <c r="N2058" s="0" t="s">
        <v>1371</v>
      </c>
      <c r="O2058" s="0" t="s">
        <v>1697</v>
      </c>
      <c r="P2058" s="198" t="n">
        <v>5000</v>
      </c>
      <c r="S2058" s="0" t="s">
        <v>1343</v>
      </c>
      <c r="T2058" s="0" t="s">
        <v>772</v>
      </c>
      <c r="U2058" s="200" t="n">
        <v>4.42</v>
      </c>
      <c r="V2058" s="0" t="s">
        <v>1735</v>
      </c>
      <c r="W2058" s="0" t="s">
        <v>1567</v>
      </c>
      <c r="X2058" s="0" t="s">
        <v>1683</v>
      </c>
      <c r="Y2058" s="0" t="s">
        <v>1376</v>
      </c>
      <c r="Z2058" s="0" t="s">
        <v>573</v>
      </c>
      <c r="AA2058" s="0" t="n">
        <v>789556</v>
      </c>
      <c r="AB2058" s="197" t="n">
        <v>37027.875</v>
      </c>
      <c r="AC2058" s="197" t="n">
        <v>37027.875</v>
      </c>
    </row>
    <row r="2059" customFormat="false" ht="12.75" hidden="false" customHeight="false" outlineLevel="0" collapsed="false">
      <c r="A2059" s="191" t="str">
        <f aca="false">B2059&amp;" "&amp;C2059&amp;" "&amp;D2059</f>
        <v>US Natural Gas Physical</v>
      </c>
      <c r="B2059" s="191" t="str">
        <f aca="false">IF((LEFT(N2059,2)="US"),"US","")</f>
        <v>US</v>
      </c>
      <c r="C2059" s="191" t="str">
        <f aca="false">M2059</f>
        <v>Natural Gas</v>
      </c>
      <c r="D2059" s="191" t="str">
        <f aca="false">IF(ISNUMBER(FIND("Phy",N2059))=TRUE(),"Physical","Financial")</f>
        <v>Physical</v>
      </c>
      <c r="E2059" s="191" t="n">
        <f aca="false">IF(VLOOKUP(S2059,'DD-Lookup'!$J$6:$L$50,3,FALSE())="Monthly",(YEAR(AC2059)-YEAR(AB2059))*12+MONTH(AC2059)-MONTH(AB2059)+1,(AC2059-AB2059+1))</f>
        <v>1</v>
      </c>
      <c r="F2059" s="220" t="n">
        <f aca="false">E2059*SUM(P2059:Q2059)</f>
        <v>10000</v>
      </c>
      <c r="G2059" s="196" t="n">
        <v>1246740</v>
      </c>
      <c r="H2059" s="197" t="n">
        <v>37026.3703935185</v>
      </c>
      <c r="I2059" s="0" t="s">
        <v>1362</v>
      </c>
      <c r="M2059" s="0" t="s">
        <v>927</v>
      </c>
      <c r="N2059" s="0" t="s">
        <v>1371</v>
      </c>
      <c r="O2059" s="0" t="s">
        <v>1469</v>
      </c>
      <c r="Q2059" s="198" t="n">
        <v>10000</v>
      </c>
      <c r="S2059" s="0" t="s">
        <v>1343</v>
      </c>
      <c r="T2059" s="0" t="s">
        <v>772</v>
      </c>
      <c r="U2059" s="200" t="n">
        <v>4.425</v>
      </c>
      <c r="V2059" s="0" t="s">
        <v>2225</v>
      </c>
      <c r="W2059" s="0" t="s">
        <v>1459</v>
      </c>
      <c r="X2059" s="0" t="s">
        <v>1460</v>
      </c>
      <c r="Y2059" s="0" t="s">
        <v>1376</v>
      </c>
      <c r="Z2059" s="0" t="s">
        <v>573</v>
      </c>
      <c r="AA2059" s="0" t="n">
        <v>789557</v>
      </c>
      <c r="AB2059" s="197" t="n">
        <v>37027.875</v>
      </c>
      <c r="AC2059" s="197" t="n">
        <v>37027.875</v>
      </c>
    </row>
    <row r="2060" customFormat="false" ht="12.75" hidden="false" customHeight="false" outlineLevel="0" collapsed="false">
      <c r="A2060" s="191" t="str">
        <f aca="false">B2060&amp;" "&amp;C2060&amp;" "&amp;D2060</f>
        <v>US Natural Gas Physical</v>
      </c>
      <c r="B2060" s="191" t="str">
        <f aca="false">IF((LEFT(N2060,2)="US"),"US","")</f>
        <v>US</v>
      </c>
      <c r="C2060" s="191" t="str">
        <f aca="false">M2060</f>
        <v>Natural Gas</v>
      </c>
      <c r="D2060" s="191" t="str">
        <f aca="false">IF(ISNUMBER(FIND("Phy",N2060))=TRUE(),"Physical","Financial")</f>
        <v>Physical</v>
      </c>
      <c r="E2060" s="191" t="n">
        <f aca="false">IF(VLOOKUP(S2060,'DD-Lookup'!$J$6:$L$50,3,FALSE())="Monthly",(YEAR(AC2060)-YEAR(AB2060))*12+MONTH(AC2060)-MONTH(AB2060)+1,(AC2060-AB2060+1))</f>
        <v>1</v>
      </c>
      <c r="F2060" s="220" t="n">
        <f aca="false">E2060*SUM(P2060:Q2060)</f>
        <v>25000</v>
      </c>
      <c r="G2060" s="196" t="n">
        <v>1246739</v>
      </c>
      <c r="H2060" s="197" t="n">
        <v>37026.3703935185</v>
      </c>
      <c r="I2060" s="0" t="s">
        <v>1976</v>
      </c>
      <c r="M2060" s="0" t="s">
        <v>927</v>
      </c>
      <c r="N2060" s="0" t="s">
        <v>1371</v>
      </c>
      <c r="O2060" s="0" t="s">
        <v>1553</v>
      </c>
      <c r="P2060" s="198" t="n">
        <v>25000</v>
      </c>
      <c r="S2060" s="0" t="s">
        <v>1343</v>
      </c>
      <c r="T2060" s="0" t="s">
        <v>772</v>
      </c>
      <c r="U2060" s="200" t="n">
        <v>4.47</v>
      </c>
      <c r="V2060" s="0" t="s">
        <v>2257</v>
      </c>
      <c r="W2060" s="0" t="s">
        <v>1555</v>
      </c>
      <c r="X2060" s="0" t="s">
        <v>1556</v>
      </c>
      <c r="Y2060" s="0" t="s">
        <v>1376</v>
      </c>
      <c r="Z2060" s="0" t="s">
        <v>573</v>
      </c>
      <c r="AA2060" s="0" t="n">
        <v>789558</v>
      </c>
      <c r="AB2060" s="197" t="n">
        <v>37027.875</v>
      </c>
      <c r="AC2060" s="197" t="n">
        <v>37027.875</v>
      </c>
    </row>
    <row r="2061" customFormat="false" ht="12.75" hidden="false" customHeight="false" outlineLevel="0" collapsed="false">
      <c r="A2061" s="191" t="str">
        <f aca="false">B2061&amp;" "&amp;C2061&amp;" "&amp;D2061</f>
        <v>US Natural Gas Physical</v>
      </c>
      <c r="B2061" s="191" t="str">
        <f aca="false">IF((LEFT(N2061,2)="US"),"US","")</f>
        <v>US</v>
      </c>
      <c r="C2061" s="191" t="str">
        <f aca="false">M2061</f>
        <v>Natural Gas</v>
      </c>
      <c r="D2061" s="191" t="str">
        <f aca="false">IF(ISNUMBER(FIND("Phy",N2061))=TRUE(),"Physical","Financial")</f>
        <v>Physical</v>
      </c>
      <c r="E2061" s="191" t="n">
        <f aca="false">IF(VLOOKUP(S2061,'DD-Lookup'!$J$6:$L$50,3,FALSE())="Monthly",(YEAR(AC2061)-YEAR(AB2061))*12+MONTH(AC2061)-MONTH(AB2061)+1,(AC2061-AB2061+1))</f>
        <v>1</v>
      </c>
      <c r="F2061" s="220" t="n">
        <f aca="false">E2061*SUM(P2061:Q2061)</f>
        <v>5000</v>
      </c>
      <c r="G2061" s="196" t="n">
        <v>1246741</v>
      </c>
      <c r="H2061" s="197" t="n">
        <v>37026.3704282407</v>
      </c>
      <c r="I2061" s="0" t="s">
        <v>1251</v>
      </c>
      <c r="M2061" s="0" t="s">
        <v>927</v>
      </c>
      <c r="N2061" s="0" t="s">
        <v>1371</v>
      </c>
      <c r="O2061" s="0" t="s">
        <v>1423</v>
      </c>
      <c r="Q2061" s="198" t="n">
        <v>5000</v>
      </c>
      <c r="S2061" s="0" t="s">
        <v>1343</v>
      </c>
      <c r="T2061" s="0" t="s">
        <v>772</v>
      </c>
      <c r="U2061" s="200" t="n">
        <v>4.335</v>
      </c>
      <c r="V2061" s="0" t="s">
        <v>2366</v>
      </c>
      <c r="W2061" s="0" t="s">
        <v>1424</v>
      </c>
      <c r="X2061" s="0" t="s">
        <v>1425</v>
      </c>
      <c r="Y2061" s="0" t="s">
        <v>1376</v>
      </c>
      <c r="Z2061" s="0" t="s">
        <v>573</v>
      </c>
      <c r="AA2061" s="0" t="n">
        <v>789559</v>
      </c>
      <c r="AB2061" s="197" t="n">
        <v>37027.875</v>
      </c>
      <c r="AC2061" s="197" t="n">
        <v>37027.875</v>
      </c>
    </row>
    <row r="2062" customFormat="false" ht="12.75" hidden="false" customHeight="false" outlineLevel="0" collapsed="false">
      <c r="A2062" s="191" t="str">
        <f aca="false">B2062&amp;" "&amp;C2062&amp;" "&amp;D2062</f>
        <v>US Natural Gas Financial</v>
      </c>
      <c r="B2062" s="191" t="str">
        <f aca="false">IF((LEFT(N2062,2)="US"),"US","")</f>
        <v>US</v>
      </c>
      <c r="C2062" s="191" t="str">
        <f aca="false">M2062</f>
        <v>Natural Gas</v>
      </c>
      <c r="D2062" s="191" t="str">
        <f aca="false">IF(ISNUMBER(FIND("Phy",N2062))=TRUE(),"Physical","Financial")</f>
        <v>Financial</v>
      </c>
      <c r="E2062" s="191" t="n">
        <f aca="false">IF(VLOOKUP(S2062,'DD-Lookup'!$J$6:$L$50,3,FALSE())="Monthly",(YEAR(AC2062)-YEAR(AB2062))*12+MONTH(AC2062)-MONTH(AB2062)+1,(AC2062-AB2062+1))</f>
        <v>365</v>
      </c>
      <c r="F2062" s="220" t="n">
        <f aca="false">E2062*SUM(P2062:Q2062)</f>
        <v>1825000</v>
      </c>
      <c r="G2062" s="196" t="n">
        <v>1246743</v>
      </c>
      <c r="H2062" s="197" t="n">
        <v>37026.3704398148</v>
      </c>
      <c r="I2062" s="0" t="s">
        <v>609</v>
      </c>
      <c r="M2062" s="0" t="s">
        <v>927</v>
      </c>
      <c r="N2062" s="0" t="s">
        <v>1341</v>
      </c>
      <c r="O2062" s="0" t="s">
        <v>1514</v>
      </c>
      <c r="Q2062" s="198" t="n">
        <v>5000</v>
      </c>
      <c r="S2062" s="0" t="s">
        <v>1343</v>
      </c>
      <c r="T2062" s="0" t="s">
        <v>772</v>
      </c>
      <c r="U2062" s="200" t="n">
        <v>4.535</v>
      </c>
      <c r="V2062" s="0" t="s">
        <v>1642</v>
      </c>
      <c r="W2062" s="0" t="s">
        <v>1345</v>
      </c>
      <c r="X2062" s="0" t="s">
        <v>1346</v>
      </c>
      <c r="Y2062" s="0" t="s">
        <v>893</v>
      </c>
      <c r="Z2062" s="0" t="s">
        <v>573</v>
      </c>
      <c r="AA2062" s="0" t="s">
        <v>2529</v>
      </c>
      <c r="AB2062" s="197" t="n">
        <v>37257.875</v>
      </c>
      <c r="AC2062" s="197" t="n">
        <v>37621.875</v>
      </c>
      <c r="AD2062" s="0" t="n">
        <f aca="false">(AC2062-AB2062+1)*SUM(P2062:Q2062)</f>
        <v>1825000</v>
      </c>
    </row>
    <row r="2063" customFormat="false" ht="12.75" hidden="false" customHeight="false" outlineLevel="0" collapsed="false">
      <c r="A2063" s="191" t="str">
        <f aca="false">B2063&amp;" "&amp;C2063&amp;" "&amp;D2063</f>
        <v>US Natural Gas Physical</v>
      </c>
      <c r="B2063" s="191" t="str">
        <f aca="false">IF((LEFT(N2063,2)="US"),"US","")</f>
        <v>US</v>
      </c>
      <c r="C2063" s="191" t="str">
        <f aca="false">M2063</f>
        <v>Natural Gas</v>
      </c>
      <c r="D2063" s="191" t="str">
        <f aca="false">IF(ISNUMBER(FIND("Phy",N2063))=TRUE(),"Physical","Financial")</f>
        <v>Physical</v>
      </c>
      <c r="E2063" s="191" t="n">
        <f aca="false">IF(VLOOKUP(S2063,'DD-Lookup'!$J$6:$L$50,3,FALSE())="Monthly",(YEAR(AC2063)-YEAR(AB2063))*12+MONTH(AC2063)-MONTH(AB2063)+1,(AC2063-AB2063+1))</f>
        <v>1</v>
      </c>
      <c r="F2063" s="220" t="n">
        <f aca="false">E2063*SUM(P2063:Q2063)</f>
        <v>10000</v>
      </c>
      <c r="G2063" s="196" t="n">
        <v>1246744</v>
      </c>
      <c r="H2063" s="197" t="n">
        <v>37026.3704398148</v>
      </c>
      <c r="I2063" s="0" t="s">
        <v>609</v>
      </c>
      <c r="M2063" s="0" t="s">
        <v>927</v>
      </c>
      <c r="N2063" s="0" t="s">
        <v>1371</v>
      </c>
      <c r="O2063" s="0" t="s">
        <v>1680</v>
      </c>
      <c r="Q2063" s="198" t="n">
        <v>10000</v>
      </c>
      <c r="S2063" s="0" t="s">
        <v>1343</v>
      </c>
      <c r="T2063" s="0" t="s">
        <v>772</v>
      </c>
      <c r="U2063" s="200" t="n">
        <v>4.3825</v>
      </c>
      <c r="V2063" s="0" t="s">
        <v>1861</v>
      </c>
      <c r="W2063" s="0" t="s">
        <v>1682</v>
      </c>
      <c r="X2063" s="0" t="s">
        <v>1683</v>
      </c>
      <c r="Y2063" s="0" t="s">
        <v>1376</v>
      </c>
      <c r="Z2063" s="0" t="s">
        <v>573</v>
      </c>
      <c r="AA2063" s="0" t="n">
        <v>789561</v>
      </c>
      <c r="AB2063" s="197" t="n">
        <v>37027.875</v>
      </c>
      <c r="AC2063" s="197" t="n">
        <v>37027.875</v>
      </c>
    </row>
    <row r="2064" customFormat="false" ht="12.75" hidden="false" customHeight="false" outlineLevel="0" collapsed="false">
      <c r="A2064" s="191" t="str">
        <f aca="false">B2064&amp;" "&amp;C2064&amp;" "&amp;D2064</f>
        <v>US Natural Gas Physical</v>
      </c>
      <c r="B2064" s="191" t="str">
        <f aca="false">IF((LEFT(N2064,2)="US"),"US","")</f>
        <v>US</v>
      </c>
      <c r="C2064" s="191" t="str">
        <f aca="false">M2064</f>
        <v>Natural Gas</v>
      </c>
      <c r="D2064" s="191" t="str">
        <f aca="false">IF(ISNUMBER(FIND("Phy",N2064))=TRUE(),"Physical","Financial")</f>
        <v>Physical</v>
      </c>
      <c r="E2064" s="191" t="n">
        <f aca="false">IF(VLOOKUP(S2064,'DD-Lookup'!$J$6:$L$50,3,FALSE())="Monthly",(YEAR(AC2064)-YEAR(AB2064))*12+MONTH(AC2064)-MONTH(AB2064)+1,(AC2064-AB2064+1))</f>
        <v>1</v>
      </c>
      <c r="F2064" s="220" t="n">
        <f aca="false">E2064*SUM(P2064:Q2064)</f>
        <v>10000</v>
      </c>
      <c r="G2064" s="196" t="n">
        <v>1246742</v>
      </c>
      <c r="H2064" s="197" t="n">
        <v>37026.3704398148</v>
      </c>
      <c r="I2064" s="0" t="s">
        <v>2021</v>
      </c>
      <c r="M2064" s="0" t="s">
        <v>927</v>
      </c>
      <c r="N2064" s="0" t="s">
        <v>2133</v>
      </c>
      <c r="O2064" s="0" t="s">
        <v>2530</v>
      </c>
      <c r="Q2064" s="198" t="n">
        <v>10000</v>
      </c>
      <c r="S2064" s="0" t="s">
        <v>1343</v>
      </c>
      <c r="T2064" s="0" t="s">
        <v>772</v>
      </c>
      <c r="U2064" s="200" t="n">
        <v>0</v>
      </c>
      <c r="V2064" s="0" t="s">
        <v>2531</v>
      </c>
      <c r="W2064" s="0" t="s">
        <v>1459</v>
      </c>
      <c r="X2064" s="0" t="s">
        <v>2532</v>
      </c>
      <c r="Y2064" s="0" t="s">
        <v>1376</v>
      </c>
      <c r="Z2064" s="0" t="s">
        <v>573</v>
      </c>
      <c r="AA2064" s="0" t="n">
        <v>789560</v>
      </c>
      <c r="AB2064" s="197" t="n">
        <v>37027.875</v>
      </c>
      <c r="AC2064" s="197" t="n">
        <v>37027.875</v>
      </c>
    </row>
    <row r="2065" customFormat="false" ht="12.75" hidden="false" customHeight="false" outlineLevel="0" collapsed="false">
      <c r="A2065" s="191" t="str">
        <f aca="false">B2065&amp;" "&amp;C2065&amp;" "&amp;D2065</f>
        <v>US Natural Gas Physical</v>
      </c>
      <c r="B2065" s="191" t="str">
        <f aca="false">IF((LEFT(N2065,2)="US"),"US","")</f>
        <v>US</v>
      </c>
      <c r="C2065" s="191" t="str">
        <f aca="false">M2065</f>
        <v>Natural Gas</v>
      </c>
      <c r="D2065" s="191" t="str">
        <f aca="false">IF(ISNUMBER(FIND("Phy",N2065))=TRUE(),"Physical","Financial")</f>
        <v>Physical</v>
      </c>
      <c r="E2065" s="191" t="n">
        <f aca="false">IF(VLOOKUP(S2065,'DD-Lookup'!$J$6:$L$50,3,FALSE())="Monthly",(YEAR(AC2065)-YEAR(AB2065))*12+MONTH(AC2065)-MONTH(AB2065)+1,(AC2065-AB2065+1))</f>
        <v>1</v>
      </c>
      <c r="F2065" s="220" t="n">
        <f aca="false">E2065*SUM(P2065:Q2065)</f>
        <v>10000</v>
      </c>
      <c r="G2065" s="196" t="n">
        <v>1246745</v>
      </c>
      <c r="H2065" s="197" t="n">
        <v>37026.3704861111</v>
      </c>
      <c r="I2065" s="0" t="s">
        <v>609</v>
      </c>
      <c r="M2065" s="0" t="s">
        <v>927</v>
      </c>
      <c r="N2065" s="0" t="s">
        <v>1371</v>
      </c>
      <c r="O2065" s="0" t="s">
        <v>1680</v>
      </c>
      <c r="Q2065" s="198" t="n">
        <v>10000</v>
      </c>
      <c r="S2065" s="0" t="s">
        <v>1343</v>
      </c>
      <c r="T2065" s="0" t="s">
        <v>772</v>
      </c>
      <c r="U2065" s="200" t="n">
        <v>4.385</v>
      </c>
      <c r="V2065" s="0" t="s">
        <v>1861</v>
      </c>
      <c r="W2065" s="0" t="s">
        <v>1682</v>
      </c>
      <c r="X2065" s="0" t="s">
        <v>1683</v>
      </c>
      <c r="Y2065" s="0" t="s">
        <v>1376</v>
      </c>
      <c r="Z2065" s="0" t="s">
        <v>573</v>
      </c>
      <c r="AA2065" s="0" t="n">
        <v>789562</v>
      </c>
      <c r="AB2065" s="197" t="n">
        <v>37027.875</v>
      </c>
      <c r="AC2065" s="197" t="n">
        <v>37027.875</v>
      </c>
    </row>
    <row r="2066" customFormat="false" ht="12.75" hidden="false" customHeight="false" outlineLevel="0" collapsed="false">
      <c r="A2066" s="191" t="str">
        <f aca="false">B2066&amp;" "&amp;C2066&amp;" "&amp;D2066</f>
        <v> Natural Gas Physical</v>
      </c>
      <c r="B2066" s="191" t="str">
        <f aca="false">IF((LEFT(N2066,2)="US"),"US","")</f>
        <v/>
      </c>
      <c r="C2066" s="191" t="str">
        <f aca="false">M2066</f>
        <v>Natural Gas</v>
      </c>
      <c r="D2066" s="191" t="str">
        <f aca="false">IF(ISNUMBER(FIND("Phy",N2066))=TRUE(),"Physical","Financial")</f>
        <v>Physical</v>
      </c>
      <c r="E2066" s="191" t="n">
        <f aca="false">IF(VLOOKUP(S2066,'DD-Lookup'!$J$6:$L$50,3,FALSE())="Monthly",(YEAR(AC2066)-YEAR(AB2066))*12+MONTH(AC2066)-MONTH(AB2066)+1,(AC2066-AB2066+1))</f>
        <v>92</v>
      </c>
      <c r="F2066" s="220" t="n">
        <f aca="false">E2066*SUM(P2066:Q2066)</f>
        <v>2300000</v>
      </c>
      <c r="G2066" s="196" t="n">
        <v>1246746</v>
      </c>
      <c r="H2066" s="197" t="n">
        <v>37026.3705324074</v>
      </c>
      <c r="I2066" s="0" t="s">
        <v>2533</v>
      </c>
      <c r="M2066" s="0" t="s">
        <v>927</v>
      </c>
      <c r="N2066" s="0" t="s">
        <v>928</v>
      </c>
      <c r="O2066" s="0" t="s">
        <v>981</v>
      </c>
      <c r="Q2066" s="198" t="n">
        <v>25000</v>
      </c>
      <c r="S2066" s="0" t="s">
        <v>930</v>
      </c>
      <c r="T2066" s="0" t="s">
        <v>931</v>
      </c>
      <c r="U2066" s="200" t="n">
        <v>24.8</v>
      </c>
      <c r="V2066" s="0" t="s">
        <v>2534</v>
      </c>
      <c r="W2066" s="0" t="s">
        <v>933</v>
      </c>
      <c r="X2066" s="0" t="s">
        <v>934</v>
      </c>
      <c r="Y2066" s="0" t="s">
        <v>935</v>
      </c>
      <c r="Z2066" s="0" t="s">
        <v>800</v>
      </c>
      <c r="AA2066" s="0" t="n">
        <v>102919</v>
      </c>
      <c r="AB2066" s="197" t="n">
        <v>37165</v>
      </c>
      <c r="AC2066" s="197" t="n">
        <v>37256</v>
      </c>
    </row>
    <row r="2067" customFormat="false" ht="12.75" hidden="false" customHeight="false" outlineLevel="0" collapsed="false">
      <c r="A2067" s="191" t="str">
        <f aca="false">B2067&amp;" "&amp;C2067&amp;" "&amp;D2067</f>
        <v>US Natural Gas Physical</v>
      </c>
      <c r="B2067" s="191" t="str">
        <f aca="false">IF((LEFT(N2067,2)="US"),"US","")</f>
        <v>US</v>
      </c>
      <c r="C2067" s="191" t="str">
        <f aca="false">M2067</f>
        <v>Natural Gas</v>
      </c>
      <c r="D2067" s="191" t="str">
        <f aca="false">IF(ISNUMBER(FIND("Phy",N2067))=TRUE(),"Physical","Financial")</f>
        <v>Physical</v>
      </c>
      <c r="E2067" s="191" t="n">
        <f aca="false">IF(VLOOKUP(S2067,'DD-Lookup'!$J$6:$L$50,3,FALSE())="Monthly",(YEAR(AC2067)-YEAR(AB2067))*12+MONTH(AC2067)-MONTH(AB2067)+1,(AC2067-AB2067+1))</f>
        <v>1</v>
      </c>
      <c r="F2067" s="220" t="n">
        <f aca="false">E2067*SUM(P2067:Q2067)</f>
        <v>5000</v>
      </c>
      <c r="G2067" s="196" t="n">
        <v>1246747</v>
      </c>
      <c r="H2067" s="197" t="n">
        <v>37026.3705324074</v>
      </c>
      <c r="I2067" s="0" t="s">
        <v>1432</v>
      </c>
      <c r="M2067" s="0" t="s">
        <v>927</v>
      </c>
      <c r="N2067" s="0" t="s">
        <v>1371</v>
      </c>
      <c r="O2067" s="0" t="s">
        <v>1436</v>
      </c>
      <c r="P2067" s="198" t="n">
        <v>5000</v>
      </c>
      <c r="S2067" s="0" t="s">
        <v>1343</v>
      </c>
      <c r="T2067" s="0" t="s">
        <v>772</v>
      </c>
      <c r="U2067" s="200" t="n">
        <v>4.35</v>
      </c>
      <c r="V2067" s="0" t="s">
        <v>1434</v>
      </c>
      <c r="W2067" s="0" t="s">
        <v>1424</v>
      </c>
      <c r="X2067" s="0" t="s">
        <v>1425</v>
      </c>
      <c r="Y2067" s="0" t="s">
        <v>1376</v>
      </c>
      <c r="Z2067" s="0" t="s">
        <v>573</v>
      </c>
      <c r="AA2067" s="0" t="n">
        <v>789563</v>
      </c>
      <c r="AB2067" s="197" t="n">
        <v>37027.875</v>
      </c>
      <c r="AC2067" s="197" t="n">
        <v>37027.875</v>
      </c>
    </row>
    <row r="2068" customFormat="false" ht="12.75" hidden="false" customHeight="false" outlineLevel="0" collapsed="false">
      <c r="A2068" s="191" t="str">
        <f aca="false">B2068&amp;" "&amp;C2068&amp;" "&amp;D2068</f>
        <v>US Natural Gas Physical</v>
      </c>
      <c r="B2068" s="191" t="str">
        <f aca="false">IF((LEFT(N2068,2)="US"),"US","")</f>
        <v>US</v>
      </c>
      <c r="C2068" s="191" t="str">
        <f aca="false">M2068</f>
        <v>Natural Gas</v>
      </c>
      <c r="D2068" s="191" t="str">
        <f aca="false">IF(ISNUMBER(FIND("Phy",N2068))=TRUE(),"Physical","Financial")</f>
        <v>Physical</v>
      </c>
      <c r="E2068" s="191" t="n">
        <f aca="false">IF(VLOOKUP(S2068,'DD-Lookup'!$J$6:$L$50,3,FALSE())="Monthly",(YEAR(AC2068)-YEAR(AB2068))*12+MONTH(AC2068)-MONTH(AB2068)+1,(AC2068-AB2068+1))</f>
        <v>1</v>
      </c>
      <c r="F2068" s="220" t="n">
        <f aca="false">E2068*SUM(P2068:Q2068)</f>
        <v>20000</v>
      </c>
      <c r="G2068" s="196" t="n">
        <v>1246748</v>
      </c>
      <c r="H2068" s="197" t="n">
        <v>37026.3705555556</v>
      </c>
      <c r="I2068" s="0" t="s">
        <v>1219</v>
      </c>
      <c r="M2068" s="0" t="s">
        <v>927</v>
      </c>
      <c r="N2068" s="0" t="s">
        <v>1371</v>
      </c>
      <c r="O2068" s="0" t="s">
        <v>2095</v>
      </c>
      <c r="Q2068" s="198" t="n">
        <v>20000</v>
      </c>
      <c r="S2068" s="0" t="s">
        <v>1343</v>
      </c>
      <c r="T2068" s="0" t="s">
        <v>772</v>
      </c>
      <c r="U2068" s="200" t="n">
        <v>4.655</v>
      </c>
      <c r="V2068" s="0" t="s">
        <v>2172</v>
      </c>
      <c r="W2068" s="0" t="s">
        <v>1587</v>
      </c>
      <c r="X2068" s="0" t="s">
        <v>1588</v>
      </c>
      <c r="Y2068" s="0" t="s">
        <v>1376</v>
      </c>
      <c r="Z2068" s="0" t="s">
        <v>573</v>
      </c>
      <c r="AA2068" s="0" t="n">
        <v>789564</v>
      </c>
      <c r="AB2068" s="197" t="n">
        <v>37027.875</v>
      </c>
      <c r="AC2068" s="197" t="n">
        <v>37027.875</v>
      </c>
    </row>
    <row r="2069" customFormat="false" ht="12.75" hidden="false" customHeight="false" outlineLevel="0" collapsed="false">
      <c r="A2069" s="191" t="str">
        <f aca="false">B2069&amp;" "&amp;C2069&amp;" "&amp;D2069</f>
        <v>US Natural Gas Physical</v>
      </c>
      <c r="B2069" s="191" t="str">
        <f aca="false">IF((LEFT(N2069,2)="US"),"US","")</f>
        <v>US</v>
      </c>
      <c r="C2069" s="191" t="str">
        <f aca="false">M2069</f>
        <v>Natural Gas</v>
      </c>
      <c r="D2069" s="191" t="str">
        <f aca="false">IF(ISNUMBER(FIND("Phy",N2069))=TRUE(),"Physical","Financial")</f>
        <v>Physical</v>
      </c>
      <c r="E2069" s="191" t="n">
        <f aca="false">IF(VLOOKUP(S2069,'DD-Lookup'!$J$6:$L$50,3,FALSE())="Monthly",(YEAR(AC2069)-YEAR(AB2069))*12+MONTH(AC2069)-MONTH(AB2069)+1,(AC2069-AB2069+1))</f>
        <v>1</v>
      </c>
      <c r="F2069" s="220" t="n">
        <f aca="false">E2069*SUM(P2069:Q2069)</f>
        <v>25000</v>
      </c>
      <c r="G2069" s="196" t="n">
        <v>1246750</v>
      </c>
      <c r="H2069" s="197" t="n">
        <v>37026.3705671296</v>
      </c>
      <c r="I2069" s="0" t="s">
        <v>625</v>
      </c>
      <c r="M2069" s="0" t="s">
        <v>927</v>
      </c>
      <c r="N2069" s="0" t="s">
        <v>1371</v>
      </c>
      <c r="O2069" s="0" t="s">
        <v>1553</v>
      </c>
      <c r="Q2069" s="198" t="n">
        <v>25000</v>
      </c>
      <c r="S2069" s="0" t="s">
        <v>1343</v>
      </c>
      <c r="T2069" s="0" t="s">
        <v>772</v>
      </c>
      <c r="U2069" s="200" t="n">
        <v>4.48</v>
      </c>
      <c r="V2069" s="0" t="s">
        <v>1554</v>
      </c>
      <c r="W2069" s="0" t="s">
        <v>1555</v>
      </c>
      <c r="X2069" s="0" t="s">
        <v>1556</v>
      </c>
      <c r="Y2069" s="0" t="s">
        <v>1376</v>
      </c>
      <c r="Z2069" s="0" t="s">
        <v>573</v>
      </c>
      <c r="AA2069" s="0" t="n">
        <v>789566</v>
      </c>
      <c r="AB2069" s="197" t="n">
        <v>37027.875</v>
      </c>
      <c r="AC2069" s="197" t="n">
        <v>37027.875</v>
      </c>
    </row>
    <row r="2070" customFormat="false" ht="12.75" hidden="false" customHeight="false" outlineLevel="0" collapsed="false">
      <c r="A2070" s="191" t="str">
        <f aca="false">B2070&amp;" "&amp;C2070&amp;" "&amp;D2070</f>
        <v>US Natural Gas Physical</v>
      </c>
      <c r="B2070" s="191" t="str">
        <f aca="false">IF((LEFT(N2070,2)="US"),"US","")</f>
        <v>US</v>
      </c>
      <c r="C2070" s="191" t="str">
        <f aca="false">M2070</f>
        <v>Natural Gas</v>
      </c>
      <c r="D2070" s="191" t="str">
        <f aca="false">IF(ISNUMBER(FIND("Phy",N2070))=TRUE(),"Physical","Financial")</f>
        <v>Physical</v>
      </c>
      <c r="E2070" s="191" t="n">
        <f aca="false">IF(VLOOKUP(S2070,'DD-Lookup'!$J$6:$L$50,3,FALSE())="Monthly",(YEAR(AC2070)-YEAR(AB2070))*12+MONTH(AC2070)-MONTH(AB2070)+1,(AC2070-AB2070+1))</f>
        <v>1</v>
      </c>
      <c r="F2070" s="220" t="n">
        <f aca="false">E2070*SUM(P2070:Q2070)</f>
        <v>5000</v>
      </c>
      <c r="G2070" s="196" t="n">
        <v>1246749</v>
      </c>
      <c r="H2070" s="197" t="n">
        <v>37026.3705671296</v>
      </c>
      <c r="I2070" s="0" t="s">
        <v>1770</v>
      </c>
      <c r="M2070" s="0" t="s">
        <v>927</v>
      </c>
      <c r="N2070" s="0" t="s">
        <v>1371</v>
      </c>
      <c r="O2070" s="0" t="s">
        <v>1696</v>
      </c>
      <c r="P2070" s="198" t="n">
        <v>5000</v>
      </c>
      <c r="S2070" s="0" t="s">
        <v>1343</v>
      </c>
      <c r="T2070" s="0" t="s">
        <v>772</v>
      </c>
      <c r="U2070" s="200" t="n">
        <v>4.425</v>
      </c>
      <c r="V2070" s="0" t="s">
        <v>1771</v>
      </c>
      <c r="W2070" s="0" t="s">
        <v>1567</v>
      </c>
      <c r="X2070" s="0" t="s">
        <v>1683</v>
      </c>
      <c r="Y2070" s="0" t="s">
        <v>1376</v>
      </c>
      <c r="Z2070" s="0" t="s">
        <v>573</v>
      </c>
      <c r="AA2070" s="0" t="n">
        <v>789565</v>
      </c>
      <c r="AB2070" s="197" t="n">
        <v>37027.875</v>
      </c>
      <c r="AC2070" s="197" t="n">
        <v>37027.875</v>
      </c>
    </row>
    <row r="2071" customFormat="false" ht="12.75" hidden="false" customHeight="false" outlineLevel="0" collapsed="false">
      <c r="A2071" s="191" t="str">
        <f aca="false">B2071&amp;" "&amp;C2071&amp;" "&amp;D2071</f>
        <v>US Natural Gas Financial</v>
      </c>
      <c r="B2071" s="191" t="str">
        <f aca="false">IF((LEFT(N2071,2)="US"),"US","")</f>
        <v>US</v>
      </c>
      <c r="C2071" s="191" t="str">
        <f aca="false">M2071</f>
        <v>Natural Gas</v>
      </c>
      <c r="D2071" s="191" t="str">
        <f aca="false">IF(ISNUMBER(FIND("Phy",N2071))=TRUE(),"Physical","Financial")</f>
        <v>Financial</v>
      </c>
      <c r="E2071" s="191" t="n">
        <f aca="false">IF(VLOOKUP(S2071,'DD-Lookup'!$J$6:$L$50,3,FALSE())="Monthly",(YEAR(AC2071)-YEAR(AB2071))*12+MONTH(AC2071)-MONTH(AB2071)+1,(AC2071-AB2071+1))</f>
        <v>30</v>
      </c>
      <c r="F2071" s="220" t="n">
        <f aca="false">E2071*SUM(P2071:Q2071)</f>
        <v>450000</v>
      </c>
      <c r="G2071" s="196" t="n">
        <v>1246752</v>
      </c>
      <c r="H2071" s="197" t="n">
        <v>37026.3706365741</v>
      </c>
      <c r="I2071" s="0" t="s">
        <v>1228</v>
      </c>
      <c r="M2071" s="0" t="s">
        <v>927</v>
      </c>
      <c r="N2071" s="0" t="s">
        <v>1341</v>
      </c>
      <c r="O2071" s="0" t="s">
        <v>1342</v>
      </c>
      <c r="P2071" s="198" t="n">
        <v>15000</v>
      </c>
      <c r="S2071" s="0" t="s">
        <v>1343</v>
      </c>
      <c r="T2071" s="0" t="s">
        <v>772</v>
      </c>
      <c r="U2071" s="200" t="n">
        <v>4.515</v>
      </c>
      <c r="V2071" s="0" t="s">
        <v>1610</v>
      </c>
      <c r="W2071" s="0" t="s">
        <v>1345</v>
      </c>
      <c r="X2071" s="0" t="s">
        <v>1346</v>
      </c>
      <c r="Y2071" s="0" t="s">
        <v>893</v>
      </c>
      <c r="Z2071" s="0" t="s">
        <v>573</v>
      </c>
      <c r="AA2071" s="0" t="s">
        <v>2535</v>
      </c>
      <c r="AB2071" s="197" t="n">
        <v>37043.875</v>
      </c>
      <c r="AC2071" s="197" t="n">
        <v>37072.875</v>
      </c>
      <c r="AD2071" s="0" t="n">
        <f aca="false">(AC2071-AB2071+1)*SUM(P2071:Q2071)</f>
        <v>450000</v>
      </c>
    </row>
    <row r="2072" customFormat="false" ht="12.75" hidden="false" customHeight="false" outlineLevel="0" collapsed="false">
      <c r="A2072" s="191" t="str">
        <f aca="false">B2072&amp;" "&amp;C2072&amp;" "&amp;D2072</f>
        <v>US Natural Gas Financial</v>
      </c>
      <c r="B2072" s="191" t="str">
        <f aca="false">IF((LEFT(N2072,2)="US"),"US","")</f>
        <v>US</v>
      </c>
      <c r="C2072" s="191" t="str">
        <f aca="false">M2072</f>
        <v>Natural Gas</v>
      </c>
      <c r="D2072" s="191" t="str">
        <f aca="false">IF(ISNUMBER(FIND("Phy",N2072))=TRUE(),"Physical","Financial")</f>
        <v>Financial</v>
      </c>
      <c r="E2072" s="191" t="n">
        <f aca="false">IF(VLOOKUP(S2072,'DD-Lookup'!$J$6:$L$50,3,FALSE())="Monthly",(YEAR(AC2072)-YEAR(AB2072))*12+MONTH(AC2072)-MONTH(AB2072)+1,(AC2072-AB2072+1))</f>
        <v>16</v>
      </c>
      <c r="F2072" s="220" t="n">
        <f aca="false">E2072*SUM(P2072:Q2072)</f>
        <v>160000</v>
      </c>
      <c r="G2072" s="196" t="n">
        <v>1246753</v>
      </c>
      <c r="H2072" s="197" t="n">
        <v>37026.3706365741</v>
      </c>
      <c r="I2072" s="0" t="s">
        <v>2121</v>
      </c>
      <c r="M2072" s="0" t="s">
        <v>927</v>
      </c>
      <c r="N2072" s="0" t="s">
        <v>1341</v>
      </c>
      <c r="O2072" s="0" t="s">
        <v>1518</v>
      </c>
      <c r="P2072" s="198" t="n">
        <v>10000</v>
      </c>
      <c r="S2072" s="0" t="s">
        <v>1343</v>
      </c>
      <c r="T2072" s="0" t="s">
        <v>772</v>
      </c>
      <c r="U2072" s="200" t="n">
        <v>4.46</v>
      </c>
      <c r="V2072" s="0" t="s">
        <v>2122</v>
      </c>
      <c r="W2072" s="0" t="s">
        <v>1520</v>
      </c>
      <c r="X2072" s="0" t="s">
        <v>1521</v>
      </c>
      <c r="Y2072" s="0" t="s">
        <v>893</v>
      </c>
      <c r="Z2072" s="0" t="s">
        <v>573</v>
      </c>
      <c r="AA2072" s="0" t="s">
        <v>2536</v>
      </c>
      <c r="AB2072" s="197" t="n">
        <v>37027.875</v>
      </c>
      <c r="AC2072" s="197" t="n">
        <v>37042.875</v>
      </c>
      <c r="AD2072" s="0" t="n">
        <f aca="false">(AC2072-AB2072+1)*SUM(P2072:Q2072)</f>
        <v>160000</v>
      </c>
    </row>
    <row r="2073" customFormat="false" ht="12.75" hidden="false" customHeight="false" outlineLevel="0" collapsed="false">
      <c r="A2073" s="191" t="str">
        <f aca="false">B2073&amp;" "&amp;C2073&amp;" "&amp;D2073</f>
        <v>US Crude Financial</v>
      </c>
      <c r="B2073" s="191" t="str">
        <f aca="false">IF((LEFT(N2073,2)="US"),"US","")</f>
        <v>US</v>
      </c>
      <c r="C2073" s="191" t="str">
        <f aca="false">M2073</f>
        <v>Crude</v>
      </c>
      <c r="D2073" s="191" t="str">
        <f aca="false">IF(ISNUMBER(FIND("Phy",N2073))=TRUE(),"Physical","Financial")</f>
        <v>Financial</v>
      </c>
      <c r="E2073" s="191" t="n">
        <f aca="false">IF(VLOOKUP(S2073,'DD-Lookup'!$J$6:$L$50,3,FALSE())="Monthly",(YEAR(AC2073)-YEAR(AB2073))*12+MONTH(AC2073)-MONTH(AB2073)+1,(AC2073-AB2073+1))</f>
        <v>1</v>
      </c>
      <c r="F2073" s="220" t="n">
        <f aca="false">E2073*SUM(P2073:Q2073)</f>
        <v>25000</v>
      </c>
      <c r="G2073" s="196" t="n">
        <v>1246754</v>
      </c>
      <c r="H2073" s="197" t="n">
        <v>37026.3706828704</v>
      </c>
      <c r="I2073" s="0" t="s">
        <v>1137</v>
      </c>
      <c r="M2073" s="0" t="s">
        <v>60</v>
      </c>
      <c r="N2073" s="0" t="s">
        <v>1138</v>
      </c>
      <c r="O2073" s="0" t="s">
        <v>1139</v>
      </c>
      <c r="Q2073" s="198" t="n">
        <v>25000</v>
      </c>
      <c r="S2073" s="0" t="s">
        <v>1140</v>
      </c>
      <c r="T2073" s="0" t="s">
        <v>772</v>
      </c>
      <c r="U2073" s="200" t="n">
        <v>28.88</v>
      </c>
      <c r="V2073" s="0" t="s">
        <v>1479</v>
      </c>
      <c r="W2073" s="0" t="s">
        <v>1142</v>
      </c>
      <c r="X2073" s="0" t="s">
        <v>1143</v>
      </c>
      <c r="Y2073" s="0" t="s">
        <v>893</v>
      </c>
      <c r="Z2073" s="0" t="s">
        <v>573</v>
      </c>
      <c r="AA2073" s="0" t="s">
        <v>2537</v>
      </c>
      <c r="AB2073" s="197" t="n">
        <v>37043</v>
      </c>
      <c r="AC2073" s="197" t="n">
        <v>37072</v>
      </c>
    </row>
    <row r="2074" customFormat="false" ht="12.75" hidden="false" customHeight="false" outlineLevel="0" collapsed="false">
      <c r="A2074" s="191" t="str">
        <f aca="false">B2074&amp;" "&amp;C2074&amp;" "&amp;D2074</f>
        <v>US Natural Gas Physical</v>
      </c>
      <c r="B2074" s="191" t="str">
        <f aca="false">IF((LEFT(N2074,2)="US"),"US","")</f>
        <v>US</v>
      </c>
      <c r="C2074" s="191" t="str">
        <f aca="false">M2074</f>
        <v>Natural Gas</v>
      </c>
      <c r="D2074" s="191" t="str">
        <f aca="false">IF(ISNUMBER(FIND("Phy",N2074))=TRUE(),"Physical","Financial")</f>
        <v>Physical</v>
      </c>
      <c r="E2074" s="191" t="n">
        <f aca="false">IF(VLOOKUP(S2074,'DD-Lookup'!$J$6:$L$50,3,FALSE())="Monthly",(YEAR(AC2074)-YEAR(AB2074))*12+MONTH(AC2074)-MONTH(AB2074)+1,(AC2074-AB2074+1))</f>
        <v>1</v>
      </c>
      <c r="F2074" s="220" t="n">
        <f aca="false">E2074*SUM(P2074:Q2074)</f>
        <v>5000</v>
      </c>
      <c r="G2074" s="196" t="n">
        <v>1246756</v>
      </c>
      <c r="H2074" s="197" t="n">
        <v>37026.3706944444</v>
      </c>
      <c r="I2074" s="0" t="s">
        <v>1661</v>
      </c>
      <c r="M2074" s="0" t="s">
        <v>927</v>
      </c>
      <c r="N2074" s="0" t="s">
        <v>1371</v>
      </c>
      <c r="O2074" s="0" t="s">
        <v>1435</v>
      </c>
      <c r="P2074" s="198" t="n">
        <v>5000</v>
      </c>
      <c r="S2074" s="0" t="s">
        <v>1343</v>
      </c>
      <c r="T2074" s="0" t="s">
        <v>772</v>
      </c>
      <c r="U2074" s="200" t="n">
        <v>4.33</v>
      </c>
      <c r="V2074" s="0" t="s">
        <v>2538</v>
      </c>
      <c r="W2074" s="0" t="s">
        <v>1424</v>
      </c>
      <c r="X2074" s="0" t="s">
        <v>1425</v>
      </c>
      <c r="Y2074" s="0" t="s">
        <v>1376</v>
      </c>
      <c r="Z2074" s="0" t="s">
        <v>573</v>
      </c>
      <c r="AA2074" s="0" t="n">
        <v>789567</v>
      </c>
      <c r="AB2074" s="197" t="n">
        <v>37027.875</v>
      </c>
      <c r="AC2074" s="197" t="n">
        <v>37027.875</v>
      </c>
    </row>
    <row r="2075" customFormat="false" ht="12.75" hidden="false" customHeight="false" outlineLevel="0" collapsed="false">
      <c r="A2075" s="191" t="str">
        <f aca="false">B2075&amp;" "&amp;C2075&amp;" "&amp;D2075</f>
        <v>US Natural Gas Financial</v>
      </c>
      <c r="B2075" s="191" t="str">
        <f aca="false">IF((LEFT(N2075,2)="US"),"US","")</f>
        <v>US</v>
      </c>
      <c r="C2075" s="191" t="str">
        <f aca="false">M2075</f>
        <v>Natural Gas</v>
      </c>
      <c r="D2075" s="191" t="str">
        <f aca="false">IF(ISNUMBER(FIND("Phy",N2075))=TRUE(),"Physical","Financial")</f>
        <v>Financial</v>
      </c>
      <c r="E2075" s="191" t="n">
        <f aca="false">IF(VLOOKUP(S2075,'DD-Lookup'!$J$6:$L$50,3,FALSE())="Monthly",(YEAR(AC2075)-YEAR(AB2075))*12+MONTH(AC2075)-MONTH(AB2075)+1,(AC2075-AB2075+1))</f>
        <v>30</v>
      </c>
      <c r="F2075" s="220" t="n">
        <f aca="false">E2075*SUM(P2075:Q2075)</f>
        <v>150000</v>
      </c>
      <c r="G2075" s="196" t="n">
        <v>1246757</v>
      </c>
      <c r="H2075" s="197" t="n">
        <v>37026.3707060185</v>
      </c>
      <c r="I2075" s="0" t="s">
        <v>1364</v>
      </c>
      <c r="M2075" s="0" t="s">
        <v>927</v>
      </c>
      <c r="N2075" s="0" t="s">
        <v>1399</v>
      </c>
      <c r="O2075" s="0" t="s">
        <v>2539</v>
      </c>
      <c r="Q2075" s="198" t="n">
        <v>5000</v>
      </c>
      <c r="S2075" s="0" t="s">
        <v>1343</v>
      </c>
      <c r="T2075" s="0" t="s">
        <v>772</v>
      </c>
      <c r="U2075" s="200" t="n">
        <v>0.1025</v>
      </c>
      <c r="V2075" s="0" t="s">
        <v>1845</v>
      </c>
      <c r="W2075" s="0" t="s">
        <v>1700</v>
      </c>
      <c r="X2075" s="0" t="s">
        <v>1701</v>
      </c>
      <c r="Y2075" s="0" t="s">
        <v>893</v>
      </c>
      <c r="Z2075" s="0" t="s">
        <v>573</v>
      </c>
      <c r="AA2075" s="0" t="s">
        <v>2540</v>
      </c>
      <c r="AB2075" s="197" t="n">
        <v>37043.875</v>
      </c>
      <c r="AC2075" s="197" t="n">
        <v>37072.875</v>
      </c>
      <c r="AD2075" s="0" t="n">
        <f aca="false">(AC2075-AB2075+1)*SUM(P2075:Q2075)</f>
        <v>150000</v>
      </c>
    </row>
    <row r="2076" customFormat="false" ht="12.75" hidden="false" customHeight="false" outlineLevel="0" collapsed="false">
      <c r="A2076" s="191" t="str">
        <f aca="false">B2076&amp;" "&amp;C2076&amp;" "&amp;D2076</f>
        <v>US Natural Gas Physical</v>
      </c>
      <c r="B2076" s="191" t="str">
        <f aca="false">IF((LEFT(N2076,2)="US"),"US","")</f>
        <v>US</v>
      </c>
      <c r="C2076" s="191" t="str">
        <f aca="false">M2076</f>
        <v>Natural Gas</v>
      </c>
      <c r="D2076" s="191" t="str">
        <f aca="false">IF(ISNUMBER(FIND("Phy",N2076))=TRUE(),"Physical","Financial")</f>
        <v>Physical</v>
      </c>
      <c r="E2076" s="191" t="n">
        <f aca="false">IF(VLOOKUP(S2076,'DD-Lookup'!$J$6:$L$50,3,FALSE())="Monthly",(YEAR(AC2076)-YEAR(AB2076))*12+MONTH(AC2076)-MONTH(AB2076)+1,(AC2076-AB2076+1))</f>
        <v>1</v>
      </c>
      <c r="F2076" s="220" t="n">
        <f aca="false">E2076*SUM(P2076:Q2076)</f>
        <v>5000</v>
      </c>
      <c r="G2076" s="196" t="n">
        <v>1246758</v>
      </c>
      <c r="H2076" s="197" t="n">
        <v>37026.3707060185</v>
      </c>
      <c r="I2076" s="0" t="s">
        <v>1340</v>
      </c>
      <c r="M2076" s="0" t="s">
        <v>927</v>
      </c>
      <c r="N2076" s="0" t="s">
        <v>1371</v>
      </c>
      <c r="O2076" s="0" t="s">
        <v>1696</v>
      </c>
      <c r="P2076" s="198" t="n">
        <v>5000</v>
      </c>
      <c r="S2076" s="0" t="s">
        <v>1343</v>
      </c>
      <c r="T2076" s="0" t="s">
        <v>772</v>
      </c>
      <c r="U2076" s="200" t="n">
        <v>4.425</v>
      </c>
      <c r="V2076" s="0" t="s">
        <v>1344</v>
      </c>
      <c r="W2076" s="0" t="s">
        <v>1567</v>
      </c>
      <c r="X2076" s="0" t="s">
        <v>1683</v>
      </c>
      <c r="Y2076" s="0" t="s">
        <v>1376</v>
      </c>
      <c r="Z2076" s="0" t="s">
        <v>573</v>
      </c>
      <c r="AA2076" s="0" t="n">
        <v>789568</v>
      </c>
      <c r="AB2076" s="197" t="n">
        <v>37027.875</v>
      </c>
      <c r="AC2076" s="197" t="n">
        <v>37027.875</v>
      </c>
    </row>
    <row r="2077" customFormat="false" ht="12.75" hidden="false" customHeight="false" outlineLevel="0" collapsed="false">
      <c r="A2077" s="191" t="str">
        <f aca="false">B2077&amp;" "&amp;C2077&amp;" "&amp;D2077</f>
        <v>US Natural Gas Physical</v>
      </c>
      <c r="B2077" s="191" t="str">
        <f aca="false">IF((LEFT(N2077,2)="US"),"US","")</f>
        <v>US</v>
      </c>
      <c r="C2077" s="191" t="str">
        <f aca="false">M2077</f>
        <v>Natural Gas</v>
      </c>
      <c r="D2077" s="191" t="str">
        <f aca="false">IF(ISNUMBER(FIND("Phy",N2077))=TRUE(),"Physical","Financial")</f>
        <v>Physical</v>
      </c>
      <c r="E2077" s="191" t="n">
        <f aca="false">IF(VLOOKUP(S2077,'DD-Lookup'!$J$6:$L$50,3,FALSE())="Monthly",(YEAR(AC2077)-YEAR(AB2077))*12+MONTH(AC2077)-MONTH(AB2077)+1,(AC2077-AB2077+1))</f>
        <v>1</v>
      </c>
      <c r="F2077" s="220" t="n">
        <f aca="false">E2077*SUM(P2077:Q2077)</f>
        <v>1013</v>
      </c>
      <c r="G2077" s="196" t="n">
        <v>1246759</v>
      </c>
      <c r="H2077" s="197" t="n">
        <v>37026.3707175926</v>
      </c>
      <c r="I2077" s="0" t="s">
        <v>2196</v>
      </c>
      <c r="M2077" s="0" t="s">
        <v>927</v>
      </c>
      <c r="N2077" s="0" t="s">
        <v>1371</v>
      </c>
      <c r="O2077" s="0" t="s">
        <v>1423</v>
      </c>
      <c r="P2077" s="198" t="n">
        <v>1013</v>
      </c>
      <c r="S2077" s="0" t="s">
        <v>1343</v>
      </c>
      <c r="T2077" s="0" t="s">
        <v>772</v>
      </c>
      <c r="U2077" s="200" t="n">
        <v>4.33</v>
      </c>
      <c r="V2077" s="0" t="s">
        <v>2447</v>
      </c>
      <c r="W2077" s="0" t="s">
        <v>1424</v>
      </c>
      <c r="X2077" s="0" t="s">
        <v>1425</v>
      </c>
      <c r="Y2077" s="0" t="s">
        <v>1376</v>
      </c>
      <c r="Z2077" s="0" t="s">
        <v>573</v>
      </c>
      <c r="AA2077" s="0" t="n">
        <v>789569</v>
      </c>
      <c r="AB2077" s="197" t="n">
        <v>37027.875</v>
      </c>
      <c r="AC2077" s="197" t="n">
        <v>37027.875</v>
      </c>
    </row>
    <row r="2078" customFormat="false" ht="12.75" hidden="false" customHeight="false" outlineLevel="0" collapsed="false">
      <c r="A2078" s="191" t="str">
        <f aca="false">B2078&amp;" "&amp;C2078&amp;" "&amp;D2078</f>
        <v> Metals Financial</v>
      </c>
      <c r="B2078" s="191" t="str">
        <f aca="false">IF((LEFT(N2078,2)="US"),"US","")</f>
        <v/>
      </c>
      <c r="C2078" s="191" t="str">
        <f aca="false">M2078</f>
        <v>Metals</v>
      </c>
      <c r="D2078" s="191" t="str">
        <f aca="false">IF(ISNUMBER(FIND("Phy",N2078))=TRUE(),"Physical","Financial")</f>
        <v>Financial</v>
      </c>
      <c r="E2078" s="191" t="n">
        <f aca="false">IF(VLOOKUP(S2078,'DD-Lookup'!$J$6:$L$50,3,FALSE())="Monthly",(YEAR(AC2078)-YEAR(AB2078))*12+MONTH(AC2078)-MONTH(AB2078)+1,(AC2078-AB2078+1))</f>
        <v>1</v>
      </c>
      <c r="F2078" s="220" t="n">
        <f aca="false">E2078*SUM(P2078:Q2078)</f>
        <v>20</v>
      </c>
      <c r="G2078" s="196" t="n">
        <v>1246760</v>
      </c>
      <c r="H2078" s="197" t="n">
        <v>37026.3707291667</v>
      </c>
      <c r="I2078" s="0" t="s">
        <v>898</v>
      </c>
      <c r="M2078" s="0" t="s">
        <v>768</v>
      </c>
      <c r="N2078" s="0" t="s">
        <v>769</v>
      </c>
      <c r="O2078" s="0" t="s">
        <v>770</v>
      </c>
      <c r="P2078" s="198" t="n">
        <v>20</v>
      </c>
      <c r="S2078" s="0" t="s">
        <v>771</v>
      </c>
      <c r="T2078" s="0" t="s">
        <v>772</v>
      </c>
      <c r="U2078" s="200" t="n">
        <v>1672</v>
      </c>
      <c r="V2078" s="0" t="s">
        <v>1071</v>
      </c>
      <c r="W2078" s="0" t="s">
        <v>820</v>
      </c>
      <c r="X2078" s="0" t="s">
        <v>775</v>
      </c>
      <c r="Y2078" s="0" t="s">
        <v>776</v>
      </c>
      <c r="Z2078" s="0" t="s">
        <v>777</v>
      </c>
      <c r="AA2078" s="0" t="n">
        <v>2129856</v>
      </c>
    </row>
    <row r="2079" customFormat="false" ht="12.75" hidden="false" customHeight="false" outlineLevel="0" collapsed="false">
      <c r="A2079" s="191" t="str">
        <f aca="false">B2079&amp;" "&amp;C2079&amp;" "&amp;D2079</f>
        <v>US Natural Gas Financial</v>
      </c>
      <c r="B2079" s="191" t="str">
        <f aca="false">IF((LEFT(N2079,2)="US"),"US","")</f>
        <v>US</v>
      </c>
      <c r="C2079" s="191" t="str">
        <f aca="false">M2079</f>
        <v>Natural Gas</v>
      </c>
      <c r="D2079" s="191" t="str">
        <f aca="false">IF(ISNUMBER(FIND("Phy",N2079))=TRUE(),"Physical","Financial")</f>
        <v>Financial</v>
      </c>
      <c r="E2079" s="191" t="n">
        <f aca="false">IF(VLOOKUP(S2079,'DD-Lookup'!$J$6:$L$50,3,FALSE())="Monthly",(YEAR(AC2079)-YEAR(AB2079))*12+MONTH(AC2079)-MONTH(AB2079)+1,(AC2079-AB2079+1))</f>
        <v>153</v>
      </c>
      <c r="F2079" s="220" t="n">
        <f aca="false">E2079*SUM(P2079:Q2079)</f>
        <v>765000</v>
      </c>
      <c r="G2079" s="196" t="n">
        <v>1246761</v>
      </c>
      <c r="H2079" s="197" t="n">
        <v>37026.3707638889</v>
      </c>
      <c r="I2079" s="0" t="s">
        <v>1340</v>
      </c>
      <c r="M2079" s="0" t="s">
        <v>927</v>
      </c>
      <c r="N2079" s="0" t="s">
        <v>1341</v>
      </c>
      <c r="O2079" s="0" t="s">
        <v>1526</v>
      </c>
      <c r="P2079" s="198" t="n">
        <v>5000</v>
      </c>
      <c r="S2079" s="0" t="s">
        <v>1343</v>
      </c>
      <c r="T2079" s="0" t="s">
        <v>772</v>
      </c>
      <c r="U2079" s="200" t="n">
        <v>4.615</v>
      </c>
      <c r="V2079" s="0" t="s">
        <v>2246</v>
      </c>
      <c r="W2079" s="0" t="s">
        <v>1345</v>
      </c>
      <c r="X2079" s="0" t="s">
        <v>1346</v>
      </c>
      <c r="Y2079" s="0" t="s">
        <v>893</v>
      </c>
      <c r="Z2079" s="0" t="s">
        <v>573</v>
      </c>
      <c r="AA2079" s="0" t="s">
        <v>2541</v>
      </c>
      <c r="AB2079" s="197" t="n">
        <v>37043</v>
      </c>
      <c r="AC2079" s="197" t="n">
        <v>37195</v>
      </c>
      <c r="AD2079" s="0" t="n">
        <f aca="false">(AC2079-AB2079+1)*SUM(P2079:Q2079)</f>
        <v>765000</v>
      </c>
    </row>
    <row r="2080" customFormat="false" ht="12.75" hidden="false" customHeight="false" outlineLevel="0" collapsed="false">
      <c r="A2080" s="191" t="str">
        <f aca="false">B2080&amp;" "&amp;C2080&amp;" "&amp;D2080</f>
        <v>US Crude Financial</v>
      </c>
      <c r="B2080" s="191" t="str">
        <f aca="false">IF((LEFT(N2080,2)="US"),"US","")</f>
        <v>US</v>
      </c>
      <c r="C2080" s="191" t="str">
        <f aca="false">M2080</f>
        <v>Crude</v>
      </c>
      <c r="D2080" s="191" t="str">
        <f aca="false">IF(ISNUMBER(FIND("Phy",N2080))=TRUE(),"Physical","Financial")</f>
        <v>Financial</v>
      </c>
      <c r="E2080" s="191" t="n">
        <f aca="false">IF(VLOOKUP(S2080,'DD-Lookup'!$J$6:$L$50,3,FALSE())="Monthly",(YEAR(AC2080)-YEAR(AB2080))*12+MONTH(AC2080)-MONTH(AB2080)+1,(AC2080-AB2080+1))</f>
        <v>1</v>
      </c>
      <c r="F2080" s="220" t="n">
        <f aca="false">E2080*SUM(P2080:Q2080)</f>
        <v>25000</v>
      </c>
      <c r="G2080" s="196" t="n">
        <v>1246762</v>
      </c>
      <c r="H2080" s="197" t="n">
        <v>37026.370775463</v>
      </c>
      <c r="I2080" s="0" t="s">
        <v>1137</v>
      </c>
      <c r="M2080" s="0" t="s">
        <v>60</v>
      </c>
      <c r="N2080" s="0" t="s">
        <v>1138</v>
      </c>
      <c r="O2080" s="0" t="s">
        <v>1139</v>
      </c>
      <c r="Q2080" s="198" t="n">
        <v>25000</v>
      </c>
      <c r="S2080" s="0" t="s">
        <v>1140</v>
      </c>
      <c r="T2080" s="0" t="s">
        <v>772</v>
      </c>
      <c r="U2080" s="200" t="n">
        <v>28.84</v>
      </c>
      <c r="V2080" s="0" t="s">
        <v>1141</v>
      </c>
      <c r="W2080" s="0" t="s">
        <v>1142</v>
      </c>
      <c r="X2080" s="0" t="s">
        <v>1143</v>
      </c>
      <c r="Y2080" s="0" t="s">
        <v>893</v>
      </c>
      <c r="Z2080" s="0" t="s">
        <v>573</v>
      </c>
      <c r="AA2080" s="0" t="s">
        <v>2542</v>
      </c>
      <c r="AB2080" s="197" t="n">
        <v>37043</v>
      </c>
      <c r="AC2080" s="197" t="n">
        <v>37072</v>
      </c>
    </row>
    <row r="2081" customFormat="false" ht="12.75" hidden="false" customHeight="false" outlineLevel="0" collapsed="false">
      <c r="A2081" s="191" t="str">
        <f aca="false">B2081&amp;" "&amp;C2081&amp;" "&amp;D2081</f>
        <v>US Natural Gas Physical</v>
      </c>
      <c r="B2081" s="191" t="str">
        <f aca="false">IF((LEFT(N2081,2)="US"),"US","")</f>
        <v>US</v>
      </c>
      <c r="C2081" s="191" t="str">
        <f aca="false">M2081</f>
        <v>Natural Gas</v>
      </c>
      <c r="D2081" s="191" t="str">
        <f aca="false">IF(ISNUMBER(FIND("Phy",N2081))=TRUE(),"Physical","Financial")</f>
        <v>Physical</v>
      </c>
      <c r="E2081" s="191" t="n">
        <f aca="false">IF(VLOOKUP(S2081,'DD-Lookup'!$J$6:$L$50,3,FALSE())="Monthly",(YEAR(AC2081)-YEAR(AB2081))*12+MONTH(AC2081)-MONTH(AB2081)+1,(AC2081-AB2081+1))</f>
        <v>1</v>
      </c>
      <c r="F2081" s="220" t="n">
        <f aca="false">E2081*SUM(P2081:Q2081)</f>
        <v>5000</v>
      </c>
      <c r="G2081" s="196" t="n">
        <v>1246764</v>
      </c>
      <c r="H2081" s="197" t="n">
        <v>37026.3708217593</v>
      </c>
      <c r="I2081" s="0" t="s">
        <v>1687</v>
      </c>
      <c r="M2081" s="0" t="s">
        <v>927</v>
      </c>
      <c r="N2081" s="0" t="s">
        <v>2133</v>
      </c>
      <c r="O2081" s="0" t="s">
        <v>2543</v>
      </c>
      <c r="Q2081" s="198" t="n">
        <v>5000</v>
      </c>
      <c r="S2081" s="0" t="s">
        <v>1343</v>
      </c>
      <c r="T2081" s="0" t="s">
        <v>772</v>
      </c>
      <c r="U2081" s="200" t="n">
        <v>0.005</v>
      </c>
      <c r="V2081" s="0" t="s">
        <v>2544</v>
      </c>
      <c r="W2081" s="0" t="s">
        <v>1614</v>
      </c>
      <c r="X2081" s="0" t="s">
        <v>1615</v>
      </c>
      <c r="Y2081" s="0" t="s">
        <v>1376</v>
      </c>
      <c r="Z2081" s="0" t="s">
        <v>573</v>
      </c>
      <c r="AA2081" s="0" t="n">
        <v>789571</v>
      </c>
      <c r="AB2081" s="197" t="n">
        <v>37027.875</v>
      </c>
      <c r="AC2081" s="197" t="n">
        <v>37027.875</v>
      </c>
    </row>
    <row r="2082" customFormat="false" ht="12.75" hidden="false" customHeight="false" outlineLevel="0" collapsed="false">
      <c r="A2082" s="191" t="str">
        <f aca="false">B2082&amp;" "&amp;C2082&amp;" "&amp;D2082</f>
        <v>US Natural Gas Physical</v>
      </c>
      <c r="B2082" s="191" t="str">
        <f aca="false">IF((LEFT(N2082,2)="US"),"US","")</f>
        <v>US</v>
      </c>
      <c r="C2082" s="191" t="str">
        <f aca="false">M2082</f>
        <v>Natural Gas</v>
      </c>
      <c r="D2082" s="191" t="str">
        <f aca="false">IF(ISNUMBER(FIND("Phy",N2082))=TRUE(),"Physical","Financial")</f>
        <v>Physical</v>
      </c>
      <c r="E2082" s="191" t="n">
        <f aca="false">IF(VLOOKUP(S2082,'DD-Lookup'!$J$6:$L$50,3,FALSE())="Monthly",(YEAR(AC2082)-YEAR(AB2082))*12+MONTH(AC2082)-MONTH(AB2082)+1,(AC2082-AB2082+1))</f>
        <v>1</v>
      </c>
      <c r="F2082" s="220" t="n">
        <f aca="false">E2082*SUM(P2082:Q2082)</f>
        <v>5000</v>
      </c>
      <c r="G2082" s="196" t="n">
        <v>1246763</v>
      </c>
      <c r="H2082" s="197" t="n">
        <v>37026.3708217593</v>
      </c>
      <c r="I2082" s="0" t="s">
        <v>1352</v>
      </c>
      <c r="M2082" s="0" t="s">
        <v>927</v>
      </c>
      <c r="N2082" s="0" t="s">
        <v>1371</v>
      </c>
      <c r="O2082" s="0" t="s">
        <v>1436</v>
      </c>
      <c r="P2082" s="198" t="n">
        <v>5000</v>
      </c>
      <c r="S2082" s="0" t="s">
        <v>1343</v>
      </c>
      <c r="T2082" s="0" t="s">
        <v>772</v>
      </c>
      <c r="U2082" s="200" t="n">
        <v>4.345</v>
      </c>
      <c r="V2082" s="0" t="s">
        <v>2380</v>
      </c>
      <c r="W2082" s="0" t="s">
        <v>1424</v>
      </c>
      <c r="X2082" s="0" t="s">
        <v>1425</v>
      </c>
      <c r="Y2082" s="0" t="s">
        <v>1376</v>
      </c>
      <c r="Z2082" s="0" t="s">
        <v>573</v>
      </c>
      <c r="AA2082" s="0" t="n">
        <v>789570</v>
      </c>
      <c r="AB2082" s="197" t="n">
        <v>37027.875</v>
      </c>
      <c r="AC2082" s="197" t="n">
        <v>37027.875</v>
      </c>
    </row>
    <row r="2083" customFormat="false" ht="12.75" hidden="false" customHeight="false" outlineLevel="0" collapsed="false">
      <c r="A2083" s="191" t="str">
        <f aca="false">B2083&amp;" "&amp;C2083&amp;" "&amp;D2083</f>
        <v>US Natural Gas Physical</v>
      </c>
      <c r="B2083" s="191" t="str">
        <f aca="false">IF((LEFT(N2083,2)="US"),"US","")</f>
        <v>US</v>
      </c>
      <c r="C2083" s="191" t="str">
        <f aca="false">M2083</f>
        <v>Natural Gas</v>
      </c>
      <c r="D2083" s="191" t="str">
        <f aca="false">IF(ISNUMBER(FIND("Phy",N2083))=TRUE(),"Physical","Financial")</f>
        <v>Physical</v>
      </c>
      <c r="E2083" s="191" t="n">
        <f aca="false">IF(VLOOKUP(S2083,'DD-Lookup'!$J$6:$L$50,3,FALSE())="Monthly",(YEAR(AC2083)-YEAR(AB2083))*12+MONTH(AC2083)-MONTH(AB2083)+1,(AC2083-AB2083+1))</f>
        <v>1</v>
      </c>
      <c r="F2083" s="220" t="n">
        <f aca="false">E2083*SUM(P2083:Q2083)</f>
        <v>1500</v>
      </c>
      <c r="G2083" s="196" t="n">
        <v>1246766</v>
      </c>
      <c r="H2083" s="197" t="n">
        <v>37026.3708333333</v>
      </c>
      <c r="I2083" s="0" t="s">
        <v>1251</v>
      </c>
      <c r="M2083" s="0" t="s">
        <v>927</v>
      </c>
      <c r="N2083" s="0" t="s">
        <v>1371</v>
      </c>
      <c r="O2083" s="0" t="s">
        <v>1435</v>
      </c>
      <c r="Q2083" s="198" t="n">
        <v>1500</v>
      </c>
      <c r="S2083" s="0" t="s">
        <v>1343</v>
      </c>
      <c r="T2083" s="0" t="s">
        <v>772</v>
      </c>
      <c r="U2083" s="200" t="n">
        <v>4.335</v>
      </c>
      <c r="V2083" s="0" t="s">
        <v>1589</v>
      </c>
      <c r="W2083" s="0" t="s">
        <v>1424</v>
      </c>
      <c r="X2083" s="0" t="s">
        <v>1425</v>
      </c>
      <c r="Y2083" s="0" t="s">
        <v>1376</v>
      </c>
      <c r="Z2083" s="0" t="s">
        <v>573</v>
      </c>
      <c r="AA2083" s="0" t="n">
        <v>789573</v>
      </c>
      <c r="AB2083" s="197" t="n">
        <v>37027.875</v>
      </c>
      <c r="AC2083" s="197" t="n">
        <v>37027.875</v>
      </c>
    </row>
    <row r="2084" customFormat="false" ht="12.75" hidden="false" customHeight="false" outlineLevel="0" collapsed="false">
      <c r="A2084" s="191" t="str">
        <f aca="false">B2084&amp;" "&amp;C2084&amp;" "&amp;D2084</f>
        <v>US Natural Gas Physical</v>
      </c>
      <c r="B2084" s="191" t="str">
        <f aca="false">IF((LEFT(N2084,2)="US"),"US","")</f>
        <v>US</v>
      </c>
      <c r="C2084" s="191" t="str">
        <f aca="false">M2084</f>
        <v>Natural Gas</v>
      </c>
      <c r="D2084" s="191" t="str">
        <f aca="false">IF(ISNUMBER(FIND("Phy",N2084))=TRUE(),"Physical","Financial")</f>
        <v>Physical</v>
      </c>
      <c r="E2084" s="191" t="n">
        <f aca="false">IF(VLOOKUP(S2084,'DD-Lookup'!$J$6:$L$50,3,FALSE())="Monthly",(YEAR(AC2084)-YEAR(AB2084))*12+MONTH(AC2084)-MONTH(AB2084)+1,(AC2084-AB2084+1))</f>
        <v>1</v>
      </c>
      <c r="F2084" s="220" t="n">
        <f aca="false">E2084*SUM(P2084:Q2084)</f>
        <v>500</v>
      </c>
      <c r="G2084" s="196" t="n">
        <v>1246765</v>
      </c>
      <c r="H2084" s="197" t="n">
        <v>37026.3708333333</v>
      </c>
      <c r="I2084" s="0" t="s">
        <v>2514</v>
      </c>
      <c r="M2084" s="0" t="s">
        <v>927</v>
      </c>
      <c r="N2084" s="0" t="s">
        <v>1371</v>
      </c>
      <c r="O2084" s="0" t="s">
        <v>1646</v>
      </c>
      <c r="P2084" s="198" t="n">
        <v>500</v>
      </c>
      <c r="S2084" s="0" t="s">
        <v>1343</v>
      </c>
      <c r="T2084" s="0" t="s">
        <v>772</v>
      </c>
      <c r="U2084" s="200" t="n">
        <v>4.415</v>
      </c>
      <c r="V2084" s="0" t="s">
        <v>2515</v>
      </c>
      <c r="W2084" s="0" t="s">
        <v>1459</v>
      </c>
      <c r="X2084" s="0" t="s">
        <v>1460</v>
      </c>
      <c r="Y2084" s="0" t="s">
        <v>1376</v>
      </c>
      <c r="Z2084" s="0" t="s">
        <v>573</v>
      </c>
      <c r="AA2084" s="0" t="n">
        <v>789572</v>
      </c>
      <c r="AB2084" s="197" t="n">
        <v>37027.875</v>
      </c>
      <c r="AC2084" s="197" t="n">
        <v>37027.875</v>
      </c>
    </row>
    <row r="2085" customFormat="false" ht="12.75" hidden="false" customHeight="false" outlineLevel="0" collapsed="false">
      <c r="A2085" s="191" t="str">
        <f aca="false">B2085&amp;" "&amp;C2085&amp;" "&amp;D2085</f>
        <v>US Natural Gas Physical</v>
      </c>
      <c r="B2085" s="191" t="str">
        <f aca="false">IF((LEFT(N2085,2)="US"),"US","")</f>
        <v>US</v>
      </c>
      <c r="C2085" s="191" t="str">
        <f aca="false">M2085</f>
        <v>Natural Gas</v>
      </c>
      <c r="D2085" s="191" t="str">
        <f aca="false">IF(ISNUMBER(FIND("Phy",N2085))=TRUE(),"Physical","Financial")</f>
        <v>Physical</v>
      </c>
      <c r="E2085" s="191" t="n">
        <f aca="false">IF(VLOOKUP(S2085,'DD-Lookup'!$J$6:$L$50,3,FALSE())="Monthly",(YEAR(AC2085)-YEAR(AB2085))*12+MONTH(AC2085)-MONTH(AB2085)+1,(AC2085-AB2085+1))</f>
        <v>1</v>
      </c>
      <c r="F2085" s="220" t="n">
        <f aca="false">E2085*SUM(P2085:Q2085)</f>
        <v>10000</v>
      </c>
      <c r="G2085" s="196" t="n">
        <v>1246767</v>
      </c>
      <c r="H2085" s="197" t="n">
        <v>37026.3708449074</v>
      </c>
      <c r="I2085" s="0" t="s">
        <v>1362</v>
      </c>
      <c r="M2085" s="0" t="s">
        <v>927</v>
      </c>
      <c r="N2085" s="0" t="s">
        <v>1371</v>
      </c>
      <c r="O2085" s="0" t="s">
        <v>1703</v>
      </c>
      <c r="P2085" s="198" t="n">
        <v>10000</v>
      </c>
      <c r="S2085" s="0" t="s">
        <v>1343</v>
      </c>
      <c r="T2085" s="0" t="s">
        <v>772</v>
      </c>
      <c r="U2085" s="200" t="n">
        <v>4.35</v>
      </c>
      <c r="V2085" s="0" t="s">
        <v>1999</v>
      </c>
      <c r="W2085" s="0" t="s">
        <v>1705</v>
      </c>
      <c r="X2085" s="0" t="s">
        <v>1676</v>
      </c>
      <c r="Y2085" s="0" t="s">
        <v>1376</v>
      </c>
      <c r="Z2085" s="0" t="s">
        <v>573</v>
      </c>
      <c r="AA2085" s="0" t="n">
        <v>789574</v>
      </c>
      <c r="AB2085" s="197" t="n">
        <v>37027.875</v>
      </c>
      <c r="AC2085" s="197" t="n">
        <v>37027.875</v>
      </c>
    </row>
    <row r="2086" customFormat="false" ht="12.75" hidden="false" customHeight="false" outlineLevel="0" collapsed="false">
      <c r="A2086" s="191" t="str">
        <f aca="false">B2086&amp;" "&amp;C2086&amp;" "&amp;D2086</f>
        <v>US Natural Gas Physical</v>
      </c>
      <c r="B2086" s="191" t="str">
        <f aca="false">IF((LEFT(N2086,2)="US"),"US","")</f>
        <v>US</v>
      </c>
      <c r="C2086" s="191" t="str">
        <f aca="false">M2086</f>
        <v>Natural Gas</v>
      </c>
      <c r="D2086" s="191" t="str">
        <f aca="false">IF(ISNUMBER(FIND("Phy",N2086))=TRUE(),"Physical","Financial")</f>
        <v>Physical</v>
      </c>
      <c r="E2086" s="191" t="n">
        <f aca="false">IF(VLOOKUP(S2086,'DD-Lookup'!$J$6:$L$50,3,FALSE())="Monthly",(YEAR(AC2086)-YEAR(AB2086))*12+MONTH(AC2086)-MONTH(AB2086)+1,(AC2086-AB2086+1))</f>
        <v>1</v>
      </c>
      <c r="F2086" s="220" t="n">
        <f aca="false">E2086*SUM(P2086:Q2086)</f>
        <v>1000</v>
      </c>
      <c r="G2086" s="196" t="n">
        <v>1246768</v>
      </c>
      <c r="H2086" s="197" t="n">
        <v>37026.3708680556</v>
      </c>
      <c r="I2086" s="0" t="s">
        <v>1251</v>
      </c>
      <c r="M2086" s="0" t="s">
        <v>927</v>
      </c>
      <c r="N2086" s="0" t="s">
        <v>1371</v>
      </c>
      <c r="O2086" s="0" t="s">
        <v>1533</v>
      </c>
      <c r="P2086" s="198" t="n">
        <v>1000</v>
      </c>
      <c r="S2086" s="0" t="s">
        <v>1343</v>
      </c>
      <c r="T2086" s="0" t="s">
        <v>772</v>
      </c>
      <c r="U2086" s="200" t="n">
        <v>4.5725</v>
      </c>
      <c r="V2086" s="0" t="s">
        <v>1440</v>
      </c>
      <c r="W2086" s="0" t="s">
        <v>1374</v>
      </c>
      <c r="X2086" s="0" t="s">
        <v>1375</v>
      </c>
      <c r="Y2086" s="0" t="s">
        <v>1376</v>
      </c>
      <c r="Z2086" s="0" t="s">
        <v>573</v>
      </c>
      <c r="AA2086" s="0" t="n">
        <v>789575</v>
      </c>
      <c r="AB2086" s="197" t="n">
        <v>37027.875</v>
      </c>
      <c r="AC2086" s="197" t="n">
        <v>37027.875</v>
      </c>
    </row>
    <row r="2087" customFormat="false" ht="12.75" hidden="false" customHeight="false" outlineLevel="0" collapsed="false">
      <c r="A2087" s="191" t="str">
        <f aca="false">B2087&amp;" "&amp;C2087&amp;" "&amp;D2087</f>
        <v>US Natural Gas Financial</v>
      </c>
      <c r="B2087" s="191" t="str">
        <f aca="false">IF((LEFT(N2087,2)="US"),"US","")</f>
        <v>US</v>
      </c>
      <c r="C2087" s="191" t="str">
        <f aca="false">M2087</f>
        <v>Natural Gas</v>
      </c>
      <c r="D2087" s="191" t="str">
        <f aca="false">IF(ISNUMBER(FIND("Phy",N2087))=TRUE(),"Physical","Financial")</f>
        <v>Financial</v>
      </c>
      <c r="E2087" s="191" t="n">
        <f aca="false">IF(VLOOKUP(S2087,'DD-Lookup'!$J$6:$L$50,3,FALSE())="Monthly",(YEAR(AC2087)-YEAR(AB2087))*12+MONTH(AC2087)-MONTH(AB2087)+1,(AC2087-AB2087+1))</f>
        <v>151</v>
      </c>
      <c r="F2087" s="220" t="n">
        <f aca="false">E2087*SUM(P2087:Q2087)</f>
        <v>755000</v>
      </c>
      <c r="G2087" s="196" t="n">
        <v>1246770</v>
      </c>
      <c r="H2087" s="197" t="n">
        <v>37026.3708796296</v>
      </c>
      <c r="I2087" s="0" t="s">
        <v>609</v>
      </c>
      <c r="M2087" s="0" t="s">
        <v>927</v>
      </c>
      <c r="N2087" s="0" t="s">
        <v>1341</v>
      </c>
      <c r="O2087" s="0" t="s">
        <v>1442</v>
      </c>
      <c r="P2087" s="198" t="n">
        <v>5000</v>
      </c>
      <c r="S2087" s="0" t="s">
        <v>1343</v>
      </c>
      <c r="T2087" s="0" t="s">
        <v>772</v>
      </c>
      <c r="U2087" s="200" t="n">
        <v>4.91</v>
      </c>
      <c r="V2087" s="0" t="s">
        <v>1551</v>
      </c>
      <c r="W2087" s="0" t="s">
        <v>1345</v>
      </c>
      <c r="X2087" s="0" t="s">
        <v>1346</v>
      </c>
      <c r="Y2087" s="0" t="s">
        <v>893</v>
      </c>
      <c r="Z2087" s="0" t="s">
        <v>573</v>
      </c>
      <c r="AA2087" s="0" t="s">
        <v>2545</v>
      </c>
      <c r="AB2087" s="197" t="n">
        <v>37196</v>
      </c>
      <c r="AC2087" s="197" t="n">
        <v>37346</v>
      </c>
      <c r="AD2087" s="0" t="n">
        <f aca="false">(AC2087-AB2087+1)*SUM(P2087:Q2087)</f>
        <v>755000</v>
      </c>
    </row>
    <row r="2088" customFormat="false" ht="12.75" hidden="false" customHeight="false" outlineLevel="0" collapsed="false">
      <c r="A2088" s="191" t="str">
        <f aca="false">B2088&amp;" "&amp;C2088&amp;" "&amp;D2088</f>
        <v>US Power Physical</v>
      </c>
      <c r="B2088" s="191" t="str">
        <f aca="false">IF((LEFT(N2088,2)="US"),"US","")</f>
        <v>US</v>
      </c>
      <c r="C2088" s="191" t="str">
        <f aca="false">M2088</f>
        <v>Power</v>
      </c>
      <c r="D2088" s="191" t="str">
        <f aca="false">IF(ISNUMBER(FIND("Phy",N2088))=TRUE(),"Physical","Financial")</f>
        <v>Physical</v>
      </c>
      <c r="E2088" s="191" t="n">
        <f aca="false">IF(VLOOKUP(S2088,'DD-Lookup'!$J$6:$L$50,3,FALSE())="Monthly",(YEAR(AC2088)-YEAR(AB2088))*12+MONTH(AC2088)-MONTH(AB2088)+1,(AC2088-AB2088+1))</f>
        <v>30</v>
      </c>
      <c r="F2088" s="220" t="n">
        <f aca="false">E2088*SUM(P2088:Q2088)</f>
        <v>1500</v>
      </c>
      <c r="G2088" s="196" t="n">
        <v>1246769</v>
      </c>
      <c r="H2088" s="197" t="n">
        <v>37026.3708796296</v>
      </c>
      <c r="I2088" s="0" t="s">
        <v>1262</v>
      </c>
      <c r="M2088" s="0" t="s">
        <v>72</v>
      </c>
      <c r="N2088" s="0" t="s">
        <v>1190</v>
      </c>
      <c r="O2088" s="0" t="s">
        <v>1335</v>
      </c>
      <c r="Q2088" s="198" t="n">
        <v>50</v>
      </c>
      <c r="S2088" s="0" t="s">
        <v>781</v>
      </c>
      <c r="T2088" s="0" t="s">
        <v>772</v>
      </c>
      <c r="U2088" s="200" t="n">
        <v>46.2</v>
      </c>
      <c r="V2088" s="0" t="s">
        <v>2546</v>
      </c>
      <c r="W2088" s="0" t="s">
        <v>1337</v>
      </c>
      <c r="X2088" s="0" t="s">
        <v>1338</v>
      </c>
      <c r="Y2088" s="0" t="s">
        <v>1167</v>
      </c>
      <c r="Z2088" s="0" t="s">
        <v>628</v>
      </c>
      <c r="AA2088" s="0" t="n">
        <v>611179.1</v>
      </c>
      <c r="AB2088" s="197" t="n">
        <v>37135.5944444445</v>
      </c>
      <c r="AC2088" s="197" t="n">
        <v>37164.5944444445</v>
      </c>
    </row>
    <row r="2089" customFormat="false" ht="12.75" hidden="false" customHeight="false" outlineLevel="0" collapsed="false">
      <c r="A2089" s="191" t="str">
        <f aca="false">B2089&amp;" "&amp;C2089&amp;" "&amp;D2089</f>
        <v>US Natural Gas Financial</v>
      </c>
      <c r="B2089" s="191" t="str">
        <f aca="false">IF((LEFT(N2089,2)="US"),"US","")</f>
        <v>US</v>
      </c>
      <c r="C2089" s="191" t="str">
        <f aca="false">M2089</f>
        <v>Natural Gas</v>
      </c>
      <c r="D2089" s="191" t="str">
        <f aca="false">IF(ISNUMBER(FIND("Phy",N2089))=TRUE(),"Physical","Financial")</f>
        <v>Financial</v>
      </c>
      <c r="E2089" s="191" t="n">
        <f aca="false">IF(VLOOKUP(S2089,'DD-Lookup'!$J$6:$L$50,3,FALSE())="Monthly",(YEAR(AC2089)-YEAR(AB2089))*12+MONTH(AC2089)-MONTH(AB2089)+1,(AC2089-AB2089+1))</f>
        <v>30</v>
      </c>
      <c r="F2089" s="220" t="n">
        <f aca="false">E2089*SUM(P2089:Q2089)</f>
        <v>75000</v>
      </c>
      <c r="G2089" s="196" t="n">
        <v>1246771</v>
      </c>
      <c r="H2089" s="197" t="n">
        <v>37026.3709027778</v>
      </c>
      <c r="I2089" s="0" t="s">
        <v>2238</v>
      </c>
      <c r="M2089" s="0" t="s">
        <v>927</v>
      </c>
      <c r="N2089" s="0" t="s">
        <v>1341</v>
      </c>
      <c r="O2089" s="0" t="s">
        <v>1342</v>
      </c>
      <c r="P2089" s="198" t="n">
        <v>2500</v>
      </c>
      <c r="S2089" s="0" t="s">
        <v>1343</v>
      </c>
      <c r="T2089" s="0" t="s">
        <v>772</v>
      </c>
      <c r="U2089" s="200" t="n">
        <v>4.51</v>
      </c>
      <c r="V2089" s="0" t="s">
        <v>2239</v>
      </c>
      <c r="W2089" s="0" t="s">
        <v>1345</v>
      </c>
      <c r="X2089" s="0" t="s">
        <v>1346</v>
      </c>
      <c r="Y2089" s="0" t="s">
        <v>893</v>
      </c>
      <c r="Z2089" s="0" t="s">
        <v>573</v>
      </c>
      <c r="AA2089" s="0" t="s">
        <v>2547</v>
      </c>
      <c r="AB2089" s="197" t="n">
        <v>37043.875</v>
      </c>
      <c r="AC2089" s="197" t="n">
        <v>37072.875</v>
      </c>
      <c r="AD2089" s="0" t="n">
        <f aca="false">(AC2089-AB2089+1)*SUM(P2089:Q2089)</f>
        <v>75000</v>
      </c>
    </row>
    <row r="2090" customFormat="false" ht="12.75" hidden="false" customHeight="false" outlineLevel="0" collapsed="false">
      <c r="A2090" s="191" t="str">
        <f aca="false">B2090&amp;" "&amp;C2090&amp;" "&amp;D2090</f>
        <v>US Natural Gas Physical</v>
      </c>
      <c r="B2090" s="191" t="str">
        <f aca="false">IF((LEFT(N2090,2)="US"),"US","")</f>
        <v>US</v>
      </c>
      <c r="C2090" s="191" t="str">
        <f aca="false">M2090</f>
        <v>Natural Gas</v>
      </c>
      <c r="D2090" s="191" t="str">
        <f aca="false">IF(ISNUMBER(FIND("Phy",N2090))=TRUE(),"Physical","Financial")</f>
        <v>Physical</v>
      </c>
      <c r="E2090" s="191" t="n">
        <f aca="false">IF(VLOOKUP(S2090,'DD-Lookup'!$J$6:$L$50,3,FALSE())="Monthly",(YEAR(AC2090)-YEAR(AB2090))*12+MONTH(AC2090)-MONTH(AB2090)+1,(AC2090-AB2090+1))</f>
        <v>1</v>
      </c>
      <c r="F2090" s="220" t="n">
        <f aca="false">E2090*SUM(P2090:Q2090)</f>
        <v>10000</v>
      </c>
      <c r="G2090" s="196" t="n">
        <v>1246772</v>
      </c>
      <c r="H2090" s="197" t="n">
        <v>37026.3709027778</v>
      </c>
      <c r="I2090" s="0" t="s">
        <v>1432</v>
      </c>
      <c r="M2090" s="0" t="s">
        <v>927</v>
      </c>
      <c r="N2090" s="0" t="s">
        <v>1371</v>
      </c>
      <c r="O2090" s="0" t="s">
        <v>1372</v>
      </c>
      <c r="P2090" s="198" t="n">
        <v>10000</v>
      </c>
      <c r="S2090" s="0" t="s">
        <v>1343</v>
      </c>
      <c r="T2090" s="0" t="s">
        <v>772</v>
      </c>
      <c r="U2090" s="200" t="n">
        <v>4.5775</v>
      </c>
      <c r="V2090" s="0" t="s">
        <v>1475</v>
      </c>
      <c r="W2090" s="0" t="s">
        <v>1374</v>
      </c>
      <c r="X2090" s="0" t="s">
        <v>1375</v>
      </c>
      <c r="Y2090" s="0" t="s">
        <v>1376</v>
      </c>
      <c r="Z2090" s="0" t="s">
        <v>573</v>
      </c>
      <c r="AA2090" s="0" t="n">
        <v>789576</v>
      </c>
      <c r="AB2090" s="197" t="n">
        <v>37027.875</v>
      </c>
      <c r="AC2090" s="197" t="n">
        <v>37027.875</v>
      </c>
    </row>
    <row r="2091" customFormat="false" ht="12.75" hidden="false" customHeight="false" outlineLevel="0" collapsed="false">
      <c r="A2091" s="191" t="str">
        <f aca="false">B2091&amp;" "&amp;C2091&amp;" "&amp;D2091</f>
        <v>US Natural Gas Physical</v>
      </c>
      <c r="B2091" s="191" t="str">
        <f aca="false">IF((LEFT(N2091,2)="US"),"US","")</f>
        <v>US</v>
      </c>
      <c r="C2091" s="191" t="str">
        <f aca="false">M2091</f>
        <v>Natural Gas</v>
      </c>
      <c r="D2091" s="191" t="str">
        <f aca="false">IF(ISNUMBER(FIND("Phy",N2091))=TRUE(),"Physical","Financial")</f>
        <v>Physical</v>
      </c>
      <c r="E2091" s="191" t="n">
        <f aca="false">IF(VLOOKUP(S2091,'DD-Lookup'!$J$6:$L$50,3,FALSE())="Monthly",(YEAR(AC2091)-YEAR(AB2091))*12+MONTH(AC2091)-MONTH(AB2091)+1,(AC2091-AB2091+1))</f>
        <v>1</v>
      </c>
      <c r="F2091" s="220" t="n">
        <f aca="false">E2091*SUM(P2091:Q2091)</f>
        <v>10000</v>
      </c>
      <c r="G2091" s="196" t="n">
        <v>1246773</v>
      </c>
      <c r="H2091" s="197" t="n">
        <v>37026.3709143519</v>
      </c>
      <c r="I2091" s="0" t="s">
        <v>1441</v>
      </c>
      <c r="M2091" s="0" t="s">
        <v>927</v>
      </c>
      <c r="N2091" s="0" t="s">
        <v>1371</v>
      </c>
      <c r="O2091" s="0" t="s">
        <v>1644</v>
      </c>
      <c r="Q2091" s="198" t="n">
        <v>10000</v>
      </c>
      <c r="S2091" s="0" t="s">
        <v>1343</v>
      </c>
      <c r="T2091" s="0" t="s">
        <v>772</v>
      </c>
      <c r="U2091" s="200" t="n">
        <v>4.5787</v>
      </c>
      <c r="V2091" s="0" t="s">
        <v>1984</v>
      </c>
      <c r="W2091" s="0" t="s">
        <v>1374</v>
      </c>
      <c r="X2091" s="0" t="s">
        <v>1375</v>
      </c>
      <c r="Y2091" s="0" t="s">
        <v>1376</v>
      </c>
      <c r="Z2091" s="0" t="s">
        <v>573</v>
      </c>
      <c r="AA2091" s="0" t="n">
        <v>789577</v>
      </c>
      <c r="AB2091" s="197" t="n">
        <v>37027.875</v>
      </c>
      <c r="AC2091" s="197" t="n">
        <v>37027.875</v>
      </c>
    </row>
    <row r="2092" customFormat="false" ht="12.75" hidden="false" customHeight="false" outlineLevel="0" collapsed="false">
      <c r="A2092" s="191" t="str">
        <f aca="false">B2092&amp;" "&amp;C2092&amp;" "&amp;D2092</f>
        <v>US Natural Gas Physical</v>
      </c>
      <c r="B2092" s="191" t="str">
        <f aca="false">IF((LEFT(N2092,2)="US"),"US","")</f>
        <v>US</v>
      </c>
      <c r="C2092" s="191" t="str">
        <f aca="false">M2092</f>
        <v>Natural Gas</v>
      </c>
      <c r="D2092" s="191" t="str">
        <f aca="false">IF(ISNUMBER(FIND("Phy",N2092))=TRUE(),"Physical","Financial")</f>
        <v>Physical</v>
      </c>
      <c r="E2092" s="191" t="n">
        <f aca="false">IF(VLOOKUP(S2092,'DD-Lookup'!$J$6:$L$50,3,FALSE())="Monthly",(YEAR(AC2092)-YEAR(AB2092))*12+MONTH(AC2092)-MONTH(AB2092)+1,(AC2092-AB2092+1))</f>
        <v>1</v>
      </c>
      <c r="F2092" s="220" t="n">
        <f aca="false">E2092*SUM(P2092:Q2092)</f>
        <v>600</v>
      </c>
      <c r="G2092" s="196" t="n">
        <v>1246774</v>
      </c>
      <c r="H2092" s="197" t="n">
        <v>37026.3709606482</v>
      </c>
      <c r="I2092" s="0" t="s">
        <v>1575</v>
      </c>
      <c r="M2092" s="0" t="s">
        <v>927</v>
      </c>
      <c r="N2092" s="0" t="s">
        <v>1371</v>
      </c>
      <c r="O2092" s="0" t="s">
        <v>2324</v>
      </c>
      <c r="P2092" s="198" t="n">
        <v>600</v>
      </c>
      <c r="S2092" s="0" t="s">
        <v>1343</v>
      </c>
      <c r="T2092" s="0" t="s">
        <v>772</v>
      </c>
      <c r="U2092" s="200" t="n">
        <v>4.32</v>
      </c>
      <c r="V2092" s="0" t="s">
        <v>1576</v>
      </c>
      <c r="W2092" s="0" t="s">
        <v>1459</v>
      </c>
      <c r="X2092" s="0" t="s">
        <v>1460</v>
      </c>
      <c r="Y2092" s="0" t="s">
        <v>1376</v>
      </c>
      <c r="Z2092" s="0" t="s">
        <v>573</v>
      </c>
      <c r="AA2092" s="0" t="n">
        <v>789578</v>
      </c>
      <c r="AB2092" s="197" t="n">
        <v>37027.875</v>
      </c>
      <c r="AC2092" s="197" t="n">
        <v>37027.875</v>
      </c>
    </row>
    <row r="2093" customFormat="false" ht="12.75" hidden="false" customHeight="false" outlineLevel="0" collapsed="false">
      <c r="A2093" s="191" t="str">
        <f aca="false">B2093&amp;" "&amp;C2093&amp;" "&amp;D2093</f>
        <v>US Natural Gas Physical</v>
      </c>
      <c r="B2093" s="191" t="str">
        <f aca="false">IF((LEFT(N2093,2)="US"),"US","")</f>
        <v>US</v>
      </c>
      <c r="C2093" s="191" t="str">
        <f aca="false">M2093</f>
        <v>Natural Gas</v>
      </c>
      <c r="D2093" s="191" t="str">
        <f aca="false">IF(ISNUMBER(FIND("Phy",N2093))=TRUE(),"Physical","Financial")</f>
        <v>Physical</v>
      </c>
      <c r="E2093" s="191" t="n">
        <f aca="false">IF(VLOOKUP(S2093,'DD-Lookup'!$J$6:$L$50,3,FALSE())="Monthly",(YEAR(AC2093)-YEAR(AB2093))*12+MONTH(AC2093)-MONTH(AB2093)+1,(AC2093-AB2093+1))</f>
        <v>1</v>
      </c>
      <c r="F2093" s="220" t="n">
        <f aca="false">E2093*SUM(P2093:Q2093)</f>
        <v>3000</v>
      </c>
      <c r="G2093" s="196" t="n">
        <v>1246775</v>
      </c>
      <c r="H2093" s="197" t="n">
        <v>37026.3709953704</v>
      </c>
      <c r="I2093" s="0" t="s">
        <v>1251</v>
      </c>
      <c r="M2093" s="0" t="s">
        <v>927</v>
      </c>
      <c r="N2093" s="0" t="s">
        <v>1371</v>
      </c>
      <c r="O2093" s="0" t="s">
        <v>1488</v>
      </c>
      <c r="Q2093" s="198" t="n">
        <v>3000</v>
      </c>
      <c r="S2093" s="0" t="s">
        <v>1343</v>
      </c>
      <c r="T2093" s="0" t="s">
        <v>772</v>
      </c>
      <c r="U2093" s="200" t="n">
        <v>4.355</v>
      </c>
      <c r="V2093" s="0" t="s">
        <v>1589</v>
      </c>
      <c r="W2093" s="0" t="s">
        <v>1424</v>
      </c>
      <c r="X2093" s="0" t="s">
        <v>1425</v>
      </c>
      <c r="Y2093" s="0" t="s">
        <v>1376</v>
      </c>
      <c r="Z2093" s="0" t="s">
        <v>573</v>
      </c>
      <c r="AA2093" s="0" t="n">
        <v>789579</v>
      </c>
      <c r="AB2093" s="197" t="n">
        <v>37027.875</v>
      </c>
      <c r="AC2093" s="197" t="n">
        <v>37027.875</v>
      </c>
    </row>
    <row r="2094" customFormat="false" ht="12.75" hidden="false" customHeight="false" outlineLevel="0" collapsed="false">
      <c r="A2094" s="191" t="str">
        <f aca="false">B2094&amp;" "&amp;C2094&amp;" "&amp;D2094</f>
        <v>US Natural Gas Financial</v>
      </c>
      <c r="B2094" s="191" t="str">
        <f aca="false">IF((LEFT(N2094,2)="US"),"US","")</f>
        <v>US</v>
      </c>
      <c r="C2094" s="191" t="str">
        <f aca="false">M2094</f>
        <v>Natural Gas</v>
      </c>
      <c r="D2094" s="191" t="str">
        <f aca="false">IF(ISNUMBER(FIND("Phy",N2094))=TRUE(),"Physical","Financial")</f>
        <v>Financial</v>
      </c>
      <c r="E2094" s="191" t="n">
        <f aca="false">IF(VLOOKUP(S2094,'DD-Lookup'!$J$6:$L$50,3,FALSE())="Monthly",(YEAR(AC2094)-YEAR(AB2094))*12+MONTH(AC2094)-MONTH(AB2094)+1,(AC2094-AB2094+1))</f>
        <v>30</v>
      </c>
      <c r="F2094" s="220" t="n">
        <f aca="false">E2094*SUM(P2094:Q2094)</f>
        <v>300000</v>
      </c>
      <c r="G2094" s="196" t="n">
        <v>1246777</v>
      </c>
      <c r="H2094" s="197" t="n">
        <v>37026.3710069444</v>
      </c>
      <c r="I2094" s="0" t="s">
        <v>2548</v>
      </c>
      <c r="M2094" s="0" t="s">
        <v>927</v>
      </c>
      <c r="N2094" s="0" t="s">
        <v>1399</v>
      </c>
      <c r="O2094" s="0" t="s">
        <v>2549</v>
      </c>
      <c r="Q2094" s="198" t="n">
        <v>10000</v>
      </c>
      <c r="S2094" s="0" t="s">
        <v>1343</v>
      </c>
      <c r="T2094" s="0" t="s">
        <v>772</v>
      </c>
      <c r="U2094" s="200" t="n">
        <v>0.0175</v>
      </c>
      <c r="V2094" s="0" t="s">
        <v>2550</v>
      </c>
      <c r="W2094" s="0" t="s">
        <v>2024</v>
      </c>
      <c r="X2094" s="0" t="s">
        <v>2025</v>
      </c>
      <c r="Y2094" s="0" t="s">
        <v>893</v>
      </c>
      <c r="Z2094" s="0" t="s">
        <v>573</v>
      </c>
      <c r="AA2094" s="0" t="s">
        <v>2551</v>
      </c>
      <c r="AB2094" s="197" t="n">
        <v>37043.875</v>
      </c>
      <c r="AC2094" s="197" t="n">
        <v>37072.875</v>
      </c>
      <c r="AD2094" s="0" t="n">
        <f aca="false">(AC2094-AB2094+1)*SUM(P2094:Q2094)</f>
        <v>300000</v>
      </c>
    </row>
    <row r="2095" customFormat="false" ht="12.75" hidden="false" customHeight="false" outlineLevel="0" collapsed="false">
      <c r="A2095" s="191" t="str">
        <f aca="false">B2095&amp;" "&amp;C2095&amp;" "&amp;D2095</f>
        <v>US Natural Gas Physical</v>
      </c>
      <c r="B2095" s="191" t="str">
        <f aca="false">IF((LEFT(N2095,2)="US"),"US","")</f>
        <v>US</v>
      </c>
      <c r="C2095" s="191" t="str">
        <f aca="false">M2095</f>
        <v>Natural Gas</v>
      </c>
      <c r="D2095" s="191" t="str">
        <f aca="false">IF(ISNUMBER(FIND("Phy",N2095))=TRUE(),"Physical","Financial")</f>
        <v>Physical</v>
      </c>
      <c r="E2095" s="191" t="n">
        <f aca="false">IF(VLOOKUP(S2095,'DD-Lookup'!$J$6:$L$50,3,FALSE())="Monthly",(YEAR(AC2095)-YEAR(AB2095))*12+MONTH(AC2095)-MONTH(AB2095)+1,(AC2095-AB2095+1))</f>
        <v>1</v>
      </c>
      <c r="F2095" s="220" t="n">
        <f aca="false">E2095*SUM(P2095:Q2095)</f>
        <v>10000</v>
      </c>
      <c r="G2095" s="196" t="n">
        <v>1246776</v>
      </c>
      <c r="H2095" s="197" t="n">
        <v>37026.3710069444</v>
      </c>
      <c r="I2095" s="0" t="s">
        <v>1441</v>
      </c>
      <c r="M2095" s="0" t="s">
        <v>927</v>
      </c>
      <c r="N2095" s="0" t="s">
        <v>1371</v>
      </c>
      <c r="O2095" s="0" t="s">
        <v>2190</v>
      </c>
      <c r="Q2095" s="198" t="n">
        <v>10000</v>
      </c>
      <c r="S2095" s="0" t="s">
        <v>1343</v>
      </c>
      <c r="T2095" s="0" t="s">
        <v>772</v>
      </c>
      <c r="U2095" s="200" t="n">
        <v>4.5762</v>
      </c>
      <c r="V2095" s="0" t="s">
        <v>1984</v>
      </c>
      <c r="W2095" s="0" t="s">
        <v>1374</v>
      </c>
      <c r="X2095" s="0" t="s">
        <v>1375</v>
      </c>
      <c r="Y2095" s="0" t="s">
        <v>1376</v>
      </c>
      <c r="Z2095" s="0" t="s">
        <v>573</v>
      </c>
      <c r="AA2095" s="0" t="n">
        <v>789580</v>
      </c>
      <c r="AB2095" s="197" t="n">
        <v>37027.875</v>
      </c>
      <c r="AC2095" s="197" t="n">
        <v>37027.875</v>
      </c>
    </row>
    <row r="2096" customFormat="false" ht="12.75" hidden="false" customHeight="false" outlineLevel="0" collapsed="false">
      <c r="A2096" s="191" t="str">
        <f aca="false">B2096&amp;" "&amp;C2096&amp;" "&amp;D2096</f>
        <v>US Natural Gas Physical</v>
      </c>
      <c r="B2096" s="191" t="str">
        <f aca="false">IF((LEFT(N2096,2)="US"),"US","")</f>
        <v>US</v>
      </c>
      <c r="C2096" s="191" t="str">
        <f aca="false">M2096</f>
        <v>Natural Gas</v>
      </c>
      <c r="D2096" s="191" t="str">
        <f aca="false">IF(ISNUMBER(FIND("Phy",N2096))=TRUE(),"Physical","Financial")</f>
        <v>Physical</v>
      </c>
      <c r="E2096" s="191" t="n">
        <f aca="false">IF(VLOOKUP(S2096,'DD-Lookup'!$J$6:$L$50,3,FALSE())="Monthly",(YEAR(AC2096)-YEAR(AB2096))*12+MONTH(AC2096)-MONTH(AB2096)+1,(AC2096-AB2096+1))</f>
        <v>1</v>
      </c>
      <c r="F2096" s="220" t="n">
        <f aca="false">E2096*SUM(P2096:Q2096)</f>
        <v>5000</v>
      </c>
      <c r="G2096" s="196" t="n">
        <v>1246778</v>
      </c>
      <c r="H2096" s="197" t="n">
        <v>37026.3710185185</v>
      </c>
      <c r="I2096" s="0" t="s">
        <v>1362</v>
      </c>
      <c r="M2096" s="0" t="s">
        <v>927</v>
      </c>
      <c r="N2096" s="0" t="s">
        <v>1371</v>
      </c>
      <c r="O2096" s="0" t="s">
        <v>1651</v>
      </c>
      <c r="P2096" s="198" t="n">
        <v>5000</v>
      </c>
      <c r="S2096" s="0" t="s">
        <v>1343</v>
      </c>
      <c r="T2096" s="0" t="s">
        <v>772</v>
      </c>
      <c r="U2096" s="200" t="n">
        <v>4.85</v>
      </c>
      <c r="V2096" s="0" t="s">
        <v>2431</v>
      </c>
      <c r="W2096" s="0" t="s">
        <v>1635</v>
      </c>
      <c r="X2096" s="0" t="s">
        <v>1636</v>
      </c>
      <c r="Y2096" s="0" t="s">
        <v>1376</v>
      </c>
      <c r="Z2096" s="0" t="s">
        <v>573</v>
      </c>
      <c r="AA2096" s="0" t="n">
        <v>789581</v>
      </c>
      <c r="AB2096" s="197" t="n">
        <v>37027.875</v>
      </c>
      <c r="AC2096" s="197" t="n">
        <v>37027.875</v>
      </c>
    </row>
    <row r="2097" customFormat="false" ht="12.75" hidden="false" customHeight="false" outlineLevel="0" collapsed="false">
      <c r="A2097" s="191" t="str">
        <f aca="false">B2097&amp;" "&amp;C2097&amp;" "&amp;D2097</f>
        <v>US Natural Gas Financial</v>
      </c>
      <c r="B2097" s="191" t="str">
        <f aca="false">IF((LEFT(N2097,2)="US"),"US","")</f>
        <v>US</v>
      </c>
      <c r="C2097" s="191" t="str">
        <f aca="false">M2097</f>
        <v>Natural Gas</v>
      </c>
      <c r="D2097" s="191" t="str">
        <f aca="false">IF(ISNUMBER(FIND("Phy",N2097))=TRUE(),"Physical","Financial")</f>
        <v>Financial</v>
      </c>
      <c r="E2097" s="191" t="n">
        <f aca="false">IF(VLOOKUP(S2097,'DD-Lookup'!$J$6:$L$50,3,FALSE())="Monthly",(YEAR(AC2097)-YEAR(AB2097))*12+MONTH(AC2097)-MONTH(AB2097)+1,(AC2097-AB2097+1))</f>
        <v>153</v>
      </c>
      <c r="F2097" s="220" t="n">
        <f aca="false">E2097*SUM(P2097:Q2097)</f>
        <v>765000</v>
      </c>
      <c r="G2097" s="196" t="n">
        <v>1246780</v>
      </c>
      <c r="H2097" s="197" t="n">
        <v>37026.3711342593</v>
      </c>
      <c r="I2097" s="0" t="s">
        <v>1357</v>
      </c>
      <c r="M2097" s="0" t="s">
        <v>927</v>
      </c>
      <c r="N2097" s="0" t="s">
        <v>1341</v>
      </c>
      <c r="O2097" s="0" t="s">
        <v>1526</v>
      </c>
      <c r="Q2097" s="198" t="n">
        <v>5000</v>
      </c>
      <c r="S2097" s="0" t="s">
        <v>1343</v>
      </c>
      <c r="T2097" s="0" t="s">
        <v>772</v>
      </c>
      <c r="U2097" s="200" t="n">
        <v>4.625</v>
      </c>
      <c r="V2097" s="0" t="s">
        <v>1358</v>
      </c>
      <c r="W2097" s="0" t="s">
        <v>1345</v>
      </c>
      <c r="X2097" s="0" t="s">
        <v>1346</v>
      </c>
      <c r="Y2097" s="0" t="s">
        <v>893</v>
      </c>
      <c r="Z2097" s="0" t="s">
        <v>573</v>
      </c>
      <c r="AA2097" s="0" t="s">
        <v>2552</v>
      </c>
      <c r="AB2097" s="197" t="n">
        <v>37043</v>
      </c>
      <c r="AC2097" s="197" t="n">
        <v>37195</v>
      </c>
      <c r="AD2097" s="0" t="n">
        <f aca="false">(AC2097-AB2097+1)*SUM(P2097:Q2097)</f>
        <v>765000</v>
      </c>
    </row>
    <row r="2098" customFormat="false" ht="12.75" hidden="false" customHeight="false" outlineLevel="0" collapsed="false">
      <c r="A2098" s="191" t="str">
        <f aca="false">B2098&amp;" "&amp;C2098&amp;" "&amp;D2098</f>
        <v> Natural Gas Physical</v>
      </c>
      <c r="B2098" s="191" t="str">
        <f aca="false">IF((LEFT(N2098,2)="US"),"US","")</f>
        <v/>
      </c>
      <c r="C2098" s="191" t="str">
        <f aca="false">M2098</f>
        <v>Natural Gas</v>
      </c>
      <c r="D2098" s="191" t="str">
        <f aca="false">IF(ISNUMBER(FIND("Phy",N2098))=TRUE(),"Physical","Financial")</f>
        <v>Physical</v>
      </c>
      <c r="E2098" s="191" t="n">
        <f aca="false">IF(VLOOKUP(S2098,'DD-Lookup'!$J$6:$L$50,3,FALSE())="Monthly",(YEAR(AC2098)-YEAR(AB2098))*12+MONTH(AC2098)-MONTH(AB2098)+1,(AC2098-AB2098+1))</f>
        <v>16</v>
      </c>
      <c r="F2098" s="220" t="n">
        <f aca="false">E2098*SUM(P2098:Q2098)</f>
        <v>80000</v>
      </c>
      <c r="G2098" s="196" t="n">
        <v>1246779</v>
      </c>
      <c r="H2098" s="197" t="n">
        <v>37026.3711342593</v>
      </c>
      <c r="I2098" s="0" t="s">
        <v>2407</v>
      </c>
      <c r="M2098" s="0" t="s">
        <v>927</v>
      </c>
      <c r="N2098" s="0" t="s">
        <v>1719</v>
      </c>
      <c r="O2098" s="0" t="s">
        <v>2484</v>
      </c>
      <c r="P2098" s="198" t="n">
        <v>5000</v>
      </c>
      <c r="S2098" s="0" t="s">
        <v>327</v>
      </c>
      <c r="T2098" s="0" t="s">
        <v>1721</v>
      </c>
      <c r="U2098" s="200" t="n">
        <v>6.06</v>
      </c>
      <c r="V2098" s="0" t="s">
        <v>2408</v>
      </c>
      <c r="W2098" s="0" t="s">
        <v>2317</v>
      </c>
      <c r="X2098" s="0" t="s">
        <v>1724</v>
      </c>
      <c r="Y2098" s="0" t="s">
        <v>1376</v>
      </c>
      <c r="Z2098" s="0" t="s">
        <v>646</v>
      </c>
      <c r="AA2098" s="0" t="n">
        <v>789582</v>
      </c>
      <c r="AB2098" s="197" t="n">
        <v>37027.875</v>
      </c>
      <c r="AC2098" s="197" t="n">
        <v>37042.875</v>
      </c>
    </row>
    <row r="2099" customFormat="false" ht="12.75" hidden="false" customHeight="false" outlineLevel="0" collapsed="false">
      <c r="A2099" s="191" t="str">
        <f aca="false">B2099&amp;" "&amp;C2099&amp;" "&amp;D2099</f>
        <v>US Natural Gas Financial</v>
      </c>
      <c r="B2099" s="191" t="str">
        <f aca="false">IF((LEFT(N2099,2)="US"),"US","")</f>
        <v>US</v>
      </c>
      <c r="C2099" s="191" t="str">
        <f aca="false">M2099</f>
        <v>Natural Gas</v>
      </c>
      <c r="D2099" s="191" t="str">
        <f aca="false">IF(ISNUMBER(FIND("Phy",N2099))=TRUE(),"Physical","Financial")</f>
        <v>Financial</v>
      </c>
      <c r="E2099" s="191" t="n">
        <f aca="false">IF(VLOOKUP(S2099,'DD-Lookup'!$J$6:$L$50,3,FALSE())="Monthly",(YEAR(AC2099)-YEAR(AB2099))*12+MONTH(AC2099)-MONTH(AB2099)+1,(AC2099-AB2099+1))</f>
        <v>16</v>
      </c>
      <c r="F2099" s="220" t="n">
        <f aca="false">E2099*SUM(P2099:Q2099)</f>
        <v>80000</v>
      </c>
      <c r="G2099" s="196" t="n">
        <v>1246782</v>
      </c>
      <c r="H2099" s="197" t="n">
        <v>37026.3711689815</v>
      </c>
      <c r="I2099" s="0" t="s">
        <v>1383</v>
      </c>
      <c r="M2099" s="0" t="s">
        <v>927</v>
      </c>
      <c r="N2099" s="0" t="s">
        <v>1341</v>
      </c>
      <c r="O2099" s="0" t="s">
        <v>1518</v>
      </c>
      <c r="P2099" s="198" t="n">
        <v>5000</v>
      </c>
      <c r="S2099" s="0" t="s">
        <v>1343</v>
      </c>
      <c r="T2099" s="0" t="s">
        <v>772</v>
      </c>
      <c r="U2099" s="200" t="n">
        <v>4.46</v>
      </c>
      <c r="V2099" s="0" t="s">
        <v>1882</v>
      </c>
      <c r="W2099" s="0" t="s">
        <v>1520</v>
      </c>
      <c r="X2099" s="0" t="s">
        <v>1521</v>
      </c>
      <c r="Y2099" s="0" t="s">
        <v>893</v>
      </c>
      <c r="Z2099" s="0" t="s">
        <v>573</v>
      </c>
      <c r="AA2099" s="0" t="s">
        <v>2553</v>
      </c>
      <c r="AB2099" s="197" t="n">
        <v>37027.875</v>
      </c>
      <c r="AC2099" s="197" t="n">
        <v>37042.875</v>
      </c>
      <c r="AD2099" s="0" t="n">
        <f aca="false">(AC2099-AB2099+1)*SUM(P2099:Q2099)</f>
        <v>80000</v>
      </c>
    </row>
    <row r="2100" customFormat="false" ht="12.75" hidden="false" customHeight="false" outlineLevel="0" collapsed="false">
      <c r="A2100" s="191" t="str">
        <f aca="false">B2100&amp;" "&amp;C2100&amp;" "&amp;D2100</f>
        <v>US Natural Gas Physical</v>
      </c>
      <c r="B2100" s="191" t="str">
        <f aca="false">IF((LEFT(N2100,2)="US"),"US","")</f>
        <v>US</v>
      </c>
      <c r="C2100" s="191" t="str">
        <f aca="false">M2100</f>
        <v>Natural Gas</v>
      </c>
      <c r="D2100" s="191" t="str">
        <f aca="false">IF(ISNUMBER(FIND("Phy",N2100))=TRUE(),"Physical","Financial")</f>
        <v>Physical</v>
      </c>
      <c r="E2100" s="191" t="n">
        <f aca="false">IF(VLOOKUP(S2100,'DD-Lookup'!$J$6:$L$50,3,FALSE())="Monthly",(YEAR(AC2100)-YEAR(AB2100))*12+MONTH(AC2100)-MONTH(AB2100)+1,(AC2100-AB2100+1))</f>
        <v>1</v>
      </c>
      <c r="F2100" s="220" t="n">
        <f aca="false">E2100*SUM(P2100:Q2100)</f>
        <v>10000</v>
      </c>
      <c r="G2100" s="196" t="n">
        <v>1246783</v>
      </c>
      <c r="H2100" s="197" t="n">
        <v>37026.3711921296</v>
      </c>
      <c r="I2100" s="0" t="s">
        <v>1788</v>
      </c>
      <c r="M2100" s="0" t="s">
        <v>927</v>
      </c>
      <c r="N2100" s="0" t="s">
        <v>1371</v>
      </c>
      <c r="O2100" s="0" t="s">
        <v>1689</v>
      </c>
      <c r="Q2100" s="198" t="n">
        <v>10000</v>
      </c>
      <c r="S2100" s="0" t="s">
        <v>1343</v>
      </c>
      <c r="T2100" s="0" t="s">
        <v>772</v>
      </c>
      <c r="U2100" s="200" t="n">
        <v>6</v>
      </c>
      <c r="V2100" s="0" t="s">
        <v>1790</v>
      </c>
      <c r="W2100" s="0" t="s">
        <v>1675</v>
      </c>
      <c r="X2100" s="0" t="s">
        <v>1676</v>
      </c>
      <c r="Y2100" s="0" t="s">
        <v>1376</v>
      </c>
      <c r="Z2100" s="0" t="s">
        <v>573</v>
      </c>
      <c r="AA2100" s="0" t="n">
        <v>789583</v>
      </c>
      <c r="AB2100" s="197" t="n">
        <v>37027.875</v>
      </c>
      <c r="AC2100" s="197" t="n">
        <v>37027.875</v>
      </c>
    </row>
    <row r="2101" customFormat="false" ht="12.75" hidden="false" customHeight="false" outlineLevel="0" collapsed="false">
      <c r="A2101" s="191" t="str">
        <f aca="false">B2101&amp;" "&amp;C2101&amp;" "&amp;D2101</f>
        <v>US Natural Gas Physical</v>
      </c>
      <c r="B2101" s="191" t="str">
        <f aca="false">IF((LEFT(N2101,2)="US"),"US","")</f>
        <v>US</v>
      </c>
      <c r="C2101" s="191" t="str">
        <f aca="false">M2101</f>
        <v>Natural Gas</v>
      </c>
      <c r="D2101" s="191" t="str">
        <f aca="false">IF(ISNUMBER(FIND("Phy",N2101))=TRUE(),"Physical","Financial")</f>
        <v>Physical</v>
      </c>
      <c r="E2101" s="191" t="n">
        <f aca="false">IF(VLOOKUP(S2101,'DD-Lookup'!$J$6:$L$50,3,FALSE())="Monthly",(YEAR(AC2101)-YEAR(AB2101))*12+MONTH(AC2101)-MONTH(AB2101)+1,(AC2101-AB2101+1))</f>
        <v>1</v>
      </c>
      <c r="F2101" s="220" t="n">
        <f aca="false">E2101*SUM(P2101:Q2101)</f>
        <v>10000</v>
      </c>
      <c r="G2101" s="196" t="n">
        <v>1246784</v>
      </c>
      <c r="H2101" s="197" t="n">
        <v>37026.3712037037</v>
      </c>
      <c r="I2101" s="0" t="s">
        <v>1251</v>
      </c>
      <c r="M2101" s="0" t="s">
        <v>927</v>
      </c>
      <c r="N2101" s="0" t="s">
        <v>1371</v>
      </c>
      <c r="O2101" s="0" t="s">
        <v>1372</v>
      </c>
      <c r="P2101" s="198" t="n">
        <v>10000</v>
      </c>
      <c r="S2101" s="0" t="s">
        <v>1343</v>
      </c>
      <c r="T2101" s="0" t="s">
        <v>772</v>
      </c>
      <c r="U2101" s="200" t="n">
        <v>4.5763</v>
      </c>
      <c r="V2101" s="0" t="s">
        <v>1373</v>
      </c>
      <c r="W2101" s="0" t="s">
        <v>1374</v>
      </c>
      <c r="X2101" s="0" t="s">
        <v>1375</v>
      </c>
      <c r="Y2101" s="0" t="s">
        <v>1376</v>
      </c>
      <c r="Z2101" s="0" t="s">
        <v>573</v>
      </c>
      <c r="AA2101" s="0" t="n">
        <v>789584</v>
      </c>
      <c r="AB2101" s="197" t="n">
        <v>37027.875</v>
      </c>
      <c r="AC2101" s="197" t="n">
        <v>37027.875</v>
      </c>
    </row>
    <row r="2102" customFormat="false" ht="12.75" hidden="false" customHeight="false" outlineLevel="0" collapsed="false">
      <c r="A2102" s="191" t="str">
        <f aca="false">B2102&amp;" "&amp;C2102&amp;" "&amp;D2102</f>
        <v> Natural Gas Physical</v>
      </c>
      <c r="B2102" s="191" t="str">
        <f aca="false">IF((LEFT(N2102,2)="US"),"US","")</f>
        <v/>
      </c>
      <c r="C2102" s="191" t="str">
        <f aca="false">M2102</f>
        <v>Natural Gas</v>
      </c>
      <c r="D2102" s="191" t="str">
        <f aca="false">IF(ISNUMBER(FIND("Phy",N2102))=TRUE(),"Physical","Financial")</f>
        <v>Physical</v>
      </c>
      <c r="E2102" s="191" t="n">
        <f aca="false">IF(VLOOKUP(S2102,'DD-Lookup'!$J$6:$L$50,3,FALSE())="Monthly",(YEAR(AC2102)-YEAR(AB2102))*12+MONTH(AC2102)-MONTH(AB2102)+1,(AC2102-AB2102+1))</f>
        <v>30</v>
      </c>
      <c r="F2102" s="220" t="n">
        <f aca="false">E2102*SUM(P2102:Q2102)</f>
        <v>150000</v>
      </c>
      <c r="G2102" s="196" t="n">
        <v>1246785</v>
      </c>
      <c r="H2102" s="197" t="n">
        <v>37026.3712152778</v>
      </c>
      <c r="I2102" s="0" t="s">
        <v>2407</v>
      </c>
      <c r="M2102" s="0" t="s">
        <v>927</v>
      </c>
      <c r="N2102" s="0" t="s">
        <v>1719</v>
      </c>
      <c r="O2102" s="0" t="s">
        <v>2554</v>
      </c>
      <c r="P2102" s="198" t="n">
        <v>5000</v>
      </c>
      <c r="S2102" s="0" t="s">
        <v>327</v>
      </c>
      <c r="T2102" s="0" t="s">
        <v>1721</v>
      </c>
      <c r="U2102" s="200" t="n">
        <v>6.15</v>
      </c>
      <c r="V2102" s="0" t="s">
        <v>2408</v>
      </c>
      <c r="W2102" s="0" t="s">
        <v>2317</v>
      </c>
      <c r="X2102" s="0" t="s">
        <v>1724</v>
      </c>
      <c r="Y2102" s="0" t="s">
        <v>1376</v>
      </c>
      <c r="Z2102" s="0" t="s">
        <v>646</v>
      </c>
      <c r="AA2102" s="0" t="n">
        <v>789585</v>
      </c>
      <c r="AB2102" s="197" t="n">
        <v>37043.875</v>
      </c>
      <c r="AC2102" s="197" t="n">
        <v>37072.875</v>
      </c>
    </row>
    <row r="2103" customFormat="false" ht="12.75" hidden="false" customHeight="false" outlineLevel="0" collapsed="false">
      <c r="A2103" s="191" t="str">
        <f aca="false">B2103&amp;" "&amp;C2103&amp;" "&amp;D2103</f>
        <v>US Crude Financial</v>
      </c>
      <c r="B2103" s="191" t="str">
        <f aca="false">IF((LEFT(N2103,2)="US"),"US","")</f>
        <v>US</v>
      </c>
      <c r="C2103" s="191" t="str">
        <f aca="false">M2103</f>
        <v>Crude</v>
      </c>
      <c r="D2103" s="191" t="str">
        <f aca="false">IF(ISNUMBER(FIND("Phy",N2103))=TRUE(),"Physical","Financial")</f>
        <v>Financial</v>
      </c>
      <c r="E2103" s="191" t="n">
        <f aca="false">IF(VLOOKUP(S2103,'DD-Lookup'!$J$6:$L$50,3,FALSE())="Monthly",(YEAR(AC2103)-YEAR(AB2103))*12+MONTH(AC2103)-MONTH(AB2103)+1,(AC2103-AB2103+1))</f>
        <v>1</v>
      </c>
      <c r="F2103" s="220" t="n">
        <f aca="false">E2103*SUM(P2103:Q2103)</f>
        <v>50000</v>
      </c>
      <c r="G2103" s="196" t="n">
        <v>1246786</v>
      </c>
      <c r="H2103" s="197" t="n">
        <v>37026.37125</v>
      </c>
      <c r="I2103" s="0" t="s">
        <v>1340</v>
      </c>
      <c r="M2103" s="0" t="s">
        <v>60</v>
      </c>
      <c r="N2103" s="0" t="s">
        <v>1138</v>
      </c>
      <c r="O2103" s="0" t="s">
        <v>1139</v>
      </c>
      <c r="Q2103" s="198" t="n">
        <v>50000</v>
      </c>
      <c r="S2103" s="0" t="s">
        <v>1140</v>
      </c>
      <c r="T2103" s="0" t="s">
        <v>772</v>
      </c>
      <c r="U2103" s="200" t="n">
        <v>28.88</v>
      </c>
      <c r="V2103" s="0" t="s">
        <v>2361</v>
      </c>
      <c r="W2103" s="0" t="s">
        <v>1142</v>
      </c>
      <c r="X2103" s="0" t="s">
        <v>1143</v>
      </c>
      <c r="Y2103" s="0" t="s">
        <v>893</v>
      </c>
      <c r="Z2103" s="0" t="s">
        <v>573</v>
      </c>
      <c r="AA2103" s="0" t="s">
        <v>2555</v>
      </c>
      <c r="AB2103" s="197" t="n">
        <v>37043</v>
      </c>
      <c r="AC2103" s="197" t="n">
        <v>37072</v>
      </c>
    </row>
    <row r="2104" customFormat="false" ht="12.75" hidden="false" customHeight="false" outlineLevel="0" collapsed="false">
      <c r="A2104" s="191" t="str">
        <f aca="false">B2104&amp;" "&amp;C2104&amp;" "&amp;D2104</f>
        <v>US Natural Gas Physical</v>
      </c>
      <c r="B2104" s="191" t="str">
        <f aca="false">IF((LEFT(N2104,2)="US"),"US","")</f>
        <v>US</v>
      </c>
      <c r="C2104" s="191" t="str">
        <f aca="false">M2104</f>
        <v>Natural Gas</v>
      </c>
      <c r="D2104" s="191" t="str">
        <f aca="false">IF(ISNUMBER(FIND("Phy",N2104))=TRUE(),"Physical","Financial")</f>
        <v>Physical</v>
      </c>
      <c r="E2104" s="191" t="n">
        <f aca="false">IF(VLOOKUP(S2104,'DD-Lookup'!$J$6:$L$50,3,FALSE())="Monthly",(YEAR(AC2104)-YEAR(AB2104))*12+MONTH(AC2104)-MONTH(AB2104)+1,(AC2104-AB2104+1))</f>
        <v>1</v>
      </c>
      <c r="F2104" s="220" t="n">
        <f aca="false">E2104*SUM(P2104:Q2104)</f>
        <v>25000</v>
      </c>
      <c r="G2104" s="196" t="n">
        <v>1246787</v>
      </c>
      <c r="H2104" s="197" t="n">
        <v>37026.3712962963</v>
      </c>
      <c r="I2104" s="0" t="s">
        <v>1661</v>
      </c>
      <c r="M2104" s="0" t="s">
        <v>927</v>
      </c>
      <c r="N2104" s="0" t="s">
        <v>1371</v>
      </c>
      <c r="O2104" s="0" t="s">
        <v>1553</v>
      </c>
      <c r="P2104" s="198" t="n">
        <v>25000</v>
      </c>
      <c r="S2104" s="0" t="s">
        <v>1343</v>
      </c>
      <c r="T2104" s="0" t="s">
        <v>772</v>
      </c>
      <c r="U2104" s="200" t="n">
        <v>4.47</v>
      </c>
      <c r="V2104" s="0" t="s">
        <v>2166</v>
      </c>
      <c r="W2104" s="0" t="s">
        <v>1555</v>
      </c>
      <c r="X2104" s="0" t="s">
        <v>1556</v>
      </c>
      <c r="Y2104" s="0" t="s">
        <v>1376</v>
      </c>
      <c r="Z2104" s="0" t="s">
        <v>573</v>
      </c>
      <c r="AA2104" s="0" t="n">
        <v>789586</v>
      </c>
      <c r="AB2104" s="197" t="n">
        <v>37027.875</v>
      </c>
      <c r="AC2104" s="197" t="n">
        <v>37027.875</v>
      </c>
    </row>
    <row r="2105" customFormat="false" ht="12.75" hidden="false" customHeight="false" outlineLevel="0" collapsed="false">
      <c r="A2105" s="191" t="str">
        <f aca="false">B2105&amp;" "&amp;C2105&amp;" "&amp;D2105</f>
        <v>US Power Physical</v>
      </c>
      <c r="B2105" s="191" t="str">
        <f aca="false">IF((LEFT(N2105,2)="US"),"US","")</f>
        <v>US</v>
      </c>
      <c r="C2105" s="191" t="str">
        <f aca="false">M2105</f>
        <v>Power</v>
      </c>
      <c r="D2105" s="191" t="str">
        <f aca="false">IF(ISNUMBER(FIND("Phy",N2105))=TRUE(),"Physical","Financial")</f>
        <v>Physical</v>
      </c>
      <c r="E2105" s="191" t="n">
        <f aca="false">IF(VLOOKUP(S2105,'DD-Lookup'!$J$6:$L$50,3,FALSE())="Monthly",(YEAR(AC2105)-YEAR(AB2105))*12+MONTH(AC2105)-MONTH(AB2105)+1,(AC2105-AB2105+1))</f>
        <v>1</v>
      </c>
      <c r="F2105" s="220" t="n">
        <f aca="false">E2105*SUM(P2105:Q2105)</f>
        <v>25</v>
      </c>
      <c r="G2105" s="196" t="n">
        <v>1246788</v>
      </c>
      <c r="H2105" s="197" t="n">
        <v>37026.3713425926</v>
      </c>
      <c r="I2105" s="0" t="s">
        <v>1811</v>
      </c>
      <c r="M2105" s="0" t="s">
        <v>72</v>
      </c>
      <c r="N2105" s="0" t="s">
        <v>1741</v>
      </c>
      <c r="O2105" s="0" t="s">
        <v>1863</v>
      </c>
      <c r="P2105" s="198" t="n">
        <v>25</v>
      </c>
      <c r="S2105" s="0" t="s">
        <v>781</v>
      </c>
      <c r="T2105" s="0" t="s">
        <v>772</v>
      </c>
      <c r="U2105" s="200" t="n">
        <v>250</v>
      </c>
      <c r="V2105" s="0" t="s">
        <v>2068</v>
      </c>
      <c r="W2105" s="0" t="s">
        <v>1762</v>
      </c>
      <c r="X2105" s="0" t="s">
        <v>1826</v>
      </c>
      <c r="Y2105" s="0" t="s">
        <v>1167</v>
      </c>
      <c r="Z2105" s="0" t="s">
        <v>628</v>
      </c>
      <c r="AA2105" s="0" t="n">
        <v>611180.1</v>
      </c>
      <c r="AB2105" s="197" t="n">
        <v>37027.875</v>
      </c>
      <c r="AC2105" s="197" t="n">
        <v>37027.875</v>
      </c>
    </row>
    <row r="2106" customFormat="false" ht="12.75" hidden="false" customHeight="false" outlineLevel="0" collapsed="false">
      <c r="A2106" s="191" t="str">
        <f aca="false">B2106&amp;" "&amp;C2106&amp;" "&amp;D2106</f>
        <v>US Natural Gas Physical</v>
      </c>
      <c r="B2106" s="191" t="str">
        <f aca="false">IF((LEFT(N2106,2)="US"),"US","")</f>
        <v>US</v>
      </c>
      <c r="C2106" s="191" t="str">
        <f aca="false">M2106</f>
        <v>Natural Gas</v>
      </c>
      <c r="D2106" s="191" t="str">
        <f aca="false">IF(ISNUMBER(FIND("Phy",N2106))=TRUE(),"Physical","Financial")</f>
        <v>Physical</v>
      </c>
      <c r="E2106" s="191" t="n">
        <f aca="false">IF(VLOOKUP(S2106,'DD-Lookup'!$J$6:$L$50,3,FALSE())="Monthly",(YEAR(AC2106)-YEAR(AB2106))*12+MONTH(AC2106)-MONTH(AB2106)+1,(AC2106-AB2106+1))</f>
        <v>1</v>
      </c>
      <c r="F2106" s="220" t="n">
        <f aca="false">E2106*SUM(P2106:Q2106)</f>
        <v>1824</v>
      </c>
      <c r="G2106" s="196" t="n">
        <v>1246790</v>
      </c>
      <c r="H2106" s="197" t="n">
        <v>37026.3713657407</v>
      </c>
      <c r="I2106" s="0" t="s">
        <v>1647</v>
      </c>
      <c r="M2106" s="0" t="s">
        <v>927</v>
      </c>
      <c r="N2106" s="0" t="s">
        <v>1371</v>
      </c>
      <c r="O2106" s="0" t="s">
        <v>2249</v>
      </c>
      <c r="Q2106" s="198" t="n">
        <v>1824</v>
      </c>
      <c r="S2106" s="0" t="s">
        <v>1343</v>
      </c>
      <c r="T2106" s="0" t="s">
        <v>772</v>
      </c>
      <c r="U2106" s="200" t="n">
        <v>4.5775</v>
      </c>
      <c r="V2106" s="0" t="s">
        <v>1648</v>
      </c>
      <c r="W2106" s="0" t="s">
        <v>1374</v>
      </c>
      <c r="X2106" s="0" t="s">
        <v>1375</v>
      </c>
      <c r="Y2106" s="0" t="s">
        <v>1376</v>
      </c>
      <c r="Z2106" s="0" t="s">
        <v>573</v>
      </c>
      <c r="AA2106" s="0" t="n">
        <v>789587</v>
      </c>
      <c r="AB2106" s="197" t="n">
        <v>37027.875</v>
      </c>
      <c r="AC2106" s="197" t="n">
        <v>37027.875</v>
      </c>
    </row>
    <row r="2107" customFormat="false" ht="12.75" hidden="false" customHeight="false" outlineLevel="0" collapsed="false">
      <c r="A2107" s="191" t="str">
        <f aca="false">B2107&amp;" "&amp;C2107&amp;" "&amp;D2107</f>
        <v>US Natural Gas Physical</v>
      </c>
      <c r="B2107" s="191" t="str">
        <f aca="false">IF((LEFT(N2107,2)="US"),"US","")</f>
        <v>US</v>
      </c>
      <c r="C2107" s="191" t="str">
        <f aca="false">M2107</f>
        <v>Natural Gas</v>
      </c>
      <c r="D2107" s="191" t="str">
        <f aca="false">IF(ISNUMBER(FIND("Phy",N2107))=TRUE(),"Physical","Financial")</f>
        <v>Physical</v>
      </c>
      <c r="E2107" s="191" t="n">
        <f aca="false">IF(VLOOKUP(S2107,'DD-Lookup'!$J$6:$L$50,3,FALSE())="Monthly",(YEAR(AC2107)-YEAR(AB2107))*12+MONTH(AC2107)-MONTH(AB2107)+1,(AC2107-AB2107+1))</f>
        <v>1</v>
      </c>
      <c r="F2107" s="220" t="n">
        <f aca="false">E2107*SUM(P2107:Q2107)</f>
        <v>1483</v>
      </c>
      <c r="G2107" s="196" t="n">
        <v>1246789</v>
      </c>
      <c r="H2107" s="197" t="n">
        <v>37026.3713657407</v>
      </c>
      <c r="I2107" s="0" t="s">
        <v>2012</v>
      </c>
      <c r="M2107" s="0" t="s">
        <v>927</v>
      </c>
      <c r="N2107" s="0" t="s">
        <v>1371</v>
      </c>
      <c r="O2107" s="0" t="s">
        <v>1612</v>
      </c>
      <c r="Q2107" s="198" t="n">
        <v>1483</v>
      </c>
      <c r="S2107" s="0" t="s">
        <v>1343</v>
      </c>
      <c r="T2107" s="0" t="s">
        <v>772</v>
      </c>
      <c r="U2107" s="200" t="n">
        <v>4.74</v>
      </c>
      <c r="V2107" s="0" t="s">
        <v>2013</v>
      </c>
      <c r="W2107" s="0" t="s">
        <v>1614</v>
      </c>
      <c r="X2107" s="0" t="s">
        <v>1615</v>
      </c>
      <c r="Y2107" s="0" t="s">
        <v>1376</v>
      </c>
      <c r="Z2107" s="0" t="s">
        <v>573</v>
      </c>
      <c r="AA2107" s="0" t="n">
        <v>789588</v>
      </c>
      <c r="AB2107" s="197" t="n">
        <v>37027.875</v>
      </c>
      <c r="AC2107" s="197" t="n">
        <v>37027.875</v>
      </c>
    </row>
    <row r="2108" customFormat="false" ht="12.75" hidden="false" customHeight="false" outlineLevel="0" collapsed="false">
      <c r="A2108" s="191" t="str">
        <f aca="false">B2108&amp;" "&amp;C2108&amp;" "&amp;D2108</f>
        <v>US Natural Gas Financial</v>
      </c>
      <c r="B2108" s="191" t="str">
        <f aca="false">IF((LEFT(N2108,2)="US"),"US","")</f>
        <v>US</v>
      </c>
      <c r="C2108" s="191" t="str">
        <f aca="false">M2108</f>
        <v>Natural Gas</v>
      </c>
      <c r="D2108" s="191" t="str">
        <f aca="false">IF(ISNUMBER(FIND("Phy",N2108))=TRUE(),"Physical","Financial")</f>
        <v>Financial</v>
      </c>
      <c r="E2108" s="191" t="n">
        <f aca="false">IF(VLOOKUP(S2108,'DD-Lookup'!$J$6:$L$50,3,FALSE())="Monthly",(YEAR(AC2108)-YEAR(AB2108))*12+MONTH(AC2108)-MONTH(AB2108)+1,(AC2108-AB2108+1))</f>
        <v>16</v>
      </c>
      <c r="F2108" s="220" t="n">
        <f aca="false">E2108*SUM(P2108:Q2108)</f>
        <v>240000</v>
      </c>
      <c r="G2108" s="196" t="n">
        <v>1246791</v>
      </c>
      <c r="H2108" s="197" t="n">
        <v>37026.3713773148</v>
      </c>
      <c r="I2108" s="0" t="s">
        <v>1228</v>
      </c>
      <c r="M2108" s="0" t="s">
        <v>927</v>
      </c>
      <c r="N2108" s="0" t="s">
        <v>1341</v>
      </c>
      <c r="O2108" s="0" t="s">
        <v>1518</v>
      </c>
      <c r="P2108" s="198" t="n">
        <v>15000</v>
      </c>
      <c r="S2108" s="0" t="s">
        <v>1343</v>
      </c>
      <c r="T2108" s="0" t="s">
        <v>772</v>
      </c>
      <c r="U2108" s="200" t="n">
        <v>4.455</v>
      </c>
      <c r="V2108" s="0" t="s">
        <v>2466</v>
      </c>
      <c r="W2108" s="0" t="s">
        <v>1520</v>
      </c>
      <c r="X2108" s="0" t="s">
        <v>1521</v>
      </c>
      <c r="Y2108" s="0" t="s">
        <v>893</v>
      </c>
      <c r="Z2108" s="0" t="s">
        <v>573</v>
      </c>
      <c r="AA2108" s="0" t="s">
        <v>2556</v>
      </c>
      <c r="AB2108" s="197" t="n">
        <v>37027.875</v>
      </c>
      <c r="AC2108" s="197" t="n">
        <v>37042.875</v>
      </c>
      <c r="AD2108" s="0" t="n">
        <f aca="false">(AC2108-AB2108+1)*SUM(P2108:Q2108)</f>
        <v>240000</v>
      </c>
    </row>
    <row r="2109" customFormat="false" ht="12.75" hidden="false" customHeight="false" outlineLevel="0" collapsed="false">
      <c r="A2109" s="191" t="str">
        <f aca="false">B2109&amp;" "&amp;C2109&amp;" "&amp;D2109</f>
        <v>US Natural Gas Physical</v>
      </c>
      <c r="B2109" s="191" t="str">
        <f aca="false">IF((LEFT(N2109,2)="US"),"US","")</f>
        <v>US</v>
      </c>
      <c r="C2109" s="191" t="str">
        <f aca="false">M2109</f>
        <v>Natural Gas</v>
      </c>
      <c r="D2109" s="191" t="str">
        <f aca="false">IF(ISNUMBER(FIND("Phy",N2109))=TRUE(),"Physical","Financial")</f>
        <v>Physical</v>
      </c>
      <c r="E2109" s="191" t="n">
        <f aca="false">IF(VLOOKUP(S2109,'DD-Lookup'!$J$6:$L$50,3,FALSE())="Monthly",(YEAR(AC2109)-YEAR(AB2109))*12+MONTH(AC2109)-MONTH(AB2109)+1,(AC2109-AB2109+1))</f>
        <v>1</v>
      </c>
      <c r="F2109" s="220" t="n">
        <f aca="false">E2109*SUM(P2109:Q2109)</f>
        <v>969</v>
      </c>
      <c r="G2109" s="196" t="n">
        <v>1246792</v>
      </c>
      <c r="H2109" s="197" t="n">
        <v>37026.3713888889</v>
      </c>
      <c r="I2109" s="0" t="s">
        <v>1251</v>
      </c>
      <c r="M2109" s="0" t="s">
        <v>927</v>
      </c>
      <c r="N2109" s="0" t="s">
        <v>1371</v>
      </c>
      <c r="O2109" s="0" t="s">
        <v>2038</v>
      </c>
      <c r="Q2109" s="198" t="n">
        <v>969</v>
      </c>
      <c r="S2109" s="0" t="s">
        <v>1343</v>
      </c>
      <c r="T2109" s="0" t="s">
        <v>772</v>
      </c>
      <c r="U2109" s="200" t="n">
        <v>4.48</v>
      </c>
      <c r="V2109" s="0" t="s">
        <v>1937</v>
      </c>
      <c r="W2109" s="0" t="s">
        <v>1555</v>
      </c>
      <c r="X2109" s="0" t="s">
        <v>1556</v>
      </c>
      <c r="Y2109" s="0" t="s">
        <v>1376</v>
      </c>
      <c r="Z2109" s="0" t="s">
        <v>573</v>
      </c>
      <c r="AA2109" s="0" t="n">
        <v>789590</v>
      </c>
      <c r="AB2109" s="197" t="n">
        <v>37027.875</v>
      </c>
      <c r="AC2109" s="197" t="n">
        <v>37027.875</v>
      </c>
    </row>
    <row r="2110" customFormat="false" ht="12.75" hidden="false" customHeight="false" outlineLevel="0" collapsed="false">
      <c r="A2110" s="191" t="str">
        <f aca="false">B2110&amp;" "&amp;C2110&amp;" "&amp;D2110</f>
        <v>US Natural Gas Physical</v>
      </c>
      <c r="B2110" s="191" t="str">
        <f aca="false">IF((LEFT(N2110,2)="US"),"US","")</f>
        <v>US</v>
      </c>
      <c r="C2110" s="191" t="str">
        <f aca="false">M2110</f>
        <v>Natural Gas</v>
      </c>
      <c r="D2110" s="191" t="str">
        <f aca="false">IF(ISNUMBER(FIND("Phy",N2110))=TRUE(),"Physical","Financial")</f>
        <v>Physical</v>
      </c>
      <c r="E2110" s="191" t="n">
        <f aca="false">IF(VLOOKUP(S2110,'DD-Lookup'!$J$6:$L$50,3,FALSE())="Monthly",(YEAR(AC2110)-YEAR(AB2110))*12+MONTH(AC2110)-MONTH(AB2110)+1,(AC2110-AB2110+1))</f>
        <v>1</v>
      </c>
      <c r="F2110" s="220" t="n">
        <f aca="false">E2110*SUM(P2110:Q2110)</f>
        <v>867</v>
      </c>
      <c r="G2110" s="196" t="n">
        <v>1246793</v>
      </c>
      <c r="H2110" s="197" t="n">
        <v>37026.371412037</v>
      </c>
      <c r="I2110" s="0" t="s">
        <v>1340</v>
      </c>
      <c r="M2110" s="0" t="s">
        <v>927</v>
      </c>
      <c r="N2110" s="0" t="s">
        <v>1371</v>
      </c>
      <c r="O2110" s="0" t="s">
        <v>1651</v>
      </c>
      <c r="Q2110" s="198" t="n">
        <v>867</v>
      </c>
      <c r="S2110" s="0" t="s">
        <v>1343</v>
      </c>
      <c r="T2110" s="0" t="s">
        <v>772</v>
      </c>
      <c r="U2110" s="200" t="n">
        <v>4.865</v>
      </c>
      <c r="V2110" s="0" t="s">
        <v>1344</v>
      </c>
      <c r="W2110" s="0" t="s">
        <v>1635</v>
      </c>
      <c r="X2110" s="0" t="s">
        <v>1636</v>
      </c>
      <c r="Y2110" s="0" t="s">
        <v>1376</v>
      </c>
      <c r="Z2110" s="0" t="s">
        <v>573</v>
      </c>
      <c r="AA2110" s="0" t="n">
        <v>789591</v>
      </c>
      <c r="AB2110" s="197" t="n">
        <v>37027.875</v>
      </c>
      <c r="AC2110" s="197" t="n">
        <v>37027.875</v>
      </c>
    </row>
    <row r="2111" customFormat="false" ht="12.75" hidden="false" customHeight="false" outlineLevel="0" collapsed="false">
      <c r="A2111" s="191" t="str">
        <f aca="false">B2111&amp;" "&amp;C2111&amp;" "&amp;D2111</f>
        <v> Power Physical</v>
      </c>
      <c r="B2111" s="191" t="str">
        <f aca="false">IF((LEFT(N2111,2)="US"),"US","")</f>
        <v/>
      </c>
      <c r="C2111" s="191" t="str">
        <f aca="false">M2111</f>
        <v>Power</v>
      </c>
      <c r="D2111" s="191" t="str">
        <f aca="false">IF(ISNUMBER(FIND("Phy",N2111))=TRUE(),"Physical","Financial")</f>
        <v>Physical</v>
      </c>
      <c r="E2111" s="191" t="n">
        <f aca="false">IF(VLOOKUP(S2111,'DD-Lookup'!$J$6:$L$50,3,FALSE())="Monthly",(YEAR(AC2111)-YEAR(AB2111))*12+MONTH(AC2111)-MONTH(AB2111)+1,(AC2111-AB2111+1))</f>
        <v>5</v>
      </c>
      <c r="F2111" s="220" t="n">
        <f aca="false">E2111*SUM(P2111:Q2111)</f>
        <v>50</v>
      </c>
      <c r="G2111" s="196" t="n">
        <v>1246797</v>
      </c>
      <c r="H2111" s="197" t="n">
        <v>37026.3714699074</v>
      </c>
      <c r="I2111" s="0" t="s">
        <v>864</v>
      </c>
      <c r="M2111" s="0" t="s">
        <v>72</v>
      </c>
      <c r="N2111" s="0" t="s">
        <v>793</v>
      </c>
      <c r="O2111" s="0" t="s">
        <v>919</v>
      </c>
      <c r="P2111" s="198" t="n">
        <v>10</v>
      </c>
      <c r="S2111" s="0" t="s">
        <v>781</v>
      </c>
      <c r="T2111" s="0" t="s">
        <v>795</v>
      </c>
      <c r="U2111" s="200" t="n">
        <v>26</v>
      </c>
      <c r="V2111" s="0" t="s">
        <v>865</v>
      </c>
      <c r="W2111" s="0" t="s">
        <v>797</v>
      </c>
      <c r="X2111" s="0" t="s">
        <v>798</v>
      </c>
      <c r="Y2111" s="0" t="s">
        <v>799</v>
      </c>
      <c r="Z2111" s="0" t="s">
        <v>800</v>
      </c>
      <c r="AA2111" s="0" t="n">
        <v>102429.1</v>
      </c>
      <c r="AB2111" s="197" t="n">
        <v>37032.875</v>
      </c>
      <c r="AC2111" s="197" t="n">
        <v>37036.875</v>
      </c>
    </row>
    <row r="2112" customFormat="false" ht="12.75" hidden="false" customHeight="false" outlineLevel="0" collapsed="false">
      <c r="A2112" s="191" t="str">
        <f aca="false">B2112&amp;" "&amp;C2112&amp;" "&amp;D2112</f>
        <v>US Natural Gas Physical</v>
      </c>
      <c r="B2112" s="191" t="str">
        <f aca="false">IF((LEFT(N2112,2)="US"),"US","")</f>
        <v>US</v>
      </c>
      <c r="C2112" s="191" t="str">
        <f aca="false">M2112</f>
        <v>Natural Gas</v>
      </c>
      <c r="D2112" s="191" t="str">
        <f aca="false">IF(ISNUMBER(FIND("Phy",N2112))=TRUE(),"Physical","Financial")</f>
        <v>Physical</v>
      </c>
      <c r="E2112" s="191" t="n">
        <f aca="false">IF(VLOOKUP(S2112,'DD-Lookup'!$J$6:$L$50,3,FALSE())="Monthly",(YEAR(AC2112)-YEAR(AB2112))*12+MONTH(AC2112)-MONTH(AB2112)+1,(AC2112-AB2112+1))</f>
        <v>1</v>
      </c>
      <c r="F2112" s="220" t="n">
        <f aca="false">E2112*SUM(P2112:Q2112)</f>
        <v>4000</v>
      </c>
      <c r="G2112" s="196" t="n">
        <v>1246796</v>
      </c>
      <c r="H2112" s="197" t="n">
        <v>37026.3714699074</v>
      </c>
      <c r="I2112" s="0" t="s">
        <v>1661</v>
      </c>
      <c r="M2112" s="0" t="s">
        <v>927</v>
      </c>
      <c r="N2112" s="0" t="s">
        <v>1371</v>
      </c>
      <c r="O2112" s="0" t="s">
        <v>1435</v>
      </c>
      <c r="P2112" s="198" t="n">
        <v>4000</v>
      </c>
      <c r="S2112" s="0" t="s">
        <v>1343</v>
      </c>
      <c r="T2112" s="0" t="s">
        <v>772</v>
      </c>
      <c r="U2112" s="200" t="n">
        <v>4.33</v>
      </c>
      <c r="V2112" s="0" t="s">
        <v>2538</v>
      </c>
      <c r="W2112" s="0" t="s">
        <v>1424</v>
      </c>
      <c r="X2112" s="0" t="s">
        <v>1425</v>
      </c>
      <c r="Y2112" s="0" t="s">
        <v>1376</v>
      </c>
      <c r="Z2112" s="0" t="s">
        <v>573</v>
      </c>
      <c r="AA2112" s="0" t="n">
        <v>789593</v>
      </c>
      <c r="AB2112" s="197" t="n">
        <v>37027.875</v>
      </c>
      <c r="AC2112" s="197" t="n">
        <v>37027.875</v>
      </c>
    </row>
    <row r="2113" customFormat="false" ht="12.75" hidden="false" customHeight="false" outlineLevel="0" collapsed="false">
      <c r="A2113" s="191" t="str">
        <f aca="false">B2113&amp;" "&amp;C2113&amp;" "&amp;D2113</f>
        <v>US Natural Gas Physical</v>
      </c>
      <c r="B2113" s="191" t="str">
        <f aca="false">IF((LEFT(N2113,2)="US"),"US","")</f>
        <v>US</v>
      </c>
      <c r="C2113" s="191" t="str">
        <f aca="false">M2113</f>
        <v>Natural Gas</v>
      </c>
      <c r="D2113" s="191" t="str">
        <f aca="false">IF(ISNUMBER(FIND("Phy",N2113))=TRUE(),"Physical","Financial")</f>
        <v>Physical</v>
      </c>
      <c r="E2113" s="191" t="n">
        <f aca="false">IF(VLOOKUP(S2113,'DD-Lookup'!$J$6:$L$50,3,FALSE())="Monthly",(YEAR(AC2113)-YEAR(AB2113))*12+MONTH(AC2113)-MONTH(AB2113)+1,(AC2113-AB2113+1))</f>
        <v>1</v>
      </c>
      <c r="F2113" s="220" t="n">
        <f aca="false">E2113*SUM(P2113:Q2113)</f>
        <v>1000</v>
      </c>
      <c r="G2113" s="196" t="n">
        <v>1246795</v>
      </c>
      <c r="H2113" s="197" t="n">
        <v>37026.3714699074</v>
      </c>
      <c r="I2113" s="0" t="s">
        <v>1694</v>
      </c>
      <c r="M2113" s="0" t="s">
        <v>927</v>
      </c>
      <c r="N2113" s="0" t="s">
        <v>1371</v>
      </c>
      <c r="O2113" s="0" t="s">
        <v>1435</v>
      </c>
      <c r="P2113" s="198" t="n">
        <v>1000</v>
      </c>
      <c r="S2113" s="0" t="s">
        <v>1343</v>
      </c>
      <c r="T2113" s="0" t="s">
        <v>772</v>
      </c>
      <c r="U2113" s="200" t="n">
        <v>4.33</v>
      </c>
      <c r="V2113" s="0" t="s">
        <v>1695</v>
      </c>
      <c r="W2113" s="0" t="s">
        <v>1424</v>
      </c>
      <c r="X2113" s="0" t="s">
        <v>1425</v>
      </c>
      <c r="Y2113" s="0" t="s">
        <v>1376</v>
      </c>
      <c r="Z2113" s="0" t="s">
        <v>573</v>
      </c>
      <c r="AA2113" s="0" t="n">
        <v>789592</v>
      </c>
      <c r="AB2113" s="197" t="n">
        <v>37027.875</v>
      </c>
      <c r="AC2113" s="197" t="n">
        <v>37027.875</v>
      </c>
    </row>
    <row r="2114" customFormat="false" ht="12.75" hidden="false" customHeight="false" outlineLevel="0" collapsed="false">
      <c r="A2114" s="191" t="str">
        <f aca="false">B2114&amp;" "&amp;C2114&amp;" "&amp;D2114</f>
        <v>US Natural Gas Physical</v>
      </c>
      <c r="B2114" s="191" t="str">
        <f aca="false">IF((LEFT(N2114,2)="US"),"US","")</f>
        <v>US</v>
      </c>
      <c r="C2114" s="191" t="str">
        <f aca="false">M2114</f>
        <v>Natural Gas</v>
      </c>
      <c r="D2114" s="191" t="str">
        <f aca="false">IF(ISNUMBER(FIND("Phy",N2114))=TRUE(),"Physical","Financial")</f>
        <v>Physical</v>
      </c>
      <c r="E2114" s="191" t="n">
        <f aca="false">IF(VLOOKUP(S2114,'DD-Lookup'!$J$6:$L$50,3,FALSE())="Monthly",(YEAR(AC2114)-YEAR(AB2114))*12+MONTH(AC2114)-MONTH(AB2114)+1,(AC2114-AB2114+1))</f>
        <v>1</v>
      </c>
      <c r="F2114" s="220" t="n">
        <f aca="false">E2114*SUM(P2114:Q2114)</f>
        <v>3318</v>
      </c>
      <c r="G2114" s="196" t="n">
        <v>1246798</v>
      </c>
      <c r="H2114" s="197" t="n">
        <v>37026.3714930556</v>
      </c>
      <c r="I2114" s="0" t="s">
        <v>1441</v>
      </c>
      <c r="M2114" s="0" t="s">
        <v>927</v>
      </c>
      <c r="N2114" s="0" t="s">
        <v>1371</v>
      </c>
      <c r="O2114" s="0" t="s">
        <v>2324</v>
      </c>
      <c r="Q2114" s="198" t="n">
        <v>3318</v>
      </c>
      <c r="S2114" s="0" t="s">
        <v>1343</v>
      </c>
      <c r="T2114" s="0" t="s">
        <v>772</v>
      </c>
      <c r="U2114" s="200" t="n">
        <v>4.345</v>
      </c>
      <c r="V2114" s="0" t="s">
        <v>2421</v>
      </c>
      <c r="W2114" s="0" t="s">
        <v>1459</v>
      </c>
      <c r="X2114" s="0" t="s">
        <v>1460</v>
      </c>
      <c r="Y2114" s="0" t="s">
        <v>1376</v>
      </c>
      <c r="Z2114" s="0" t="s">
        <v>573</v>
      </c>
      <c r="AA2114" s="0" t="n">
        <v>789594</v>
      </c>
      <c r="AB2114" s="197" t="n">
        <v>37027.875</v>
      </c>
      <c r="AC2114" s="197" t="n">
        <v>37027.875</v>
      </c>
    </row>
    <row r="2115" customFormat="false" ht="12.75" hidden="false" customHeight="false" outlineLevel="0" collapsed="false">
      <c r="A2115" s="191" t="str">
        <f aca="false">B2115&amp;" "&amp;C2115&amp;" "&amp;D2115</f>
        <v>US Natural Gas Physical</v>
      </c>
      <c r="B2115" s="191" t="str">
        <f aca="false">IF((LEFT(N2115,2)="US"),"US","")</f>
        <v>US</v>
      </c>
      <c r="C2115" s="191" t="str">
        <f aca="false">M2115</f>
        <v>Natural Gas</v>
      </c>
      <c r="D2115" s="191" t="str">
        <f aca="false">IF(ISNUMBER(FIND("Phy",N2115))=TRUE(),"Physical","Financial")</f>
        <v>Physical</v>
      </c>
      <c r="E2115" s="191" t="n">
        <f aca="false">IF(VLOOKUP(S2115,'DD-Lookup'!$J$6:$L$50,3,FALSE())="Monthly",(YEAR(AC2115)-YEAR(AB2115))*12+MONTH(AC2115)-MONTH(AB2115)+1,(AC2115-AB2115+1))</f>
        <v>1</v>
      </c>
      <c r="F2115" s="220" t="n">
        <f aca="false">E2115*SUM(P2115:Q2115)</f>
        <v>10000</v>
      </c>
      <c r="G2115" s="196" t="n">
        <v>1246799</v>
      </c>
      <c r="H2115" s="197" t="n">
        <v>37026.3715393519</v>
      </c>
      <c r="I2115" s="0" t="s">
        <v>1661</v>
      </c>
      <c r="M2115" s="0" t="s">
        <v>927</v>
      </c>
      <c r="N2115" s="0" t="s">
        <v>2133</v>
      </c>
      <c r="O2115" s="0" t="s">
        <v>2134</v>
      </c>
      <c r="Q2115" s="198" t="n">
        <v>10000</v>
      </c>
      <c r="S2115" s="0" t="s">
        <v>1343</v>
      </c>
      <c r="T2115" s="0" t="s">
        <v>772</v>
      </c>
      <c r="U2115" s="200" t="n">
        <v>0</v>
      </c>
      <c r="V2115" s="0" t="s">
        <v>2118</v>
      </c>
      <c r="W2115" s="0" t="s">
        <v>1587</v>
      </c>
      <c r="X2115" s="0" t="s">
        <v>1588</v>
      </c>
      <c r="Y2115" s="0" t="s">
        <v>1376</v>
      </c>
      <c r="Z2115" s="0" t="s">
        <v>573</v>
      </c>
      <c r="AA2115" s="0" t="n">
        <v>789595</v>
      </c>
      <c r="AB2115" s="197" t="n">
        <v>37027.875</v>
      </c>
      <c r="AC2115" s="197" t="n">
        <v>37027.875</v>
      </c>
    </row>
    <row r="2116" customFormat="false" ht="12.75" hidden="false" customHeight="false" outlineLevel="0" collapsed="false">
      <c r="A2116" s="191" t="str">
        <f aca="false">B2116&amp;" "&amp;C2116&amp;" "&amp;D2116</f>
        <v> Natural Gas Physical</v>
      </c>
      <c r="B2116" s="191" t="str">
        <f aca="false">IF((LEFT(N2116,2)="US"),"US","")</f>
        <v/>
      </c>
      <c r="C2116" s="191" t="str">
        <f aca="false">M2116</f>
        <v>Natural Gas</v>
      </c>
      <c r="D2116" s="191" t="str">
        <f aca="false">IF(ISNUMBER(FIND("Phy",N2116))=TRUE(),"Physical","Financial")</f>
        <v>Physical</v>
      </c>
      <c r="E2116" s="191" t="n">
        <f aca="false">IF(VLOOKUP(S2116,'DD-Lookup'!$J$6:$L$50,3,FALSE())="Monthly",(YEAR(AC2116)-YEAR(AB2116))*12+MONTH(AC2116)-MONTH(AB2116)+1,(AC2116-AB2116+1))</f>
        <v>1</v>
      </c>
      <c r="F2116" s="220" t="n">
        <f aca="false">E2116*SUM(P2116:Q2116)</f>
        <v>10000</v>
      </c>
      <c r="G2116" s="196" t="n">
        <v>1246800</v>
      </c>
      <c r="H2116" s="197" t="n">
        <v>37026.3715856482</v>
      </c>
      <c r="I2116" s="0" t="s">
        <v>2107</v>
      </c>
      <c r="M2116" s="0" t="s">
        <v>927</v>
      </c>
      <c r="N2116" s="0" t="s">
        <v>1719</v>
      </c>
      <c r="O2116" s="0" t="s">
        <v>1720</v>
      </c>
      <c r="P2116" s="198" t="n">
        <v>10000</v>
      </c>
      <c r="S2116" s="0" t="s">
        <v>327</v>
      </c>
      <c r="T2116" s="0" t="s">
        <v>1721</v>
      </c>
      <c r="U2116" s="200" t="n">
        <v>6.06</v>
      </c>
      <c r="V2116" s="0" t="s">
        <v>2108</v>
      </c>
      <c r="W2116" s="0" t="s">
        <v>1723</v>
      </c>
      <c r="X2116" s="0" t="s">
        <v>1724</v>
      </c>
      <c r="Y2116" s="0" t="s">
        <v>1376</v>
      </c>
      <c r="Z2116" s="0" t="s">
        <v>646</v>
      </c>
      <c r="AA2116" s="0" t="n">
        <v>789596</v>
      </c>
      <c r="AB2116" s="197" t="n">
        <v>37026.875</v>
      </c>
      <c r="AC2116" s="197" t="n">
        <v>37026.875</v>
      </c>
    </row>
    <row r="2117" customFormat="false" ht="12.75" hidden="false" customHeight="false" outlineLevel="0" collapsed="false">
      <c r="A2117" s="191" t="str">
        <f aca="false">B2117&amp;" "&amp;C2117&amp;" "&amp;D2117</f>
        <v> Power Physical</v>
      </c>
      <c r="B2117" s="191" t="str">
        <f aca="false">IF((LEFT(N2117,2)="US"),"US","")</f>
        <v/>
      </c>
      <c r="C2117" s="191" t="str">
        <f aca="false">M2117</f>
        <v>Power</v>
      </c>
      <c r="D2117" s="191" t="str">
        <f aca="false">IF(ISNUMBER(FIND("Phy",N2117))=TRUE(),"Physical","Financial")</f>
        <v>Physical</v>
      </c>
      <c r="E2117" s="191" t="n">
        <f aca="false">IF(VLOOKUP(S2117,'DD-Lookup'!$J$6:$L$50,3,FALSE())="Monthly",(YEAR(AC2117)-YEAR(AB2117))*12+MONTH(AC2117)-MONTH(AB2117)+1,(AC2117-AB2117+1))</f>
        <v>5</v>
      </c>
      <c r="F2117" s="220" t="n">
        <f aca="false">E2117*SUM(P2117:Q2117)</f>
        <v>125</v>
      </c>
      <c r="G2117" s="196" t="n">
        <v>1246801</v>
      </c>
      <c r="H2117" s="197" t="n">
        <v>37026.3716087963</v>
      </c>
      <c r="I2117" s="0" t="s">
        <v>835</v>
      </c>
      <c r="M2117" s="0" t="s">
        <v>72</v>
      </c>
      <c r="N2117" s="0" t="s">
        <v>793</v>
      </c>
      <c r="O2117" s="0" t="s">
        <v>919</v>
      </c>
      <c r="Q2117" s="198" t="n">
        <v>25</v>
      </c>
      <c r="S2117" s="0" t="s">
        <v>781</v>
      </c>
      <c r="T2117" s="0" t="s">
        <v>795</v>
      </c>
      <c r="U2117" s="200" t="n">
        <v>26.1</v>
      </c>
      <c r="V2117" s="0" t="s">
        <v>837</v>
      </c>
      <c r="W2117" s="0" t="s">
        <v>797</v>
      </c>
      <c r="X2117" s="0" t="s">
        <v>798</v>
      </c>
      <c r="Y2117" s="0" t="s">
        <v>799</v>
      </c>
      <c r="Z2117" s="0" t="s">
        <v>800</v>
      </c>
      <c r="AA2117" s="0" t="n">
        <v>102430.1</v>
      </c>
      <c r="AB2117" s="197" t="n">
        <v>37032.875</v>
      </c>
      <c r="AC2117" s="197" t="n">
        <v>37036.875</v>
      </c>
    </row>
    <row r="2118" customFormat="false" ht="12.75" hidden="false" customHeight="false" outlineLevel="0" collapsed="false">
      <c r="A2118" s="191" t="str">
        <f aca="false">B2118&amp;" "&amp;C2118&amp;" "&amp;D2118</f>
        <v>US Natural Gas Physical</v>
      </c>
      <c r="B2118" s="191" t="str">
        <f aca="false">IF((LEFT(N2118,2)="US"),"US","")</f>
        <v>US</v>
      </c>
      <c r="C2118" s="191" t="str">
        <f aca="false">M2118</f>
        <v>Natural Gas</v>
      </c>
      <c r="D2118" s="191" t="str">
        <f aca="false">IF(ISNUMBER(FIND("Phy",N2118))=TRUE(),"Physical","Financial")</f>
        <v>Physical</v>
      </c>
      <c r="E2118" s="191" t="n">
        <f aca="false">IF(VLOOKUP(S2118,'DD-Lookup'!$J$6:$L$50,3,FALSE())="Monthly",(YEAR(AC2118)-YEAR(AB2118))*12+MONTH(AC2118)-MONTH(AB2118)+1,(AC2118-AB2118+1))</f>
        <v>1</v>
      </c>
      <c r="F2118" s="220" t="n">
        <f aca="false">E2118*SUM(P2118:Q2118)</f>
        <v>5000</v>
      </c>
      <c r="G2118" s="196" t="n">
        <v>1246802</v>
      </c>
      <c r="H2118" s="197" t="n">
        <v>37026.3716203704</v>
      </c>
      <c r="I2118" s="0" t="s">
        <v>1430</v>
      </c>
      <c r="M2118" s="0" t="s">
        <v>927</v>
      </c>
      <c r="N2118" s="0" t="s">
        <v>1371</v>
      </c>
      <c r="O2118" s="0" t="s">
        <v>1651</v>
      </c>
      <c r="Q2118" s="198" t="n">
        <v>5000</v>
      </c>
      <c r="S2118" s="0" t="s">
        <v>1343</v>
      </c>
      <c r="T2118" s="0" t="s">
        <v>772</v>
      </c>
      <c r="U2118" s="200" t="n">
        <v>4.865</v>
      </c>
      <c r="V2118" s="0" t="s">
        <v>2432</v>
      </c>
      <c r="W2118" s="0" t="s">
        <v>1635</v>
      </c>
      <c r="X2118" s="0" t="s">
        <v>1636</v>
      </c>
      <c r="Y2118" s="0" t="s">
        <v>1376</v>
      </c>
      <c r="Z2118" s="0" t="s">
        <v>573</v>
      </c>
      <c r="AA2118" s="0" t="n">
        <v>789597</v>
      </c>
      <c r="AB2118" s="197" t="n">
        <v>37027.875</v>
      </c>
      <c r="AC2118" s="197" t="n">
        <v>37027.875</v>
      </c>
    </row>
    <row r="2119" customFormat="false" ht="12.75" hidden="false" customHeight="false" outlineLevel="0" collapsed="false">
      <c r="A2119" s="191" t="str">
        <f aca="false">B2119&amp;" "&amp;C2119&amp;" "&amp;D2119</f>
        <v>US Natural Gas Physical</v>
      </c>
      <c r="B2119" s="191" t="str">
        <f aca="false">IF((LEFT(N2119,2)="US"),"US","")</f>
        <v>US</v>
      </c>
      <c r="C2119" s="191" t="str">
        <f aca="false">M2119</f>
        <v>Natural Gas</v>
      </c>
      <c r="D2119" s="191" t="str">
        <f aca="false">IF(ISNUMBER(FIND("Phy",N2119))=TRUE(),"Physical","Financial")</f>
        <v>Physical</v>
      </c>
      <c r="E2119" s="191" t="n">
        <f aca="false">IF(VLOOKUP(S2119,'DD-Lookup'!$J$6:$L$50,3,FALSE())="Monthly",(YEAR(AC2119)-YEAR(AB2119))*12+MONTH(AC2119)-MONTH(AB2119)+1,(AC2119-AB2119+1))</f>
        <v>1</v>
      </c>
      <c r="F2119" s="220" t="n">
        <f aca="false">E2119*SUM(P2119:Q2119)</f>
        <v>5000</v>
      </c>
      <c r="G2119" s="196" t="n">
        <v>1246803</v>
      </c>
      <c r="H2119" s="197" t="n">
        <v>37026.3716319444</v>
      </c>
      <c r="I2119" s="0" t="s">
        <v>609</v>
      </c>
      <c r="M2119" s="0" t="s">
        <v>927</v>
      </c>
      <c r="N2119" s="0" t="s">
        <v>1371</v>
      </c>
      <c r="O2119" s="0" t="s">
        <v>1967</v>
      </c>
      <c r="P2119" s="198" t="n">
        <v>5000</v>
      </c>
      <c r="S2119" s="0" t="s">
        <v>1343</v>
      </c>
      <c r="T2119" s="0" t="s">
        <v>772</v>
      </c>
      <c r="U2119" s="200" t="n">
        <v>4.325</v>
      </c>
      <c r="V2119" s="0" t="s">
        <v>1832</v>
      </c>
      <c r="W2119" s="0" t="s">
        <v>1459</v>
      </c>
      <c r="X2119" s="0" t="s">
        <v>1460</v>
      </c>
      <c r="Y2119" s="0" t="s">
        <v>1376</v>
      </c>
      <c r="Z2119" s="0" t="s">
        <v>573</v>
      </c>
      <c r="AA2119" s="0" t="n">
        <v>789598</v>
      </c>
      <c r="AB2119" s="197" t="n">
        <v>37027.875</v>
      </c>
      <c r="AC2119" s="197" t="n">
        <v>37027.875</v>
      </c>
    </row>
    <row r="2120" customFormat="false" ht="12.75" hidden="false" customHeight="false" outlineLevel="0" collapsed="false">
      <c r="A2120" s="191" t="str">
        <f aca="false">B2120&amp;" "&amp;C2120&amp;" "&amp;D2120</f>
        <v>US Crude Physical</v>
      </c>
      <c r="B2120" s="191" t="str">
        <f aca="false">IF((LEFT(N2120,2)="US"),"US","")</f>
        <v>US</v>
      </c>
      <c r="C2120" s="191" t="str">
        <f aca="false">M2120</f>
        <v>Crude</v>
      </c>
      <c r="D2120" s="191" t="str">
        <f aca="false">IF(ISNUMBER(FIND("Phy",N2120))=TRUE(),"Physical","Financial")</f>
        <v>Physical</v>
      </c>
      <c r="E2120" s="191" t="n">
        <f aca="false">IF(VLOOKUP(S2120,'DD-Lookup'!$J$6:$L$50,3,FALSE())="Monthly",(YEAR(AC2120)-YEAR(AB2120))*12+MONTH(AC2120)-MONTH(AB2120)+1,(AC2120-AB2120+1))</f>
        <v>30</v>
      </c>
      <c r="F2120" s="220" t="n">
        <f aca="false">E2120*SUM(P2120:Q2120)</f>
        <v>180000</v>
      </c>
      <c r="G2120" s="196" t="n">
        <v>1246804</v>
      </c>
      <c r="H2120" s="197" t="n">
        <v>37026.3716550926</v>
      </c>
      <c r="I2120" s="0" t="s">
        <v>2557</v>
      </c>
      <c r="M2120" s="0" t="s">
        <v>60</v>
      </c>
      <c r="N2120" s="0" t="s">
        <v>2558</v>
      </c>
      <c r="O2120" s="0" t="s">
        <v>2559</v>
      </c>
      <c r="Q2120" s="198" t="n">
        <v>6000</v>
      </c>
      <c r="S2120" s="0" t="s">
        <v>2560</v>
      </c>
      <c r="T2120" s="0" t="s">
        <v>772</v>
      </c>
      <c r="U2120" s="200" t="n">
        <v>2.79</v>
      </c>
      <c r="V2120" s="0" t="s">
        <v>2561</v>
      </c>
      <c r="W2120" s="0" t="s">
        <v>2492</v>
      </c>
      <c r="X2120" s="0" t="s">
        <v>2562</v>
      </c>
      <c r="Y2120" s="0" t="s">
        <v>893</v>
      </c>
      <c r="Z2120" s="0" t="s">
        <v>2563</v>
      </c>
      <c r="AA2120" s="0" t="s">
        <v>2564</v>
      </c>
      <c r="AB2120" s="197" t="n">
        <v>37043.875</v>
      </c>
      <c r="AC2120" s="197" t="n">
        <v>37072.875</v>
      </c>
    </row>
    <row r="2121" customFormat="false" ht="12.75" hidden="false" customHeight="false" outlineLevel="0" collapsed="false">
      <c r="A2121" s="191" t="str">
        <f aca="false">B2121&amp;" "&amp;C2121&amp;" "&amp;D2121</f>
        <v> Natural Gas Physical</v>
      </c>
      <c r="B2121" s="191" t="str">
        <f aca="false">IF((LEFT(N2121,2)="US"),"US","")</f>
        <v/>
      </c>
      <c r="C2121" s="191" t="str">
        <f aca="false">M2121</f>
        <v>Natural Gas</v>
      </c>
      <c r="D2121" s="191" t="str">
        <f aca="false">IF(ISNUMBER(FIND("Phy",N2121))=TRUE(),"Physical","Financial")</f>
        <v>Physical</v>
      </c>
      <c r="E2121" s="191" t="n">
        <f aca="false">IF(VLOOKUP(S2121,'DD-Lookup'!$J$6:$L$50,3,FALSE())="Monthly",(YEAR(AC2121)-YEAR(AB2121))*12+MONTH(AC2121)-MONTH(AB2121)+1,(AC2121-AB2121+1))</f>
        <v>1</v>
      </c>
      <c r="F2121" s="220" t="n">
        <f aca="false">E2121*SUM(P2121:Q2121)</f>
        <v>5000</v>
      </c>
      <c r="G2121" s="196" t="n">
        <v>1246807</v>
      </c>
      <c r="H2121" s="197" t="n">
        <v>37026.3716666667</v>
      </c>
      <c r="I2121" s="0" t="s">
        <v>2107</v>
      </c>
      <c r="M2121" s="0" t="s">
        <v>927</v>
      </c>
      <c r="N2121" s="0" t="s">
        <v>1719</v>
      </c>
      <c r="O2121" s="0" t="s">
        <v>2263</v>
      </c>
      <c r="Q2121" s="198" t="n">
        <v>5000</v>
      </c>
      <c r="S2121" s="0" t="s">
        <v>1343</v>
      </c>
      <c r="T2121" s="0" t="s">
        <v>772</v>
      </c>
      <c r="U2121" s="200" t="n">
        <v>4.39</v>
      </c>
      <c r="V2121" s="0" t="s">
        <v>2326</v>
      </c>
      <c r="W2121" s="0" t="s">
        <v>2265</v>
      </c>
      <c r="X2121" s="0" t="s">
        <v>2266</v>
      </c>
      <c r="Y2121" s="0" t="s">
        <v>1376</v>
      </c>
      <c r="Z2121" s="0" t="s">
        <v>646</v>
      </c>
      <c r="AA2121" s="0" t="n">
        <v>789600</v>
      </c>
      <c r="AB2121" s="197" t="n">
        <v>37027.875</v>
      </c>
      <c r="AC2121" s="197" t="n">
        <v>37027.875</v>
      </c>
    </row>
    <row r="2122" customFormat="false" ht="12.75" hidden="false" customHeight="false" outlineLevel="0" collapsed="false">
      <c r="A2122" s="191" t="str">
        <f aca="false">B2122&amp;" "&amp;C2122&amp;" "&amp;D2122</f>
        <v>US Natural Gas Financial</v>
      </c>
      <c r="B2122" s="191" t="str">
        <f aca="false">IF((LEFT(N2122,2)="US"),"US","")</f>
        <v>US</v>
      </c>
      <c r="C2122" s="191" t="str">
        <f aca="false">M2122</f>
        <v>Natural Gas</v>
      </c>
      <c r="D2122" s="191" t="str">
        <f aca="false">IF(ISNUMBER(FIND("Phy",N2122))=TRUE(),"Physical","Financial")</f>
        <v>Financial</v>
      </c>
      <c r="E2122" s="191" t="n">
        <f aca="false">IF(VLOOKUP(S2122,'DD-Lookup'!$J$6:$L$50,3,FALSE())="Monthly",(YEAR(AC2122)-YEAR(AB2122))*12+MONTH(AC2122)-MONTH(AB2122)+1,(AC2122-AB2122+1))</f>
        <v>92</v>
      </c>
      <c r="F2122" s="220" t="n">
        <f aca="false">E2122*SUM(P2122:Q2122)</f>
        <v>460000</v>
      </c>
      <c r="G2122" s="196" t="n">
        <v>1246806</v>
      </c>
      <c r="H2122" s="197" t="n">
        <v>37026.3716666667</v>
      </c>
      <c r="I2122" s="0" t="s">
        <v>2044</v>
      </c>
      <c r="M2122" s="0" t="s">
        <v>927</v>
      </c>
      <c r="N2122" s="0" t="s">
        <v>1399</v>
      </c>
      <c r="O2122" s="0" t="s">
        <v>1500</v>
      </c>
      <c r="Q2122" s="198" t="n">
        <v>5000</v>
      </c>
      <c r="S2122" s="0" t="s">
        <v>1343</v>
      </c>
      <c r="T2122" s="0" t="s">
        <v>772</v>
      </c>
      <c r="U2122" s="200" t="n">
        <v>0.525</v>
      </c>
      <c r="V2122" s="0" t="s">
        <v>2045</v>
      </c>
      <c r="W2122" s="0" t="s">
        <v>1402</v>
      </c>
      <c r="X2122" s="0" t="s">
        <v>1403</v>
      </c>
      <c r="Y2122" s="0" t="s">
        <v>893</v>
      </c>
      <c r="Z2122" s="0" t="s">
        <v>573</v>
      </c>
      <c r="AA2122" s="0" t="s">
        <v>2565</v>
      </c>
      <c r="AB2122" s="197" t="n">
        <v>37073</v>
      </c>
      <c r="AC2122" s="197" t="n">
        <v>37164</v>
      </c>
      <c r="AD2122" s="0" t="n">
        <f aca="false">(AC2122-AB2122+1)*SUM(P2122:Q2122)</f>
        <v>460000</v>
      </c>
    </row>
    <row r="2123" customFormat="false" ht="12.75" hidden="false" customHeight="false" outlineLevel="0" collapsed="false">
      <c r="A2123" s="191" t="str">
        <f aca="false">B2123&amp;" "&amp;C2123&amp;" "&amp;D2123</f>
        <v>US Natural Gas Physical</v>
      </c>
      <c r="B2123" s="191" t="str">
        <f aca="false">IF((LEFT(N2123,2)="US"),"US","")</f>
        <v>US</v>
      </c>
      <c r="C2123" s="191" t="str">
        <f aca="false">M2123</f>
        <v>Natural Gas</v>
      </c>
      <c r="D2123" s="191" t="str">
        <f aca="false">IF(ISNUMBER(FIND("Phy",N2123))=TRUE(),"Physical","Financial")</f>
        <v>Physical</v>
      </c>
      <c r="E2123" s="191" t="n">
        <f aca="false">IF(VLOOKUP(S2123,'DD-Lookup'!$J$6:$L$50,3,FALSE())="Monthly",(YEAR(AC2123)-YEAR(AB2123))*12+MONTH(AC2123)-MONTH(AB2123)+1,(AC2123-AB2123+1))</f>
        <v>1</v>
      </c>
      <c r="F2123" s="220" t="n">
        <f aca="false">E2123*SUM(P2123:Q2123)</f>
        <v>10000</v>
      </c>
      <c r="G2123" s="196" t="n">
        <v>1246808</v>
      </c>
      <c r="H2123" s="197" t="n">
        <v>37026.3716898148</v>
      </c>
      <c r="I2123" s="0" t="s">
        <v>1788</v>
      </c>
      <c r="M2123" s="0" t="s">
        <v>927</v>
      </c>
      <c r="N2123" s="0" t="s">
        <v>1371</v>
      </c>
      <c r="O2123" s="0" t="s">
        <v>1689</v>
      </c>
      <c r="Q2123" s="198" t="n">
        <v>10000</v>
      </c>
      <c r="S2123" s="0" t="s">
        <v>1343</v>
      </c>
      <c r="T2123" s="0" t="s">
        <v>772</v>
      </c>
      <c r="U2123" s="200" t="n">
        <v>6.1</v>
      </c>
      <c r="V2123" s="0" t="s">
        <v>1790</v>
      </c>
      <c r="W2123" s="0" t="s">
        <v>1675</v>
      </c>
      <c r="X2123" s="0" t="s">
        <v>1676</v>
      </c>
      <c r="Y2123" s="0" t="s">
        <v>1376</v>
      </c>
      <c r="Z2123" s="0" t="s">
        <v>573</v>
      </c>
      <c r="AA2123" s="0" t="n">
        <v>789601</v>
      </c>
      <c r="AB2123" s="197" t="n">
        <v>37027.875</v>
      </c>
      <c r="AC2123" s="197" t="n">
        <v>37027.875</v>
      </c>
    </row>
    <row r="2124" customFormat="false" ht="12.75" hidden="false" customHeight="false" outlineLevel="0" collapsed="false">
      <c r="A2124" s="191" t="str">
        <f aca="false">B2124&amp;" "&amp;C2124&amp;" "&amp;D2124</f>
        <v>US Natural Gas Physical</v>
      </c>
      <c r="B2124" s="191" t="str">
        <f aca="false">IF((LEFT(N2124,2)="US"),"US","")</f>
        <v>US</v>
      </c>
      <c r="C2124" s="191" t="str">
        <f aca="false">M2124</f>
        <v>Natural Gas</v>
      </c>
      <c r="D2124" s="191" t="str">
        <f aca="false">IF(ISNUMBER(FIND("Phy",N2124))=TRUE(),"Physical","Financial")</f>
        <v>Physical</v>
      </c>
      <c r="E2124" s="191" t="n">
        <f aca="false">IF(VLOOKUP(S2124,'DD-Lookup'!$J$6:$L$50,3,FALSE())="Monthly",(YEAR(AC2124)-YEAR(AB2124))*12+MONTH(AC2124)-MONTH(AB2124)+1,(AC2124-AB2124+1))</f>
        <v>1</v>
      </c>
      <c r="F2124" s="220" t="n">
        <f aca="false">E2124*SUM(P2124:Q2124)</f>
        <v>5000</v>
      </c>
      <c r="G2124" s="196" t="n">
        <v>1246809</v>
      </c>
      <c r="H2124" s="197" t="n">
        <v>37026.3716898148</v>
      </c>
      <c r="I2124" s="0" t="s">
        <v>1564</v>
      </c>
      <c r="M2124" s="0" t="s">
        <v>927</v>
      </c>
      <c r="N2124" s="0" t="s">
        <v>1371</v>
      </c>
      <c r="O2124" s="0" t="s">
        <v>1503</v>
      </c>
      <c r="Q2124" s="198" t="n">
        <v>5000</v>
      </c>
      <c r="S2124" s="0" t="s">
        <v>1343</v>
      </c>
      <c r="T2124" s="0" t="s">
        <v>772</v>
      </c>
      <c r="U2124" s="200" t="n">
        <v>4.685</v>
      </c>
      <c r="V2124" s="0" t="s">
        <v>2135</v>
      </c>
      <c r="W2124" s="0" t="s">
        <v>1504</v>
      </c>
      <c r="X2124" s="0" t="s">
        <v>1505</v>
      </c>
      <c r="Y2124" s="0" t="s">
        <v>1376</v>
      </c>
      <c r="Z2124" s="0" t="s">
        <v>573</v>
      </c>
      <c r="AA2124" s="0" t="n">
        <v>789602</v>
      </c>
      <c r="AB2124" s="197" t="n">
        <v>37027.875</v>
      </c>
      <c r="AC2124" s="197" t="n">
        <v>37027.875</v>
      </c>
    </row>
    <row r="2125" customFormat="false" ht="12.75" hidden="false" customHeight="false" outlineLevel="0" collapsed="false">
      <c r="A2125" s="191" t="str">
        <f aca="false">B2125&amp;" "&amp;C2125&amp;" "&amp;D2125</f>
        <v>US Natural Gas Physical</v>
      </c>
      <c r="B2125" s="191" t="str">
        <f aca="false">IF((LEFT(N2125,2)="US"),"US","")</f>
        <v>US</v>
      </c>
      <c r="C2125" s="191" t="str">
        <f aca="false">M2125</f>
        <v>Natural Gas</v>
      </c>
      <c r="D2125" s="191" t="str">
        <f aca="false">IF(ISNUMBER(FIND("Phy",N2125))=TRUE(),"Physical","Financial")</f>
        <v>Physical</v>
      </c>
      <c r="E2125" s="191" t="n">
        <f aca="false">IF(VLOOKUP(S2125,'DD-Lookup'!$J$6:$L$50,3,FALSE())="Monthly",(YEAR(AC2125)-YEAR(AB2125))*12+MONTH(AC2125)-MONTH(AB2125)+1,(AC2125-AB2125+1))</f>
        <v>16</v>
      </c>
      <c r="F2125" s="220" t="n">
        <f aca="false">E2125*SUM(P2125:Q2125)</f>
        <v>2192</v>
      </c>
      <c r="G2125" s="196" t="n">
        <v>1246810</v>
      </c>
      <c r="H2125" s="197" t="n">
        <v>37026.3717476852</v>
      </c>
      <c r="I2125" s="0" t="s">
        <v>2566</v>
      </c>
      <c r="M2125" s="0" t="s">
        <v>927</v>
      </c>
      <c r="N2125" s="0" t="s">
        <v>1371</v>
      </c>
      <c r="O2125" s="0" t="s">
        <v>1585</v>
      </c>
      <c r="P2125" s="198" t="n">
        <v>137</v>
      </c>
      <c r="S2125" s="0" t="s">
        <v>1343</v>
      </c>
      <c r="T2125" s="0" t="s">
        <v>772</v>
      </c>
      <c r="U2125" s="200" t="n">
        <v>4.645</v>
      </c>
      <c r="V2125" s="0" t="s">
        <v>2567</v>
      </c>
      <c r="W2125" s="0" t="s">
        <v>1587</v>
      </c>
      <c r="X2125" s="0" t="s">
        <v>1588</v>
      </c>
      <c r="Y2125" s="0" t="s">
        <v>1376</v>
      </c>
      <c r="Z2125" s="0" t="s">
        <v>573</v>
      </c>
      <c r="AA2125" s="0" t="n">
        <v>789605</v>
      </c>
      <c r="AB2125" s="197" t="n">
        <v>37027.875</v>
      </c>
      <c r="AC2125" s="197" t="n">
        <v>37042.875</v>
      </c>
    </row>
    <row r="2126" customFormat="false" ht="12.75" hidden="false" customHeight="false" outlineLevel="0" collapsed="false">
      <c r="A2126" s="191" t="str">
        <f aca="false">B2126&amp;" "&amp;C2126&amp;" "&amp;D2126</f>
        <v>US Natural Gas Physical</v>
      </c>
      <c r="B2126" s="191" t="str">
        <f aca="false">IF((LEFT(N2126,2)="US"),"US","")</f>
        <v>US</v>
      </c>
      <c r="C2126" s="191" t="str">
        <f aca="false">M2126</f>
        <v>Natural Gas</v>
      </c>
      <c r="D2126" s="191" t="str">
        <f aca="false">IF(ISNUMBER(FIND("Phy",N2126))=TRUE(),"Physical","Financial")</f>
        <v>Physical</v>
      </c>
      <c r="E2126" s="191" t="n">
        <f aca="false">IF(VLOOKUP(S2126,'DD-Lookup'!$J$6:$L$50,3,FALSE())="Monthly",(YEAR(AC2126)-YEAR(AB2126))*12+MONTH(AC2126)-MONTH(AB2126)+1,(AC2126-AB2126+1))</f>
        <v>1</v>
      </c>
      <c r="F2126" s="220" t="n">
        <f aca="false">E2126*SUM(P2126:Q2126)</f>
        <v>10000</v>
      </c>
      <c r="G2126" s="196" t="n">
        <v>1246812</v>
      </c>
      <c r="H2126" s="197" t="n">
        <v>37026.3717824074</v>
      </c>
      <c r="I2126" s="0" t="s">
        <v>1368</v>
      </c>
      <c r="M2126" s="0" t="s">
        <v>927</v>
      </c>
      <c r="N2126" s="0" t="s">
        <v>1371</v>
      </c>
      <c r="O2126" s="0" t="s">
        <v>1689</v>
      </c>
      <c r="P2126" s="198" t="n">
        <v>10000</v>
      </c>
      <c r="S2126" s="0" t="s">
        <v>1343</v>
      </c>
      <c r="T2126" s="0" t="s">
        <v>772</v>
      </c>
      <c r="U2126" s="200" t="n">
        <v>6</v>
      </c>
      <c r="V2126" s="0" t="s">
        <v>2469</v>
      </c>
      <c r="W2126" s="0" t="s">
        <v>1675</v>
      </c>
      <c r="X2126" s="0" t="s">
        <v>1676</v>
      </c>
      <c r="Y2126" s="0" t="s">
        <v>1376</v>
      </c>
      <c r="Z2126" s="0" t="s">
        <v>573</v>
      </c>
      <c r="AA2126" s="0" t="n">
        <v>789603</v>
      </c>
      <c r="AB2126" s="197" t="n">
        <v>37027.875</v>
      </c>
      <c r="AC2126" s="197" t="n">
        <v>37027.875</v>
      </c>
    </row>
    <row r="2127" customFormat="false" ht="12.75" hidden="false" customHeight="false" outlineLevel="0" collapsed="false">
      <c r="A2127" s="191" t="str">
        <f aca="false">B2127&amp;" "&amp;C2127&amp;" "&amp;D2127</f>
        <v>US Crude Financial</v>
      </c>
      <c r="B2127" s="191" t="str">
        <f aca="false">IF((LEFT(N2127,2)="US"),"US","")</f>
        <v>US</v>
      </c>
      <c r="C2127" s="191" t="str">
        <f aca="false">M2127</f>
        <v>Crude</v>
      </c>
      <c r="D2127" s="191" t="str">
        <f aca="false">IF(ISNUMBER(FIND("Phy",N2127))=TRUE(),"Physical","Financial")</f>
        <v>Financial</v>
      </c>
      <c r="E2127" s="191" t="n">
        <f aca="false">IF(VLOOKUP(S2127,'DD-Lookup'!$J$6:$L$50,3,FALSE())="Monthly",(YEAR(AC2127)-YEAR(AB2127))*12+MONTH(AC2127)-MONTH(AB2127)+1,(AC2127-AB2127+1))</f>
        <v>1</v>
      </c>
      <c r="F2127" s="220" t="n">
        <f aca="false">E2127*SUM(P2127:Q2127)</f>
        <v>50000</v>
      </c>
      <c r="G2127" s="196" t="n">
        <v>1246813</v>
      </c>
      <c r="H2127" s="197" t="n">
        <v>37026.3717824074</v>
      </c>
      <c r="I2127" s="0" t="s">
        <v>1137</v>
      </c>
      <c r="M2127" s="0" t="s">
        <v>60</v>
      </c>
      <c r="N2127" s="0" t="s">
        <v>1138</v>
      </c>
      <c r="O2127" s="0" t="s">
        <v>1139</v>
      </c>
      <c r="P2127" s="198" t="n">
        <v>50000</v>
      </c>
      <c r="S2127" s="0" t="s">
        <v>1140</v>
      </c>
      <c r="T2127" s="0" t="s">
        <v>772</v>
      </c>
      <c r="U2127" s="200" t="n">
        <v>28.86</v>
      </c>
      <c r="V2127" s="0" t="s">
        <v>2367</v>
      </c>
      <c r="W2127" s="0" t="s">
        <v>1142</v>
      </c>
      <c r="X2127" s="0" t="s">
        <v>1143</v>
      </c>
      <c r="Y2127" s="0" t="s">
        <v>893</v>
      </c>
      <c r="Z2127" s="0" t="s">
        <v>573</v>
      </c>
      <c r="AA2127" s="0" t="s">
        <v>2568</v>
      </c>
      <c r="AB2127" s="197" t="n">
        <v>37043</v>
      </c>
      <c r="AC2127" s="197" t="n">
        <v>37072</v>
      </c>
    </row>
    <row r="2128" customFormat="false" ht="12.75" hidden="false" customHeight="false" outlineLevel="0" collapsed="false">
      <c r="A2128" s="191" t="str">
        <f aca="false">B2128&amp;" "&amp;C2128&amp;" "&amp;D2128</f>
        <v>US Natural Gas Physical</v>
      </c>
      <c r="B2128" s="191" t="str">
        <f aca="false">IF((LEFT(N2128,2)="US"),"US","")</f>
        <v>US</v>
      </c>
      <c r="C2128" s="191" t="str">
        <f aca="false">M2128</f>
        <v>Natural Gas</v>
      </c>
      <c r="D2128" s="191" t="str">
        <f aca="false">IF(ISNUMBER(FIND("Phy",N2128))=TRUE(),"Physical","Financial")</f>
        <v>Physical</v>
      </c>
      <c r="E2128" s="191" t="n">
        <f aca="false">IF(VLOOKUP(S2128,'DD-Lookup'!$J$6:$L$50,3,FALSE())="Monthly",(YEAR(AC2128)-YEAR(AB2128))*12+MONTH(AC2128)-MONTH(AB2128)+1,(AC2128-AB2128+1))</f>
        <v>1</v>
      </c>
      <c r="F2128" s="220" t="n">
        <f aca="false">E2128*SUM(P2128:Q2128)</f>
        <v>5000</v>
      </c>
      <c r="G2128" s="196" t="n">
        <v>1246814</v>
      </c>
      <c r="H2128" s="197" t="n">
        <v>37026.3718171296</v>
      </c>
      <c r="I2128" s="0" t="s">
        <v>1328</v>
      </c>
      <c r="M2128" s="0" t="s">
        <v>927</v>
      </c>
      <c r="N2128" s="0" t="s">
        <v>1371</v>
      </c>
      <c r="O2128" s="0" t="s">
        <v>1714</v>
      </c>
      <c r="Q2128" s="198" t="n">
        <v>5000</v>
      </c>
      <c r="S2128" s="0" t="s">
        <v>1343</v>
      </c>
      <c r="T2128" s="0" t="s">
        <v>772</v>
      </c>
      <c r="U2128" s="200" t="n">
        <v>5.95</v>
      </c>
      <c r="V2128" s="0" t="s">
        <v>1715</v>
      </c>
      <c r="W2128" s="0" t="s">
        <v>1675</v>
      </c>
      <c r="X2128" s="0" t="s">
        <v>1676</v>
      </c>
      <c r="Y2128" s="0" t="s">
        <v>1376</v>
      </c>
      <c r="Z2128" s="0" t="s">
        <v>573</v>
      </c>
      <c r="AA2128" s="0" t="n">
        <v>789604</v>
      </c>
      <c r="AB2128" s="197" t="n">
        <v>37027.875</v>
      </c>
      <c r="AC2128" s="197" t="n">
        <v>37027.875</v>
      </c>
    </row>
    <row r="2129" customFormat="false" ht="12.75" hidden="false" customHeight="false" outlineLevel="0" collapsed="false">
      <c r="A2129" s="191" t="str">
        <f aca="false">B2129&amp;" "&amp;C2129&amp;" "&amp;D2129</f>
        <v> Power Physical</v>
      </c>
      <c r="B2129" s="191" t="str">
        <f aca="false">IF((LEFT(N2129,2)="US"),"US","")</f>
        <v/>
      </c>
      <c r="C2129" s="191" t="str">
        <f aca="false">M2129</f>
        <v>Power</v>
      </c>
      <c r="D2129" s="191" t="str">
        <f aca="false">IF(ISNUMBER(FIND("Phy",N2129))=TRUE(),"Physical","Financial")</f>
        <v>Physical</v>
      </c>
      <c r="E2129" s="191" t="n">
        <f aca="false">IF(VLOOKUP(S2129,'DD-Lookup'!$J$6:$L$50,3,FALSE())="Monthly",(YEAR(AC2129)-YEAR(AB2129))*12+MONTH(AC2129)-MONTH(AB2129)+1,(AC2129-AB2129+1))</f>
        <v>1</v>
      </c>
      <c r="F2129" s="220" t="n">
        <f aca="false">E2129*SUM(P2129:Q2129)</f>
        <v>25</v>
      </c>
      <c r="G2129" s="196" t="n">
        <v>1246815</v>
      </c>
      <c r="H2129" s="197" t="n">
        <v>37026.3718402778</v>
      </c>
      <c r="I2129" s="0" t="s">
        <v>821</v>
      </c>
      <c r="M2129" s="0" t="s">
        <v>72</v>
      </c>
      <c r="N2129" s="0" t="s">
        <v>793</v>
      </c>
      <c r="O2129" s="0" t="s">
        <v>1623</v>
      </c>
      <c r="P2129" s="198" t="n">
        <v>25</v>
      </c>
      <c r="S2129" s="0" t="s">
        <v>781</v>
      </c>
      <c r="T2129" s="0" t="s">
        <v>795</v>
      </c>
      <c r="U2129" s="200" t="n">
        <v>29.9</v>
      </c>
      <c r="V2129" s="0" t="s">
        <v>824</v>
      </c>
      <c r="W2129" s="0" t="s">
        <v>797</v>
      </c>
      <c r="X2129" s="0" t="s">
        <v>798</v>
      </c>
      <c r="Y2129" s="0" t="s">
        <v>799</v>
      </c>
      <c r="Z2129" s="0" t="s">
        <v>800</v>
      </c>
      <c r="AA2129" s="0" t="n">
        <v>102431.1</v>
      </c>
      <c r="AB2129" s="197" t="n">
        <v>37028.875</v>
      </c>
      <c r="AC2129" s="197" t="n">
        <v>37028.875</v>
      </c>
    </row>
    <row r="2130" customFormat="false" ht="12.75" hidden="false" customHeight="false" outlineLevel="0" collapsed="false">
      <c r="A2130" s="191" t="str">
        <f aca="false">B2130&amp;" "&amp;C2130&amp;" "&amp;D2130</f>
        <v> Natural Gas Physical</v>
      </c>
      <c r="B2130" s="191" t="str">
        <f aca="false">IF((LEFT(N2130,2)="US"),"US","")</f>
        <v/>
      </c>
      <c r="C2130" s="191" t="str">
        <f aca="false">M2130</f>
        <v>Natural Gas</v>
      </c>
      <c r="D2130" s="191" t="str">
        <f aca="false">IF(ISNUMBER(FIND("Phy",N2130))=TRUE(),"Physical","Financial")</f>
        <v>Physical</v>
      </c>
      <c r="E2130" s="191" t="n">
        <f aca="false">IF(VLOOKUP(S2130,'DD-Lookup'!$J$6:$L$50,3,FALSE())="Monthly",(YEAR(AC2130)-YEAR(AB2130))*12+MONTH(AC2130)-MONTH(AB2130)+1,(AC2130-AB2130+1))</f>
        <v>1</v>
      </c>
      <c r="F2130" s="220" t="n">
        <f aca="false">E2130*SUM(P2130:Q2130)</f>
        <v>5000</v>
      </c>
      <c r="G2130" s="196" t="n">
        <v>1246816</v>
      </c>
      <c r="H2130" s="197" t="n">
        <v>37026.3719212963</v>
      </c>
      <c r="I2130" s="0" t="s">
        <v>2569</v>
      </c>
      <c r="M2130" s="0" t="s">
        <v>927</v>
      </c>
      <c r="N2130" s="0" t="s">
        <v>1719</v>
      </c>
      <c r="O2130" s="0" t="s">
        <v>1720</v>
      </c>
      <c r="P2130" s="198" t="n">
        <v>5000</v>
      </c>
      <c r="S2130" s="0" t="s">
        <v>327</v>
      </c>
      <c r="T2130" s="0" t="s">
        <v>1721</v>
      </c>
      <c r="U2130" s="200" t="n">
        <v>6.05</v>
      </c>
      <c r="V2130" s="0" t="s">
        <v>2570</v>
      </c>
      <c r="W2130" s="0" t="s">
        <v>1723</v>
      </c>
      <c r="X2130" s="0" t="s">
        <v>1724</v>
      </c>
      <c r="Y2130" s="0" t="s">
        <v>1376</v>
      </c>
      <c r="Z2130" s="0" t="s">
        <v>646</v>
      </c>
      <c r="AA2130" s="0" t="n">
        <v>789606</v>
      </c>
      <c r="AB2130" s="197" t="n">
        <v>37026.875</v>
      </c>
      <c r="AC2130" s="197" t="n">
        <v>37026.875</v>
      </c>
    </row>
    <row r="2131" customFormat="false" ht="12.75" hidden="false" customHeight="false" outlineLevel="0" collapsed="false">
      <c r="A2131" s="191" t="str">
        <f aca="false">B2131&amp;" "&amp;C2131&amp;" "&amp;D2131</f>
        <v>US Crude Financial</v>
      </c>
      <c r="B2131" s="191" t="str">
        <f aca="false">IF((LEFT(N2131,2)="US"),"US","")</f>
        <v>US</v>
      </c>
      <c r="C2131" s="191" t="str">
        <f aca="false">M2131</f>
        <v>Crude</v>
      </c>
      <c r="D2131" s="191" t="str">
        <f aca="false">IF(ISNUMBER(FIND("Phy",N2131))=TRUE(),"Physical","Financial")</f>
        <v>Financial</v>
      </c>
      <c r="E2131" s="191" t="n">
        <f aca="false">IF(VLOOKUP(S2131,'DD-Lookup'!$J$6:$L$50,3,FALSE())="Monthly",(YEAR(AC2131)-YEAR(AB2131))*12+MONTH(AC2131)-MONTH(AB2131)+1,(AC2131-AB2131+1))</f>
        <v>1</v>
      </c>
      <c r="F2131" s="220" t="n">
        <f aca="false">E2131*SUM(P2131:Q2131)</f>
        <v>50000</v>
      </c>
      <c r="G2131" s="196" t="n">
        <v>1246817</v>
      </c>
      <c r="H2131" s="197" t="n">
        <v>37026.3719675926</v>
      </c>
      <c r="I2131" s="0" t="s">
        <v>1340</v>
      </c>
      <c r="M2131" s="0" t="s">
        <v>60</v>
      </c>
      <c r="N2131" s="0" t="s">
        <v>1138</v>
      </c>
      <c r="O2131" s="0" t="s">
        <v>1139</v>
      </c>
      <c r="Q2131" s="198" t="n">
        <v>50000</v>
      </c>
      <c r="S2131" s="0" t="s">
        <v>1140</v>
      </c>
      <c r="T2131" s="0" t="s">
        <v>772</v>
      </c>
      <c r="U2131" s="200" t="n">
        <v>28.88</v>
      </c>
      <c r="V2131" s="0" t="s">
        <v>2361</v>
      </c>
      <c r="W2131" s="0" t="s">
        <v>1142</v>
      </c>
      <c r="X2131" s="0" t="s">
        <v>1143</v>
      </c>
      <c r="Y2131" s="0" t="s">
        <v>893</v>
      </c>
      <c r="Z2131" s="0" t="s">
        <v>573</v>
      </c>
      <c r="AA2131" s="0" t="s">
        <v>2571</v>
      </c>
      <c r="AB2131" s="197" t="n">
        <v>37043</v>
      </c>
      <c r="AC2131" s="197" t="n">
        <v>37072</v>
      </c>
    </row>
    <row r="2132" customFormat="false" ht="12.75" hidden="false" customHeight="false" outlineLevel="0" collapsed="false">
      <c r="A2132" s="191" t="str">
        <f aca="false">B2132&amp;" "&amp;C2132&amp;" "&amp;D2132</f>
        <v>US Natural Gas Physical</v>
      </c>
      <c r="B2132" s="191" t="str">
        <f aca="false">IF((LEFT(N2132,2)="US"),"US","")</f>
        <v>US</v>
      </c>
      <c r="C2132" s="191" t="str">
        <f aca="false">M2132</f>
        <v>Natural Gas</v>
      </c>
      <c r="D2132" s="191" t="str">
        <f aca="false">IF(ISNUMBER(FIND("Phy",N2132))=TRUE(),"Physical","Financial")</f>
        <v>Physical</v>
      </c>
      <c r="E2132" s="191" t="n">
        <f aca="false">IF(VLOOKUP(S2132,'DD-Lookup'!$J$6:$L$50,3,FALSE())="Monthly",(YEAR(AC2132)-YEAR(AB2132))*12+MONTH(AC2132)-MONTH(AB2132)+1,(AC2132-AB2132+1))</f>
        <v>1</v>
      </c>
      <c r="F2132" s="220" t="n">
        <f aca="false">E2132*SUM(P2132:Q2132)</f>
        <v>5000</v>
      </c>
      <c r="G2132" s="196" t="n">
        <v>1246818</v>
      </c>
      <c r="H2132" s="197" t="n">
        <v>37026.3719791667</v>
      </c>
      <c r="I2132" s="0" t="s">
        <v>2000</v>
      </c>
      <c r="M2132" s="0" t="s">
        <v>927</v>
      </c>
      <c r="N2132" s="0" t="s">
        <v>1371</v>
      </c>
      <c r="O2132" s="0" t="s">
        <v>1503</v>
      </c>
      <c r="P2132" s="198" t="n">
        <v>5000</v>
      </c>
      <c r="S2132" s="0" t="s">
        <v>1343</v>
      </c>
      <c r="T2132" s="0" t="s">
        <v>772</v>
      </c>
      <c r="U2132" s="200" t="n">
        <v>4.685</v>
      </c>
      <c r="V2132" s="0" t="s">
        <v>2109</v>
      </c>
      <c r="W2132" s="0" t="s">
        <v>1504</v>
      </c>
      <c r="X2132" s="0" t="s">
        <v>1505</v>
      </c>
      <c r="Y2132" s="0" t="s">
        <v>1376</v>
      </c>
      <c r="Z2132" s="0" t="s">
        <v>573</v>
      </c>
      <c r="AA2132" s="0" t="n">
        <v>789607</v>
      </c>
      <c r="AB2132" s="197" t="n">
        <v>37027.875</v>
      </c>
      <c r="AC2132" s="197" t="n">
        <v>37027.875</v>
      </c>
    </row>
    <row r="2133" customFormat="false" ht="12.75" hidden="false" customHeight="false" outlineLevel="0" collapsed="false">
      <c r="A2133" s="191" t="str">
        <f aca="false">B2133&amp;" "&amp;C2133&amp;" "&amp;D2133</f>
        <v>US Natural Gas Physical</v>
      </c>
      <c r="B2133" s="191" t="str">
        <f aca="false">IF((LEFT(N2133,2)="US"),"US","")</f>
        <v>US</v>
      </c>
      <c r="C2133" s="191" t="str">
        <f aca="false">M2133</f>
        <v>Natural Gas</v>
      </c>
      <c r="D2133" s="191" t="str">
        <f aca="false">IF(ISNUMBER(FIND("Phy",N2133))=TRUE(),"Physical","Financial")</f>
        <v>Physical</v>
      </c>
      <c r="E2133" s="191" t="n">
        <f aca="false">IF(VLOOKUP(S2133,'DD-Lookup'!$J$6:$L$50,3,FALSE())="Monthly",(YEAR(AC2133)-YEAR(AB2133))*12+MONTH(AC2133)-MONTH(AB2133)+1,(AC2133-AB2133+1))</f>
        <v>1</v>
      </c>
      <c r="F2133" s="220" t="n">
        <f aca="false">E2133*SUM(P2133:Q2133)</f>
        <v>3313</v>
      </c>
      <c r="G2133" s="196" t="n">
        <v>1246819</v>
      </c>
      <c r="H2133" s="197" t="n">
        <v>37026.3720023148</v>
      </c>
      <c r="I2133" s="0" t="s">
        <v>1340</v>
      </c>
      <c r="M2133" s="0" t="s">
        <v>927</v>
      </c>
      <c r="N2133" s="0" t="s">
        <v>1371</v>
      </c>
      <c r="O2133" s="0" t="s">
        <v>1696</v>
      </c>
      <c r="P2133" s="198" t="n">
        <v>3313</v>
      </c>
      <c r="S2133" s="0" t="s">
        <v>1343</v>
      </c>
      <c r="T2133" s="0" t="s">
        <v>772</v>
      </c>
      <c r="U2133" s="200" t="n">
        <v>4.4</v>
      </c>
      <c r="V2133" s="0" t="s">
        <v>1344</v>
      </c>
      <c r="W2133" s="0" t="s">
        <v>1567</v>
      </c>
      <c r="X2133" s="0" t="s">
        <v>1683</v>
      </c>
      <c r="Y2133" s="0" t="s">
        <v>1376</v>
      </c>
      <c r="Z2133" s="0" t="s">
        <v>573</v>
      </c>
      <c r="AA2133" s="0" t="n">
        <v>789608</v>
      </c>
      <c r="AB2133" s="197" t="n">
        <v>37027.875</v>
      </c>
      <c r="AC2133" s="197" t="n">
        <v>37027.875</v>
      </c>
    </row>
    <row r="2134" customFormat="false" ht="12.75" hidden="false" customHeight="false" outlineLevel="0" collapsed="false">
      <c r="A2134" s="191" t="str">
        <f aca="false">B2134&amp;" "&amp;C2134&amp;" "&amp;D2134</f>
        <v>US Natural Gas Physical</v>
      </c>
      <c r="B2134" s="191" t="str">
        <f aca="false">IF((LEFT(N2134,2)="US"),"US","")</f>
        <v>US</v>
      </c>
      <c r="C2134" s="191" t="str">
        <f aca="false">M2134</f>
        <v>Natural Gas</v>
      </c>
      <c r="D2134" s="191" t="str">
        <f aca="false">IF(ISNUMBER(FIND("Phy",N2134))=TRUE(),"Physical","Financial")</f>
        <v>Physical</v>
      </c>
      <c r="E2134" s="191" t="n">
        <f aca="false">IF(VLOOKUP(S2134,'DD-Lookup'!$J$6:$L$50,3,FALSE())="Monthly",(YEAR(AC2134)-YEAR(AB2134))*12+MONTH(AC2134)-MONTH(AB2134)+1,(AC2134-AB2134+1))</f>
        <v>1</v>
      </c>
      <c r="F2134" s="220" t="n">
        <f aca="false">E2134*SUM(P2134:Q2134)</f>
        <v>5000</v>
      </c>
      <c r="G2134" s="196" t="n">
        <v>1246821</v>
      </c>
      <c r="H2134" s="197" t="n">
        <v>37026.3720601852</v>
      </c>
      <c r="I2134" s="0" t="s">
        <v>625</v>
      </c>
      <c r="M2134" s="0" t="s">
        <v>927</v>
      </c>
      <c r="N2134" s="0" t="s">
        <v>1371</v>
      </c>
      <c r="O2134" s="0" t="s">
        <v>1433</v>
      </c>
      <c r="Q2134" s="198" t="n">
        <v>5000</v>
      </c>
      <c r="S2134" s="0" t="s">
        <v>1343</v>
      </c>
      <c r="T2134" s="0" t="s">
        <v>772</v>
      </c>
      <c r="U2134" s="200" t="n">
        <v>4.355</v>
      </c>
      <c r="V2134" s="0" t="s">
        <v>2572</v>
      </c>
      <c r="W2134" s="0" t="s">
        <v>1424</v>
      </c>
      <c r="X2134" s="0" t="s">
        <v>1425</v>
      </c>
      <c r="Y2134" s="0" t="s">
        <v>1376</v>
      </c>
      <c r="Z2134" s="0" t="s">
        <v>573</v>
      </c>
      <c r="AA2134" s="0" t="n">
        <v>789610</v>
      </c>
      <c r="AB2134" s="197" t="n">
        <v>37027.875</v>
      </c>
      <c r="AC2134" s="197" t="n">
        <v>37027.875</v>
      </c>
    </row>
    <row r="2135" customFormat="false" ht="12.75" hidden="false" customHeight="false" outlineLevel="0" collapsed="false">
      <c r="A2135" s="191" t="str">
        <f aca="false">B2135&amp;" "&amp;C2135&amp;" "&amp;D2135</f>
        <v>US Crude Financial</v>
      </c>
      <c r="B2135" s="191" t="str">
        <f aca="false">IF((LEFT(N2135,2)="US"),"US","")</f>
        <v>US</v>
      </c>
      <c r="C2135" s="191" t="str">
        <f aca="false">M2135</f>
        <v>Crude</v>
      </c>
      <c r="D2135" s="191" t="str">
        <f aca="false">IF(ISNUMBER(FIND("Phy",N2135))=TRUE(),"Physical","Financial")</f>
        <v>Financial</v>
      </c>
      <c r="E2135" s="191" t="n">
        <f aca="false">IF(VLOOKUP(S2135,'DD-Lookup'!$J$6:$L$50,3,FALSE())="Monthly",(YEAR(AC2135)-YEAR(AB2135))*12+MONTH(AC2135)-MONTH(AB2135)+1,(AC2135-AB2135+1))</f>
        <v>1</v>
      </c>
      <c r="F2135" s="220" t="n">
        <f aca="false">E2135*SUM(P2135:Q2135)</f>
        <v>50000</v>
      </c>
      <c r="G2135" s="196" t="n">
        <v>1246820</v>
      </c>
      <c r="H2135" s="197" t="n">
        <v>37026.3720601852</v>
      </c>
      <c r="I2135" s="0" t="s">
        <v>1137</v>
      </c>
      <c r="M2135" s="0" t="s">
        <v>60</v>
      </c>
      <c r="N2135" s="0" t="s">
        <v>1138</v>
      </c>
      <c r="O2135" s="0" t="s">
        <v>1139</v>
      </c>
      <c r="P2135" s="198" t="n">
        <v>50000</v>
      </c>
      <c r="S2135" s="0" t="s">
        <v>1140</v>
      </c>
      <c r="T2135" s="0" t="s">
        <v>772</v>
      </c>
      <c r="U2135" s="200" t="n">
        <v>28.86</v>
      </c>
      <c r="V2135" s="0" t="s">
        <v>2367</v>
      </c>
      <c r="W2135" s="0" t="s">
        <v>1142</v>
      </c>
      <c r="X2135" s="0" t="s">
        <v>1143</v>
      </c>
      <c r="Y2135" s="0" t="s">
        <v>893</v>
      </c>
      <c r="Z2135" s="0" t="s">
        <v>573</v>
      </c>
      <c r="AA2135" s="0" t="s">
        <v>2573</v>
      </c>
      <c r="AB2135" s="197" t="n">
        <v>37043</v>
      </c>
      <c r="AC2135" s="197" t="n">
        <v>37072</v>
      </c>
    </row>
    <row r="2136" customFormat="false" ht="12.75" hidden="false" customHeight="false" outlineLevel="0" collapsed="false">
      <c r="A2136" s="191" t="str">
        <f aca="false">B2136&amp;" "&amp;C2136&amp;" "&amp;D2136</f>
        <v>US Natural Gas Physical</v>
      </c>
      <c r="B2136" s="191" t="str">
        <f aca="false">IF((LEFT(N2136,2)="US"),"US","")</f>
        <v>US</v>
      </c>
      <c r="C2136" s="191" t="str">
        <f aca="false">M2136</f>
        <v>Natural Gas</v>
      </c>
      <c r="D2136" s="191" t="str">
        <f aca="false">IF(ISNUMBER(FIND("Phy",N2136))=TRUE(),"Physical","Financial")</f>
        <v>Physical</v>
      </c>
      <c r="E2136" s="191" t="n">
        <f aca="false">IF(VLOOKUP(S2136,'DD-Lookup'!$J$6:$L$50,3,FALSE())="Monthly",(YEAR(AC2136)-YEAR(AB2136))*12+MONTH(AC2136)-MONTH(AB2136)+1,(AC2136-AB2136+1))</f>
        <v>1</v>
      </c>
      <c r="F2136" s="220" t="n">
        <f aca="false">E2136*SUM(P2136:Q2136)</f>
        <v>10000</v>
      </c>
      <c r="G2136" s="196" t="n">
        <v>1246822</v>
      </c>
      <c r="H2136" s="197" t="n">
        <v>37026.3721180556</v>
      </c>
      <c r="I2136" s="0" t="s">
        <v>1420</v>
      </c>
      <c r="M2136" s="0" t="s">
        <v>927</v>
      </c>
      <c r="N2136" s="0" t="s">
        <v>1371</v>
      </c>
      <c r="O2136" s="0" t="s">
        <v>1673</v>
      </c>
      <c r="P2136" s="198" t="n">
        <v>10000</v>
      </c>
      <c r="S2136" s="0" t="s">
        <v>1343</v>
      </c>
      <c r="T2136" s="0" t="s">
        <v>772</v>
      </c>
      <c r="U2136" s="200" t="n">
        <v>4.7</v>
      </c>
      <c r="V2136" s="0" t="s">
        <v>1806</v>
      </c>
      <c r="W2136" s="0" t="s">
        <v>1675</v>
      </c>
      <c r="X2136" s="0" t="s">
        <v>1676</v>
      </c>
      <c r="Y2136" s="0" t="s">
        <v>1376</v>
      </c>
      <c r="Z2136" s="0" t="s">
        <v>573</v>
      </c>
      <c r="AA2136" s="0" t="n">
        <v>789611</v>
      </c>
      <c r="AB2136" s="197" t="n">
        <v>37027.875</v>
      </c>
      <c r="AC2136" s="197" t="n">
        <v>37027.875</v>
      </c>
    </row>
    <row r="2137" customFormat="false" ht="12.75" hidden="false" customHeight="false" outlineLevel="0" collapsed="false">
      <c r="A2137" s="191" t="str">
        <f aca="false">B2137&amp;" "&amp;C2137&amp;" "&amp;D2137</f>
        <v>US Natural Gas Physical</v>
      </c>
      <c r="B2137" s="191" t="str">
        <f aca="false">IF((LEFT(N2137,2)="US"),"US","")</f>
        <v>US</v>
      </c>
      <c r="C2137" s="191" t="str">
        <f aca="false">M2137</f>
        <v>Natural Gas</v>
      </c>
      <c r="D2137" s="191" t="str">
        <f aca="false">IF(ISNUMBER(FIND("Phy",N2137))=TRUE(),"Physical","Financial")</f>
        <v>Physical</v>
      </c>
      <c r="E2137" s="191" t="n">
        <f aca="false">IF(VLOOKUP(S2137,'DD-Lookup'!$J$6:$L$50,3,FALSE())="Monthly",(YEAR(AC2137)-YEAR(AB2137))*12+MONTH(AC2137)-MONTH(AB2137)+1,(AC2137-AB2137+1))</f>
        <v>1</v>
      </c>
      <c r="F2137" s="220" t="n">
        <f aca="false">E2137*SUM(P2137:Q2137)</f>
        <v>5000</v>
      </c>
      <c r="G2137" s="196" t="n">
        <v>1246823</v>
      </c>
      <c r="H2137" s="197" t="n">
        <v>37026.3721296296</v>
      </c>
      <c r="I2137" s="0" t="s">
        <v>625</v>
      </c>
      <c r="M2137" s="0" t="s">
        <v>927</v>
      </c>
      <c r="N2137" s="0" t="s">
        <v>1371</v>
      </c>
      <c r="O2137" s="0" t="s">
        <v>1433</v>
      </c>
      <c r="Q2137" s="198" t="n">
        <v>5000</v>
      </c>
      <c r="S2137" s="0" t="s">
        <v>1343</v>
      </c>
      <c r="T2137" s="0" t="s">
        <v>772</v>
      </c>
      <c r="U2137" s="200" t="n">
        <v>4.36</v>
      </c>
      <c r="V2137" s="0" t="s">
        <v>2572</v>
      </c>
      <c r="W2137" s="0" t="s">
        <v>1424</v>
      </c>
      <c r="X2137" s="0" t="s">
        <v>1425</v>
      </c>
      <c r="Y2137" s="0" t="s">
        <v>1376</v>
      </c>
      <c r="Z2137" s="0" t="s">
        <v>573</v>
      </c>
      <c r="AA2137" s="0" t="n">
        <v>789612</v>
      </c>
      <c r="AB2137" s="197" t="n">
        <v>37027.875</v>
      </c>
      <c r="AC2137" s="197" t="n">
        <v>37027.875</v>
      </c>
    </row>
    <row r="2138" customFormat="false" ht="12.75" hidden="false" customHeight="false" outlineLevel="0" collapsed="false">
      <c r="A2138" s="191" t="str">
        <f aca="false">B2138&amp;" "&amp;C2138&amp;" "&amp;D2138</f>
        <v>US Natural Gas Physical</v>
      </c>
      <c r="B2138" s="191" t="str">
        <f aca="false">IF((LEFT(N2138,2)="US"),"US","")</f>
        <v>US</v>
      </c>
      <c r="C2138" s="191" t="str">
        <f aca="false">M2138</f>
        <v>Natural Gas</v>
      </c>
      <c r="D2138" s="191" t="str">
        <f aca="false">IF(ISNUMBER(FIND("Phy",N2138))=TRUE(),"Physical","Financial")</f>
        <v>Physical</v>
      </c>
      <c r="E2138" s="191" t="n">
        <f aca="false">IF(VLOOKUP(S2138,'DD-Lookup'!$J$6:$L$50,3,FALSE())="Monthly",(YEAR(AC2138)-YEAR(AB2138))*12+MONTH(AC2138)-MONTH(AB2138)+1,(AC2138-AB2138+1))</f>
        <v>1</v>
      </c>
      <c r="F2138" s="220" t="n">
        <f aca="false">E2138*SUM(P2138:Q2138)</f>
        <v>5000</v>
      </c>
      <c r="G2138" s="196" t="n">
        <v>1246824</v>
      </c>
      <c r="H2138" s="197" t="n">
        <v>37026.3722222222</v>
      </c>
      <c r="I2138" s="0" t="s">
        <v>1251</v>
      </c>
      <c r="M2138" s="0" t="s">
        <v>927</v>
      </c>
      <c r="N2138" s="0" t="s">
        <v>1371</v>
      </c>
      <c r="O2138" s="0" t="s">
        <v>1534</v>
      </c>
      <c r="P2138" s="198" t="n">
        <v>5000</v>
      </c>
      <c r="S2138" s="0" t="s">
        <v>1343</v>
      </c>
      <c r="T2138" s="0" t="s">
        <v>772</v>
      </c>
      <c r="U2138" s="200" t="n">
        <v>4.67</v>
      </c>
      <c r="V2138" s="0" t="s">
        <v>1440</v>
      </c>
      <c r="W2138" s="0" t="s">
        <v>1504</v>
      </c>
      <c r="X2138" s="0" t="s">
        <v>1505</v>
      </c>
      <c r="Y2138" s="0" t="s">
        <v>1376</v>
      </c>
      <c r="Z2138" s="0" t="s">
        <v>573</v>
      </c>
      <c r="AA2138" s="0" t="n">
        <v>789613</v>
      </c>
      <c r="AB2138" s="197" t="n">
        <v>37027.875</v>
      </c>
      <c r="AC2138" s="197" t="n">
        <v>37027.875</v>
      </c>
    </row>
    <row r="2139" customFormat="false" ht="12.75" hidden="false" customHeight="false" outlineLevel="0" collapsed="false">
      <c r="A2139" s="191" t="str">
        <f aca="false">B2139&amp;" "&amp;C2139&amp;" "&amp;D2139</f>
        <v>US Natural Gas Physical</v>
      </c>
      <c r="B2139" s="191" t="str">
        <f aca="false">IF((LEFT(N2139,2)="US"),"US","")</f>
        <v>US</v>
      </c>
      <c r="C2139" s="191" t="str">
        <f aca="false">M2139</f>
        <v>Natural Gas</v>
      </c>
      <c r="D2139" s="191" t="str">
        <f aca="false">IF(ISNUMBER(FIND("Phy",N2139))=TRUE(),"Physical","Financial")</f>
        <v>Physical</v>
      </c>
      <c r="E2139" s="191" t="n">
        <f aca="false">IF(VLOOKUP(S2139,'DD-Lookup'!$J$6:$L$50,3,FALSE())="Monthly",(YEAR(AC2139)-YEAR(AB2139))*12+MONTH(AC2139)-MONTH(AB2139)+1,(AC2139-AB2139+1))</f>
        <v>1</v>
      </c>
      <c r="F2139" s="220" t="n">
        <f aca="false">E2139*SUM(P2139:Q2139)</f>
        <v>5000</v>
      </c>
      <c r="G2139" s="196" t="n">
        <v>1246825</v>
      </c>
      <c r="H2139" s="197" t="n">
        <v>37026.3722569444</v>
      </c>
      <c r="I2139" s="0" t="s">
        <v>1879</v>
      </c>
      <c r="M2139" s="0" t="s">
        <v>927</v>
      </c>
      <c r="N2139" s="0" t="s">
        <v>1371</v>
      </c>
      <c r="O2139" s="0" t="s">
        <v>1436</v>
      </c>
      <c r="Q2139" s="198" t="n">
        <v>5000</v>
      </c>
      <c r="S2139" s="0" t="s">
        <v>1343</v>
      </c>
      <c r="T2139" s="0" t="s">
        <v>772</v>
      </c>
      <c r="U2139" s="200" t="n">
        <v>4.35</v>
      </c>
      <c r="V2139" s="0" t="s">
        <v>1936</v>
      </c>
      <c r="W2139" s="0" t="s">
        <v>1424</v>
      </c>
      <c r="X2139" s="0" t="s">
        <v>1425</v>
      </c>
      <c r="Y2139" s="0" t="s">
        <v>1376</v>
      </c>
      <c r="Z2139" s="0" t="s">
        <v>573</v>
      </c>
      <c r="AA2139" s="0" t="n">
        <v>789614</v>
      </c>
      <c r="AB2139" s="197" t="n">
        <v>37027.875</v>
      </c>
      <c r="AC2139" s="197" t="n">
        <v>37027.875</v>
      </c>
    </row>
    <row r="2140" customFormat="false" ht="12.75" hidden="false" customHeight="false" outlineLevel="0" collapsed="false">
      <c r="A2140" s="191" t="str">
        <f aca="false">B2140&amp;" "&amp;C2140&amp;" "&amp;D2140</f>
        <v>US Natural Gas Financial</v>
      </c>
      <c r="B2140" s="191" t="str">
        <f aca="false">IF((LEFT(N2140,2)="US"),"US","")</f>
        <v>US</v>
      </c>
      <c r="C2140" s="191" t="str">
        <f aca="false">M2140</f>
        <v>Natural Gas</v>
      </c>
      <c r="D2140" s="191" t="str">
        <f aca="false">IF(ISNUMBER(FIND("Phy",N2140))=TRUE(),"Physical","Financial")</f>
        <v>Financial</v>
      </c>
      <c r="E2140" s="191" t="n">
        <f aca="false">IF(VLOOKUP(S2140,'DD-Lookup'!$J$6:$L$50,3,FALSE())="Monthly",(YEAR(AC2140)-YEAR(AB2140))*12+MONTH(AC2140)-MONTH(AB2140)+1,(AC2140-AB2140+1))</f>
        <v>153</v>
      </c>
      <c r="F2140" s="220" t="n">
        <f aca="false">E2140*SUM(P2140:Q2140)</f>
        <v>765000</v>
      </c>
      <c r="G2140" s="196" t="n">
        <v>1246827</v>
      </c>
      <c r="H2140" s="197" t="n">
        <v>37026.3722800926</v>
      </c>
      <c r="I2140" s="0" t="s">
        <v>1357</v>
      </c>
      <c r="M2140" s="0" t="s">
        <v>927</v>
      </c>
      <c r="N2140" s="0" t="s">
        <v>1341</v>
      </c>
      <c r="O2140" s="0" t="s">
        <v>1526</v>
      </c>
      <c r="Q2140" s="198" t="n">
        <v>5000</v>
      </c>
      <c r="S2140" s="0" t="s">
        <v>1343</v>
      </c>
      <c r="T2140" s="0" t="s">
        <v>772</v>
      </c>
      <c r="U2140" s="200" t="n">
        <v>4.62</v>
      </c>
      <c r="V2140" s="0" t="s">
        <v>1358</v>
      </c>
      <c r="W2140" s="0" t="s">
        <v>1345</v>
      </c>
      <c r="X2140" s="0" t="s">
        <v>1346</v>
      </c>
      <c r="Y2140" s="0" t="s">
        <v>893</v>
      </c>
      <c r="Z2140" s="0" t="s">
        <v>573</v>
      </c>
      <c r="AA2140" s="0" t="s">
        <v>2574</v>
      </c>
      <c r="AB2140" s="197" t="n">
        <v>37043</v>
      </c>
      <c r="AC2140" s="197" t="n">
        <v>37195</v>
      </c>
      <c r="AD2140" s="0" t="n">
        <f aca="false">(AC2140-AB2140+1)*SUM(P2140:Q2140)</f>
        <v>765000</v>
      </c>
    </row>
    <row r="2141" customFormat="false" ht="12.75" hidden="false" customHeight="false" outlineLevel="0" collapsed="false">
      <c r="A2141" s="191" t="str">
        <f aca="false">B2141&amp;" "&amp;C2141&amp;" "&amp;D2141</f>
        <v>US Crude Financial</v>
      </c>
      <c r="B2141" s="191" t="str">
        <f aca="false">IF((LEFT(N2141,2)="US"),"US","")</f>
        <v>US</v>
      </c>
      <c r="C2141" s="191" t="str">
        <f aca="false">M2141</f>
        <v>Crude</v>
      </c>
      <c r="D2141" s="191" t="str">
        <f aca="false">IF(ISNUMBER(FIND("Phy",N2141))=TRUE(),"Physical","Financial")</f>
        <v>Financial</v>
      </c>
      <c r="E2141" s="191" t="n">
        <f aca="false">IF(VLOOKUP(S2141,'DD-Lookup'!$J$6:$L$50,3,FALSE())="Monthly",(YEAR(AC2141)-YEAR(AB2141))*12+MONTH(AC2141)-MONTH(AB2141)+1,(AC2141-AB2141+1))</f>
        <v>1</v>
      </c>
      <c r="F2141" s="220" t="n">
        <f aca="false">E2141*SUM(P2141:Q2141)</f>
        <v>50000</v>
      </c>
      <c r="G2141" s="196" t="n">
        <v>1246826</v>
      </c>
      <c r="H2141" s="197" t="n">
        <v>37026.3722800926</v>
      </c>
      <c r="I2141" s="0" t="s">
        <v>1137</v>
      </c>
      <c r="M2141" s="0" t="s">
        <v>60</v>
      </c>
      <c r="N2141" s="0" t="s">
        <v>1138</v>
      </c>
      <c r="O2141" s="0" t="s">
        <v>1139</v>
      </c>
      <c r="P2141" s="198" t="n">
        <v>50000</v>
      </c>
      <c r="S2141" s="0" t="s">
        <v>1140</v>
      </c>
      <c r="T2141" s="0" t="s">
        <v>772</v>
      </c>
      <c r="U2141" s="200" t="n">
        <v>28.82</v>
      </c>
      <c r="V2141" s="0" t="s">
        <v>2470</v>
      </c>
      <c r="W2141" s="0" t="s">
        <v>1142</v>
      </c>
      <c r="X2141" s="0" t="s">
        <v>1143</v>
      </c>
      <c r="Y2141" s="0" t="s">
        <v>893</v>
      </c>
      <c r="Z2141" s="0" t="s">
        <v>573</v>
      </c>
      <c r="AA2141" s="0" t="s">
        <v>2575</v>
      </c>
      <c r="AB2141" s="197" t="n">
        <v>37043</v>
      </c>
      <c r="AC2141" s="197" t="n">
        <v>37072</v>
      </c>
    </row>
    <row r="2142" customFormat="false" ht="12.75" hidden="false" customHeight="false" outlineLevel="0" collapsed="false">
      <c r="A2142" s="191" t="str">
        <f aca="false">B2142&amp;" "&amp;C2142&amp;" "&amp;D2142</f>
        <v>US Natural Gas Physical</v>
      </c>
      <c r="B2142" s="191" t="str">
        <f aca="false">IF((LEFT(N2142,2)="US"),"US","")</f>
        <v>US</v>
      </c>
      <c r="C2142" s="191" t="str">
        <f aca="false">M2142</f>
        <v>Natural Gas</v>
      </c>
      <c r="D2142" s="191" t="str">
        <f aca="false">IF(ISNUMBER(FIND("Phy",N2142))=TRUE(),"Physical","Financial")</f>
        <v>Physical</v>
      </c>
      <c r="E2142" s="191" t="n">
        <f aca="false">IF(VLOOKUP(S2142,'DD-Lookup'!$J$6:$L$50,3,FALSE())="Monthly",(YEAR(AC2142)-YEAR(AB2142))*12+MONTH(AC2142)-MONTH(AB2142)+1,(AC2142-AB2142+1))</f>
        <v>1</v>
      </c>
      <c r="F2142" s="220" t="n">
        <f aca="false">E2142*SUM(P2142:Q2142)</f>
        <v>10000</v>
      </c>
      <c r="G2142" s="196" t="n">
        <v>1246828</v>
      </c>
      <c r="H2142" s="197" t="n">
        <v>37026.3722916667</v>
      </c>
      <c r="I2142" s="0" t="s">
        <v>2429</v>
      </c>
      <c r="M2142" s="0" t="s">
        <v>927</v>
      </c>
      <c r="N2142" s="0" t="s">
        <v>1371</v>
      </c>
      <c r="O2142" s="0" t="s">
        <v>1372</v>
      </c>
      <c r="P2142" s="198" t="n">
        <v>10000</v>
      </c>
      <c r="S2142" s="0" t="s">
        <v>1343</v>
      </c>
      <c r="T2142" s="0" t="s">
        <v>772</v>
      </c>
      <c r="U2142" s="200" t="n">
        <v>4.575</v>
      </c>
      <c r="V2142" s="0" t="s">
        <v>2430</v>
      </c>
      <c r="W2142" s="0" t="s">
        <v>1374</v>
      </c>
      <c r="X2142" s="0" t="s">
        <v>1375</v>
      </c>
      <c r="Y2142" s="0" t="s">
        <v>1376</v>
      </c>
      <c r="Z2142" s="0" t="s">
        <v>573</v>
      </c>
      <c r="AA2142" s="0" t="n">
        <v>789615</v>
      </c>
      <c r="AB2142" s="197" t="n">
        <v>37027.875</v>
      </c>
      <c r="AC2142" s="197" t="n">
        <v>37027.875</v>
      </c>
    </row>
    <row r="2143" customFormat="false" ht="12.75" hidden="false" customHeight="false" outlineLevel="0" collapsed="false">
      <c r="A2143" s="191" t="str">
        <f aca="false">B2143&amp;" "&amp;C2143&amp;" "&amp;D2143</f>
        <v>US Natural Gas Financial</v>
      </c>
      <c r="B2143" s="191" t="str">
        <f aca="false">IF((LEFT(N2143,2)="US"),"US","")</f>
        <v>US</v>
      </c>
      <c r="C2143" s="191" t="str">
        <f aca="false">M2143</f>
        <v>Natural Gas</v>
      </c>
      <c r="D2143" s="191" t="str">
        <f aca="false">IF(ISNUMBER(FIND("Phy",N2143))=TRUE(),"Physical","Financial")</f>
        <v>Financial</v>
      </c>
      <c r="E2143" s="191" t="n">
        <f aca="false">IF(VLOOKUP(S2143,'DD-Lookup'!$J$6:$L$50,3,FALSE())="Monthly",(YEAR(AC2143)-YEAR(AB2143))*12+MONTH(AC2143)-MONTH(AB2143)+1,(AC2143-AB2143+1))</f>
        <v>16</v>
      </c>
      <c r="F2143" s="220" t="n">
        <f aca="false">E2143*SUM(P2143:Q2143)</f>
        <v>240000</v>
      </c>
      <c r="G2143" s="196" t="n">
        <v>1246830</v>
      </c>
      <c r="H2143" s="197" t="n">
        <v>37026.3723148148</v>
      </c>
      <c r="I2143" s="0" t="s">
        <v>1228</v>
      </c>
      <c r="M2143" s="0" t="s">
        <v>927</v>
      </c>
      <c r="N2143" s="0" t="s">
        <v>1341</v>
      </c>
      <c r="O2143" s="0" t="s">
        <v>1518</v>
      </c>
      <c r="P2143" s="198" t="n">
        <v>15000</v>
      </c>
      <c r="S2143" s="0" t="s">
        <v>1343</v>
      </c>
      <c r="T2143" s="0" t="s">
        <v>772</v>
      </c>
      <c r="U2143" s="200" t="n">
        <v>4.455</v>
      </c>
      <c r="V2143" s="0" t="s">
        <v>2466</v>
      </c>
      <c r="W2143" s="0" t="s">
        <v>1520</v>
      </c>
      <c r="X2143" s="0" t="s">
        <v>1521</v>
      </c>
      <c r="Y2143" s="0" t="s">
        <v>893</v>
      </c>
      <c r="Z2143" s="0" t="s">
        <v>573</v>
      </c>
      <c r="AA2143" s="0" t="s">
        <v>2576</v>
      </c>
      <c r="AB2143" s="197" t="n">
        <v>37027.875</v>
      </c>
      <c r="AC2143" s="197" t="n">
        <v>37042.875</v>
      </c>
      <c r="AD2143" s="0" t="n">
        <f aca="false">(AC2143-AB2143+1)*SUM(P2143:Q2143)</f>
        <v>240000</v>
      </c>
    </row>
    <row r="2144" customFormat="false" ht="12.75" hidden="false" customHeight="false" outlineLevel="0" collapsed="false">
      <c r="A2144" s="191" t="str">
        <f aca="false">B2144&amp;" "&amp;C2144&amp;" "&amp;D2144</f>
        <v>US Natural Gas Physical</v>
      </c>
      <c r="B2144" s="191" t="str">
        <f aca="false">IF((LEFT(N2144,2)="US"),"US","")</f>
        <v>US</v>
      </c>
      <c r="C2144" s="191" t="str">
        <f aca="false">M2144</f>
        <v>Natural Gas</v>
      </c>
      <c r="D2144" s="191" t="str">
        <f aca="false">IF(ISNUMBER(FIND("Phy",N2144))=TRUE(),"Physical","Financial")</f>
        <v>Physical</v>
      </c>
      <c r="E2144" s="191" t="n">
        <f aca="false">IF(VLOOKUP(S2144,'DD-Lookup'!$J$6:$L$50,3,FALSE())="Monthly",(YEAR(AC2144)-YEAR(AB2144))*12+MONTH(AC2144)-MONTH(AB2144)+1,(AC2144-AB2144+1))</f>
        <v>1</v>
      </c>
      <c r="F2144" s="220" t="n">
        <f aca="false">E2144*SUM(P2144:Q2144)</f>
        <v>2500</v>
      </c>
      <c r="G2144" s="196" t="n">
        <v>1246831</v>
      </c>
      <c r="H2144" s="197" t="n">
        <v>37026.372337963</v>
      </c>
      <c r="I2144" s="0" t="s">
        <v>1571</v>
      </c>
      <c r="M2144" s="0" t="s">
        <v>927</v>
      </c>
      <c r="N2144" s="0" t="s">
        <v>1371</v>
      </c>
      <c r="O2144" s="0" t="s">
        <v>1798</v>
      </c>
      <c r="P2144" s="198" t="n">
        <v>2500</v>
      </c>
      <c r="S2144" s="0" t="s">
        <v>1343</v>
      </c>
      <c r="T2144" s="0" t="s">
        <v>772</v>
      </c>
      <c r="U2144" s="200" t="n">
        <v>3.02</v>
      </c>
      <c r="V2144" s="0" t="s">
        <v>1572</v>
      </c>
      <c r="W2144" s="0" t="s">
        <v>1800</v>
      </c>
      <c r="X2144" s="0" t="s">
        <v>1801</v>
      </c>
      <c r="Y2144" s="0" t="s">
        <v>1376</v>
      </c>
      <c r="Z2144" s="0" t="s">
        <v>573</v>
      </c>
      <c r="AA2144" s="0" t="n">
        <v>789616</v>
      </c>
      <c r="AB2144" s="197" t="n">
        <v>37027.875</v>
      </c>
      <c r="AC2144" s="197" t="n">
        <v>37027.875</v>
      </c>
    </row>
    <row r="2145" customFormat="false" ht="12.75" hidden="false" customHeight="false" outlineLevel="0" collapsed="false">
      <c r="A2145" s="191" t="str">
        <f aca="false">B2145&amp;" "&amp;C2145&amp;" "&amp;D2145</f>
        <v>US Natural Gas Physical</v>
      </c>
      <c r="B2145" s="191" t="str">
        <f aca="false">IF((LEFT(N2145,2)="US"),"US","")</f>
        <v>US</v>
      </c>
      <c r="C2145" s="191" t="str">
        <f aca="false">M2145</f>
        <v>Natural Gas</v>
      </c>
      <c r="D2145" s="191" t="str">
        <f aca="false">IF(ISNUMBER(FIND("Phy",N2145))=TRUE(),"Physical","Financial")</f>
        <v>Physical</v>
      </c>
      <c r="E2145" s="191" t="n">
        <f aca="false">IF(VLOOKUP(S2145,'DD-Lookup'!$J$6:$L$50,3,FALSE())="Monthly",(YEAR(AC2145)-YEAR(AB2145))*12+MONTH(AC2145)-MONTH(AB2145)+1,(AC2145-AB2145+1))</f>
        <v>1</v>
      </c>
      <c r="F2145" s="220" t="n">
        <f aca="false">E2145*SUM(P2145:Q2145)</f>
        <v>5000</v>
      </c>
      <c r="G2145" s="196" t="n">
        <v>1246832</v>
      </c>
      <c r="H2145" s="197" t="n">
        <v>37026.372349537</v>
      </c>
      <c r="I2145" s="0" t="s">
        <v>609</v>
      </c>
      <c r="M2145" s="0" t="s">
        <v>927</v>
      </c>
      <c r="N2145" s="0" t="s">
        <v>1371</v>
      </c>
      <c r="O2145" s="0" t="s">
        <v>1967</v>
      </c>
      <c r="P2145" s="198" t="n">
        <v>5000</v>
      </c>
      <c r="S2145" s="0" t="s">
        <v>1343</v>
      </c>
      <c r="T2145" s="0" t="s">
        <v>772</v>
      </c>
      <c r="U2145" s="200" t="n">
        <v>4.325</v>
      </c>
      <c r="V2145" s="0" t="s">
        <v>1832</v>
      </c>
      <c r="W2145" s="0" t="s">
        <v>1459</v>
      </c>
      <c r="X2145" s="0" t="s">
        <v>1460</v>
      </c>
      <c r="Y2145" s="0" t="s">
        <v>1376</v>
      </c>
      <c r="Z2145" s="0" t="s">
        <v>573</v>
      </c>
      <c r="AA2145" s="0" t="n">
        <v>789617</v>
      </c>
      <c r="AB2145" s="197" t="n">
        <v>37027.875</v>
      </c>
      <c r="AC2145" s="197" t="n">
        <v>37027.875</v>
      </c>
    </row>
    <row r="2146" customFormat="false" ht="12.75" hidden="false" customHeight="false" outlineLevel="0" collapsed="false">
      <c r="A2146" s="191" t="str">
        <f aca="false">B2146&amp;" "&amp;C2146&amp;" "&amp;D2146</f>
        <v>US Natural Gas Physical</v>
      </c>
      <c r="B2146" s="191" t="str">
        <f aca="false">IF((LEFT(N2146,2)="US"),"US","")</f>
        <v>US</v>
      </c>
      <c r="C2146" s="191" t="str">
        <f aca="false">M2146</f>
        <v>Natural Gas</v>
      </c>
      <c r="D2146" s="191" t="str">
        <f aca="false">IF(ISNUMBER(FIND("Phy",N2146))=TRUE(),"Physical","Financial")</f>
        <v>Physical</v>
      </c>
      <c r="E2146" s="191" t="n">
        <f aca="false">IF(VLOOKUP(S2146,'DD-Lookup'!$J$6:$L$50,3,FALSE())="Monthly",(YEAR(AC2146)-YEAR(AB2146))*12+MONTH(AC2146)-MONTH(AB2146)+1,(AC2146-AB2146+1))</f>
        <v>1</v>
      </c>
      <c r="F2146" s="220" t="n">
        <f aca="false">E2146*SUM(P2146:Q2146)</f>
        <v>5000</v>
      </c>
      <c r="G2146" s="196" t="n">
        <v>1246833</v>
      </c>
      <c r="H2146" s="197" t="n">
        <v>37026.3723958333</v>
      </c>
      <c r="I2146" s="0" t="s">
        <v>625</v>
      </c>
      <c r="M2146" s="0" t="s">
        <v>927</v>
      </c>
      <c r="N2146" s="0" t="s">
        <v>1371</v>
      </c>
      <c r="O2146" s="0" t="s">
        <v>1433</v>
      </c>
      <c r="Q2146" s="198" t="n">
        <v>5000</v>
      </c>
      <c r="S2146" s="0" t="s">
        <v>1343</v>
      </c>
      <c r="T2146" s="0" t="s">
        <v>772</v>
      </c>
      <c r="U2146" s="200" t="n">
        <v>4.37</v>
      </c>
      <c r="V2146" s="0" t="s">
        <v>2572</v>
      </c>
      <c r="W2146" s="0" t="s">
        <v>1424</v>
      </c>
      <c r="X2146" s="0" t="s">
        <v>1425</v>
      </c>
      <c r="Y2146" s="0" t="s">
        <v>1376</v>
      </c>
      <c r="Z2146" s="0" t="s">
        <v>573</v>
      </c>
      <c r="AA2146" s="0" t="n">
        <v>789618</v>
      </c>
      <c r="AB2146" s="197" t="n">
        <v>37027.875</v>
      </c>
      <c r="AC2146" s="197" t="n">
        <v>37027.875</v>
      </c>
    </row>
    <row r="2147" customFormat="false" ht="12.75" hidden="false" customHeight="false" outlineLevel="0" collapsed="false">
      <c r="A2147" s="191" t="str">
        <f aca="false">B2147&amp;" "&amp;C2147&amp;" "&amp;D2147</f>
        <v>US Natural Gas Physical</v>
      </c>
      <c r="B2147" s="191" t="str">
        <f aca="false">IF((LEFT(N2147,2)="US"),"US","")</f>
        <v>US</v>
      </c>
      <c r="C2147" s="191" t="str">
        <f aca="false">M2147</f>
        <v>Natural Gas</v>
      </c>
      <c r="D2147" s="191" t="str">
        <f aca="false">IF(ISNUMBER(FIND("Phy",N2147))=TRUE(),"Physical","Financial")</f>
        <v>Physical</v>
      </c>
      <c r="E2147" s="191" t="n">
        <f aca="false">IF(VLOOKUP(S2147,'DD-Lookup'!$J$6:$L$50,3,FALSE())="Monthly",(YEAR(AC2147)-YEAR(AB2147))*12+MONTH(AC2147)-MONTH(AB2147)+1,(AC2147-AB2147+1))</f>
        <v>1</v>
      </c>
      <c r="F2147" s="220" t="n">
        <f aca="false">E2147*SUM(P2147:Q2147)</f>
        <v>5000</v>
      </c>
      <c r="G2147" s="196" t="n">
        <v>1246834</v>
      </c>
      <c r="H2147" s="197" t="n">
        <v>37026.3724074074</v>
      </c>
      <c r="I2147" s="0" t="s">
        <v>1432</v>
      </c>
      <c r="M2147" s="0" t="s">
        <v>927</v>
      </c>
      <c r="N2147" s="0" t="s">
        <v>1371</v>
      </c>
      <c r="O2147" s="0" t="s">
        <v>1433</v>
      </c>
      <c r="P2147" s="198" t="n">
        <v>5000</v>
      </c>
      <c r="S2147" s="0" t="s">
        <v>1343</v>
      </c>
      <c r="T2147" s="0" t="s">
        <v>772</v>
      </c>
      <c r="U2147" s="200" t="n">
        <v>4.365</v>
      </c>
      <c r="V2147" s="0" t="s">
        <v>1434</v>
      </c>
      <c r="W2147" s="0" t="s">
        <v>1424</v>
      </c>
      <c r="X2147" s="0" t="s">
        <v>1425</v>
      </c>
      <c r="Y2147" s="0" t="s">
        <v>1376</v>
      </c>
      <c r="Z2147" s="0" t="s">
        <v>573</v>
      </c>
      <c r="AA2147" s="0" t="n">
        <v>789619</v>
      </c>
      <c r="AB2147" s="197" t="n">
        <v>37027.875</v>
      </c>
      <c r="AC2147" s="197" t="n">
        <v>37027.875</v>
      </c>
    </row>
    <row r="2148" customFormat="false" ht="12.75" hidden="false" customHeight="false" outlineLevel="0" collapsed="false">
      <c r="A2148" s="191" t="str">
        <f aca="false">B2148&amp;" "&amp;C2148&amp;" "&amp;D2148</f>
        <v>US Natural Gas Physical</v>
      </c>
      <c r="B2148" s="191" t="str">
        <f aca="false">IF((LEFT(N2148,2)="US"),"US","")</f>
        <v>US</v>
      </c>
      <c r="C2148" s="191" t="str">
        <f aca="false">M2148</f>
        <v>Natural Gas</v>
      </c>
      <c r="D2148" s="191" t="str">
        <f aca="false">IF(ISNUMBER(FIND("Phy",N2148))=TRUE(),"Physical","Financial")</f>
        <v>Physical</v>
      </c>
      <c r="E2148" s="191" t="n">
        <f aca="false">IF(VLOOKUP(S2148,'DD-Lookup'!$J$6:$L$50,3,FALSE())="Monthly",(YEAR(AC2148)-YEAR(AB2148))*12+MONTH(AC2148)-MONTH(AB2148)+1,(AC2148-AB2148+1))</f>
        <v>1</v>
      </c>
      <c r="F2148" s="220" t="n">
        <f aca="false">E2148*SUM(P2148:Q2148)</f>
        <v>5000</v>
      </c>
      <c r="G2148" s="196" t="n">
        <v>1246835</v>
      </c>
      <c r="H2148" s="197" t="n">
        <v>37026.3724189815</v>
      </c>
      <c r="I2148" s="0" t="s">
        <v>1340</v>
      </c>
      <c r="M2148" s="0" t="s">
        <v>927</v>
      </c>
      <c r="N2148" s="0" t="s">
        <v>1371</v>
      </c>
      <c r="O2148" s="0" t="s">
        <v>1751</v>
      </c>
      <c r="Q2148" s="198" t="n">
        <v>5000</v>
      </c>
      <c r="S2148" s="0" t="s">
        <v>1343</v>
      </c>
      <c r="T2148" s="0" t="s">
        <v>772</v>
      </c>
      <c r="U2148" s="200" t="n">
        <v>3.335</v>
      </c>
      <c r="V2148" s="0" t="s">
        <v>2439</v>
      </c>
      <c r="W2148" s="0" t="s">
        <v>1752</v>
      </c>
      <c r="X2148" s="0" t="s">
        <v>1676</v>
      </c>
      <c r="Y2148" s="0" t="s">
        <v>1376</v>
      </c>
      <c r="Z2148" s="0" t="s">
        <v>573</v>
      </c>
      <c r="AA2148" s="0" t="n">
        <v>789620</v>
      </c>
      <c r="AB2148" s="197" t="n">
        <v>37027.875</v>
      </c>
      <c r="AC2148" s="197" t="n">
        <v>37027.875</v>
      </c>
    </row>
    <row r="2149" customFormat="false" ht="12.75" hidden="false" customHeight="false" outlineLevel="0" collapsed="false">
      <c r="A2149" s="191" t="str">
        <f aca="false">B2149&amp;" "&amp;C2149&amp;" "&amp;D2149</f>
        <v>US Natural Gas Physical</v>
      </c>
      <c r="B2149" s="191" t="str">
        <f aca="false">IF((LEFT(N2149,2)="US"),"US","")</f>
        <v>US</v>
      </c>
      <c r="C2149" s="191" t="str">
        <f aca="false">M2149</f>
        <v>Natural Gas</v>
      </c>
      <c r="D2149" s="191" t="str">
        <f aca="false">IF(ISNUMBER(FIND("Phy",N2149))=TRUE(),"Physical","Financial")</f>
        <v>Physical</v>
      </c>
      <c r="E2149" s="191" t="n">
        <f aca="false">IF(VLOOKUP(S2149,'DD-Lookup'!$J$6:$L$50,3,FALSE())="Monthly",(YEAR(AC2149)-YEAR(AB2149))*12+MONTH(AC2149)-MONTH(AB2149)+1,(AC2149-AB2149+1))</f>
        <v>1</v>
      </c>
      <c r="F2149" s="220" t="n">
        <f aca="false">E2149*SUM(P2149:Q2149)</f>
        <v>10000</v>
      </c>
      <c r="G2149" s="196" t="n">
        <v>1246836</v>
      </c>
      <c r="H2149" s="197" t="n">
        <v>37026.3724189815</v>
      </c>
      <c r="I2149" s="0" t="s">
        <v>1328</v>
      </c>
      <c r="M2149" s="0" t="s">
        <v>927</v>
      </c>
      <c r="N2149" s="0" t="s">
        <v>1371</v>
      </c>
      <c r="O2149" s="0" t="s">
        <v>1557</v>
      </c>
      <c r="P2149" s="198" t="n">
        <v>10000</v>
      </c>
      <c r="S2149" s="0" t="s">
        <v>1343</v>
      </c>
      <c r="T2149" s="0" t="s">
        <v>772</v>
      </c>
      <c r="U2149" s="200" t="n">
        <v>4.445</v>
      </c>
      <c r="V2149" s="0" t="s">
        <v>2513</v>
      </c>
      <c r="W2149" s="0" t="s">
        <v>1504</v>
      </c>
      <c r="X2149" s="0" t="s">
        <v>1558</v>
      </c>
      <c r="Y2149" s="0" t="s">
        <v>1376</v>
      </c>
      <c r="Z2149" s="0" t="s">
        <v>573</v>
      </c>
      <c r="AA2149" s="0" t="n">
        <v>789621</v>
      </c>
      <c r="AB2149" s="197" t="n">
        <v>37027.875</v>
      </c>
      <c r="AC2149" s="197" t="n">
        <v>37027.875</v>
      </c>
    </row>
    <row r="2150" customFormat="false" ht="12.75" hidden="false" customHeight="false" outlineLevel="0" collapsed="false">
      <c r="A2150" s="191" t="str">
        <f aca="false">B2150&amp;" "&amp;C2150&amp;" "&amp;D2150</f>
        <v>US Natural Gas Financial</v>
      </c>
      <c r="B2150" s="191" t="str">
        <f aca="false">IF((LEFT(N2150,2)="US"),"US","")</f>
        <v>US</v>
      </c>
      <c r="C2150" s="191" t="str">
        <f aca="false">M2150</f>
        <v>Natural Gas</v>
      </c>
      <c r="D2150" s="191" t="str">
        <f aca="false">IF(ISNUMBER(FIND("Phy",N2150))=TRUE(),"Physical","Financial")</f>
        <v>Financial</v>
      </c>
      <c r="E2150" s="191" t="n">
        <f aca="false">IF(VLOOKUP(S2150,'DD-Lookup'!$J$6:$L$50,3,FALSE())="Monthly",(YEAR(AC2150)-YEAR(AB2150))*12+MONTH(AC2150)-MONTH(AB2150)+1,(AC2150-AB2150+1))</f>
        <v>30</v>
      </c>
      <c r="F2150" s="220" t="n">
        <f aca="false">E2150*SUM(P2150:Q2150)</f>
        <v>450000</v>
      </c>
      <c r="G2150" s="196" t="n">
        <v>1246837</v>
      </c>
      <c r="H2150" s="197" t="n">
        <v>37026.3724305556</v>
      </c>
      <c r="I2150" s="0" t="s">
        <v>1137</v>
      </c>
      <c r="M2150" s="0" t="s">
        <v>927</v>
      </c>
      <c r="N2150" s="0" t="s">
        <v>1341</v>
      </c>
      <c r="O2150" s="0" t="s">
        <v>1342</v>
      </c>
      <c r="Q2150" s="198" t="n">
        <v>15000</v>
      </c>
      <c r="S2150" s="0" t="s">
        <v>1343</v>
      </c>
      <c r="T2150" s="0" t="s">
        <v>772</v>
      </c>
      <c r="U2150" s="200" t="n">
        <v>4.515</v>
      </c>
      <c r="V2150" s="0" t="s">
        <v>2395</v>
      </c>
      <c r="W2150" s="0" t="s">
        <v>1345</v>
      </c>
      <c r="X2150" s="0" t="s">
        <v>1346</v>
      </c>
      <c r="Y2150" s="0" t="s">
        <v>893</v>
      </c>
      <c r="Z2150" s="0" t="s">
        <v>573</v>
      </c>
      <c r="AA2150" s="0" t="s">
        <v>2577</v>
      </c>
      <c r="AB2150" s="197" t="n">
        <v>37043.875</v>
      </c>
      <c r="AC2150" s="197" t="n">
        <v>37072.875</v>
      </c>
      <c r="AD2150" s="0" t="n">
        <f aca="false">(AC2150-AB2150+1)*SUM(P2150:Q2150)</f>
        <v>450000</v>
      </c>
    </row>
    <row r="2151" customFormat="false" ht="12.75" hidden="false" customHeight="false" outlineLevel="0" collapsed="false">
      <c r="A2151" s="191" t="str">
        <f aca="false">B2151&amp;" "&amp;C2151&amp;" "&amp;D2151</f>
        <v>US Natural Gas Physical</v>
      </c>
      <c r="B2151" s="191" t="str">
        <f aca="false">IF((LEFT(N2151,2)="US"),"US","")</f>
        <v>US</v>
      </c>
      <c r="C2151" s="191" t="str">
        <f aca="false">M2151</f>
        <v>Natural Gas</v>
      </c>
      <c r="D2151" s="191" t="str">
        <f aca="false">IF(ISNUMBER(FIND("Phy",N2151))=TRUE(),"Physical","Financial")</f>
        <v>Physical</v>
      </c>
      <c r="E2151" s="191" t="n">
        <f aca="false">IF(VLOOKUP(S2151,'DD-Lookup'!$J$6:$L$50,3,FALSE())="Monthly",(YEAR(AC2151)-YEAR(AB2151))*12+MONTH(AC2151)-MONTH(AB2151)+1,(AC2151-AB2151+1))</f>
        <v>1</v>
      </c>
      <c r="F2151" s="220" t="n">
        <f aca="false">E2151*SUM(P2151:Q2151)</f>
        <v>10000</v>
      </c>
      <c r="G2151" s="196" t="n">
        <v>1246838</v>
      </c>
      <c r="H2151" s="197" t="n">
        <v>37026.3724537037</v>
      </c>
      <c r="I2151" s="0" t="s">
        <v>1251</v>
      </c>
      <c r="M2151" s="0" t="s">
        <v>927</v>
      </c>
      <c r="N2151" s="0" t="s">
        <v>1371</v>
      </c>
      <c r="O2151" s="0" t="s">
        <v>1372</v>
      </c>
      <c r="P2151" s="198" t="n">
        <v>10000</v>
      </c>
      <c r="S2151" s="0" t="s">
        <v>1343</v>
      </c>
      <c r="T2151" s="0" t="s">
        <v>772</v>
      </c>
      <c r="U2151" s="200" t="n">
        <v>4.5737</v>
      </c>
      <c r="V2151" s="0" t="s">
        <v>1373</v>
      </c>
      <c r="W2151" s="0" t="s">
        <v>1374</v>
      </c>
      <c r="X2151" s="0" t="s">
        <v>1375</v>
      </c>
      <c r="Y2151" s="0" t="s">
        <v>1376</v>
      </c>
      <c r="Z2151" s="0" t="s">
        <v>573</v>
      </c>
      <c r="AA2151" s="0" t="n">
        <v>789622</v>
      </c>
      <c r="AB2151" s="197" t="n">
        <v>37027.875</v>
      </c>
      <c r="AC2151" s="197" t="n">
        <v>37027.875</v>
      </c>
    </row>
    <row r="2152" customFormat="false" ht="12.75" hidden="false" customHeight="false" outlineLevel="0" collapsed="false">
      <c r="A2152" s="191" t="str">
        <f aca="false">B2152&amp;" "&amp;C2152&amp;" "&amp;D2152</f>
        <v>US Natural Gas Financial</v>
      </c>
      <c r="B2152" s="191" t="str">
        <f aca="false">IF((LEFT(N2152,2)="US"),"US","")</f>
        <v>US</v>
      </c>
      <c r="C2152" s="191" t="str">
        <f aca="false">M2152</f>
        <v>Natural Gas</v>
      </c>
      <c r="D2152" s="191" t="str">
        <f aca="false">IF(ISNUMBER(FIND("Phy",N2152))=TRUE(),"Physical","Financial")</f>
        <v>Financial</v>
      </c>
      <c r="E2152" s="191" t="n">
        <f aca="false">IF(VLOOKUP(S2152,'DD-Lookup'!$J$6:$L$50,3,FALSE())="Monthly",(YEAR(AC2152)-YEAR(AB2152))*12+MONTH(AC2152)-MONTH(AB2152)+1,(AC2152-AB2152+1))</f>
        <v>16</v>
      </c>
      <c r="F2152" s="220" t="n">
        <f aca="false">E2152*SUM(P2152:Q2152)</f>
        <v>240000</v>
      </c>
      <c r="G2152" s="196" t="n">
        <v>1246840</v>
      </c>
      <c r="H2152" s="197" t="n">
        <v>37026.3724652778</v>
      </c>
      <c r="I2152" s="0" t="s">
        <v>1228</v>
      </c>
      <c r="M2152" s="0" t="s">
        <v>927</v>
      </c>
      <c r="N2152" s="0" t="s">
        <v>1341</v>
      </c>
      <c r="O2152" s="0" t="s">
        <v>1518</v>
      </c>
      <c r="P2152" s="198" t="n">
        <v>15000</v>
      </c>
      <c r="S2152" s="0" t="s">
        <v>1343</v>
      </c>
      <c r="T2152" s="0" t="s">
        <v>772</v>
      </c>
      <c r="U2152" s="200" t="n">
        <v>4.45</v>
      </c>
      <c r="V2152" s="0" t="s">
        <v>2466</v>
      </c>
      <c r="W2152" s="0" t="s">
        <v>1520</v>
      </c>
      <c r="X2152" s="0" t="s">
        <v>1521</v>
      </c>
      <c r="Y2152" s="0" t="s">
        <v>893</v>
      </c>
      <c r="Z2152" s="0" t="s">
        <v>573</v>
      </c>
      <c r="AA2152" s="0" t="s">
        <v>2578</v>
      </c>
      <c r="AB2152" s="197" t="n">
        <v>37027.875</v>
      </c>
      <c r="AC2152" s="197" t="n">
        <v>37042.875</v>
      </c>
      <c r="AD2152" s="0" t="n">
        <f aca="false">(AC2152-AB2152+1)*SUM(P2152:Q2152)</f>
        <v>240000</v>
      </c>
    </row>
    <row r="2153" customFormat="false" ht="12.75" hidden="false" customHeight="false" outlineLevel="0" collapsed="false">
      <c r="A2153" s="191" t="str">
        <f aca="false">B2153&amp;" "&amp;C2153&amp;" "&amp;D2153</f>
        <v>US Natural Gas Physical</v>
      </c>
      <c r="B2153" s="191" t="str">
        <f aca="false">IF((LEFT(N2153,2)="US"),"US","")</f>
        <v>US</v>
      </c>
      <c r="C2153" s="191" t="str">
        <f aca="false">M2153</f>
        <v>Natural Gas</v>
      </c>
      <c r="D2153" s="191" t="str">
        <f aca="false">IF(ISNUMBER(FIND("Phy",N2153))=TRUE(),"Physical","Financial")</f>
        <v>Physical</v>
      </c>
      <c r="E2153" s="191" t="n">
        <f aca="false">IF(VLOOKUP(S2153,'DD-Lookup'!$J$6:$L$50,3,FALSE())="Monthly",(YEAR(AC2153)-YEAR(AB2153))*12+MONTH(AC2153)-MONTH(AB2153)+1,(AC2153-AB2153+1))</f>
        <v>1</v>
      </c>
      <c r="F2153" s="220" t="n">
        <f aca="false">E2153*SUM(P2153:Q2153)</f>
        <v>5000</v>
      </c>
      <c r="G2153" s="196" t="n">
        <v>1246841</v>
      </c>
      <c r="H2153" s="197" t="n">
        <v>37026.3725</v>
      </c>
      <c r="I2153" s="0" t="s">
        <v>1571</v>
      </c>
      <c r="M2153" s="0" t="s">
        <v>927</v>
      </c>
      <c r="N2153" s="0" t="s">
        <v>1371</v>
      </c>
      <c r="O2153" s="0" t="s">
        <v>1751</v>
      </c>
      <c r="P2153" s="198" t="n">
        <v>5000</v>
      </c>
      <c r="S2153" s="0" t="s">
        <v>1343</v>
      </c>
      <c r="T2153" s="0" t="s">
        <v>772</v>
      </c>
      <c r="U2153" s="200" t="n">
        <v>3.335</v>
      </c>
      <c r="V2153" s="0" t="s">
        <v>1674</v>
      </c>
      <c r="W2153" s="0" t="s">
        <v>1752</v>
      </c>
      <c r="X2153" s="0" t="s">
        <v>1676</v>
      </c>
      <c r="Y2153" s="0" t="s">
        <v>1376</v>
      </c>
      <c r="Z2153" s="0" t="s">
        <v>573</v>
      </c>
      <c r="AA2153" s="0" t="n">
        <v>789624</v>
      </c>
      <c r="AB2153" s="197" t="n">
        <v>37027.875</v>
      </c>
      <c r="AC2153" s="197" t="n">
        <v>37027.875</v>
      </c>
    </row>
    <row r="2154" customFormat="false" ht="12.75" hidden="false" customHeight="false" outlineLevel="0" collapsed="false">
      <c r="A2154" s="191" t="str">
        <f aca="false">B2154&amp;" "&amp;C2154&amp;" "&amp;D2154</f>
        <v>US Natural Gas Physical</v>
      </c>
      <c r="B2154" s="191" t="str">
        <f aca="false">IF((LEFT(N2154,2)="US"),"US","")</f>
        <v>US</v>
      </c>
      <c r="C2154" s="191" t="str">
        <f aca="false">M2154</f>
        <v>Natural Gas</v>
      </c>
      <c r="D2154" s="191" t="str">
        <f aca="false">IF(ISNUMBER(FIND("Phy",N2154))=TRUE(),"Physical","Financial")</f>
        <v>Physical</v>
      </c>
      <c r="E2154" s="191" t="n">
        <f aca="false">IF(VLOOKUP(S2154,'DD-Lookup'!$J$6:$L$50,3,FALSE())="Monthly",(YEAR(AC2154)-YEAR(AB2154))*12+MONTH(AC2154)-MONTH(AB2154)+1,(AC2154-AB2154+1))</f>
        <v>1</v>
      </c>
      <c r="F2154" s="220" t="n">
        <f aca="false">E2154*SUM(P2154:Q2154)</f>
        <v>5000</v>
      </c>
      <c r="G2154" s="196" t="n">
        <v>1246842</v>
      </c>
      <c r="H2154" s="197" t="n">
        <v>37026.3725347222</v>
      </c>
      <c r="I2154" s="0" t="s">
        <v>1180</v>
      </c>
      <c r="M2154" s="0" t="s">
        <v>927</v>
      </c>
      <c r="N2154" s="0" t="s">
        <v>1371</v>
      </c>
      <c r="O2154" s="0" t="s">
        <v>1689</v>
      </c>
      <c r="Q2154" s="198" t="n">
        <v>5000</v>
      </c>
      <c r="S2154" s="0" t="s">
        <v>1343</v>
      </c>
      <c r="T2154" s="0" t="s">
        <v>772</v>
      </c>
      <c r="U2154" s="200" t="n">
        <v>6.1</v>
      </c>
      <c r="V2154" s="0" t="s">
        <v>2579</v>
      </c>
      <c r="W2154" s="0" t="s">
        <v>1675</v>
      </c>
      <c r="X2154" s="0" t="s">
        <v>1676</v>
      </c>
      <c r="Y2154" s="0" t="s">
        <v>1376</v>
      </c>
      <c r="Z2154" s="0" t="s">
        <v>573</v>
      </c>
      <c r="AA2154" s="0" t="n">
        <v>789626</v>
      </c>
      <c r="AB2154" s="197" t="n">
        <v>37027.875</v>
      </c>
      <c r="AC2154" s="197" t="n">
        <v>37027.875</v>
      </c>
    </row>
    <row r="2155" customFormat="false" ht="12.75" hidden="false" customHeight="false" outlineLevel="0" collapsed="false">
      <c r="A2155" s="191" t="str">
        <f aca="false">B2155&amp;" "&amp;C2155&amp;" "&amp;D2155</f>
        <v>US Power Physical</v>
      </c>
      <c r="B2155" s="191" t="str">
        <f aca="false">IF((LEFT(N2155,2)="US"),"US","")</f>
        <v>US</v>
      </c>
      <c r="C2155" s="191" t="str">
        <f aca="false">M2155</f>
        <v>Power</v>
      </c>
      <c r="D2155" s="191" t="str">
        <f aca="false">IF(ISNUMBER(FIND("Phy",N2155))=TRUE(),"Physical","Financial")</f>
        <v>Physical</v>
      </c>
      <c r="E2155" s="191" t="n">
        <f aca="false">IF(VLOOKUP(S2155,'DD-Lookup'!$J$6:$L$50,3,FALSE())="Monthly",(YEAR(AC2155)-YEAR(AB2155))*12+MONTH(AC2155)-MONTH(AB2155)+1,(AC2155-AB2155+1))</f>
        <v>1</v>
      </c>
      <c r="F2155" s="220" t="n">
        <f aca="false">E2155*SUM(P2155:Q2155)</f>
        <v>50</v>
      </c>
      <c r="G2155" s="196" t="n">
        <v>1246843</v>
      </c>
      <c r="H2155" s="197" t="n">
        <v>37026.3725462963</v>
      </c>
      <c r="I2155" s="0" t="s">
        <v>1225</v>
      </c>
      <c r="M2155" s="0" t="s">
        <v>72</v>
      </c>
      <c r="N2155" s="0" t="s">
        <v>1190</v>
      </c>
      <c r="O2155" s="0" t="s">
        <v>1230</v>
      </c>
      <c r="Q2155" s="198" t="n">
        <v>50</v>
      </c>
      <c r="S2155" s="0" t="s">
        <v>781</v>
      </c>
      <c r="T2155" s="0" t="s">
        <v>772</v>
      </c>
      <c r="U2155" s="200" t="n">
        <v>37.25</v>
      </c>
      <c r="V2155" s="0" t="s">
        <v>1292</v>
      </c>
      <c r="W2155" s="0" t="s">
        <v>1232</v>
      </c>
      <c r="X2155" s="0" t="s">
        <v>1233</v>
      </c>
      <c r="Y2155" s="0" t="s">
        <v>1167</v>
      </c>
      <c r="Z2155" s="0" t="s">
        <v>628</v>
      </c>
      <c r="AA2155" s="0" t="n">
        <v>611185.1</v>
      </c>
      <c r="AB2155" s="197" t="n">
        <v>37027.875</v>
      </c>
      <c r="AC2155" s="197" t="n">
        <v>37027.875</v>
      </c>
    </row>
    <row r="2156" customFormat="false" ht="12.75" hidden="false" customHeight="false" outlineLevel="0" collapsed="false">
      <c r="A2156" s="191" t="str">
        <f aca="false">B2156&amp;" "&amp;C2156&amp;" "&amp;D2156</f>
        <v>US Natural Gas Physical</v>
      </c>
      <c r="B2156" s="191" t="str">
        <f aca="false">IF((LEFT(N2156,2)="US"),"US","")</f>
        <v>US</v>
      </c>
      <c r="C2156" s="191" t="str">
        <f aca="false">M2156</f>
        <v>Natural Gas</v>
      </c>
      <c r="D2156" s="191" t="str">
        <f aca="false">IF(ISNUMBER(FIND("Phy",N2156))=TRUE(),"Physical","Financial")</f>
        <v>Physical</v>
      </c>
      <c r="E2156" s="191" t="n">
        <f aca="false">IF(VLOOKUP(S2156,'DD-Lookup'!$J$6:$L$50,3,FALSE())="Monthly",(YEAR(AC2156)-YEAR(AB2156))*12+MONTH(AC2156)-MONTH(AB2156)+1,(AC2156-AB2156+1))</f>
        <v>1</v>
      </c>
      <c r="F2156" s="220" t="n">
        <f aca="false">E2156*SUM(P2156:Q2156)</f>
        <v>5000</v>
      </c>
      <c r="G2156" s="196" t="n">
        <v>1246844</v>
      </c>
      <c r="H2156" s="197" t="n">
        <v>37026.3725462963</v>
      </c>
      <c r="I2156" s="0" t="s">
        <v>1571</v>
      </c>
      <c r="M2156" s="0" t="s">
        <v>927</v>
      </c>
      <c r="N2156" s="0" t="s">
        <v>1371</v>
      </c>
      <c r="O2156" s="0" t="s">
        <v>1751</v>
      </c>
      <c r="P2156" s="198" t="n">
        <v>5000</v>
      </c>
      <c r="S2156" s="0" t="s">
        <v>1343</v>
      </c>
      <c r="T2156" s="0" t="s">
        <v>772</v>
      </c>
      <c r="U2156" s="200" t="n">
        <v>3.32</v>
      </c>
      <c r="V2156" s="0" t="s">
        <v>1674</v>
      </c>
      <c r="W2156" s="0" t="s">
        <v>1752</v>
      </c>
      <c r="X2156" s="0" t="s">
        <v>1676</v>
      </c>
      <c r="Y2156" s="0" t="s">
        <v>1376</v>
      </c>
      <c r="Z2156" s="0" t="s">
        <v>573</v>
      </c>
      <c r="AA2156" s="0" t="n">
        <v>789627</v>
      </c>
      <c r="AB2156" s="197" t="n">
        <v>37027.875</v>
      </c>
      <c r="AC2156" s="197" t="n">
        <v>37027.875</v>
      </c>
    </row>
    <row r="2157" customFormat="false" ht="12.75" hidden="false" customHeight="false" outlineLevel="0" collapsed="false">
      <c r="A2157" s="191" t="str">
        <f aca="false">B2157&amp;" "&amp;C2157&amp;" "&amp;D2157</f>
        <v>US Natural Gas Physical</v>
      </c>
      <c r="B2157" s="191" t="str">
        <f aca="false">IF((LEFT(N2157,2)="US"),"US","")</f>
        <v>US</v>
      </c>
      <c r="C2157" s="191" t="str">
        <f aca="false">M2157</f>
        <v>Natural Gas</v>
      </c>
      <c r="D2157" s="191" t="str">
        <f aca="false">IF(ISNUMBER(FIND("Phy",N2157))=TRUE(),"Physical","Financial")</f>
        <v>Physical</v>
      </c>
      <c r="E2157" s="191" t="n">
        <f aca="false">IF(VLOOKUP(S2157,'DD-Lookup'!$J$6:$L$50,3,FALSE())="Monthly",(YEAR(AC2157)-YEAR(AB2157))*12+MONTH(AC2157)-MONTH(AB2157)+1,(AC2157-AB2157+1))</f>
        <v>1</v>
      </c>
      <c r="F2157" s="220" t="n">
        <f aca="false">E2157*SUM(P2157:Q2157)</f>
        <v>5000</v>
      </c>
      <c r="G2157" s="196" t="n">
        <v>1246845</v>
      </c>
      <c r="H2157" s="197" t="n">
        <v>37026.3726157407</v>
      </c>
      <c r="I2157" s="0" t="s">
        <v>1661</v>
      </c>
      <c r="M2157" s="0" t="s">
        <v>927</v>
      </c>
      <c r="N2157" s="0" t="s">
        <v>1371</v>
      </c>
      <c r="O2157" s="0" t="s">
        <v>1435</v>
      </c>
      <c r="P2157" s="198" t="n">
        <v>5000</v>
      </c>
      <c r="S2157" s="0" t="s">
        <v>1343</v>
      </c>
      <c r="T2157" s="0" t="s">
        <v>772</v>
      </c>
      <c r="U2157" s="200" t="n">
        <v>4.33</v>
      </c>
      <c r="V2157" s="0" t="s">
        <v>2538</v>
      </c>
      <c r="W2157" s="0" t="s">
        <v>1424</v>
      </c>
      <c r="X2157" s="0" t="s">
        <v>1425</v>
      </c>
      <c r="Y2157" s="0" t="s">
        <v>1376</v>
      </c>
      <c r="Z2157" s="0" t="s">
        <v>573</v>
      </c>
      <c r="AA2157" s="0" t="n">
        <v>789628</v>
      </c>
      <c r="AB2157" s="197" t="n">
        <v>37027.875</v>
      </c>
      <c r="AC2157" s="197" t="n">
        <v>37027.875</v>
      </c>
    </row>
    <row r="2158" customFormat="false" ht="12.75" hidden="false" customHeight="false" outlineLevel="0" collapsed="false">
      <c r="A2158" s="191" t="str">
        <f aca="false">B2158&amp;" "&amp;C2158&amp;" "&amp;D2158</f>
        <v>US Crude Financial</v>
      </c>
      <c r="B2158" s="191" t="str">
        <f aca="false">IF((LEFT(N2158,2)="US"),"US","")</f>
        <v>US</v>
      </c>
      <c r="C2158" s="191" t="str">
        <f aca="false">M2158</f>
        <v>Crude</v>
      </c>
      <c r="D2158" s="191" t="str">
        <f aca="false">IF(ISNUMBER(FIND("Phy",N2158))=TRUE(),"Physical","Financial")</f>
        <v>Financial</v>
      </c>
      <c r="E2158" s="191" t="n">
        <f aca="false">IF(VLOOKUP(S2158,'DD-Lookup'!$J$6:$L$50,3,FALSE())="Monthly",(YEAR(AC2158)-YEAR(AB2158))*12+MONTH(AC2158)-MONTH(AB2158)+1,(AC2158-AB2158+1))</f>
        <v>1</v>
      </c>
      <c r="F2158" s="220" t="n">
        <f aca="false">E2158*SUM(P2158:Q2158)</f>
        <v>50000</v>
      </c>
      <c r="G2158" s="196" t="n">
        <v>1246847</v>
      </c>
      <c r="H2158" s="197" t="n">
        <v>37026.3727083333</v>
      </c>
      <c r="I2158" s="0" t="s">
        <v>1137</v>
      </c>
      <c r="M2158" s="0" t="s">
        <v>60</v>
      </c>
      <c r="N2158" s="0" t="s">
        <v>1138</v>
      </c>
      <c r="O2158" s="0" t="s">
        <v>1139</v>
      </c>
      <c r="P2158" s="198" t="n">
        <v>50000</v>
      </c>
      <c r="S2158" s="0" t="s">
        <v>1140</v>
      </c>
      <c r="T2158" s="0" t="s">
        <v>772</v>
      </c>
      <c r="U2158" s="200" t="n">
        <v>28.78</v>
      </c>
      <c r="V2158" s="0" t="s">
        <v>2367</v>
      </c>
      <c r="W2158" s="0" t="s">
        <v>1142</v>
      </c>
      <c r="X2158" s="0" t="s">
        <v>1143</v>
      </c>
      <c r="Y2158" s="0" t="s">
        <v>893</v>
      </c>
      <c r="Z2158" s="0" t="s">
        <v>573</v>
      </c>
      <c r="AA2158" s="0" t="s">
        <v>2580</v>
      </c>
      <c r="AB2158" s="197" t="n">
        <v>37043</v>
      </c>
      <c r="AC2158" s="197" t="n">
        <v>37072</v>
      </c>
    </row>
    <row r="2159" customFormat="false" ht="12.75" hidden="false" customHeight="false" outlineLevel="0" collapsed="false">
      <c r="A2159" s="191" t="str">
        <f aca="false">B2159&amp;" "&amp;C2159&amp;" "&amp;D2159</f>
        <v>US Natural Gas Physical</v>
      </c>
      <c r="B2159" s="191" t="str">
        <f aca="false">IF((LEFT(N2159,2)="US"),"US","")</f>
        <v>US</v>
      </c>
      <c r="C2159" s="191" t="str">
        <f aca="false">M2159</f>
        <v>Natural Gas</v>
      </c>
      <c r="D2159" s="191" t="str">
        <f aca="false">IF(ISNUMBER(FIND("Phy",N2159))=TRUE(),"Physical","Financial")</f>
        <v>Physical</v>
      </c>
      <c r="E2159" s="191" t="n">
        <f aca="false">IF(VLOOKUP(S2159,'DD-Lookup'!$J$6:$L$50,3,FALSE())="Monthly",(YEAR(AC2159)-YEAR(AB2159))*12+MONTH(AC2159)-MONTH(AB2159)+1,(AC2159-AB2159+1))</f>
        <v>1</v>
      </c>
      <c r="F2159" s="220" t="n">
        <f aca="false">E2159*SUM(P2159:Q2159)</f>
        <v>5000</v>
      </c>
      <c r="G2159" s="196" t="n">
        <v>1246849</v>
      </c>
      <c r="H2159" s="197" t="n">
        <v>37026.3727430556</v>
      </c>
      <c r="I2159" s="0" t="s">
        <v>1571</v>
      </c>
      <c r="M2159" s="0" t="s">
        <v>927</v>
      </c>
      <c r="N2159" s="0" t="s">
        <v>1371</v>
      </c>
      <c r="O2159" s="0" t="s">
        <v>1751</v>
      </c>
      <c r="P2159" s="198" t="n">
        <v>5000</v>
      </c>
      <c r="S2159" s="0" t="s">
        <v>1343</v>
      </c>
      <c r="T2159" s="0" t="s">
        <v>772</v>
      </c>
      <c r="U2159" s="200" t="n">
        <v>3.32</v>
      </c>
      <c r="V2159" s="0" t="s">
        <v>1674</v>
      </c>
      <c r="W2159" s="0" t="s">
        <v>1752</v>
      </c>
      <c r="X2159" s="0" t="s">
        <v>1676</v>
      </c>
      <c r="Y2159" s="0" t="s">
        <v>1376</v>
      </c>
      <c r="Z2159" s="0" t="s">
        <v>573</v>
      </c>
      <c r="AA2159" s="0" t="n">
        <v>789629</v>
      </c>
      <c r="AB2159" s="197" t="n">
        <v>37027.875</v>
      </c>
      <c r="AC2159" s="197" t="n">
        <v>37027.875</v>
      </c>
    </row>
    <row r="2160" customFormat="false" ht="12.75" hidden="false" customHeight="false" outlineLevel="0" collapsed="false">
      <c r="A2160" s="191" t="str">
        <f aca="false">B2160&amp;" "&amp;C2160&amp;" "&amp;D2160</f>
        <v>US Natural Gas Financial</v>
      </c>
      <c r="B2160" s="191" t="str">
        <f aca="false">IF((LEFT(N2160,2)="US"),"US","")</f>
        <v>US</v>
      </c>
      <c r="C2160" s="191" t="str">
        <f aca="false">M2160</f>
        <v>Natural Gas</v>
      </c>
      <c r="D2160" s="191" t="str">
        <f aca="false">IF(ISNUMBER(FIND("Phy",N2160))=TRUE(),"Physical","Financial")</f>
        <v>Financial</v>
      </c>
      <c r="E2160" s="191" t="n">
        <f aca="false">IF(VLOOKUP(S2160,'DD-Lookup'!$J$6:$L$50,3,FALSE())="Monthly",(YEAR(AC2160)-YEAR(AB2160))*12+MONTH(AC2160)-MONTH(AB2160)+1,(AC2160-AB2160+1))</f>
        <v>30</v>
      </c>
      <c r="F2160" s="220" t="n">
        <f aca="false">E2160*SUM(P2160:Q2160)</f>
        <v>450000</v>
      </c>
      <c r="G2160" s="196" t="n">
        <v>1246850</v>
      </c>
      <c r="H2160" s="197" t="n">
        <v>37026.3727893519</v>
      </c>
      <c r="I2160" s="0" t="s">
        <v>1257</v>
      </c>
      <c r="M2160" s="0" t="s">
        <v>927</v>
      </c>
      <c r="N2160" s="0" t="s">
        <v>1341</v>
      </c>
      <c r="O2160" s="0" t="s">
        <v>1342</v>
      </c>
      <c r="Q2160" s="198" t="n">
        <v>15000</v>
      </c>
      <c r="S2160" s="0" t="s">
        <v>1343</v>
      </c>
      <c r="T2160" s="0" t="s">
        <v>772</v>
      </c>
      <c r="U2160" s="200" t="n">
        <v>4.52</v>
      </c>
      <c r="V2160" s="0" t="s">
        <v>2581</v>
      </c>
      <c r="W2160" s="0" t="s">
        <v>1345</v>
      </c>
      <c r="X2160" s="0" t="s">
        <v>1346</v>
      </c>
      <c r="Y2160" s="0" t="s">
        <v>893</v>
      </c>
      <c r="Z2160" s="0" t="s">
        <v>573</v>
      </c>
      <c r="AA2160" s="0" t="s">
        <v>2582</v>
      </c>
      <c r="AB2160" s="197" t="n">
        <v>37043.875</v>
      </c>
      <c r="AC2160" s="197" t="n">
        <v>37072.875</v>
      </c>
      <c r="AD2160" s="0" t="n">
        <f aca="false">(AC2160-AB2160+1)*SUM(P2160:Q2160)</f>
        <v>450000</v>
      </c>
    </row>
    <row r="2161" customFormat="false" ht="12.75" hidden="false" customHeight="false" outlineLevel="0" collapsed="false">
      <c r="A2161" s="191" t="str">
        <f aca="false">B2161&amp;" "&amp;C2161&amp;" "&amp;D2161</f>
        <v>US Natural Gas Physical</v>
      </c>
      <c r="B2161" s="191" t="str">
        <f aca="false">IF((LEFT(N2161,2)="US"),"US","")</f>
        <v>US</v>
      </c>
      <c r="C2161" s="191" t="str">
        <f aca="false">M2161</f>
        <v>Natural Gas</v>
      </c>
      <c r="D2161" s="191" t="str">
        <f aca="false">IF(ISNUMBER(FIND("Phy",N2161))=TRUE(),"Physical","Financial")</f>
        <v>Physical</v>
      </c>
      <c r="E2161" s="191" t="n">
        <f aca="false">IF(VLOOKUP(S2161,'DD-Lookup'!$J$6:$L$50,3,FALSE())="Monthly",(YEAR(AC2161)-YEAR(AB2161))*12+MONTH(AC2161)-MONTH(AB2161)+1,(AC2161-AB2161+1))</f>
        <v>1</v>
      </c>
      <c r="F2161" s="220" t="n">
        <f aca="false">E2161*SUM(P2161:Q2161)</f>
        <v>5000</v>
      </c>
      <c r="G2161" s="196" t="n">
        <v>1246852</v>
      </c>
      <c r="H2161" s="197" t="n">
        <v>37026.3728009259</v>
      </c>
      <c r="I2161" s="0" t="s">
        <v>1364</v>
      </c>
      <c r="M2161" s="0" t="s">
        <v>927</v>
      </c>
      <c r="N2161" s="0" t="s">
        <v>1371</v>
      </c>
      <c r="O2161" s="0" t="s">
        <v>1423</v>
      </c>
      <c r="P2161" s="198" t="n">
        <v>5000</v>
      </c>
      <c r="S2161" s="0" t="s">
        <v>1343</v>
      </c>
      <c r="T2161" s="0" t="s">
        <v>772</v>
      </c>
      <c r="U2161" s="200" t="n">
        <v>4.34</v>
      </c>
      <c r="V2161" s="0" t="s">
        <v>1598</v>
      </c>
      <c r="W2161" s="0" t="s">
        <v>1424</v>
      </c>
      <c r="X2161" s="0" t="s">
        <v>1425</v>
      </c>
      <c r="Y2161" s="0" t="s">
        <v>1376</v>
      </c>
      <c r="Z2161" s="0" t="s">
        <v>573</v>
      </c>
      <c r="AA2161" s="0" t="n">
        <v>789632</v>
      </c>
      <c r="AB2161" s="197" t="n">
        <v>37027.875</v>
      </c>
      <c r="AC2161" s="197" t="n">
        <v>37027.875</v>
      </c>
    </row>
    <row r="2162" customFormat="false" ht="12.75" hidden="false" customHeight="false" outlineLevel="0" collapsed="false">
      <c r="A2162" s="191" t="str">
        <f aca="false">B2162&amp;" "&amp;C2162&amp;" "&amp;D2162</f>
        <v>US Natural Gas Physical</v>
      </c>
      <c r="B2162" s="191" t="str">
        <f aca="false">IF((LEFT(N2162,2)="US"),"US","")</f>
        <v>US</v>
      </c>
      <c r="C2162" s="191" t="str">
        <f aca="false">M2162</f>
        <v>Natural Gas</v>
      </c>
      <c r="D2162" s="191" t="str">
        <f aca="false">IF(ISNUMBER(FIND("Phy",N2162))=TRUE(),"Physical","Financial")</f>
        <v>Physical</v>
      </c>
      <c r="E2162" s="191" t="n">
        <f aca="false">IF(VLOOKUP(S2162,'DD-Lookup'!$J$6:$L$50,3,FALSE())="Monthly",(YEAR(AC2162)-YEAR(AB2162))*12+MONTH(AC2162)-MONTH(AB2162)+1,(AC2162-AB2162+1))</f>
        <v>1</v>
      </c>
      <c r="F2162" s="220" t="n">
        <f aca="false">E2162*SUM(P2162:Q2162)</f>
        <v>5000</v>
      </c>
      <c r="G2162" s="196" t="n">
        <v>1246851</v>
      </c>
      <c r="H2162" s="197" t="n">
        <v>37026.3728009259</v>
      </c>
      <c r="I2162" s="0" t="s">
        <v>1432</v>
      </c>
      <c r="M2162" s="0" t="s">
        <v>927</v>
      </c>
      <c r="N2162" s="0" t="s">
        <v>1371</v>
      </c>
      <c r="O2162" s="0" t="s">
        <v>1433</v>
      </c>
      <c r="P2162" s="198" t="n">
        <v>5000</v>
      </c>
      <c r="S2162" s="0" t="s">
        <v>1343</v>
      </c>
      <c r="T2162" s="0" t="s">
        <v>772</v>
      </c>
      <c r="U2162" s="200" t="n">
        <v>4.36</v>
      </c>
      <c r="V2162" s="0" t="s">
        <v>1434</v>
      </c>
      <c r="W2162" s="0" t="s">
        <v>1424</v>
      </c>
      <c r="X2162" s="0" t="s">
        <v>1425</v>
      </c>
      <c r="Y2162" s="0" t="s">
        <v>1376</v>
      </c>
      <c r="Z2162" s="0" t="s">
        <v>573</v>
      </c>
      <c r="AA2162" s="0" t="n">
        <v>789631</v>
      </c>
      <c r="AB2162" s="197" t="n">
        <v>37027.875</v>
      </c>
      <c r="AC2162" s="197" t="n">
        <v>37027.875</v>
      </c>
    </row>
    <row r="2163" customFormat="false" ht="12.75" hidden="false" customHeight="false" outlineLevel="0" collapsed="false">
      <c r="A2163" s="191" t="str">
        <f aca="false">B2163&amp;" "&amp;C2163&amp;" "&amp;D2163</f>
        <v>US Natural Gas Financial</v>
      </c>
      <c r="B2163" s="191" t="str">
        <f aca="false">IF((LEFT(N2163,2)="US"),"US","")</f>
        <v>US</v>
      </c>
      <c r="C2163" s="191" t="str">
        <f aca="false">M2163</f>
        <v>Natural Gas</v>
      </c>
      <c r="D2163" s="191" t="str">
        <f aca="false">IF(ISNUMBER(FIND("Phy",N2163))=TRUE(),"Physical","Financial")</f>
        <v>Financial</v>
      </c>
      <c r="E2163" s="191" t="n">
        <f aca="false">IF(VLOOKUP(S2163,'DD-Lookup'!$J$6:$L$50,3,FALSE())="Monthly",(YEAR(AC2163)-YEAR(AB2163))*12+MONTH(AC2163)-MONTH(AB2163)+1,(AC2163-AB2163+1))</f>
        <v>16</v>
      </c>
      <c r="F2163" s="220" t="n">
        <f aca="false">E2163*SUM(P2163:Q2163)</f>
        <v>80000</v>
      </c>
      <c r="G2163" s="196" t="n">
        <v>1246853</v>
      </c>
      <c r="H2163" s="197" t="n">
        <v>37026.3728356482</v>
      </c>
      <c r="I2163" s="0" t="s">
        <v>1257</v>
      </c>
      <c r="M2163" s="0" t="s">
        <v>927</v>
      </c>
      <c r="N2163" s="0" t="s">
        <v>1341</v>
      </c>
      <c r="O2163" s="0" t="s">
        <v>1518</v>
      </c>
      <c r="Q2163" s="198" t="n">
        <v>5000</v>
      </c>
      <c r="S2163" s="0" t="s">
        <v>1343</v>
      </c>
      <c r="T2163" s="0" t="s">
        <v>772</v>
      </c>
      <c r="U2163" s="200" t="n">
        <v>4.455</v>
      </c>
      <c r="V2163" s="0" t="s">
        <v>1627</v>
      </c>
      <c r="W2163" s="0" t="s">
        <v>1520</v>
      </c>
      <c r="X2163" s="0" t="s">
        <v>1521</v>
      </c>
      <c r="Y2163" s="0" t="s">
        <v>893</v>
      </c>
      <c r="Z2163" s="0" t="s">
        <v>573</v>
      </c>
      <c r="AA2163" s="0" t="s">
        <v>2583</v>
      </c>
      <c r="AB2163" s="197" t="n">
        <v>37027.875</v>
      </c>
      <c r="AC2163" s="197" t="n">
        <v>37042.875</v>
      </c>
      <c r="AD2163" s="0" t="n">
        <f aca="false">(AC2163-AB2163+1)*SUM(P2163:Q2163)</f>
        <v>80000</v>
      </c>
    </row>
    <row r="2164" customFormat="false" ht="12.75" hidden="false" customHeight="false" outlineLevel="0" collapsed="false">
      <c r="A2164" s="191" t="str">
        <f aca="false">B2164&amp;" "&amp;C2164&amp;" "&amp;D2164</f>
        <v>US Natural Gas Physical</v>
      </c>
      <c r="B2164" s="191" t="str">
        <f aca="false">IF((LEFT(N2164,2)="US"),"US","")</f>
        <v>US</v>
      </c>
      <c r="C2164" s="191" t="str">
        <f aca="false">M2164</f>
        <v>Natural Gas</v>
      </c>
      <c r="D2164" s="191" t="str">
        <f aca="false">IF(ISNUMBER(FIND("Phy",N2164))=TRUE(),"Physical","Financial")</f>
        <v>Physical</v>
      </c>
      <c r="E2164" s="191" t="n">
        <f aca="false">IF(VLOOKUP(S2164,'DD-Lookup'!$J$6:$L$50,3,FALSE())="Monthly",(YEAR(AC2164)-YEAR(AB2164))*12+MONTH(AC2164)-MONTH(AB2164)+1,(AC2164-AB2164+1))</f>
        <v>1</v>
      </c>
      <c r="F2164" s="220" t="n">
        <f aca="false">E2164*SUM(P2164:Q2164)</f>
        <v>5000</v>
      </c>
      <c r="G2164" s="196" t="n">
        <v>1246854</v>
      </c>
      <c r="H2164" s="197" t="n">
        <v>37026.3728587963</v>
      </c>
      <c r="I2164" s="0" t="s">
        <v>1340</v>
      </c>
      <c r="M2164" s="0" t="s">
        <v>927</v>
      </c>
      <c r="N2164" s="0" t="s">
        <v>1371</v>
      </c>
      <c r="O2164" s="0" t="s">
        <v>1665</v>
      </c>
      <c r="P2164" s="198" t="n">
        <v>5000</v>
      </c>
      <c r="S2164" s="0" t="s">
        <v>1343</v>
      </c>
      <c r="T2164" s="0" t="s">
        <v>772</v>
      </c>
      <c r="U2164" s="200" t="n">
        <v>4.86</v>
      </c>
      <c r="V2164" s="0" t="s">
        <v>1344</v>
      </c>
      <c r="W2164" s="0" t="s">
        <v>1635</v>
      </c>
      <c r="X2164" s="0" t="s">
        <v>1636</v>
      </c>
      <c r="Y2164" s="0" t="s">
        <v>1376</v>
      </c>
      <c r="Z2164" s="0" t="s">
        <v>573</v>
      </c>
      <c r="AA2164" s="0" t="n">
        <v>789633</v>
      </c>
      <c r="AB2164" s="197" t="n">
        <v>37027.875</v>
      </c>
      <c r="AC2164" s="197" t="n">
        <v>37027.875</v>
      </c>
    </row>
    <row r="2165" customFormat="false" ht="12.75" hidden="false" customHeight="false" outlineLevel="0" collapsed="false">
      <c r="A2165" s="191" t="str">
        <f aca="false">B2165&amp;" "&amp;C2165&amp;" "&amp;D2165</f>
        <v>US Natural Gas Physical</v>
      </c>
      <c r="B2165" s="191" t="str">
        <f aca="false">IF((LEFT(N2165,2)="US"),"US","")</f>
        <v>US</v>
      </c>
      <c r="C2165" s="191" t="str">
        <f aca="false">M2165</f>
        <v>Natural Gas</v>
      </c>
      <c r="D2165" s="191" t="str">
        <f aca="false">IF(ISNUMBER(FIND("Phy",N2165))=TRUE(),"Physical","Financial")</f>
        <v>Physical</v>
      </c>
      <c r="E2165" s="191" t="n">
        <f aca="false">IF(VLOOKUP(S2165,'DD-Lookup'!$J$6:$L$50,3,FALSE())="Monthly",(YEAR(AC2165)-YEAR(AB2165))*12+MONTH(AC2165)-MONTH(AB2165)+1,(AC2165-AB2165+1))</f>
        <v>1</v>
      </c>
      <c r="F2165" s="220" t="n">
        <f aca="false">E2165*SUM(P2165:Q2165)</f>
        <v>4000</v>
      </c>
      <c r="G2165" s="196" t="n">
        <v>1246855</v>
      </c>
      <c r="H2165" s="197" t="n">
        <v>37026.3728587963</v>
      </c>
      <c r="I2165" s="0" t="s">
        <v>2429</v>
      </c>
      <c r="M2165" s="0" t="s">
        <v>927</v>
      </c>
      <c r="N2165" s="0" t="s">
        <v>1371</v>
      </c>
      <c r="O2165" s="0" t="s">
        <v>1902</v>
      </c>
      <c r="Q2165" s="198" t="n">
        <v>4000</v>
      </c>
      <c r="S2165" s="0" t="s">
        <v>1343</v>
      </c>
      <c r="T2165" s="0" t="s">
        <v>772</v>
      </c>
      <c r="U2165" s="200" t="n">
        <v>4.33</v>
      </c>
      <c r="V2165" s="0" t="s">
        <v>2430</v>
      </c>
      <c r="W2165" s="0" t="s">
        <v>1682</v>
      </c>
      <c r="X2165" s="0" t="s">
        <v>1683</v>
      </c>
      <c r="Y2165" s="0" t="s">
        <v>1376</v>
      </c>
      <c r="Z2165" s="0" t="s">
        <v>573</v>
      </c>
      <c r="AA2165" s="0" t="n">
        <v>789634</v>
      </c>
      <c r="AB2165" s="197" t="n">
        <v>37027.875</v>
      </c>
      <c r="AC2165" s="197" t="n">
        <v>37027.875</v>
      </c>
    </row>
    <row r="2166" customFormat="false" ht="12.75" hidden="false" customHeight="false" outlineLevel="0" collapsed="false">
      <c r="A2166" s="191" t="str">
        <f aca="false">B2166&amp;" "&amp;C2166&amp;" "&amp;D2166</f>
        <v>US Natural Gas Physical</v>
      </c>
      <c r="B2166" s="191" t="str">
        <f aca="false">IF((LEFT(N2166,2)="US"),"US","")</f>
        <v>US</v>
      </c>
      <c r="C2166" s="191" t="str">
        <f aca="false">M2166</f>
        <v>Natural Gas</v>
      </c>
      <c r="D2166" s="191" t="str">
        <f aca="false">IF(ISNUMBER(FIND("Phy",N2166))=TRUE(),"Physical","Financial")</f>
        <v>Physical</v>
      </c>
      <c r="E2166" s="191" t="n">
        <f aca="false">IF(VLOOKUP(S2166,'DD-Lookup'!$J$6:$L$50,3,FALSE())="Monthly",(YEAR(AC2166)-YEAR(AB2166))*12+MONTH(AC2166)-MONTH(AB2166)+1,(AC2166-AB2166+1))</f>
        <v>1</v>
      </c>
      <c r="F2166" s="220" t="n">
        <f aca="false">E2166*SUM(P2166:Q2166)</f>
        <v>5000</v>
      </c>
      <c r="G2166" s="196" t="n">
        <v>1246856</v>
      </c>
      <c r="H2166" s="197" t="n">
        <v>37026.3729050926</v>
      </c>
      <c r="I2166" s="0" t="s">
        <v>1492</v>
      </c>
      <c r="M2166" s="0" t="s">
        <v>927</v>
      </c>
      <c r="N2166" s="0" t="s">
        <v>1371</v>
      </c>
      <c r="O2166" s="0" t="s">
        <v>1665</v>
      </c>
      <c r="Q2166" s="198" t="n">
        <v>5000</v>
      </c>
      <c r="S2166" s="0" t="s">
        <v>1343</v>
      </c>
      <c r="T2166" s="0" t="s">
        <v>772</v>
      </c>
      <c r="U2166" s="200" t="n">
        <v>4.875</v>
      </c>
      <c r="V2166" s="0" t="s">
        <v>1494</v>
      </c>
      <c r="W2166" s="0" t="s">
        <v>1635</v>
      </c>
      <c r="X2166" s="0" t="s">
        <v>1636</v>
      </c>
      <c r="Y2166" s="0" t="s">
        <v>1376</v>
      </c>
      <c r="Z2166" s="0" t="s">
        <v>573</v>
      </c>
      <c r="AA2166" s="0" t="n">
        <v>789635</v>
      </c>
      <c r="AB2166" s="197" t="n">
        <v>37027.875</v>
      </c>
      <c r="AC2166" s="197" t="n">
        <v>37027.875</v>
      </c>
    </row>
    <row r="2167" customFormat="false" ht="12.75" hidden="false" customHeight="false" outlineLevel="0" collapsed="false">
      <c r="A2167" s="191" t="str">
        <f aca="false">B2167&amp;" "&amp;C2167&amp;" "&amp;D2167</f>
        <v>US Natural Gas Physical</v>
      </c>
      <c r="B2167" s="191" t="str">
        <f aca="false">IF((LEFT(N2167,2)="US"),"US","")</f>
        <v>US</v>
      </c>
      <c r="C2167" s="191" t="str">
        <f aca="false">M2167</f>
        <v>Natural Gas</v>
      </c>
      <c r="D2167" s="191" t="str">
        <f aca="false">IF(ISNUMBER(FIND("Phy",N2167))=TRUE(),"Physical","Financial")</f>
        <v>Physical</v>
      </c>
      <c r="E2167" s="191" t="n">
        <f aca="false">IF(VLOOKUP(S2167,'DD-Lookup'!$J$6:$L$50,3,FALSE())="Monthly",(YEAR(AC2167)-YEAR(AB2167))*12+MONTH(AC2167)-MONTH(AB2167)+1,(AC2167-AB2167+1))</f>
        <v>16</v>
      </c>
      <c r="F2167" s="220" t="n">
        <f aca="false">E2167*SUM(P2167:Q2167)</f>
        <v>56000</v>
      </c>
      <c r="G2167" s="196" t="n">
        <v>1246857</v>
      </c>
      <c r="H2167" s="197" t="n">
        <v>37026.3729398148</v>
      </c>
      <c r="I2167" s="0" t="s">
        <v>1692</v>
      </c>
      <c r="M2167" s="0" t="s">
        <v>927</v>
      </c>
      <c r="N2167" s="0" t="s">
        <v>1371</v>
      </c>
      <c r="O2167" s="0" t="s">
        <v>1585</v>
      </c>
      <c r="Q2167" s="198" t="n">
        <v>3500</v>
      </c>
      <c r="S2167" s="0" t="s">
        <v>1343</v>
      </c>
      <c r="T2167" s="0" t="s">
        <v>772</v>
      </c>
      <c r="U2167" s="200" t="n">
        <v>4.67</v>
      </c>
      <c r="V2167" s="0" t="s">
        <v>2286</v>
      </c>
      <c r="W2167" s="0" t="s">
        <v>1587</v>
      </c>
      <c r="X2167" s="0" t="s">
        <v>1588</v>
      </c>
      <c r="Y2167" s="0" t="s">
        <v>1376</v>
      </c>
      <c r="Z2167" s="0" t="s">
        <v>573</v>
      </c>
      <c r="AA2167" s="0" t="n">
        <v>789639</v>
      </c>
      <c r="AB2167" s="197" t="n">
        <v>37027.875</v>
      </c>
      <c r="AC2167" s="197" t="n">
        <v>37042.875</v>
      </c>
    </row>
    <row r="2168" customFormat="false" ht="12.75" hidden="false" customHeight="false" outlineLevel="0" collapsed="false">
      <c r="A2168" s="191" t="str">
        <f aca="false">B2168&amp;" "&amp;C2168&amp;" "&amp;D2168</f>
        <v>US Natural Gas Physical</v>
      </c>
      <c r="B2168" s="191" t="str">
        <f aca="false">IF((LEFT(N2168,2)="US"),"US","")</f>
        <v>US</v>
      </c>
      <c r="C2168" s="191" t="str">
        <f aca="false">M2168</f>
        <v>Natural Gas</v>
      </c>
      <c r="D2168" s="191" t="str">
        <f aca="false">IF(ISNUMBER(FIND("Phy",N2168))=TRUE(),"Physical","Financial")</f>
        <v>Physical</v>
      </c>
      <c r="E2168" s="191" t="n">
        <f aca="false">IF(VLOOKUP(S2168,'DD-Lookup'!$J$6:$L$50,3,FALSE())="Monthly",(YEAR(AC2168)-YEAR(AB2168))*12+MONTH(AC2168)-MONTH(AB2168)+1,(AC2168-AB2168+1))</f>
        <v>1</v>
      </c>
      <c r="F2168" s="220" t="n">
        <f aca="false">E2168*SUM(P2168:Q2168)</f>
        <v>5000</v>
      </c>
      <c r="G2168" s="196" t="n">
        <v>1246860</v>
      </c>
      <c r="H2168" s="197" t="n">
        <v>37026.372962963</v>
      </c>
      <c r="I2168" s="0" t="s">
        <v>1289</v>
      </c>
      <c r="M2168" s="0" t="s">
        <v>927</v>
      </c>
      <c r="N2168" s="0" t="s">
        <v>1371</v>
      </c>
      <c r="O2168" s="0" t="s">
        <v>1433</v>
      </c>
      <c r="P2168" s="198" t="n">
        <v>5000</v>
      </c>
      <c r="S2168" s="0" t="s">
        <v>1343</v>
      </c>
      <c r="T2168" s="0" t="s">
        <v>772</v>
      </c>
      <c r="U2168" s="200" t="n">
        <v>4.355</v>
      </c>
      <c r="V2168" s="0" t="s">
        <v>2584</v>
      </c>
      <c r="W2168" s="0" t="s">
        <v>1424</v>
      </c>
      <c r="X2168" s="0" t="s">
        <v>1425</v>
      </c>
      <c r="Y2168" s="0" t="s">
        <v>1376</v>
      </c>
      <c r="Z2168" s="0" t="s">
        <v>573</v>
      </c>
      <c r="AA2168" s="0" t="n">
        <v>789638</v>
      </c>
      <c r="AB2168" s="197" t="n">
        <v>37027.875</v>
      </c>
      <c r="AC2168" s="197" t="n">
        <v>37027.875</v>
      </c>
    </row>
    <row r="2169" customFormat="false" ht="12.75" hidden="false" customHeight="false" outlineLevel="0" collapsed="false">
      <c r="A2169" s="191" t="str">
        <f aca="false">B2169&amp;" "&amp;C2169&amp;" "&amp;D2169</f>
        <v>US Natural Gas Physical</v>
      </c>
      <c r="B2169" s="191" t="str">
        <f aca="false">IF((LEFT(N2169,2)="US"),"US","")</f>
        <v>US</v>
      </c>
      <c r="C2169" s="191" t="str">
        <f aca="false">M2169</f>
        <v>Natural Gas</v>
      </c>
      <c r="D2169" s="191" t="str">
        <f aca="false">IF(ISNUMBER(FIND("Phy",N2169))=TRUE(),"Physical","Financial")</f>
        <v>Physical</v>
      </c>
      <c r="E2169" s="191" t="n">
        <f aca="false">IF(VLOOKUP(S2169,'DD-Lookup'!$J$6:$L$50,3,FALSE())="Monthly",(YEAR(AC2169)-YEAR(AB2169))*12+MONTH(AC2169)-MONTH(AB2169)+1,(AC2169-AB2169+1))</f>
        <v>1</v>
      </c>
      <c r="F2169" s="220" t="n">
        <f aca="false">E2169*SUM(P2169:Q2169)</f>
        <v>5000</v>
      </c>
      <c r="G2169" s="196" t="n">
        <v>1246861</v>
      </c>
      <c r="H2169" s="197" t="n">
        <v>37026.372962963</v>
      </c>
      <c r="I2169" s="0" t="s">
        <v>1352</v>
      </c>
      <c r="M2169" s="0" t="s">
        <v>927</v>
      </c>
      <c r="N2169" s="0" t="s">
        <v>1371</v>
      </c>
      <c r="O2169" s="0" t="s">
        <v>1435</v>
      </c>
      <c r="Q2169" s="198" t="n">
        <v>5000</v>
      </c>
      <c r="S2169" s="0" t="s">
        <v>1343</v>
      </c>
      <c r="T2169" s="0" t="s">
        <v>772</v>
      </c>
      <c r="U2169" s="200" t="n">
        <v>4.33</v>
      </c>
      <c r="V2169" s="0" t="s">
        <v>2585</v>
      </c>
      <c r="W2169" s="0" t="s">
        <v>1424</v>
      </c>
      <c r="X2169" s="0" t="s">
        <v>1425</v>
      </c>
      <c r="Y2169" s="0" t="s">
        <v>1376</v>
      </c>
      <c r="Z2169" s="0" t="s">
        <v>573</v>
      </c>
      <c r="AA2169" s="0" t="n">
        <v>789637</v>
      </c>
      <c r="AB2169" s="197" t="n">
        <v>37027.875</v>
      </c>
      <c r="AC2169" s="197" t="n">
        <v>37027.875</v>
      </c>
    </row>
    <row r="2170" customFormat="false" ht="12.75" hidden="false" customHeight="false" outlineLevel="0" collapsed="false">
      <c r="A2170" s="191" t="str">
        <f aca="false">B2170&amp;" "&amp;C2170&amp;" "&amp;D2170</f>
        <v>US Natural Gas Physical</v>
      </c>
      <c r="B2170" s="191" t="str">
        <f aca="false">IF((LEFT(N2170,2)="US"),"US","")</f>
        <v>US</v>
      </c>
      <c r="C2170" s="191" t="str">
        <f aca="false">M2170</f>
        <v>Natural Gas</v>
      </c>
      <c r="D2170" s="191" t="str">
        <f aca="false">IF(ISNUMBER(FIND("Phy",N2170))=TRUE(),"Physical","Financial")</f>
        <v>Physical</v>
      </c>
      <c r="E2170" s="191" t="n">
        <f aca="false">IF(VLOOKUP(S2170,'DD-Lookup'!$J$6:$L$50,3,FALSE())="Monthly",(YEAR(AC2170)-YEAR(AB2170))*12+MONTH(AC2170)-MONTH(AB2170)+1,(AC2170-AB2170+1))</f>
        <v>1</v>
      </c>
      <c r="F2170" s="220" t="n">
        <f aca="false">E2170*SUM(P2170:Q2170)</f>
        <v>1223</v>
      </c>
      <c r="G2170" s="196" t="n">
        <v>1246859</v>
      </c>
      <c r="H2170" s="197" t="n">
        <v>37026.372962963</v>
      </c>
      <c r="I2170" s="0" t="s">
        <v>1362</v>
      </c>
      <c r="M2170" s="0" t="s">
        <v>927</v>
      </c>
      <c r="N2170" s="0" t="s">
        <v>1371</v>
      </c>
      <c r="O2170" s="0" t="s">
        <v>1651</v>
      </c>
      <c r="P2170" s="198" t="n">
        <v>1223</v>
      </c>
      <c r="S2170" s="0" t="s">
        <v>1343</v>
      </c>
      <c r="T2170" s="0" t="s">
        <v>772</v>
      </c>
      <c r="U2170" s="200" t="n">
        <v>4.85</v>
      </c>
      <c r="V2170" s="0" t="s">
        <v>2431</v>
      </c>
      <c r="W2170" s="0" t="s">
        <v>1635</v>
      </c>
      <c r="X2170" s="0" t="s">
        <v>1636</v>
      </c>
      <c r="Y2170" s="0" t="s">
        <v>1376</v>
      </c>
      <c r="Z2170" s="0" t="s">
        <v>573</v>
      </c>
      <c r="AA2170" s="0" t="n">
        <v>789636</v>
      </c>
      <c r="AB2170" s="197" t="n">
        <v>37027.875</v>
      </c>
      <c r="AC2170" s="197" t="n">
        <v>37027.875</v>
      </c>
    </row>
    <row r="2171" customFormat="false" ht="12.75" hidden="false" customHeight="false" outlineLevel="0" collapsed="false">
      <c r="A2171" s="191" t="str">
        <f aca="false">B2171&amp;" "&amp;C2171&amp;" "&amp;D2171</f>
        <v>US Natural Gas Financial</v>
      </c>
      <c r="B2171" s="191" t="str">
        <f aca="false">IF((LEFT(N2171,2)="US"),"US","")</f>
        <v>US</v>
      </c>
      <c r="C2171" s="191" t="str">
        <f aca="false">M2171</f>
        <v>Natural Gas</v>
      </c>
      <c r="D2171" s="191" t="str">
        <f aca="false">IF(ISNUMBER(FIND("Phy",N2171))=TRUE(),"Physical","Financial")</f>
        <v>Financial</v>
      </c>
      <c r="E2171" s="191" t="n">
        <f aca="false">IF(VLOOKUP(S2171,'DD-Lookup'!$J$6:$L$50,3,FALSE())="Monthly",(YEAR(AC2171)-YEAR(AB2171))*12+MONTH(AC2171)-MONTH(AB2171)+1,(AC2171-AB2171+1))</f>
        <v>151</v>
      </c>
      <c r="F2171" s="220" t="n">
        <f aca="false">E2171*SUM(P2171:Q2171)</f>
        <v>755000</v>
      </c>
      <c r="G2171" s="196" t="n">
        <v>1246862</v>
      </c>
      <c r="H2171" s="197" t="n">
        <v>37026.372974537</v>
      </c>
      <c r="I2171" s="0" t="s">
        <v>1046</v>
      </c>
      <c r="M2171" s="0" t="s">
        <v>927</v>
      </c>
      <c r="N2171" s="0" t="s">
        <v>1341</v>
      </c>
      <c r="O2171" s="0" t="s">
        <v>1442</v>
      </c>
      <c r="Q2171" s="198" t="n">
        <v>5000</v>
      </c>
      <c r="S2171" s="0" t="s">
        <v>1343</v>
      </c>
      <c r="T2171" s="0" t="s">
        <v>772</v>
      </c>
      <c r="U2171" s="200" t="n">
        <v>4.92</v>
      </c>
      <c r="V2171" s="0" t="s">
        <v>2586</v>
      </c>
      <c r="W2171" s="0" t="s">
        <v>1345</v>
      </c>
      <c r="X2171" s="0" t="s">
        <v>1346</v>
      </c>
      <c r="Y2171" s="0" t="s">
        <v>893</v>
      </c>
      <c r="Z2171" s="0" t="s">
        <v>573</v>
      </c>
      <c r="AA2171" s="0" t="s">
        <v>2587</v>
      </c>
      <c r="AB2171" s="197" t="n">
        <v>37196</v>
      </c>
      <c r="AC2171" s="197" t="n">
        <v>37346</v>
      </c>
      <c r="AD2171" s="0" t="n">
        <f aca="false">(AC2171-AB2171+1)*SUM(P2171:Q2171)</f>
        <v>755000</v>
      </c>
    </row>
    <row r="2172" customFormat="false" ht="12.75" hidden="false" customHeight="false" outlineLevel="0" collapsed="false">
      <c r="A2172" s="191" t="str">
        <f aca="false">B2172&amp;" "&amp;C2172&amp;" "&amp;D2172</f>
        <v>US Natural Gas Financial</v>
      </c>
      <c r="B2172" s="191" t="str">
        <f aca="false">IF((LEFT(N2172,2)="US"),"US","")</f>
        <v>US</v>
      </c>
      <c r="C2172" s="191" t="str">
        <f aca="false">M2172</f>
        <v>Natural Gas</v>
      </c>
      <c r="D2172" s="191" t="str">
        <f aca="false">IF(ISNUMBER(FIND("Phy",N2172))=TRUE(),"Physical","Financial")</f>
        <v>Financial</v>
      </c>
      <c r="E2172" s="191" t="n">
        <f aca="false">IF(VLOOKUP(S2172,'DD-Lookup'!$J$6:$L$50,3,FALSE())="Monthly",(YEAR(AC2172)-YEAR(AB2172))*12+MONTH(AC2172)-MONTH(AB2172)+1,(AC2172-AB2172+1))</f>
        <v>16</v>
      </c>
      <c r="F2172" s="220" t="n">
        <f aca="false">E2172*SUM(P2172:Q2172)</f>
        <v>104000</v>
      </c>
      <c r="G2172" s="196" t="n">
        <v>1246864</v>
      </c>
      <c r="H2172" s="197" t="n">
        <v>37026.3730092593</v>
      </c>
      <c r="I2172" s="0" t="s">
        <v>2040</v>
      </c>
      <c r="M2172" s="0" t="s">
        <v>927</v>
      </c>
      <c r="N2172" s="0" t="s">
        <v>1341</v>
      </c>
      <c r="O2172" s="0" t="s">
        <v>1518</v>
      </c>
      <c r="Q2172" s="198" t="n">
        <v>6500</v>
      </c>
      <c r="S2172" s="0" t="s">
        <v>1343</v>
      </c>
      <c r="T2172" s="0" t="s">
        <v>772</v>
      </c>
      <c r="U2172" s="200" t="n">
        <v>4.455</v>
      </c>
      <c r="V2172" s="0" t="s">
        <v>2041</v>
      </c>
      <c r="W2172" s="0" t="s">
        <v>1520</v>
      </c>
      <c r="X2172" s="0" t="s">
        <v>1521</v>
      </c>
      <c r="Y2172" s="0" t="s">
        <v>893</v>
      </c>
      <c r="Z2172" s="0" t="s">
        <v>573</v>
      </c>
      <c r="AA2172" s="0" t="s">
        <v>2588</v>
      </c>
      <c r="AB2172" s="197" t="n">
        <v>37027.875</v>
      </c>
      <c r="AC2172" s="197" t="n">
        <v>37042.875</v>
      </c>
      <c r="AD2172" s="0" t="n">
        <f aca="false">(AC2172-AB2172+1)*SUM(P2172:Q2172)</f>
        <v>104000</v>
      </c>
    </row>
    <row r="2173" customFormat="false" ht="12.75" hidden="false" customHeight="false" outlineLevel="0" collapsed="false">
      <c r="A2173" s="191" t="str">
        <f aca="false">B2173&amp;" "&amp;C2173&amp;" "&amp;D2173</f>
        <v>US Natural Gas Physical</v>
      </c>
      <c r="B2173" s="191" t="str">
        <f aca="false">IF((LEFT(N2173,2)="US"),"US","")</f>
        <v>US</v>
      </c>
      <c r="C2173" s="191" t="str">
        <f aca="false">M2173</f>
        <v>Natural Gas</v>
      </c>
      <c r="D2173" s="191" t="str">
        <f aca="false">IF(ISNUMBER(FIND("Phy",N2173))=TRUE(),"Physical","Financial")</f>
        <v>Physical</v>
      </c>
      <c r="E2173" s="191" t="n">
        <f aca="false">IF(VLOOKUP(S2173,'DD-Lookup'!$J$6:$L$50,3,FALSE())="Monthly",(YEAR(AC2173)-YEAR(AB2173))*12+MONTH(AC2173)-MONTH(AB2173)+1,(AC2173-AB2173+1))</f>
        <v>1</v>
      </c>
      <c r="F2173" s="220" t="n">
        <f aca="false">E2173*SUM(P2173:Q2173)</f>
        <v>5000</v>
      </c>
      <c r="G2173" s="196" t="n">
        <v>1246865</v>
      </c>
      <c r="H2173" s="197" t="n">
        <v>37026.3730208333</v>
      </c>
      <c r="I2173" s="0" t="s">
        <v>1340</v>
      </c>
      <c r="M2173" s="0" t="s">
        <v>927</v>
      </c>
      <c r="N2173" s="0" t="s">
        <v>1371</v>
      </c>
      <c r="O2173" s="0" t="s">
        <v>1751</v>
      </c>
      <c r="Q2173" s="198" t="n">
        <v>5000</v>
      </c>
      <c r="S2173" s="0" t="s">
        <v>1343</v>
      </c>
      <c r="T2173" s="0" t="s">
        <v>772</v>
      </c>
      <c r="U2173" s="200" t="n">
        <v>3.335</v>
      </c>
      <c r="V2173" s="0" t="s">
        <v>2439</v>
      </c>
      <c r="W2173" s="0" t="s">
        <v>1752</v>
      </c>
      <c r="X2173" s="0" t="s">
        <v>1676</v>
      </c>
      <c r="Y2173" s="0" t="s">
        <v>1376</v>
      </c>
      <c r="Z2173" s="0" t="s">
        <v>573</v>
      </c>
      <c r="AA2173" s="0" t="n">
        <v>789640</v>
      </c>
      <c r="AB2173" s="197" t="n">
        <v>37027.875</v>
      </c>
      <c r="AC2173" s="197" t="n">
        <v>37027.875</v>
      </c>
    </row>
    <row r="2174" customFormat="false" ht="12.75" hidden="false" customHeight="false" outlineLevel="0" collapsed="false">
      <c r="A2174" s="191" t="str">
        <f aca="false">B2174&amp;" "&amp;C2174&amp;" "&amp;D2174</f>
        <v> Power Physical</v>
      </c>
      <c r="B2174" s="191" t="str">
        <f aca="false">IF((LEFT(N2174,2)="US"),"US","")</f>
        <v/>
      </c>
      <c r="C2174" s="191" t="str">
        <f aca="false">M2174</f>
        <v>Power</v>
      </c>
      <c r="D2174" s="191" t="str">
        <f aca="false">IF(ISNUMBER(FIND("Phy",N2174))=TRUE(),"Physical","Financial")</f>
        <v>Physical</v>
      </c>
      <c r="E2174" s="191" t="n">
        <f aca="false">IF(VLOOKUP(S2174,'DD-Lookup'!$J$6:$L$50,3,FALSE())="Monthly",(YEAR(AC2174)-YEAR(AB2174))*12+MONTH(AC2174)-MONTH(AB2174)+1,(AC2174-AB2174+1))</f>
        <v>7</v>
      </c>
      <c r="F2174" s="220" t="n">
        <f aca="false">E2174*SUM(P2174:Q2174)</f>
        <v>175</v>
      </c>
      <c r="G2174" s="196" t="n">
        <v>1246866</v>
      </c>
      <c r="H2174" s="197" t="n">
        <v>37026.3730555556</v>
      </c>
      <c r="I2174" s="0" t="s">
        <v>840</v>
      </c>
      <c r="M2174" s="0" t="s">
        <v>72</v>
      </c>
      <c r="N2174" s="0" t="s">
        <v>793</v>
      </c>
      <c r="O2174" s="0" t="s">
        <v>1294</v>
      </c>
      <c r="P2174" s="198" t="n">
        <v>25</v>
      </c>
      <c r="S2174" s="0" t="s">
        <v>781</v>
      </c>
      <c r="T2174" s="0" t="s">
        <v>795</v>
      </c>
      <c r="U2174" s="200" t="n">
        <v>19.6</v>
      </c>
      <c r="V2174" s="0" t="s">
        <v>841</v>
      </c>
      <c r="W2174" s="0" t="s">
        <v>797</v>
      </c>
      <c r="X2174" s="0" t="s">
        <v>798</v>
      </c>
      <c r="Y2174" s="0" t="s">
        <v>799</v>
      </c>
      <c r="Z2174" s="0" t="s">
        <v>800</v>
      </c>
      <c r="AA2174" s="0" t="n">
        <v>102432.1</v>
      </c>
      <c r="AB2174" s="197" t="n">
        <v>37032.875</v>
      </c>
      <c r="AC2174" s="197" t="n">
        <v>37038.875</v>
      </c>
    </row>
    <row r="2175" customFormat="false" ht="12.75" hidden="false" customHeight="false" outlineLevel="0" collapsed="false">
      <c r="A2175" s="191" t="str">
        <f aca="false">B2175&amp;" "&amp;C2175&amp;" "&amp;D2175</f>
        <v>US Natural Gas Financial</v>
      </c>
      <c r="B2175" s="191" t="str">
        <f aca="false">IF((LEFT(N2175,2)="US"),"US","")</f>
        <v>US</v>
      </c>
      <c r="C2175" s="191" t="str">
        <f aca="false">M2175</f>
        <v>Natural Gas</v>
      </c>
      <c r="D2175" s="191" t="str">
        <f aca="false">IF(ISNUMBER(FIND("Phy",N2175))=TRUE(),"Physical","Financial")</f>
        <v>Financial</v>
      </c>
      <c r="E2175" s="191" t="n">
        <f aca="false">IF(VLOOKUP(S2175,'DD-Lookup'!$J$6:$L$50,3,FALSE())="Monthly",(YEAR(AC2175)-YEAR(AB2175))*12+MONTH(AC2175)-MONTH(AB2175)+1,(AC2175-AB2175+1))</f>
        <v>153</v>
      </c>
      <c r="F2175" s="220" t="n">
        <f aca="false">E2175*SUM(P2175:Q2175)</f>
        <v>765000</v>
      </c>
      <c r="G2175" s="196" t="n">
        <v>1246867</v>
      </c>
      <c r="H2175" s="197" t="n">
        <v>37026.3731365741</v>
      </c>
      <c r="I2175" s="0" t="s">
        <v>1368</v>
      </c>
      <c r="M2175" s="0" t="s">
        <v>927</v>
      </c>
      <c r="N2175" s="0" t="s">
        <v>1341</v>
      </c>
      <c r="O2175" s="0" t="s">
        <v>1526</v>
      </c>
      <c r="Q2175" s="198" t="n">
        <v>5000</v>
      </c>
      <c r="S2175" s="0" t="s">
        <v>1343</v>
      </c>
      <c r="T2175" s="0" t="s">
        <v>772</v>
      </c>
      <c r="U2175" s="200" t="n">
        <v>4.625</v>
      </c>
      <c r="V2175" s="0" t="s">
        <v>1578</v>
      </c>
      <c r="W2175" s="0" t="s">
        <v>1345</v>
      </c>
      <c r="X2175" s="0" t="s">
        <v>1346</v>
      </c>
      <c r="Y2175" s="0" t="s">
        <v>893</v>
      </c>
      <c r="Z2175" s="0" t="s">
        <v>573</v>
      </c>
      <c r="AA2175" s="0" t="s">
        <v>2589</v>
      </c>
      <c r="AB2175" s="197" t="n">
        <v>37043</v>
      </c>
      <c r="AC2175" s="197" t="n">
        <v>37195</v>
      </c>
      <c r="AD2175" s="0" t="n">
        <f aca="false">(AC2175-AB2175+1)*SUM(P2175:Q2175)</f>
        <v>765000</v>
      </c>
    </row>
    <row r="2176" customFormat="false" ht="12.75" hidden="false" customHeight="false" outlineLevel="0" collapsed="false">
      <c r="A2176" s="191" t="str">
        <f aca="false">B2176&amp;" "&amp;C2176&amp;" "&amp;D2176</f>
        <v>US Natural Gas Physical</v>
      </c>
      <c r="B2176" s="191" t="str">
        <f aca="false">IF((LEFT(N2176,2)="US"),"US","")</f>
        <v>US</v>
      </c>
      <c r="C2176" s="191" t="str">
        <f aca="false">M2176</f>
        <v>Natural Gas</v>
      </c>
      <c r="D2176" s="191" t="str">
        <f aca="false">IF(ISNUMBER(FIND("Phy",N2176))=TRUE(),"Physical","Financial")</f>
        <v>Physical</v>
      </c>
      <c r="E2176" s="191" t="n">
        <f aca="false">IF(VLOOKUP(S2176,'DD-Lookup'!$J$6:$L$50,3,FALSE())="Monthly",(YEAR(AC2176)-YEAR(AB2176))*12+MONTH(AC2176)-MONTH(AB2176)+1,(AC2176-AB2176+1))</f>
        <v>1</v>
      </c>
      <c r="F2176" s="220" t="n">
        <f aca="false">E2176*SUM(P2176:Q2176)</f>
        <v>10000</v>
      </c>
      <c r="G2176" s="196" t="n">
        <v>1246868</v>
      </c>
      <c r="H2176" s="197" t="n">
        <v>37026.3731597222</v>
      </c>
      <c r="I2176" s="0" t="s">
        <v>1362</v>
      </c>
      <c r="M2176" s="0" t="s">
        <v>927</v>
      </c>
      <c r="N2176" s="0" t="s">
        <v>1371</v>
      </c>
      <c r="O2176" s="0" t="s">
        <v>1703</v>
      </c>
      <c r="P2176" s="198" t="n">
        <v>10000</v>
      </c>
      <c r="S2176" s="0" t="s">
        <v>1343</v>
      </c>
      <c r="T2176" s="0" t="s">
        <v>772</v>
      </c>
      <c r="U2176" s="200" t="n">
        <v>4.325</v>
      </c>
      <c r="V2176" s="0" t="s">
        <v>1999</v>
      </c>
      <c r="W2176" s="0" t="s">
        <v>1705</v>
      </c>
      <c r="X2176" s="0" t="s">
        <v>1676</v>
      </c>
      <c r="Y2176" s="0" t="s">
        <v>1376</v>
      </c>
      <c r="Z2176" s="0" t="s">
        <v>573</v>
      </c>
      <c r="AA2176" s="0" t="n">
        <v>789641</v>
      </c>
      <c r="AB2176" s="197" t="n">
        <v>37027.875</v>
      </c>
      <c r="AC2176" s="197" t="n">
        <v>37027.875</v>
      </c>
    </row>
    <row r="2177" customFormat="false" ht="12.75" hidden="false" customHeight="false" outlineLevel="0" collapsed="false">
      <c r="A2177" s="191" t="str">
        <f aca="false">B2177&amp;" "&amp;C2177&amp;" "&amp;D2177</f>
        <v>US Natural Gas Physical</v>
      </c>
      <c r="B2177" s="191" t="str">
        <f aca="false">IF((LEFT(N2177,2)="US"),"US","")</f>
        <v>US</v>
      </c>
      <c r="C2177" s="191" t="str">
        <f aca="false">M2177</f>
        <v>Natural Gas</v>
      </c>
      <c r="D2177" s="191" t="str">
        <f aca="false">IF(ISNUMBER(FIND("Phy",N2177))=TRUE(),"Physical","Financial")</f>
        <v>Physical</v>
      </c>
      <c r="E2177" s="191" t="n">
        <f aca="false">IF(VLOOKUP(S2177,'DD-Lookup'!$J$6:$L$50,3,FALSE())="Monthly",(YEAR(AC2177)-YEAR(AB2177))*12+MONTH(AC2177)-MONTH(AB2177)+1,(AC2177-AB2177+1))</f>
        <v>1</v>
      </c>
      <c r="F2177" s="220" t="n">
        <f aca="false">E2177*SUM(P2177:Q2177)</f>
        <v>5000</v>
      </c>
      <c r="G2177" s="196" t="n">
        <v>1246869</v>
      </c>
      <c r="H2177" s="197" t="n">
        <v>37026.3731597222</v>
      </c>
      <c r="I2177" s="0" t="s">
        <v>1564</v>
      </c>
      <c r="M2177" s="0" t="s">
        <v>927</v>
      </c>
      <c r="N2177" s="0" t="s">
        <v>1371</v>
      </c>
      <c r="O2177" s="0" t="s">
        <v>1503</v>
      </c>
      <c r="P2177" s="198" t="n">
        <v>5000</v>
      </c>
      <c r="S2177" s="0" t="s">
        <v>1343</v>
      </c>
      <c r="T2177" s="0" t="s">
        <v>772</v>
      </c>
      <c r="U2177" s="200" t="n">
        <v>4.68</v>
      </c>
      <c r="V2177" s="0" t="s">
        <v>1565</v>
      </c>
      <c r="W2177" s="0" t="s">
        <v>1504</v>
      </c>
      <c r="X2177" s="0" t="s">
        <v>1505</v>
      </c>
      <c r="Y2177" s="0" t="s">
        <v>1376</v>
      </c>
      <c r="Z2177" s="0" t="s">
        <v>573</v>
      </c>
      <c r="AA2177" s="0" t="n">
        <v>789643</v>
      </c>
      <c r="AB2177" s="197" t="n">
        <v>37027.875</v>
      </c>
      <c r="AC2177" s="197" t="n">
        <v>37027.875</v>
      </c>
    </row>
    <row r="2178" customFormat="false" ht="12.75" hidden="false" customHeight="false" outlineLevel="0" collapsed="false">
      <c r="A2178" s="191" t="str">
        <f aca="false">B2178&amp;" "&amp;C2178&amp;" "&amp;D2178</f>
        <v> Natural Gas Physical</v>
      </c>
      <c r="B2178" s="191" t="str">
        <f aca="false">IF((LEFT(N2178,2)="US"),"US","")</f>
        <v/>
      </c>
      <c r="C2178" s="191" t="str">
        <f aca="false">M2178</f>
        <v>Natural Gas</v>
      </c>
      <c r="D2178" s="191" t="str">
        <f aca="false">IF(ISNUMBER(FIND("Phy",N2178))=TRUE(),"Physical","Financial")</f>
        <v>Physical</v>
      </c>
      <c r="E2178" s="191" t="n">
        <f aca="false">IF(VLOOKUP(S2178,'DD-Lookup'!$J$6:$L$50,3,FALSE())="Monthly",(YEAR(AC2178)-YEAR(AB2178))*12+MONTH(AC2178)-MONTH(AB2178)+1,(AC2178-AB2178+1))</f>
        <v>1</v>
      </c>
      <c r="F2178" s="220" t="n">
        <f aca="false">E2178*SUM(P2178:Q2178)</f>
        <v>5000</v>
      </c>
      <c r="G2178" s="196" t="n">
        <v>1246870</v>
      </c>
      <c r="H2178" s="197" t="n">
        <v>37026.3731712963</v>
      </c>
      <c r="I2178" s="0" t="s">
        <v>2150</v>
      </c>
      <c r="M2178" s="0" t="s">
        <v>927</v>
      </c>
      <c r="N2178" s="0" t="s">
        <v>1719</v>
      </c>
      <c r="O2178" s="0" t="s">
        <v>2300</v>
      </c>
      <c r="P2178" s="198" t="n">
        <v>5000</v>
      </c>
      <c r="S2178" s="0" t="s">
        <v>327</v>
      </c>
      <c r="T2178" s="0" t="s">
        <v>1721</v>
      </c>
      <c r="U2178" s="200" t="n">
        <v>6.08</v>
      </c>
      <c r="V2178" s="0" t="s">
        <v>2301</v>
      </c>
      <c r="W2178" s="0" t="s">
        <v>1723</v>
      </c>
      <c r="X2178" s="0" t="s">
        <v>1724</v>
      </c>
      <c r="Y2178" s="0" t="s">
        <v>1376</v>
      </c>
      <c r="Z2178" s="0" t="s">
        <v>646</v>
      </c>
      <c r="AA2178" s="0" t="n">
        <v>789642</v>
      </c>
      <c r="AB2178" s="197" t="n">
        <v>37027.875</v>
      </c>
      <c r="AC2178" s="197" t="n">
        <v>37027.875</v>
      </c>
    </row>
    <row r="2179" customFormat="false" ht="12.75" hidden="false" customHeight="false" outlineLevel="0" collapsed="false">
      <c r="A2179" s="191" t="str">
        <f aca="false">B2179&amp;" "&amp;C2179&amp;" "&amp;D2179</f>
        <v> Natural Gas Physical</v>
      </c>
      <c r="B2179" s="191" t="str">
        <f aca="false">IF((LEFT(N2179,2)="US"),"US","")</f>
        <v/>
      </c>
      <c r="C2179" s="191" t="str">
        <f aca="false">M2179</f>
        <v>Natural Gas</v>
      </c>
      <c r="D2179" s="191" t="str">
        <f aca="false">IF(ISNUMBER(FIND("Phy",N2179))=TRUE(),"Physical","Financial")</f>
        <v>Physical</v>
      </c>
      <c r="E2179" s="191" t="n">
        <f aca="false">IF(VLOOKUP(S2179,'DD-Lookup'!$J$6:$L$50,3,FALSE())="Monthly",(YEAR(AC2179)-YEAR(AB2179))*12+MONTH(AC2179)-MONTH(AB2179)+1,(AC2179-AB2179+1))</f>
        <v>1</v>
      </c>
      <c r="F2179" s="220" t="n">
        <f aca="false">E2179*SUM(P2179:Q2179)</f>
        <v>50000</v>
      </c>
      <c r="G2179" s="196" t="n">
        <v>1246872</v>
      </c>
      <c r="H2179" s="197" t="n">
        <v>37026.3731944444</v>
      </c>
      <c r="I2179" s="0" t="s">
        <v>1012</v>
      </c>
      <c r="M2179" s="0" t="s">
        <v>927</v>
      </c>
      <c r="N2179" s="0" t="s">
        <v>928</v>
      </c>
      <c r="O2179" s="0" t="s">
        <v>956</v>
      </c>
      <c r="Q2179" s="198" t="n">
        <v>50000</v>
      </c>
      <c r="S2179" s="0" t="s">
        <v>930</v>
      </c>
      <c r="T2179" s="0" t="s">
        <v>931</v>
      </c>
      <c r="U2179" s="200" t="n">
        <v>21</v>
      </c>
      <c r="V2179" s="0" t="s">
        <v>2590</v>
      </c>
      <c r="W2179" s="0" t="s">
        <v>954</v>
      </c>
      <c r="X2179" s="0" t="s">
        <v>934</v>
      </c>
      <c r="Y2179" s="0" t="s">
        <v>935</v>
      </c>
      <c r="Z2179" s="0" t="s">
        <v>800</v>
      </c>
      <c r="AA2179" s="0" t="n">
        <v>102923</v>
      </c>
      <c r="AB2179" s="197" t="n">
        <v>37027.875</v>
      </c>
      <c r="AC2179" s="197" t="n">
        <v>37027.875</v>
      </c>
    </row>
    <row r="2180" customFormat="false" ht="12.75" hidden="false" customHeight="false" outlineLevel="0" collapsed="false">
      <c r="A2180" s="191" t="str">
        <f aca="false">B2180&amp;" "&amp;C2180&amp;" "&amp;D2180</f>
        <v>US Natural Gas Physical</v>
      </c>
      <c r="B2180" s="191" t="str">
        <f aca="false">IF((LEFT(N2180,2)="US"),"US","")</f>
        <v>US</v>
      </c>
      <c r="C2180" s="191" t="str">
        <f aca="false">M2180</f>
        <v>Natural Gas</v>
      </c>
      <c r="D2180" s="191" t="str">
        <f aca="false">IF(ISNUMBER(FIND("Phy",N2180))=TRUE(),"Physical","Financial")</f>
        <v>Physical</v>
      </c>
      <c r="E2180" s="191" t="n">
        <f aca="false">IF(VLOOKUP(S2180,'DD-Lookup'!$J$6:$L$50,3,FALSE())="Monthly",(YEAR(AC2180)-YEAR(AB2180))*12+MONTH(AC2180)-MONTH(AB2180)+1,(AC2180-AB2180+1))</f>
        <v>1</v>
      </c>
      <c r="F2180" s="220" t="n">
        <f aca="false">E2180*SUM(P2180:Q2180)</f>
        <v>10000</v>
      </c>
      <c r="G2180" s="196" t="n">
        <v>1246871</v>
      </c>
      <c r="H2180" s="197" t="n">
        <v>37026.3731944444</v>
      </c>
      <c r="I2180" s="0" t="s">
        <v>1362</v>
      </c>
      <c r="M2180" s="0" t="s">
        <v>927</v>
      </c>
      <c r="N2180" s="0" t="s">
        <v>1371</v>
      </c>
      <c r="O2180" s="0" t="s">
        <v>1469</v>
      </c>
      <c r="Q2180" s="198" t="n">
        <v>10000</v>
      </c>
      <c r="S2180" s="0" t="s">
        <v>1343</v>
      </c>
      <c r="T2180" s="0" t="s">
        <v>772</v>
      </c>
      <c r="U2180" s="200" t="n">
        <v>4.43</v>
      </c>
      <c r="V2180" s="0" t="s">
        <v>2225</v>
      </c>
      <c r="W2180" s="0" t="s">
        <v>1459</v>
      </c>
      <c r="X2180" s="0" t="s">
        <v>1460</v>
      </c>
      <c r="Y2180" s="0" t="s">
        <v>1376</v>
      </c>
      <c r="Z2180" s="0" t="s">
        <v>573</v>
      </c>
      <c r="AA2180" s="0" t="n">
        <v>789644</v>
      </c>
      <c r="AB2180" s="197" t="n">
        <v>37027.875</v>
      </c>
      <c r="AC2180" s="197" t="n">
        <v>37027.875</v>
      </c>
    </row>
    <row r="2181" customFormat="false" ht="12.75" hidden="false" customHeight="false" outlineLevel="0" collapsed="false">
      <c r="A2181" s="191" t="str">
        <f aca="false">B2181&amp;" "&amp;C2181&amp;" "&amp;D2181</f>
        <v>US Natural Gas Financial</v>
      </c>
      <c r="B2181" s="191" t="str">
        <f aca="false">IF((LEFT(N2181,2)="US"),"US","")</f>
        <v>US</v>
      </c>
      <c r="C2181" s="191" t="str">
        <f aca="false">M2181</f>
        <v>Natural Gas</v>
      </c>
      <c r="D2181" s="191" t="str">
        <f aca="false">IF(ISNUMBER(FIND("Phy",N2181))=TRUE(),"Physical","Financial")</f>
        <v>Financial</v>
      </c>
      <c r="E2181" s="191" t="n">
        <f aca="false">IF(VLOOKUP(S2181,'DD-Lookup'!$J$6:$L$50,3,FALSE())="Monthly",(YEAR(AC2181)-YEAR(AB2181))*12+MONTH(AC2181)-MONTH(AB2181)+1,(AC2181-AB2181+1))</f>
        <v>30</v>
      </c>
      <c r="F2181" s="220" t="n">
        <f aca="false">E2181*SUM(P2181:Q2181)</f>
        <v>75000</v>
      </c>
      <c r="G2181" s="196" t="n">
        <v>1246873</v>
      </c>
      <c r="H2181" s="197" t="n">
        <v>37026.3732523148</v>
      </c>
      <c r="I2181" s="0" t="s">
        <v>2373</v>
      </c>
      <c r="M2181" s="0" t="s">
        <v>927</v>
      </c>
      <c r="N2181" s="0" t="s">
        <v>1341</v>
      </c>
      <c r="O2181" s="0" t="s">
        <v>1342</v>
      </c>
      <c r="P2181" s="198" t="n">
        <v>2500</v>
      </c>
      <c r="S2181" s="0" t="s">
        <v>1343</v>
      </c>
      <c r="T2181" s="0" t="s">
        <v>772</v>
      </c>
      <c r="U2181" s="200" t="n">
        <v>4.515</v>
      </c>
      <c r="V2181" s="0" t="s">
        <v>2374</v>
      </c>
      <c r="W2181" s="0" t="s">
        <v>1345</v>
      </c>
      <c r="X2181" s="0" t="s">
        <v>1346</v>
      </c>
      <c r="Y2181" s="0" t="s">
        <v>893</v>
      </c>
      <c r="Z2181" s="0" t="s">
        <v>573</v>
      </c>
      <c r="AA2181" s="0" t="s">
        <v>2591</v>
      </c>
      <c r="AB2181" s="197" t="n">
        <v>37043.875</v>
      </c>
      <c r="AC2181" s="197" t="n">
        <v>37072.875</v>
      </c>
      <c r="AD2181" s="0" t="n">
        <f aca="false">(AC2181-AB2181+1)*SUM(P2181:Q2181)</f>
        <v>75000</v>
      </c>
    </row>
    <row r="2182" customFormat="false" ht="12.75" hidden="false" customHeight="false" outlineLevel="0" collapsed="false">
      <c r="A2182" s="191" t="str">
        <f aca="false">B2182&amp;" "&amp;C2182&amp;" "&amp;D2182</f>
        <v> Natural Gas Physical</v>
      </c>
      <c r="B2182" s="191" t="str">
        <f aca="false">IF((LEFT(N2182,2)="US"),"US","")</f>
        <v/>
      </c>
      <c r="C2182" s="191" t="str">
        <f aca="false">M2182</f>
        <v>Natural Gas</v>
      </c>
      <c r="D2182" s="191" t="str">
        <f aca="false">IF(ISNUMBER(FIND("Phy",N2182))=TRUE(),"Physical","Financial")</f>
        <v>Physical</v>
      </c>
      <c r="E2182" s="191" t="n">
        <f aca="false">IF(VLOOKUP(S2182,'DD-Lookup'!$J$6:$L$50,3,FALSE())="Monthly",(YEAR(AC2182)-YEAR(AB2182))*12+MONTH(AC2182)-MONTH(AB2182)+1,(AC2182-AB2182+1))</f>
        <v>3</v>
      </c>
      <c r="F2182" s="220" t="n">
        <f aca="false">E2182*SUM(P2182:Q2182)</f>
        <v>150000</v>
      </c>
      <c r="G2182" s="196" t="n">
        <v>1246874</v>
      </c>
      <c r="H2182" s="197" t="n">
        <v>37026.3732638889</v>
      </c>
      <c r="I2182" s="0" t="s">
        <v>838</v>
      </c>
      <c r="M2182" s="0" t="s">
        <v>927</v>
      </c>
      <c r="N2182" s="0" t="s">
        <v>928</v>
      </c>
      <c r="O2182" s="0" t="s">
        <v>959</v>
      </c>
      <c r="Q2182" s="198" t="n">
        <v>50000</v>
      </c>
      <c r="S2182" s="0" t="s">
        <v>930</v>
      </c>
      <c r="T2182" s="0" t="s">
        <v>931</v>
      </c>
      <c r="U2182" s="200" t="n">
        <v>21</v>
      </c>
      <c r="V2182" s="0" t="s">
        <v>953</v>
      </c>
      <c r="W2182" s="0" t="s">
        <v>954</v>
      </c>
      <c r="X2182" s="0" t="s">
        <v>934</v>
      </c>
      <c r="Y2182" s="0" t="s">
        <v>935</v>
      </c>
      <c r="Z2182" s="0" t="s">
        <v>800</v>
      </c>
      <c r="AA2182" s="0" t="n">
        <v>102924</v>
      </c>
      <c r="AB2182" s="197" t="n">
        <v>37027.875</v>
      </c>
      <c r="AC2182" s="197" t="n">
        <v>37029.875</v>
      </c>
    </row>
    <row r="2183" customFormat="false" ht="12.75" hidden="false" customHeight="false" outlineLevel="0" collapsed="false">
      <c r="A2183" s="191" t="str">
        <f aca="false">B2183&amp;" "&amp;C2183&amp;" "&amp;D2183</f>
        <v>US Natural Gas Physical</v>
      </c>
      <c r="B2183" s="191" t="str">
        <f aca="false">IF((LEFT(N2183,2)="US"),"US","")</f>
        <v>US</v>
      </c>
      <c r="C2183" s="191" t="str">
        <f aca="false">M2183</f>
        <v>Natural Gas</v>
      </c>
      <c r="D2183" s="191" t="str">
        <f aca="false">IF(ISNUMBER(FIND("Phy",N2183))=TRUE(),"Physical","Financial")</f>
        <v>Physical</v>
      </c>
      <c r="E2183" s="191" t="n">
        <f aca="false">IF(VLOOKUP(S2183,'DD-Lookup'!$J$6:$L$50,3,FALSE())="Monthly",(YEAR(AC2183)-YEAR(AB2183))*12+MONTH(AC2183)-MONTH(AB2183)+1,(AC2183-AB2183+1))</f>
        <v>1</v>
      </c>
      <c r="F2183" s="220" t="n">
        <f aca="false">E2183*SUM(P2183:Q2183)</f>
        <v>10000</v>
      </c>
      <c r="G2183" s="196" t="n">
        <v>1246875</v>
      </c>
      <c r="H2183" s="197" t="n">
        <v>37026.373275463</v>
      </c>
      <c r="I2183" s="0" t="s">
        <v>1430</v>
      </c>
      <c r="M2183" s="0" t="s">
        <v>927</v>
      </c>
      <c r="N2183" s="0" t="s">
        <v>1371</v>
      </c>
      <c r="O2183" s="0" t="s">
        <v>1457</v>
      </c>
      <c r="Q2183" s="198" t="n">
        <v>10000</v>
      </c>
      <c r="S2183" s="0" t="s">
        <v>1343</v>
      </c>
      <c r="T2183" s="0" t="s">
        <v>772</v>
      </c>
      <c r="U2183" s="200" t="n">
        <v>4.435</v>
      </c>
      <c r="V2183" s="0" t="s">
        <v>1559</v>
      </c>
      <c r="W2183" s="0" t="s">
        <v>1459</v>
      </c>
      <c r="X2183" s="0" t="s">
        <v>1460</v>
      </c>
      <c r="Y2183" s="0" t="s">
        <v>1376</v>
      </c>
      <c r="Z2183" s="0" t="s">
        <v>573</v>
      </c>
      <c r="AA2183" s="0" t="n">
        <v>789645</v>
      </c>
      <c r="AB2183" s="197" t="n">
        <v>37027.875</v>
      </c>
      <c r="AC2183" s="197" t="n">
        <v>37027.875</v>
      </c>
    </row>
    <row r="2184" customFormat="false" ht="12.75" hidden="false" customHeight="false" outlineLevel="0" collapsed="false">
      <c r="A2184" s="191" t="str">
        <f aca="false">B2184&amp;" "&amp;C2184&amp;" "&amp;D2184</f>
        <v>US Natural Gas Financial</v>
      </c>
      <c r="B2184" s="191" t="str">
        <f aca="false">IF((LEFT(N2184,2)="US"),"US","")</f>
        <v>US</v>
      </c>
      <c r="C2184" s="191" t="str">
        <f aca="false">M2184</f>
        <v>Natural Gas</v>
      </c>
      <c r="D2184" s="191" t="str">
        <f aca="false">IF(ISNUMBER(FIND("Phy",N2184))=TRUE(),"Physical","Financial")</f>
        <v>Financial</v>
      </c>
      <c r="E2184" s="191" t="n">
        <f aca="false">IF(VLOOKUP(S2184,'DD-Lookup'!$J$6:$L$50,3,FALSE())="Monthly",(YEAR(AC2184)-YEAR(AB2184))*12+MONTH(AC2184)-MONTH(AB2184)+1,(AC2184-AB2184+1))</f>
        <v>16</v>
      </c>
      <c r="F2184" s="220" t="n">
        <f aca="false">E2184*SUM(P2184:Q2184)</f>
        <v>240000</v>
      </c>
      <c r="G2184" s="196" t="n">
        <v>1246877</v>
      </c>
      <c r="H2184" s="197" t="n">
        <v>37026.373287037</v>
      </c>
      <c r="I2184" s="0" t="s">
        <v>1383</v>
      </c>
      <c r="M2184" s="0" t="s">
        <v>927</v>
      </c>
      <c r="N2184" s="0" t="s">
        <v>1341</v>
      </c>
      <c r="O2184" s="0" t="s">
        <v>1698</v>
      </c>
      <c r="Q2184" s="198" t="n">
        <v>15000</v>
      </c>
      <c r="S2184" s="0" t="s">
        <v>1343</v>
      </c>
      <c r="T2184" s="0" t="s">
        <v>772</v>
      </c>
      <c r="U2184" s="200" t="n">
        <v>4.555</v>
      </c>
      <c r="V2184" s="0" t="s">
        <v>1412</v>
      </c>
      <c r="W2184" s="0" t="s">
        <v>1700</v>
      </c>
      <c r="X2184" s="0" t="s">
        <v>1701</v>
      </c>
      <c r="Y2184" s="0" t="s">
        <v>893</v>
      </c>
      <c r="Z2184" s="0" t="s">
        <v>573</v>
      </c>
      <c r="AA2184" s="0" t="s">
        <v>2592</v>
      </c>
      <c r="AB2184" s="197" t="n">
        <v>37027.875</v>
      </c>
      <c r="AC2184" s="197" t="n">
        <v>37042.875</v>
      </c>
      <c r="AD2184" s="0" t="n">
        <f aca="false">(AC2184-AB2184+1)*SUM(P2184:Q2184)</f>
        <v>240000</v>
      </c>
    </row>
    <row r="2185" customFormat="false" ht="12.75" hidden="false" customHeight="false" outlineLevel="0" collapsed="false">
      <c r="A2185" s="191" t="str">
        <f aca="false">B2185&amp;" "&amp;C2185&amp;" "&amp;D2185</f>
        <v>US Natural Gas Physical</v>
      </c>
      <c r="B2185" s="191" t="str">
        <f aca="false">IF((LEFT(N2185,2)="US"),"US","")</f>
        <v>US</v>
      </c>
      <c r="C2185" s="191" t="str">
        <f aca="false">M2185</f>
        <v>Natural Gas</v>
      </c>
      <c r="D2185" s="191" t="str">
        <f aca="false">IF(ISNUMBER(FIND("Phy",N2185))=TRUE(),"Physical","Financial")</f>
        <v>Physical</v>
      </c>
      <c r="E2185" s="191" t="n">
        <f aca="false">IF(VLOOKUP(S2185,'DD-Lookup'!$J$6:$L$50,3,FALSE())="Monthly",(YEAR(AC2185)-YEAR(AB2185))*12+MONTH(AC2185)-MONTH(AB2185)+1,(AC2185-AB2185+1))</f>
        <v>1</v>
      </c>
      <c r="F2185" s="220" t="n">
        <f aca="false">E2185*SUM(P2185:Q2185)</f>
        <v>1000</v>
      </c>
      <c r="G2185" s="196" t="n">
        <v>1246876</v>
      </c>
      <c r="H2185" s="197" t="n">
        <v>37026.373287037</v>
      </c>
      <c r="I2185" s="0" t="s">
        <v>1187</v>
      </c>
      <c r="M2185" s="0" t="s">
        <v>927</v>
      </c>
      <c r="N2185" s="0" t="s">
        <v>1371</v>
      </c>
      <c r="O2185" s="0" t="s">
        <v>1967</v>
      </c>
      <c r="Q2185" s="198" t="n">
        <v>1000</v>
      </c>
      <c r="S2185" s="0" t="s">
        <v>1343</v>
      </c>
      <c r="T2185" s="0" t="s">
        <v>772</v>
      </c>
      <c r="U2185" s="200" t="n">
        <v>4.335</v>
      </c>
      <c r="V2185" s="0" t="s">
        <v>2202</v>
      </c>
      <c r="W2185" s="0" t="s">
        <v>1459</v>
      </c>
      <c r="X2185" s="0" t="s">
        <v>1460</v>
      </c>
      <c r="Y2185" s="0" t="s">
        <v>1376</v>
      </c>
      <c r="Z2185" s="0" t="s">
        <v>573</v>
      </c>
      <c r="AA2185" s="0" t="n">
        <v>789646</v>
      </c>
      <c r="AB2185" s="197" t="n">
        <v>37027.875</v>
      </c>
      <c r="AC2185" s="197" t="n">
        <v>37027.875</v>
      </c>
    </row>
    <row r="2186" customFormat="false" ht="12.75" hidden="false" customHeight="false" outlineLevel="0" collapsed="false">
      <c r="A2186" s="191" t="str">
        <f aca="false">B2186&amp;" "&amp;C2186&amp;" "&amp;D2186</f>
        <v> Power Physical</v>
      </c>
      <c r="B2186" s="191" t="str">
        <f aca="false">IF((LEFT(N2186,2)="US"),"US","")</f>
        <v/>
      </c>
      <c r="C2186" s="191" t="str">
        <f aca="false">M2186</f>
        <v>Power</v>
      </c>
      <c r="D2186" s="191" t="str">
        <f aca="false">IF(ISNUMBER(FIND("Phy",N2186))=TRUE(),"Physical","Financial")</f>
        <v>Physical</v>
      </c>
      <c r="E2186" s="191" t="n">
        <f aca="false">IF(VLOOKUP(S2186,'DD-Lookup'!$J$6:$L$50,3,FALSE())="Monthly",(YEAR(AC2186)-YEAR(AB2186))*12+MONTH(AC2186)-MONTH(AB2186)+1,(AC2186-AB2186+1))</f>
        <v>1</v>
      </c>
      <c r="F2186" s="220" t="n">
        <f aca="false">E2186*SUM(P2186:Q2186)</f>
        <v>25</v>
      </c>
      <c r="G2186" s="196" t="n">
        <v>1246878</v>
      </c>
      <c r="H2186" s="197" t="n">
        <v>37026.373287037</v>
      </c>
      <c r="I2186" s="0" t="s">
        <v>1012</v>
      </c>
      <c r="M2186" s="0" t="s">
        <v>72</v>
      </c>
      <c r="N2186" s="0" t="s">
        <v>793</v>
      </c>
      <c r="O2186" s="0" t="s">
        <v>1623</v>
      </c>
      <c r="P2186" s="198" t="n">
        <v>25</v>
      </c>
      <c r="S2186" s="0" t="s">
        <v>781</v>
      </c>
      <c r="T2186" s="0" t="s">
        <v>795</v>
      </c>
      <c r="U2186" s="200" t="n">
        <v>29.8</v>
      </c>
      <c r="V2186" s="0" t="s">
        <v>1624</v>
      </c>
      <c r="W2186" s="0" t="s">
        <v>797</v>
      </c>
      <c r="X2186" s="0" t="s">
        <v>798</v>
      </c>
      <c r="Y2186" s="0" t="s">
        <v>799</v>
      </c>
      <c r="Z2186" s="0" t="s">
        <v>800</v>
      </c>
      <c r="AA2186" s="0" t="n">
        <v>102433.1</v>
      </c>
      <c r="AB2186" s="197" t="n">
        <v>37028.875</v>
      </c>
      <c r="AC2186" s="197" t="n">
        <v>37028.875</v>
      </c>
    </row>
    <row r="2187" customFormat="false" ht="12.75" hidden="false" customHeight="false" outlineLevel="0" collapsed="false">
      <c r="A2187" s="191" t="str">
        <f aca="false">B2187&amp;" "&amp;C2187&amp;" "&amp;D2187</f>
        <v>US Natural Gas Physical</v>
      </c>
      <c r="B2187" s="191" t="str">
        <f aca="false">IF((LEFT(N2187,2)="US"),"US","")</f>
        <v>US</v>
      </c>
      <c r="C2187" s="191" t="str">
        <f aca="false">M2187</f>
        <v>Natural Gas</v>
      </c>
      <c r="D2187" s="191" t="str">
        <f aca="false">IF(ISNUMBER(FIND("Phy",N2187))=TRUE(),"Physical","Financial")</f>
        <v>Physical</v>
      </c>
      <c r="E2187" s="191" t="n">
        <f aca="false">IF(VLOOKUP(S2187,'DD-Lookup'!$J$6:$L$50,3,FALSE())="Monthly",(YEAR(AC2187)-YEAR(AB2187))*12+MONTH(AC2187)-MONTH(AB2187)+1,(AC2187-AB2187+1))</f>
        <v>1</v>
      </c>
      <c r="F2187" s="220" t="n">
        <f aca="false">E2187*SUM(P2187:Q2187)</f>
        <v>2299</v>
      </c>
      <c r="G2187" s="196" t="n">
        <v>1246880</v>
      </c>
      <c r="H2187" s="197" t="n">
        <v>37026.3732986111</v>
      </c>
      <c r="I2187" s="0" t="s">
        <v>1492</v>
      </c>
      <c r="M2187" s="0" t="s">
        <v>927</v>
      </c>
      <c r="N2187" s="0" t="s">
        <v>1371</v>
      </c>
      <c r="O2187" s="0" t="s">
        <v>1436</v>
      </c>
      <c r="P2187" s="198" t="n">
        <v>2299</v>
      </c>
      <c r="S2187" s="0" t="s">
        <v>1343</v>
      </c>
      <c r="T2187" s="0" t="s">
        <v>772</v>
      </c>
      <c r="U2187" s="200" t="n">
        <v>4.35</v>
      </c>
      <c r="V2187" s="0" t="s">
        <v>1539</v>
      </c>
      <c r="W2187" s="0" t="s">
        <v>1424</v>
      </c>
      <c r="X2187" s="0" t="s">
        <v>1425</v>
      </c>
      <c r="Y2187" s="0" t="s">
        <v>1376</v>
      </c>
      <c r="Z2187" s="0" t="s">
        <v>573</v>
      </c>
      <c r="AA2187" s="0" t="n">
        <v>789647</v>
      </c>
      <c r="AB2187" s="197" t="n">
        <v>37027.875</v>
      </c>
      <c r="AC2187" s="197" t="n">
        <v>37027.875</v>
      </c>
    </row>
    <row r="2188" customFormat="false" ht="12.75" hidden="false" customHeight="false" outlineLevel="0" collapsed="false">
      <c r="A2188" s="191" t="str">
        <f aca="false">B2188&amp;" "&amp;C2188&amp;" "&amp;D2188</f>
        <v>US Natural Gas Physical</v>
      </c>
      <c r="B2188" s="191" t="str">
        <f aca="false">IF((LEFT(N2188,2)="US"),"US","")</f>
        <v>US</v>
      </c>
      <c r="C2188" s="191" t="str">
        <f aca="false">M2188</f>
        <v>Natural Gas</v>
      </c>
      <c r="D2188" s="191" t="str">
        <f aca="false">IF(ISNUMBER(FIND("Phy",N2188))=TRUE(),"Physical","Financial")</f>
        <v>Physical</v>
      </c>
      <c r="E2188" s="191" t="n">
        <f aca="false">IF(VLOOKUP(S2188,'DD-Lookup'!$J$6:$L$50,3,FALSE())="Monthly",(YEAR(AC2188)-YEAR(AB2188))*12+MONTH(AC2188)-MONTH(AB2188)+1,(AC2188-AB2188+1))</f>
        <v>1</v>
      </c>
      <c r="F2188" s="220" t="n">
        <f aca="false">E2188*SUM(P2188:Q2188)</f>
        <v>5000</v>
      </c>
      <c r="G2188" s="196" t="n">
        <v>1246881</v>
      </c>
      <c r="H2188" s="197" t="n">
        <v>37026.3733101852</v>
      </c>
      <c r="I2188" s="0" t="s">
        <v>1420</v>
      </c>
      <c r="M2188" s="0" t="s">
        <v>927</v>
      </c>
      <c r="N2188" s="0" t="s">
        <v>1371</v>
      </c>
      <c r="O2188" s="0" t="s">
        <v>1703</v>
      </c>
      <c r="P2188" s="198" t="n">
        <v>5000</v>
      </c>
      <c r="S2188" s="0" t="s">
        <v>1343</v>
      </c>
      <c r="T2188" s="0" t="s">
        <v>772</v>
      </c>
      <c r="U2188" s="200" t="n">
        <v>4.3</v>
      </c>
      <c r="V2188" s="0" t="s">
        <v>2039</v>
      </c>
      <c r="W2188" s="0" t="s">
        <v>1705</v>
      </c>
      <c r="X2188" s="0" t="s">
        <v>1676</v>
      </c>
      <c r="Y2188" s="0" t="s">
        <v>1376</v>
      </c>
      <c r="Z2188" s="0" t="s">
        <v>573</v>
      </c>
      <c r="AA2188" s="0" t="n">
        <v>789648</v>
      </c>
      <c r="AB2188" s="197" t="n">
        <v>37027.875</v>
      </c>
      <c r="AC2188" s="197" t="n">
        <v>37027.875</v>
      </c>
    </row>
    <row r="2189" customFormat="false" ht="12.75" hidden="false" customHeight="false" outlineLevel="0" collapsed="false">
      <c r="A2189" s="191" t="str">
        <f aca="false">B2189&amp;" "&amp;C2189&amp;" "&amp;D2189</f>
        <v>US Natural Gas Financial</v>
      </c>
      <c r="B2189" s="191" t="str">
        <f aca="false">IF((LEFT(N2189,2)="US"),"US","")</f>
        <v>US</v>
      </c>
      <c r="C2189" s="191" t="str">
        <f aca="false">M2189</f>
        <v>Natural Gas</v>
      </c>
      <c r="D2189" s="191" t="str">
        <f aca="false">IF(ISNUMBER(FIND("Phy",N2189))=TRUE(),"Physical","Financial")</f>
        <v>Financial</v>
      </c>
      <c r="E2189" s="191" t="n">
        <f aca="false">IF(VLOOKUP(S2189,'DD-Lookup'!$J$6:$L$50,3,FALSE())="Monthly",(YEAR(AC2189)-YEAR(AB2189))*12+MONTH(AC2189)-MONTH(AB2189)+1,(AC2189-AB2189+1))</f>
        <v>365</v>
      </c>
      <c r="F2189" s="220" t="n">
        <f aca="false">E2189*SUM(P2189:Q2189)</f>
        <v>1825000</v>
      </c>
      <c r="G2189" s="196" t="n">
        <v>1246882</v>
      </c>
      <c r="H2189" s="197" t="n">
        <v>37026.3733217593</v>
      </c>
      <c r="I2189" s="0" t="s">
        <v>1340</v>
      </c>
      <c r="M2189" s="0" t="s">
        <v>927</v>
      </c>
      <c r="N2189" s="0" t="s">
        <v>1341</v>
      </c>
      <c r="O2189" s="0" t="s">
        <v>1514</v>
      </c>
      <c r="Q2189" s="198" t="n">
        <v>5000</v>
      </c>
      <c r="S2189" s="0" t="s">
        <v>1343</v>
      </c>
      <c r="T2189" s="0" t="s">
        <v>772</v>
      </c>
      <c r="U2189" s="200" t="n">
        <v>4.535</v>
      </c>
      <c r="V2189" s="0" t="s">
        <v>2278</v>
      </c>
      <c r="W2189" s="0" t="s">
        <v>1345</v>
      </c>
      <c r="X2189" s="0" t="s">
        <v>1346</v>
      </c>
      <c r="Y2189" s="0" t="s">
        <v>893</v>
      </c>
      <c r="Z2189" s="0" t="s">
        <v>573</v>
      </c>
      <c r="AA2189" s="0" t="s">
        <v>2593</v>
      </c>
      <c r="AB2189" s="197" t="n">
        <v>37257.875</v>
      </c>
      <c r="AC2189" s="197" t="n">
        <v>37621.875</v>
      </c>
      <c r="AD2189" s="0" t="n">
        <f aca="false">(AC2189-AB2189+1)*SUM(P2189:Q2189)</f>
        <v>1825000</v>
      </c>
    </row>
    <row r="2190" customFormat="false" ht="12.75" hidden="false" customHeight="false" outlineLevel="0" collapsed="false">
      <c r="A2190" s="191" t="str">
        <f aca="false">B2190&amp;" "&amp;C2190&amp;" "&amp;D2190</f>
        <v>US Natural Gas Financial</v>
      </c>
      <c r="B2190" s="191" t="str">
        <f aca="false">IF((LEFT(N2190,2)="US"),"US","")</f>
        <v>US</v>
      </c>
      <c r="C2190" s="191" t="str">
        <f aca="false">M2190</f>
        <v>Natural Gas</v>
      </c>
      <c r="D2190" s="191" t="str">
        <f aca="false">IF(ISNUMBER(FIND("Phy",N2190))=TRUE(),"Physical","Financial")</f>
        <v>Financial</v>
      </c>
      <c r="E2190" s="191" t="n">
        <f aca="false">IF(VLOOKUP(S2190,'DD-Lookup'!$J$6:$L$50,3,FALSE())="Monthly",(YEAR(AC2190)-YEAR(AB2190))*12+MONTH(AC2190)-MONTH(AB2190)+1,(AC2190-AB2190+1))</f>
        <v>30</v>
      </c>
      <c r="F2190" s="220" t="n">
        <f aca="false">E2190*SUM(P2190:Q2190)</f>
        <v>75000</v>
      </c>
      <c r="G2190" s="196" t="n">
        <v>1246883</v>
      </c>
      <c r="H2190" s="197" t="n">
        <v>37026.3733217593</v>
      </c>
      <c r="I2190" s="0" t="s">
        <v>1228</v>
      </c>
      <c r="M2190" s="0" t="s">
        <v>927</v>
      </c>
      <c r="N2190" s="0" t="s">
        <v>1341</v>
      </c>
      <c r="O2190" s="0" t="s">
        <v>1342</v>
      </c>
      <c r="P2190" s="198" t="n">
        <v>2500</v>
      </c>
      <c r="S2190" s="0" t="s">
        <v>1343</v>
      </c>
      <c r="T2190" s="0" t="s">
        <v>772</v>
      </c>
      <c r="U2190" s="200" t="n">
        <v>4.515</v>
      </c>
      <c r="V2190" s="0" t="s">
        <v>1610</v>
      </c>
      <c r="W2190" s="0" t="s">
        <v>1345</v>
      </c>
      <c r="X2190" s="0" t="s">
        <v>1346</v>
      </c>
      <c r="Y2190" s="0" t="s">
        <v>893</v>
      </c>
      <c r="Z2190" s="0" t="s">
        <v>573</v>
      </c>
      <c r="AA2190" s="0" t="s">
        <v>2594</v>
      </c>
      <c r="AB2190" s="197" t="n">
        <v>37043.875</v>
      </c>
      <c r="AC2190" s="197" t="n">
        <v>37072.875</v>
      </c>
      <c r="AD2190" s="0" t="n">
        <f aca="false">(AC2190-AB2190+1)*SUM(P2190:Q2190)</f>
        <v>75000</v>
      </c>
    </row>
    <row r="2191" customFormat="false" ht="12.75" hidden="false" customHeight="false" outlineLevel="0" collapsed="false">
      <c r="A2191" s="191" t="str">
        <f aca="false">B2191&amp;" "&amp;C2191&amp;" "&amp;D2191</f>
        <v>US Natural Gas Financial</v>
      </c>
      <c r="B2191" s="191" t="str">
        <f aca="false">IF((LEFT(N2191,2)="US"),"US","")</f>
        <v>US</v>
      </c>
      <c r="C2191" s="191" t="str">
        <f aca="false">M2191</f>
        <v>Natural Gas</v>
      </c>
      <c r="D2191" s="191" t="str">
        <f aca="false">IF(ISNUMBER(FIND("Phy",N2191))=TRUE(),"Physical","Financial")</f>
        <v>Financial</v>
      </c>
      <c r="E2191" s="191" t="n">
        <f aca="false">IF(VLOOKUP(S2191,'DD-Lookup'!$J$6:$L$50,3,FALSE())="Monthly",(YEAR(AC2191)-YEAR(AB2191))*12+MONTH(AC2191)-MONTH(AB2191)+1,(AC2191-AB2191+1))</f>
        <v>151</v>
      </c>
      <c r="F2191" s="220" t="n">
        <f aca="false">E2191*SUM(P2191:Q2191)</f>
        <v>755000</v>
      </c>
      <c r="G2191" s="196" t="n">
        <v>1246884</v>
      </c>
      <c r="H2191" s="197" t="n">
        <v>37026.3733333333</v>
      </c>
      <c r="I2191" s="0" t="s">
        <v>1368</v>
      </c>
      <c r="M2191" s="0" t="s">
        <v>927</v>
      </c>
      <c r="N2191" s="0" t="s">
        <v>1341</v>
      </c>
      <c r="O2191" s="0" t="s">
        <v>1442</v>
      </c>
      <c r="Q2191" s="198" t="n">
        <v>5000</v>
      </c>
      <c r="S2191" s="0" t="s">
        <v>1343</v>
      </c>
      <c r="T2191" s="0" t="s">
        <v>772</v>
      </c>
      <c r="U2191" s="200" t="n">
        <v>4.92</v>
      </c>
      <c r="V2191" s="0" t="s">
        <v>1578</v>
      </c>
      <c r="W2191" s="0" t="s">
        <v>1345</v>
      </c>
      <c r="X2191" s="0" t="s">
        <v>1346</v>
      </c>
      <c r="Y2191" s="0" t="s">
        <v>893</v>
      </c>
      <c r="Z2191" s="0" t="s">
        <v>573</v>
      </c>
      <c r="AA2191" s="0" t="s">
        <v>2595</v>
      </c>
      <c r="AB2191" s="197" t="n">
        <v>37196</v>
      </c>
      <c r="AC2191" s="197" t="n">
        <v>37346</v>
      </c>
      <c r="AD2191" s="0" t="n">
        <f aca="false">(AC2191-AB2191+1)*SUM(P2191:Q2191)</f>
        <v>755000</v>
      </c>
    </row>
    <row r="2192" customFormat="false" ht="12.75" hidden="false" customHeight="false" outlineLevel="0" collapsed="false">
      <c r="A2192" s="191" t="str">
        <f aca="false">B2192&amp;" "&amp;C2192&amp;" "&amp;D2192</f>
        <v>US Natural Gas Physical</v>
      </c>
      <c r="B2192" s="191" t="str">
        <f aca="false">IF((LEFT(N2192,2)="US"),"US","")</f>
        <v>US</v>
      </c>
      <c r="C2192" s="191" t="str">
        <f aca="false">M2192</f>
        <v>Natural Gas</v>
      </c>
      <c r="D2192" s="191" t="str">
        <f aca="false">IF(ISNUMBER(FIND("Phy",N2192))=TRUE(),"Physical","Financial")</f>
        <v>Physical</v>
      </c>
      <c r="E2192" s="191" t="n">
        <f aca="false">IF(VLOOKUP(S2192,'DD-Lookup'!$J$6:$L$50,3,FALSE())="Monthly",(YEAR(AC2192)-YEAR(AB2192))*12+MONTH(AC2192)-MONTH(AB2192)+1,(AC2192-AB2192+1))</f>
        <v>1</v>
      </c>
      <c r="F2192" s="220" t="n">
        <f aca="false">E2192*SUM(P2192:Q2192)</f>
        <v>5000</v>
      </c>
      <c r="G2192" s="196" t="n">
        <v>1246885</v>
      </c>
      <c r="H2192" s="197" t="n">
        <v>37026.3733564815</v>
      </c>
      <c r="I2192" s="0" t="s">
        <v>1564</v>
      </c>
      <c r="M2192" s="0" t="s">
        <v>927</v>
      </c>
      <c r="N2192" s="0" t="s">
        <v>1371</v>
      </c>
      <c r="O2192" s="0" t="s">
        <v>1503</v>
      </c>
      <c r="Q2192" s="198" t="n">
        <v>5000</v>
      </c>
      <c r="S2192" s="0" t="s">
        <v>1343</v>
      </c>
      <c r="T2192" s="0" t="s">
        <v>772</v>
      </c>
      <c r="U2192" s="200" t="n">
        <v>4.685</v>
      </c>
      <c r="V2192" s="0" t="s">
        <v>2135</v>
      </c>
      <c r="W2192" s="0" t="s">
        <v>1504</v>
      </c>
      <c r="X2192" s="0" t="s">
        <v>1505</v>
      </c>
      <c r="Y2192" s="0" t="s">
        <v>1376</v>
      </c>
      <c r="Z2192" s="0" t="s">
        <v>573</v>
      </c>
      <c r="AA2192" s="0" t="n">
        <v>789649</v>
      </c>
      <c r="AB2192" s="197" t="n">
        <v>37027.875</v>
      </c>
      <c r="AC2192" s="197" t="n">
        <v>37027.875</v>
      </c>
    </row>
    <row r="2193" customFormat="false" ht="12.75" hidden="false" customHeight="false" outlineLevel="0" collapsed="false">
      <c r="A2193" s="191" t="str">
        <f aca="false">B2193&amp;" "&amp;C2193&amp;" "&amp;D2193</f>
        <v>US Natural Gas Physical</v>
      </c>
      <c r="B2193" s="191" t="str">
        <f aca="false">IF((LEFT(N2193,2)="US"),"US","")</f>
        <v>US</v>
      </c>
      <c r="C2193" s="191" t="str">
        <f aca="false">M2193</f>
        <v>Natural Gas</v>
      </c>
      <c r="D2193" s="191" t="str">
        <f aca="false">IF(ISNUMBER(FIND("Phy",N2193))=TRUE(),"Physical","Financial")</f>
        <v>Physical</v>
      </c>
      <c r="E2193" s="191" t="n">
        <f aca="false">IF(VLOOKUP(S2193,'DD-Lookup'!$J$6:$L$50,3,FALSE())="Monthly",(YEAR(AC2193)-YEAR(AB2193))*12+MONTH(AC2193)-MONTH(AB2193)+1,(AC2193-AB2193+1))</f>
        <v>1</v>
      </c>
      <c r="F2193" s="220" t="n">
        <f aca="false">E2193*SUM(P2193:Q2193)</f>
        <v>25000</v>
      </c>
      <c r="G2193" s="196" t="n">
        <v>1246886</v>
      </c>
      <c r="H2193" s="197" t="n">
        <v>37026.3733912037</v>
      </c>
      <c r="I2193" s="0" t="s">
        <v>625</v>
      </c>
      <c r="M2193" s="0" t="s">
        <v>927</v>
      </c>
      <c r="N2193" s="0" t="s">
        <v>1371</v>
      </c>
      <c r="O2193" s="0" t="s">
        <v>1553</v>
      </c>
      <c r="Q2193" s="198" t="n">
        <v>25000</v>
      </c>
      <c r="S2193" s="0" t="s">
        <v>1343</v>
      </c>
      <c r="T2193" s="0" t="s">
        <v>772</v>
      </c>
      <c r="U2193" s="200" t="n">
        <v>4.485</v>
      </c>
      <c r="V2193" s="0" t="s">
        <v>1554</v>
      </c>
      <c r="W2193" s="0" t="s">
        <v>1555</v>
      </c>
      <c r="X2193" s="0" t="s">
        <v>1556</v>
      </c>
      <c r="Y2193" s="0" t="s">
        <v>1376</v>
      </c>
      <c r="Z2193" s="0" t="s">
        <v>573</v>
      </c>
      <c r="AA2193" s="0" t="n">
        <v>789650</v>
      </c>
      <c r="AB2193" s="197" t="n">
        <v>37027.875</v>
      </c>
      <c r="AC2193" s="197" t="n">
        <v>37027.875</v>
      </c>
    </row>
    <row r="2194" customFormat="false" ht="12.75" hidden="false" customHeight="false" outlineLevel="0" collapsed="false">
      <c r="A2194" s="191" t="str">
        <f aca="false">B2194&amp;" "&amp;C2194&amp;" "&amp;D2194</f>
        <v>US Natural Gas Physical</v>
      </c>
      <c r="B2194" s="191" t="str">
        <f aca="false">IF((LEFT(N2194,2)="US"),"US","")</f>
        <v>US</v>
      </c>
      <c r="C2194" s="191" t="str">
        <f aca="false">M2194</f>
        <v>Natural Gas</v>
      </c>
      <c r="D2194" s="191" t="str">
        <f aca="false">IF(ISNUMBER(FIND("Phy",N2194))=TRUE(),"Physical","Financial")</f>
        <v>Physical</v>
      </c>
      <c r="E2194" s="191" t="n">
        <f aca="false">IF(VLOOKUP(S2194,'DD-Lookup'!$J$6:$L$50,3,FALSE())="Monthly",(YEAR(AC2194)-YEAR(AB2194))*12+MONTH(AC2194)-MONTH(AB2194)+1,(AC2194-AB2194+1))</f>
        <v>1</v>
      </c>
      <c r="F2194" s="220" t="n">
        <f aca="false">E2194*SUM(P2194:Q2194)</f>
        <v>10000</v>
      </c>
      <c r="G2194" s="196" t="n">
        <v>1246887</v>
      </c>
      <c r="H2194" s="197" t="n">
        <v>37026.3734027778</v>
      </c>
      <c r="I2194" s="0" t="s">
        <v>1362</v>
      </c>
      <c r="M2194" s="0" t="s">
        <v>927</v>
      </c>
      <c r="N2194" s="0" t="s">
        <v>1371</v>
      </c>
      <c r="O2194" s="0" t="s">
        <v>1469</v>
      </c>
      <c r="Q2194" s="198" t="n">
        <v>10000</v>
      </c>
      <c r="S2194" s="0" t="s">
        <v>1343</v>
      </c>
      <c r="T2194" s="0" t="s">
        <v>772</v>
      </c>
      <c r="U2194" s="200" t="n">
        <v>4.435</v>
      </c>
      <c r="V2194" s="0" t="s">
        <v>2225</v>
      </c>
      <c r="W2194" s="0" t="s">
        <v>1459</v>
      </c>
      <c r="X2194" s="0" t="s">
        <v>1460</v>
      </c>
      <c r="Y2194" s="0" t="s">
        <v>1376</v>
      </c>
      <c r="Z2194" s="0" t="s">
        <v>573</v>
      </c>
      <c r="AA2194" s="0" t="n">
        <v>789651</v>
      </c>
      <c r="AB2194" s="197" t="n">
        <v>37027.875</v>
      </c>
      <c r="AC2194" s="197" t="n">
        <v>37027.875</v>
      </c>
    </row>
    <row r="2195" customFormat="false" ht="12.75" hidden="false" customHeight="false" outlineLevel="0" collapsed="false">
      <c r="A2195" s="191" t="str">
        <f aca="false">B2195&amp;" "&amp;C2195&amp;" "&amp;D2195</f>
        <v>US Natural Gas Physical</v>
      </c>
      <c r="B2195" s="191" t="str">
        <f aca="false">IF((LEFT(N2195,2)="US"),"US","")</f>
        <v>US</v>
      </c>
      <c r="C2195" s="191" t="str">
        <f aca="false">M2195</f>
        <v>Natural Gas</v>
      </c>
      <c r="D2195" s="191" t="str">
        <f aca="false">IF(ISNUMBER(FIND("Phy",N2195))=TRUE(),"Physical","Financial")</f>
        <v>Physical</v>
      </c>
      <c r="E2195" s="191" t="n">
        <f aca="false">IF(VLOOKUP(S2195,'DD-Lookup'!$J$6:$L$50,3,FALSE())="Monthly",(YEAR(AC2195)-YEAR(AB2195))*12+MONTH(AC2195)-MONTH(AB2195)+1,(AC2195-AB2195+1))</f>
        <v>1</v>
      </c>
      <c r="F2195" s="220" t="n">
        <f aca="false">E2195*SUM(P2195:Q2195)</f>
        <v>20000</v>
      </c>
      <c r="G2195" s="196" t="n">
        <v>1246889</v>
      </c>
      <c r="H2195" s="197" t="n">
        <v>37026.3734259259</v>
      </c>
      <c r="I2195" s="0" t="s">
        <v>1430</v>
      </c>
      <c r="M2195" s="0" t="s">
        <v>927</v>
      </c>
      <c r="N2195" s="0" t="s">
        <v>1371</v>
      </c>
      <c r="O2195" s="0" t="s">
        <v>2095</v>
      </c>
      <c r="P2195" s="198" t="n">
        <v>20000</v>
      </c>
      <c r="S2195" s="0" t="s">
        <v>1343</v>
      </c>
      <c r="T2195" s="0" t="s">
        <v>772</v>
      </c>
      <c r="U2195" s="200" t="n">
        <v>4.645</v>
      </c>
      <c r="V2195" s="0" t="s">
        <v>2203</v>
      </c>
      <c r="W2195" s="0" t="s">
        <v>1587</v>
      </c>
      <c r="X2195" s="0" t="s">
        <v>1588</v>
      </c>
      <c r="Y2195" s="0" t="s">
        <v>1376</v>
      </c>
      <c r="Z2195" s="0" t="s">
        <v>573</v>
      </c>
      <c r="AA2195" s="0" t="n">
        <v>789652</v>
      </c>
      <c r="AB2195" s="197" t="n">
        <v>37027.875</v>
      </c>
      <c r="AC2195" s="197" t="n">
        <v>37027.875</v>
      </c>
    </row>
    <row r="2196" customFormat="false" ht="12.75" hidden="false" customHeight="false" outlineLevel="0" collapsed="false">
      <c r="A2196" s="191" t="str">
        <f aca="false">B2196&amp;" "&amp;C2196&amp;" "&amp;D2196</f>
        <v>US Natural Gas Physical</v>
      </c>
      <c r="B2196" s="191" t="str">
        <f aca="false">IF((LEFT(N2196,2)="US"),"US","")</f>
        <v>US</v>
      </c>
      <c r="C2196" s="191" t="str">
        <f aca="false">M2196</f>
        <v>Natural Gas</v>
      </c>
      <c r="D2196" s="191" t="str">
        <f aca="false">IF(ISNUMBER(FIND("Phy",N2196))=TRUE(),"Physical","Financial")</f>
        <v>Physical</v>
      </c>
      <c r="E2196" s="191" t="n">
        <f aca="false">IF(VLOOKUP(S2196,'DD-Lookup'!$J$6:$L$50,3,FALSE())="Monthly",(YEAR(AC2196)-YEAR(AB2196))*12+MONTH(AC2196)-MONTH(AB2196)+1,(AC2196-AB2196+1))</f>
        <v>1</v>
      </c>
      <c r="F2196" s="220" t="n">
        <f aca="false">E2196*SUM(P2196:Q2196)</f>
        <v>4000</v>
      </c>
      <c r="G2196" s="196" t="n">
        <v>1246890</v>
      </c>
      <c r="H2196" s="197" t="n">
        <v>37026.3734375</v>
      </c>
      <c r="I2196" s="0" t="s">
        <v>1328</v>
      </c>
      <c r="M2196" s="0" t="s">
        <v>927</v>
      </c>
      <c r="N2196" s="0" t="s">
        <v>1371</v>
      </c>
      <c r="O2196" s="0" t="s">
        <v>1533</v>
      </c>
      <c r="P2196" s="198" t="n">
        <v>4000</v>
      </c>
      <c r="S2196" s="0" t="s">
        <v>1343</v>
      </c>
      <c r="T2196" s="0" t="s">
        <v>772</v>
      </c>
      <c r="U2196" s="200" t="n">
        <v>4.5675</v>
      </c>
      <c r="V2196" s="0" t="s">
        <v>1439</v>
      </c>
      <c r="W2196" s="0" t="s">
        <v>1374</v>
      </c>
      <c r="X2196" s="0" t="s">
        <v>1375</v>
      </c>
      <c r="Y2196" s="0" t="s">
        <v>1376</v>
      </c>
      <c r="Z2196" s="0" t="s">
        <v>573</v>
      </c>
      <c r="AA2196" s="0" t="n">
        <v>789653</v>
      </c>
      <c r="AB2196" s="197" t="n">
        <v>37027.875</v>
      </c>
      <c r="AC2196" s="197" t="n">
        <v>37027.875</v>
      </c>
    </row>
    <row r="2197" customFormat="false" ht="12.75" hidden="false" customHeight="false" outlineLevel="0" collapsed="false">
      <c r="A2197" s="191" t="str">
        <f aca="false">B2197&amp;" "&amp;C2197&amp;" "&amp;D2197</f>
        <v>US Natural Gas Physical</v>
      </c>
      <c r="B2197" s="191" t="str">
        <f aca="false">IF((LEFT(N2197,2)="US"),"US","")</f>
        <v>US</v>
      </c>
      <c r="C2197" s="191" t="str">
        <f aca="false">M2197</f>
        <v>Natural Gas</v>
      </c>
      <c r="D2197" s="191" t="str">
        <f aca="false">IF(ISNUMBER(FIND("Phy",N2197))=TRUE(),"Physical","Financial")</f>
        <v>Physical</v>
      </c>
      <c r="E2197" s="191" t="n">
        <f aca="false">IF(VLOOKUP(S2197,'DD-Lookup'!$J$6:$L$50,3,FALSE())="Monthly",(YEAR(AC2197)-YEAR(AB2197))*12+MONTH(AC2197)-MONTH(AB2197)+1,(AC2197-AB2197+1))</f>
        <v>1</v>
      </c>
      <c r="F2197" s="220" t="n">
        <f aca="false">E2197*SUM(P2197:Q2197)</f>
        <v>10000</v>
      </c>
      <c r="G2197" s="196" t="n">
        <v>1246891</v>
      </c>
      <c r="H2197" s="197" t="n">
        <v>37026.3734606481</v>
      </c>
      <c r="I2197" s="0" t="s">
        <v>625</v>
      </c>
      <c r="M2197" s="0" t="s">
        <v>927</v>
      </c>
      <c r="N2197" s="0" t="s">
        <v>1371</v>
      </c>
      <c r="O2197" s="0" t="s">
        <v>1703</v>
      </c>
      <c r="Q2197" s="198" t="n">
        <v>10000</v>
      </c>
      <c r="S2197" s="0" t="s">
        <v>1343</v>
      </c>
      <c r="T2197" s="0" t="s">
        <v>772</v>
      </c>
      <c r="U2197" s="200" t="n">
        <v>4.35</v>
      </c>
      <c r="V2197" s="0" t="s">
        <v>2036</v>
      </c>
      <c r="W2197" s="0" t="s">
        <v>1705</v>
      </c>
      <c r="X2197" s="0" t="s">
        <v>1676</v>
      </c>
      <c r="Y2197" s="0" t="s">
        <v>1376</v>
      </c>
      <c r="Z2197" s="0" t="s">
        <v>573</v>
      </c>
      <c r="AA2197" s="0" t="n">
        <v>789655</v>
      </c>
      <c r="AB2197" s="197" t="n">
        <v>37027.875</v>
      </c>
      <c r="AC2197" s="197" t="n">
        <v>37027.875</v>
      </c>
    </row>
    <row r="2198" customFormat="false" ht="12.75" hidden="false" customHeight="false" outlineLevel="0" collapsed="false">
      <c r="A2198" s="191" t="str">
        <f aca="false">B2198&amp;" "&amp;C2198&amp;" "&amp;D2198</f>
        <v> Natural Gas Physical</v>
      </c>
      <c r="B2198" s="191" t="str">
        <f aca="false">IF((LEFT(N2198,2)="US"),"US","")</f>
        <v/>
      </c>
      <c r="C2198" s="191" t="str">
        <f aca="false">M2198</f>
        <v>Natural Gas</v>
      </c>
      <c r="D2198" s="191" t="str">
        <f aca="false">IF(ISNUMBER(FIND("Phy",N2198))=TRUE(),"Physical","Financial")</f>
        <v>Physical</v>
      </c>
      <c r="E2198" s="191" t="n">
        <f aca="false">IF(VLOOKUP(S2198,'DD-Lookup'!$J$6:$L$50,3,FALSE())="Monthly",(YEAR(AC2198)-YEAR(AB2198))*12+MONTH(AC2198)-MONTH(AB2198)+1,(AC2198-AB2198+1))</f>
        <v>1</v>
      </c>
      <c r="F2198" s="220" t="n">
        <f aca="false">E2198*SUM(P2198:Q2198)</f>
        <v>5000</v>
      </c>
      <c r="G2198" s="196" t="n">
        <v>1246892</v>
      </c>
      <c r="H2198" s="197" t="n">
        <v>37026.3734837963</v>
      </c>
      <c r="I2198" s="0" t="s">
        <v>1340</v>
      </c>
      <c r="M2198" s="0" t="s">
        <v>927</v>
      </c>
      <c r="N2198" s="0" t="s">
        <v>1719</v>
      </c>
      <c r="O2198" s="0" t="s">
        <v>2263</v>
      </c>
      <c r="Q2198" s="198" t="n">
        <v>5000</v>
      </c>
      <c r="S2198" s="0" t="s">
        <v>1343</v>
      </c>
      <c r="T2198" s="0" t="s">
        <v>772</v>
      </c>
      <c r="U2198" s="200" t="n">
        <v>4.41</v>
      </c>
      <c r="V2198" s="0" t="s">
        <v>1804</v>
      </c>
      <c r="W2198" s="0" t="s">
        <v>2265</v>
      </c>
      <c r="X2198" s="0" t="s">
        <v>2266</v>
      </c>
      <c r="Y2198" s="0" t="s">
        <v>1376</v>
      </c>
      <c r="Z2198" s="0" t="s">
        <v>646</v>
      </c>
      <c r="AA2198" s="0" t="n">
        <v>789654</v>
      </c>
      <c r="AB2198" s="197" t="n">
        <v>37027.875</v>
      </c>
      <c r="AC2198" s="197" t="n">
        <v>37027.875</v>
      </c>
    </row>
    <row r="2199" customFormat="false" ht="12.75" hidden="false" customHeight="false" outlineLevel="0" collapsed="false">
      <c r="A2199" s="191" t="str">
        <f aca="false">B2199&amp;" "&amp;C2199&amp;" "&amp;D2199</f>
        <v>US Natural Gas Physical</v>
      </c>
      <c r="B2199" s="191" t="str">
        <f aca="false">IF((LEFT(N2199,2)="US"),"US","")</f>
        <v>US</v>
      </c>
      <c r="C2199" s="191" t="str">
        <f aca="false">M2199</f>
        <v>Natural Gas</v>
      </c>
      <c r="D2199" s="191" t="str">
        <f aca="false">IF(ISNUMBER(FIND("Phy",N2199))=TRUE(),"Physical","Financial")</f>
        <v>Physical</v>
      </c>
      <c r="E2199" s="191" t="n">
        <f aca="false">IF(VLOOKUP(S2199,'DD-Lookup'!$J$6:$L$50,3,FALSE())="Monthly",(YEAR(AC2199)-YEAR(AB2199))*12+MONTH(AC2199)-MONTH(AB2199)+1,(AC2199-AB2199+1))</f>
        <v>1</v>
      </c>
      <c r="F2199" s="220" t="n">
        <f aca="false">E2199*SUM(P2199:Q2199)</f>
        <v>10000</v>
      </c>
      <c r="G2199" s="196" t="n">
        <v>1246894</v>
      </c>
      <c r="H2199" s="197" t="n">
        <v>37026.3735069444</v>
      </c>
      <c r="I2199" s="0" t="s">
        <v>1364</v>
      </c>
      <c r="M2199" s="0" t="s">
        <v>927</v>
      </c>
      <c r="N2199" s="0" t="s">
        <v>1371</v>
      </c>
      <c r="O2199" s="0" t="s">
        <v>1553</v>
      </c>
      <c r="P2199" s="198" t="n">
        <v>10000</v>
      </c>
      <c r="S2199" s="0" t="s">
        <v>1343</v>
      </c>
      <c r="T2199" s="0" t="s">
        <v>772</v>
      </c>
      <c r="U2199" s="200" t="n">
        <v>4.475</v>
      </c>
      <c r="V2199" s="0" t="s">
        <v>1932</v>
      </c>
      <c r="W2199" s="0" t="s">
        <v>1555</v>
      </c>
      <c r="X2199" s="0" t="s">
        <v>1556</v>
      </c>
      <c r="Y2199" s="0" t="s">
        <v>1376</v>
      </c>
      <c r="Z2199" s="0" t="s">
        <v>573</v>
      </c>
      <c r="AA2199" s="0" t="n">
        <v>789656</v>
      </c>
      <c r="AB2199" s="197" t="n">
        <v>37027.875</v>
      </c>
      <c r="AC2199" s="197" t="n">
        <v>37027.875</v>
      </c>
    </row>
    <row r="2200" customFormat="false" ht="12.75" hidden="false" customHeight="false" outlineLevel="0" collapsed="false">
      <c r="A2200" s="191" t="str">
        <f aca="false">B2200&amp;" "&amp;C2200&amp;" "&amp;D2200</f>
        <v>US Natural Gas Physical</v>
      </c>
      <c r="B2200" s="191" t="str">
        <f aca="false">IF((LEFT(N2200,2)="US"),"US","")</f>
        <v>US</v>
      </c>
      <c r="C2200" s="191" t="str">
        <f aca="false">M2200</f>
        <v>Natural Gas</v>
      </c>
      <c r="D2200" s="191" t="str">
        <f aca="false">IF(ISNUMBER(FIND("Phy",N2200))=TRUE(),"Physical","Financial")</f>
        <v>Physical</v>
      </c>
      <c r="E2200" s="191" t="n">
        <f aca="false">IF(VLOOKUP(S2200,'DD-Lookup'!$J$6:$L$50,3,FALSE())="Monthly",(YEAR(AC2200)-YEAR(AB2200))*12+MONTH(AC2200)-MONTH(AB2200)+1,(AC2200-AB2200+1))</f>
        <v>1</v>
      </c>
      <c r="F2200" s="220" t="n">
        <f aca="false">E2200*SUM(P2200:Q2200)</f>
        <v>5000</v>
      </c>
      <c r="G2200" s="196" t="n">
        <v>1246895</v>
      </c>
      <c r="H2200" s="197" t="n">
        <v>37026.3735300926</v>
      </c>
      <c r="I2200" s="0" t="s">
        <v>1362</v>
      </c>
      <c r="M2200" s="0" t="s">
        <v>927</v>
      </c>
      <c r="N2200" s="0" t="s">
        <v>1371</v>
      </c>
      <c r="O2200" s="0" t="s">
        <v>1731</v>
      </c>
      <c r="Q2200" s="198" t="n">
        <v>5000</v>
      </c>
      <c r="S2200" s="0" t="s">
        <v>1343</v>
      </c>
      <c r="T2200" s="0" t="s">
        <v>772</v>
      </c>
      <c r="U2200" s="200" t="n">
        <v>3.05</v>
      </c>
      <c r="V2200" s="0" t="s">
        <v>1910</v>
      </c>
      <c r="W2200" s="0" t="s">
        <v>1733</v>
      </c>
      <c r="X2200" s="0" t="s">
        <v>1676</v>
      </c>
      <c r="Y2200" s="0" t="s">
        <v>1376</v>
      </c>
      <c r="Z2200" s="0" t="s">
        <v>573</v>
      </c>
      <c r="AA2200" s="0" t="n">
        <v>789657</v>
      </c>
      <c r="AB2200" s="197" t="n">
        <v>37027.875</v>
      </c>
      <c r="AC2200" s="197" t="n">
        <v>37027.875</v>
      </c>
    </row>
    <row r="2201" customFormat="false" ht="12.75" hidden="false" customHeight="false" outlineLevel="0" collapsed="false">
      <c r="A2201" s="191" t="str">
        <f aca="false">B2201&amp;" "&amp;C2201&amp;" "&amp;D2201</f>
        <v>US Natural Gas Financial</v>
      </c>
      <c r="B2201" s="191" t="str">
        <f aca="false">IF((LEFT(N2201,2)="US"),"US","")</f>
        <v>US</v>
      </c>
      <c r="C2201" s="191" t="str">
        <f aca="false">M2201</f>
        <v>Natural Gas</v>
      </c>
      <c r="D2201" s="191" t="str">
        <f aca="false">IF(ISNUMBER(FIND("Phy",N2201))=TRUE(),"Physical","Financial")</f>
        <v>Financial</v>
      </c>
      <c r="E2201" s="191" t="n">
        <f aca="false">IF(VLOOKUP(S2201,'DD-Lookup'!$J$6:$L$50,3,FALSE())="Monthly",(YEAR(AC2201)-YEAR(AB2201))*12+MONTH(AC2201)-MONTH(AB2201)+1,(AC2201-AB2201+1))</f>
        <v>16</v>
      </c>
      <c r="F2201" s="220" t="n">
        <f aca="false">E2201*SUM(P2201:Q2201)</f>
        <v>80000</v>
      </c>
      <c r="G2201" s="196" t="n">
        <v>1246897</v>
      </c>
      <c r="H2201" s="197" t="n">
        <v>37026.3735416667</v>
      </c>
      <c r="I2201" s="0" t="s">
        <v>1414</v>
      </c>
      <c r="M2201" s="0" t="s">
        <v>927</v>
      </c>
      <c r="N2201" s="0" t="s">
        <v>1341</v>
      </c>
      <c r="O2201" s="0" t="s">
        <v>1518</v>
      </c>
      <c r="P2201" s="198" t="n">
        <v>5000</v>
      </c>
      <c r="S2201" s="0" t="s">
        <v>1343</v>
      </c>
      <c r="T2201" s="0" t="s">
        <v>772</v>
      </c>
      <c r="U2201" s="200" t="n">
        <v>4.455</v>
      </c>
      <c r="V2201" s="0" t="s">
        <v>2596</v>
      </c>
      <c r="W2201" s="0" t="s">
        <v>1520</v>
      </c>
      <c r="X2201" s="0" t="s">
        <v>1521</v>
      </c>
      <c r="Y2201" s="0" t="s">
        <v>893</v>
      </c>
      <c r="Z2201" s="0" t="s">
        <v>573</v>
      </c>
      <c r="AA2201" s="0" t="s">
        <v>2597</v>
      </c>
      <c r="AB2201" s="197" t="n">
        <v>37027.875</v>
      </c>
      <c r="AC2201" s="197" t="n">
        <v>37042.875</v>
      </c>
      <c r="AD2201" s="0" t="n">
        <f aca="false">(AC2201-AB2201+1)*SUM(P2201:Q2201)</f>
        <v>80000</v>
      </c>
    </row>
    <row r="2202" customFormat="false" ht="12.75" hidden="false" customHeight="false" outlineLevel="0" collapsed="false">
      <c r="A2202" s="191" t="str">
        <f aca="false">B2202&amp;" "&amp;C2202&amp;" "&amp;D2202</f>
        <v>US Natural Gas Physical</v>
      </c>
      <c r="B2202" s="191" t="str">
        <f aca="false">IF((LEFT(N2202,2)="US"),"US","")</f>
        <v>US</v>
      </c>
      <c r="C2202" s="191" t="str">
        <f aca="false">M2202</f>
        <v>Natural Gas</v>
      </c>
      <c r="D2202" s="191" t="str">
        <f aca="false">IF(ISNUMBER(FIND("Phy",N2202))=TRUE(),"Physical","Financial")</f>
        <v>Physical</v>
      </c>
      <c r="E2202" s="191" t="n">
        <f aca="false">IF(VLOOKUP(S2202,'DD-Lookup'!$J$6:$L$50,3,FALSE())="Monthly",(YEAR(AC2202)-YEAR(AB2202))*12+MONTH(AC2202)-MONTH(AB2202)+1,(AC2202-AB2202+1))</f>
        <v>1</v>
      </c>
      <c r="F2202" s="220" t="n">
        <f aca="false">E2202*SUM(P2202:Q2202)</f>
        <v>15000</v>
      </c>
      <c r="G2202" s="196" t="n">
        <v>1246898</v>
      </c>
      <c r="H2202" s="197" t="n">
        <v>37026.3735532407</v>
      </c>
      <c r="I2202" s="0" t="s">
        <v>1976</v>
      </c>
      <c r="M2202" s="0" t="s">
        <v>927</v>
      </c>
      <c r="N2202" s="0" t="s">
        <v>1371</v>
      </c>
      <c r="O2202" s="0" t="s">
        <v>1553</v>
      </c>
      <c r="P2202" s="198" t="n">
        <v>15000</v>
      </c>
      <c r="S2202" s="0" t="s">
        <v>1343</v>
      </c>
      <c r="T2202" s="0" t="s">
        <v>772</v>
      </c>
      <c r="U2202" s="200" t="n">
        <v>4.475</v>
      </c>
      <c r="V2202" s="0" t="s">
        <v>2257</v>
      </c>
      <c r="W2202" s="0" t="s">
        <v>1555</v>
      </c>
      <c r="X2202" s="0" t="s">
        <v>1556</v>
      </c>
      <c r="Y2202" s="0" t="s">
        <v>1376</v>
      </c>
      <c r="Z2202" s="0" t="s">
        <v>573</v>
      </c>
      <c r="AA2202" s="0" t="n">
        <v>789659</v>
      </c>
      <c r="AB2202" s="197" t="n">
        <v>37027.875</v>
      </c>
      <c r="AC2202" s="197" t="n">
        <v>37027.875</v>
      </c>
    </row>
    <row r="2203" customFormat="false" ht="12.75" hidden="false" customHeight="false" outlineLevel="0" collapsed="false">
      <c r="A2203" s="191" t="str">
        <f aca="false">B2203&amp;" "&amp;C2203&amp;" "&amp;D2203</f>
        <v>US Natural Gas Physical</v>
      </c>
      <c r="B2203" s="191" t="str">
        <f aca="false">IF((LEFT(N2203,2)="US"),"US","")</f>
        <v>US</v>
      </c>
      <c r="C2203" s="191" t="str">
        <f aca="false">M2203</f>
        <v>Natural Gas</v>
      </c>
      <c r="D2203" s="191" t="str">
        <f aca="false">IF(ISNUMBER(FIND("Phy",N2203))=TRUE(),"Physical","Financial")</f>
        <v>Physical</v>
      </c>
      <c r="E2203" s="191" t="n">
        <f aca="false">IF(VLOOKUP(S2203,'DD-Lookup'!$J$6:$L$50,3,FALSE())="Monthly",(YEAR(AC2203)-YEAR(AB2203))*12+MONTH(AC2203)-MONTH(AB2203)+1,(AC2203-AB2203+1))</f>
        <v>1</v>
      </c>
      <c r="F2203" s="220" t="n">
        <f aca="false">E2203*SUM(P2203:Q2203)</f>
        <v>5000</v>
      </c>
      <c r="G2203" s="196" t="n">
        <v>1246899</v>
      </c>
      <c r="H2203" s="197" t="n">
        <v>37026.3735763889</v>
      </c>
      <c r="I2203" s="0" t="s">
        <v>2598</v>
      </c>
      <c r="M2203" s="0" t="s">
        <v>927</v>
      </c>
      <c r="N2203" s="0" t="s">
        <v>1371</v>
      </c>
      <c r="O2203" s="0" t="s">
        <v>1751</v>
      </c>
      <c r="P2203" s="198" t="n">
        <v>5000</v>
      </c>
      <c r="S2203" s="0" t="s">
        <v>1343</v>
      </c>
      <c r="T2203" s="0" t="s">
        <v>772</v>
      </c>
      <c r="U2203" s="200" t="n">
        <v>3.335</v>
      </c>
      <c r="V2203" s="0" t="s">
        <v>2599</v>
      </c>
      <c r="W2203" s="0" t="s">
        <v>1752</v>
      </c>
      <c r="X2203" s="0" t="s">
        <v>1676</v>
      </c>
      <c r="Y2203" s="0" t="s">
        <v>1376</v>
      </c>
      <c r="Z2203" s="0" t="s">
        <v>573</v>
      </c>
      <c r="AA2203" s="0" t="n">
        <v>789660</v>
      </c>
      <c r="AB2203" s="197" t="n">
        <v>37027.875</v>
      </c>
      <c r="AC2203" s="197" t="n">
        <v>37027.875</v>
      </c>
    </row>
    <row r="2204" customFormat="false" ht="12.75" hidden="false" customHeight="false" outlineLevel="0" collapsed="false">
      <c r="A2204" s="191" t="str">
        <f aca="false">B2204&amp;" "&amp;C2204&amp;" "&amp;D2204</f>
        <v>US Natural Gas Physical</v>
      </c>
      <c r="B2204" s="191" t="str">
        <f aca="false">IF((LEFT(N2204,2)="US"),"US","")</f>
        <v>US</v>
      </c>
      <c r="C2204" s="191" t="str">
        <f aca="false">M2204</f>
        <v>Natural Gas</v>
      </c>
      <c r="D2204" s="191" t="str">
        <f aca="false">IF(ISNUMBER(FIND("Phy",N2204))=TRUE(),"Physical","Financial")</f>
        <v>Physical</v>
      </c>
      <c r="E2204" s="191" t="n">
        <f aca="false">IF(VLOOKUP(S2204,'DD-Lookup'!$J$6:$L$50,3,FALSE())="Monthly",(YEAR(AC2204)-YEAR(AB2204))*12+MONTH(AC2204)-MONTH(AB2204)+1,(AC2204-AB2204+1))</f>
        <v>1</v>
      </c>
      <c r="F2204" s="220" t="n">
        <f aca="false">E2204*SUM(P2204:Q2204)</f>
        <v>5000</v>
      </c>
      <c r="G2204" s="196" t="n">
        <v>1246901</v>
      </c>
      <c r="H2204" s="197" t="n">
        <v>37026.373599537</v>
      </c>
      <c r="I2204" s="0" t="s">
        <v>1364</v>
      </c>
      <c r="M2204" s="0" t="s">
        <v>927</v>
      </c>
      <c r="N2204" s="0" t="s">
        <v>1371</v>
      </c>
      <c r="O2204" s="0" t="s">
        <v>1423</v>
      </c>
      <c r="P2204" s="198" t="n">
        <v>5000</v>
      </c>
      <c r="S2204" s="0" t="s">
        <v>1343</v>
      </c>
      <c r="T2204" s="0" t="s">
        <v>772</v>
      </c>
      <c r="U2204" s="200" t="n">
        <v>4.335</v>
      </c>
      <c r="V2204" s="0" t="s">
        <v>1598</v>
      </c>
      <c r="W2204" s="0" t="s">
        <v>1424</v>
      </c>
      <c r="X2204" s="0" t="s">
        <v>1425</v>
      </c>
      <c r="Y2204" s="0" t="s">
        <v>1376</v>
      </c>
      <c r="Z2204" s="0" t="s">
        <v>573</v>
      </c>
      <c r="AA2204" s="0" t="n">
        <v>789661</v>
      </c>
      <c r="AB2204" s="197" t="n">
        <v>37027.875</v>
      </c>
      <c r="AC2204" s="197" t="n">
        <v>37027.875</v>
      </c>
    </row>
    <row r="2205" customFormat="false" ht="12.75" hidden="false" customHeight="false" outlineLevel="0" collapsed="false">
      <c r="A2205" s="191" t="str">
        <f aca="false">B2205&amp;" "&amp;C2205&amp;" "&amp;D2205</f>
        <v>US Natural Gas Financial</v>
      </c>
      <c r="B2205" s="191" t="str">
        <f aca="false">IF((LEFT(N2205,2)="US"),"US","")</f>
        <v>US</v>
      </c>
      <c r="C2205" s="191" t="str">
        <f aca="false">M2205</f>
        <v>Natural Gas</v>
      </c>
      <c r="D2205" s="191" t="str">
        <f aca="false">IF(ISNUMBER(FIND("Phy",N2205))=TRUE(),"Physical","Financial")</f>
        <v>Financial</v>
      </c>
      <c r="E2205" s="191" t="n">
        <f aca="false">IF(VLOOKUP(S2205,'DD-Lookup'!$J$6:$L$50,3,FALSE())="Monthly",(YEAR(AC2205)-YEAR(AB2205))*12+MONTH(AC2205)-MONTH(AB2205)+1,(AC2205-AB2205+1))</f>
        <v>16</v>
      </c>
      <c r="F2205" s="220" t="n">
        <f aca="false">E2205*SUM(P2205:Q2205)</f>
        <v>160000</v>
      </c>
      <c r="G2205" s="196" t="n">
        <v>1246903</v>
      </c>
      <c r="H2205" s="197" t="n">
        <v>37026.3736226852</v>
      </c>
      <c r="I2205" s="0" t="s">
        <v>1289</v>
      </c>
      <c r="M2205" s="0" t="s">
        <v>927</v>
      </c>
      <c r="N2205" s="0" t="s">
        <v>1341</v>
      </c>
      <c r="O2205" s="0" t="s">
        <v>2123</v>
      </c>
      <c r="P2205" s="198" t="n">
        <v>10000</v>
      </c>
      <c r="S2205" s="0" t="s">
        <v>1343</v>
      </c>
      <c r="T2205" s="0" t="s">
        <v>772</v>
      </c>
      <c r="U2205" s="200" t="n">
        <v>4.65</v>
      </c>
      <c r="V2205" s="0" t="s">
        <v>2126</v>
      </c>
      <c r="W2205" s="0" t="s">
        <v>1700</v>
      </c>
      <c r="X2205" s="0" t="s">
        <v>1701</v>
      </c>
      <c r="Y2205" s="0" t="s">
        <v>893</v>
      </c>
      <c r="Z2205" s="0" t="s">
        <v>573</v>
      </c>
      <c r="AA2205" s="0" t="s">
        <v>2600</v>
      </c>
      <c r="AB2205" s="197" t="n">
        <v>37027.875</v>
      </c>
      <c r="AC2205" s="197" t="n">
        <v>37042.875</v>
      </c>
      <c r="AD2205" s="0" t="n">
        <f aca="false">(AC2205-AB2205+1)*SUM(P2205:Q2205)</f>
        <v>160000</v>
      </c>
    </row>
    <row r="2206" customFormat="false" ht="12.75" hidden="false" customHeight="false" outlineLevel="0" collapsed="false">
      <c r="A2206" s="191" t="str">
        <f aca="false">B2206&amp;" "&amp;C2206&amp;" "&amp;D2206</f>
        <v>US Natural Gas Physical</v>
      </c>
      <c r="B2206" s="191" t="str">
        <f aca="false">IF((LEFT(N2206,2)="US"),"US","")</f>
        <v>US</v>
      </c>
      <c r="C2206" s="191" t="str">
        <f aca="false">M2206</f>
        <v>Natural Gas</v>
      </c>
      <c r="D2206" s="191" t="str">
        <f aca="false">IF(ISNUMBER(FIND("Phy",N2206))=TRUE(),"Physical","Financial")</f>
        <v>Physical</v>
      </c>
      <c r="E2206" s="191" t="n">
        <f aca="false">IF(VLOOKUP(S2206,'DD-Lookup'!$J$6:$L$50,3,FALSE())="Monthly",(YEAR(AC2206)-YEAR(AB2206))*12+MONTH(AC2206)-MONTH(AB2206)+1,(AC2206-AB2206+1))</f>
        <v>1</v>
      </c>
      <c r="F2206" s="220" t="n">
        <f aca="false">E2206*SUM(P2206:Q2206)</f>
        <v>5000</v>
      </c>
      <c r="G2206" s="196" t="n">
        <v>1246902</v>
      </c>
      <c r="H2206" s="197" t="n">
        <v>37026.3736226852</v>
      </c>
      <c r="I2206" s="0" t="s">
        <v>1362</v>
      </c>
      <c r="M2206" s="0" t="s">
        <v>927</v>
      </c>
      <c r="N2206" s="0" t="s">
        <v>1371</v>
      </c>
      <c r="O2206" s="0" t="s">
        <v>1469</v>
      </c>
      <c r="Q2206" s="198" t="n">
        <v>5000</v>
      </c>
      <c r="S2206" s="0" t="s">
        <v>1343</v>
      </c>
      <c r="T2206" s="0" t="s">
        <v>772</v>
      </c>
      <c r="U2206" s="200" t="n">
        <v>4.44</v>
      </c>
      <c r="V2206" s="0" t="s">
        <v>2225</v>
      </c>
      <c r="W2206" s="0" t="s">
        <v>1459</v>
      </c>
      <c r="X2206" s="0" t="s">
        <v>1460</v>
      </c>
      <c r="Y2206" s="0" t="s">
        <v>1376</v>
      </c>
      <c r="Z2206" s="0" t="s">
        <v>573</v>
      </c>
      <c r="AA2206" s="0" t="n">
        <v>789662</v>
      </c>
      <c r="AB2206" s="197" t="n">
        <v>37027.875</v>
      </c>
      <c r="AC2206" s="197" t="n">
        <v>37027.875</v>
      </c>
    </row>
    <row r="2207" customFormat="false" ht="12.75" hidden="false" customHeight="false" outlineLevel="0" collapsed="false">
      <c r="A2207" s="191" t="str">
        <f aca="false">B2207&amp;" "&amp;C2207&amp;" "&amp;D2207</f>
        <v>US Natural Gas Physical</v>
      </c>
      <c r="B2207" s="191" t="str">
        <f aca="false">IF((LEFT(N2207,2)="US"),"US","")</f>
        <v>US</v>
      </c>
      <c r="C2207" s="191" t="str">
        <f aca="false">M2207</f>
        <v>Natural Gas</v>
      </c>
      <c r="D2207" s="191" t="str">
        <f aca="false">IF(ISNUMBER(FIND("Phy",N2207))=TRUE(),"Physical","Financial")</f>
        <v>Physical</v>
      </c>
      <c r="E2207" s="191" t="n">
        <f aca="false">IF(VLOOKUP(S2207,'DD-Lookup'!$J$6:$L$50,3,FALSE())="Monthly",(YEAR(AC2207)-YEAR(AB2207))*12+MONTH(AC2207)-MONTH(AB2207)+1,(AC2207-AB2207+1))</f>
        <v>1</v>
      </c>
      <c r="F2207" s="220" t="n">
        <f aca="false">E2207*SUM(P2207:Q2207)</f>
        <v>2500</v>
      </c>
      <c r="G2207" s="196" t="n">
        <v>1246905</v>
      </c>
      <c r="H2207" s="197" t="n">
        <v>37026.3736689815</v>
      </c>
      <c r="I2207" s="0" t="s">
        <v>609</v>
      </c>
      <c r="M2207" s="0" t="s">
        <v>927</v>
      </c>
      <c r="N2207" s="0" t="s">
        <v>1371</v>
      </c>
      <c r="O2207" s="0" t="s">
        <v>1751</v>
      </c>
      <c r="P2207" s="198" t="n">
        <v>2500</v>
      </c>
      <c r="S2207" s="0" t="s">
        <v>1343</v>
      </c>
      <c r="T2207" s="0" t="s">
        <v>772</v>
      </c>
      <c r="U2207" s="200" t="n">
        <v>3.32</v>
      </c>
      <c r="V2207" s="0" t="s">
        <v>1953</v>
      </c>
      <c r="W2207" s="0" t="s">
        <v>1752</v>
      </c>
      <c r="X2207" s="0" t="s">
        <v>1676</v>
      </c>
      <c r="Y2207" s="0" t="s">
        <v>1376</v>
      </c>
      <c r="Z2207" s="0" t="s">
        <v>573</v>
      </c>
      <c r="AA2207" s="0" t="n">
        <v>789663</v>
      </c>
      <c r="AB2207" s="197" t="n">
        <v>37027.875</v>
      </c>
      <c r="AC2207" s="197" t="n">
        <v>37027.875</v>
      </c>
    </row>
    <row r="2208" customFormat="false" ht="12.75" hidden="false" customHeight="false" outlineLevel="0" collapsed="false">
      <c r="A2208" s="191" t="str">
        <f aca="false">B2208&amp;" "&amp;C2208&amp;" "&amp;D2208</f>
        <v>US Natural Gas Physical</v>
      </c>
      <c r="B2208" s="191" t="str">
        <f aca="false">IF((LEFT(N2208,2)="US"),"US","")</f>
        <v>US</v>
      </c>
      <c r="C2208" s="191" t="str">
        <f aca="false">M2208</f>
        <v>Natural Gas</v>
      </c>
      <c r="D2208" s="191" t="str">
        <f aca="false">IF(ISNUMBER(FIND("Phy",N2208))=TRUE(),"Physical","Financial")</f>
        <v>Physical</v>
      </c>
      <c r="E2208" s="191" t="n">
        <f aca="false">IF(VLOOKUP(S2208,'DD-Lookup'!$J$6:$L$50,3,FALSE())="Monthly",(YEAR(AC2208)-YEAR(AB2208))*12+MONTH(AC2208)-MONTH(AB2208)+1,(AC2208-AB2208+1))</f>
        <v>1</v>
      </c>
      <c r="F2208" s="220" t="n">
        <f aca="false">E2208*SUM(P2208:Q2208)</f>
        <v>5000</v>
      </c>
      <c r="G2208" s="196" t="n">
        <v>1246906</v>
      </c>
      <c r="H2208" s="197" t="n">
        <v>37026.3736689815</v>
      </c>
      <c r="I2208" s="0" t="s">
        <v>1430</v>
      </c>
      <c r="M2208" s="0" t="s">
        <v>927</v>
      </c>
      <c r="N2208" s="0" t="s">
        <v>1371</v>
      </c>
      <c r="O2208" s="0" t="s">
        <v>1435</v>
      </c>
      <c r="Q2208" s="198" t="n">
        <v>5000</v>
      </c>
      <c r="S2208" s="0" t="s">
        <v>1343</v>
      </c>
      <c r="T2208" s="0" t="s">
        <v>772</v>
      </c>
      <c r="U2208" s="200" t="n">
        <v>4.335</v>
      </c>
      <c r="V2208" s="0" t="s">
        <v>1559</v>
      </c>
      <c r="W2208" s="0" t="s">
        <v>1424</v>
      </c>
      <c r="X2208" s="0" t="s">
        <v>1425</v>
      </c>
      <c r="Y2208" s="0" t="s">
        <v>1376</v>
      </c>
      <c r="Z2208" s="0" t="s">
        <v>573</v>
      </c>
      <c r="AA2208" s="0" t="n">
        <v>789664</v>
      </c>
      <c r="AB2208" s="197" t="n">
        <v>37027.875</v>
      </c>
      <c r="AC2208" s="197" t="n">
        <v>37027.875</v>
      </c>
    </row>
    <row r="2209" customFormat="false" ht="12.75" hidden="false" customHeight="false" outlineLevel="0" collapsed="false">
      <c r="A2209" s="191" t="str">
        <f aca="false">B2209&amp;" "&amp;C2209&amp;" "&amp;D2209</f>
        <v>US LPG Financial</v>
      </c>
      <c r="B2209" s="191" t="str">
        <f aca="false">IF((LEFT(N2209,2)="US"),"US","")</f>
        <v>US</v>
      </c>
      <c r="C2209" s="191" t="str">
        <f aca="false">M2209</f>
        <v>LPG</v>
      </c>
      <c r="D2209" s="191" t="str">
        <f aca="false">IF(ISNUMBER(FIND("Phy",N2209))=TRUE(),"Physical","Financial")</f>
        <v>Financial</v>
      </c>
      <c r="E2209" s="191" t="n">
        <f aca="false">IF(VLOOKUP(S2209,'DD-Lookup'!$J$6:$L$50,3,FALSE())="Monthly",(YEAR(AC2209)-YEAR(AB2209))*12+MONTH(AC2209)-MONTH(AB2209)+1,(AC2209-AB2209+1))</f>
        <v>1</v>
      </c>
      <c r="F2209" s="220" t="n">
        <f aca="false">E2209*SUM(P2209:Q2209)</f>
        <v>15000</v>
      </c>
      <c r="G2209" s="196" t="n">
        <v>1246907</v>
      </c>
      <c r="H2209" s="197" t="n">
        <v>37026.3737037037</v>
      </c>
      <c r="I2209" s="0" t="s">
        <v>1180</v>
      </c>
      <c r="M2209" s="0" t="s">
        <v>1064</v>
      </c>
      <c r="N2209" s="0" t="s">
        <v>2601</v>
      </c>
      <c r="O2209" s="0" t="s">
        <v>2602</v>
      </c>
      <c r="P2209" s="198" t="n">
        <v>15000</v>
      </c>
      <c r="S2209" s="0" t="s">
        <v>2603</v>
      </c>
      <c r="T2209" s="0" t="s">
        <v>772</v>
      </c>
      <c r="U2209" s="200" t="n">
        <v>38.5</v>
      </c>
      <c r="V2209" s="0" t="s">
        <v>2604</v>
      </c>
      <c r="W2209" s="0" t="s">
        <v>2605</v>
      </c>
      <c r="X2209" s="0" t="s">
        <v>2606</v>
      </c>
      <c r="Y2209" s="0" t="s">
        <v>893</v>
      </c>
      <c r="Z2209" s="0" t="s">
        <v>573</v>
      </c>
      <c r="AA2209" s="0" t="s">
        <v>2607</v>
      </c>
      <c r="AB2209" s="197" t="n">
        <v>37043.875</v>
      </c>
      <c r="AC2209" s="197" t="n">
        <v>37072.875</v>
      </c>
    </row>
    <row r="2210" customFormat="false" ht="12.75" hidden="false" customHeight="false" outlineLevel="0" collapsed="false">
      <c r="A2210" s="191" t="str">
        <f aca="false">B2210&amp;" "&amp;C2210&amp;" "&amp;D2210</f>
        <v>US Natural Gas Physical</v>
      </c>
      <c r="B2210" s="191" t="str">
        <f aca="false">IF((LEFT(N2210,2)="US"),"US","")</f>
        <v>US</v>
      </c>
      <c r="C2210" s="191" t="str">
        <f aca="false">M2210</f>
        <v>Natural Gas</v>
      </c>
      <c r="D2210" s="191" t="str">
        <f aca="false">IF(ISNUMBER(FIND("Phy",N2210))=TRUE(),"Physical","Financial")</f>
        <v>Physical</v>
      </c>
      <c r="E2210" s="191" t="n">
        <f aca="false">IF(VLOOKUP(S2210,'DD-Lookup'!$J$6:$L$50,3,FALSE())="Monthly",(YEAR(AC2210)-YEAR(AB2210))*12+MONTH(AC2210)-MONTH(AB2210)+1,(AC2210-AB2210+1))</f>
        <v>1</v>
      </c>
      <c r="F2210" s="220" t="n">
        <f aca="false">E2210*SUM(P2210:Q2210)</f>
        <v>2500</v>
      </c>
      <c r="G2210" s="196" t="n">
        <v>1246909</v>
      </c>
      <c r="H2210" s="197" t="n">
        <v>37026.3737268519</v>
      </c>
      <c r="I2210" s="0" t="s">
        <v>1901</v>
      </c>
      <c r="M2210" s="0" t="s">
        <v>927</v>
      </c>
      <c r="N2210" s="0" t="s">
        <v>1371</v>
      </c>
      <c r="O2210" s="0" t="s">
        <v>1751</v>
      </c>
      <c r="P2210" s="198" t="n">
        <v>2500</v>
      </c>
      <c r="S2210" s="0" t="s">
        <v>1343</v>
      </c>
      <c r="T2210" s="0" t="s">
        <v>772</v>
      </c>
      <c r="U2210" s="200" t="n">
        <v>3.32</v>
      </c>
      <c r="V2210" s="0" t="s">
        <v>1903</v>
      </c>
      <c r="W2210" s="0" t="s">
        <v>1752</v>
      </c>
      <c r="X2210" s="0" t="s">
        <v>1676</v>
      </c>
      <c r="Y2210" s="0" t="s">
        <v>1376</v>
      </c>
      <c r="Z2210" s="0" t="s">
        <v>573</v>
      </c>
      <c r="AA2210" s="0" t="n">
        <v>789666</v>
      </c>
      <c r="AB2210" s="197" t="n">
        <v>37027.875</v>
      </c>
      <c r="AC2210" s="197" t="n">
        <v>37027.875</v>
      </c>
    </row>
    <row r="2211" customFormat="false" ht="12.75" hidden="false" customHeight="false" outlineLevel="0" collapsed="false">
      <c r="A2211" s="191" t="str">
        <f aca="false">B2211&amp;" "&amp;C2211&amp;" "&amp;D2211</f>
        <v>US Natural Gas Physical</v>
      </c>
      <c r="B2211" s="191" t="str">
        <f aca="false">IF((LEFT(N2211,2)="US"),"US","")</f>
        <v>US</v>
      </c>
      <c r="C2211" s="191" t="str">
        <f aca="false">M2211</f>
        <v>Natural Gas</v>
      </c>
      <c r="D2211" s="191" t="str">
        <f aca="false">IF(ISNUMBER(FIND("Phy",N2211))=TRUE(),"Physical","Financial")</f>
        <v>Physical</v>
      </c>
      <c r="E2211" s="191" t="n">
        <f aca="false">IF(VLOOKUP(S2211,'DD-Lookup'!$J$6:$L$50,3,FALSE())="Monthly",(YEAR(AC2211)-YEAR(AB2211))*12+MONTH(AC2211)-MONTH(AB2211)+1,(AC2211-AB2211+1))</f>
        <v>1</v>
      </c>
      <c r="F2211" s="220" t="n">
        <f aca="false">E2211*SUM(P2211:Q2211)</f>
        <v>5000</v>
      </c>
      <c r="G2211" s="196" t="n">
        <v>1246908</v>
      </c>
      <c r="H2211" s="197" t="n">
        <v>37026.3737268519</v>
      </c>
      <c r="I2211" s="0" t="s">
        <v>1430</v>
      </c>
      <c r="M2211" s="0" t="s">
        <v>927</v>
      </c>
      <c r="N2211" s="0" t="s">
        <v>1371</v>
      </c>
      <c r="O2211" s="0" t="s">
        <v>1435</v>
      </c>
      <c r="Q2211" s="198" t="n">
        <v>5000</v>
      </c>
      <c r="S2211" s="0" t="s">
        <v>1343</v>
      </c>
      <c r="T2211" s="0" t="s">
        <v>772</v>
      </c>
      <c r="U2211" s="200" t="n">
        <v>4.34</v>
      </c>
      <c r="V2211" s="0" t="s">
        <v>1559</v>
      </c>
      <c r="W2211" s="0" t="s">
        <v>1424</v>
      </c>
      <c r="X2211" s="0" t="s">
        <v>1425</v>
      </c>
      <c r="Y2211" s="0" t="s">
        <v>1376</v>
      </c>
      <c r="Z2211" s="0" t="s">
        <v>573</v>
      </c>
      <c r="AA2211" s="0" t="n">
        <v>789665</v>
      </c>
      <c r="AB2211" s="197" t="n">
        <v>37027.875</v>
      </c>
      <c r="AC2211" s="197" t="n">
        <v>37027.875</v>
      </c>
    </row>
    <row r="2212" customFormat="false" ht="12.75" hidden="false" customHeight="false" outlineLevel="0" collapsed="false">
      <c r="A2212" s="191" t="str">
        <f aca="false">B2212&amp;" "&amp;C2212&amp;" "&amp;D2212</f>
        <v>US Natural Gas Financial</v>
      </c>
      <c r="B2212" s="191" t="str">
        <f aca="false">IF((LEFT(N2212,2)="US"),"US","")</f>
        <v>US</v>
      </c>
      <c r="C2212" s="191" t="str">
        <f aca="false">M2212</f>
        <v>Natural Gas</v>
      </c>
      <c r="D2212" s="191" t="str">
        <f aca="false">IF(ISNUMBER(FIND("Phy",N2212))=TRUE(),"Physical","Financial")</f>
        <v>Financial</v>
      </c>
      <c r="E2212" s="191" t="n">
        <f aca="false">IF(VLOOKUP(S2212,'DD-Lookup'!$J$6:$L$50,3,FALSE())="Monthly",(YEAR(AC2212)-YEAR(AB2212))*12+MONTH(AC2212)-MONTH(AB2212)+1,(AC2212-AB2212+1))</f>
        <v>30</v>
      </c>
      <c r="F2212" s="220" t="n">
        <f aca="false">E2212*SUM(P2212:Q2212)</f>
        <v>150000</v>
      </c>
      <c r="G2212" s="196" t="n">
        <v>1246911</v>
      </c>
      <c r="H2212" s="197" t="n">
        <v>37026.3737384259</v>
      </c>
      <c r="I2212" s="0" t="s">
        <v>1257</v>
      </c>
      <c r="M2212" s="0" t="s">
        <v>927</v>
      </c>
      <c r="N2212" s="0" t="s">
        <v>1341</v>
      </c>
      <c r="O2212" s="0" t="s">
        <v>1342</v>
      </c>
      <c r="Q2212" s="198" t="n">
        <v>5000</v>
      </c>
      <c r="S2212" s="0" t="s">
        <v>1343</v>
      </c>
      <c r="T2212" s="0" t="s">
        <v>772</v>
      </c>
      <c r="U2212" s="200" t="n">
        <v>4.515</v>
      </c>
      <c r="V2212" s="0" t="s">
        <v>2293</v>
      </c>
      <c r="W2212" s="0" t="s">
        <v>1345</v>
      </c>
      <c r="X2212" s="0" t="s">
        <v>1346</v>
      </c>
      <c r="Y2212" s="0" t="s">
        <v>893</v>
      </c>
      <c r="Z2212" s="0" t="s">
        <v>573</v>
      </c>
      <c r="AA2212" s="0" t="s">
        <v>2608</v>
      </c>
      <c r="AB2212" s="197" t="n">
        <v>37043.875</v>
      </c>
      <c r="AC2212" s="197" t="n">
        <v>37072.875</v>
      </c>
      <c r="AD2212" s="0" t="n">
        <f aca="false">(AC2212-AB2212+1)*SUM(P2212:Q2212)</f>
        <v>150000</v>
      </c>
    </row>
    <row r="2213" customFormat="false" ht="12.75" hidden="false" customHeight="false" outlineLevel="0" collapsed="false">
      <c r="A2213" s="191" t="str">
        <f aca="false">B2213&amp;" "&amp;C2213&amp;" "&amp;D2213</f>
        <v>US Crude Financial</v>
      </c>
      <c r="B2213" s="191" t="str">
        <f aca="false">IF((LEFT(N2213,2)="US"),"US","")</f>
        <v>US</v>
      </c>
      <c r="C2213" s="191" t="str">
        <f aca="false">M2213</f>
        <v>Crude</v>
      </c>
      <c r="D2213" s="191" t="str">
        <f aca="false">IF(ISNUMBER(FIND("Phy",N2213))=TRUE(),"Physical","Financial")</f>
        <v>Financial</v>
      </c>
      <c r="E2213" s="191" t="n">
        <f aca="false">IF(VLOOKUP(S2213,'DD-Lookup'!$J$6:$L$50,3,FALSE())="Monthly",(YEAR(AC2213)-YEAR(AB2213))*12+MONTH(AC2213)-MONTH(AB2213)+1,(AC2213-AB2213+1))</f>
        <v>1</v>
      </c>
      <c r="F2213" s="220" t="n">
        <f aca="false">E2213*SUM(P2213:Q2213)</f>
        <v>50000</v>
      </c>
      <c r="G2213" s="196" t="n">
        <v>1246910</v>
      </c>
      <c r="H2213" s="197" t="n">
        <v>37026.3737384259</v>
      </c>
      <c r="I2213" s="0" t="s">
        <v>1137</v>
      </c>
      <c r="M2213" s="0" t="s">
        <v>60</v>
      </c>
      <c r="N2213" s="0" t="s">
        <v>1138</v>
      </c>
      <c r="O2213" s="0" t="s">
        <v>1139</v>
      </c>
      <c r="P2213" s="198" t="n">
        <v>50000</v>
      </c>
      <c r="S2213" s="0" t="s">
        <v>1140</v>
      </c>
      <c r="T2213" s="0" t="s">
        <v>772</v>
      </c>
      <c r="U2213" s="200" t="n">
        <v>28.74</v>
      </c>
      <c r="V2213" s="0" t="s">
        <v>1141</v>
      </c>
      <c r="W2213" s="0" t="s">
        <v>1142</v>
      </c>
      <c r="X2213" s="0" t="s">
        <v>1143</v>
      </c>
      <c r="Y2213" s="0" t="s">
        <v>893</v>
      </c>
      <c r="Z2213" s="0" t="s">
        <v>573</v>
      </c>
      <c r="AA2213" s="0" t="s">
        <v>2609</v>
      </c>
      <c r="AB2213" s="197" t="n">
        <v>37043</v>
      </c>
      <c r="AC2213" s="197" t="n">
        <v>37072</v>
      </c>
    </row>
    <row r="2214" customFormat="false" ht="12.75" hidden="false" customHeight="false" outlineLevel="0" collapsed="false">
      <c r="A2214" s="191" t="str">
        <f aca="false">B2214&amp;" "&amp;C2214&amp;" "&amp;D2214</f>
        <v>US Natural Gas Physical</v>
      </c>
      <c r="B2214" s="191" t="str">
        <f aca="false">IF((LEFT(N2214,2)="US"),"US","")</f>
        <v>US</v>
      </c>
      <c r="C2214" s="191" t="str">
        <f aca="false">M2214</f>
        <v>Natural Gas</v>
      </c>
      <c r="D2214" s="191" t="str">
        <f aca="false">IF(ISNUMBER(FIND("Phy",N2214))=TRUE(),"Physical","Financial")</f>
        <v>Physical</v>
      </c>
      <c r="E2214" s="191" t="n">
        <f aca="false">IF(VLOOKUP(S2214,'DD-Lookup'!$J$6:$L$50,3,FALSE())="Monthly",(YEAR(AC2214)-YEAR(AB2214))*12+MONTH(AC2214)-MONTH(AB2214)+1,(AC2214-AB2214+1))</f>
        <v>1</v>
      </c>
      <c r="F2214" s="220" t="n">
        <f aca="false">E2214*SUM(P2214:Q2214)</f>
        <v>5000</v>
      </c>
      <c r="G2214" s="196" t="n">
        <v>1246912</v>
      </c>
      <c r="H2214" s="197" t="n">
        <v>37026.37375</v>
      </c>
      <c r="I2214" s="0" t="s">
        <v>2310</v>
      </c>
      <c r="M2214" s="0" t="s">
        <v>927</v>
      </c>
      <c r="N2214" s="0" t="s">
        <v>1371</v>
      </c>
      <c r="O2214" s="0" t="s">
        <v>1433</v>
      </c>
      <c r="P2214" s="198" t="n">
        <v>5000</v>
      </c>
      <c r="S2214" s="0" t="s">
        <v>1343</v>
      </c>
      <c r="T2214" s="0" t="s">
        <v>772</v>
      </c>
      <c r="U2214" s="200" t="n">
        <v>4.35</v>
      </c>
      <c r="V2214" s="0" t="s">
        <v>2311</v>
      </c>
      <c r="W2214" s="0" t="s">
        <v>1424</v>
      </c>
      <c r="X2214" s="0" t="s">
        <v>1425</v>
      </c>
      <c r="Y2214" s="0" t="s">
        <v>1376</v>
      </c>
      <c r="Z2214" s="0" t="s">
        <v>573</v>
      </c>
      <c r="AA2214" s="0" t="n">
        <v>789667</v>
      </c>
      <c r="AB2214" s="197" t="n">
        <v>37027.875</v>
      </c>
      <c r="AC2214" s="197" t="n">
        <v>37027.875</v>
      </c>
    </row>
    <row r="2215" customFormat="false" ht="12.75" hidden="false" customHeight="false" outlineLevel="0" collapsed="false">
      <c r="A2215" s="191" t="str">
        <f aca="false">B2215&amp;" "&amp;C2215&amp;" "&amp;D2215</f>
        <v>US Natural Gas Physical</v>
      </c>
      <c r="B2215" s="191" t="str">
        <f aca="false">IF((LEFT(N2215,2)="US"),"US","")</f>
        <v>US</v>
      </c>
      <c r="C2215" s="191" t="str">
        <f aca="false">M2215</f>
        <v>Natural Gas</v>
      </c>
      <c r="D2215" s="191" t="str">
        <f aca="false">IF(ISNUMBER(FIND("Phy",N2215))=TRUE(),"Physical","Financial")</f>
        <v>Physical</v>
      </c>
      <c r="E2215" s="191" t="n">
        <f aca="false">IF(VLOOKUP(S2215,'DD-Lookup'!$J$6:$L$50,3,FALSE())="Monthly",(YEAR(AC2215)-YEAR(AB2215))*12+MONTH(AC2215)-MONTH(AB2215)+1,(AC2215-AB2215+1))</f>
        <v>1</v>
      </c>
      <c r="F2215" s="220" t="n">
        <f aca="false">E2215*SUM(P2215:Q2215)</f>
        <v>5000</v>
      </c>
      <c r="G2215" s="196" t="n">
        <v>1246913</v>
      </c>
      <c r="H2215" s="197" t="n">
        <v>37026.3737615741</v>
      </c>
      <c r="I2215" s="0" t="s">
        <v>1430</v>
      </c>
      <c r="M2215" s="0" t="s">
        <v>927</v>
      </c>
      <c r="N2215" s="0" t="s">
        <v>1371</v>
      </c>
      <c r="O2215" s="0" t="s">
        <v>1696</v>
      </c>
      <c r="Q2215" s="198" t="n">
        <v>5000</v>
      </c>
      <c r="S2215" s="0" t="s">
        <v>1343</v>
      </c>
      <c r="T2215" s="0" t="s">
        <v>772</v>
      </c>
      <c r="U2215" s="200" t="n">
        <v>4.43</v>
      </c>
      <c r="V2215" s="0" t="s">
        <v>2137</v>
      </c>
      <c r="W2215" s="0" t="s">
        <v>1567</v>
      </c>
      <c r="X2215" s="0" t="s">
        <v>1683</v>
      </c>
      <c r="Y2215" s="0" t="s">
        <v>1376</v>
      </c>
      <c r="Z2215" s="0" t="s">
        <v>573</v>
      </c>
      <c r="AA2215" s="0" t="n">
        <v>789668</v>
      </c>
      <c r="AB2215" s="197" t="n">
        <v>37027.875</v>
      </c>
      <c r="AC2215" s="197" t="n">
        <v>37027.875</v>
      </c>
    </row>
    <row r="2216" customFormat="false" ht="12.75" hidden="false" customHeight="false" outlineLevel="0" collapsed="false">
      <c r="A2216" s="191" t="str">
        <f aca="false">B2216&amp;" "&amp;C2216&amp;" "&amp;D2216</f>
        <v>US Natural Gas Physical</v>
      </c>
      <c r="B2216" s="191" t="str">
        <f aca="false">IF((LEFT(N2216,2)="US"),"US","")</f>
        <v>US</v>
      </c>
      <c r="C2216" s="191" t="str">
        <f aca="false">M2216</f>
        <v>Natural Gas</v>
      </c>
      <c r="D2216" s="191" t="str">
        <f aca="false">IF(ISNUMBER(FIND("Phy",N2216))=TRUE(),"Physical","Financial")</f>
        <v>Physical</v>
      </c>
      <c r="E2216" s="191" t="n">
        <f aca="false">IF(VLOOKUP(S2216,'DD-Lookup'!$J$6:$L$50,3,FALSE())="Monthly",(YEAR(AC2216)-YEAR(AB2216))*12+MONTH(AC2216)-MONTH(AB2216)+1,(AC2216-AB2216+1))</f>
        <v>1</v>
      </c>
      <c r="F2216" s="220" t="n">
        <f aca="false">E2216*SUM(P2216:Q2216)</f>
        <v>25000</v>
      </c>
      <c r="G2216" s="196" t="n">
        <v>1246915</v>
      </c>
      <c r="H2216" s="197" t="n">
        <v>37026.3738194444</v>
      </c>
      <c r="I2216" s="0" t="s">
        <v>1661</v>
      </c>
      <c r="M2216" s="0" t="s">
        <v>927</v>
      </c>
      <c r="N2216" s="0" t="s">
        <v>1371</v>
      </c>
      <c r="O2216" s="0" t="s">
        <v>1553</v>
      </c>
      <c r="P2216" s="198" t="n">
        <v>25000</v>
      </c>
      <c r="S2216" s="0" t="s">
        <v>1343</v>
      </c>
      <c r="T2216" s="0" t="s">
        <v>772</v>
      </c>
      <c r="U2216" s="200" t="n">
        <v>4.47</v>
      </c>
      <c r="V2216" s="0" t="s">
        <v>2166</v>
      </c>
      <c r="W2216" s="0" t="s">
        <v>1555</v>
      </c>
      <c r="X2216" s="0" t="s">
        <v>1556</v>
      </c>
      <c r="Y2216" s="0" t="s">
        <v>1376</v>
      </c>
      <c r="Z2216" s="0" t="s">
        <v>573</v>
      </c>
      <c r="AA2216" s="0" t="n">
        <v>789669</v>
      </c>
      <c r="AB2216" s="197" t="n">
        <v>37027.875</v>
      </c>
      <c r="AC2216" s="197" t="n">
        <v>37027.875</v>
      </c>
    </row>
    <row r="2217" customFormat="false" ht="12.75" hidden="false" customHeight="false" outlineLevel="0" collapsed="false">
      <c r="A2217" s="191" t="str">
        <f aca="false">B2217&amp;" "&amp;C2217&amp;" "&amp;D2217</f>
        <v>US Natural Gas Physical</v>
      </c>
      <c r="B2217" s="191" t="str">
        <f aca="false">IF((LEFT(N2217,2)="US"),"US","")</f>
        <v>US</v>
      </c>
      <c r="C2217" s="191" t="str">
        <f aca="false">M2217</f>
        <v>Natural Gas</v>
      </c>
      <c r="D2217" s="191" t="str">
        <f aca="false">IF(ISNUMBER(FIND("Phy",N2217))=TRUE(),"Physical","Financial")</f>
        <v>Physical</v>
      </c>
      <c r="E2217" s="191" t="n">
        <f aca="false">IF(VLOOKUP(S2217,'DD-Lookup'!$J$6:$L$50,3,FALSE())="Monthly",(YEAR(AC2217)-YEAR(AB2217))*12+MONTH(AC2217)-MONTH(AB2217)+1,(AC2217-AB2217+1))</f>
        <v>1</v>
      </c>
      <c r="F2217" s="220" t="n">
        <f aca="false">E2217*SUM(P2217:Q2217)</f>
        <v>4434</v>
      </c>
      <c r="G2217" s="196" t="n">
        <v>1246916</v>
      </c>
      <c r="H2217" s="197" t="n">
        <v>37026.3738310185</v>
      </c>
      <c r="I2217" s="0" t="s">
        <v>633</v>
      </c>
      <c r="M2217" s="0" t="s">
        <v>927</v>
      </c>
      <c r="N2217" s="0" t="s">
        <v>1371</v>
      </c>
      <c r="O2217" s="0" t="s">
        <v>1423</v>
      </c>
      <c r="P2217" s="198" t="n">
        <v>4434</v>
      </c>
      <c r="S2217" s="0" t="s">
        <v>1343</v>
      </c>
      <c r="T2217" s="0" t="s">
        <v>772</v>
      </c>
      <c r="U2217" s="200" t="n">
        <v>4.33</v>
      </c>
      <c r="V2217" s="0" t="s">
        <v>1959</v>
      </c>
      <c r="W2217" s="0" t="s">
        <v>1424</v>
      </c>
      <c r="X2217" s="0" t="s">
        <v>1425</v>
      </c>
      <c r="Y2217" s="0" t="s">
        <v>1376</v>
      </c>
      <c r="Z2217" s="0" t="s">
        <v>573</v>
      </c>
      <c r="AA2217" s="0" t="n">
        <v>789670</v>
      </c>
      <c r="AB2217" s="197" t="n">
        <v>37027.875</v>
      </c>
      <c r="AC2217" s="197" t="n">
        <v>37027.875</v>
      </c>
    </row>
    <row r="2218" customFormat="false" ht="12.75" hidden="false" customHeight="false" outlineLevel="0" collapsed="false">
      <c r="A2218" s="191" t="str">
        <f aca="false">B2218&amp;" "&amp;C2218&amp;" "&amp;D2218</f>
        <v>US Natural Gas Physical</v>
      </c>
      <c r="B2218" s="191" t="str">
        <f aca="false">IF((LEFT(N2218,2)="US"),"US","")</f>
        <v>US</v>
      </c>
      <c r="C2218" s="191" t="str">
        <f aca="false">M2218</f>
        <v>Natural Gas</v>
      </c>
      <c r="D2218" s="191" t="str">
        <f aca="false">IF(ISNUMBER(FIND("Phy",N2218))=TRUE(),"Physical","Financial")</f>
        <v>Physical</v>
      </c>
      <c r="E2218" s="191" t="n">
        <f aca="false">IF(VLOOKUP(S2218,'DD-Lookup'!$J$6:$L$50,3,FALSE())="Monthly",(YEAR(AC2218)-YEAR(AB2218))*12+MONTH(AC2218)-MONTH(AB2218)+1,(AC2218-AB2218+1))</f>
        <v>1</v>
      </c>
      <c r="F2218" s="220" t="n">
        <f aca="false">E2218*SUM(P2218:Q2218)</f>
        <v>5000</v>
      </c>
      <c r="G2218" s="196" t="n">
        <v>1246917</v>
      </c>
      <c r="H2218" s="197" t="n">
        <v>37026.3738541667</v>
      </c>
      <c r="I2218" s="0" t="s">
        <v>1289</v>
      </c>
      <c r="M2218" s="0" t="s">
        <v>927</v>
      </c>
      <c r="N2218" s="0" t="s">
        <v>1371</v>
      </c>
      <c r="O2218" s="0" t="s">
        <v>1433</v>
      </c>
      <c r="P2218" s="198" t="n">
        <v>5000</v>
      </c>
      <c r="S2218" s="0" t="s">
        <v>1343</v>
      </c>
      <c r="T2218" s="0" t="s">
        <v>772</v>
      </c>
      <c r="U2218" s="200" t="n">
        <v>4.345</v>
      </c>
      <c r="V2218" s="0" t="s">
        <v>2584</v>
      </c>
      <c r="W2218" s="0" t="s">
        <v>1424</v>
      </c>
      <c r="X2218" s="0" t="s">
        <v>1425</v>
      </c>
      <c r="Y2218" s="0" t="s">
        <v>1376</v>
      </c>
      <c r="Z2218" s="0" t="s">
        <v>573</v>
      </c>
      <c r="AA2218" s="0" t="n">
        <v>789671</v>
      </c>
      <c r="AB2218" s="197" t="n">
        <v>37027.875</v>
      </c>
      <c r="AC2218" s="197" t="n">
        <v>37027.875</v>
      </c>
    </row>
    <row r="2219" customFormat="false" ht="12.75" hidden="false" customHeight="false" outlineLevel="0" collapsed="false">
      <c r="A2219" s="191" t="str">
        <f aca="false">B2219&amp;" "&amp;C2219&amp;" "&amp;D2219</f>
        <v>US Natural Gas Physical</v>
      </c>
      <c r="B2219" s="191" t="str">
        <f aca="false">IF((LEFT(N2219,2)="US"),"US","")</f>
        <v>US</v>
      </c>
      <c r="C2219" s="191" t="str">
        <f aca="false">M2219</f>
        <v>Natural Gas</v>
      </c>
      <c r="D2219" s="191" t="str">
        <f aca="false">IF(ISNUMBER(FIND("Phy",N2219))=TRUE(),"Physical","Financial")</f>
        <v>Physical</v>
      </c>
      <c r="E2219" s="191" t="n">
        <f aca="false">IF(VLOOKUP(S2219,'DD-Lookup'!$J$6:$L$50,3,FALSE())="Monthly",(YEAR(AC2219)-YEAR(AB2219))*12+MONTH(AC2219)-MONTH(AB2219)+1,(AC2219-AB2219+1))</f>
        <v>1</v>
      </c>
      <c r="F2219" s="220" t="n">
        <f aca="false">E2219*SUM(P2219:Q2219)</f>
        <v>5000</v>
      </c>
      <c r="G2219" s="196" t="n">
        <v>1246918</v>
      </c>
      <c r="H2219" s="197" t="n">
        <v>37026.3738657407</v>
      </c>
      <c r="I2219" s="0" t="s">
        <v>625</v>
      </c>
      <c r="M2219" s="0" t="s">
        <v>927</v>
      </c>
      <c r="N2219" s="0" t="s">
        <v>1371</v>
      </c>
      <c r="O2219" s="0" t="s">
        <v>1435</v>
      </c>
      <c r="P2219" s="198" t="n">
        <v>5000</v>
      </c>
      <c r="S2219" s="0" t="s">
        <v>1343</v>
      </c>
      <c r="T2219" s="0" t="s">
        <v>772</v>
      </c>
      <c r="U2219" s="200" t="n">
        <v>4.335</v>
      </c>
      <c r="V2219" s="0" t="s">
        <v>2610</v>
      </c>
      <c r="W2219" s="0" t="s">
        <v>1424</v>
      </c>
      <c r="X2219" s="0" t="s">
        <v>1425</v>
      </c>
      <c r="Y2219" s="0" t="s">
        <v>1376</v>
      </c>
      <c r="Z2219" s="0" t="s">
        <v>573</v>
      </c>
      <c r="AA2219" s="0" t="n">
        <v>789672</v>
      </c>
      <c r="AB2219" s="197" t="n">
        <v>37027.875</v>
      </c>
      <c r="AC2219" s="197" t="n">
        <v>37027.875</v>
      </c>
    </row>
    <row r="2220" customFormat="false" ht="12.75" hidden="false" customHeight="false" outlineLevel="0" collapsed="false">
      <c r="A2220" s="191" t="str">
        <f aca="false">B2220&amp;" "&amp;C2220&amp;" "&amp;D2220</f>
        <v>US Natural Gas Physical</v>
      </c>
      <c r="B2220" s="191" t="str">
        <f aca="false">IF((LEFT(N2220,2)="US"),"US","")</f>
        <v>US</v>
      </c>
      <c r="C2220" s="191" t="str">
        <f aca="false">M2220</f>
        <v>Natural Gas</v>
      </c>
      <c r="D2220" s="191" t="str">
        <f aca="false">IF(ISNUMBER(FIND("Phy",N2220))=TRUE(),"Physical","Financial")</f>
        <v>Physical</v>
      </c>
      <c r="E2220" s="191" t="n">
        <f aca="false">IF(VLOOKUP(S2220,'DD-Lookup'!$J$6:$L$50,3,FALSE())="Monthly",(YEAR(AC2220)-YEAR(AB2220))*12+MONTH(AC2220)-MONTH(AB2220)+1,(AC2220-AB2220+1))</f>
        <v>1</v>
      </c>
      <c r="F2220" s="220" t="n">
        <f aca="false">E2220*SUM(P2220:Q2220)</f>
        <v>5000</v>
      </c>
      <c r="G2220" s="196" t="n">
        <v>1246919</v>
      </c>
      <c r="H2220" s="197" t="n">
        <v>37026.3738773148</v>
      </c>
      <c r="I2220" s="0" t="s">
        <v>1616</v>
      </c>
      <c r="M2220" s="0" t="s">
        <v>927</v>
      </c>
      <c r="N2220" s="0" t="s">
        <v>1371</v>
      </c>
      <c r="O2220" s="0" t="s">
        <v>1436</v>
      </c>
      <c r="P2220" s="198" t="n">
        <v>5000</v>
      </c>
      <c r="S2220" s="0" t="s">
        <v>1343</v>
      </c>
      <c r="T2220" s="0" t="s">
        <v>772</v>
      </c>
      <c r="U2220" s="200" t="n">
        <v>4.35</v>
      </c>
      <c r="V2220" s="0" t="s">
        <v>2611</v>
      </c>
      <c r="W2220" s="0" t="s">
        <v>1424</v>
      </c>
      <c r="X2220" s="0" t="s">
        <v>1425</v>
      </c>
      <c r="Y2220" s="0" t="s">
        <v>1376</v>
      </c>
      <c r="Z2220" s="0" t="s">
        <v>573</v>
      </c>
      <c r="AA2220" s="0" t="n">
        <v>789673</v>
      </c>
      <c r="AB2220" s="197" t="n">
        <v>37027.875</v>
      </c>
      <c r="AC2220" s="197" t="n">
        <v>37027.875</v>
      </c>
    </row>
    <row r="2221" customFormat="false" ht="12.75" hidden="false" customHeight="false" outlineLevel="0" collapsed="false">
      <c r="A2221" s="191" t="str">
        <f aca="false">B2221&amp;" "&amp;C2221&amp;" "&amp;D2221</f>
        <v>US Crude Financial</v>
      </c>
      <c r="B2221" s="191" t="str">
        <f aca="false">IF((LEFT(N2221,2)="US"),"US","")</f>
        <v>US</v>
      </c>
      <c r="C2221" s="191" t="str">
        <f aca="false">M2221</f>
        <v>Crude</v>
      </c>
      <c r="D2221" s="191" t="str">
        <f aca="false">IF(ISNUMBER(FIND("Phy",N2221))=TRUE(),"Physical","Financial")</f>
        <v>Financial</v>
      </c>
      <c r="E2221" s="191" t="n">
        <f aca="false">IF(VLOOKUP(S2221,'DD-Lookup'!$J$6:$L$50,3,FALSE())="Monthly",(YEAR(AC2221)-YEAR(AB2221))*12+MONTH(AC2221)-MONTH(AB2221)+1,(AC2221-AB2221+1))</f>
        <v>1</v>
      </c>
      <c r="F2221" s="220" t="n">
        <f aca="false">E2221*SUM(P2221:Q2221)</f>
        <v>50000</v>
      </c>
      <c r="G2221" s="196" t="n">
        <v>1246920</v>
      </c>
      <c r="H2221" s="197" t="n">
        <v>37026.3738773148</v>
      </c>
      <c r="I2221" s="0" t="s">
        <v>616</v>
      </c>
      <c r="M2221" s="0" t="s">
        <v>60</v>
      </c>
      <c r="N2221" s="0" t="s">
        <v>1138</v>
      </c>
      <c r="O2221" s="0" t="s">
        <v>1590</v>
      </c>
      <c r="P2221" s="198" t="n">
        <v>50000</v>
      </c>
      <c r="S2221" s="0" t="s">
        <v>1140</v>
      </c>
      <c r="T2221" s="0" t="s">
        <v>772</v>
      </c>
      <c r="U2221" s="200" t="n">
        <v>28.7</v>
      </c>
      <c r="V2221" s="0" t="s">
        <v>2612</v>
      </c>
      <c r="W2221" s="0" t="s">
        <v>1142</v>
      </c>
      <c r="X2221" s="0" t="s">
        <v>1592</v>
      </c>
      <c r="Y2221" s="0" t="s">
        <v>893</v>
      </c>
      <c r="Z2221" s="0" t="s">
        <v>573</v>
      </c>
      <c r="AA2221" s="0" t="s">
        <v>2613</v>
      </c>
      <c r="AB2221" s="197" t="n">
        <v>37043</v>
      </c>
      <c r="AC2221" s="197" t="n">
        <v>37072</v>
      </c>
    </row>
    <row r="2222" customFormat="false" ht="12.75" hidden="false" customHeight="false" outlineLevel="0" collapsed="false">
      <c r="A2222" s="191" t="str">
        <f aca="false">B2222&amp;" "&amp;C2222&amp;" "&amp;D2222</f>
        <v>US Natural Gas Physical</v>
      </c>
      <c r="B2222" s="191" t="str">
        <f aca="false">IF((LEFT(N2222,2)="US"),"US","")</f>
        <v>US</v>
      </c>
      <c r="C2222" s="191" t="str">
        <f aca="false">M2222</f>
        <v>Natural Gas</v>
      </c>
      <c r="D2222" s="191" t="str">
        <f aca="false">IF(ISNUMBER(FIND("Phy",N2222))=TRUE(),"Physical","Financial")</f>
        <v>Physical</v>
      </c>
      <c r="E2222" s="191" t="n">
        <f aca="false">IF(VLOOKUP(S2222,'DD-Lookup'!$J$6:$L$50,3,FALSE())="Monthly",(YEAR(AC2222)-YEAR(AB2222))*12+MONTH(AC2222)-MONTH(AB2222)+1,(AC2222-AB2222+1))</f>
        <v>1</v>
      </c>
      <c r="F2222" s="220" t="n">
        <f aca="false">E2222*SUM(P2222:Q2222)</f>
        <v>4993</v>
      </c>
      <c r="G2222" s="196" t="n">
        <v>1246921</v>
      </c>
      <c r="H2222" s="197" t="n">
        <v>37026.373900463</v>
      </c>
      <c r="I2222" s="0" t="s">
        <v>1692</v>
      </c>
      <c r="M2222" s="0" t="s">
        <v>927</v>
      </c>
      <c r="N2222" s="0" t="s">
        <v>1371</v>
      </c>
      <c r="O2222" s="0" t="s">
        <v>1673</v>
      </c>
      <c r="Q2222" s="198" t="n">
        <v>4993</v>
      </c>
      <c r="S2222" s="0" t="s">
        <v>1343</v>
      </c>
      <c r="T2222" s="0" t="s">
        <v>772</v>
      </c>
      <c r="U2222" s="200" t="n">
        <v>4.85</v>
      </c>
      <c r="V2222" s="0" t="s">
        <v>1693</v>
      </c>
      <c r="W2222" s="0" t="s">
        <v>1675</v>
      </c>
      <c r="X2222" s="0" t="s">
        <v>1676</v>
      </c>
      <c r="Y2222" s="0" t="s">
        <v>1376</v>
      </c>
      <c r="Z2222" s="0" t="s">
        <v>573</v>
      </c>
      <c r="AA2222" s="0" t="n">
        <v>789674</v>
      </c>
      <c r="AB2222" s="197" t="n">
        <v>37027.875</v>
      </c>
      <c r="AC2222" s="197" t="n">
        <v>37027.875</v>
      </c>
    </row>
    <row r="2223" customFormat="false" ht="12.75" hidden="false" customHeight="false" outlineLevel="0" collapsed="false">
      <c r="A2223" s="191" t="str">
        <f aca="false">B2223&amp;" "&amp;C2223&amp;" "&amp;D2223</f>
        <v>US Natural Gas Physical</v>
      </c>
      <c r="B2223" s="191" t="str">
        <f aca="false">IF((LEFT(N2223,2)="US"),"US","")</f>
        <v>US</v>
      </c>
      <c r="C2223" s="191" t="str">
        <f aca="false">M2223</f>
        <v>Natural Gas</v>
      </c>
      <c r="D2223" s="191" t="str">
        <f aca="false">IF(ISNUMBER(FIND("Phy",N2223))=TRUE(),"Physical","Financial")</f>
        <v>Physical</v>
      </c>
      <c r="E2223" s="191" t="n">
        <f aca="false">IF(VLOOKUP(S2223,'DD-Lookup'!$J$6:$L$50,3,FALSE())="Monthly",(YEAR(AC2223)-YEAR(AB2223))*12+MONTH(AC2223)-MONTH(AB2223)+1,(AC2223-AB2223+1))</f>
        <v>1</v>
      </c>
      <c r="F2223" s="220" t="n">
        <f aca="false">E2223*SUM(P2223:Q2223)</f>
        <v>5000</v>
      </c>
      <c r="G2223" s="196" t="n">
        <v>1246923</v>
      </c>
      <c r="H2223" s="197" t="n">
        <v>37026.3739583333</v>
      </c>
      <c r="I2223" s="0" t="s">
        <v>2000</v>
      </c>
      <c r="M2223" s="0" t="s">
        <v>927</v>
      </c>
      <c r="N2223" s="0" t="s">
        <v>1371</v>
      </c>
      <c r="O2223" s="0" t="s">
        <v>1503</v>
      </c>
      <c r="P2223" s="198" t="n">
        <v>5000</v>
      </c>
      <c r="S2223" s="0" t="s">
        <v>1343</v>
      </c>
      <c r="T2223" s="0" t="s">
        <v>772</v>
      </c>
      <c r="U2223" s="200" t="n">
        <v>4.68</v>
      </c>
      <c r="V2223" s="0" t="s">
        <v>2109</v>
      </c>
      <c r="W2223" s="0" t="s">
        <v>1504</v>
      </c>
      <c r="X2223" s="0" t="s">
        <v>1505</v>
      </c>
      <c r="Y2223" s="0" t="s">
        <v>1376</v>
      </c>
      <c r="Z2223" s="0" t="s">
        <v>573</v>
      </c>
      <c r="AA2223" s="0" t="n">
        <v>789675</v>
      </c>
      <c r="AB2223" s="197" t="n">
        <v>37027.875</v>
      </c>
      <c r="AC2223" s="197" t="n">
        <v>37027.875</v>
      </c>
    </row>
    <row r="2224" customFormat="false" ht="12.75" hidden="false" customHeight="false" outlineLevel="0" collapsed="false">
      <c r="A2224" s="191" t="str">
        <f aca="false">B2224&amp;" "&amp;C2224&amp;" "&amp;D2224</f>
        <v> Natural Gas Physical</v>
      </c>
      <c r="B2224" s="191" t="str">
        <f aca="false">IF((LEFT(N2224,2)="US"),"US","")</f>
        <v/>
      </c>
      <c r="C2224" s="191" t="str">
        <f aca="false">M2224</f>
        <v>Natural Gas</v>
      </c>
      <c r="D2224" s="191" t="str">
        <f aca="false">IF(ISNUMBER(FIND("Phy",N2224))=TRUE(),"Physical","Financial")</f>
        <v>Physical</v>
      </c>
      <c r="E2224" s="191" t="n">
        <f aca="false">IF(VLOOKUP(S2224,'DD-Lookup'!$J$6:$L$50,3,FALSE())="Monthly",(YEAR(AC2224)-YEAR(AB2224))*12+MONTH(AC2224)-MONTH(AB2224)+1,(AC2224-AB2224+1))</f>
        <v>1</v>
      </c>
      <c r="F2224" s="220" t="n">
        <f aca="false">E2224*SUM(P2224:Q2224)</f>
        <v>5000</v>
      </c>
      <c r="G2224" s="196" t="n">
        <v>1246924</v>
      </c>
      <c r="H2224" s="197" t="n">
        <v>37026.3739699074</v>
      </c>
      <c r="I2224" s="0" t="s">
        <v>2614</v>
      </c>
      <c r="M2224" s="0" t="s">
        <v>927</v>
      </c>
      <c r="N2224" s="0" t="s">
        <v>1719</v>
      </c>
      <c r="O2224" s="0" t="s">
        <v>2409</v>
      </c>
      <c r="Q2224" s="198" t="n">
        <v>5000</v>
      </c>
      <c r="S2224" s="0" t="s">
        <v>327</v>
      </c>
      <c r="T2224" s="0" t="s">
        <v>1721</v>
      </c>
      <c r="U2224" s="200" t="n">
        <v>6.34</v>
      </c>
      <c r="V2224" s="0" t="s">
        <v>2615</v>
      </c>
      <c r="W2224" s="0" t="s">
        <v>2265</v>
      </c>
      <c r="X2224" s="0" t="s">
        <v>2266</v>
      </c>
      <c r="Y2224" s="0" t="s">
        <v>1376</v>
      </c>
      <c r="Z2224" s="0" t="s">
        <v>646</v>
      </c>
      <c r="AA2224" s="0" t="n">
        <v>789676</v>
      </c>
      <c r="AB2224" s="197" t="n">
        <v>37027.875</v>
      </c>
      <c r="AC2224" s="197" t="n">
        <v>37027.875</v>
      </c>
    </row>
    <row r="2225" customFormat="false" ht="12.75" hidden="false" customHeight="false" outlineLevel="0" collapsed="false">
      <c r="A2225" s="191" t="str">
        <f aca="false">B2225&amp;" "&amp;C2225&amp;" "&amp;D2225</f>
        <v>US Natural Gas Physical</v>
      </c>
      <c r="B2225" s="191" t="str">
        <f aca="false">IF((LEFT(N2225,2)="US"),"US","")</f>
        <v>US</v>
      </c>
      <c r="C2225" s="191" t="str">
        <f aca="false">M2225</f>
        <v>Natural Gas</v>
      </c>
      <c r="D2225" s="191" t="str">
        <f aca="false">IF(ISNUMBER(FIND("Phy",N2225))=TRUE(),"Physical","Financial")</f>
        <v>Physical</v>
      </c>
      <c r="E2225" s="191" t="n">
        <f aca="false">IF(VLOOKUP(S2225,'DD-Lookup'!$J$6:$L$50,3,FALSE())="Monthly",(YEAR(AC2225)-YEAR(AB2225))*12+MONTH(AC2225)-MONTH(AB2225)+1,(AC2225-AB2225+1))</f>
        <v>1</v>
      </c>
      <c r="F2225" s="220" t="n">
        <f aca="false">E2225*SUM(P2225:Q2225)</f>
        <v>5000</v>
      </c>
      <c r="G2225" s="196" t="n">
        <v>1246925</v>
      </c>
      <c r="H2225" s="197" t="n">
        <v>37026.3739814815</v>
      </c>
      <c r="I2225" s="0" t="s">
        <v>1901</v>
      </c>
      <c r="M2225" s="0" t="s">
        <v>927</v>
      </c>
      <c r="N2225" s="0" t="s">
        <v>1371</v>
      </c>
      <c r="O2225" s="0" t="s">
        <v>1703</v>
      </c>
      <c r="P2225" s="198" t="n">
        <v>5000</v>
      </c>
      <c r="S2225" s="0" t="s">
        <v>1343</v>
      </c>
      <c r="T2225" s="0" t="s">
        <v>772</v>
      </c>
      <c r="U2225" s="200" t="n">
        <v>4.325</v>
      </c>
      <c r="V2225" s="0" t="s">
        <v>2616</v>
      </c>
      <c r="W2225" s="0" t="s">
        <v>1705</v>
      </c>
      <c r="X2225" s="0" t="s">
        <v>1676</v>
      </c>
      <c r="Y2225" s="0" t="s">
        <v>1376</v>
      </c>
      <c r="Z2225" s="0" t="s">
        <v>573</v>
      </c>
      <c r="AA2225" s="0" t="n">
        <v>789677</v>
      </c>
      <c r="AB2225" s="197" t="n">
        <v>37027.875</v>
      </c>
      <c r="AC2225" s="197" t="n">
        <v>37027.875</v>
      </c>
    </row>
    <row r="2226" customFormat="false" ht="12.75" hidden="false" customHeight="false" outlineLevel="0" collapsed="false">
      <c r="A2226" s="191" t="str">
        <f aca="false">B2226&amp;" "&amp;C2226&amp;" "&amp;D2226</f>
        <v>US Natural Gas Physical</v>
      </c>
      <c r="B2226" s="191" t="str">
        <f aca="false">IF((LEFT(N2226,2)="US"),"US","")</f>
        <v>US</v>
      </c>
      <c r="C2226" s="191" t="str">
        <f aca="false">M2226</f>
        <v>Natural Gas</v>
      </c>
      <c r="D2226" s="191" t="str">
        <f aca="false">IF(ISNUMBER(FIND("Phy",N2226))=TRUE(),"Physical","Financial")</f>
        <v>Physical</v>
      </c>
      <c r="E2226" s="191" t="n">
        <f aca="false">IF(VLOOKUP(S2226,'DD-Lookup'!$J$6:$L$50,3,FALSE())="Monthly",(YEAR(AC2226)-YEAR(AB2226))*12+MONTH(AC2226)-MONTH(AB2226)+1,(AC2226-AB2226+1))</f>
        <v>1</v>
      </c>
      <c r="F2226" s="220" t="n">
        <f aca="false">E2226*SUM(P2226:Q2226)</f>
        <v>10000</v>
      </c>
      <c r="G2226" s="196" t="n">
        <v>1246926</v>
      </c>
      <c r="H2226" s="197" t="n">
        <v>37026.3739814815</v>
      </c>
      <c r="I2226" s="0" t="s">
        <v>1441</v>
      </c>
      <c r="M2226" s="0" t="s">
        <v>927</v>
      </c>
      <c r="N2226" s="0" t="s">
        <v>1371</v>
      </c>
      <c r="O2226" s="0" t="s">
        <v>2324</v>
      </c>
      <c r="Q2226" s="198" t="n">
        <v>10000</v>
      </c>
      <c r="S2226" s="0" t="s">
        <v>1343</v>
      </c>
      <c r="T2226" s="0" t="s">
        <v>772</v>
      </c>
      <c r="U2226" s="200" t="n">
        <v>4.35</v>
      </c>
      <c r="V2226" s="0" t="s">
        <v>2421</v>
      </c>
      <c r="W2226" s="0" t="s">
        <v>1459</v>
      </c>
      <c r="X2226" s="0" t="s">
        <v>1460</v>
      </c>
      <c r="Y2226" s="0" t="s">
        <v>1376</v>
      </c>
      <c r="Z2226" s="0" t="s">
        <v>573</v>
      </c>
      <c r="AA2226" s="0" t="n">
        <v>789678</v>
      </c>
      <c r="AB2226" s="197" t="n">
        <v>37027.875</v>
      </c>
      <c r="AC2226" s="197" t="n">
        <v>37027.875</v>
      </c>
    </row>
    <row r="2227" customFormat="false" ht="12.75" hidden="false" customHeight="false" outlineLevel="0" collapsed="false">
      <c r="A2227" s="191" t="str">
        <f aca="false">B2227&amp;" "&amp;C2227&amp;" "&amp;D2227</f>
        <v>US Natural Gas Physical</v>
      </c>
      <c r="B2227" s="191" t="str">
        <f aca="false">IF((LEFT(N2227,2)="US"),"US","")</f>
        <v>US</v>
      </c>
      <c r="C2227" s="191" t="str">
        <f aca="false">M2227</f>
        <v>Natural Gas</v>
      </c>
      <c r="D2227" s="191" t="str">
        <f aca="false">IF(ISNUMBER(FIND("Phy",N2227))=TRUE(),"Physical","Financial")</f>
        <v>Physical</v>
      </c>
      <c r="E2227" s="191" t="n">
        <f aca="false">IF(VLOOKUP(S2227,'DD-Lookup'!$J$6:$L$50,3,FALSE())="Monthly",(YEAR(AC2227)-YEAR(AB2227))*12+MONTH(AC2227)-MONTH(AB2227)+1,(AC2227-AB2227+1))</f>
        <v>1</v>
      </c>
      <c r="F2227" s="220" t="n">
        <f aca="false">E2227*SUM(P2227:Q2227)</f>
        <v>950</v>
      </c>
      <c r="G2227" s="196" t="n">
        <v>1246927</v>
      </c>
      <c r="H2227" s="197" t="n">
        <v>37026.3740393519</v>
      </c>
      <c r="I2227" s="0" t="s">
        <v>1289</v>
      </c>
      <c r="M2227" s="0" t="s">
        <v>927</v>
      </c>
      <c r="N2227" s="0" t="s">
        <v>1371</v>
      </c>
      <c r="O2227" s="0" t="s">
        <v>1433</v>
      </c>
      <c r="P2227" s="198" t="n">
        <v>950</v>
      </c>
      <c r="S2227" s="0" t="s">
        <v>1343</v>
      </c>
      <c r="T2227" s="0" t="s">
        <v>772</v>
      </c>
      <c r="U2227" s="200" t="n">
        <v>4.34</v>
      </c>
      <c r="V2227" s="0" t="s">
        <v>2584</v>
      </c>
      <c r="W2227" s="0" t="s">
        <v>1424</v>
      </c>
      <c r="X2227" s="0" t="s">
        <v>1425</v>
      </c>
      <c r="Y2227" s="0" t="s">
        <v>1376</v>
      </c>
      <c r="Z2227" s="0" t="s">
        <v>573</v>
      </c>
      <c r="AA2227" s="0" t="n">
        <v>789679</v>
      </c>
      <c r="AB2227" s="197" t="n">
        <v>37027.875</v>
      </c>
      <c r="AC2227" s="197" t="n">
        <v>37027.875</v>
      </c>
    </row>
    <row r="2228" customFormat="false" ht="12.75" hidden="false" customHeight="false" outlineLevel="0" collapsed="false">
      <c r="A2228" s="191" t="str">
        <f aca="false">B2228&amp;" "&amp;C2228&amp;" "&amp;D2228</f>
        <v>US Natural Gas Financial</v>
      </c>
      <c r="B2228" s="191" t="str">
        <f aca="false">IF((LEFT(N2228,2)="US"),"US","")</f>
        <v>US</v>
      </c>
      <c r="C2228" s="191" t="str">
        <f aca="false">M2228</f>
        <v>Natural Gas</v>
      </c>
      <c r="D2228" s="191" t="str">
        <f aca="false">IF(ISNUMBER(FIND("Phy",N2228))=TRUE(),"Physical","Financial")</f>
        <v>Financial</v>
      </c>
      <c r="E2228" s="191" t="n">
        <f aca="false">IF(VLOOKUP(S2228,'DD-Lookup'!$J$6:$L$50,3,FALSE())="Monthly",(YEAR(AC2228)-YEAR(AB2228))*12+MONTH(AC2228)-MONTH(AB2228)+1,(AC2228-AB2228+1))</f>
        <v>30</v>
      </c>
      <c r="F2228" s="220" t="n">
        <f aca="false">E2228*SUM(P2228:Q2228)</f>
        <v>150000</v>
      </c>
      <c r="G2228" s="196" t="n">
        <v>1246928</v>
      </c>
      <c r="H2228" s="197" t="n">
        <v>37026.3740625</v>
      </c>
      <c r="I2228" s="0" t="s">
        <v>633</v>
      </c>
      <c r="M2228" s="0" t="s">
        <v>927</v>
      </c>
      <c r="N2228" s="0" t="s">
        <v>1341</v>
      </c>
      <c r="O2228" s="0" t="s">
        <v>1342</v>
      </c>
      <c r="P2228" s="198" t="n">
        <v>5000</v>
      </c>
      <c r="S2228" s="0" t="s">
        <v>1343</v>
      </c>
      <c r="T2228" s="0" t="s">
        <v>772</v>
      </c>
      <c r="U2228" s="200" t="n">
        <v>4.51</v>
      </c>
      <c r="V2228" s="0" t="s">
        <v>2378</v>
      </c>
      <c r="W2228" s="0" t="s">
        <v>1345</v>
      </c>
      <c r="X2228" s="0" t="s">
        <v>1346</v>
      </c>
      <c r="Y2228" s="0" t="s">
        <v>893</v>
      </c>
      <c r="Z2228" s="0" t="s">
        <v>573</v>
      </c>
      <c r="AA2228" s="0" t="s">
        <v>2617</v>
      </c>
      <c r="AB2228" s="197" t="n">
        <v>37043.875</v>
      </c>
      <c r="AC2228" s="197" t="n">
        <v>37072.875</v>
      </c>
      <c r="AD2228" s="0" t="n">
        <f aca="false">(AC2228-AB2228+1)*SUM(P2228:Q2228)</f>
        <v>150000</v>
      </c>
    </row>
    <row r="2229" customFormat="false" ht="12.75" hidden="false" customHeight="false" outlineLevel="0" collapsed="false">
      <c r="A2229" s="191" t="str">
        <f aca="false">B2229&amp;" "&amp;C2229&amp;" "&amp;D2229</f>
        <v>US Natural Gas Physical</v>
      </c>
      <c r="B2229" s="191" t="str">
        <f aca="false">IF((LEFT(N2229,2)="US"),"US","")</f>
        <v>US</v>
      </c>
      <c r="C2229" s="191" t="str">
        <f aca="false">M2229</f>
        <v>Natural Gas</v>
      </c>
      <c r="D2229" s="191" t="str">
        <f aca="false">IF(ISNUMBER(FIND("Phy",N2229))=TRUE(),"Physical","Financial")</f>
        <v>Physical</v>
      </c>
      <c r="E2229" s="191" t="n">
        <f aca="false">IF(VLOOKUP(S2229,'DD-Lookup'!$J$6:$L$50,3,FALSE())="Monthly",(YEAR(AC2229)-YEAR(AB2229))*12+MONTH(AC2229)-MONTH(AB2229)+1,(AC2229-AB2229+1))</f>
        <v>1</v>
      </c>
      <c r="F2229" s="220" t="n">
        <f aca="false">E2229*SUM(P2229:Q2229)</f>
        <v>10000</v>
      </c>
      <c r="G2229" s="196" t="n">
        <v>1246929</v>
      </c>
      <c r="H2229" s="197" t="n">
        <v>37026.3740740741</v>
      </c>
      <c r="I2229" s="0" t="s">
        <v>1377</v>
      </c>
      <c r="M2229" s="0" t="s">
        <v>927</v>
      </c>
      <c r="N2229" s="0" t="s">
        <v>1371</v>
      </c>
      <c r="O2229" s="0" t="s">
        <v>1372</v>
      </c>
      <c r="P2229" s="198" t="n">
        <v>10000</v>
      </c>
      <c r="S2229" s="0" t="s">
        <v>1343</v>
      </c>
      <c r="T2229" s="0" t="s">
        <v>772</v>
      </c>
      <c r="U2229" s="200" t="n">
        <v>4.5725</v>
      </c>
      <c r="V2229" s="0" t="s">
        <v>1458</v>
      </c>
      <c r="W2229" s="0" t="s">
        <v>1374</v>
      </c>
      <c r="X2229" s="0" t="s">
        <v>1375</v>
      </c>
      <c r="Y2229" s="0" t="s">
        <v>1376</v>
      </c>
      <c r="Z2229" s="0" t="s">
        <v>573</v>
      </c>
      <c r="AA2229" s="0" t="n">
        <v>789680</v>
      </c>
      <c r="AB2229" s="197" t="n">
        <v>37027.875</v>
      </c>
      <c r="AC2229" s="197" t="n">
        <v>37027.875</v>
      </c>
    </row>
    <row r="2230" customFormat="false" ht="12.75" hidden="false" customHeight="false" outlineLevel="0" collapsed="false">
      <c r="A2230" s="191" t="str">
        <f aca="false">B2230&amp;" "&amp;C2230&amp;" "&amp;D2230</f>
        <v> Natural Gas Physical</v>
      </c>
      <c r="B2230" s="191" t="str">
        <f aca="false">IF((LEFT(N2230,2)="US"),"US","")</f>
        <v/>
      </c>
      <c r="C2230" s="191" t="str">
        <f aca="false">M2230</f>
        <v>Natural Gas</v>
      </c>
      <c r="D2230" s="191" t="str">
        <f aca="false">IF(ISNUMBER(FIND("Phy",N2230))=TRUE(),"Physical","Financial")</f>
        <v>Physical</v>
      </c>
      <c r="E2230" s="191" t="n">
        <f aca="false">IF(VLOOKUP(S2230,'DD-Lookup'!$J$6:$L$50,3,FALSE())="Monthly",(YEAR(AC2230)-YEAR(AB2230))*12+MONTH(AC2230)-MONTH(AB2230)+1,(AC2230-AB2230+1))</f>
        <v>30</v>
      </c>
      <c r="F2230" s="220" t="n">
        <f aca="false">E2230*SUM(P2230:Q2230)</f>
        <v>750000</v>
      </c>
      <c r="G2230" s="196" t="n">
        <v>1246930</v>
      </c>
      <c r="H2230" s="197" t="n">
        <v>37026.3741435185</v>
      </c>
      <c r="I2230" s="0" t="s">
        <v>838</v>
      </c>
      <c r="M2230" s="0" t="s">
        <v>927</v>
      </c>
      <c r="N2230" s="0" t="s">
        <v>928</v>
      </c>
      <c r="O2230" s="0" t="s">
        <v>939</v>
      </c>
      <c r="Q2230" s="198" t="n">
        <v>25000</v>
      </c>
      <c r="S2230" s="0" t="s">
        <v>930</v>
      </c>
      <c r="T2230" s="0" t="s">
        <v>931</v>
      </c>
      <c r="U2230" s="200" t="n">
        <v>21.65</v>
      </c>
      <c r="V2230" s="0" t="s">
        <v>2618</v>
      </c>
      <c r="W2230" s="0" t="s">
        <v>933</v>
      </c>
      <c r="X2230" s="0" t="s">
        <v>934</v>
      </c>
      <c r="Y2230" s="0" t="s">
        <v>935</v>
      </c>
      <c r="Z2230" s="0" t="s">
        <v>800</v>
      </c>
      <c r="AA2230" s="0" t="n">
        <v>102925</v>
      </c>
      <c r="AB2230" s="197" t="n">
        <v>37043.875</v>
      </c>
      <c r="AC2230" s="197" t="n">
        <v>37072.875</v>
      </c>
    </row>
    <row r="2231" customFormat="false" ht="12.75" hidden="false" customHeight="false" outlineLevel="0" collapsed="false">
      <c r="A2231" s="191" t="str">
        <f aca="false">B2231&amp;" "&amp;C2231&amp;" "&amp;D2231</f>
        <v>US Natural Gas Physical</v>
      </c>
      <c r="B2231" s="191" t="str">
        <f aca="false">IF((LEFT(N2231,2)="US"),"US","")</f>
        <v>US</v>
      </c>
      <c r="C2231" s="191" t="str">
        <f aca="false">M2231</f>
        <v>Natural Gas</v>
      </c>
      <c r="D2231" s="191" t="str">
        <f aca="false">IF(ISNUMBER(FIND("Phy",N2231))=TRUE(),"Physical","Financial")</f>
        <v>Physical</v>
      </c>
      <c r="E2231" s="191" t="n">
        <f aca="false">IF(VLOOKUP(S2231,'DD-Lookup'!$J$6:$L$50,3,FALSE())="Monthly",(YEAR(AC2231)-YEAR(AB2231))*12+MONTH(AC2231)-MONTH(AB2231)+1,(AC2231-AB2231+1))</f>
        <v>1</v>
      </c>
      <c r="F2231" s="220" t="n">
        <f aca="false">E2231*SUM(P2231:Q2231)</f>
        <v>638</v>
      </c>
      <c r="G2231" s="196" t="n">
        <v>1246931</v>
      </c>
      <c r="H2231" s="197" t="n">
        <v>37026.3741666667</v>
      </c>
      <c r="I2231" s="0" t="s">
        <v>2619</v>
      </c>
      <c r="M2231" s="0" t="s">
        <v>927</v>
      </c>
      <c r="N2231" s="0" t="s">
        <v>1371</v>
      </c>
      <c r="O2231" s="0" t="s">
        <v>1469</v>
      </c>
      <c r="Q2231" s="198" t="n">
        <v>638</v>
      </c>
      <c r="S2231" s="0" t="s">
        <v>1343</v>
      </c>
      <c r="T2231" s="0" t="s">
        <v>772</v>
      </c>
      <c r="U2231" s="200" t="n">
        <v>4.44</v>
      </c>
      <c r="V2231" s="0" t="s">
        <v>2620</v>
      </c>
      <c r="W2231" s="0" t="s">
        <v>1459</v>
      </c>
      <c r="X2231" s="0" t="s">
        <v>1460</v>
      </c>
      <c r="Y2231" s="0" t="s">
        <v>1376</v>
      </c>
      <c r="Z2231" s="0" t="s">
        <v>573</v>
      </c>
      <c r="AA2231" s="0" t="n">
        <v>789682</v>
      </c>
      <c r="AB2231" s="197" t="n">
        <v>37027.875</v>
      </c>
      <c r="AC2231" s="197" t="n">
        <v>37027.875</v>
      </c>
    </row>
    <row r="2232" customFormat="false" ht="12.75" hidden="false" customHeight="false" outlineLevel="0" collapsed="false">
      <c r="A2232" s="191" t="str">
        <f aca="false">B2232&amp;" "&amp;C2232&amp;" "&amp;D2232</f>
        <v>US Natural Gas Physical</v>
      </c>
      <c r="B2232" s="191" t="str">
        <f aca="false">IF((LEFT(N2232,2)="US"),"US","")</f>
        <v>US</v>
      </c>
      <c r="C2232" s="191" t="str">
        <f aca="false">M2232</f>
        <v>Natural Gas</v>
      </c>
      <c r="D2232" s="191" t="str">
        <f aca="false">IF(ISNUMBER(FIND("Phy",N2232))=TRUE(),"Physical","Financial")</f>
        <v>Physical</v>
      </c>
      <c r="E2232" s="191" t="n">
        <f aca="false">IF(VLOOKUP(S2232,'DD-Lookup'!$J$6:$L$50,3,FALSE())="Monthly",(YEAR(AC2232)-YEAR(AB2232))*12+MONTH(AC2232)-MONTH(AB2232)+1,(AC2232-AB2232+1))</f>
        <v>1</v>
      </c>
      <c r="F2232" s="220" t="n">
        <f aca="false">E2232*SUM(P2232:Q2232)</f>
        <v>10000</v>
      </c>
      <c r="G2232" s="196" t="n">
        <v>1246932</v>
      </c>
      <c r="H2232" s="197" t="n">
        <v>37026.3741782407</v>
      </c>
      <c r="I2232" s="0" t="s">
        <v>625</v>
      </c>
      <c r="M2232" s="0" t="s">
        <v>927</v>
      </c>
      <c r="N2232" s="0" t="s">
        <v>1371</v>
      </c>
      <c r="O2232" s="0" t="s">
        <v>1789</v>
      </c>
      <c r="Q2232" s="198" t="n">
        <v>10000</v>
      </c>
      <c r="S2232" s="0" t="s">
        <v>1343</v>
      </c>
      <c r="T2232" s="0" t="s">
        <v>772</v>
      </c>
      <c r="U2232" s="200" t="n">
        <v>10.7</v>
      </c>
      <c r="V2232" s="0" t="s">
        <v>2621</v>
      </c>
      <c r="W2232" s="0" t="s">
        <v>1791</v>
      </c>
      <c r="X2232" s="0" t="s">
        <v>1676</v>
      </c>
      <c r="Y2232" s="0" t="s">
        <v>1376</v>
      </c>
      <c r="Z2232" s="0" t="s">
        <v>573</v>
      </c>
      <c r="AA2232" s="0" t="n">
        <v>789683</v>
      </c>
      <c r="AB2232" s="197" t="n">
        <v>37027.875</v>
      </c>
      <c r="AC2232" s="197" t="n">
        <v>37027.875</v>
      </c>
    </row>
    <row r="2233" customFormat="false" ht="12.75" hidden="false" customHeight="false" outlineLevel="0" collapsed="false">
      <c r="A2233" s="191" t="str">
        <f aca="false">B2233&amp;" "&amp;C2233&amp;" "&amp;D2233</f>
        <v>US Natural Gas Financial</v>
      </c>
      <c r="B2233" s="191" t="str">
        <f aca="false">IF((LEFT(N2233,2)="US"),"US","")</f>
        <v>US</v>
      </c>
      <c r="C2233" s="191" t="str">
        <f aca="false">M2233</f>
        <v>Natural Gas</v>
      </c>
      <c r="D2233" s="191" t="str">
        <f aca="false">IF(ISNUMBER(FIND("Phy",N2233))=TRUE(),"Physical","Financial")</f>
        <v>Financial</v>
      </c>
      <c r="E2233" s="191" t="n">
        <f aca="false">IF(VLOOKUP(S2233,'DD-Lookup'!$J$6:$L$50,3,FALSE())="Monthly",(YEAR(AC2233)-YEAR(AB2233))*12+MONTH(AC2233)-MONTH(AB2233)+1,(AC2233-AB2233+1))</f>
        <v>31</v>
      </c>
      <c r="F2233" s="220" t="n">
        <f aca="false">E2233*SUM(P2233:Q2233)</f>
        <v>155000</v>
      </c>
      <c r="G2233" s="196" t="n">
        <v>1246934</v>
      </c>
      <c r="H2233" s="197" t="n">
        <v>37026.3741898148</v>
      </c>
      <c r="I2233" s="0" t="s">
        <v>1328</v>
      </c>
      <c r="M2233" s="0" t="s">
        <v>927</v>
      </c>
      <c r="N2233" s="0" t="s">
        <v>1399</v>
      </c>
      <c r="O2233" s="0" t="s">
        <v>1954</v>
      </c>
      <c r="P2233" s="198" t="n">
        <v>5000</v>
      </c>
      <c r="S2233" s="0" t="s">
        <v>1343</v>
      </c>
      <c r="T2233" s="0" t="s">
        <v>772</v>
      </c>
      <c r="U2233" s="200" t="n">
        <v>6.33</v>
      </c>
      <c r="V2233" s="0" t="s">
        <v>1914</v>
      </c>
      <c r="W2233" s="0" t="s">
        <v>1956</v>
      </c>
      <c r="X2233" s="0" t="s">
        <v>1957</v>
      </c>
      <c r="Y2233" s="0" t="s">
        <v>893</v>
      </c>
      <c r="Z2233" s="0" t="s">
        <v>573</v>
      </c>
      <c r="AA2233" s="0" t="s">
        <v>2622</v>
      </c>
      <c r="AB2233" s="197" t="n">
        <v>37073.875</v>
      </c>
      <c r="AC2233" s="197" t="n">
        <v>37103.875</v>
      </c>
      <c r="AD2233" s="0" t="n">
        <f aca="false">(AC2233-AB2233+1)*SUM(P2233:Q2233)</f>
        <v>155000</v>
      </c>
    </row>
    <row r="2234" customFormat="false" ht="12.75" hidden="false" customHeight="false" outlineLevel="0" collapsed="false">
      <c r="A2234" s="191" t="str">
        <f aca="false">B2234&amp;" "&amp;C2234&amp;" "&amp;D2234</f>
        <v>US Natural Gas Physical</v>
      </c>
      <c r="B2234" s="191" t="str">
        <f aca="false">IF((LEFT(N2234,2)="US"),"US","")</f>
        <v>US</v>
      </c>
      <c r="C2234" s="191" t="str">
        <f aca="false">M2234</f>
        <v>Natural Gas</v>
      </c>
      <c r="D2234" s="191" t="str">
        <f aca="false">IF(ISNUMBER(FIND("Phy",N2234))=TRUE(),"Physical","Financial")</f>
        <v>Physical</v>
      </c>
      <c r="E2234" s="191" t="n">
        <f aca="false">IF(VLOOKUP(S2234,'DD-Lookup'!$J$6:$L$50,3,FALSE())="Monthly",(YEAR(AC2234)-YEAR(AB2234))*12+MONTH(AC2234)-MONTH(AB2234)+1,(AC2234-AB2234+1))</f>
        <v>1</v>
      </c>
      <c r="F2234" s="220" t="n">
        <f aca="false">E2234*SUM(P2234:Q2234)</f>
        <v>10000</v>
      </c>
      <c r="G2234" s="196" t="n">
        <v>1246933</v>
      </c>
      <c r="H2234" s="197" t="n">
        <v>37026.3741898148</v>
      </c>
      <c r="I2234" s="0" t="s">
        <v>1352</v>
      </c>
      <c r="M2234" s="0" t="s">
        <v>927</v>
      </c>
      <c r="N2234" s="0" t="s">
        <v>1371</v>
      </c>
      <c r="O2234" s="0" t="s">
        <v>1372</v>
      </c>
      <c r="P2234" s="198" t="n">
        <v>10000</v>
      </c>
      <c r="S2234" s="0" t="s">
        <v>1343</v>
      </c>
      <c r="T2234" s="0" t="s">
        <v>772</v>
      </c>
      <c r="U2234" s="200" t="n">
        <v>4.5713</v>
      </c>
      <c r="V2234" s="0" t="s">
        <v>2623</v>
      </c>
      <c r="W2234" s="0" t="s">
        <v>1374</v>
      </c>
      <c r="X2234" s="0" t="s">
        <v>1375</v>
      </c>
      <c r="Y2234" s="0" t="s">
        <v>1376</v>
      </c>
      <c r="Z2234" s="0" t="s">
        <v>573</v>
      </c>
      <c r="AA2234" s="0" t="n">
        <v>789684</v>
      </c>
      <c r="AB2234" s="197" t="n">
        <v>37027.875</v>
      </c>
      <c r="AC2234" s="197" t="n">
        <v>37027.875</v>
      </c>
    </row>
    <row r="2235" customFormat="false" ht="12.75" hidden="false" customHeight="false" outlineLevel="0" collapsed="false">
      <c r="A2235" s="191" t="str">
        <f aca="false">B2235&amp;" "&amp;C2235&amp;" "&amp;D2235</f>
        <v>US Crude Physical</v>
      </c>
      <c r="B2235" s="191" t="str">
        <f aca="false">IF((LEFT(N2235,2)="US"),"US","")</f>
        <v>US</v>
      </c>
      <c r="C2235" s="191" t="str">
        <f aca="false">M2235</f>
        <v>Crude</v>
      </c>
      <c r="D2235" s="191" t="str">
        <f aca="false">IF(ISNUMBER(FIND("Phy",N2235))=TRUE(),"Physical","Financial")</f>
        <v>Physical</v>
      </c>
      <c r="E2235" s="191" t="n">
        <f aca="false">IF(VLOOKUP(S2235,'DD-Lookup'!$J$6:$L$50,3,FALSE())="Monthly",(YEAR(AC2235)-YEAR(AB2235))*12+MONTH(AC2235)-MONTH(AB2235)+1,(AC2235-AB2235+1))</f>
        <v>30</v>
      </c>
      <c r="F2235" s="220" t="n">
        <f aca="false">E2235*SUM(P2235:Q2235)</f>
        <v>150000</v>
      </c>
      <c r="G2235" s="196" t="n">
        <v>1246935</v>
      </c>
      <c r="H2235" s="197" t="n">
        <v>37026.3743055556</v>
      </c>
      <c r="I2235" s="0" t="s">
        <v>1340</v>
      </c>
      <c r="M2235" s="0" t="s">
        <v>60</v>
      </c>
      <c r="N2235" s="0" t="s">
        <v>2558</v>
      </c>
      <c r="O2235" s="0" t="s">
        <v>2559</v>
      </c>
      <c r="P2235" s="198" t="n">
        <v>5000</v>
      </c>
      <c r="S2235" s="0" t="s">
        <v>2560</v>
      </c>
      <c r="T2235" s="0" t="s">
        <v>772</v>
      </c>
      <c r="U2235" s="200" t="n">
        <v>2.76</v>
      </c>
      <c r="V2235" s="0" t="s">
        <v>2361</v>
      </c>
      <c r="W2235" s="0" t="s">
        <v>2492</v>
      </c>
      <c r="X2235" s="0" t="s">
        <v>2562</v>
      </c>
      <c r="Y2235" s="0" t="s">
        <v>893</v>
      </c>
      <c r="Z2235" s="0" t="s">
        <v>2563</v>
      </c>
      <c r="AA2235" s="0" t="s">
        <v>2624</v>
      </c>
      <c r="AB2235" s="197" t="n">
        <v>37043.875</v>
      </c>
      <c r="AC2235" s="197" t="n">
        <v>37072.875</v>
      </c>
    </row>
    <row r="2236" customFormat="false" ht="12.75" hidden="false" customHeight="false" outlineLevel="0" collapsed="false">
      <c r="A2236" s="191" t="str">
        <f aca="false">B2236&amp;" "&amp;C2236&amp;" "&amp;D2236</f>
        <v>US Natural Gas Physical</v>
      </c>
      <c r="B2236" s="191" t="str">
        <f aca="false">IF((LEFT(N2236,2)="US"),"US","")</f>
        <v>US</v>
      </c>
      <c r="C2236" s="191" t="str">
        <f aca="false">M2236</f>
        <v>Natural Gas</v>
      </c>
      <c r="D2236" s="191" t="str">
        <f aca="false">IF(ISNUMBER(FIND("Phy",N2236))=TRUE(),"Physical","Financial")</f>
        <v>Physical</v>
      </c>
      <c r="E2236" s="191" t="n">
        <f aca="false">IF(VLOOKUP(S2236,'DD-Lookup'!$J$6:$L$50,3,FALSE())="Monthly",(YEAR(AC2236)-YEAR(AB2236))*12+MONTH(AC2236)-MONTH(AB2236)+1,(AC2236-AB2236+1))</f>
        <v>1</v>
      </c>
      <c r="F2236" s="220" t="n">
        <f aca="false">E2236*SUM(P2236:Q2236)</f>
        <v>400</v>
      </c>
      <c r="G2236" s="196" t="n">
        <v>1246936</v>
      </c>
      <c r="H2236" s="197" t="n">
        <v>37026.3743055556</v>
      </c>
      <c r="I2236" s="0" t="s">
        <v>1430</v>
      </c>
      <c r="M2236" s="0" t="s">
        <v>927</v>
      </c>
      <c r="N2236" s="0" t="s">
        <v>1371</v>
      </c>
      <c r="O2236" s="0" t="s">
        <v>1673</v>
      </c>
      <c r="P2236" s="198" t="n">
        <v>400</v>
      </c>
      <c r="S2236" s="0" t="s">
        <v>1343</v>
      </c>
      <c r="T2236" s="0" t="s">
        <v>772</v>
      </c>
      <c r="U2236" s="200" t="n">
        <v>4.75</v>
      </c>
      <c r="V2236" s="0" t="s">
        <v>1716</v>
      </c>
      <c r="W2236" s="0" t="s">
        <v>1675</v>
      </c>
      <c r="X2236" s="0" t="s">
        <v>1676</v>
      </c>
      <c r="Y2236" s="0" t="s">
        <v>1376</v>
      </c>
      <c r="Z2236" s="0" t="s">
        <v>573</v>
      </c>
      <c r="AA2236" s="0" t="n">
        <v>789685</v>
      </c>
      <c r="AB2236" s="197" t="n">
        <v>37027.875</v>
      </c>
      <c r="AC2236" s="197" t="n">
        <v>37027.875</v>
      </c>
    </row>
    <row r="2237" customFormat="false" ht="12.75" hidden="false" customHeight="false" outlineLevel="0" collapsed="false">
      <c r="A2237" s="191" t="str">
        <f aca="false">B2237&amp;" "&amp;C2237&amp;" "&amp;D2237</f>
        <v>US Natural Gas Financial</v>
      </c>
      <c r="B2237" s="191" t="str">
        <f aca="false">IF((LEFT(N2237,2)="US"),"US","")</f>
        <v>US</v>
      </c>
      <c r="C2237" s="191" t="str">
        <f aca="false">M2237</f>
        <v>Natural Gas</v>
      </c>
      <c r="D2237" s="191" t="str">
        <f aca="false">IF(ISNUMBER(FIND("Phy",N2237))=TRUE(),"Physical","Financial")</f>
        <v>Financial</v>
      </c>
      <c r="E2237" s="191" t="n">
        <f aca="false">IF(VLOOKUP(S2237,'DD-Lookup'!$J$6:$L$50,3,FALSE())="Monthly",(YEAR(AC2237)-YEAR(AB2237))*12+MONTH(AC2237)-MONTH(AB2237)+1,(AC2237-AB2237+1))</f>
        <v>151</v>
      </c>
      <c r="F2237" s="220" t="n">
        <f aca="false">E2237*SUM(P2237:Q2237)</f>
        <v>755000</v>
      </c>
      <c r="G2237" s="196" t="n">
        <v>1246937</v>
      </c>
      <c r="H2237" s="197" t="n">
        <v>37026.3743518519</v>
      </c>
      <c r="I2237" s="0" t="s">
        <v>1525</v>
      </c>
      <c r="M2237" s="0" t="s">
        <v>927</v>
      </c>
      <c r="N2237" s="0" t="s">
        <v>1341</v>
      </c>
      <c r="O2237" s="0" t="s">
        <v>1442</v>
      </c>
      <c r="P2237" s="198" t="n">
        <v>5000</v>
      </c>
      <c r="S2237" s="0" t="s">
        <v>1343</v>
      </c>
      <c r="T2237" s="0" t="s">
        <v>772</v>
      </c>
      <c r="U2237" s="200" t="n">
        <v>4.91</v>
      </c>
      <c r="V2237" s="0" t="s">
        <v>1527</v>
      </c>
      <c r="W2237" s="0" t="s">
        <v>1345</v>
      </c>
      <c r="X2237" s="0" t="s">
        <v>1346</v>
      </c>
      <c r="Y2237" s="0" t="s">
        <v>893</v>
      </c>
      <c r="Z2237" s="0" t="s">
        <v>573</v>
      </c>
      <c r="AA2237" s="0" t="s">
        <v>2625</v>
      </c>
      <c r="AB2237" s="197" t="n">
        <v>37196</v>
      </c>
      <c r="AC2237" s="197" t="n">
        <v>37346</v>
      </c>
      <c r="AD2237" s="0" t="n">
        <f aca="false">(AC2237-AB2237+1)*SUM(P2237:Q2237)</f>
        <v>755000</v>
      </c>
    </row>
    <row r="2238" customFormat="false" ht="12.75" hidden="false" customHeight="false" outlineLevel="0" collapsed="false">
      <c r="A2238" s="191" t="str">
        <f aca="false">B2238&amp;" "&amp;C2238&amp;" "&amp;D2238</f>
        <v>US Natural Gas Physical</v>
      </c>
      <c r="B2238" s="191" t="str">
        <f aca="false">IF((LEFT(N2238,2)="US"),"US","")</f>
        <v>US</v>
      </c>
      <c r="C2238" s="191" t="str">
        <f aca="false">M2238</f>
        <v>Natural Gas</v>
      </c>
      <c r="D2238" s="191" t="str">
        <f aca="false">IF(ISNUMBER(FIND("Phy",N2238))=TRUE(),"Physical","Financial")</f>
        <v>Physical</v>
      </c>
      <c r="E2238" s="191" t="n">
        <f aca="false">IF(VLOOKUP(S2238,'DD-Lookup'!$J$6:$L$50,3,FALSE())="Monthly",(YEAR(AC2238)-YEAR(AB2238))*12+MONTH(AC2238)-MONTH(AB2238)+1,(AC2238-AB2238+1))</f>
        <v>1</v>
      </c>
      <c r="F2238" s="220" t="n">
        <f aca="false">E2238*SUM(P2238:Q2238)</f>
        <v>10000</v>
      </c>
      <c r="G2238" s="196" t="n">
        <v>1246938</v>
      </c>
      <c r="H2238" s="197" t="n">
        <v>37026.3743865741</v>
      </c>
      <c r="I2238" s="0" t="s">
        <v>609</v>
      </c>
      <c r="M2238" s="0" t="s">
        <v>927</v>
      </c>
      <c r="N2238" s="0" t="s">
        <v>1371</v>
      </c>
      <c r="O2238" s="0" t="s">
        <v>1372</v>
      </c>
      <c r="Q2238" s="198" t="n">
        <v>10000</v>
      </c>
      <c r="S2238" s="0" t="s">
        <v>1343</v>
      </c>
      <c r="T2238" s="0" t="s">
        <v>772</v>
      </c>
      <c r="U2238" s="200" t="n">
        <v>4.5725</v>
      </c>
      <c r="V2238" s="0" t="s">
        <v>1453</v>
      </c>
      <c r="W2238" s="0" t="s">
        <v>1374</v>
      </c>
      <c r="X2238" s="0" t="s">
        <v>1375</v>
      </c>
      <c r="Y2238" s="0" t="s">
        <v>1376</v>
      </c>
      <c r="Z2238" s="0" t="s">
        <v>573</v>
      </c>
      <c r="AA2238" s="0" t="n">
        <v>789686</v>
      </c>
      <c r="AB2238" s="197" t="n">
        <v>37027.875</v>
      </c>
      <c r="AC2238" s="197" t="n">
        <v>37027.875</v>
      </c>
    </row>
    <row r="2239" customFormat="false" ht="12.75" hidden="false" customHeight="false" outlineLevel="0" collapsed="false">
      <c r="A2239" s="191" t="str">
        <f aca="false">B2239&amp;" "&amp;C2239&amp;" "&amp;D2239</f>
        <v> Natural Gas Physical</v>
      </c>
      <c r="B2239" s="191" t="str">
        <f aca="false">IF((LEFT(N2239,2)="US"),"US","")</f>
        <v/>
      </c>
      <c r="C2239" s="191" t="str">
        <f aca="false">M2239</f>
        <v>Natural Gas</v>
      </c>
      <c r="D2239" s="191" t="str">
        <f aca="false">IF(ISNUMBER(FIND("Phy",N2239))=TRUE(),"Physical","Financial")</f>
        <v>Physical</v>
      </c>
      <c r="E2239" s="191" t="n">
        <f aca="false">IF(VLOOKUP(S2239,'DD-Lookup'!$J$6:$L$50,3,FALSE())="Monthly",(YEAR(AC2239)-YEAR(AB2239))*12+MONTH(AC2239)-MONTH(AB2239)+1,(AC2239-AB2239+1))</f>
        <v>92</v>
      </c>
      <c r="F2239" s="220" t="n">
        <f aca="false">E2239*SUM(P2239:Q2239)</f>
        <v>2300000</v>
      </c>
      <c r="G2239" s="196" t="n">
        <v>1246940</v>
      </c>
      <c r="H2239" s="197" t="n">
        <v>37026.3743981481</v>
      </c>
      <c r="I2239" s="0" t="s">
        <v>2626</v>
      </c>
      <c r="M2239" s="0" t="s">
        <v>927</v>
      </c>
      <c r="N2239" s="0" t="s">
        <v>928</v>
      </c>
      <c r="O2239" s="0" t="s">
        <v>941</v>
      </c>
      <c r="Q2239" s="198" t="n">
        <v>25000</v>
      </c>
      <c r="S2239" s="0" t="s">
        <v>930</v>
      </c>
      <c r="T2239" s="0" t="s">
        <v>931</v>
      </c>
      <c r="U2239" s="200" t="n">
        <v>21.6</v>
      </c>
      <c r="V2239" s="0" t="s">
        <v>2627</v>
      </c>
      <c r="W2239" s="0" t="s">
        <v>933</v>
      </c>
      <c r="X2239" s="0" t="s">
        <v>934</v>
      </c>
      <c r="Y2239" s="0" t="s">
        <v>935</v>
      </c>
      <c r="Z2239" s="0" t="s">
        <v>800</v>
      </c>
      <c r="AA2239" s="0" t="n">
        <v>102926</v>
      </c>
      <c r="AB2239" s="197" t="n">
        <v>37073</v>
      </c>
      <c r="AC2239" s="197" t="n">
        <v>37164</v>
      </c>
    </row>
    <row r="2240" customFormat="false" ht="12.75" hidden="false" customHeight="false" outlineLevel="0" collapsed="false">
      <c r="A2240" s="191" t="str">
        <f aca="false">B2240&amp;" "&amp;C2240&amp;" "&amp;D2240</f>
        <v>US Natural Gas Physical</v>
      </c>
      <c r="B2240" s="191" t="str">
        <f aca="false">IF((LEFT(N2240,2)="US"),"US","")</f>
        <v>US</v>
      </c>
      <c r="C2240" s="191" t="str">
        <f aca="false">M2240</f>
        <v>Natural Gas</v>
      </c>
      <c r="D2240" s="191" t="str">
        <f aca="false">IF(ISNUMBER(FIND("Phy",N2240))=TRUE(),"Physical","Financial")</f>
        <v>Physical</v>
      </c>
      <c r="E2240" s="191" t="n">
        <f aca="false">IF(VLOOKUP(S2240,'DD-Lookup'!$J$6:$L$50,3,FALSE())="Monthly",(YEAR(AC2240)-YEAR(AB2240))*12+MONTH(AC2240)-MONTH(AB2240)+1,(AC2240-AB2240+1))</f>
        <v>1</v>
      </c>
      <c r="F2240" s="220" t="n">
        <f aca="false">E2240*SUM(P2240:Q2240)</f>
        <v>10000</v>
      </c>
      <c r="G2240" s="196" t="n">
        <v>1246939</v>
      </c>
      <c r="H2240" s="197" t="n">
        <v>37026.3743981481</v>
      </c>
      <c r="I2240" s="0" t="s">
        <v>1251</v>
      </c>
      <c r="M2240" s="0" t="s">
        <v>927</v>
      </c>
      <c r="N2240" s="0" t="s">
        <v>1371</v>
      </c>
      <c r="O2240" s="0" t="s">
        <v>1372</v>
      </c>
      <c r="P2240" s="198" t="n">
        <v>10000</v>
      </c>
      <c r="S2240" s="0" t="s">
        <v>1343</v>
      </c>
      <c r="T2240" s="0" t="s">
        <v>772</v>
      </c>
      <c r="U2240" s="200" t="n">
        <v>4.5713</v>
      </c>
      <c r="V2240" s="0" t="s">
        <v>1373</v>
      </c>
      <c r="W2240" s="0" t="s">
        <v>1374</v>
      </c>
      <c r="X2240" s="0" t="s">
        <v>1375</v>
      </c>
      <c r="Y2240" s="0" t="s">
        <v>1376</v>
      </c>
      <c r="Z2240" s="0" t="s">
        <v>573</v>
      </c>
      <c r="AA2240" s="0" t="n">
        <v>789687</v>
      </c>
      <c r="AB2240" s="197" t="n">
        <v>37027.875</v>
      </c>
      <c r="AC2240" s="197" t="n">
        <v>37027.875</v>
      </c>
    </row>
    <row r="2241" customFormat="false" ht="12.75" hidden="false" customHeight="false" outlineLevel="0" collapsed="false">
      <c r="A2241" s="191" t="str">
        <f aca="false">B2241&amp;" "&amp;C2241&amp;" "&amp;D2241</f>
        <v>US Natural Gas Physical</v>
      </c>
      <c r="B2241" s="191" t="str">
        <f aca="false">IF((LEFT(N2241,2)="US"),"US","")</f>
        <v>US</v>
      </c>
      <c r="C2241" s="191" t="str">
        <f aca="false">M2241</f>
        <v>Natural Gas</v>
      </c>
      <c r="D2241" s="191" t="str">
        <f aca="false">IF(ISNUMBER(FIND("Phy",N2241))=TRUE(),"Physical","Financial")</f>
        <v>Physical</v>
      </c>
      <c r="E2241" s="191" t="n">
        <f aca="false">IF(VLOOKUP(S2241,'DD-Lookup'!$J$6:$L$50,3,FALSE())="Monthly",(YEAR(AC2241)-YEAR(AB2241))*12+MONTH(AC2241)-MONTH(AB2241)+1,(AC2241-AB2241+1))</f>
        <v>1</v>
      </c>
      <c r="F2241" s="220" t="n">
        <f aca="false">E2241*SUM(P2241:Q2241)</f>
        <v>10000</v>
      </c>
      <c r="G2241" s="196" t="n">
        <v>1246941</v>
      </c>
      <c r="H2241" s="197" t="n">
        <v>37026.3744444444</v>
      </c>
      <c r="I2241" s="0" t="s">
        <v>1430</v>
      </c>
      <c r="M2241" s="0" t="s">
        <v>927</v>
      </c>
      <c r="N2241" s="0" t="s">
        <v>1371</v>
      </c>
      <c r="O2241" s="0" t="s">
        <v>1469</v>
      </c>
      <c r="P2241" s="198" t="n">
        <v>10000</v>
      </c>
      <c r="S2241" s="0" t="s">
        <v>1343</v>
      </c>
      <c r="T2241" s="0" t="s">
        <v>772</v>
      </c>
      <c r="U2241" s="200" t="n">
        <v>4.435</v>
      </c>
      <c r="V2241" s="0" t="s">
        <v>1559</v>
      </c>
      <c r="W2241" s="0" t="s">
        <v>1459</v>
      </c>
      <c r="X2241" s="0" t="s">
        <v>1460</v>
      </c>
      <c r="Y2241" s="0" t="s">
        <v>1376</v>
      </c>
      <c r="Z2241" s="0" t="s">
        <v>573</v>
      </c>
      <c r="AA2241" s="0" t="n">
        <v>789688</v>
      </c>
      <c r="AB2241" s="197" t="n">
        <v>37027.875</v>
      </c>
      <c r="AC2241" s="197" t="n">
        <v>37027.875</v>
      </c>
    </row>
    <row r="2242" customFormat="false" ht="12.75" hidden="false" customHeight="false" outlineLevel="0" collapsed="false">
      <c r="A2242" s="191" t="str">
        <f aca="false">B2242&amp;" "&amp;C2242&amp;" "&amp;D2242</f>
        <v>US Natural Gas Financial</v>
      </c>
      <c r="B2242" s="191" t="str">
        <f aca="false">IF((LEFT(N2242,2)="US"),"US","")</f>
        <v>US</v>
      </c>
      <c r="C2242" s="191" t="str">
        <f aca="false">M2242</f>
        <v>Natural Gas</v>
      </c>
      <c r="D2242" s="191" t="str">
        <f aca="false">IF(ISNUMBER(FIND("Phy",N2242))=TRUE(),"Physical","Financial")</f>
        <v>Financial</v>
      </c>
      <c r="E2242" s="191" t="n">
        <f aca="false">IF(VLOOKUP(S2242,'DD-Lookup'!$J$6:$L$50,3,FALSE())="Monthly",(YEAR(AC2242)-YEAR(AB2242))*12+MONTH(AC2242)-MONTH(AB2242)+1,(AC2242-AB2242+1))</f>
        <v>365</v>
      </c>
      <c r="F2242" s="220" t="n">
        <f aca="false">E2242*SUM(P2242:Q2242)</f>
        <v>1825000</v>
      </c>
      <c r="G2242" s="196" t="n">
        <v>1246943</v>
      </c>
      <c r="H2242" s="197" t="n">
        <v>37026.3744560185</v>
      </c>
      <c r="I2242" s="0" t="s">
        <v>1368</v>
      </c>
      <c r="M2242" s="0" t="s">
        <v>927</v>
      </c>
      <c r="N2242" s="0" t="s">
        <v>1341</v>
      </c>
      <c r="O2242" s="0" t="s">
        <v>1514</v>
      </c>
      <c r="Q2242" s="198" t="n">
        <v>5000</v>
      </c>
      <c r="S2242" s="0" t="s">
        <v>1343</v>
      </c>
      <c r="T2242" s="0" t="s">
        <v>772</v>
      </c>
      <c r="U2242" s="200" t="n">
        <v>4.54</v>
      </c>
      <c r="V2242" s="0" t="s">
        <v>1578</v>
      </c>
      <c r="W2242" s="0" t="s">
        <v>1345</v>
      </c>
      <c r="X2242" s="0" t="s">
        <v>1346</v>
      </c>
      <c r="Y2242" s="0" t="s">
        <v>893</v>
      </c>
      <c r="Z2242" s="0" t="s">
        <v>573</v>
      </c>
      <c r="AA2242" s="0" t="s">
        <v>2628</v>
      </c>
      <c r="AB2242" s="197" t="n">
        <v>37257.875</v>
      </c>
      <c r="AC2242" s="197" t="n">
        <v>37621.875</v>
      </c>
      <c r="AD2242" s="0" t="n">
        <f aca="false">(AC2242-AB2242+1)*SUM(P2242:Q2242)</f>
        <v>1825000</v>
      </c>
    </row>
    <row r="2243" customFormat="false" ht="12.75" hidden="false" customHeight="false" outlineLevel="0" collapsed="false">
      <c r="A2243" s="191" t="str">
        <f aca="false">B2243&amp;" "&amp;C2243&amp;" "&amp;D2243</f>
        <v>US Natural Gas Physical</v>
      </c>
      <c r="B2243" s="191" t="str">
        <f aca="false">IF((LEFT(N2243,2)="US"),"US","")</f>
        <v>US</v>
      </c>
      <c r="C2243" s="191" t="str">
        <f aca="false">M2243</f>
        <v>Natural Gas</v>
      </c>
      <c r="D2243" s="191" t="str">
        <f aca="false">IF(ISNUMBER(FIND("Phy",N2243))=TRUE(),"Physical","Financial")</f>
        <v>Physical</v>
      </c>
      <c r="E2243" s="191" t="n">
        <f aca="false">IF(VLOOKUP(S2243,'DD-Lookup'!$J$6:$L$50,3,FALSE())="Monthly",(YEAR(AC2243)-YEAR(AB2243))*12+MONTH(AC2243)-MONTH(AB2243)+1,(AC2243-AB2243+1))</f>
        <v>1</v>
      </c>
      <c r="F2243" s="220" t="n">
        <f aca="false">E2243*SUM(P2243:Q2243)</f>
        <v>5000</v>
      </c>
      <c r="G2243" s="196" t="n">
        <v>1246942</v>
      </c>
      <c r="H2243" s="197" t="n">
        <v>37026.3744560185</v>
      </c>
      <c r="I2243" s="0" t="s">
        <v>1420</v>
      </c>
      <c r="M2243" s="0" t="s">
        <v>927</v>
      </c>
      <c r="N2243" s="0" t="s">
        <v>1371</v>
      </c>
      <c r="O2243" s="0" t="s">
        <v>1680</v>
      </c>
      <c r="P2243" s="198" t="n">
        <v>5000</v>
      </c>
      <c r="S2243" s="0" t="s">
        <v>1343</v>
      </c>
      <c r="T2243" s="0" t="s">
        <v>772</v>
      </c>
      <c r="U2243" s="200" t="n">
        <v>4.375</v>
      </c>
      <c r="V2243" s="0" t="s">
        <v>2629</v>
      </c>
      <c r="W2243" s="0" t="s">
        <v>1682</v>
      </c>
      <c r="X2243" s="0" t="s">
        <v>1683</v>
      </c>
      <c r="Y2243" s="0" t="s">
        <v>1376</v>
      </c>
      <c r="Z2243" s="0" t="s">
        <v>573</v>
      </c>
      <c r="AA2243" s="0" t="n">
        <v>789689</v>
      </c>
      <c r="AB2243" s="197" t="n">
        <v>37027.875</v>
      </c>
      <c r="AC2243" s="197" t="n">
        <v>37027.875</v>
      </c>
    </row>
    <row r="2244" customFormat="false" ht="12.75" hidden="false" customHeight="false" outlineLevel="0" collapsed="false">
      <c r="A2244" s="191" t="str">
        <f aca="false">B2244&amp;" "&amp;C2244&amp;" "&amp;D2244</f>
        <v>US Natural Gas Financial</v>
      </c>
      <c r="B2244" s="191" t="str">
        <f aca="false">IF((LEFT(N2244,2)="US"),"US","")</f>
        <v>US</v>
      </c>
      <c r="C2244" s="191" t="str">
        <f aca="false">M2244</f>
        <v>Natural Gas</v>
      </c>
      <c r="D2244" s="191" t="str">
        <f aca="false">IF(ISNUMBER(FIND("Phy",N2244))=TRUE(),"Physical","Financial")</f>
        <v>Financial</v>
      </c>
      <c r="E2244" s="191" t="n">
        <f aca="false">IF(VLOOKUP(S2244,'DD-Lookup'!$J$6:$L$50,3,FALSE())="Monthly",(YEAR(AC2244)-YEAR(AB2244))*12+MONTH(AC2244)-MONTH(AB2244)+1,(AC2244-AB2244+1))</f>
        <v>31</v>
      </c>
      <c r="F2244" s="220" t="n">
        <f aca="false">E2244*SUM(P2244:Q2244)</f>
        <v>3100</v>
      </c>
      <c r="G2244" s="196" t="n">
        <v>1246945</v>
      </c>
      <c r="H2244" s="197" t="n">
        <v>37026.3744907407</v>
      </c>
      <c r="I2244" s="0" t="s">
        <v>1420</v>
      </c>
      <c r="M2244" s="0" t="s">
        <v>927</v>
      </c>
      <c r="N2244" s="0" t="s">
        <v>2331</v>
      </c>
      <c r="O2244" s="0" t="s">
        <v>2630</v>
      </c>
      <c r="Q2244" s="198" t="n">
        <v>100</v>
      </c>
      <c r="S2244" s="0" t="s">
        <v>2060</v>
      </c>
      <c r="T2244" s="0" t="s">
        <v>772</v>
      </c>
      <c r="U2244" s="200" t="n">
        <v>0.185</v>
      </c>
      <c r="V2244" s="0" t="s">
        <v>2457</v>
      </c>
      <c r="W2244" s="0" t="s">
        <v>2061</v>
      </c>
      <c r="X2244" s="0" t="s">
        <v>2062</v>
      </c>
      <c r="Y2244" s="0" t="s">
        <v>893</v>
      </c>
      <c r="Z2244" s="0" t="s">
        <v>573</v>
      </c>
      <c r="AA2244" s="0" t="s">
        <v>2631</v>
      </c>
      <c r="AB2244" s="197" t="n">
        <v>37073</v>
      </c>
      <c r="AC2244" s="197" t="n">
        <v>37103</v>
      </c>
      <c r="AD2244" s="0" t="n">
        <f aca="false">(AC2244-AB2244+1)*SUM(P2244:Q2244)</f>
        <v>3100</v>
      </c>
    </row>
    <row r="2245" customFormat="false" ht="12.75" hidden="false" customHeight="false" outlineLevel="0" collapsed="false">
      <c r="A2245" s="191" t="str">
        <f aca="false">B2245&amp;" "&amp;C2245&amp;" "&amp;D2245</f>
        <v>US Natural Gas Physical</v>
      </c>
      <c r="B2245" s="191" t="str">
        <f aca="false">IF((LEFT(N2245,2)="US"),"US","")</f>
        <v>US</v>
      </c>
      <c r="C2245" s="191" t="str">
        <f aca="false">M2245</f>
        <v>Natural Gas</v>
      </c>
      <c r="D2245" s="191" t="str">
        <f aca="false">IF(ISNUMBER(FIND("Phy",N2245))=TRUE(),"Physical","Financial")</f>
        <v>Physical</v>
      </c>
      <c r="E2245" s="191" t="n">
        <f aca="false">IF(VLOOKUP(S2245,'DD-Lookup'!$J$6:$L$50,3,FALSE())="Monthly",(YEAR(AC2245)-YEAR(AB2245))*12+MONTH(AC2245)-MONTH(AB2245)+1,(AC2245-AB2245+1))</f>
        <v>1</v>
      </c>
      <c r="F2245" s="220" t="n">
        <f aca="false">E2245*SUM(P2245:Q2245)</f>
        <v>7991</v>
      </c>
      <c r="G2245" s="196" t="n">
        <v>1246944</v>
      </c>
      <c r="H2245" s="197" t="n">
        <v>37026.3744907407</v>
      </c>
      <c r="I2245" s="0" t="s">
        <v>1535</v>
      </c>
      <c r="M2245" s="0" t="s">
        <v>927</v>
      </c>
      <c r="N2245" s="0" t="s">
        <v>1371</v>
      </c>
      <c r="O2245" s="0" t="s">
        <v>1703</v>
      </c>
      <c r="Q2245" s="198" t="n">
        <v>7991</v>
      </c>
      <c r="S2245" s="0" t="s">
        <v>1343</v>
      </c>
      <c r="T2245" s="0" t="s">
        <v>772</v>
      </c>
      <c r="U2245" s="200" t="n">
        <v>4.35</v>
      </c>
      <c r="V2245" s="0" t="s">
        <v>2335</v>
      </c>
      <c r="W2245" s="0" t="s">
        <v>1705</v>
      </c>
      <c r="X2245" s="0" t="s">
        <v>1676</v>
      </c>
      <c r="Y2245" s="0" t="s">
        <v>1376</v>
      </c>
      <c r="Z2245" s="0" t="s">
        <v>573</v>
      </c>
      <c r="AA2245" s="0" t="n">
        <v>789690</v>
      </c>
      <c r="AB2245" s="197" t="n">
        <v>37027.875</v>
      </c>
      <c r="AC2245" s="197" t="n">
        <v>37027.875</v>
      </c>
    </row>
    <row r="2246" customFormat="false" ht="12.75" hidden="false" customHeight="false" outlineLevel="0" collapsed="false">
      <c r="A2246" s="191" t="str">
        <f aca="false">B2246&amp;" "&amp;C2246&amp;" "&amp;D2246</f>
        <v> Natural Gas Physical</v>
      </c>
      <c r="B2246" s="191" t="str">
        <f aca="false">IF((LEFT(N2246,2)="US"),"US","")</f>
        <v/>
      </c>
      <c r="C2246" s="191" t="str">
        <f aca="false">M2246</f>
        <v>Natural Gas</v>
      </c>
      <c r="D2246" s="191" t="str">
        <f aca="false">IF(ISNUMBER(FIND("Phy",N2246))=TRUE(),"Physical","Financial")</f>
        <v>Physical</v>
      </c>
      <c r="E2246" s="191" t="n">
        <f aca="false">IF(VLOOKUP(S2246,'DD-Lookup'!$J$6:$L$50,3,FALSE())="Monthly",(YEAR(AC2246)-YEAR(AB2246))*12+MONTH(AC2246)-MONTH(AB2246)+1,(AC2246-AB2246+1))</f>
        <v>1</v>
      </c>
      <c r="F2246" s="220" t="n">
        <f aca="false">E2246*SUM(P2246:Q2246)</f>
        <v>10000</v>
      </c>
      <c r="G2246" s="196" t="n">
        <v>1246949</v>
      </c>
      <c r="H2246" s="197" t="n">
        <v>37026.3745717593</v>
      </c>
      <c r="I2246" s="0" t="s">
        <v>2150</v>
      </c>
      <c r="M2246" s="0" t="s">
        <v>927</v>
      </c>
      <c r="N2246" s="0" t="s">
        <v>1719</v>
      </c>
      <c r="O2246" s="0" t="s">
        <v>1720</v>
      </c>
      <c r="P2246" s="198" t="n">
        <v>10000</v>
      </c>
      <c r="S2246" s="0" t="s">
        <v>327</v>
      </c>
      <c r="T2246" s="0" t="s">
        <v>1721</v>
      </c>
      <c r="U2246" s="200" t="n">
        <v>6.05</v>
      </c>
      <c r="V2246" s="0" t="s">
        <v>2301</v>
      </c>
      <c r="W2246" s="0" t="s">
        <v>1723</v>
      </c>
      <c r="X2246" s="0" t="s">
        <v>1724</v>
      </c>
      <c r="Y2246" s="0" t="s">
        <v>1376</v>
      </c>
      <c r="Z2246" s="0" t="s">
        <v>646</v>
      </c>
      <c r="AA2246" s="0" t="n">
        <v>789692</v>
      </c>
      <c r="AB2246" s="197" t="n">
        <v>37026.875</v>
      </c>
      <c r="AC2246" s="197" t="n">
        <v>37026.875</v>
      </c>
    </row>
    <row r="2247" customFormat="false" ht="12.75" hidden="false" customHeight="false" outlineLevel="0" collapsed="false">
      <c r="A2247" s="191" t="str">
        <f aca="false">B2247&amp;" "&amp;C2247&amp;" "&amp;D2247</f>
        <v>US Natural Gas Physical</v>
      </c>
      <c r="B2247" s="191" t="str">
        <f aca="false">IF((LEFT(N2247,2)="US"),"US","")</f>
        <v>US</v>
      </c>
      <c r="C2247" s="191" t="str">
        <f aca="false">M2247</f>
        <v>Natural Gas</v>
      </c>
      <c r="D2247" s="191" t="str">
        <f aca="false">IF(ISNUMBER(FIND("Phy",N2247))=TRUE(),"Physical","Financial")</f>
        <v>Physical</v>
      </c>
      <c r="E2247" s="191" t="n">
        <f aca="false">IF(VLOOKUP(S2247,'DD-Lookup'!$J$6:$L$50,3,FALSE())="Monthly",(YEAR(AC2247)-YEAR(AB2247))*12+MONTH(AC2247)-MONTH(AB2247)+1,(AC2247-AB2247+1))</f>
        <v>1</v>
      </c>
      <c r="F2247" s="220" t="n">
        <f aca="false">E2247*SUM(P2247:Q2247)</f>
        <v>7000</v>
      </c>
      <c r="G2247" s="196" t="n">
        <v>1246948</v>
      </c>
      <c r="H2247" s="197" t="n">
        <v>37026.3745717593</v>
      </c>
      <c r="I2247" s="0" t="s">
        <v>1430</v>
      </c>
      <c r="M2247" s="0" t="s">
        <v>927</v>
      </c>
      <c r="N2247" s="0" t="s">
        <v>1371</v>
      </c>
      <c r="O2247" s="0" t="s">
        <v>1566</v>
      </c>
      <c r="P2247" s="198" t="n">
        <v>7000</v>
      </c>
      <c r="S2247" s="0" t="s">
        <v>1343</v>
      </c>
      <c r="T2247" s="0" t="s">
        <v>772</v>
      </c>
      <c r="U2247" s="200" t="n">
        <v>4.415</v>
      </c>
      <c r="V2247" s="0" t="s">
        <v>2203</v>
      </c>
      <c r="W2247" s="0" t="s">
        <v>1567</v>
      </c>
      <c r="X2247" s="0" t="s">
        <v>1568</v>
      </c>
      <c r="Y2247" s="0" t="s">
        <v>1376</v>
      </c>
      <c r="Z2247" s="0" t="s">
        <v>573</v>
      </c>
      <c r="AA2247" s="0" t="n">
        <v>789691</v>
      </c>
      <c r="AB2247" s="197" t="n">
        <v>37027.875</v>
      </c>
      <c r="AC2247" s="197" t="n">
        <v>37027.875</v>
      </c>
    </row>
    <row r="2248" customFormat="false" ht="12.75" hidden="false" customHeight="false" outlineLevel="0" collapsed="false">
      <c r="A2248" s="191" t="str">
        <f aca="false">B2248&amp;" "&amp;C2248&amp;" "&amp;D2248</f>
        <v>US Natural Gas Financial</v>
      </c>
      <c r="B2248" s="191" t="str">
        <f aca="false">IF((LEFT(N2248,2)="US"),"US","")</f>
        <v>US</v>
      </c>
      <c r="C2248" s="191" t="str">
        <f aca="false">M2248</f>
        <v>Natural Gas</v>
      </c>
      <c r="D2248" s="191" t="str">
        <f aca="false">IF(ISNUMBER(FIND("Phy",N2248))=TRUE(),"Physical","Financial")</f>
        <v>Financial</v>
      </c>
      <c r="E2248" s="191" t="n">
        <f aca="false">IF(VLOOKUP(S2248,'DD-Lookup'!$J$6:$L$50,3,FALSE())="Monthly",(YEAR(AC2248)-YEAR(AB2248))*12+MONTH(AC2248)-MONTH(AB2248)+1,(AC2248-AB2248+1))</f>
        <v>30</v>
      </c>
      <c r="F2248" s="220" t="n">
        <f aca="false">E2248*SUM(P2248:Q2248)</f>
        <v>150000</v>
      </c>
      <c r="G2248" s="196" t="n">
        <v>1246950</v>
      </c>
      <c r="H2248" s="197" t="n">
        <v>37026.3745833333</v>
      </c>
      <c r="I2248" s="0" t="s">
        <v>625</v>
      </c>
      <c r="M2248" s="0" t="s">
        <v>927</v>
      </c>
      <c r="N2248" s="0" t="s">
        <v>1341</v>
      </c>
      <c r="O2248" s="0" t="s">
        <v>1342</v>
      </c>
      <c r="P2248" s="198" t="n">
        <v>5000</v>
      </c>
      <c r="S2248" s="0" t="s">
        <v>1343</v>
      </c>
      <c r="T2248" s="0" t="s">
        <v>772</v>
      </c>
      <c r="U2248" s="200" t="n">
        <v>4.505</v>
      </c>
      <c r="V2248" s="0" t="s">
        <v>2632</v>
      </c>
      <c r="W2248" s="0" t="s">
        <v>1345</v>
      </c>
      <c r="X2248" s="0" t="s">
        <v>1346</v>
      </c>
      <c r="Y2248" s="0" t="s">
        <v>893</v>
      </c>
      <c r="Z2248" s="0" t="s">
        <v>573</v>
      </c>
      <c r="AA2248" s="0" t="s">
        <v>2633</v>
      </c>
      <c r="AB2248" s="197" t="n">
        <v>37043.875</v>
      </c>
      <c r="AC2248" s="197" t="n">
        <v>37072.875</v>
      </c>
      <c r="AD2248" s="0" t="n">
        <f aca="false">(AC2248-AB2248+1)*SUM(P2248:Q2248)</f>
        <v>150000</v>
      </c>
    </row>
    <row r="2249" customFormat="false" ht="12.75" hidden="false" customHeight="false" outlineLevel="0" collapsed="false">
      <c r="A2249" s="191" t="str">
        <f aca="false">B2249&amp;" "&amp;C2249&amp;" "&amp;D2249</f>
        <v> Natural Gas Physical</v>
      </c>
      <c r="B2249" s="191" t="str">
        <f aca="false">IF((LEFT(N2249,2)="US"),"US","")</f>
        <v/>
      </c>
      <c r="C2249" s="191" t="str">
        <f aca="false">M2249</f>
        <v>Natural Gas</v>
      </c>
      <c r="D2249" s="191" t="str">
        <f aca="false">IF(ISNUMBER(FIND("Phy",N2249))=TRUE(),"Physical","Financial")</f>
        <v>Physical</v>
      </c>
      <c r="E2249" s="191" t="n">
        <f aca="false">IF(VLOOKUP(S2249,'DD-Lookup'!$J$6:$L$50,3,FALSE())="Monthly",(YEAR(AC2249)-YEAR(AB2249))*12+MONTH(AC2249)-MONTH(AB2249)+1,(AC2249-AB2249+1))</f>
        <v>1</v>
      </c>
      <c r="F2249" s="220" t="n">
        <f aca="false">E2249*SUM(P2249:Q2249)</f>
        <v>50000</v>
      </c>
      <c r="G2249" s="196" t="n">
        <v>1246951</v>
      </c>
      <c r="H2249" s="197" t="n">
        <v>37026.3745833333</v>
      </c>
      <c r="I2249" s="0" t="s">
        <v>830</v>
      </c>
      <c r="M2249" s="0" t="s">
        <v>927</v>
      </c>
      <c r="N2249" s="0" t="s">
        <v>1038</v>
      </c>
      <c r="O2249" s="0" t="s">
        <v>2634</v>
      </c>
      <c r="Q2249" s="198" t="n">
        <v>50000</v>
      </c>
      <c r="S2249" s="0" t="s">
        <v>930</v>
      </c>
      <c r="T2249" s="0" t="s">
        <v>931</v>
      </c>
      <c r="U2249" s="200" t="n">
        <v>21.35</v>
      </c>
      <c r="V2249" s="0" t="s">
        <v>2635</v>
      </c>
      <c r="W2249" s="0" t="s">
        <v>1041</v>
      </c>
      <c r="X2249" s="0" t="s">
        <v>1042</v>
      </c>
      <c r="Y2249" s="0" t="s">
        <v>935</v>
      </c>
      <c r="Z2249" s="0" t="s">
        <v>800</v>
      </c>
      <c r="AA2249" s="0" t="n">
        <v>102927</v>
      </c>
      <c r="AB2249" s="197" t="n">
        <v>37027.875</v>
      </c>
      <c r="AC2249" s="197" t="n">
        <v>37027.875</v>
      </c>
    </row>
    <row r="2250" customFormat="false" ht="12.75" hidden="false" customHeight="false" outlineLevel="0" collapsed="false">
      <c r="A2250" s="191" t="str">
        <f aca="false">B2250&amp;" "&amp;C2250&amp;" "&amp;D2250</f>
        <v>US Natural Gas Physical</v>
      </c>
      <c r="B2250" s="191" t="str">
        <f aca="false">IF((LEFT(N2250,2)="US"),"US","")</f>
        <v>US</v>
      </c>
      <c r="C2250" s="191" t="str">
        <f aca="false">M2250</f>
        <v>Natural Gas</v>
      </c>
      <c r="D2250" s="191" t="str">
        <f aca="false">IF(ISNUMBER(FIND("Phy",N2250))=TRUE(),"Physical","Financial")</f>
        <v>Physical</v>
      </c>
      <c r="E2250" s="191" t="n">
        <f aca="false">IF(VLOOKUP(S2250,'DD-Lookup'!$J$6:$L$50,3,FALSE())="Monthly",(YEAR(AC2250)-YEAR(AB2250))*12+MONTH(AC2250)-MONTH(AB2250)+1,(AC2250-AB2250+1))</f>
        <v>1</v>
      </c>
      <c r="F2250" s="220" t="n">
        <f aca="false">E2250*SUM(P2250:Q2250)</f>
        <v>1500</v>
      </c>
      <c r="G2250" s="196" t="n">
        <v>1246952</v>
      </c>
      <c r="H2250" s="197" t="n">
        <v>37026.3745949074</v>
      </c>
      <c r="I2250" s="0" t="s">
        <v>2429</v>
      </c>
      <c r="M2250" s="0" t="s">
        <v>927</v>
      </c>
      <c r="N2250" s="0" t="s">
        <v>1371</v>
      </c>
      <c r="O2250" s="0" t="s">
        <v>1680</v>
      </c>
      <c r="Q2250" s="198" t="n">
        <v>1500</v>
      </c>
      <c r="S2250" s="0" t="s">
        <v>1343</v>
      </c>
      <c r="T2250" s="0" t="s">
        <v>772</v>
      </c>
      <c r="U2250" s="200" t="n">
        <v>4.385</v>
      </c>
      <c r="V2250" s="0" t="s">
        <v>2430</v>
      </c>
      <c r="W2250" s="0" t="s">
        <v>1682</v>
      </c>
      <c r="X2250" s="0" t="s">
        <v>1683</v>
      </c>
      <c r="Y2250" s="0" t="s">
        <v>1376</v>
      </c>
      <c r="Z2250" s="0" t="s">
        <v>573</v>
      </c>
      <c r="AA2250" s="0" t="n">
        <v>789693</v>
      </c>
      <c r="AB2250" s="197" t="n">
        <v>37027.875</v>
      </c>
      <c r="AC2250" s="197" t="n">
        <v>37027.875</v>
      </c>
    </row>
    <row r="2251" customFormat="false" ht="12.75" hidden="false" customHeight="false" outlineLevel="0" collapsed="false">
      <c r="A2251" s="191" t="str">
        <f aca="false">B2251&amp;" "&amp;C2251&amp;" "&amp;D2251</f>
        <v>US Natural Gas Financial</v>
      </c>
      <c r="B2251" s="191" t="str">
        <f aca="false">IF((LEFT(N2251,2)="US"),"US","")</f>
        <v>US</v>
      </c>
      <c r="C2251" s="191" t="str">
        <f aca="false">M2251</f>
        <v>Natural Gas</v>
      </c>
      <c r="D2251" s="191" t="str">
        <f aca="false">IF(ISNUMBER(FIND("Phy",N2251))=TRUE(),"Physical","Financial")</f>
        <v>Financial</v>
      </c>
      <c r="E2251" s="191" t="n">
        <f aca="false">IF(VLOOKUP(S2251,'DD-Lookup'!$J$6:$L$50,3,FALSE())="Monthly",(YEAR(AC2251)-YEAR(AB2251))*12+MONTH(AC2251)-MONTH(AB2251)+1,(AC2251-AB2251+1))</f>
        <v>153</v>
      </c>
      <c r="F2251" s="220" t="n">
        <f aca="false">E2251*SUM(P2251:Q2251)</f>
        <v>765000</v>
      </c>
      <c r="G2251" s="196" t="n">
        <v>1246953</v>
      </c>
      <c r="H2251" s="197" t="n">
        <v>37026.3746180556</v>
      </c>
      <c r="I2251" s="0" t="s">
        <v>1569</v>
      </c>
      <c r="M2251" s="0" t="s">
        <v>927</v>
      </c>
      <c r="N2251" s="0" t="s">
        <v>1341</v>
      </c>
      <c r="O2251" s="0" t="s">
        <v>1526</v>
      </c>
      <c r="P2251" s="198" t="n">
        <v>5000</v>
      </c>
      <c r="S2251" s="0" t="s">
        <v>1343</v>
      </c>
      <c r="T2251" s="0" t="s">
        <v>772</v>
      </c>
      <c r="U2251" s="200" t="n">
        <v>4.615</v>
      </c>
      <c r="V2251" s="0" t="s">
        <v>2227</v>
      </c>
      <c r="W2251" s="0" t="s">
        <v>1345</v>
      </c>
      <c r="X2251" s="0" t="s">
        <v>1346</v>
      </c>
      <c r="Y2251" s="0" t="s">
        <v>893</v>
      </c>
      <c r="Z2251" s="0" t="s">
        <v>573</v>
      </c>
      <c r="AA2251" s="0" t="s">
        <v>2636</v>
      </c>
      <c r="AB2251" s="197" t="n">
        <v>37043</v>
      </c>
      <c r="AC2251" s="197" t="n">
        <v>37195</v>
      </c>
      <c r="AD2251" s="0" t="n">
        <f aca="false">(AC2251-AB2251+1)*SUM(P2251:Q2251)</f>
        <v>765000</v>
      </c>
    </row>
    <row r="2252" customFormat="false" ht="12.75" hidden="false" customHeight="false" outlineLevel="0" collapsed="false">
      <c r="A2252" s="191" t="str">
        <f aca="false">B2252&amp;" "&amp;C2252&amp;" "&amp;D2252</f>
        <v> Natural Gas Physical</v>
      </c>
      <c r="B2252" s="191" t="str">
        <f aca="false">IF((LEFT(N2252,2)="US"),"US","")</f>
        <v/>
      </c>
      <c r="C2252" s="191" t="str">
        <f aca="false">M2252</f>
        <v>Natural Gas</v>
      </c>
      <c r="D2252" s="191" t="str">
        <f aca="false">IF(ISNUMBER(FIND("Phy",N2252))=TRUE(),"Physical","Financial")</f>
        <v>Physical</v>
      </c>
      <c r="E2252" s="191" t="n">
        <f aca="false">IF(VLOOKUP(S2252,'DD-Lookup'!$J$6:$L$50,3,FALSE())="Monthly",(YEAR(AC2252)-YEAR(AB2252))*12+MONTH(AC2252)-MONTH(AB2252)+1,(AC2252-AB2252+1))</f>
        <v>2</v>
      </c>
      <c r="F2252" s="220" t="n">
        <f aca="false">E2252*SUM(P2252:Q2252)</f>
        <v>100000</v>
      </c>
      <c r="G2252" s="196" t="n">
        <v>1246957</v>
      </c>
      <c r="H2252" s="197" t="n">
        <v>37026.3747222222</v>
      </c>
      <c r="I2252" s="0" t="s">
        <v>838</v>
      </c>
      <c r="M2252" s="0" t="s">
        <v>927</v>
      </c>
      <c r="N2252" s="0" t="s">
        <v>928</v>
      </c>
      <c r="O2252" s="0" t="s">
        <v>985</v>
      </c>
      <c r="Q2252" s="198" t="n">
        <v>50000</v>
      </c>
      <c r="S2252" s="0" t="s">
        <v>930</v>
      </c>
      <c r="T2252" s="0" t="s">
        <v>931</v>
      </c>
      <c r="U2252" s="200" t="n">
        <v>19.55</v>
      </c>
      <c r="V2252" s="0" t="s">
        <v>953</v>
      </c>
      <c r="W2252" s="0" t="s">
        <v>954</v>
      </c>
      <c r="X2252" s="0" t="s">
        <v>934</v>
      </c>
      <c r="Y2252" s="0" t="s">
        <v>935</v>
      </c>
      <c r="Z2252" s="0" t="s">
        <v>800</v>
      </c>
      <c r="AA2252" s="0" t="n">
        <v>102928</v>
      </c>
      <c r="AB2252" s="197" t="n">
        <v>37030.875</v>
      </c>
      <c r="AC2252" s="197" t="n">
        <v>37031.875</v>
      </c>
    </row>
    <row r="2253" customFormat="false" ht="12.75" hidden="false" customHeight="false" outlineLevel="0" collapsed="false">
      <c r="A2253" s="191" t="str">
        <f aca="false">B2253&amp;" "&amp;C2253&amp;" "&amp;D2253</f>
        <v>US Natural Gas Physical</v>
      </c>
      <c r="B2253" s="191" t="str">
        <f aca="false">IF((LEFT(N2253,2)="US"),"US","")</f>
        <v>US</v>
      </c>
      <c r="C2253" s="191" t="str">
        <f aca="false">M2253</f>
        <v>Natural Gas</v>
      </c>
      <c r="D2253" s="191" t="str">
        <f aca="false">IF(ISNUMBER(FIND("Phy",N2253))=TRUE(),"Physical","Financial")</f>
        <v>Physical</v>
      </c>
      <c r="E2253" s="191" t="n">
        <f aca="false">IF(VLOOKUP(S2253,'DD-Lookup'!$J$6:$L$50,3,FALSE())="Monthly",(YEAR(AC2253)-YEAR(AB2253))*12+MONTH(AC2253)-MONTH(AB2253)+1,(AC2253-AB2253+1))</f>
        <v>1</v>
      </c>
      <c r="F2253" s="220" t="n">
        <f aca="false">E2253*SUM(P2253:Q2253)</f>
        <v>10000</v>
      </c>
      <c r="G2253" s="196" t="n">
        <v>1246956</v>
      </c>
      <c r="H2253" s="197" t="n">
        <v>37026.3747222222</v>
      </c>
      <c r="I2253" s="0" t="s">
        <v>625</v>
      </c>
      <c r="M2253" s="0" t="s">
        <v>927</v>
      </c>
      <c r="N2253" s="0" t="s">
        <v>1371</v>
      </c>
      <c r="O2253" s="0" t="s">
        <v>1566</v>
      </c>
      <c r="Q2253" s="198" t="n">
        <v>10000</v>
      </c>
      <c r="S2253" s="0" t="s">
        <v>1343</v>
      </c>
      <c r="T2253" s="0" t="s">
        <v>772</v>
      </c>
      <c r="U2253" s="200" t="n">
        <v>4.425</v>
      </c>
      <c r="V2253" s="0" t="s">
        <v>1506</v>
      </c>
      <c r="W2253" s="0" t="s">
        <v>1567</v>
      </c>
      <c r="X2253" s="0" t="s">
        <v>1568</v>
      </c>
      <c r="Y2253" s="0" t="s">
        <v>1376</v>
      </c>
      <c r="Z2253" s="0" t="s">
        <v>573</v>
      </c>
      <c r="AA2253" s="0" t="n">
        <v>789695</v>
      </c>
      <c r="AB2253" s="197" t="n">
        <v>37027.875</v>
      </c>
      <c r="AC2253" s="197" t="n">
        <v>37027.875</v>
      </c>
    </row>
    <row r="2254" customFormat="false" ht="12.75" hidden="false" customHeight="false" outlineLevel="0" collapsed="false">
      <c r="A2254" s="191" t="str">
        <f aca="false">B2254&amp;" "&amp;C2254&amp;" "&amp;D2254</f>
        <v>US Natural Gas Physical</v>
      </c>
      <c r="B2254" s="191" t="str">
        <f aca="false">IF((LEFT(N2254,2)="US"),"US","")</f>
        <v>US</v>
      </c>
      <c r="C2254" s="191" t="str">
        <f aca="false">M2254</f>
        <v>Natural Gas</v>
      </c>
      <c r="D2254" s="191" t="str">
        <f aca="false">IF(ISNUMBER(FIND("Phy",N2254))=TRUE(),"Physical","Financial")</f>
        <v>Physical</v>
      </c>
      <c r="E2254" s="191" t="n">
        <f aca="false">IF(VLOOKUP(S2254,'DD-Lookup'!$J$6:$L$50,3,FALSE())="Monthly",(YEAR(AC2254)-YEAR(AB2254))*12+MONTH(AC2254)-MONTH(AB2254)+1,(AC2254-AB2254+1))</f>
        <v>1</v>
      </c>
      <c r="F2254" s="220" t="n">
        <f aca="false">E2254*SUM(P2254:Q2254)</f>
        <v>5000</v>
      </c>
      <c r="G2254" s="196" t="n">
        <v>1246959</v>
      </c>
      <c r="H2254" s="197" t="n">
        <v>37026.3747337963</v>
      </c>
      <c r="I2254" s="0" t="s">
        <v>2329</v>
      </c>
      <c r="M2254" s="0" t="s">
        <v>927</v>
      </c>
      <c r="N2254" s="0" t="s">
        <v>1371</v>
      </c>
      <c r="O2254" s="0" t="s">
        <v>1696</v>
      </c>
      <c r="Q2254" s="198" t="n">
        <v>5000</v>
      </c>
      <c r="S2254" s="0" t="s">
        <v>1343</v>
      </c>
      <c r="T2254" s="0" t="s">
        <v>772</v>
      </c>
      <c r="U2254" s="200" t="n">
        <v>4.42</v>
      </c>
      <c r="V2254" s="0" t="s">
        <v>2637</v>
      </c>
      <c r="W2254" s="0" t="s">
        <v>1567</v>
      </c>
      <c r="X2254" s="0" t="s">
        <v>1683</v>
      </c>
      <c r="Y2254" s="0" t="s">
        <v>1376</v>
      </c>
      <c r="Z2254" s="0" t="s">
        <v>573</v>
      </c>
      <c r="AA2254" s="0" t="n">
        <v>789696</v>
      </c>
      <c r="AB2254" s="197" t="n">
        <v>37027.875</v>
      </c>
      <c r="AC2254" s="197" t="n">
        <v>37027.875</v>
      </c>
    </row>
    <row r="2255" customFormat="false" ht="12.75" hidden="false" customHeight="false" outlineLevel="0" collapsed="false">
      <c r="A2255" s="191" t="str">
        <f aca="false">B2255&amp;" "&amp;C2255&amp;" "&amp;D2255</f>
        <v>US Natural Gas Physical</v>
      </c>
      <c r="B2255" s="191" t="str">
        <f aca="false">IF((LEFT(N2255,2)="US"),"US","")</f>
        <v>US</v>
      </c>
      <c r="C2255" s="191" t="str">
        <f aca="false">M2255</f>
        <v>Natural Gas</v>
      </c>
      <c r="D2255" s="191" t="str">
        <f aca="false">IF(ISNUMBER(FIND("Phy",N2255))=TRUE(),"Physical","Financial")</f>
        <v>Physical</v>
      </c>
      <c r="E2255" s="191" t="n">
        <f aca="false">IF(VLOOKUP(S2255,'DD-Lookup'!$J$6:$L$50,3,FALSE())="Monthly",(YEAR(AC2255)-YEAR(AB2255))*12+MONTH(AC2255)-MONTH(AB2255)+1,(AC2255-AB2255+1))</f>
        <v>1</v>
      </c>
      <c r="F2255" s="220" t="n">
        <f aca="false">E2255*SUM(P2255:Q2255)</f>
        <v>10000</v>
      </c>
      <c r="G2255" s="196" t="n">
        <v>1246958</v>
      </c>
      <c r="H2255" s="197" t="n">
        <v>37026.3747337963</v>
      </c>
      <c r="I2255" s="0" t="s">
        <v>1251</v>
      </c>
      <c r="M2255" s="0" t="s">
        <v>927</v>
      </c>
      <c r="N2255" s="0" t="s">
        <v>1814</v>
      </c>
      <c r="O2255" s="0" t="s">
        <v>1907</v>
      </c>
      <c r="P2255" s="198" t="n">
        <v>10000</v>
      </c>
      <c r="S2255" s="0" t="s">
        <v>1343</v>
      </c>
      <c r="T2255" s="0" t="s">
        <v>772</v>
      </c>
      <c r="U2255" s="200" t="n">
        <v>4.46</v>
      </c>
      <c r="V2255" s="0" t="s">
        <v>2008</v>
      </c>
      <c r="W2255" s="0" t="s">
        <v>1909</v>
      </c>
      <c r="X2255" s="0" t="s">
        <v>1818</v>
      </c>
      <c r="Y2255" s="0" t="s">
        <v>1376</v>
      </c>
      <c r="Z2255" s="0" t="s">
        <v>1819</v>
      </c>
      <c r="AA2255" s="0" t="n">
        <v>789697</v>
      </c>
      <c r="AB2255" s="197" t="n">
        <v>37027.875</v>
      </c>
      <c r="AC2255" s="197" t="n">
        <v>37027.875</v>
      </c>
    </row>
    <row r="2256" customFormat="false" ht="12.75" hidden="false" customHeight="false" outlineLevel="0" collapsed="false">
      <c r="A2256" s="191" t="str">
        <f aca="false">B2256&amp;" "&amp;C2256&amp;" "&amp;D2256</f>
        <v> Power Physical</v>
      </c>
      <c r="B2256" s="191" t="str">
        <f aca="false">IF((LEFT(N2256,2)="US"),"US","")</f>
        <v/>
      </c>
      <c r="C2256" s="191" t="str">
        <f aca="false">M2256</f>
        <v>Power</v>
      </c>
      <c r="D2256" s="191" t="str">
        <f aca="false">IF(ISNUMBER(FIND("Phy",N2256))=TRUE(),"Physical","Financial")</f>
        <v>Physical</v>
      </c>
      <c r="E2256" s="191" t="n">
        <f aca="false">IF(VLOOKUP(S2256,'DD-Lookup'!$J$6:$L$50,3,FALSE())="Monthly",(YEAR(AC2256)-YEAR(AB2256))*12+MONTH(AC2256)-MONTH(AB2256)+1,(AC2256-AB2256+1))</f>
        <v>7</v>
      </c>
      <c r="F2256" s="220" t="n">
        <f aca="false">E2256*SUM(P2256:Q2256)</f>
        <v>175</v>
      </c>
      <c r="G2256" s="196" t="n">
        <v>1246960</v>
      </c>
      <c r="H2256" s="197" t="n">
        <v>37026.3747453704</v>
      </c>
      <c r="I2256" s="0" t="s">
        <v>1102</v>
      </c>
      <c r="M2256" s="0" t="s">
        <v>72</v>
      </c>
      <c r="N2256" s="0" t="s">
        <v>793</v>
      </c>
      <c r="O2256" s="0" t="s">
        <v>1294</v>
      </c>
      <c r="P2256" s="198" t="n">
        <v>25</v>
      </c>
      <c r="S2256" s="0" t="s">
        <v>781</v>
      </c>
      <c r="T2256" s="0" t="s">
        <v>795</v>
      </c>
      <c r="U2256" s="200" t="n">
        <v>19.5</v>
      </c>
      <c r="V2256" s="0" t="s">
        <v>1641</v>
      </c>
      <c r="W2256" s="0" t="s">
        <v>797</v>
      </c>
      <c r="X2256" s="0" t="s">
        <v>798</v>
      </c>
      <c r="Y2256" s="0" t="s">
        <v>799</v>
      </c>
      <c r="Z2256" s="0" t="s">
        <v>800</v>
      </c>
      <c r="AA2256" s="0" t="n">
        <v>102434.1</v>
      </c>
      <c r="AB2256" s="197" t="n">
        <v>37032.875</v>
      </c>
      <c r="AC2256" s="197" t="n">
        <v>37038.875</v>
      </c>
    </row>
    <row r="2257" customFormat="false" ht="12.75" hidden="false" customHeight="false" outlineLevel="0" collapsed="false">
      <c r="A2257" s="191" t="str">
        <f aca="false">B2257&amp;" "&amp;C2257&amp;" "&amp;D2257</f>
        <v>US Natural Gas Physical</v>
      </c>
      <c r="B2257" s="191" t="str">
        <f aca="false">IF((LEFT(N2257,2)="US"),"US","")</f>
        <v>US</v>
      </c>
      <c r="C2257" s="191" t="str">
        <f aca="false">M2257</f>
        <v>Natural Gas</v>
      </c>
      <c r="D2257" s="191" t="str">
        <f aca="false">IF(ISNUMBER(FIND("Phy",N2257))=TRUE(),"Physical","Financial")</f>
        <v>Physical</v>
      </c>
      <c r="E2257" s="191" t="n">
        <f aca="false">IF(VLOOKUP(S2257,'DD-Lookup'!$J$6:$L$50,3,FALSE())="Monthly",(YEAR(AC2257)-YEAR(AB2257))*12+MONTH(AC2257)-MONTH(AB2257)+1,(AC2257-AB2257+1))</f>
        <v>1</v>
      </c>
      <c r="F2257" s="220" t="n">
        <f aca="false">E2257*SUM(P2257:Q2257)</f>
        <v>10000</v>
      </c>
      <c r="G2257" s="196" t="n">
        <v>1246961</v>
      </c>
      <c r="H2257" s="197" t="n">
        <v>37026.3747685185</v>
      </c>
      <c r="I2257" s="0" t="s">
        <v>625</v>
      </c>
      <c r="M2257" s="0" t="s">
        <v>927</v>
      </c>
      <c r="N2257" s="0" t="s">
        <v>1371</v>
      </c>
      <c r="O2257" s="0" t="s">
        <v>1469</v>
      </c>
      <c r="P2257" s="198" t="n">
        <v>10000</v>
      </c>
      <c r="S2257" s="0" t="s">
        <v>1343</v>
      </c>
      <c r="T2257" s="0" t="s">
        <v>772</v>
      </c>
      <c r="U2257" s="200" t="n">
        <v>4.43</v>
      </c>
      <c r="V2257" s="0" t="s">
        <v>1506</v>
      </c>
      <c r="W2257" s="0" t="s">
        <v>1459</v>
      </c>
      <c r="X2257" s="0" t="s">
        <v>1460</v>
      </c>
      <c r="Y2257" s="0" t="s">
        <v>1376</v>
      </c>
      <c r="Z2257" s="0" t="s">
        <v>573</v>
      </c>
      <c r="AA2257" s="0" t="n">
        <v>789698</v>
      </c>
      <c r="AB2257" s="197" t="n">
        <v>37027.875</v>
      </c>
      <c r="AC2257" s="197" t="n">
        <v>37027.875</v>
      </c>
    </row>
    <row r="2258" customFormat="false" ht="12.75" hidden="false" customHeight="false" outlineLevel="0" collapsed="false">
      <c r="A2258" s="191" t="str">
        <f aca="false">B2258&amp;" "&amp;C2258&amp;" "&amp;D2258</f>
        <v>US Natural Gas Physical</v>
      </c>
      <c r="B2258" s="191" t="str">
        <f aca="false">IF((LEFT(N2258,2)="US"),"US","")</f>
        <v>US</v>
      </c>
      <c r="C2258" s="191" t="str">
        <f aca="false">M2258</f>
        <v>Natural Gas</v>
      </c>
      <c r="D2258" s="191" t="str">
        <f aca="false">IF(ISNUMBER(FIND("Phy",N2258))=TRUE(),"Physical","Financial")</f>
        <v>Physical</v>
      </c>
      <c r="E2258" s="191" t="n">
        <f aca="false">IF(VLOOKUP(S2258,'DD-Lookup'!$J$6:$L$50,3,FALSE())="Monthly",(YEAR(AC2258)-YEAR(AB2258))*12+MONTH(AC2258)-MONTH(AB2258)+1,(AC2258-AB2258+1))</f>
        <v>1</v>
      </c>
      <c r="F2258" s="220" t="n">
        <f aca="false">E2258*SUM(P2258:Q2258)</f>
        <v>10000</v>
      </c>
      <c r="G2258" s="196" t="n">
        <v>1246962</v>
      </c>
      <c r="H2258" s="197" t="n">
        <v>37026.3747800926</v>
      </c>
      <c r="I2258" s="0" t="s">
        <v>1976</v>
      </c>
      <c r="M2258" s="0" t="s">
        <v>927</v>
      </c>
      <c r="N2258" s="0" t="s">
        <v>1371</v>
      </c>
      <c r="O2258" s="0" t="s">
        <v>1553</v>
      </c>
      <c r="P2258" s="198" t="n">
        <v>10000</v>
      </c>
      <c r="S2258" s="0" t="s">
        <v>1343</v>
      </c>
      <c r="T2258" s="0" t="s">
        <v>772</v>
      </c>
      <c r="U2258" s="200" t="n">
        <v>4.45</v>
      </c>
      <c r="V2258" s="0" t="s">
        <v>1977</v>
      </c>
      <c r="W2258" s="0" t="s">
        <v>1555</v>
      </c>
      <c r="X2258" s="0" t="s">
        <v>1556</v>
      </c>
      <c r="Y2258" s="0" t="s">
        <v>1376</v>
      </c>
      <c r="Z2258" s="0" t="s">
        <v>573</v>
      </c>
      <c r="AA2258" s="0" t="n">
        <v>789699</v>
      </c>
      <c r="AB2258" s="197" t="n">
        <v>37027.875</v>
      </c>
      <c r="AC2258" s="197" t="n">
        <v>37027.875</v>
      </c>
    </row>
    <row r="2259" customFormat="false" ht="12.75" hidden="false" customHeight="false" outlineLevel="0" collapsed="false">
      <c r="A2259" s="191" t="str">
        <f aca="false">B2259&amp;" "&amp;C2259&amp;" "&amp;D2259</f>
        <v>US Natural Gas Physical</v>
      </c>
      <c r="B2259" s="191" t="str">
        <f aca="false">IF((LEFT(N2259,2)="US"),"US","")</f>
        <v>US</v>
      </c>
      <c r="C2259" s="191" t="str">
        <f aca="false">M2259</f>
        <v>Natural Gas</v>
      </c>
      <c r="D2259" s="191" t="str">
        <f aca="false">IF(ISNUMBER(FIND("Phy",N2259))=TRUE(),"Physical","Financial")</f>
        <v>Physical</v>
      </c>
      <c r="E2259" s="191" t="n">
        <f aca="false">IF(VLOOKUP(S2259,'DD-Lookup'!$J$6:$L$50,3,FALSE())="Monthly",(YEAR(AC2259)-YEAR(AB2259))*12+MONTH(AC2259)-MONTH(AB2259)+1,(AC2259-AB2259+1))</f>
        <v>1</v>
      </c>
      <c r="F2259" s="220" t="n">
        <f aca="false">E2259*SUM(P2259:Q2259)</f>
        <v>1780</v>
      </c>
      <c r="G2259" s="196" t="n">
        <v>1246963</v>
      </c>
      <c r="H2259" s="197" t="n">
        <v>37026.3748032407</v>
      </c>
      <c r="I2259" s="0" t="s">
        <v>1664</v>
      </c>
      <c r="M2259" s="0" t="s">
        <v>927</v>
      </c>
      <c r="N2259" s="0" t="s">
        <v>1371</v>
      </c>
      <c r="O2259" s="0" t="s">
        <v>2095</v>
      </c>
      <c r="P2259" s="198" t="n">
        <v>1780</v>
      </c>
      <c r="S2259" s="0" t="s">
        <v>1343</v>
      </c>
      <c r="T2259" s="0" t="s">
        <v>772</v>
      </c>
      <c r="U2259" s="200" t="n">
        <v>4.635</v>
      </c>
      <c r="V2259" s="0" t="s">
        <v>2056</v>
      </c>
      <c r="W2259" s="0" t="s">
        <v>1587</v>
      </c>
      <c r="X2259" s="0" t="s">
        <v>1588</v>
      </c>
      <c r="Y2259" s="0" t="s">
        <v>1376</v>
      </c>
      <c r="Z2259" s="0" t="s">
        <v>573</v>
      </c>
      <c r="AA2259" s="0" t="n">
        <v>789700</v>
      </c>
      <c r="AB2259" s="197" t="n">
        <v>37027.875</v>
      </c>
      <c r="AC2259" s="197" t="n">
        <v>37027.875</v>
      </c>
    </row>
    <row r="2260" customFormat="false" ht="12.75" hidden="false" customHeight="false" outlineLevel="0" collapsed="false">
      <c r="A2260" s="191" t="str">
        <f aca="false">B2260&amp;" "&amp;C2260&amp;" "&amp;D2260</f>
        <v>US Natural Gas Physical</v>
      </c>
      <c r="B2260" s="191" t="str">
        <f aca="false">IF((LEFT(N2260,2)="US"),"US","")</f>
        <v>US</v>
      </c>
      <c r="C2260" s="191" t="str">
        <f aca="false">M2260</f>
        <v>Natural Gas</v>
      </c>
      <c r="D2260" s="191" t="str">
        <f aca="false">IF(ISNUMBER(FIND("Phy",N2260))=TRUE(),"Physical","Financial")</f>
        <v>Physical</v>
      </c>
      <c r="E2260" s="191" t="n">
        <f aca="false">IF(VLOOKUP(S2260,'DD-Lookup'!$J$6:$L$50,3,FALSE())="Monthly",(YEAR(AC2260)-YEAR(AB2260))*12+MONTH(AC2260)-MONTH(AB2260)+1,(AC2260-AB2260+1))</f>
        <v>16</v>
      </c>
      <c r="F2260" s="220" t="n">
        <f aca="false">E2260*SUM(P2260:Q2260)</f>
        <v>160000</v>
      </c>
      <c r="G2260" s="196" t="n">
        <v>1246964</v>
      </c>
      <c r="H2260" s="197" t="n">
        <v>37026.3748148148</v>
      </c>
      <c r="I2260" s="0" t="s">
        <v>2373</v>
      </c>
      <c r="M2260" s="0" t="s">
        <v>927</v>
      </c>
      <c r="N2260" s="0" t="s">
        <v>1371</v>
      </c>
      <c r="O2260" s="0" t="s">
        <v>1585</v>
      </c>
      <c r="P2260" s="198" t="n">
        <v>10000</v>
      </c>
      <c r="S2260" s="0" t="s">
        <v>1343</v>
      </c>
      <c r="T2260" s="0" t="s">
        <v>772</v>
      </c>
      <c r="U2260" s="200" t="n">
        <v>4.635</v>
      </c>
      <c r="V2260" s="0" t="s">
        <v>2450</v>
      </c>
      <c r="W2260" s="0" t="s">
        <v>1587</v>
      </c>
      <c r="X2260" s="0" t="s">
        <v>1588</v>
      </c>
      <c r="Y2260" s="0" t="s">
        <v>1376</v>
      </c>
      <c r="Z2260" s="0" t="s">
        <v>573</v>
      </c>
      <c r="AA2260" s="0" t="n">
        <v>789703</v>
      </c>
      <c r="AB2260" s="197" t="n">
        <v>37027.875</v>
      </c>
      <c r="AC2260" s="197" t="n">
        <v>37042.875</v>
      </c>
    </row>
    <row r="2261" customFormat="false" ht="12.75" hidden="false" customHeight="false" outlineLevel="0" collapsed="false">
      <c r="A2261" s="191" t="str">
        <f aca="false">B2261&amp;" "&amp;C2261&amp;" "&amp;D2261</f>
        <v>US Natural Gas Physical</v>
      </c>
      <c r="B2261" s="191" t="str">
        <f aca="false">IF((LEFT(N2261,2)="US"),"US","")</f>
        <v>US</v>
      </c>
      <c r="C2261" s="191" t="str">
        <f aca="false">M2261</f>
        <v>Natural Gas</v>
      </c>
      <c r="D2261" s="191" t="str">
        <f aca="false">IF(ISNUMBER(FIND("Phy",N2261))=TRUE(),"Physical","Financial")</f>
        <v>Physical</v>
      </c>
      <c r="E2261" s="191" t="n">
        <f aca="false">IF(VLOOKUP(S2261,'DD-Lookup'!$J$6:$L$50,3,FALSE())="Monthly",(YEAR(AC2261)-YEAR(AB2261))*12+MONTH(AC2261)-MONTH(AB2261)+1,(AC2261-AB2261+1))</f>
        <v>1</v>
      </c>
      <c r="F2261" s="220" t="n">
        <f aca="false">E2261*SUM(P2261:Q2261)</f>
        <v>5000</v>
      </c>
      <c r="G2261" s="196" t="n">
        <v>1246966</v>
      </c>
      <c r="H2261" s="197" t="n">
        <v>37026.374837963</v>
      </c>
      <c r="I2261" s="0" t="s">
        <v>1535</v>
      </c>
      <c r="M2261" s="0" t="s">
        <v>927</v>
      </c>
      <c r="N2261" s="0" t="s">
        <v>1371</v>
      </c>
      <c r="O2261" s="0" t="s">
        <v>1423</v>
      </c>
      <c r="Q2261" s="198" t="n">
        <v>5000</v>
      </c>
      <c r="S2261" s="0" t="s">
        <v>1343</v>
      </c>
      <c r="T2261" s="0" t="s">
        <v>772</v>
      </c>
      <c r="U2261" s="200" t="n">
        <v>4.34</v>
      </c>
      <c r="V2261" s="0" t="s">
        <v>2638</v>
      </c>
      <c r="W2261" s="0" t="s">
        <v>1424</v>
      </c>
      <c r="X2261" s="0" t="s">
        <v>1425</v>
      </c>
      <c r="Y2261" s="0" t="s">
        <v>1376</v>
      </c>
      <c r="Z2261" s="0" t="s">
        <v>573</v>
      </c>
      <c r="AA2261" s="0" t="n">
        <v>789701</v>
      </c>
      <c r="AB2261" s="197" t="n">
        <v>37027.875</v>
      </c>
      <c r="AC2261" s="197" t="n">
        <v>37027.875</v>
      </c>
    </row>
    <row r="2262" customFormat="false" ht="12.75" hidden="false" customHeight="false" outlineLevel="0" collapsed="false">
      <c r="A2262" s="191" t="str">
        <f aca="false">B2262&amp;" "&amp;C2262&amp;" "&amp;D2262</f>
        <v>US Natural Gas Physical</v>
      </c>
      <c r="B2262" s="191" t="str">
        <f aca="false">IF((LEFT(N2262,2)="US"),"US","")</f>
        <v>US</v>
      </c>
      <c r="C2262" s="191" t="str">
        <f aca="false">M2262</f>
        <v>Natural Gas</v>
      </c>
      <c r="D2262" s="191" t="str">
        <f aca="false">IF(ISNUMBER(FIND("Phy",N2262))=TRUE(),"Physical","Financial")</f>
        <v>Physical</v>
      </c>
      <c r="E2262" s="191" t="n">
        <f aca="false">IF(VLOOKUP(S2262,'DD-Lookup'!$J$6:$L$50,3,FALSE())="Monthly",(YEAR(AC2262)-YEAR(AB2262))*12+MONTH(AC2262)-MONTH(AB2262)+1,(AC2262-AB2262+1))</f>
        <v>1</v>
      </c>
      <c r="F2262" s="220" t="n">
        <f aca="false">E2262*SUM(P2262:Q2262)</f>
        <v>10000</v>
      </c>
      <c r="G2262" s="196" t="n">
        <v>1246968</v>
      </c>
      <c r="H2262" s="197" t="n">
        <v>37026.3748611111</v>
      </c>
      <c r="I2262" s="0" t="s">
        <v>1251</v>
      </c>
      <c r="M2262" s="0" t="s">
        <v>927</v>
      </c>
      <c r="N2262" s="0" t="s">
        <v>1371</v>
      </c>
      <c r="O2262" s="0" t="s">
        <v>1457</v>
      </c>
      <c r="P2262" s="198" t="n">
        <v>10000</v>
      </c>
      <c r="S2262" s="0" t="s">
        <v>1343</v>
      </c>
      <c r="T2262" s="0" t="s">
        <v>772</v>
      </c>
      <c r="U2262" s="200" t="n">
        <v>4.43</v>
      </c>
      <c r="V2262" s="0" t="s">
        <v>1373</v>
      </c>
      <c r="W2262" s="0" t="s">
        <v>1459</v>
      </c>
      <c r="X2262" s="0" t="s">
        <v>1460</v>
      </c>
      <c r="Y2262" s="0" t="s">
        <v>1376</v>
      </c>
      <c r="Z2262" s="0" t="s">
        <v>573</v>
      </c>
      <c r="AA2262" s="0" t="n">
        <v>789702</v>
      </c>
      <c r="AB2262" s="197" t="n">
        <v>37027.875</v>
      </c>
      <c r="AC2262" s="197" t="n">
        <v>37027.875</v>
      </c>
    </row>
    <row r="2263" customFormat="false" ht="12.75" hidden="false" customHeight="false" outlineLevel="0" collapsed="false">
      <c r="A2263" s="191" t="str">
        <f aca="false">B2263&amp;" "&amp;C2263&amp;" "&amp;D2263</f>
        <v>US Natural Gas Physical</v>
      </c>
      <c r="B2263" s="191" t="str">
        <f aca="false">IF((LEFT(N2263,2)="US"),"US","")</f>
        <v>US</v>
      </c>
      <c r="C2263" s="191" t="str">
        <f aca="false">M2263</f>
        <v>Natural Gas</v>
      </c>
      <c r="D2263" s="191" t="str">
        <f aca="false">IF(ISNUMBER(FIND("Phy",N2263))=TRUE(),"Physical","Financial")</f>
        <v>Physical</v>
      </c>
      <c r="E2263" s="191" t="n">
        <f aca="false">IF(VLOOKUP(S2263,'DD-Lookup'!$J$6:$L$50,3,FALSE())="Monthly",(YEAR(AC2263)-YEAR(AB2263))*12+MONTH(AC2263)-MONTH(AB2263)+1,(AC2263-AB2263+1))</f>
        <v>1</v>
      </c>
      <c r="F2263" s="220" t="n">
        <f aca="false">E2263*SUM(P2263:Q2263)</f>
        <v>4085</v>
      </c>
      <c r="G2263" s="196" t="n">
        <v>1246967</v>
      </c>
      <c r="H2263" s="197" t="n">
        <v>37026.3748611111</v>
      </c>
      <c r="I2263" s="0" t="s">
        <v>1187</v>
      </c>
      <c r="M2263" s="0" t="s">
        <v>927</v>
      </c>
      <c r="N2263" s="0" t="s">
        <v>1371</v>
      </c>
      <c r="O2263" s="0" t="s">
        <v>1612</v>
      </c>
      <c r="P2263" s="198" t="n">
        <v>4085</v>
      </c>
      <c r="S2263" s="0" t="s">
        <v>1343</v>
      </c>
      <c r="T2263" s="0" t="s">
        <v>772</v>
      </c>
      <c r="U2263" s="200" t="n">
        <v>4.705</v>
      </c>
      <c r="V2263" s="0" t="s">
        <v>2205</v>
      </c>
      <c r="W2263" s="0" t="s">
        <v>1614</v>
      </c>
      <c r="X2263" s="0" t="s">
        <v>1615</v>
      </c>
      <c r="Y2263" s="0" t="s">
        <v>1376</v>
      </c>
      <c r="Z2263" s="0" t="s">
        <v>573</v>
      </c>
      <c r="AA2263" s="0" t="n">
        <v>789704</v>
      </c>
      <c r="AB2263" s="197" t="n">
        <v>37027.875</v>
      </c>
      <c r="AC2263" s="197" t="n">
        <v>37027.875</v>
      </c>
    </row>
    <row r="2264" customFormat="false" ht="12.75" hidden="false" customHeight="false" outlineLevel="0" collapsed="false">
      <c r="A2264" s="191" t="str">
        <f aca="false">B2264&amp;" "&amp;C2264&amp;" "&amp;D2264</f>
        <v>US Natural Gas Financial</v>
      </c>
      <c r="B2264" s="191" t="str">
        <f aca="false">IF((LEFT(N2264,2)="US"),"US","")</f>
        <v>US</v>
      </c>
      <c r="C2264" s="191" t="str">
        <f aca="false">M2264</f>
        <v>Natural Gas</v>
      </c>
      <c r="D2264" s="191" t="str">
        <f aca="false">IF(ISNUMBER(FIND("Phy",N2264))=TRUE(),"Physical","Financial")</f>
        <v>Financial</v>
      </c>
      <c r="E2264" s="191" t="n">
        <f aca="false">IF(VLOOKUP(S2264,'DD-Lookup'!$J$6:$L$50,3,FALSE())="Monthly",(YEAR(AC2264)-YEAR(AB2264))*12+MONTH(AC2264)-MONTH(AB2264)+1,(AC2264-AB2264+1))</f>
        <v>16</v>
      </c>
      <c r="F2264" s="220" t="n">
        <f aca="false">E2264*SUM(P2264:Q2264)</f>
        <v>48000</v>
      </c>
      <c r="G2264" s="196" t="n">
        <v>1246969</v>
      </c>
      <c r="H2264" s="197" t="n">
        <v>37026.3748842593</v>
      </c>
      <c r="I2264" s="0" t="s">
        <v>2639</v>
      </c>
      <c r="M2264" s="0" t="s">
        <v>927</v>
      </c>
      <c r="N2264" s="0" t="s">
        <v>1341</v>
      </c>
      <c r="O2264" s="0" t="s">
        <v>1698</v>
      </c>
      <c r="P2264" s="198" t="n">
        <v>3000</v>
      </c>
      <c r="S2264" s="0" t="s">
        <v>1343</v>
      </c>
      <c r="T2264" s="0" t="s">
        <v>772</v>
      </c>
      <c r="U2264" s="200" t="n">
        <v>4.535</v>
      </c>
      <c r="V2264" s="0" t="s">
        <v>2640</v>
      </c>
      <c r="W2264" s="0" t="s">
        <v>1700</v>
      </c>
      <c r="X2264" s="0" t="s">
        <v>1701</v>
      </c>
      <c r="Y2264" s="0" t="s">
        <v>893</v>
      </c>
      <c r="Z2264" s="0" t="s">
        <v>573</v>
      </c>
      <c r="AA2264" s="0" t="s">
        <v>2641</v>
      </c>
      <c r="AB2264" s="197" t="n">
        <v>37027.875</v>
      </c>
      <c r="AC2264" s="197" t="n">
        <v>37042.875</v>
      </c>
      <c r="AD2264" s="0" t="n">
        <f aca="false">(AC2264-AB2264+1)*SUM(P2264:Q2264)</f>
        <v>48000</v>
      </c>
    </row>
    <row r="2265" customFormat="false" ht="12.75" hidden="false" customHeight="false" outlineLevel="0" collapsed="false">
      <c r="A2265" s="191" t="str">
        <f aca="false">B2265&amp;" "&amp;C2265&amp;" "&amp;D2265</f>
        <v>US Natural Gas Financial</v>
      </c>
      <c r="B2265" s="191" t="str">
        <f aca="false">IF((LEFT(N2265,2)="US"),"US","")</f>
        <v>US</v>
      </c>
      <c r="C2265" s="191" t="str">
        <f aca="false">M2265</f>
        <v>Natural Gas</v>
      </c>
      <c r="D2265" s="191" t="str">
        <f aca="false">IF(ISNUMBER(FIND("Phy",N2265))=TRUE(),"Physical","Financial")</f>
        <v>Financial</v>
      </c>
      <c r="E2265" s="191" t="n">
        <f aca="false">IF(VLOOKUP(S2265,'DD-Lookup'!$J$6:$L$50,3,FALSE())="Monthly",(YEAR(AC2265)-YEAR(AB2265))*12+MONTH(AC2265)-MONTH(AB2265)+1,(AC2265-AB2265+1))</f>
        <v>30</v>
      </c>
      <c r="F2265" s="220" t="n">
        <f aca="false">E2265*SUM(P2265:Q2265)</f>
        <v>300000</v>
      </c>
      <c r="G2265" s="196" t="n">
        <v>1246971</v>
      </c>
      <c r="H2265" s="197" t="n">
        <v>37026.3749074074</v>
      </c>
      <c r="I2265" s="0" t="s">
        <v>1257</v>
      </c>
      <c r="M2265" s="0" t="s">
        <v>927</v>
      </c>
      <c r="N2265" s="0" t="s">
        <v>1341</v>
      </c>
      <c r="O2265" s="0" t="s">
        <v>1342</v>
      </c>
      <c r="P2265" s="198" t="n">
        <v>10000</v>
      </c>
      <c r="S2265" s="0" t="s">
        <v>1343</v>
      </c>
      <c r="T2265" s="0" t="s">
        <v>772</v>
      </c>
      <c r="U2265" s="200" t="n">
        <v>4.5</v>
      </c>
      <c r="V2265" s="0" t="s">
        <v>2642</v>
      </c>
      <c r="W2265" s="0" t="s">
        <v>1345</v>
      </c>
      <c r="X2265" s="0" t="s">
        <v>1346</v>
      </c>
      <c r="Y2265" s="0" t="s">
        <v>893</v>
      </c>
      <c r="Z2265" s="0" t="s">
        <v>573</v>
      </c>
      <c r="AA2265" s="0" t="s">
        <v>2643</v>
      </c>
      <c r="AB2265" s="197" t="n">
        <v>37043.875</v>
      </c>
      <c r="AC2265" s="197" t="n">
        <v>37072.875</v>
      </c>
      <c r="AD2265" s="0" t="n">
        <f aca="false">(AC2265-AB2265+1)*SUM(P2265:Q2265)</f>
        <v>300000</v>
      </c>
    </row>
    <row r="2266" customFormat="false" ht="12.75" hidden="false" customHeight="false" outlineLevel="0" collapsed="false">
      <c r="A2266" s="191" t="str">
        <f aca="false">B2266&amp;" "&amp;C2266&amp;" "&amp;D2266</f>
        <v>US Natural Gas Financial</v>
      </c>
      <c r="B2266" s="191" t="str">
        <f aca="false">IF((LEFT(N2266,2)="US"),"US","")</f>
        <v>US</v>
      </c>
      <c r="C2266" s="191" t="str">
        <f aca="false">M2266</f>
        <v>Natural Gas</v>
      </c>
      <c r="D2266" s="191" t="str">
        <f aca="false">IF(ISNUMBER(FIND("Phy",N2266))=TRUE(),"Physical","Financial")</f>
        <v>Financial</v>
      </c>
      <c r="E2266" s="191" t="n">
        <f aca="false">IF(VLOOKUP(S2266,'DD-Lookup'!$J$6:$L$50,3,FALSE())="Monthly",(YEAR(AC2266)-YEAR(AB2266))*12+MONTH(AC2266)-MONTH(AB2266)+1,(AC2266-AB2266+1))</f>
        <v>153</v>
      </c>
      <c r="F2266" s="220" t="n">
        <f aca="false">E2266*SUM(P2266:Q2266)</f>
        <v>765000</v>
      </c>
      <c r="G2266" s="196" t="n">
        <v>1246972</v>
      </c>
      <c r="H2266" s="197" t="n">
        <v>37026.3749189815</v>
      </c>
      <c r="I2266" s="0" t="s">
        <v>1340</v>
      </c>
      <c r="M2266" s="0" t="s">
        <v>927</v>
      </c>
      <c r="N2266" s="0" t="s">
        <v>1341</v>
      </c>
      <c r="O2266" s="0" t="s">
        <v>1526</v>
      </c>
      <c r="P2266" s="198" t="n">
        <v>5000</v>
      </c>
      <c r="S2266" s="0" t="s">
        <v>1343</v>
      </c>
      <c r="T2266" s="0" t="s">
        <v>772</v>
      </c>
      <c r="U2266" s="200" t="n">
        <v>4.61</v>
      </c>
      <c r="V2266" s="0" t="s">
        <v>2243</v>
      </c>
      <c r="W2266" s="0" t="s">
        <v>1345</v>
      </c>
      <c r="X2266" s="0" t="s">
        <v>1346</v>
      </c>
      <c r="Y2266" s="0" t="s">
        <v>893</v>
      </c>
      <c r="Z2266" s="0" t="s">
        <v>573</v>
      </c>
      <c r="AA2266" s="0" t="s">
        <v>2644</v>
      </c>
      <c r="AB2266" s="197" t="n">
        <v>37043</v>
      </c>
      <c r="AC2266" s="197" t="n">
        <v>37195</v>
      </c>
      <c r="AD2266" s="0" t="n">
        <f aca="false">(AC2266-AB2266+1)*SUM(P2266:Q2266)</f>
        <v>765000</v>
      </c>
    </row>
    <row r="2267" customFormat="false" ht="12.75" hidden="false" customHeight="false" outlineLevel="0" collapsed="false">
      <c r="A2267" s="191" t="str">
        <f aca="false">B2267&amp;" "&amp;C2267&amp;" "&amp;D2267</f>
        <v>US Natural Gas Financial</v>
      </c>
      <c r="B2267" s="191" t="str">
        <f aca="false">IF((LEFT(N2267,2)="US"),"US","")</f>
        <v>US</v>
      </c>
      <c r="C2267" s="191" t="str">
        <f aca="false">M2267</f>
        <v>Natural Gas</v>
      </c>
      <c r="D2267" s="191" t="str">
        <f aca="false">IF(ISNUMBER(FIND("Phy",N2267))=TRUE(),"Physical","Financial")</f>
        <v>Financial</v>
      </c>
      <c r="E2267" s="191" t="n">
        <f aca="false">IF(VLOOKUP(S2267,'DD-Lookup'!$J$6:$L$50,3,FALSE())="Monthly",(YEAR(AC2267)-YEAR(AB2267))*12+MONTH(AC2267)-MONTH(AB2267)+1,(AC2267-AB2267+1))</f>
        <v>16</v>
      </c>
      <c r="F2267" s="220" t="n">
        <f aca="false">E2267*SUM(P2267:Q2267)</f>
        <v>32000</v>
      </c>
      <c r="G2267" s="196" t="n">
        <v>1246973</v>
      </c>
      <c r="H2267" s="197" t="n">
        <v>37026.3749652778</v>
      </c>
      <c r="I2267" s="0" t="s">
        <v>1383</v>
      </c>
      <c r="M2267" s="0" t="s">
        <v>927</v>
      </c>
      <c r="N2267" s="0" t="s">
        <v>1341</v>
      </c>
      <c r="O2267" s="0" t="s">
        <v>1518</v>
      </c>
      <c r="P2267" s="198" t="n">
        <v>2000</v>
      </c>
      <c r="S2267" s="0" t="s">
        <v>1343</v>
      </c>
      <c r="T2267" s="0" t="s">
        <v>772</v>
      </c>
      <c r="U2267" s="200" t="n">
        <v>4.445</v>
      </c>
      <c r="V2267" s="0" t="s">
        <v>1882</v>
      </c>
      <c r="W2267" s="0" t="s">
        <v>1520</v>
      </c>
      <c r="X2267" s="0" t="s">
        <v>1521</v>
      </c>
      <c r="Y2267" s="0" t="s">
        <v>893</v>
      </c>
      <c r="Z2267" s="0" t="s">
        <v>573</v>
      </c>
      <c r="AA2267" s="0" t="s">
        <v>2645</v>
      </c>
      <c r="AB2267" s="197" t="n">
        <v>37027.875</v>
      </c>
      <c r="AC2267" s="197" t="n">
        <v>37042.875</v>
      </c>
      <c r="AD2267" s="0" t="n">
        <f aca="false">(AC2267-AB2267+1)*SUM(P2267:Q2267)</f>
        <v>32000</v>
      </c>
    </row>
    <row r="2268" customFormat="false" ht="12.75" hidden="false" customHeight="false" outlineLevel="0" collapsed="false">
      <c r="A2268" s="191" t="str">
        <f aca="false">B2268&amp;" "&amp;C2268&amp;" "&amp;D2268</f>
        <v> Natural Gas Physical</v>
      </c>
      <c r="B2268" s="191" t="str">
        <f aca="false">IF((LEFT(N2268,2)="US"),"US","")</f>
        <v/>
      </c>
      <c r="C2268" s="191" t="str">
        <f aca="false">M2268</f>
        <v>Natural Gas</v>
      </c>
      <c r="D2268" s="191" t="str">
        <f aca="false">IF(ISNUMBER(FIND("Phy",N2268))=TRUE(),"Physical","Financial")</f>
        <v>Physical</v>
      </c>
      <c r="E2268" s="191" t="n">
        <f aca="false">IF(VLOOKUP(S2268,'DD-Lookup'!$J$6:$L$50,3,FALSE())="Monthly",(YEAR(AC2268)-YEAR(AB2268))*12+MONTH(AC2268)-MONTH(AB2268)+1,(AC2268-AB2268+1))</f>
        <v>1</v>
      </c>
      <c r="F2268" s="220" t="n">
        <f aca="false">E2268*SUM(P2268:Q2268)</f>
        <v>10000</v>
      </c>
      <c r="G2268" s="196" t="n">
        <v>1246975</v>
      </c>
      <c r="H2268" s="197" t="n">
        <v>37026.3749768519</v>
      </c>
      <c r="I2268" s="0" t="s">
        <v>2107</v>
      </c>
      <c r="M2268" s="0" t="s">
        <v>927</v>
      </c>
      <c r="N2268" s="0" t="s">
        <v>1719</v>
      </c>
      <c r="O2268" s="0" t="s">
        <v>1720</v>
      </c>
      <c r="P2268" s="198" t="n">
        <v>10000</v>
      </c>
      <c r="S2268" s="0" t="s">
        <v>327</v>
      </c>
      <c r="T2268" s="0" t="s">
        <v>1721</v>
      </c>
      <c r="U2268" s="200" t="n">
        <v>6.04</v>
      </c>
      <c r="V2268" s="0" t="s">
        <v>2108</v>
      </c>
      <c r="W2268" s="0" t="s">
        <v>1723</v>
      </c>
      <c r="X2268" s="0" t="s">
        <v>1724</v>
      </c>
      <c r="Y2268" s="0" t="s">
        <v>1376</v>
      </c>
      <c r="Z2268" s="0" t="s">
        <v>646</v>
      </c>
      <c r="AA2268" s="0" t="n">
        <v>789706</v>
      </c>
      <c r="AB2268" s="197" t="n">
        <v>37026.875</v>
      </c>
      <c r="AC2268" s="197" t="n">
        <v>37026.875</v>
      </c>
    </row>
    <row r="2269" customFormat="false" ht="12.75" hidden="false" customHeight="false" outlineLevel="0" collapsed="false">
      <c r="A2269" s="191" t="str">
        <f aca="false">B2269&amp;" "&amp;C2269&amp;" "&amp;D2269</f>
        <v>US Natural Gas Financial</v>
      </c>
      <c r="B2269" s="191" t="str">
        <f aca="false">IF((LEFT(N2269,2)="US"),"US","")</f>
        <v>US</v>
      </c>
      <c r="C2269" s="191" t="str">
        <f aca="false">M2269</f>
        <v>Natural Gas</v>
      </c>
      <c r="D2269" s="191" t="str">
        <f aca="false">IF(ISNUMBER(FIND("Phy",N2269))=TRUE(),"Physical","Financial")</f>
        <v>Financial</v>
      </c>
      <c r="E2269" s="191" t="n">
        <f aca="false">IF(VLOOKUP(S2269,'DD-Lookup'!$J$6:$L$50,3,FALSE())="Monthly",(YEAR(AC2269)-YEAR(AB2269))*12+MONTH(AC2269)-MONTH(AB2269)+1,(AC2269-AB2269+1))</f>
        <v>31</v>
      </c>
      <c r="F2269" s="220" t="n">
        <f aca="false">E2269*SUM(P2269:Q2269)</f>
        <v>310000</v>
      </c>
      <c r="G2269" s="196" t="n">
        <v>1246974</v>
      </c>
      <c r="H2269" s="197" t="n">
        <v>37026.3749768519</v>
      </c>
      <c r="I2269" s="0" t="s">
        <v>1892</v>
      </c>
      <c r="M2269" s="0" t="s">
        <v>927</v>
      </c>
      <c r="N2269" s="0" t="s">
        <v>1399</v>
      </c>
      <c r="O2269" s="0" t="s">
        <v>1497</v>
      </c>
      <c r="Q2269" s="198" t="n">
        <v>10000</v>
      </c>
      <c r="S2269" s="0" t="s">
        <v>1343</v>
      </c>
      <c r="T2269" s="0" t="s">
        <v>772</v>
      </c>
      <c r="U2269" s="200" t="n">
        <v>0.57</v>
      </c>
      <c r="V2269" s="0" t="s">
        <v>1894</v>
      </c>
      <c r="W2269" s="0" t="s">
        <v>1402</v>
      </c>
      <c r="X2269" s="0" t="s">
        <v>1403</v>
      </c>
      <c r="Y2269" s="0" t="s">
        <v>893</v>
      </c>
      <c r="Z2269" s="0" t="s">
        <v>573</v>
      </c>
      <c r="AA2269" s="0" t="s">
        <v>2646</v>
      </c>
      <c r="AB2269" s="197" t="n">
        <v>37073.875</v>
      </c>
      <c r="AC2269" s="197" t="n">
        <v>37103.875</v>
      </c>
      <c r="AD2269" s="0" t="n">
        <f aca="false">(AC2269-AB2269+1)*SUM(P2269:Q2269)</f>
        <v>310000</v>
      </c>
    </row>
    <row r="2270" customFormat="false" ht="12.75" hidden="false" customHeight="false" outlineLevel="0" collapsed="false">
      <c r="A2270" s="191" t="str">
        <f aca="false">B2270&amp;" "&amp;C2270&amp;" "&amp;D2270</f>
        <v> Natural Gas Physical</v>
      </c>
      <c r="B2270" s="191" t="str">
        <f aca="false">IF((LEFT(N2270,2)="US"),"US","")</f>
        <v/>
      </c>
      <c r="C2270" s="191" t="str">
        <f aca="false">M2270</f>
        <v>Natural Gas</v>
      </c>
      <c r="D2270" s="191" t="str">
        <f aca="false">IF(ISNUMBER(FIND("Phy",N2270))=TRUE(),"Physical","Financial")</f>
        <v>Physical</v>
      </c>
      <c r="E2270" s="191" t="n">
        <f aca="false">IF(VLOOKUP(S2270,'DD-Lookup'!$J$6:$L$50,3,FALSE())="Monthly",(YEAR(AC2270)-YEAR(AB2270))*12+MONTH(AC2270)-MONTH(AB2270)+1,(AC2270-AB2270+1))</f>
        <v>1</v>
      </c>
      <c r="F2270" s="220" t="n">
        <f aca="false">E2270*SUM(P2270:Q2270)</f>
        <v>3211</v>
      </c>
      <c r="G2270" s="196" t="n">
        <v>1246976</v>
      </c>
      <c r="H2270" s="197" t="n">
        <v>37026.3749768519</v>
      </c>
      <c r="I2270" s="0" t="s">
        <v>2150</v>
      </c>
      <c r="M2270" s="0" t="s">
        <v>927</v>
      </c>
      <c r="N2270" s="0" t="s">
        <v>1448</v>
      </c>
      <c r="O2270" s="0" t="s">
        <v>1449</v>
      </c>
      <c r="P2270" s="198" t="n">
        <v>3211</v>
      </c>
      <c r="S2270" s="0" t="s">
        <v>1343</v>
      </c>
      <c r="T2270" s="0" t="s">
        <v>772</v>
      </c>
      <c r="U2270" s="200" t="n">
        <v>4.7</v>
      </c>
      <c r="V2270" s="0" t="s">
        <v>2151</v>
      </c>
      <c r="W2270" s="0" t="s">
        <v>1451</v>
      </c>
      <c r="X2270" s="0" t="s">
        <v>1452</v>
      </c>
      <c r="Y2270" s="0" t="s">
        <v>1376</v>
      </c>
      <c r="Z2270" s="0" t="s">
        <v>573</v>
      </c>
      <c r="AA2270" s="0" t="n">
        <v>789708</v>
      </c>
      <c r="AB2270" s="197" t="n">
        <v>37027.875</v>
      </c>
      <c r="AC2270" s="197" t="n">
        <v>37027.875</v>
      </c>
    </row>
    <row r="2271" customFormat="false" ht="12.75" hidden="false" customHeight="false" outlineLevel="0" collapsed="false">
      <c r="A2271" s="191" t="str">
        <f aca="false">B2271&amp;" "&amp;C2271&amp;" "&amp;D2271</f>
        <v>US Natural Gas Physical</v>
      </c>
      <c r="B2271" s="191" t="str">
        <f aca="false">IF((LEFT(N2271,2)="US"),"US","")</f>
        <v>US</v>
      </c>
      <c r="C2271" s="191" t="str">
        <f aca="false">M2271</f>
        <v>Natural Gas</v>
      </c>
      <c r="D2271" s="191" t="str">
        <f aca="false">IF(ISNUMBER(FIND("Phy",N2271))=TRUE(),"Physical","Financial")</f>
        <v>Physical</v>
      </c>
      <c r="E2271" s="191" t="n">
        <f aca="false">IF(VLOOKUP(S2271,'DD-Lookup'!$J$6:$L$50,3,FALSE())="Monthly",(YEAR(AC2271)-YEAR(AB2271))*12+MONTH(AC2271)-MONTH(AB2271)+1,(AC2271-AB2271+1))</f>
        <v>1</v>
      </c>
      <c r="F2271" s="220" t="n">
        <f aca="false">E2271*SUM(P2271:Q2271)</f>
        <v>5000</v>
      </c>
      <c r="G2271" s="196" t="n">
        <v>1246977</v>
      </c>
      <c r="H2271" s="197" t="n">
        <v>37026.3749884259</v>
      </c>
      <c r="I2271" s="0" t="s">
        <v>625</v>
      </c>
      <c r="M2271" s="0" t="s">
        <v>927</v>
      </c>
      <c r="N2271" s="0" t="s">
        <v>1371</v>
      </c>
      <c r="O2271" s="0" t="s">
        <v>1673</v>
      </c>
      <c r="P2271" s="198" t="n">
        <v>5000</v>
      </c>
      <c r="S2271" s="0" t="s">
        <v>1343</v>
      </c>
      <c r="T2271" s="0" t="s">
        <v>772</v>
      </c>
      <c r="U2271" s="200" t="n">
        <v>4.7</v>
      </c>
      <c r="V2271" s="0" t="s">
        <v>2647</v>
      </c>
      <c r="W2271" s="0" t="s">
        <v>1675</v>
      </c>
      <c r="X2271" s="0" t="s">
        <v>1676</v>
      </c>
      <c r="Y2271" s="0" t="s">
        <v>1376</v>
      </c>
      <c r="Z2271" s="0" t="s">
        <v>573</v>
      </c>
      <c r="AA2271" s="0" t="n">
        <v>789707</v>
      </c>
      <c r="AB2271" s="197" t="n">
        <v>37027.875</v>
      </c>
      <c r="AC2271" s="197" t="n">
        <v>37027.875</v>
      </c>
    </row>
    <row r="2272" customFormat="false" ht="12.75" hidden="false" customHeight="false" outlineLevel="0" collapsed="false">
      <c r="A2272" s="191" t="str">
        <f aca="false">B2272&amp;" "&amp;C2272&amp;" "&amp;D2272</f>
        <v>US Natural Gas Physical</v>
      </c>
      <c r="B2272" s="191" t="str">
        <f aca="false">IF((LEFT(N2272,2)="US"),"US","")</f>
        <v>US</v>
      </c>
      <c r="C2272" s="191" t="str">
        <f aca="false">M2272</f>
        <v>Natural Gas</v>
      </c>
      <c r="D2272" s="191" t="str">
        <f aca="false">IF(ISNUMBER(FIND("Phy",N2272))=TRUE(),"Physical","Financial")</f>
        <v>Physical</v>
      </c>
      <c r="E2272" s="191" t="n">
        <f aca="false">IF(VLOOKUP(S2272,'DD-Lookup'!$J$6:$L$50,3,FALSE())="Monthly",(YEAR(AC2272)-YEAR(AB2272))*12+MONTH(AC2272)-MONTH(AB2272)+1,(AC2272-AB2272+1))</f>
        <v>1</v>
      </c>
      <c r="F2272" s="220" t="n">
        <f aca="false">E2272*SUM(P2272:Q2272)</f>
        <v>2500</v>
      </c>
      <c r="G2272" s="196" t="n">
        <v>1246979</v>
      </c>
      <c r="H2272" s="197" t="n">
        <v>37026.375</v>
      </c>
      <c r="I2272" s="0" t="s">
        <v>1328</v>
      </c>
      <c r="M2272" s="0" t="s">
        <v>927</v>
      </c>
      <c r="N2272" s="0" t="s">
        <v>1371</v>
      </c>
      <c r="O2272" s="0" t="s">
        <v>1372</v>
      </c>
      <c r="P2272" s="198" t="n">
        <v>2500</v>
      </c>
      <c r="S2272" s="0" t="s">
        <v>1343</v>
      </c>
      <c r="T2272" s="0" t="s">
        <v>772</v>
      </c>
      <c r="U2272" s="200" t="n">
        <v>4.57</v>
      </c>
      <c r="V2272" s="0" t="s">
        <v>2648</v>
      </c>
      <c r="W2272" s="0" t="s">
        <v>1374</v>
      </c>
      <c r="X2272" s="0" t="s">
        <v>1375</v>
      </c>
      <c r="Y2272" s="0" t="s">
        <v>1376</v>
      </c>
      <c r="Z2272" s="0" t="s">
        <v>573</v>
      </c>
      <c r="AA2272" s="0" t="n">
        <v>789709</v>
      </c>
      <c r="AB2272" s="197" t="n">
        <v>37027.875</v>
      </c>
      <c r="AC2272" s="197" t="n">
        <v>37027.875</v>
      </c>
    </row>
    <row r="2273" customFormat="false" ht="12.75" hidden="false" customHeight="false" outlineLevel="0" collapsed="false">
      <c r="A2273" s="191" t="str">
        <f aca="false">B2273&amp;" "&amp;C2273&amp;" "&amp;D2273</f>
        <v> Natural Gas Physical</v>
      </c>
      <c r="B2273" s="191" t="str">
        <f aca="false">IF((LEFT(N2273,2)="US"),"US","")</f>
        <v/>
      </c>
      <c r="C2273" s="191" t="str">
        <f aca="false">M2273</f>
        <v>Natural Gas</v>
      </c>
      <c r="D2273" s="191" t="str">
        <f aca="false">IF(ISNUMBER(FIND("Phy",N2273))=TRUE(),"Physical","Financial")</f>
        <v>Physical</v>
      </c>
      <c r="E2273" s="191" t="n">
        <f aca="false">IF(VLOOKUP(S2273,'DD-Lookup'!$J$6:$L$50,3,FALSE())="Monthly",(YEAR(AC2273)-YEAR(AB2273))*12+MONTH(AC2273)-MONTH(AB2273)+1,(AC2273-AB2273+1))</f>
        <v>1</v>
      </c>
      <c r="F2273" s="220" t="n">
        <f aca="false">E2273*SUM(P2273:Q2273)</f>
        <v>5000</v>
      </c>
      <c r="G2273" s="196" t="n">
        <v>1246981</v>
      </c>
      <c r="H2273" s="197" t="n">
        <v>37026.3751041667</v>
      </c>
      <c r="I2273" s="0" t="s">
        <v>2150</v>
      </c>
      <c r="M2273" s="0" t="s">
        <v>927</v>
      </c>
      <c r="N2273" s="0" t="s">
        <v>1719</v>
      </c>
      <c r="O2273" s="0" t="s">
        <v>2300</v>
      </c>
      <c r="P2273" s="198" t="n">
        <v>5000</v>
      </c>
      <c r="S2273" s="0" t="s">
        <v>327</v>
      </c>
      <c r="T2273" s="0" t="s">
        <v>1721</v>
      </c>
      <c r="U2273" s="200" t="n">
        <v>6.06</v>
      </c>
      <c r="V2273" s="0" t="s">
        <v>2301</v>
      </c>
      <c r="W2273" s="0" t="s">
        <v>1723</v>
      </c>
      <c r="X2273" s="0" t="s">
        <v>1724</v>
      </c>
      <c r="Y2273" s="0" t="s">
        <v>1376</v>
      </c>
      <c r="Z2273" s="0" t="s">
        <v>646</v>
      </c>
      <c r="AA2273" s="0" t="n">
        <v>789711</v>
      </c>
      <c r="AB2273" s="197" t="n">
        <v>37027.875</v>
      </c>
      <c r="AC2273" s="197" t="n">
        <v>37027.875</v>
      </c>
    </row>
    <row r="2274" customFormat="false" ht="12.75" hidden="false" customHeight="false" outlineLevel="0" collapsed="false">
      <c r="A2274" s="191" t="str">
        <f aca="false">B2274&amp;" "&amp;C2274&amp;" "&amp;D2274</f>
        <v>US Natural Gas Physical</v>
      </c>
      <c r="B2274" s="191" t="str">
        <f aca="false">IF((LEFT(N2274,2)="US"),"US","")</f>
        <v>US</v>
      </c>
      <c r="C2274" s="191" t="str">
        <f aca="false">M2274</f>
        <v>Natural Gas</v>
      </c>
      <c r="D2274" s="191" t="str">
        <f aca="false">IF(ISNUMBER(FIND("Phy",N2274))=TRUE(),"Physical","Financial")</f>
        <v>Physical</v>
      </c>
      <c r="E2274" s="191" t="n">
        <f aca="false">IF(VLOOKUP(S2274,'DD-Lookup'!$J$6:$L$50,3,FALSE())="Monthly",(YEAR(AC2274)-YEAR(AB2274))*12+MONTH(AC2274)-MONTH(AB2274)+1,(AC2274-AB2274+1))</f>
        <v>1</v>
      </c>
      <c r="F2274" s="220" t="n">
        <f aca="false">E2274*SUM(P2274:Q2274)</f>
        <v>3000</v>
      </c>
      <c r="G2274" s="196" t="n">
        <v>1246980</v>
      </c>
      <c r="H2274" s="197" t="n">
        <v>37026.3751041667</v>
      </c>
      <c r="I2274" s="0" t="s">
        <v>1661</v>
      </c>
      <c r="M2274" s="0" t="s">
        <v>927</v>
      </c>
      <c r="N2274" s="0" t="s">
        <v>1371</v>
      </c>
      <c r="O2274" s="0" t="s">
        <v>1435</v>
      </c>
      <c r="P2274" s="198" t="n">
        <v>3000</v>
      </c>
      <c r="S2274" s="0" t="s">
        <v>1343</v>
      </c>
      <c r="T2274" s="0" t="s">
        <v>772</v>
      </c>
      <c r="U2274" s="200" t="n">
        <v>4.33</v>
      </c>
      <c r="V2274" s="0" t="s">
        <v>2538</v>
      </c>
      <c r="W2274" s="0" t="s">
        <v>1424</v>
      </c>
      <c r="X2274" s="0" t="s">
        <v>1425</v>
      </c>
      <c r="Y2274" s="0" t="s">
        <v>1376</v>
      </c>
      <c r="Z2274" s="0" t="s">
        <v>573</v>
      </c>
      <c r="AA2274" s="0" t="n">
        <v>789710</v>
      </c>
      <c r="AB2274" s="197" t="n">
        <v>37027.875</v>
      </c>
      <c r="AC2274" s="197" t="n">
        <v>37027.875</v>
      </c>
    </row>
    <row r="2275" customFormat="false" ht="12.75" hidden="false" customHeight="false" outlineLevel="0" collapsed="false">
      <c r="A2275" s="191" t="str">
        <f aca="false">B2275&amp;" "&amp;C2275&amp;" "&amp;D2275</f>
        <v>US Natural Gas Financial</v>
      </c>
      <c r="B2275" s="191" t="str">
        <f aca="false">IF((LEFT(N2275,2)="US"),"US","")</f>
        <v>US</v>
      </c>
      <c r="C2275" s="191" t="str">
        <f aca="false">M2275</f>
        <v>Natural Gas</v>
      </c>
      <c r="D2275" s="191" t="str">
        <f aca="false">IF(ISNUMBER(FIND("Phy",N2275))=TRUE(),"Physical","Financial")</f>
        <v>Financial</v>
      </c>
      <c r="E2275" s="191" t="n">
        <f aca="false">IF(VLOOKUP(S2275,'DD-Lookup'!$J$6:$L$50,3,FALSE())="Monthly",(YEAR(AC2275)-YEAR(AB2275))*12+MONTH(AC2275)-MONTH(AB2275)+1,(AC2275-AB2275+1))</f>
        <v>151</v>
      </c>
      <c r="F2275" s="220" t="n">
        <f aca="false">E2275*SUM(P2275:Q2275)</f>
        <v>755000</v>
      </c>
      <c r="G2275" s="196" t="n">
        <v>1246982</v>
      </c>
      <c r="H2275" s="197" t="n">
        <v>37026.3751157407</v>
      </c>
      <c r="I2275" s="0" t="s">
        <v>609</v>
      </c>
      <c r="M2275" s="0" t="s">
        <v>927</v>
      </c>
      <c r="N2275" s="0" t="s">
        <v>1341</v>
      </c>
      <c r="O2275" s="0" t="s">
        <v>1442</v>
      </c>
      <c r="P2275" s="198" t="n">
        <v>5000</v>
      </c>
      <c r="S2275" s="0" t="s">
        <v>1343</v>
      </c>
      <c r="T2275" s="0" t="s">
        <v>772</v>
      </c>
      <c r="U2275" s="200" t="n">
        <v>4.905</v>
      </c>
      <c r="V2275" s="0" t="s">
        <v>1551</v>
      </c>
      <c r="W2275" s="0" t="s">
        <v>1345</v>
      </c>
      <c r="X2275" s="0" t="s">
        <v>1346</v>
      </c>
      <c r="Y2275" s="0" t="s">
        <v>893</v>
      </c>
      <c r="Z2275" s="0" t="s">
        <v>573</v>
      </c>
      <c r="AA2275" s="0" t="s">
        <v>2649</v>
      </c>
      <c r="AB2275" s="197" t="n">
        <v>37196</v>
      </c>
      <c r="AC2275" s="197" t="n">
        <v>37346</v>
      </c>
      <c r="AD2275" s="0" t="n">
        <f aca="false">(AC2275-AB2275+1)*SUM(P2275:Q2275)</f>
        <v>755000</v>
      </c>
    </row>
    <row r="2276" customFormat="false" ht="12.75" hidden="false" customHeight="false" outlineLevel="0" collapsed="false">
      <c r="A2276" s="191" t="str">
        <f aca="false">B2276&amp;" "&amp;C2276&amp;" "&amp;D2276</f>
        <v>US Natural Gas Physical</v>
      </c>
      <c r="B2276" s="191" t="str">
        <f aca="false">IF((LEFT(N2276,2)="US"),"US","")</f>
        <v>US</v>
      </c>
      <c r="C2276" s="191" t="str">
        <f aca="false">M2276</f>
        <v>Natural Gas</v>
      </c>
      <c r="D2276" s="191" t="str">
        <f aca="false">IF(ISNUMBER(FIND("Phy",N2276))=TRUE(),"Physical","Financial")</f>
        <v>Physical</v>
      </c>
      <c r="E2276" s="191" t="n">
        <f aca="false">IF(VLOOKUP(S2276,'DD-Lookup'!$J$6:$L$50,3,FALSE())="Monthly",(YEAR(AC2276)-YEAR(AB2276))*12+MONTH(AC2276)-MONTH(AB2276)+1,(AC2276-AB2276+1))</f>
        <v>1</v>
      </c>
      <c r="F2276" s="220" t="n">
        <f aca="false">E2276*SUM(P2276:Q2276)</f>
        <v>10000</v>
      </c>
      <c r="G2276" s="196" t="n">
        <v>1246983</v>
      </c>
      <c r="H2276" s="197" t="n">
        <v>37026.3751388889</v>
      </c>
      <c r="I2276" s="0" t="s">
        <v>1251</v>
      </c>
      <c r="M2276" s="0" t="s">
        <v>927</v>
      </c>
      <c r="N2276" s="0" t="s">
        <v>1371</v>
      </c>
      <c r="O2276" s="0" t="s">
        <v>1457</v>
      </c>
      <c r="P2276" s="198" t="n">
        <v>10000</v>
      </c>
      <c r="S2276" s="0" t="s">
        <v>1343</v>
      </c>
      <c r="T2276" s="0" t="s">
        <v>772</v>
      </c>
      <c r="U2276" s="200" t="n">
        <v>4.425</v>
      </c>
      <c r="V2276" s="0" t="s">
        <v>1373</v>
      </c>
      <c r="W2276" s="0" t="s">
        <v>1459</v>
      </c>
      <c r="X2276" s="0" t="s">
        <v>1460</v>
      </c>
      <c r="Y2276" s="0" t="s">
        <v>1376</v>
      </c>
      <c r="Z2276" s="0" t="s">
        <v>573</v>
      </c>
      <c r="AA2276" s="0" t="n">
        <v>789712</v>
      </c>
      <c r="AB2276" s="197" t="n">
        <v>37027.875</v>
      </c>
      <c r="AC2276" s="197" t="n">
        <v>37027.875</v>
      </c>
    </row>
    <row r="2277" customFormat="false" ht="12.75" hidden="false" customHeight="false" outlineLevel="0" collapsed="false">
      <c r="A2277" s="191" t="str">
        <f aca="false">B2277&amp;" "&amp;C2277&amp;" "&amp;D2277</f>
        <v>US Natural Gas Physical</v>
      </c>
      <c r="B2277" s="191" t="str">
        <f aca="false">IF((LEFT(N2277,2)="US"),"US","")</f>
        <v>US</v>
      </c>
      <c r="C2277" s="191" t="str">
        <f aca="false">M2277</f>
        <v>Natural Gas</v>
      </c>
      <c r="D2277" s="191" t="str">
        <f aca="false">IF(ISNUMBER(FIND("Phy",N2277))=TRUE(),"Physical","Financial")</f>
        <v>Physical</v>
      </c>
      <c r="E2277" s="191" t="n">
        <f aca="false">IF(VLOOKUP(S2277,'DD-Lookup'!$J$6:$L$50,3,FALSE())="Monthly",(YEAR(AC2277)-YEAR(AB2277))*12+MONTH(AC2277)-MONTH(AB2277)+1,(AC2277-AB2277+1))</f>
        <v>1</v>
      </c>
      <c r="F2277" s="220" t="n">
        <f aca="false">E2277*SUM(P2277:Q2277)</f>
        <v>5000</v>
      </c>
      <c r="G2277" s="196" t="n">
        <v>1246985</v>
      </c>
      <c r="H2277" s="197" t="n">
        <v>37026.3751736111</v>
      </c>
      <c r="I2277" s="0" t="s">
        <v>1352</v>
      </c>
      <c r="M2277" s="0" t="s">
        <v>927</v>
      </c>
      <c r="N2277" s="0" t="s">
        <v>1371</v>
      </c>
      <c r="O2277" s="0" t="s">
        <v>1436</v>
      </c>
      <c r="P2277" s="198" t="n">
        <v>5000</v>
      </c>
      <c r="S2277" s="0" t="s">
        <v>1343</v>
      </c>
      <c r="T2277" s="0" t="s">
        <v>772</v>
      </c>
      <c r="U2277" s="200" t="n">
        <v>4.345</v>
      </c>
      <c r="V2277" s="0" t="s">
        <v>2380</v>
      </c>
      <c r="W2277" s="0" t="s">
        <v>1424</v>
      </c>
      <c r="X2277" s="0" t="s">
        <v>1425</v>
      </c>
      <c r="Y2277" s="0" t="s">
        <v>1376</v>
      </c>
      <c r="Z2277" s="0" t="s">
        <v>573</v>
      </c>
      <c r="AA2277" s="0" t="n">
        <v>789713</v>
      </c>
      <c r="AB2277" s="197" t="n">
        <v>37027.875</v>
      </c>
      <c r="AC2277" s="197" t="n">
        <v>37027.875</v>
      </c>
    </row>
    <row r="2278" customFormat="false" ht="12.75" hidden="false" customHeight="false" outlineLevel="0" collapsed="false">
      <c r="A2278" s="191" t="str">
        <f aca="false">B2278&amp;" "&amp;C2278&amp;" "&amp;D2278</f>
        <v>US Natural Gas Physical</v>
      </c>
      <c r="B2278" s="191" t="str">
        <f aca="false">IF((LEFT(N2278,2)="US"),"US","")</f>
        <v>US</v>
      </c>
      <c r="C2278" s="191" t="str">
        <f aca="false">M2278</f>
        <v>Natural Gas</v>
      </c>
      <c r="D2278" s="191" t="str">
        <f aca="false">IF(ISNUMBER(FIND("Phy",N2278))=TRUE(),"Physical","Financial")</f>
        <v>Physical</v>
      </c>
      <c r="E2278" s="191" t="n">
        <f aca="false">IF(VLOOKUP(S2278,'DD-Lookup'!$J$6:$L$50,3,FALSE())="Monthly",(YEAR(AC2278)-YEAR(AB2278))*12+MONTH(AC2278)-MONTH(AB2278)+1,(AC2278-AB2278+1))</f>
        <v>1</v>
      </c>
      <c r="F2278" s="220" t="n">
        <f aca="false">E2278*SUM(P2278:Q2278)</f>
        <v>45</v>
      </c>
      <c r="G2278" s="196" t="n">
        <v>1246986</v>
      </c>
      <c r="H2278" s="197" t="n">
        <v>37026.3751736111</v>
      </c>
      <c r="I2278" s="0" t="s">
        <v>2619</v>
      </c>
      <c r="M2278" s="0" t="s">
        <v>927</v>
      </c>
      <c r="N2278" s="0" t="s">
        <v>1371</v>
      </c>
      <c r="O2278" s="0" t="s">
        <v>1684</v>
      </c>
      <c r="Q2278" s="198" t="n">
        <v>45</v>
      </c>
      <c r="S2278" s="0" t="s">
        <v>1343</v>
      </c>
      <c r="T2278" s="0" t="s">
        <v>772</v>
      </c>
      <c r="U2278" s="200" t="n">
        <v>4.39</v>
      </c>
      <c r="V2278" s="0" t="s">
        <v>2620</v>
      </c>
      <c r="W2278" s="0" t="s">
        <v>1682</v>
      </c>
      <c r="X2278" s="0" t="s">
        <v>1683</v>
      </c>
      <c r="Y2278" s="0" t="s">
        <v>1376</v>
      </c>
      <c r="Z2278" s="0" t="s">
        <v>573</v>
      </c>
      <c r="AA2278" s="0" t="n">
        <v>789714</v>
      </c>
      <c r="AB2278" s="197" t="n">
        <v>37027.875</v>
      </c>
      <c r="AC2278" s="197" t="n">
        <v>37027.875</v>
      </c>
    </row>
    <row r="2279" customFormat="false" ht="12.75" hidden="false" customHeight="false" outlineLevel="0" collapsed="false">
      <c r="A2279" s="191" t="str">
        <f aca="false">B2279&amp;" "&amp;C2279&amp;" "&amp;D2279</f>
        <v> Natural Gas Physical</v>
      </c>
      <c r="B2279" s="191" t="str">
        <f aca="false">IF((LEFT(N2279,2)="US"),"US","")</f>
        <v/>
      </c>
      <c r="C2279" s="191" t="str">
        <f aca="false">M2279</f>
        <v>Natural Gas</v>
      </c>
      <c r="D2279" s="191" t="str">
        <f aca="false">IF(ISNUMBER(FIND("Phy",N2279))=TRUE(),"Physical","Financial")</f>
        <v>Physical</v>
      </c>
      <c r="E2279" s="191" t="n">
        <f aca="false">IF(VLOOKUP(S2279,'DD-Lookup'!$J$6:$L$50,3,FALSE())="Monthly",(YEAR(AC2279)-YEAR(AB2279))*12+MONTH(AC2279)-MONTH(AB2279)+1,(AC2279-AB2279+1))</f>
        <v>1</v>
      </c>
      <c r="F2279" s="220" t="n">
        <f aca="false">E2279*SUM(P2279:Q2279)</f>
        <v>5000</v>
      </c>
      <c r="G2279" s="196" t="n">
        <v>1246987</v>
      </c>
      <c r="H2279" s="197" t="n">
        <v>37026.3751967593</v>
      </c>
      <c r="I2279" s="0" t="s">
        <v>1180</v>
      </c>
      <c r="M2279" s="0" t="s">
        <v>927</v>
      </c>
      <c r="N2279" s="0" t="s">
        <v>1719</v>
      </c>
      <c r="O2279" s="0" t="s">
        <v>1720</v>
      </c>
      <c r="P2279" s="198" t="n">
        <v>5000</v>
      </c>
      <c r="S2279" s="0" t="s">
        <v>327</v>
      </c>
      <c r="T2279" s="0" t="s">
        <v>1721</v>
      </c>
      <c r="U2279" s="200" t="n">
        <v>6.03</v>
      </c>
      <c r="V2279" s="0" t="s">
        <v>2650</v>
      </c>
      <c r="W2279" s="0" t="s">
        <v>1723</v>
      </c>
      <c r="X2279" s="0" t="s">
        <v>1724</v>
      </c>
      <c r="Y2279" s="0" t="s">
        <v>1376</v>
      </c>
      <c r="Z2279" s="0" t="s">
        <v>646</v>
      </c>
      <c r="AA2279" s="0" t="n">
        <v>789715</v>
      </c>
      <c r="AB2279" s="197" t="n">
        <v>37026.875</v>
      </c>
      <c r="AC2279" s="197" t="n">
        <v>37026.875</v>
      </c>
    </row>
    <row r="2280" customFormat="false" ht="12.75" hidden="false" customHeight="false" outlineLevel="0" collapsed="false">
      <c r="A2280" s="191" t="str">
        <f aca="false">B2280&amp;" "&amp;C2280&amp;" "&amp;D2280</f>
        <v>US Natural Gas Physical</v>
      </c>
      <c r="B2280" s="191" t="str">
        <f aca="false">IF((LEFT(N2280,2)="US"),"US","")</f>
        <v>US</v>
      </c>
      <c r="C2280" s="191" t="str">
        <f aca="false">M2280</f>
        <v>Natural Gas</v>
      </c>
      <c r="D2280" s="191" t="str">
        <f aca="false">IF(ISNUMBER(FIND("Phy",N2280))=TRUE(),"Physical","Financial")</f>
        <v>Physical</v>
      </c>
      <c r="E2280" s="191" t="n">
        <f aca="false">IF(VLOOKUP(S2280,'DD-Lookup'!$J$6:$L$50,3,FALSE())="Monthly",(YEAR(AC2280)-YEAR(AB2280))*12+MONTH(AC2280)-MONTH(AB2280)+1,(AC2280-AB2280+1))</f>
        <v>1</v>
      </c>
      <c r="F2280" s="220" t="n">
        <f aca="false">E2280*SUM(P2280:Q2280)</f>
        <v>10000</v>
      </c>
      <c r="G2280" s="196" t="n">
        <v>1246988</v>
      </c>
      <c r="H2280" s="197" t="n">
        <v>37026.3751967593</v>
      </c>
      <c r="I2280" s="0" t="s">
        <v>609</v>
      </c>
      <c r="M2280" s="0" t="s">
        <v>927</v>
      </c>
      <c r="N2280" s="0" t="s">
        <v>1371</v>
      </c>
      <c r="O2280" s="0" t="s">
        <v>1469</v>
      </c>
      <c r="P2280" s="198" t="n">
        <v>10000</v>
      </c>
      <c r="S2280" s="0" t="s">
        <v>1343</v>
      </c>
      <c r="T2280" s="0" t="s">
        <v>772</v>
      </c>
      <c r="U2280" s="200" t="n">
        <v>4.425</v>
      </c>
      <c r="V2280" s="0" t="s">
        <v>1832</v>
      </c>
      <c r="W2280" s="0" t="s">
        <v>1459</v>
      </c>
      <c r="X2280" s="0" t="s">
        <v>1460</v>
      </c>
      <c r="Y2280" s="0" t="s">
        <v>1376</v>
      </c>
      <c r="Z2280" s="0" t="s">
        <v>573</v>
      </c>
      <c r="AA2280" s="0" t="n">
        <v>789716</v>
      </c>
      <c r="AB2280" s="197" t="n">
        <v>37027.875</v>
      </c>
      <c r="AC2280" s="197" t="n">
        <v>37027.875</v>
      </c>
    </row>
    <row r="2281" customFormat="false" ht="12.75" hidden="false" customHeight="false" outlineLevel="0" collapsed="false">
      <c r="A2281" s="191" t="str">
        <f aca="false">B2281&amp;" "&amp;C2281&amp;" "&amp;D2281</f>
        <v>US Natural Gas Physical</v>
      </c>
      <c r="B2281" s="191" t="str">
        <f aca="false">IF((LEFT(N2281,2)="US"),"US","")</f>
        <v>US</v>
      </c>
      <c r="C2281" s="191" t="str">
        <f aca="false">M2281</f>
        <v>Natural Gas</v>
      </c>
      <c r="D2281" s="191" t="str">
        <f aca="false">IF(ISNUMBER(FIND("Phy",N2281))=TRUE(),"Physical","Financial")</f>
        <v>Physical</v>
      </c>
      <c r="E2281" s="191" t="n">
        <f aca="false">IF(VLOOKUP(S2281,'DD-Lookup'!$J$6:$L$50,3,FALSE())="Monthly",(YEAR(AC2281)-YEAR(AB2281))*12+MONTH(AC2281)-MONTH(AB2281)+1,(AC2281-AB2281+1))</f>
        <v>1</v>
      </c>
      <c r="F2281" s="220" t="n">
        <f aca="false">E2281*SUM(P2281:Q2281)</f>
        <v>5000</v>
      </c>
      <c r="G2281" s="196" t="n">
        <v>1246989</v>
      </c>
      <c r="H2281" s="197" t="n">
        <v>37026.3752083333</v>
      </c>
      <c r="I2281" s="0" t="s">
        <v>1982</v>
      </c>
      <c r="M2281" s="0" t="s">
        <v>927</v>
      </c>
      <c r="N2281" s="0" t="s">
        <v>1371</v>
      </c>
      <c r="O2281" s="0" t="s">
        <v>1731</v>
      </c>
      <c r="Q2281" s="198" t="n">
        <v>5000</v>
      </c>
      <c r="S2281" s="0" t="s">
        <v>1343</v>
      </c>
      <c r="T2281" s="0" t="s">
        <v>772</v>
      </c>
      <c r="U2281" s="200" t="n">
        <v>3.095</v>
      </c>
      <c r="V2281" s="0" t="s">
        <v>2055</v>
      </c>
      <c r="W2281" s="0" t="s">
        <v>1733</v>
      </c>
      <c r="X2281" s="0" t="s">
        <v>1676</v>
      </c>
      <c r="Y2281" s="0" t="s">
        <v>1376</v>
      </c>
      <c r="Z2281" s="0" t="s">
        <v>573</v>
      </c>
      <c r="AA2281" s="0" t="n">
        <v>789717</v>
      </c>
      <c r="AB2281" s="197" t="n">
        <v>37027.875</v>
      </c>
      <c r="AC2281" s="197" t="n">
        <v>37027.875</v>
      </c>
    </row>
    <row r="2282" customFormat="false" ht="12.75" hidden="false" customHeight="false" outlineLevel="0" collapsed="false">
      <c r="A2282" s="191" t="str">
        <f aca="false">B2282&amp;" "&amp;C2282&amp;" "&amp;D2282</f>
        <v>US Natural Gas Physical</v>
      </c>
      <c r="B2282" s="191" t="str">
        <f aca="false">IF((LEFT(N2282,2)="US"),"US","")</f>
        <v>US</v>
      </c>
      <c r="C2282" s="191" t="str">
        <f aca="false">M2282</f>
        <v>Natural Gas</v>
      </c>
      <c r="D2282" s="191" t="str">
        <f aca="false">IF(ISNUMBER(FIND("Phy",N2282))=TRUE(),"Physical","Financial")</f>
        <v>Physical</v>
      </c>
      <c r="E2282" s="191" t="n">
        <f aca="false">IF(VLOOKUP(S2282,'DD-Lookup'!$J$6:$L$50,3,FALSE())="Monthly",(YEAR(AC2282)-YEAR(AB2282))*12+MONTH(AC2282)-MONTH(AB2282)+1,(AC2282-AB2282+1))</f>
        <v>1</v>
      </c>
      <c r="F2282" s="220" t="n">
        <f aca="false">E2282*SUM(P2282:Q2282)</f>
        <v>10000</v>
      </c>
      <c r="G2282" s="196" t="n">
        <v>1246991</v>
      </c>
      <c r="H2282" s="197" t="n">
        <v>37026.3752083333</v>
      </c>
      <c r="I2282" s="0" t="s">
        <v>625</v>
      </c>
      <c r="M2282" s="0" t="s">
        <v>927</v>
      </c>
      <c r="N2282" s="0" t="s">
        <v>1371</v>
      </c>
      <c r="O2282" s="0" t="s">
        <v>1566</v>
      </c>
      <c r="Q2282" s="198" t="n">
        <v>10000</v>
      </c>
      <c r="S2282" s="0" t="s">
        <v>1343</v>
      </c>
      <c r="T2282" s="0" t="s">
        <v>772</v>
      </c>
      <c r="U2282" s="200" t="n">
        <v>4.42</v>
      </c>
      <c r="V2282" s="0" t="s">
        <v>1506</v>
      </c>
      <c r="W2282" s="0" t="s">
        <v>1567</v>
      </c>
      <c r="X2282" s="0" t="s">
        <v>1568</v>
      </c>
      <c r="Y2282" s="0" t="s">
        <v>1376</v>
      </c>
      <c r="Z2282" s="0" t="s">
        <v>573</v>
      </c>
      <c r="AA2282" s="0" t="n">
        <v>789719</v>
      </c>
      <c r="AB2282" s="197" t="n">
        <v>37027.875</v>
      </c>
      <c r="AC2282" s="197" t="n">
        <v>37027.875</v>
      </c>
    </row>
    <row r="2283" customFormat="false" ht="12.75" hidden="false" customHeight="false" outlineLevel="0" collapsed="false">
      <c r="A2283" s="191" t="str">
        <f aca="false">B2283&amp;" "&amp;C2283&amp;" "&amp;D2283</f>
        <v>US Natural Gas Financial</v>
      </c>
      <c r="B2283" s="191" t="str">
        <f aca="false">IF((LEFT(N2283,2)="US"),"US","")</f>
        <v>US</v>
      </c>
      <c r="C2283" s="191" t="str">
        <f aca="false">M2283</f>
        <v>Natural Gas</v>
      </c>
      <c r="D2283" s="191" t="str">
        <f aca="false">IF(ISNUMBER(FIND("Phy",N2283))=TRUE(),"Physical","Financial")</f>
        <v>Financial</v>
      </c>
      <c r="E2283" s="191" t="n">
        <f aca="false">IF(VLOOKUP(S2283,'DD-Lookup'!$J$6:$L$50,3,FALSE())="Monthly",(YEAR(AC2283)-YEAR(AB2283))*12+MONTH(AC2283)-MONTH(AB2283)+1,(AC2283-AB2283+1))</f>
        <v>30</v>
      </c>
      <c r="F2283" s="220" t="n">
        <f aca="false">E2283*SUM(P2283:Q2283)</f>
        <v>150000</v>
      </c>
      <c r="G2283" s="196" t="n">
        <v>1246992</v>
      </c>
      <c r="H2283" s="197" t="n">
        <v>37026.3752199074</v>
      </c>
      <c r="I2283" s="0" t="s">
        <v>1620</v>
      </c>
      <c r="M2283" s="0" t="s">
        <v>927</v>
      </c>
      <c r="N2283" s="0" t="s">
        <v>1399</v>
      </c>
      <c r="O2283" s="0" t="s">
        <v>1736</v>
      </c>
      <c r="P2283" s="198" t="n">
        <v>5000</v>
      </c>
      <c r="S2283" s="0" t="s">
        <v>1343</v>
      </c>
      <c r="T2283" s="0" t="s">
        <v>772</v>
      </c>
      <c r="U2283" s="200" t="n">
        <v>-1.14</v>
      </c>
      <c r="V2283" s="0" t="s">
        <v>1773</v>
      </c>
      <c r="W2283" s="0" t="s">
        <v>1737</v>
      </c>
      <c r="X2283" s="0" t="s">
        <v>1738</v>
      </c>
      <c r="Y2283" s="0" t="s">
        <v>893</v>
      </c>
      <c r="Z2283" s="0" t="s">
        <v>573</v>
      </c>
      <c r="AA2283" s="0" t="s">
        <v>2651</v>
      </c>
      <c r="AB2283" s="197" t="n">
        <v>37043.875</v>
      </c>
      <c r="AC2283" s="197" t="n">
        <v>37072.875</v>
      </c>
      <c r="AD2283" s="0" t="n">
        <f aca="false">(AC2283-AB2283+1)*SUM(P2283:Q2283)</f>
        <v>150000</v>
      </c>
    </row>
    <row r="2284" customFormat="false" ht="12.75" hidden="false" customHeight="false" outlineLevel="0" collapsed="false">
      <c r="A2284" s="191" t="str">
        <f aca="false">B2284&amp;" "&amp;C2284&amp;" "&amp;D2284</f>
        <v>US Natural Gas Physical</v>
      </c>
      <c r="B2284" s="191" t="str">
        <f aca="false">IF((LEFT(N2284,2)="US"),"US","")</f>
        <v>US</v>
      </c>
      <c r="C2284" s="191" t="str">
        <f aca="false">M2284</f>
        <v>Natural Gas</v>
      </c>
      <c r="D2284" s="191" t="str">
        <f aca="false">IF(ISNUMBER(FIND("Phy",N2284))=TRUE(),"Physical","Financial")</f>
        <v>Physical</v>
      </c>
      <c r="E2284" s="191" t="n">
        <f aca="false">IF(VLOOKUP(S2284,'DD-Lookup'!$J$6:$L$50,3,FALSE())="Monthly",(YEAR(AC2284)-YEAR(AB2284))*12+MONTH(AC2284)-MONTH(AB2284)+1,(AC2284-AB2284+1))</f>
        <v>1</v>
      </c>
      <c r="F2284" s="220" t="n">
        <f aca="false">E2284*SUM(P2284:Q2284)</f>
        <v>5000</v>
      </c>
      <c r="G2284" s="196" t="n">
        <v>1246995</v>
      </c>
      <c r="H2284" s="197" t="n">
        <v>37026.3752430556</v>
      </c>
      <c r="I2284" s="0" t="s">
        <v>1788</v>
      </c>
      <c r="M2284" s="0" t="s">
        <v>927</v>
      </c>
      <c r="N2284" s="0" t="s">
        <v>1371</v>
      </c>
      <c r="O2284" s="0" t="s">
        <v>1731</v>
      </c>
      <c r="P2284" s="198" t="n">
        <v>5000</v>
      </c>
      <c r="S2284" s="0" t="s">
        <v>1343</v>
      </c>
      <c r="T2284" s="0" t="s">
        <v>772</v>
      </c>
      <c r="U2284" s="200" t="n">
        <v>3.07</v>
      </c>
      <c r="V2284" s="0" t="s">
        <v>2486</v>
      </c>
      <c r="W2284" s="0" t="s">
        <v>1733</v>
      </c>
      <c r="X2284" s="0" t="s">
        <v>1676</v>
      </c>
      <c r="Y2284" s="0" t="s">
        <v>1376</v>
      </c>
      <c r="Z2284" s="0" t="s">
        <v>573</v>
      </c>
      <c r="AA2284" s="0" t="n">
        <v>789721</v>
      </c>
      <c r="AB2284" s="197" t="n">
        <v>37027.875</v>
      </c>
      <c r="AC2284" s="197" t="n">
        <v>37027.875</v>
      </c>
    </row>
    <row r="2285" customFormat="false" ht="12.75" hidden="false" customHeight="false" outlineLevel="0" collapsed="false">
      <c r="A2285" s="191" t="str">
        <f aca="false">B2285&amp;" "&amp;C2285&amp;" "&amp;D2285</f>
        <v>US Natural Gas Physical</v>
      </c>
      <c r="B2285" s="191" t="str">
        <f aca="false">IF((LEFT(N2285,2)="US"),"US","")</f>
        <v>US</v>
      </c>
      <c r="C2285" s="191" t="str">
        <f aca="false">M2285</f>
        <v>Natural Gas</v>
      </c>
      <c r="D2285" s="191" t="str">
        <f aca="false">IF(ISNUMBER(FIND("Phy",N2285))=TRUE(),"Physical","Financial")</f>
        <v>Physical</v>
      </c>
      <c r="E2285" s="191" t="n">
        <f aca="false">IF(VLOOKUP(S2285,'DD-Lookup'!$J$6:$L$50,3,FALSE())="Monthly",(YEAR(AC2285)-YEAR(AB2285))*12+MONTH(AC2285)-MONTH(AB2285)+1,(AC2285-AB2285+1))</f>
        <v>1</v>
      </c>
      <c r="F2285" s="220" t="n">
        <f aca="false">E2285*SUM(P2285:Q2285)</f>
        <v>5000</v>
      </c>
      <c r="G2285" s="196" t="n">
        <v>1246993</v>
      </c>
      <c r="H2285" s="197" t="n">
        <v>37026.3752430556</v>
      </c>
      <c r="I2285" s="0" t="s">
        <v>1430</v>
      </c>
      <c r="M2285" s="0" t="s">
        <v>927</v>
      </c>
      <c r="N2285" s="0" t="s">
        <v>1371</v>
      </c>
      <c r="O2285" s="0" t="s">
        <v>1423</v>
      </c>
      <c r="P2285" s="198" t="n">
        <v>5000</v>
      </c>
      <c r="S2285" s="0" t="s">
        <v>1343</v>
      </c>
      <c r="T2285" s="0" t="s">
        <v>772</v>
      </c>
      <c r="U2285" s="200" t="n">
        <v>4.335</v>
      </c>
      <c r="V2285" s="0" t="s">
        <v>1559</v>
      </c>
      <c r="W2285" s="0" t="s">
        <v>1424</v>
      </c>
      <c r="X2285" s="0" t="s">
        <v>1425</v>
      </c>
      <c r="Y2285" s="0" t="s">
        <v>1376</v>
      </c>
      <c r="Z2285" s="0" t="s">
        <v>573</v>
      </c>
      <c r="AA2285" s="0" t="n">
        <v>789720</v>
      </c>
      <c r="AB2285" s="197" t="n">
        <v>37027.875</v>
      </c>
      <c r="AC2285" s="197" t="n">
        <v>37027.875</v>
      </c>
    </row>
    <row r="2286" customFormat="false" ht="12.75" hidden="false" customHeight="false" outlineLevel="0" collapsed="false">
      <c r="A2286" s="191" t="str">
        <f aca="false">B2286&amp;" "&amp;C2286&amp;" "&amp;D2286</f>
        <v>US Natural Gas Physical</v>
      </c>
      <c r="B2286" s="191" t="str">
        <f aca="false">IF((LEFT(N2286,2)="US"),"US","")</f>
        <v>US</v>
      </c>
      <c r="C2286" s="191" t="str">
        <f aca="false">M2286</f>
        <v>Natural Gas</v>
      </c>
      <c r="D2286" s="191" t="str">
        <f aca="false">IF(ISNUMBER(FIND("Phy",N2286))=TRUE(),"Physical","Financial")</f>
        <v>Physical</v>
      </c>
      <c r="E2286" s="191" t="n">
        <f aca="false">IF(VLOOKUP(S2286,'DD-Lookup'!$J$6:$L$50,3,FALSE())="Monthly",(YEAR(AC2286)-YEAR(AB2286))*12+MONTH(AC2286)-MONTH(AB2286)+1,(AC2286-AB2286+1))</f>
        <v>1</v>
      </c>
      <c r="F2286" s="220" t="n">
        <f aca="false">E2286*SUM(P2286:Q2286)</f>
        <v>10000</v>
      </c>
      <c r="G2286" s="196" t="n">
        <v>1246996</v>
      </c>
      <c r="H2286" s="197" t="n">
        <v>37026.3752662037</v>
      </c>
      <c r="I2286" s="0" t="s">
        <v>2652</v>
      </c>
      <c r="M2286" s="0" t="s">
        <v>927</v>
      </c>
      <c r="N2286" s="0" t="s">
        <v>1371</v>
      </c>
      <c r="O2286" s="0" t="s">
        <v>1372</v>
      </c>
      <c r="P2286" s="198" t="n">
        <v>10000</v>
      </c>
      <c r="S2286" s="0" t="s">
        <v>1343</v>
      </c>
      <c r="T2286" s="0" t="s">
        <v>772</v>
      </c>
      <c r="U2286" s="200" t="n">
        <v>4.5663</v>
      </c>
      <c r="V2286" s="0" t="s">
        <v>2653</v>
      </c>
      <c r="W2286" s="0" t="s">
        <v>1374</v>
      </c>
      <c r="X2286" s="0" t="s">
        <v>1375</v>
      </c>
      <c r="Y2286" s="0" t="s">
        <v>1376</v>
      </c>
      <c r="Z2286" s="0" t="s">
        <v>573</v>
      </c>
      <c r="AA2286" s="0" t="n">
        <v>789722</v>
      </c>
      <c r="AB2286" s="197" t="n">
        <v>37027.875</v>
      </c>
      <c r="AC2286" s="197" t="n">
        <v>37027.875</v>
      </c>
    </row>
    <row r="2287" customFormat="false" ht="12.75" hidden="false" customHeight="false" outlineLevel="0" collapsed="false">
      <c r="A2287" s="191" t="str">
        <f aca="false">B2287&amp;" "&amp;C2287&amp;" "&amp;D2287</f>
        <v>US Natural Gas Physical</v>
      </c>
      <c r="B2287" s="191" t="str">
        <f aca="false">IF((LEFT(N2287,2)="US"),"US","")</f>
        <v>US</v>
      </c>
      <c r="C2287" s="191" t="str">
        <f aca="false">M2287</f>
        <v>Natural Gas</v>
      </c>
      <c r="D2287" s="191" t="str">
        <f aca="false">IF(ISNUMBER(FIND("Phy",N2287))=TRUE(),"Physical","Financial")</f>
        <v>Physical</v>
      </c>
      <c r="E2287" s="191" t="n">
        <f aca="false">IF(VLOOKUP(S2287,'DD-Lookup'!$J$6:$L$50,3,FALSE())="Monthly",(YEAR(AC2287)-YEAR(AB2287))*12+MONTH(AC2287)-MONTH(AB2287)+1,(AC2287-AB2287+1))</f>
        <v>1</v>
      </c>
      <c r="F2287" s="220" t="n">
        <f aca="false">E2287*SUM(P2287:Q2287)</f>
        <v>10000</v>
      </c>
      <c r="G2287" s="196" t="n">
        <v>1246997</v>
      </c>
      <c r="H2287" s="197" t="n">
        <v>37026.3752777778</v>
      </c>
      <c r="I2287" s="0" t="s">
        <v>1368</v>
      </c>
      <c r="M2287" s="0" t="s">
        <v>927</v>
      </c>
      <c r="N2287" s="0" t="s">
        <v>1371</v>
      </c>
      <c r="O2287" s="0" t="s">
        <v>1689</v>
      </c>
      <c r="P2287" s="198" t="n">
        <v>10000</v>
      </c>
      <c r="S2287" s="0" t="s">
        <v>1343</v>
      </c>
      <c r="T2287" s="0" t="s">
        <v>772</v>
      </c>
      <c r="U2287" s="200" t="n">
        <v>5.95</v>
      </c>
      <c r="V2287" s="0" t="s">
        <v>2469</v>
      </c>
      <c r="W2287" s="0" t="s">
        <v>1675</v>
      </c>
      <c r="X2287" s="0" t="s">
        <v>1676</v>
      </c>
      <c r="Y2287" s="0" t="s">
        <v>1376</v>
      </c>
      <c r="Z2287" s="0" t="s">
        <v>573</v>
      </c>
      <c r="AA2287" s="0" t="n">
        <v>789724</v>
      </c>
      <c r="AB2287" s="197" t="n">
        <v>37027.875</v>
      </c>
      <c r="AC2287" s="197" t="n">
        <v>37027.875</v>
      </c>
    </row>
    <row r="2288" customFormat="false" ht="12.75" hidden="false" customHeight="false" outlineLevel="0" collapsed="false">
      <c r="A2288" s="191" t="str">
        <f aca="false">B2288&amp;" "&amp;C2288&amp;" "&amp;D2288</f>
        <v> Natural Gas Physical</v>
      </c>
      <c r="B2288" s="191" t="str">
        <f aca="false">IF((LEFT(N2288,2)="US"),"US","")</f>
        <v/>
      </c>
      <c r="C2288" s="191" t="str">
        <f aca="false">M2288</f>
        <v>Natural Gas</v>
      </c>
      <c r="D2288" s="191" t="str">
        <f aca="false">IF(ISNUMBER(FIND("Phy",N2288))=TRUE(),"Physical","Financial")</f>
        <v>Physical</v>
      </c>
      <c r="E2288" s="191" t="n">
        <f aca="false">IF(VLOOKUP(S2288,'DD-Lookup'!$J$6:$L$50,3,FALSE())="Monthly",(YEAR(AC2288)-YEAR(AB2288))*12+MONTH(AC2288)-MONTH(AB2288)+1,(AC2288-AB2288+1))</f>
        <v>16</v>
      </c>
      <c r="F2288" s="220" t="n">
        <f aca="false">E2288*SUM(P2288:Q2288)</f>
        <v>80000</v>
      </c>
      <c r="G2288" s="196" t="n">
        <v>1246998</v>
      </c>
      <c r="H2288" s="197" t="n">
        <v>37026.3752893519</v>
      </c>
      <c r="I2288" s="0" t="s">
        <v>2407</v>
      </c>
      <c r="M2288" s="0" t="s">
        <v>927</v>
      </c>
      <c r="N2288" s="0" t="s">
        <v>1719</v>
      </c>
      <c r="O2288" s="0" t="s">
        <v>2484</v>
      </c>
      <c r="P2288" s="198" t="n">
        <v>5000</v>
      </c>
      <c r="S2288" s="0" t="s">
        <v>327</v>
      </c>
      <c r="T2288" s="0" t="s">
        <v>1721</v>
      </c>
      <c r="U2288" s="200" t="n">
        <v>6.04</v>
      </c>
      <c r="V2288" s="0" t="s">
        <v>2408</v>
      </c>
      <c r="W2288" s="0" t="s">
        <v>2317</v>
      </c>
      <c r="X2288" s="0" t="s">
        <v>1724</v>
      </c>
      <c r="Y2288" s="0" t="s">
        <v>1376</v>
      </c>
      <c r="Z2288" s="0" t="s">
        <v>646</v>
      </c>
      <c r="AA2288" s="0" t="n">
        <v>789723</v>
      </c>
      <c r="AB2288" s="197" t="n">
        <v>37027.875</v>
      </c>
      <c r="AC2288" s="197" t="n">
        <v>37042.875</v>
      </c>
    </row>
    <row r="2289" customFormat="false" ht="12.75" hidden="false" customHeight="false" outlineLevel="0" collapsed="false">
      <c r="A2289" s="191" t="str">
        <f aca="false">B2289&amp;" "&amp;C2289&amp;" "&amp;D2289</f>
        <v>US Natural Gas Physical</v>
      </c>
      <c r="B2289" s="191" t="str">
        <f aca="false">IF((LEFT(N2289,2)="US"),"US","")</f>
        <v>US</v>
      </c>
      <c r="C2289" s="191" t="str">
        <f aca="false">M2289</f>
        <v>Natural Gas</v>
      </c>
      <c r="D2289" s="191" t="str">
        <f aca="false">IF(ISNUMBER(FIND("Phy",N2289))=TRUE(),"Physical","Financial")</f>
        <v>Physical</v>
      </c>
      <c r="E2289" s="191" t="n">
        <f aca="false">IF(VLOOKUP(S2289,'DD-Lookup'!$J$6:$L$50,3,FALSE())="Monthly",(YEAR(AC2289)-YEAR(AB2289))*12+MONTH(AC2289)-MONTH(AB2289)+1,(AC2289-AB2289+1))</f>
        <v>1</v>
      </c>
      <c r="F2289" s="220" t="n">
        <f aca="false">E2289*SUM(P2289:Q2289)</f>
        <v>10000</v>
      </c>
      <c r="G2289" s="196" t="n">
        <v>1246999</v>
      </c>
      <c r="H2289" s="197" t="n">
        <v>37026.3752893519</v>
      </c>
      <c r="I2289" s="0" t="s">
        <v>625</v>
      </c>
      <c r="M2289" s="0" t="s">
        <v>927</v>
      </c>
      <c r="N2289" s="0" t="s">
        <v>1371</v>
      </c>
      <c r="O2289" s="0" t="s">
        <v>1469</v>
      </c>
      <c r="P2289" s="198" t="n">
        <v>10000</v>
      </c>
      <c r="S2289" s="0" t="s">
        <v>1343</v>
      </c>
      <c r="T2289" s="0" t="s">
        <v>772</v>
      </c>
      <c r="U2289" s="200" t="n">
        <v>4.42</v>
      </c>
      <c r="V2289" s="0" t="s">
        <v>1506</v>
      </c>
      <c r="W2289" s="0" t="s">
        <v>1459</v>
      </c>
      <c r="X2289" s="0" t="s">
        <v>1460</v>
      </c>
      <c r="Y2289" s="0" t="s">
        <v>1376</v>
      </c>
      <c r="Z2289" s="0" t="s">
        <v>573</v>
      </c>
      <c r="AA2289" s="0" t="n">
        <v>789725</v>
      </c>
      <c r="AB2289" s="197" t="n">
        <v>37027.875</v>
      </c>
      <c r="AC2289" s="197" t="n">
        <v>37027.875</v>
      </c>
    </row>
    <row r="2290" customFormat="false" ht="12.75" hidden="false" customHeight="false" outlineLevel="0" collapsed="false">
      <c r="A2290" s="191" t="str">
        <f aca="false">B2290&amp;" "&amp;C2290&amp;" "&amp;D2290</f>
        <v>US Natural Gas Financial</v>
      </c>
      <c r="B2290" s="191" t="str">
        <f aca="false">IF((LEFT(N2290,2)="US"),"US","")</f>
        <v>US</v>
      </c>
      <c r="C2290" s="191" t="str">
        <f aca="false">M2290</f>
        <v>Natural Gas</v>
      </c>
      <c r="D2290" s="191" t="str">
        <f aca="false">IF(ISNUMBER(FIND("Phy",N2290))=TRUE(),"Physical","Financial")</f>
        <v>Financial</v>
      </c>
      <c r="E2290" s="191" t="n">
        <f aca="false">IF(VLOOKUP(S2290,'DD-Lookup'!$J$6:$L$50,3,FALSE())="Monthly",(YEAR(AC2290)-YEAR(AB2290))*12+MONTH(AC2290)-MONTH(AB2290)+1,(AC2290-AB2290+1))</f>
        <v>30</v>
      </c>
      <c r="F2290" s="220" t="n">
        <f aca="false">E2290*SUM(P2290:Q2290)</f>
        <v>450000</v>
      </c>
      <c r="G2290" s="196" t="n">
        <v>1247000</v>
      </c>
      <c r="H2290" s="197" t="n">
        <v>37026.3753009259</v>
      </c>
      <c r="I2290" s="0" t="s">
        <v>1137</v>
      </c>
      <c r="M2290" s="0" t="s">
        <v>927</v>
      </c>
      <c r="N2290" s="0" t="s">
        <v>1341</v>
      </c>
      <c r="O2290" s="0" t="s">
        <v>1342</v>
      </c>
      <c r="Q2290" s="198" t="n">
        <v>15000</v>
      </c>
      <c r="S2290" s="0" t="s">
        <v>1343</v>
      </c>
      <c r="T2290" s="0" t="s">
        <v>772</v>
      </c>
      <c r="U2290" s="200" t="n">
        <v>4.5</v>
      </c>
      <c r="V2290" s="0" t="s">
        <v>2395</v>
      </c>
      <c r="W2290" s="0" t="s">
        <v>1345</v>
      </c>
      <c r="X2290" s="0" t="s">
        <v>1346</v>
      </c>
      <c r="Y2290" s="0" t="s">
        <v>893</v>
      </c>
      <c r="Z2290" s="0" t="s">
        <v>573</v>
      </c>
      <c r="AA2290" s="0" t="s">
        <v>2654</v>
      </c>
      <c r="AB2290" s="197" t="n">
        <v>37043.875</v>
      </c>
      <c r="AC2290" s="197" t="n">
        <v>37072.875</v>
      </c>
      <c r="AD2290" s="0" t="n">
        <f aca="false">(AC2290-AB2290+1)*SUM(P2290:Q2290)</f>
        <v>450000</v>
      </c>
    </row>
    <row r="2291" customFormat="false" ht="12.75" hidden="false" customHeight="false" outlineLevel="0" collapsed="false">
      <c r="A2291" s="191" t="str">
        <f aca="false">B2291&amp;" "&amp;C2291&amp;" "&amp;D2291</f>
        <v>US Natural Gas Physical</v>
      </c>
      <c r="B2291" s="191" t="str">
        <f aca="false">IF((LEFT(N2291,2)="US"),"US","")</f>
        <v>US</v>
      </c>
      <c r="C2291" s="191" t="str">
        <f aca="false">M2291</f>
        <v>Natural Gas</v>
      </c>
      <c r="D2291" s="191" t="str">
        <f aca="false">IF(ISNUMBER(FIND("Phy",N2291))=TRUE(),"Physical","Financial")</f>
        <v>Physical</v>
      </c>
      <c r="E2291" s="191" t="n">
        <f aca="false">IF(VLOOKUP(S2291,'DD-Lookup'!$J$6:$L$50,3,FALSE())="Monthly",(YEAR(AC2291)-YEAR(AB2291))*12+MONTH(AC2291)-MONTH(AB2291)+1,(AC2291-AB2291+1))</f>
        <v>1</v>
      </c>
      <c r="F2291" s="220" t="n">
        <f aca="false">E2291*SUM(P2291:Q2291)</f>
        <v>10000</v>
      </c>
      <c r="G2291" s="196" t="n">
        <v>1247001</v>
      </c>
      <c r="H2291" s="197" t="n">
        <v>37026.3753009259</v>
      </c>
      <c r="I2291" s="0" t="s">
        <v>625</v>
      </c>
      <c r="M2291" s="0" t="s">
        <v>927</v>
      </c>
      <c r="N2291" s="0" t="s">
        <v>1371</v>
      </c>
      <c r="O2291" s="0" t="s">
        <v>1457</v>
      </c>
      <c r="Q2291" s="198" t="n">
        <v>10000</v>
      </c>
      <c r="S2291" s="0" t="s">
        <v>1343</v>
      </c>
      <c r="T2291" s="0" t="s">
        <v>772</v>
      </c>
      <c r="U2291" s="200" t="n">
        <v>4.42</v>
      </c>
      <c r="V2291" s="0" t="s">
        <v>1496</v>
      </c>
      <c r="W2291" s="0" t="s">
        <v>1459</v>
      </c>
      <c r="X2291" s="0" t="s">
        <v>1460</v>
      </c>
      <c r="Y2291" s="0" t="s">
        <v>1376</v>
      </c>
      <c r="Z2291" s="0" t="s">
        <v>573</v>
      </c>
      <c r="AA2291" s="0" t="n">
        <v>789726</v>
      </c>
      <c r="AB2291" s="197" t="n">
        <v>37027.875</v>
      </c>
      <c r="AC2291" s="197" t="n">
        <v>37027.875</v>
      </c>
    </row>
    <row r="2292" customFormat="false" ht="12.75" hidden="false" customHeight="false" outlineLevel="0" collapsed="false">
      <c r="A2292" s="191" t="str">
        <f aca="false">B2292&amp;" "&amp;C2292&amp;" "&amp;D2292</f>
        <v>US Natural Gas Physical</v>
      </c>
      <c r="B2292" s="191" t="str">
        <f aca="false">IF((LEFT(N2292,2)="US"),"US","")</f>
        <v>US</v>
      </c>
      <c r="C2292" s="191" t="str">
        <f aca="false">M2292</f>
        <v>Natural Gas</v>
      </c>
      <c r="D2292" s="191" t="str">
        <f aca="false">IF(ISNUMBER(FIND("Phy",N2292))=TRUE(),"Physical","Financial")</f>
        <v>Physical</v>
      </c>
      <c r="E2292" s="191" t="n">
        <f aca="false">IF(VLOOKUP(S2292,'DD-Lookup'!$J$6:$L$50,3,FALSE())="Monthly",(YEAR(AC2292)-YEAR(AB2292))*12+MONTH(AC2292)-MONTH(AB2292)+1,(AC2292-AB2292+1))</f>
        <v>1</v>
      </c>
      <c r="F2292" s="220" t="n">
        <f aca="false">E2292*SUM(P2292:Q2292)</f>
        <v>1854</v>
      </c>
      <c r="G2292" s="196" t="n">
        <v>1247003</v>
      </c>
      <c r="H2292" s="197" t="n">
        <v>37026.3754282407</v>
      </c>
      <c r="I2292" s="0" t="s">
        <v>2655</v>
      </c>
      <c r="M2292" s="0" t="s">
        <v>927</v>
      </c>
      <c r="N2292" s="0" t="s">
        <v>1371</v>
      </c>
      <c r="O2292" s="0" t="s">
        <v>1631</v>
      </c>
      <c r="P2292" s="198" t="n">
        <v>1854</v>
      </c>
      <c r="S2292" s="0" t="s">
        <v>1343</v>
      </c>
      <c r="T2292" s="0" t="s">
        <v>772</v>
      </c>
      <c r="U2292" s="200" t="n">
        <v>4.415</v>
      </c>
      <c r="V2292" s="0" t="s">
        <v>2656</v>
      </c>
      <c r="W2292" s="0" t="s">
        <v>1567</v>
      </c>
      <c r="X2292" s="0" t="s">
        <v>1568</v>
      </c>
      <c r="Y2292" s="0" t="s">
        <v>1376</v>
      </c>
      <c r="Z2292" s="0" t="s">
        <v>573</v>
      </c>
      <c r="AA2292" s="0" t="n">
        <v>789728</v>
      </c>
      <c r="AB2292" s="197" t="n">
        <v>37027.875</v>
      </c>
      <c r="AC2292" s="197" t="n">
        <v>37027.875</v>
      </c>
    </row>
    <row r="2293" customFormat="false" ht="12.75" hidden="false" customHeight="false" outlineLevel="0" collapsed="false">
      <c r="A2293" s="191" t="str">
        <f aca="false">B2293&amp;" "&amp;C2293&amp;" "&amp;D2293</f>
        <v>US Natural Gas Financial</v>
      </c>
      <c r="B2293" s="191" t="str">
        <f aca="false">IF((LEFT(N2293,2)="US"),"US","")</f>
        <v>US</v>
      </c>
      <c r="C2293" s="191" t="str">
        <f aca="false">M2293</f>
        <v>Natural Gas</v>
      </c>
      <c r="D2293" s="191" t="str">
        <f aca="false">IF(ISNUMBER(FIND("Phy",N2293))=TRUE(),"Physical","Financial")</f>
        <v>Financial</v>
      </c>
      <c r="E2293" s="191" t="n">
        <f aca="false">IF(VLOOKUP(S2293,'DD-Lookup'!$J$6:$L$50,3,FALSE())="Monthly",(YEAR(AC2293)-YEAR(AB2293))*12+MONTH(AC2293)-MONTH(AB2293)+1,(AC2293-AB2293+1))</f>
        <v>151</v>
      </c>
      <c r="F2293" s="220" t="n">
        <f aca="false">E2293*SUM(P2293:Q2293)</f>
        <v>755000</v>
      </c>
      <c r="G2293" s="196" t="n">
        <v>1247004</v>
      </c>
      <c r="H2293" s="197" t="n">
        <v>37026.375462963</v>
      </c>
      <c r="I2293" s="0" t="s">
        <v>1257</v>
      </c>
      <c r="M2293" s="0" t="s">
        <v>927</v>
      </c>
      <c r="N2293" s="0" t="s">
        <v>1341</v>
      </c>
      <c r="O2293" s="0" t="s">
        <v>1442</v>
      </c>
      <c r="P2293" s="198" t="n">
        <v>5000</v>
      </c>
      <c r="S2293" s="0" t="s">
        <v>1343</v>
      </c>
      <c r="T2293" s="0" t="s">
        <v>772</v>
      </c>
      <c r="U2293" s="200" t="n">
        <v>4.9</v>
      </c>
      <c r="V2293" s="0" t="s">
        <v>1454</v>
      </c>
      <c r="W2293" s="0" t="s">
        <v>1345</v>
      </c>
      <c r="X2293" s="0" t="s">
        <v>1346</v>
      </c>
      <c r="Y2293" s="0" t="s">
        <v>893</v>
      </c>
      <c r="Z2293" s="0" t="s">
        <v>573</v>
      </c>
      <c r="AA2293" s="0" t="s">
        <v>2657</v>
      </c>
      <c r="AB2293" s="197" t="n">
        <v>37196</v>
      </c>
      <c r="AC2293" s="197" t="n">
        <v>37346</v>
      </c>
      <c r="AD2293" s="0" t="n">
        <f aca="false">(AC2293-AB2293+1)*SUM(P2293:Q2293)</f>
        <v>755000</v>
      </c>
    </row>
    <row r="2294" customFormat="false" ht="12.75" hidden="false" customHeight="false" outlineLevel="0" collapsed="false">
      <c r="A2294" s="191" t="str">
        <f aca="false">B2294&amp;" "&amp;C2294&amp;" "&amp;D2294</f>
        <v>US Natural Gas Physical</v>
      </c>
      <c r="B2294" s="191" t="str">
        <f aca="false">IF((LEFT(N2294,2)="US"),"US","")</f>
        <v>US</v>
      </c>
      <c r="C2294" s="191" t="str">
        <f aca="false">M2294</f>
        <v>Natural Gas</v>
      </c>
      <c r="D2294" s="191" t="str">
        <f aca="false">IF(ISNUMBER(FIND("Phy",N2294))=TRUE(),"Physical","Financial")</f>
        <v>Physical</v>
      </c>
      <c r="E2294" s="191" t="n">
        <f aca="false">IF(VLOOKUP(S2294,'DD-Lookup'!$J$6:$L$50,3,FALSE())="Monthly",(YEAR(AC2294)-YEAR(AB2294))*12+MONTH(AC2294)-MONTH(AB2294)+1,(AC2294-AB2294+1))</f>
        <v>1</v>
      </c>
      <c r="F2294" s="220" t="n">
        <f aca="false">E2294*SUM(P2294:Q2294)</f>
        <v>10000</v>
      </c>
      <c r="G2294" s="196" t="n">
        <v>1247005</v>
      </c>
      <c r="H2294" s="197" t="n">
        <v>37026.375474537</v>
      </c>
      <c r="I2294" s="0" t="s">
        <v>1687</v>
      </c>
      <c r="M2294" s="0" t="s">
        <v>927</v>
      </c>
      <c r="N2294" s="0" t="s">
        <v>1371</v>
      </c>
      <c r="O2294" s="0" t="s">
        <v>1684</v>
      </c>
      <c r="P2294" s="198" t="n">
        <v>10000</v>
      </c>
      <c r="S2294" s="0" t="s">
        <v>1343</v>
      </c>
      <c r="T2294" s="0" t="s">
        <v>772</v>
      </c>
      <c r="U2294" s="200" t="n">
        <v>4.38</v>
      </c>
      <c r="V2294" s="0" t="s">
        <v>1688</v>
      </c>
      <c r="W2294" s="0" t="s">
        <v>1682</v>
      </c>
      <c r="X2294" s="0" t="s">
        <v>1683</v>
      </c>
      <c r="Y2294" s="0" t="s">
        <v>1376</v>
      </c>
      <c r="Z2294" s="0" t="s">
        <v>573</v>
      </c>
      <c r="AA2294" s="0" t="n">
        <v>789729</v>
      </c>
      <c r="AB2294" s="197" t="n">
        <v>37027.875</v>
      </c>
      <c r="AC2294" s="197" t="n">
        <v>37027.875</v>
      </c>
    </row>
    <row r="2295" customFormat="false" ht="12.75" hidden="false" customHeight="false" outlineLevel="0" collapsed="false">
      <c r="A2295" s="191" t="str">
        <f aca="false">B2295&amp;" "&amp;C2295&amp;" "&amp;D2295</f>
        <v> Natural Gas Physical</v>
      </c>
      <c r="B2295" s="191" t="str">
        <f aca="false">IF((LEFT(N2295,2)="US"),"US","")</f>
        <v/>
      </c>
      <c r="C2295" s="191" t="str">
        <f aca="false">M2295</f>
        <v>Natural Gas</v>
      </c>
      <c r="D2295" s="191" t="str">
        <f aca="false">IF(ISNUMBER(FIND("Phy",N2295))=TRUE(),"Physical","Financial")</f>
        <v>Physical</v>
      </c>
      <c r="E2295" s="191" t="n">
        <f aca="false">IF(VLOOKUP(S2295,'DD-Lookup'!$J$6:$L$50,3,FALSE())="Monthly",(YEAR(AC2295)-YEAR(AB2295))*12+MONTH(AC2295)-MONTH(AB2295)+1,(AC2295-AB2295+1))</f>
        <v>1</v>
      </c>
      <c r="F2295" s="220" t="n">
        <f aca="false">E2295*SUM(P2295:Q2295)</f>
        <v>10000</v>
      </c>
      <c r="G2295" s="196" t="n">
        <v>1247006</v>
      </c>
      <c r="H2295" s="197" t="n">
        <v>37026.3755555556</v>
      </c>
      <c r="I2295" s="0" t="s">
        <v>1406</v>
      </c>
      <c r="M2295" s="0" t="s">
        <v>927</v>
      </c>
      <c r="N2295" s="0" t="s">
        <v>1448</v>
      </c>
      <c r="O2295" s="0" t="s">
        <v>1449</v>
      </c>
      <c r="Q2295" s="198" t="n">
        <v>10000</v>
      </c>
      <c r="S2295" s="0" t="s">
        <v>1343</v>
      </c>
      <c r="T2295" s="0" t="s">
        <v>772</v>
      </c>
      <c r="U2295" s="200" t="n">
        <v>4.695</v>
      </c>
      <c r="V2295" s="0" t="s">
        <v>1450</v>
      </c>
      <c r="W2295" s="0" t="s">
        <v>1451</v>
      </c>
      <c r="X2295" s="0" t="s">
        <v>1452</v>
      </c>
      <c r="Y2295" s="0" t="s">
        <v>1376</v>
      </c>
      <c r="Z2295" s="0" t="s">
        <v>573</v>
      </c>
      <c r="AA2295" s="0" t="n">
        <v>789730</v>
      </c>
      <c r="AB2295" s="197" t="n">
        <v>37027.875</v>
      </c>
      <c r="AC2295" s="197" t="n">
        <v>37027.875</v>
      </c>
    </row>
    <row r="2296" customFormat="false" ht="12.75" hidden="false" customHeight="false" outlineLevel="0" collapsed="false">
      <c r="A2296" s="191" t="str">
        <f aca="false">B2296&amp;" "&amp;C2296&amp;" "&amp;D2296</f>
        <v>US Natural Gas Physical</v>
      </c>
      <c r="B2296" s="191" t="str">
        <f aca="false">IF((LEFT(N2296,2)="US"),"US","")</f>
        <v>US</v>
      </c>
      <c r="C2296" s="191" t="str">
        <f aca="false">M2296</f>
        <v>Natural Gas</v>
      </c>
      <c r="D2296" s="191" t="str">
        <f aca="false">IF(ISNUMBER(FIND("Phy",N2296))=TRUE(),"Physical","Financial")</f>
        <v>Physical</v>
      </c>
      <c r="E2296" s="191" t="n">
        <f aca="false">IF(VLOOKUP(S2296,'DD-Lookup'!$J$6:$L$50,3,FALSE())="Monthly",(YEAR(AC2296)-YEAR(AB2296))*12+MONTH(AC2296)-MONTH(AB2296)+1,(AC2296-AB2296+1))</f>
        <v>1</v>
      </c>
      <c r="F2296" s="220" t="n">
        <f aca="false">E2296*SUM(P2296:Q2296)</f>
        <v>5000</v>
      </c>
      <c r="G2296" s="196" t="n">
        <v>1247007</v>
      </c>
      <c r="H2296" s="197" t="n">
        <v>37026.3755555556</v>
      </c>
      <c r="I2296" s="0" t="s">
        <v>1328</v>
      </c>
      <c r="M2296" s="0" t="s">
        <v>927</v>
      </c>
      <c r="N2296" s="0" t="s">
        <v>1371</v>
      </c>
      <c r="O2296" s="0" t="s">
        <v>1665</v>
      </c>
      <c r="Q2296" s="198" t="n">
        <v>5000</v>
      </c>
      <c r="S2296" s="0" t="s">
        <v>1343</v>
      </c>
      <c r="T2296" s="0" t="s">
        <v>772</v>
      </c>
      <c r="U2296" s="200" t="n">
        <v>4.88</v>
      </c>
      <c r="V2296" s="0" t="s">
        <v>1691</v>
      </c>
      <c r="W2296" s="0" t="s">
        <v>1635</v>
      </c>
      <c r="X2296" s="0" t="s">
        <v>1636</v>
      </c>
      <c r="Y2296" s="0" t="s">
        <v>1376</v>
      </c>
      <c r="Z2296" s="0" t="s">
        <v>573</v>
      </c>
      <c r="AA2296" s="0" t="n">
        <v>789731</v>
      </c>
      <c r="AB2296" s="197" t="n">
        <v>37027.875</v>
      </c>
      <c r="AC2296" s="197" t="n">
        <v>37027.875</v>
      </c>
    </row>
    <row r="2297" customFormat="false" ht="12.75" hidden="false" customHeight="false" outlineLevel="0" collapsed="false">
      <c r="A2297" s="191" t="str">
        <f aca="false">B2297&amp;" "&amp;C2297&amp;" "&amp;D2297</f>
        <v> Natural Gas Physical</v>
      </c>
      <c r="B2297" s="191" t="str">
        <f aca="false">IF((LEFT(N2297,2)="US"),"US","")</f>
        <v/>
      </c>
      <c r="C2297" s="191" t="str">
        <f aca="false">M2297</f>
        <v>Natural Gas</v>
      </c>
      <c r="D2297" s="191" t="str">
        <f aca="false">IF(ISNUMBER(FIND("Phy",N2297))=TRUE(),"Physical","Financial")</f>
        <v>Physical</v>
      </c>
      <c r="E2297" s="191" t="n">
        <f aca="false">IF(VLOOKUP(S2297,'DD-Lookup'!$J$6:$L$50,3,FALSE())="Monthly",(YEAR(AC2297)-YEAR(AB2297))*12+MONTH(AC2297)-MONTH(AB2297)+1,(AC2297-AB2297+1))</f>
        <v>1</v>
      </c>
      <c r="F2297" s="220" t="n">
        <f aca="false">E2297*SUM(P2297:Q2297)</f>
        <v>5000</v>
      </c>
      <c r="G2297" s="196" t="n">
        <v>1247008</v>
      </c>
      <c r="H2297" s="197" t="n">
        <v>37026.3755671296</v>
      </c>
      <c r="I2297" s="0" t="s">
        <v>2262</v>
      </c>
      <c r="M2297" s="0" t="s">
        <v>927</v>
      </c>
      <c r="N2297" s="0" t="s">
        <v>1719</v>
      </c>
      <c r="O2297" s="0" t="s">
        <v>1720</v>
      </c>
      <c r="P2297" s="198" t="n">
        <v>5000</v>
      </c>
      <c r="S2297" s="0" t="s">
        <v>327</v>
      </c>
      <c r="T2297" s="0" t="s">
        <v>1721</v>
      </c>
      <c r="U2297" s="200" t="n">
        <v>6.025</v>
      </c>
      <c r="V2297" s="0" t="s">
        <v>2426</v>
      </c>
      <c r="W2297" s="0" t="s">
        <v>1723</v>
      </c>
      <c r="X2297" s="0" t="s">
        <v>1724</v>
      </c>
      <c r="Y2297" s="0" t="s">
        <v>1376</v>
      </c>
      <c r="Z2297" s="0" t="s">
        <v>646</v>
      </c>
      <c r="AA2297" s="0" t="n">
        <v>789732</v>
      </c>
      <c r="AB2297" s="197" t="n">
        <v>37026.875</v>
      </c>
      <c r="AC2297" s="197" t="n">
        <v>37026.875</v>
      </c>
    </row>
    <row r="2298" customFormat="false" ht="12.75" hidden="false" customHeight="false" outlineLevel="0" collapsed="false">
      <c r="A2298" s="191" t="str">
        <f aca="false">B2298&amp;" "&amp;C2298&amp;" "&amp;D2298</f>
        <v>US Natural Gas Physical</v>
      </c>
      <c r="B2298" s="191" t="str">
        <f aca="false">IF((LEFT(N2298,2)="US"),"US","")</f>
        <v>US</v>
      </c>
      <c r="C2298" s="191" t="str">
        <f aca="false">M2298</f>
        <v>Natural Gas</v>
      </c>
      <c r="D2298" s="191" t="str">
        <f aca="false">IF(ISNUMBER(FIND("Phy",N2298))=TRUE(),"Physical","Financial")</f>
        <v>Physical</v>
      </c>
      <c r="E2298" s="191" t="n">
        <f aca="false">IF(VLOOKUP(S2298,'DD-Lookup'!$J$6:$L$50,3,FALSE())="Monthly",(YEAR(AC2298)-YEAR(AB2298))*12+MONTH(AC2298)-MONTH(AB2298)+1,(AC2298-AB2298+1))</f>
        <v>1</v>
      </c>
      <c r="F2298" s="220" t="n">
        <f aca="false">E2298*SUM(P2298:Q2298)</f>
        <v>7500</v>
      </c>
      <c r="G2298" s="196" t="n">
        <v>1247010</v>
      </c>
      <c r="H2298" s="197" t="n">
        <v>37026.3755787037</v>
      </c>
      <c r="I2298" s="0" t="s">
        <v>1251</v>
      </c>
      <c r="M2298" s="0" t="s">
        <v>927</v>
      </c>
      <c r="N2298" s="0" t="s">
        <v>1371</v>
      </c>
      <c r="O2298" s="0" t="s">
        <v>1372</v>
      </c>
      <c r="P2298" s="198" t="n">
        <v>7500</v>
      </c>
      <c r="S2298" s="0" t="s">
        <v>1343</v>
      </c>
      <c r="T2298" s="0" t="s">
        <v>772</v>
      </c>
      <c r="U2298" s="200" t="n">
        <v>4.565</v>
      </c>
      <c r="V2298" s="0" t="s">
        <v>1373</v>
      </c>
      <c r="W2298" s="0" t="s">
        <v>1374</v>
      </c>
      <c r="X2298" s="0" t="s">
        <v>1375</v>
      </c>
      <c r="Y2298" s="0" t="s">
        <v>1376</v>
      </c>
      <c r="Z2298" s="0" t="s">
        <v>573</v>
      </c>
      <c r="AA2298" s="0" t="n">
        <v>789733</v>
      </c>
      <c r="AB2298" s="197" t="n">
        <v>37027.875</v>
      </c>
      <c r="AC2298" s="197" t="n">
        <v>37027.875</v>
      </c>
    </row>
    <row r="2299" customFormat="false" ht="12.75" hidden="false" customHeight="false" outlineLevel="0" collapsed="false">
      <c r="A2299" s="191" t="str">
        <f aca="false">B2299&amp;" "&amp;C2299&amp;" "&amp;D2299</f>
        <v>US Natural Gas Financial</v>
      </c>
      <c r="B2299" s="191" t="str">
        <f aca="false">IF((LEFT(N2299,2)="US"),"US","")</f>
        <v>US</v>
      </c>
      <c r="C2299" s="191" t="str">
        <f aca="false">M2299</f>
        <v>Natural Gas</v>
      </c>
      <c r="D2299" s="191" t="str">
        <f aca="false">IF(ISNUMBER(FIND("Phy",N2299))=TRUE(),"Physical","Financial")</f>
        <v>Financial</v>
      </c>
      <c r="E2299" s="191" t="n">
        <f aca="false">IF(VLOOKUP(S2299,'DD-Lookup'!$J$6:$L$50,3,FALSE())="Monthly",(YEAR(AC2299)-YEAR(AB2299))*12+MONTH(AC2299)-MONTH(AB2299)+1,(AC2299-AB2299+1))</f>
        <v>31</v>
      </c>
      <c r="F2299" s="220" t="n">
        <f aca="false">E2299*SUM(P2299:Q2299)</f>
        <v>620000</v>
      </c>
      <c r="G2299" s="196" t="n">
        <v>1247012</v>
      </c>
      <c r="H2299" s="197" t="n">
        <v>37026.3756134259</v>
      </c>
      <c r="I2299" s="0" t="s">
        <v>1569</v>
      </c>
      <c r="M2299" s="0" t="s">
        <v>927</v>
      </c>
      <c r="N2299" s="0" t="s">
        <v>1399</v>
      </c>
      <c r="O2299" s="0" t="s">
        <v>1497</v>
      </c>
      <c r="Q2299" s="198" t="n">
        <v>20000</v>
      </c>
      <c r="S2299" s="0" t="s">
        <v>1343</v>
      </c>
      <c r="T2299" s="0" t="s">
        <v>772</v>
      </c>
      <c r="U2299" s="200" t="n">
        <v>0.57</v>
      </c>
      <c r="V2299" s="0" t="s">
        <v>2436</v>
      </c>
      <c r="W2299" s="0" t="s">
        <v>1402</v>
      </c>
      <c r="X2299" s="0" t="s">
        <v>1403</v>
      </c>
      <c r="Y2299" s="0" t="s">
        <v>893</v>
      </c>
      <c r="Z2299" s="0" t="s">
        <v>573</v>
      </c>
      <c r="AA2299" s="0" t="s">
        <v>2658</v>
      </c>
      <c r="AB2299" s="197" t="n">
        <v>37073.875</v>
      </c>
      <c r="AC2299" s="197" t="n">
        <v>37103.875</v>
      </c>
      <c r="AD2299" s="0" t="n">
        <f aca="false">(AC2299-AB2299+1)*SUM(P2299:Q2299)</f>
        <v>620000</v>
      </c>
    </row>
    <row r="2300" customFormat="false" ht="12.75" hidden="false" customHeight="false" outlineLevel="0" collapsed="false">
      <c r="A2300" s="191" t="str">
        <f aca="false">B2300&amp;" "&amp;C2300&amp;" "&amp;D2300</f>
        <v>US Natural Gas Physical</v>
      </c>
      <c r="B2300" s="191" t="str">
        <f aca="false">IF((LEFT(N2300,2)="US"),"US","")</f>
        <v>US</v>
      </c>
      <c r="C2300" s="191" t="str">
        <f aca="false">M2300</f>
        <v>Natural Gas</v>
      </c>
      <c r="D2300" s="191" t="str">
        <f aca="false">IF(ISNUMBER(FIND("Phy",N2300))=TRUE(),"Physical","Financial")</f>
        <v>Physical</v>
      </c>
      <c r="E2300" s="191" t="n">
        <f aca="false">IF(VLOOKUP(S2300,'DD-Lookup'!$J$6:$L$50,3,FALSE())="Monthly",(YEAR(AC2300)-YEAR(AB2300))*12+MONTH(AC2300)-MONTH(AB2300)+1,(AC2300-AB2300+1))</f>
        <v>1</v>
      </c>
      <c r="F2300" s="220" t="n">
        <f aca="false">E2300*SUM(P2300:Q2300)</f>
        <v>5000</v>
      </c>
      <c r="G2300" s="196" t="n">
        <v>1247011</v>
      </c>
      <c r="H2300" s="197" t="n">
        <v>37026.3756134259</v>
      </c>
      <c r="I2300" s="0" t="s">
        <v>1420</v>
      </c>
      <c r="M2300" s="0" t="s">
        <v>927</v>
      </c>
      <c r="N2300" s="0" t="s">
        <v>1371</v>
      </c>
      <c r="O2300" s="0" t="s">
        <v>1433</v>
      </c>
      <c r="P2300" s="198" t="n">
        <v>5000</v>
      </c>
      <c r="S2300" s="0" t="s">
        <v>1343</v>
      </c>
      <c r="T2300" s="0" t="s">
        <v>772</v>
      </c>
      <c r="U2300" s="200" t="n">
        <v>4.34</v>
      </c>
      <c r="V2300" s="0" t="s">
        <v>1490</v>
      </c>
      <c r="W2300" s="0" t="s">
        <v>1424</v>
      </c>
      <c r="X2300" s="0" t="s">
        <v>1425</v>
      </c>
      <c r="Y2300" s="0" t="s">
        <v>1376</v>
      </c>
      <c r="Z2300" s="0" t="s">
        <v>573</v>
      </c>
      <c r="AA2300" s="0" t="n">
        <v>789734</v>
      </c>
      <c r="AB2300" s="197" t="n">
        <v>37027.875</v>
      </c>
      <c r="AC2300" s="197" t="n">
        <v>37027.875</v>
      </c>
    </row>
    <row r="2301" customFormat="false" ht="12.75" hidden="false" customHeight="false" outlineLevel="0" collapsed="false">
      <c r="A2301" s="191" t="str">
        <f aca="false">B2301&amp;" "&amp;C2301&amp;" "&amp;D2301</f>
        <v>US Natural Gas Financial</v>
      </c>
      <c r="B2301" s="191" t="str">
        <f aca="false">IF((LEFT(N2301,2)="US"),"US","")</f>
        <v>US</v>
      </c>
      <c r="C2301" s="191" t="str">
        <f aca="false">M2301</f>
        <v>Natural Gas</v>
      </c>
      <c r="D2301" s="191" t="str">
        <f aca="false">IF(ISNUMBER(FIND("Phy",N2301))=TRUE(),"Physical","Financial")</f>
        <v>Financial</v>
      </c>
      <c r="E2301" s="191" t="n">
        <f aca="false">IF(VLOOKUP(S2301,'DD-Lookup'!$J$6:$L$50,3,FALSE())="Monthly",(YEAR(AC2301)-YEAR(AB2301))*12+MONTH(AC2301)-MONTH(AB2301)+1,(AC2301-AB2301+1))</f>
        <v>153</v>
      </c>
      <c r="F2301" s="220" t="n">
        <f aca="false">E2301*SUM(P2301:Q2301)</f>
        <v>765000</v>
      </c>
      <c r="G2301" s="196" t="n">
        <v>1247014</v>
      </c>
      <c r="H2301" s="197" t="n">
        <v>37026.375625</v>
      </c>
      <c r="I2301" s="0" t="s">
        <v>1420</v>
      </c>
      <c r="M2301" s="0" t="s">
        <v>927</v>
      </c>
      <c r="N2301" s="0" t="s">
        <v>1341</v>
      </c>
      <c r="O2301" s="0" t="s">
        <v>1526</v>
      </c>
      <c r="P2301" s="198" t="n">
        <v>5000</v>
      </c>
      <c r="S2301" s="0" t="s">
        <v>1343</v>
      </c>
      <c r="T2301" s="0" t="s">
        <v>772</v>
      </c>
      <c r="U2301" s="200" t="n">
        <v>4.605</v>
      </c>
      <c r="V2301" s="0" t="s">
        <v>2659</v>
      </c>
      <c r="W2301" s="0" t="s">
        <v>1345</v>
      </c>
      <c r="X2301" s="0" t="s">
        <v>1346</v>
      </c>
      <c r="Y2301" s="0" t="s">
        <v>893</v>
      </c>
      <c r="Z2301" s="0" t="s">
        <v>573</v>
      </c>
      <c r="AA2301" s="0" t="s">
        <v>2660</v>
      </c>
      <c r="AB2301" s="197" t="n">
        <v>37043</v>
      </c>
      <c r="AC2301" s="197" t="n">
        <v>37195</v>
      </c>
      <c r="AD2301" s="0" t="n">
        <f aca="false">(AC2301-AB2301+1)*SUM(P2301:Q2301)</f>
        <v>765000</v>
      </c>
    </row>
    <row r="2302" customFormat="false" ht="12.75" hidden="false" customHeight="false" outlineLevel="0" collapsed="false">
      <c r="A2302" s="191" t="str">
        <f aca="false">B2302&amp;" "&amp;C2302&amp;" "&amp;D2302</f>
        <v>US Natural Gas Physical</v>
      </c>
      <c r="B2302" s="191" t="str">
        <f aca="false">IF((LEFT(N2302,2)="US"),"US","")</f>
        <v>US</v>
      </c>
      <c r="C2302" s="191" t="str">
        <f aca="false">M2302</f>
        <v>Natural Gas</v>
      </c>
      <c r="D2302" s="191" t="str">
        <f aca="false">IF(ISNUMBER(FIND("Phy",N2302))=TRUE(),"Physical","Financial")</f>
        <v>Physical</v>
      </c>
      <c r="E2302" s="191" t="n">
        <f aca="false">IF(VLOOKUP(S2302,'DD-Lookup'!$J$6:$L$50,3,FALSE())="Monthly",(YEAR(AC2302)-YEAR(AB2302))*12+MONTH(AC2302)-MONTH(AB2302)+1,(AC2302-AB2302+1))</f>
        <v>1</v>
      </c>
      <c r="F2302" s="220" t="n">
        <f aca="false">E2302*SUM(P2302:Q2302)</f>
        <v>5000</v>
      </c>
      <c r="G2302" s="196" t="n">
        <v>1247013</v>
      </c>
      <c r="H2302" s="197" t="n">
        <v>37026.375625</v>
      </c>
      <c r="I2302" s="0" t="s">
        <v>2284</v>
      </c>
      <c r="M2302" s="0" t="s">
        <v>927</v>
      </c>
      <c r="N2302" s="0" t="s">
        <v>1371</v>
      </c>
      <c r="O2302" s="0" t="s">
        <v>1684</v>
      </c>
      <c r="P2302" s="198" t="n">
        <v>5000</v>
      </c>
      <c r="S2302" s="0" t="s">
        <v>1343</v>
      </c>
      <c r="T2302" s="0" t="s">
        <v>772</v>
      </c>
      <c r="U2302" s="200" t="n">
        <v>4.375</v>
      </c>
      <c r="V2302" s="0" t="s">
        <v>2661</v>
      </c>
      <c r="W2302" s="0" t="s">
        <v>1682</v>
      </c>
      <c r="X2302" s="0" t="s">
        <v>1683</v>
      </c>
      <c r="Y2302" s="0" t="s">
        <v>1376</v>
      </c>
      <c r="Z2302" s="0" t="s">
        <v>573</v>
      </c>
      <c r="AA2302" s="0" t="n">
        <v>789735</v>
      </c>
      <c r="AB2302" s="197" t="n">
        <v>37027.875</v>
      </c>
      <c r="AC2302" s="197" t="n">
        <v>37027.875</v>
      </c>
    </row>
    <row r="2303" customFormat="false" ht="12.75" hidden="false" customHeight="false" outlineLevel="0" collapsed="false">
      <c r="A2303" s="191" t="str">
        <f aca="false">B2303&amp;" "&amp;C2303&amp;" "&amp;D2303</f>
        <v>US Natural Gas Physical</v>
      </c>
      <c r="B2303" s="191" t="str">
        <f aca="false">IF((LEFT(N2303,2)="US"),"US","")</f>
        <v>US</v>
      </c>
      <c r="C2303" s="191" t="str">
        <f aca="false">M2303</f>
        <v>Natural Gas</v>
      </c>
      <c r="D2303" s="191" t="str">
        <f aca="false">IF(ISNUMBER(FIND("Phy",N2303))=TRUE(),"Physical","Financial")</f>
        <v>Physical</v>
      </c>
      <c r="E2303" s="191" t="n">
        <f aca="false">IF(VLOOKUP(S2303,'DD-Lookup'!$J$6:$L$50,3,FALSE())="Monthly",(YEAR(AC2303)-YEAR(AB2303))*12+MONTH(AC2303)-MONTH(AB2303)+1,(AC2303-AB2303+1))</f>
        <v>1</v>
      </c>
      <c r="F2303" s="220" t="n">
        <f aca="false">E2303*SUM(P2303:Q2303)</f>
        <v>10000</v>
      </c>
      <c r="G2303" s="196" t="n">
        <v>1247015</v>
      </c>
      <c r="H2303" s="197" t="n">
        <v>37026.3756365741</v>
      </c>
      <c r="I2303" s="0" t="s">
        <v>1251</v>
      </c>
      <c r="M2303" s="0" t="s">
        <v>927</v>
      </c>
      <c r="N2303" s="0" t="s">
        <v>1371</v>
      </c>
      <c r="O2303" s="0" t="s">
        <v>1372</v>
      </c>
      <c r="P2303" s="198" t="n">
        <v>10000</v>
      </c>
      <c r="S2303" s="0" t="s">
        <v>1343</v>
      </c>
      <c r="T2303" s="0" t="s">
        <v>772</v>
      </c>
      <c r="U2303" s="200" t="n">
        <v>4.5638</v>
      </c>
      <c r="V2303" s="0" t="s">
        <v>1373</v>
      </c>
      <c r="W2303" s="0" t="s">
        <v>1374</v>
      </c>
      <c r="X2303" s="0" t="s">
        <v>1375</v>
      </c>
      <c r="Y2303" s="0" t="s">
        <v>1376</v>
      </c>
      <c r="Z2303" s="0" t="s">
        <v>573</v>
      </c>
      <c r="AA2303" s="0" t="n">
        <v>789736</v>
      </c>
      <c r="AB2303" s="197" t="n">
        <v>37027.875</v>
      </c>
      <c r="AC2303" s="197" t="n">
        <v>37027.875</v>
      </c>
    </row>
    <row r="2304" customFormat="false" ht="12.75" hidden="false" customHeight="false" outlineLevel="0" collapsed="false">
      <c r="A2304" s="191" t="str">
        <f aca="false">B2304&amp;" "&amp;C2304&amp;" "&amp;D2304</f>
        <v>US Natural Gas Physical</v>
      </c>
      <c r="B2304" s="191" t="str">
        <f aca="false">IF((LEFT(N2304,2)="US"),"US","")</f>
        <v>US</v>
      </c>
      <c r="C2304" s="191" t="str">
        <f aca="false">M2304</f>
        <v>Natural Gas</v>
      </c>
      <c r="D2304" s="191" t="str">
        <f aca="false">IF(ISNUMBER(FIND("Phy",N2304))=TRUE(),"Physical","Financial")</f>
        <v>Physical</v>
      </c>
      <c r="E2304" s="191" t="n">
        <f aca="false">IF(VLOOKUP(S2304,'DD-Lookup'!$J$6:$L$50,3,FALSE())="Monthly",(YEAR(AC2304)-YEAR(AB2304))*12+MONTH(AC2304)-MONTH(AB2304)+1,(AC2304-AB2304+1))</f>
        <v>1</v>
      </c>
      <c r="F2304" s="220" t="n">
        <f aca="false">E2304*SUM(P2304:Q2304)</f>
        <v>5000</v>
      </c>
      <c r="G2304" s="196" t="n">
        <v>1247017</v>
      </c>
      <c r="H2304" s="197" t="n">
        <v>37026.3757175926</v>
      </c>
      <c r="I2304" s="0" t="s">
        <v>1251</v>
      </c>
      <c r="M2304" s="0" t="s">
        <v>927</v>
      </c>
      <c r="N2304" s="0" t="s">
        <v>1371</v>
      </c>
      <c r="O2304" s="0" t="s">
        <v>1684</v>
      </c>
      <c r="P2304" s="198" t="n">
        <v>5000</v>
      </c>
      <c r="S2304" s="0" t="s">
        <v>1343</v>
      </c>
      <c r="T2304" s="0" t="s">
        <v>772</v>
      </c>
      <c r="U2304" s="200" t="n">
        <v>4.375</v>
      </c>
      <c r="V2304" s="0" t="s">
        <v>1937</v>
      </c>
      <c r="W2304" s="0" t="s">
        <v>1682</v>
      </c>
      <c r="X2304" s="0" t="s">
        <v>1683</v>
      </c>
      <c r="Y2304" s="0" t="s">
        <v>1376</v>
      </c>
      <c r="Z2304" s="0" t="s">
        <v>573</v>
      </c>
      <c r="AA2304" s="0" t="n">
        <v>789738</v>
      </c>
      <c r="AB2304" s="197" t="n">
        <v>37027.875</v>
      </c>
      <c r="AC2304" s="197" t="n">
        <v>37027.875</v>
      </c>
    </row>
    <row r="2305" customFormat="false" ht="12.75" hidden="false" customHeight="false" outlineLevel="0" collapsed="false">
      <c r="A2305" s="191" t="str">
        <f aca="false">B2305&amp;" "&amp;C2305&amp;" "&amp;D2305</f>
        <v>US Natural Gas Financial</v>
      </c>
      <c r="B2305" s="191" t="str">
        <f aca="false">IF((LEFT(N2305,2)="US"),"US","")</f>
        <v>US</v>
      </c>
      <c r="C2305" s="191" t="str">
        <f aca="false">M2305</f>
        <v>Natural Gas</v>
      </c>
      <c r="D2305" s="191" t="str">
        <f aca="false">IF(ISNUMBER(FIND("Phy",N2305))=TRUE(),"Physical","Financial")</f>
        <v>Financial</v>
      </c>
      <c r="E2305" s="191" t="n">
        <f aca="false">IF(VLOOKUP(S2305,'DD-Lookup'!$J$6:$L$50,3,FALSE())="Monthly",(YEAR(AC2305)-YEAR(AB2305))*12+MONTH(AC2305)-MONTH(AB2305)+1,(AC2305-AB2305+1))</f>
        <v>365</v>
      </c>
      <c r="F2305" s="220" t="n">
        <f aca="false">E2305*SUM(P2305:Q2305)</f>
        <v>1825000</v>
      </c>
      <c r="G2305" s="196" t="n">
        <v>1247019</v>
      </c>
      <c r="H2305" s="197" t="n">
        <v>37026.3757291667</v>
      </c>
      <c r="I2305" s="0" t="s">
        <v>1228</v>
      </c>
      <c r="M2305" s="0" t="s">
        <v>927</v>
      </c>
      <c r="N2305" s="0" t="s">
        <v>1341</v>
      </c>
      <c r="O2305" s="0" t="s">
        <v>1514</v>
      </c>
      <c r="P2305" s="198" t="n">
        <v>5000</v>
      </c>
      <c r="S2305" s="0" t="s">
        <v>1343</v>
      </c>
      <c r="T2305" s="0" t="s">
        <v>772</v>
      </c>
      <c r="U2305" s="200" t="n">
        <v>4.53</v>
      </c>
      <c r="V2305" s="0" t="s">
        <v>1610</v>
      </c>
      <c r="W2305" s="0" t="s">
        <v>1345</v>
      </c>
      <c r="X2305" s="0" t="s">
        <v>1346</v>
      </c>
      <c r="Y2305" s="0" t="s">
        <v>893</v>
      </c>
      <c r="Z2305" s="0" t="s">
        <v>573</v>
      </c>
      <c r="AA2305" s="0" t="s">
        <v>2662</v>
      </c>
      <c r="AB2305" s="197" t="n">
        <v>37257.875</v>
      </c>
      <c r="AC2305" s="197" t="n">
        <v>37621.875</v>
      </c>
      <c r="AD2305" s="0" t="n">
        <f aca="false">(AC2305-AB2305+1)*SUM(P2305:Q2305)</f>
        <v>1825000</v>
      </c>
    </row>
    <row r="2306" customFormat="false" ht="12.75" hidden="false" customHeight="false" outlineLevel="0" collapsed="false">
      <c r="A2306" s="191" t="str">
        <f aca="false">B2306&amp;" "&amp;C2306&amp;" "&amp;D2306</f>
        <v>US Natural Gas Physical</v>
      </c>
      <c r="B2306" s="191" t="str">
        <f aca="false">IF((LEFT(N2306,2)="US"),"US","")</f>
        <v>US</v>
      </c>
      <c r="C2306" s="191" t="str">
        <f aca="false">M2306</f>
        <v>Natural Gas</v>
      </c>
      <c r="D2306" s="191" t="str">
        <f aca="false">IF(ISNUMBER(FIND("Phy",N2306))=TRUE(),"Physical","Financial")</f>
        <v>Physical</v>
      </c>
      <c r="E2306" s="191" t="n">
        <f aca="false">IF(VLOOKUP(S2306,'DD-Lookup'!$J$6:$L$50,3,FALSE())="Monthly",(YEAR(AC2306)-YEAR(AB2306))*12+MONTH(AC2306)-MONTH(AB2306)+1,(AC2306-AB2306+1))</f>
        <v>1</v>
      </c>
      <c r="F2306" s="220" t="n">
        <f aca="false">E2306*SUM(P2306:Q2306)</f>
        <v>3000</v>
      </c>
      <c r="G2306" s="196" t="n">
        <v>1247018</v>
      </c>
      <c r="H2306" s="197" t="n">
        <v>37026.3757291667</v>
      </c>
      <c r="I2306" s="0" t="s">
        <v>1535</v>
      </c>
      <c r="M2306" s="0" t="s">
        <v>927</v>
      </c>
      <c r="N2306" s="0" t="s">
        <v>1371</v>
      </c>
      <c r="O2306" s="0" t="s">
        <v>1423</v>
      </c>
      <c r="Q2306" s="198" t="n">
        <v>3000</v>
      </c>
      <c r="S2306" s="0" t="s">
        <v>1343</v>
      </c>
      <c r="T2306" s="0" t="s">
        <v>772</v>
      </c>
      <c r="U2306" s="200" t="n">
        <v>4.34</v>
      </c>
      <c r="V2306" s="0" t="s">
        <v>2638</v>
      </c>
      <c r="W2306" s="0" t="s">
        <v>1424</v>
      </c>
      <c r="X2306" s="0" t="s">
        <v>1425</v>
      </c>
      <c r="Y2306" s="0" t="s">
        <v>1376</v>
      </c>
      <c r="Z2306" s="0" t="s">
        <v>573</v>
      </c>
      <c r="AA2306" s="0" t="n">
        <v>789739</v>
      </c>
      <c r="AB2306" s="197" t="n">
        <v>37027.875</v>
      </c>
      <c r="AC2306" s="197" t="n">
        <v>37027.875</v>
      </c>
    </row>
    <row r="2307" customFormat="false" ht="12.75" hidden="false" customHeight="false" outlineLevel="0" collapsed="false">
      <c r="A2307" s="191" t="str">
        <f aca="false">B2307&amp;" "&amp;C2307&amp;" "&amp;D2307</f>
        <v>US Natural Gas Physical</v>
      </c>
      <c r="B2307" s="191" t="str">
        <f aca="false">IF((LEFT(N2307,2)="US"),"US","")</f>
        <v>US</v>
      </c>
      <c r="C2307" s="191" t="str">
        <f aca="false">M2307</f>
        <v>Natural Gas</v>
      </c>
      <c r="D2307" s="191" t="str">
        <f aca="false">IF(ISNUMBER(FIND("Phy",N2307))=TRUE(),"Physical","Financial")</f>
        <v>Physical</v>
      </c>
      <c r="E2307" s="191" t="n">
        <f aca="false">IF(VLOOKUP(S2307,'DD-Lookup'!$J$6:$L$50,3,FALSE())="Monthly",(YEAR(AC2307)-YEAR(AB2307))*12+MONTH(AC2307)-MONTH(AB2307)+1,(AC2307-AB2307+1))</f>
        <v>1</v>
      </c>
      <c r="F2307" s="220" t="n">
        <f aca="false">E2307*SUM(P2307:Q2307)</f>
        <v>10000</v>
      </c>
      <c r="G2307" s="196" t="n">
        <v>1247020</v>
      </c>
      <c r="H2307" s="197" t="n">
        <v>37026.3757407407</v>
      </c>
      <c r="I2307" s="0" t="s">
        <v>609</v>
      </c>
      <c r="M2307" s="0" t="s">
        <v>927</v>
      </c>
      <c r="N2307" s="0" t="s">
        <v>1371</v>
      </c>
      <c r="O2307" s="0" t="s">
        <v>1703</v>
      </c>
      <c r="P2307" s="198" t="n">
        <v>10000</v>
      </c>
      <c r="S2307" s="0" t="s">
        <v>1343</v>
      </c>
      <c r="T2307" s="0" t="s">
        <v>772</v>
      </c>
      <c r="U2307" s="200" t="n">
        <v>4.35</v>
      </c>
      <c r="V2307" s="0" t="s">
        <v>1821</v>
      </c>
      <c r="W2307" s="0" t="s">
        <v>1705</v>
      </c>
      <c r="X2307" s="0" t="s">
        <v>1676</v>
      </c>
      <c r="Y2307" s="0" t="s">
        <v>1376</v>
      </c>
      <c r="Z2307" s="0" t="s">
        <v>573</v>
      </c>
      <c r="AA2307" s="0" t="n">
        <v>789740</v>
      </c>
      <c r="AB2307" s="197" t="n">
        <v>37027.875</v>
      </c>
      <c r="AC2307" s="197" t="n">
        <v>37027.875</v>
      </c>
    </row>
    <row r="2308" customFormat="false" ht="12.75" hidden="false" customHeight="false" outlineLevel="0" collapsed="false">
      <c r="A2308" s="191" t="str">
        <f aca="false">B2308&amp;" "&amp;C2308&amp;" "&amp;D2308</f>
        <v> Power Physical</v>
      </c>
      <c r="B2308" s="191" t="str">
        <f aca="false">IF((LEFT(N2308,2)="US"),"US","")</f>
        <v/>
      </c>
      <c r="C2308" s="191" t="str">
        <f aca="false">M2308</f>
        <v>Power</v>
      </c>
      <c r="D2308" s="191" t="str">
        <f aca="false">IF(ISNUMBER(FIND("Phy",N2308))=TRUE(),"Physical","Financial")</f>
        <v>Physical</v>
      </c>
      <c r="E2308" s="191" t="n">
        <f aca="false">IF(VLOOKUP(S2308,'DD-Lookup'!$J$6:$L$50,3,FALSE())="Monthly",(YEAR(AC2308)-YEAR(AB2308))*12+MONTH(AC2308)-MONTH(AB2308)+1,(AC2308-AB2308+1))</f>
        <v>5</v>
      </c>
      <c r="F2308" s="220" t="n">
        <f aca="false">E2308*SUM(P2308:Q2308)</f>
        <v>125</v>
      </c>
      <c r="G2308" s="196" t="n">
        <v>1247021</v>
      </c>
      <c r="H2308" s="197" t="n">
        <v>37026.3757638889</v>
      </c>
      <c r="I2308" s="0" t="s">
        <v>801</v>
      </c>
      <c r="M2308" s="0" t="s">
        <v>72</v>
      </c>
      <c r="N2308" s="0" t="s">
        <v>793</v>
      </c>
      <c r="O2308" s="0" t="s">
        <v>919</v>
      </c>
      <c r="P2308" s="198" t="n">
        <v>25</v>
      </c>
      <c r="S2308" s="0" t="s">
        <v>781</v>
      </c>
      <c r="T2308" s="0" t="s">
        <v>795</v>
      </c>
      <c r="U2308" s="200" t="n">
        <v>26</v>
      </c>
      <c r="V2308" s="0" t="s">
        <v>1128</v>
      </c>
      <c r="W2308" s="0" t="s">
        <v>797</v>
      </c>
      <c r="X2308" s="0" t="s">
        <v>798</v>
      </c>
      <c r="Y2308" s="0" t="s">
        <v>799</v>
      </c>
      <c r="Z2308" s="0" t="s">
        <v>800</v>
      </c>
      <c r="AA2308" s="0" t="n">
        <v>102435.1</v>
      </c>
      <c r="AB2308" s="197" t="n">
        <v>37032.875</v>
      </c>
      <c r="AC2308" s="197" t="n">
        <v>37036.875</v>
      </c>
    </row>
    <row r="2309" customFormat="false" ht="12.75" hidden="false" customHeight="false" outlineLevel="0" collapsed="false">
      <c r="A2309" s="191" t="str">
        <f aca="false">B2309&amp;" "&amp;C2309&amp;" "&amp;D2309</f>
        <v>US Natural Gas Physical</v>
      </c>
      <c r="B2309" s="191" t="str">
        <f aca="false">IF((LEFT(N2309,2)="US"),"US","")</f>
        <v>US</v>
      </c>
      <c r="C2309" s="191" t="str">
        <f aca="false">M2309</f>
        <v>Natural Gas</v>
      </c>
      <c r="D2309" s="191" t="str">
        <f aca="false">IF(ISNUMBER(FIND("Phy",N2309))=TRUE(),"Physical","Financial")</f>
        <v>Physical</v>
      </c>
      <c r="E2309" s="191" t="n">
        <f aca="false">IF(VLOOKUP(S2309,'DD-Lookup'!$J$6:$L$50,3,FALSE())="Monthly",(YEAR(AC2309)-YEAR(AB2309))*12+MONTH(AC2309)-MONTH(AB2309)+1,(AC2309-AB2309+1))</f>
        <v>1</v>
      </c>
      <c r="F2309" s="220" t="n">
        <f aca="false">E2309*SUM(P2309:Q2309)</f>
        <v>1200</v>
      </c>
      <c r="G2309" s="196" t="n">
        <v>1247022</v>
      </c>
      <c r="H2309" s="197" t="n">
        <v>37026.375787037</v>
      </c>
      <c r="I2309" s="0" t="s">
        <v>1377</v>
      </c>
      <c r="M2309" s="0" t="s">
        <v>927</v>
      </c>
      <c r="N2309" s="0" t="s">
        <v>1371</v>
      </c>
      <c r="O2309" s="0" t="s">
        <v>1435</v>
      </c>
      <c r="P2309" s="198" t="n">
        <v>1200</v>
      </c>
      <c r="S2309" s="0" t="s">
        <v>1343</v>
      </c>
      <c r="T2309" s="0" t="s">
        <v>772</v>
      </c>
      <c r="U2309" s="200" t="n">
        <v>4.32</v>
      </c>
      <c r="V2309" s="0" t="s">
        <v>1378</v>
      </c>
      <c r="W2309" s="0" t="s">
        <v>1424</v>
      </c>
      <c r="X2309" s="0" t="s">
        <v>1425</v>
      </c>
      <c r="Y2309" s="0" t="s">
        <v>1376</v>
      </c>
      <c r="Z2309" s="0" t="s">
        <v>573</v>
      </c>
      <c r="AA2309" s="0" t="n">
        <v>789741</v>
      </c>
      <c r="AB2309" s="197" t="n">
        <v>37027.875</v>
      </c>
      <c r="AC2309" s="197" t="n">
        <v>37027.875</v>
      </c>
    </row>
    <row r="2310" customFormat="false" ht="12.75" hidden="false" customHeight="false" outlineLevel="0" collapsed="false">
      <c r="A2310" s="191" t="str">
        <f aca="false">B2310&amp;" "&amp;C2310&amp;" "&amp;D2310</f>
        <v>US Natural Gas Physical</v>
      </c>
      <c r="B2310" s="191" t="str">
        <f aca="false">IF((LEFT(N2310,2)="US"),"US","")</f>
        <v>US</v>
      </c>
      <c r="C2310" s="191" t="str">
        <f aca="false">M2310</f>
        <v>Natural Gas</v>
      </c>
      <c r="D2310" s="191" t="str">
        <f aca="false">IF(ISNUMBER(FIND("Phy",N2310))=TRUE(),"Physical","Financial")</f>
        <v>Physical</v>
      </c>
      <c r="E2310" s="191" t="n">
        <f aca="false">IF(VLOOKUP(S2310,'DD-Lookup'!$J$6:$L$50,3,FALSE())="Monthly",(YEAR(AC2310)-YEAR(AB2310))*12+MONTH(AC2310)-MONTH(AB2310)+1,(AC2310-AB2310+1))</f>
        <v>1</v>
      </c>
      <c r="F2310" s="220" t="n">
        <f aca="false">E2310*SUM(P2310:Q2310)</f>
        <v>1600</v>
      </c>
      <c r="G2310" s="196" t="n">
        <v>1247024</v>
      </c>
      <c r="H2310" s="197" t="n">
        <v>37026.3758333333</v>
      </c>
      <c r="I2310" s="0" t="s">
        <v>1340</v>
      </c>
      <c r="M2310" s="0" t="s">
        <v>927</v>
      </c>
      <c r="N2310" s="0" t="s">
        <v>1371</v>
      </c>
      <c r="O2310" s="0" t="s">
        <v>1731</v>
      </c>
      <c r="Q2310" s="198" t="n">
        <v>1600</v>
      </c>
      <c r="S2310" s="0" t="s">
        <v>1343</v>
      </c>
      <c r="T2310" s="0" t="s">
        <v>772</v>
      </c>
      <c r="U2310" s="200" t="n">
        <v>3.095</v>
      </c>
      <c r="V2310" s="0" t="s">
        <v>2439</v>
      </c>
      <c r="W2310" s="0" t="s">
        <v>1733</v>
      </c>
      <c r="X2310" s="0" t="s">
        <v>1676</v>
      </c>
      <c r="Y2310" s="0" t="s">
        <v>1376</v>
      </c>
      <c r="Z2310" s="0" t="s">
        <v>573</v>
      </c>
      <c r="AA2310" s="0" t="n">
        <v>789742</v>
      </c>
      <c r="AB2310" s="197" t="n">
        <v>37027.875</v>
      </c>
      <c r="AC2310" s="197" t="n">
        <v>37027.875</v>
      </c>
    </row>
    <row r="2311" customFormat="false" ht="12.75" hidden="false" customHeight="false" outlineLevel="0" collapsed="false">
      <c r="A2311" s="191" t="str">
        <f aca="false">B2311&amp;" "&amp;C2311&amp;" "&amp;D2311</f>
        <v>US Natural Gas Physical</v>
      </c>
      <c r="B2311" s="191" t="str">
        <f aca="false">IF((LEFT(N2311,2)="US"),"US","")</f>
        <v>US</v>
      </c>
      <c r="C2311" s="191" t="str">
        <f aca="false">M2311</f>
        <v>Natural Gas</v>
      </c>
      <c r="D2311" s="191" t="str">
        <f aca="false">IF(ISNUMBER(FIND("Phy",N2311))=TRUE(),"Physical","Financial")</f>
        <v>Physical</v>
      </c>
      <c r="E2311" s="191" t="n">
        <f aca="false">IF(VLOOKUP(S2311,'DD-Lookup'!$J$6:$L$50,3,FALSE())="Monthly",(YEAR(AC2311)-YEAR(AB2311))*12+MONTH(AC2311)-MONTH(AB2311)+1,(AC2311-AB2311+1))</f>
        <v>1</v>
      </c>
      <c r="F2311" s="220" t="n">
        <f aca="false">E2311*SUM(P2311:Q2311)</f>
        <v>25000</v>
      </c>
      <c r="G2311" s="196" t="n">
        <v>1247023</v>
      </c>
      <c r="H2311" s="197" t="n">
        <v>37026.3758333333</v>
      </c>
      <c r="I2311" s="0" t="s">
        <v>633</v>
      </c>
      <c r="M2311" s="0" t="s">
        <v>927</v>
      </c>
      <c r="N2311" s="0" t="s">
        <v>1371</v>
      </c>
      <c r="O2311" s="0" t="s">
        <v>1553</v>
      </c>
      <c r="Q2311" s="198" t="n">
        <v>25000</v>
      </c>
      <c r="S2311" s="0" t="s">
        <v>1343</v>
      </c>
      <c r="T2311" s="0" t="s">
        <v>772</v>
      </c>
      <c r="U2311" s="200" t="n">
        <v>4.46</v>
      </c>
      <c r="V2311" s="0" t="s">
        <v>1599</v>
      </c>
      <c r="W2311" s="0" t="s">
        <v>1555</v>
      </c>
      <c r="X2311" s="0" t="s">
        <v>1556</v>
      </c>
      <c r="Y2311" s="0" t="s">
        <v>1376</v>
      </c>
      <c r="Z2311" s="0" t="s">
        <v>573</v>
      </c>
      <c r="AA2311" s="0" t="n">
        <v>789743</v>
      </c>
      <c r="AB2311" s="197" t="n">
        <v>37027.875</v>
      </c>
      <c r="AC2311" s="197" t="n">
        <v>37027.875</v>
      </c>
    </row>
    <row r="2312" customFormat="false" ht="12.75" hidden="false" customHeight="false" outlineLevel="0" collapsed="false">
      <c r="A2312" s="191" t="str">
        <f aca="false">B2312&amp;" "&amp;C2312&amp;" "&amp;D2312</f>
        <v>US Natural Gas Financial</v>
      </c>
      <c r="B2312" s="191" t="str">
        <f aca="false">IF((LEFT(N2312,2)="US"),"US","")</f>
        <v>US</v>
      </c>
      <c r="C2312" s="191" t="str">
        <f aca="false">M2312</f>
        <v>Natural Gas</v>
      </c>
      <c r="D2312" s="191" t="str">
        <f aca="false">IF(ISNUMBER(FIND("Phy",N2312))=TRUE(),"Physical","Financial")</f>
        <v>Financial</v>
      </c>
      <c r="E2312" s="191" t="n">
        <f aca="false">IF(VLOOKUP(S2312,'DD-Lookup'!$J$6:$L$50,3,FALSE())="Monthly",(YEAR(AC2312)-YEAR(AB2312))*12+MONTH(AC2312)-MONTH(AB2312)+1,(AC2312-AB2312+1))</f>
        <v>16</v>
      </c>
      <c r="F2312" s="220" t="n">
        <f aca="false">E2312*SUM(P2312:Q2312)</f>
        <v>240000</v>
      </c>
      <c r="G2312" s="196" t="n">
        <v>1247027</v>
      </c>
      <c r="H2312" s="197" t="n">
        <v>37026.3758796296</v>
      </c>
      <c r="I2312" s="0" t="s">
        <v>1228</v>
      </c>
      <c r="M2312" s="0" t="s">
        <v>927</v>
      </c>
      <c r="N2312" s="0" t="s">
        <v>1341</v>
      </c>
      <c r="O2312" s="0" t="s">
        <v>1518</v>
      </c>
      <c r="P2312" s="198" t="n">
        <v>15000</v>
      </c>
      <c r="S2312" s="0" t="s">
        <v>1343</v>
      </c>
      <c r="T2312" s="0" t="s">
        <v>772</v>
      </c>
      <c r="U2312" s="200" t="n">
        <v>4.44</v>
      </c>
      <c r="V2312" s="0" t="s">
        <v>2466</v>
      </c>
      <c r="W2312" s="0" t="s">
        <v>1520</v>
      </c>
      <c r="X2312" s="0" t="s">
        <v>1521</v>
      </c>
      <c r="Y2312" s="0" t="s">
        <v>893</v>
      </c>
      <c r="Z2312" s="0" t="s">
        <v>573</v>
      </c>
      <c r="AA2312" s="0" t="s">
        <v>2663</v>
      </c>
      <c r="AB2312" s="197" t="n">
        <v>37027.875</v>
      </c>
      <c r="AC2312" s="197" t="n">
        <v>37042.875</v>
      </c>
      <c r="AD2312" s="0" t="n">
        <f aca="false">(AC2312-AB2312+1)*SUM(P2312:Q2312)</f>
        <v>240000</v>
      </c>
    </row>
    <row r="2313" customFormat="false" ht="12.75" hidden="false" customHeight="false" outlineLevel="0" collapsed="false">
      <c r="A2313" s="191" t="str">
        <f aca="false">B2313&amp;" "&amp;C2313&amp;" "&amp;D2313</f>
        <v>US Natural Gas Physical</v>
      </c>
      <c r="B2313" s="191" t="str">
        <f aca="false">IF((LEFT(N2313,2)="US"),"US","")</f>
        <v>US</v>
      </c>
      <c r="C2313" s="191" t="str">
        <f aca="false">M2313</f>
        <v>Natural Gas</v>
      </c>
      <c r="D2313" s="191" t="str">
        <f aca="false">IF(ISNUMBER(FIND("Phy",N2313))=TRUE(),"Physical","Financial")</f>
        <v>Physical</v>
      </c>
      <c r="E2313" s="191" t="n">
        <f aca="false">IF(VLOOKUP(S2313,'DD-Lookup'!$J$6:$L$50,3,FALSE())="Monthly",(YEAR(AC2313)-YEAR(AB2313))*12+MONTH(AC2313)-MONTH(AB2313)+1,(AC2313-AB2313+1))</f>
        <v>1</v>
      </c>
      <c r="F2313" s="220" t="n">
        <f aca="false">E2313*SUM(P2313:Q2313)</f>
        <v>1841</v>
      </c>
      <c r="G2313" s="196" t="n">
        <v>1247028</v>
      </c>
      <c r="H2313" s="197" t="n">
        <v>37026.3758912037</v>
      </c>
      <c r="I2313" s="0" t="s">
        <v>1420</v>
      </c>
      <c r="M2313" s="0" t="s">
        <v>927</v>
      </c>
      <c r="N2313" s="0" t="s">
        <v>1371</v>
      </c>
      <c r="O2313" s="0" t="s">
        <v>1673</v>
      </c>
      <c r="P2313" s="198" t="n">
        <v>1841</v>
      </c>
      <c r="S2313" s="0" t="s">
        <v>1343</v>
      </c>
      <c r="T2313" s="0" t="s">
        <v>772</v>
      </c>
      <c r="U2313" s="200" t="n">
        <v>4.7</v>
      </c>
      <c r="V2313" s="0" t="s">
        <v>1806</v>
      </c>
      <c r="W2313" s="0" t="s">
        <v>1675</v>
      </c>
      <c r="X2313" s="0" t="s">
        <v>1676</v>
      </c>
      <c r="Y2313" s="0" t="s">
        <v>1376</v>
      </c>
      <c r="Z2313" s="0" t="s">
        <v>573</v>
      </c>
      <c r="AA2313" s="0" t="n">
        <v>789744</v>
      </c>
      <c r="AB2313" s="197" t="n">
        <v>37027.875</v>
      </c>
      <c r="AC2313" s="197" t="n">
        <v>37027.875</v>
      </c>
    </row>
    <row r="2314" customFormat="false" ht="12.75" hidden="false" customHeight="false" outlineLevel="0" collapsed="false">
      <c r="A2314" s="191" t="str">
        <f aca="false">B2314&amp;" "&amp;C2314&amp;" "&amp;D2314</f>
        <v>US Natural Gas Physical</v>
      </c>
      <c r="B2314" s="191" t="str">
        <f aca="false">IF((LEFT(N2314,2)="US"),"US","")</f>
        <v>US</v>
      </c>
      <c r="C2314" s="191" t="str">
        <f aca="false">M2314</f>
        <v>Natural Gas</v>
      </c>
      <c r="D2314" s="191" t="str">
        <f aca="false">IF(ISNUMBER(FIND("Phy",N2314))=TRUE(),"Physical","Financial")</f>
        <v>Physical</v>
      </c>
      <c r="E2314" s="191" t="n">
        <f aca="false">IF(VLOOKUP(S2314,'DD-Lookup'!$J$6:$L$50,3,FALSE())="Monthly",(YEAR(AC2314)-YEAR(AB2314))*12+MONTH(AC2314)-MONTH(AB2314)+1,(AC2314-AB2314+1))</f>
        <v>1</v>
      </c>
      <c r="F2314" s="220" t="n">
        <f aca="false">E2314*SUM(P2314:Q2314)</f>
        <v>5000</v>
      </c>
      <c r="G2314" s="196" t="n">
        <v>1247029</v>
      </c>
      <c r="H2314" s="197" t="n">
        <v>37026.3759259259</v>
      </c>
      <c r="I2314" s="0" t="s">
        <v>1929</v>
      </c>
      <c r="M2314" s="0" t="s">
        <v>927</v>
      </c>
      <c r="N2314" s="0" t="s">
        <v>1371</v>
      </c>
      <c r="O2314" s="0" t="s">
        <v>1436</v>
      </c>
      <c r="Q2314" s="198" t="n">
        <v>5000</v>
      </c>
      <c r="S2314" s="0" t="s">
        <v>1343</v>
      </c>
      <c r="T2314" s="0" t="s">
        <v>772</v>
      </c>
      <c r="U2314" s="200" t="n">
        <v>4.345</v>
      </c>
      <c r="V2314" s="0" t="s">
        <v>2261</v>
      </c>
      <c r="W2314" s="0" t="s">
        <v>1424</v>
      </c>
      <c r="X2314" s="0" t="s">
        <v>1425</v>
      </c>
      <c r="Y2314" s="0" t="s">
        <v>1376</v>
      </c>
      <c r="Z2314" s="0" t="s">
        <v>573</v>
      </c>
      <c r="AA2314" s="0" t="n">
        <v>789745</v>
      </c>
      <c r="AB2314" s="197" t="n">
        <v>37027.875</v>
      </c>
      <c r="AC2314" s="197" t="n">
        <v>37027.875</v>
      </c>
    </row>
    <row r="2315" customFormat="false" ht="12.75" hidden="false" customHeight="false" outlineLevel="0" collapsed="false">
      <c r="A2315" s="191" t="str">
        <f aca="false">B2315&amp;" "&amp;C2315&amp;" "&amp;D2315</f>
        <v>US Natural Gas Physical</v>
      </c>
      <c r="B2315" s="191" t="str">
        <f aca="false">IF((LEFT(N2315,2)="US"),"US","")</f>
        <v>US</v>
      </c>
      <c r="C2315" s="191" t="str">
        <f aca="false">M2315</f>
        <v>Natural Gas</v>
      </c>
      <c r="D2315" s="191" t="str">
        <f aca="false">IF(ISNUMBER(FIND("Phy",N2315))=TRUE(),"Physical","Financial")</f>
        <v>Physical</v>
      </c>
      <c r="E2315" s="191" t="n">
        <f aca="false">IF(VLOOKUP(S2315,'DD-Lookup'!$J$6:$L$50,3,FALSE())="Monthly",(YEAR(AC2315)-YEAR(AB2315))*12+MONTH(AC2315)-MONTH(AB2315)+1,(AC2315-AB2315+1))</f>
        <v>1</v>
      </c>
      <c r="F2315" s="220" t="n">
        <f aca="false">E2315*SUM(P2315:Q2315)</f>
        <v>4000</v>
      </c>
      <c r="G2315" s="196" t="n">
        <v>1247030</v>
      </c>
      <c r="H2315" s="197" t="n">
        <v>37026.3759259259</v>
      </c>
      <c r="I2315" s="0" t="s">
        <v>1616</v>
      </c>
      <c r="M2315" s="0" t="s">
        <v>927</v>
      </c>
      <c r="N2315" s="0" t="s">
        <v>1371</v>
      </c>
      <c r="O2315" s="0" t="s">
        <v>1696</v>
      </c>
      <c r="P2315" s="198" t="n">
        <v>4000</v>
      </c>
      <c r="S2315" s="0" t="s">
        <v>1343</v>
      </c>
      <c r="T2315" s="0" t="s">
        <v>772</v>
      </c>
      <c r="U2315" s="200" t="n">
        <v>4.41</v>
      </c>
      <c r="V2315" s="0" t="s">
        <v>2020</v>
      </c>
      <c r="W2315" s="0" t="s">
        <v>1567</v>
      </c>
      <c r="X2315" s="0" t="s">
        <v>1683</v>
      </c>
      <c r="Y2315" s="0" t="s">
        <v>1376</v>
      </c>
      <c r="Z2315" s="0" t="s">
        <v>573</v>
      </c>
      <c r="AA2315" s="0" t="n">
        <v>789746</v>
      </c>
      <c r="AB2315" s="197" t="n">
        <v>37027.875</v>
      </c>
      <c r="AC2315" s="197" t="n">
        <v>37027.875</v>
      </c>
    </row>
    <row r="2316" customFormat="false" ht="12.75" hidden="false" customHeight="false" outlineLevel="0" collapsed="false">
      <c r="A2316" s="191" t="str">
        <f aca="false">B2316&amp;" "&amp;C2316&amp;" "&amp;D2316</f>
        <v> Natural Gas Physical</v>
      </c>
      <c r="B2316" s="191" t="str">
        <f aca="false">IF((LEFT(N2316,2)="US"),"US","")</f>
        <v/>
      </c>
      <c r="C2316" s="191" t="str">
        <f aca="false">M2316</f>
        <v>Natural Gas</v>
      </c>
      <c r="D2316" s="191" t="str">
        <f aca="false">IF(ISNUMBER(FIND("Phy",N2316))=TRUE(),"Physical","Financial")</f>
        <v>Physical</v>
      </c>
      <c r="E2316" s="191" t="n">
        <f aca="false">IF(VLOOKUP(S2316,'DD-Lookup'!$J$6:$L$50,3,FALSE())="Monthly",(YEAR(AC2316)-YEAR(AB2316))*12+MONTH(AC2316)-MONTH(AB2316)+1,(AC2316-AB2316+1))</f>
        <v>1</v>
      </c>
      <c r="F2316" s="220" t="n">
        <f aca="false">E2316*SUM(P2316:Q2316)</f>
        <v>5000</v>
      </c>
      <c r="G2316" s="196" t="n">
        <v>1247032</v>
      </c>
      <c r="H2316" s="197" t="n">
        <v>37026.3759375</v>
      </c>
      <c r="I2316" s="0" t="s">
        <v>2150</v>
      </c>
      <c r="M2316" s="0" t="s">
        <v>927</v>
      </c>
      <c r="N2316" s="0" t="s">
        <v>1719</v>
      </c>
      <c r="O2316" s="0" t="s">
        <v>2300</v>
      </c>
      <c r="P2316" s="198" t="n">
        <v>5000</v>
      </c>
      <c r="S2316" s="0" t="s">
        <v>327</v>
      </c>
      <c r="T2316" s="0" t="s">
        <v>1721</v>
      </c>
      <c r="U2316" s="200" t="n">
        <v>6.035</v>
      </c>
      <c r="V2316" s="0" t="s">
        <v>2301</v>
      </c>
      <c r="W2316" s="0" t="s">
        <v>1723</v>
      </c>
      <c r="X2316" s="0" t="s">
        <v>1724</v>
      </c>
      <c r="Y2316" s="0" t="s">
        <v>1376</v>
      </c>
      <c r="Z2316" s="0" t="s">
        <v>646</v>
      </c>
      <c r="AA2316" s="0" t="n">
        <v>789747</v>
      </c>
      <c r="AB2316" s="197" t="n">
        <v>37027.875</v>
      </c>
      <c r="AC2316" s="197" t="n">
        <v>37027.875</v>
      </c>
    </row>
    <row r="2317" customFormat="false" ht="12.75" hidden="false" customHeight="false" outlineLevel="0" collapsed="false">
      <c r="A2317" s="191" t="str">
        <f aca="false">B2317&amp;" "&amp;C2317&amp;" "&amp;D2317</f>
        <v>US Natural Gas Physical</v>
      </c>
      <c r="B2317" s="191" t="str">
        <f aca="false">IF((LEFT(N2317,2)="US"),"US","")</f>
        <v>US</v>
      </c>
      <c r="C2317" s="191" t="str">
        <f aca="false">M2317</f>
        <v>Natural Gas</v>
      </c>
      <c r="D2317" s="191" t="str">
        <f aca="false">IF(ISNUMBER(FIND("Phy",N2317))=TRUE(),"Physical","Financial")</f>
        <v>Physical</v>
      </c>
      <c r="E2317" s="191" t="n">
        <f aca="false">IF(VLOOKUP(S2317,'DD-Lookup'!$J$6:$L$50,3,FALSE())="Monthly",(YEAR(AC2317)-YEAR(AB2317))*12+MONTH(AC2317)-MONTH(AB2317)+1,(AC2317-AB2317+1))</f>
        <v>1</v>
      </c>
      <c r="F2317" s="220" t="n">
        <f aca="false">E2317*SUM(P2317:Q2317)</f>
        <v>789</v>
      </c>
      <c r="G2317" s="196" t="n">
        <v>1247034</v>
      </c>
      <c r="H2317" s="197" t="n">
        <v>37026.3759375</v>
      </c>
      <c r="I2317" s="0" t="s">
        <v>1251</v>
      </c>
      <c r="M2317" s="0" t="s">
        <v>927</v>
      </c>
      <c r="N2317" s="0" t="s">
        <v>1371</v>
      </c>
      <c r="O2317" s="0" t="s">
        <v>1503</v>
      </c>
      <c r="P2317" s="198" t="n">
        <v>789</v>
      </c>
      <c r="S2317" s="0" t="s">
        <v>1343</v>
      </c>
      <c r="T2317" s="0" t="s">
        <v>772</v>
      </c>
      <c r="U2317" s="200" t="n">
        <v>4.675</v>
      </c>
      <c r="V2317" s="0" t="s">
        <v>1440</v>
      </c>
      <c r="W2317" s="0" t="s">
        <v>1504</v>
      </c>
      <c r="X2317" s="0" t="s">
        <v>1505</v>
      </c>
      <c r="Y2317" s="0" t="s">
        <v>1376</v>
      </c>
      <c r="Z2317" s="0" t="s">
        <v>573</v>
      </c>
      <c r="AA2317" s="0" t="n">
        <v>789748</v>
      </c>
      <c r="AB2317" s="197" t="n">
        <v>37027.875</v>
      </c>
      <c r="AC2317" s="197" t="n">
        <v>37027.875</v>
      </c>
    </row>
    <row r="2318" customFormat="false" ht="12.75" hidden="false" customHeight="false" outlineLevel="0" collapsed="false">
      <c r="A2318" s="191" t="str">
        <f aca="false">B2318&amp;" "&amp;C2318&amp;" "&amp;D2318</f>
        <v> Power Physical</v>
      </c>
      <c r="B2318" s="191" t="str">
        <f aca="false">IF((LEFT(N2318,2)="US"),"US","")</f>
        <v/>
      </c>
      <c r="C2318" s="191" t="str">
        <f aca="false">M2318</f>
        <v>Power</v>
      </c>
      <c r="D2318" s="191" t="str">
        <f aca="false">IF(ISNUMBER(FIND("Phy",N2318))=TRUE(),"Physical","Financial")</f>
        <v>Physical</v>
      </c>
      <c r="E2318" s="191" t="n">
        <f aca="false">IF(VLOOKUP(S2318,'DD-Lookup'!$J$6:$L$50,3,FALSE())="Monthly",(YEAR(AC2318)-YEAR(AB2318))*12+MONTH(AC2318)-MONTH(AB2318)+1,(AC2318-AB2318+1))</f>
        <v>2</v>
      </c>
      <c r="F2318" s="220" t="n">
        <f aca="false">E2318*SUM(P2318:Q2318)</f>
        <v>50</v>
      </c>
      <c r="G2318" s="196" t="n">
        <v>1247033</v>
      </c>
      <c r="H2318" s="197" t="n">
        <v>37026.3759375</v>
      </c>
      <c r="I2318" s="0" t="s">
        <v>830</v>
      </c>
      <c r="M2318" s="0" t="s">
        <v>72</v>
      </c>
      <c r="N2318" s="0" t="s">
        <v>831</v>
      </c>
      <c r="O2318" s="0" t="s">
        <v>2664</v>
      </c>
      <c r="Q2318" s="198" t="n">
        <v>25</v>
      </c>
      <c r="S2318" s="0" t="s">
        <v>781</v>
      </c>
      <c r="T2318" s="0" t="s">
        <v>795</v>
      </c>
      <c r="U2318" s="200" t="n">
        <v>15.6</v>
      </c>
      <c r="V2318" s="0" t="s">
        <v>833</v>
      </c>
      <c r="W2318" s="0" t="s">
        <v>834</v>
      </c>
      <c r="X2318" s="0" t="s">
        <v>798</v>
      </c>
      <c r="Y2318" s="0" t="s">
        <v>799</v>
      </c>
      <c r="Z2318" s="0" t="s">
        <v>800</v>
      </c>
      <c r="AA2318" s="0" t="n">
        <v>102436.1</v>
      </c>
      <c r="AB2318" s="197" t="n">
        <v>37030.875</v>
      </c>
      <c r="AC2318" s="197" t="n">
        <v>37031.875</v>
      </c>
    </row>
    <row r="2319" customFormat="false" ht="12.75" hidden="false" customHeight="false" outlineLevel="0" collapsed="false">
      <c r="A2319" s="191" t="str">
        <f aca="false">B2319&amp;" "&amp;C2319&amp;" "&amp;D2319</f>
        <v>US Natural Gas Physical</v>
      </c>
      <c r="B2319" s="191" t="str">
        <f aca="false">IF((LEFT(N2319,2)="US"),"US","")</f>
        <v>US</v>
      </c>
      <c r="C2319" s="191" t="str">
        <f aca="false">M2319</f>
        <v>Natural Gas</v>
      </c>
      <c r="D2319" s="191" t="str">
        <f aca="false">IF(ISNUMBER(FIND("Phy",N2319))=TRUE(),"Physical","Financial")</f>
        <v>Physical</v>
      </c>
      <c r="E2319" s="191" t="n">
        <f aca="false">IF(VLOOKUP(S2319,'DD-Lookup'!$J$6:$L$50,3,FALSE())="Monthly",(YEAR(AC2319)-YEAR(AB2319))*12+MONTH(AC2319)-MONTH(AB2319)+1,(AC2319-AB2319+1))</f>
        <v>1</v>
      </c>
      <c r="F2319" s="220" t="n">
        <f aca="false">E2319*SUM(P2319:Q2319)</f>
        <v>5000</v>
      </c>
      <c r="G2319" s="196" t="n">
        <v>1247035</v>
      </c>
      <c r="H2319" s="197" t="n">
        <v>37026.3759722222</v>
      </c>
      <c r="I2319" s="0" t="s">
        <v>1432</v>
      </c>
      <c r="M2319" s="0" t="s">
        <v>927</v>
      </c>
      <c r="N2319" s="0" t="s">
        <v>1371</v>
      </c>
      <c r="O2319" s="0" t="s">
        <v>1435</v>
      </c>
      <c r="P2319" s="198" t="n">
        <v>5000</v>
      </c>
      <c r="S2319" s="0" t="s">
        <v>1343</v>
      </c>
      <c r="T2319" s="0" t="s">
        <v>772</v>
      </c>
      <c r="U2319" s="200" t="n">
        <v>4.32</v>
      </c>
      <c r="V2319" s="0" t="s">
        <v>1595</v>
      </c>
      <c r="W2319" s="0" t="s">
        <v>1424</v>
      </c>
      <c r="X2319" s="0" t="s">
        <v>1425</v>
      </c>
      <c r="Y2319" s="0" t="s">
        <v>1376</v>
      </c>
      <c r="Z2319" s="0" t="s">
        <v>573</v>
      </c>
      <c r="AA2319" s="0" t="n">
        <v>789749</v>
      </c>
      <c r="AB2319" s="197" t="n">
        <v>37027.875</v>
      </c>
      <c r="AC2319" s="197" t="n">
        <v>37027.875</v>
      </c>
    </row>
    <row r="2320" customFormat="false" ht="12.75" hidden="false" customHeight="false" outlineLevel="0" collapsed="false">
      <c r="A2320" s="191" t="str">
        <f aca="false">B2320&amp;" "&amp;C2320&amp;" "&amp;D2320</f>
        <v>US Natural Gas Physical</v>
      </c>
      <c r="B2320" s="191" t="str">
        <f aca="false">IF((LEFT(N2320,2)="US"),"US","")</f>
        <v>US</v>
      </c>
      <c r="C2320" s="191" t="str">
        <f aca="false">M2320</f>
        <v>Natural Gas</v>
      </c>
      <c r="D2320" s="191" t="str">
        <f aca="false">IF(ISNUMBER(FIND("Phy",N2320))=TRUE(),"Physical","Financial")</f>
        <v>Physical</v>
      </c>
      <c r="E2320" s="191" t="n">
        <f aca="false">IF(VLOOKUP(S2320,'DD-Lookup'!$J$6:$L$50,3,FALSE())="Monthly",(YEAR(AC2320)-YEAR(AB2320))*12+MONTH(AC2320)-MONTH(AB2320)+1,(AC2320-AB2320+1))</f>
        <v>1</v>
      </c>
      <c r="F2320" s="220" t="n">
        <f aca="false">E2320*SUM(P2320:Q2320)</f>
        <v>10000</v>
      </c>
      <c r="G2320" s="196" t="n">
        <v>1247036</v>
      </c>
      <c r="H2320" s="197" t="n">
        <v>37026.3759953704</v>
      </c>
      <c r="I2320" s="0" t="s">
        <v>1377</v>
      </c>
      <c r="M2320" s="0" t="s">
        <v>927</v>
      </c>
      <c r="N2320" s="0" t="s">
        <v>1371</v>
      </c>
      <c r="O2320" s="0" t="s">
        <v>1372</v>
      </c>
      <c r="Q2320" s="198" t="n">
        <v>10000</v>
      </c>
      <c r="S2320" s="0" t="s">
        <v>1343</v>
      </c>
      <c r="T2320" s="0" t="s">
        <v>772</v>
      </c>
      <c r="U2320" s="200" t="n">
        <v>4.565</v>
      </c>
      <c r="V2320" s="0" t="s">
        <v>1458</v>
      </c>
      <c r="W2320" s="0" t="s">
        <v>1374</v>
      </c>
      <c r="X2320" s="0" t="s">
        <v>1375</v>
      </c>
      <c r="Y2320" s="0" t="s">
        <v>1376</v>
      </c>
      <c r="Z2320" s="0" t="s">
        <v>573</v>
      </c>
      <c r="AA2320" s="0" t="n">
        <v>789750</v>
      </c>
      <c r="AB2320" s="197" t="n">
        <v>37027.875</v>
      </c>
      <c r="AC2320" s="197" t="n">
        <v>37027.875</v>
      </c>
    </row>
    <row r="2321" customFormat="false" ht="12.75" hidden="false" customHeight="false" outlineLevel="0" collapsed="false">
      <c r="A2321" s="191" t="str">
        <f aca="false">B2321&amp;" "&amp;C2321&amp;" "&amp;D2321</f>
        <v>US Natural Gas Financial</v>
      </c>
      <c r="B2321" s="191" t="str">
        <f aca="false">IF((LEFT(N2321,2)="US"),"US","")</f>
        <v>US</v>
      </c>
      <c r="C2321" s="191" t="str">
        <f aca="false">M2321</f>
        <v>Natural Gas</v>
      </c>
      <c r="D2321" s="191" t="str">
        <f aca="false">IF(ISNUMBER(FIND("Phy",N2321))=TRUE(),"Physical","Financial")</f>
        <v>Financial</v>
      </c>
      <c r="E2321" s="191" t="n">
        <f aca="false">IF(VLOOKUP(S2321,'DD-Lookup'!$J$6:$L$50,3,FALSE())="Monthly",(YEAR(AC2321)-YEAR(AB2321))*12+MONTH(AC2321)-MONTH(AB2321)+1,(AC2321-AB2321+1))</f>
        <v>16</v>
      </c>
      <c r="F2321" s="220" t="n">
        <f aca="false">E2321*SUM(P2321:Q2321)</f>
        <v>240000</v>
      </c>
      <c r="G2321" s="196" t="n">
        <v>1247037</v>
      </c>
      <c r="H2321" s="197" t="n">
        <v>37026.3760069445</v>
      </c>
      <c r="I2321" s="0" t="s">
        <v>1228</v>
      </c>
      <c r="M2321" s="0" t="s">
        <v>927</v>
      </c>
      <c r="N2321" s="0" t="s">
        <v>1341</v>
      </c>
      <c r="O2321" s="0" t="s">
        <v>1518</v>
      </c>
      <c r="P2321" s="198" t="n">
        <v>15000</v>
      </c>
      <c r="S2321" s="0" t="s">
        <v>1343</v>
      </c>
      <c r="T2321" s="0" t="s">
        <v>772</v>
      </c>
      <c r="U2321" s="200" t="n">
        <v>4.435</v>
      </c>
      <c r="V2321" s="0" t="s">
        <v>2466</v>
      </c>
      <c r="W2321" s="0" t="s">
        <v>1520</v>
      </c>
      <c r="X2321" s="0" t="s">
        <v>1521</v>
      </c>
      <c r="Y2321" s="0" t="s">
        <v>893</v>
      </c>
      <c r="Z2321" s="0" t="s">
        <v>573</v>
      </c>
      <c r="AA2321" s="0" t="s">
        <v>2665</v>
      </c>
      <c r="AB2321" s="197" t="n">
        <v>37027.875</v>
      </c>
      <c r="AC2321" s="197" t="n">
        <v>37042.875</v>
      </c>
      <c r="AD2321" s="0" t="n">
        <f aca="false">(AC2321-AB2321+1)*SUM(P2321:Q2321)</f>
        <v>240000</v>
      </c>
    </row>
    <row r="2322" customFormat="false" ht="12.75" hidden="false" customHeight="false" outlineLevel="0" collapsed="false">
      <c r="A2322" s="191" t="str">
        <f aca="false">B2322&amp;" "&amp;C2322&amp;" "&amp;D2322</f>
        <v>US Natural Gas Physical</v>
      </c>
      <c r="B2322" s="191" t="str">
        <f aca="false">IF((LEFT(N2322,2)="US"),"US","")</f>
        <v>US</v>
      </c>
      <c r="C2322" s="191" t="str">
        <f aca="false">M2322</f>
        <v>Natural Gas</v>
      </c>
      <c r="D2322" s="191" t="str">
        <f aca="false">IF(ISNUMBER(FIND("Phy",N2322))=TRUE(),"Physical","Financial")</f>
        <v>Physical</v>
      </c>
      <c r="E2322" s="191" t="n">
        <f aca="false">IF(VLOOKUP(S2322,'DD-Lookup'!$J$6:$L$50,3,FALSE())="Monthly",(YEAR(AC2322)-YEAR(AB2322))*12+MONTH(AC2322)-MONTH(AB2322)+1,(AC2322-AB2322+1))</f>
        <v>1</v>
      </c>
      <c r="F2322" s="220" t="n">
        <f aca="false">E2322*SUM(P2322:Q2322)</f>
        <v>5000</v>
      </c>
      <c r="G2322" s="196" t="n">
        <v>1247039</v>
      </c>
      <c r="H2322" s="197" t="n">
        <v>37026.376099537</v>
      </c>
      <c r="I2322" s="0" t="s">
        <v>1377</v>
      </c>
      <c r="M2322" s="0" t="s">
        <v>927</v>
      </c>
      <c r="N2322" s="0" t="s">
        <v>1371</v>
      </c>
      <c r="O2322" s="0" t="s">
        <v>1372</v>
      </c>
      <c r="Q2322" s="198" t="n">
        <v>5000</v>
      </c>
      <c r="S2322" s="0" t="s">
        <v>1343</v>
      </c>
      <c r="T2322" s="0" t="s">
        <v>772</v>
      </c>
      <c r="U2322" s="200" t="n">
        <v>4.5663</v>
      </c>
      <c r="V2322" s="0" t="s">
        <v>1378</v>
      </c>
      <c r="W2322" s="0" t="s">
        <v>1374</v>
      </c>
      <c r="X2322" s="0" t="s">
        <v>1375</v>
      </c>
      <c r="Y2322" s="0" t="s">
        <v>1376</v>
      </c>
      <c r="Z2322" s="0" t="s">
        <v>573</v>
      </c>
      <c r="AA2322" s="0" t="n">
        <v>789751</v>
      </c>
      <c r="AB2322" s="197" t="n">
        <v>37027.875</v>
      </c>
      <c r="AC2322" s="197" t="n">
        <v>37027.875</v>
      </c>
    </row>
    <row r="2323" customFormat="false" ht="12.75" hidden="false" customHeight="false" outlineLevel="0" collapsed="false">
      <c r="A2323" s="191" t="str">
        <f aca="false">B2323&amp;" "&amp;C2323&amp;" "&amp;D2323</f>
        <v>US Crude Financial</v>
      </c>
      <c r="B2323" s="191" t="str">
        <f aca="false">IF((LEFT(N2323,2)="US"),"US","")</f>
        <v>US</v>
      </c>
      <c r="C2323" s="191" t="str">
        <f aca="false">M2323</f>
        <v>Crude</v>
      </c>
      <c r="D2323" s="191" t="str">
        <f aca="false">IF(ISNUMBER(FIND("Phy",N2323))=TRUE(),"Physical","Financial")</f>
        <v>Financial</v>
      </c>
      <c r="E2323" s="191" t="n">
        <f aca="false">IF(VLOOKUP(S2323,'DD-Lookup'!$J$6:$L$50,3,FALSE())="Monthly",(YEAR(AC2323)-YEAR(AB2323))*12+MONTH(AC2323)-MONTH(AB2323)+1,(AC2323-AB2323+1))</f>
        <v>1</v>
      </c>
      <c r="F2323" s="220" t="n">
        <f aca="false">E2323*SUM(P2323:Q2323)</f>
        <v>25000</v>
      </c>
      <c r="G2323" s="196" t="n">
        <v>1247038</v>
      </c>
      <c r="H2323" s="197" t="n">
        <v>37026.376099537</v>
      </c>
      <c r="I2323" s="0" t="s">
        <v>1340</v>
      </c>
      <c r="M2323" s="0" t="s">
        <v>60</v>
      </c>
      <c r="N2323" s="0" t="s">
        <v>1138</v>
      </c>
      <c r="O2323" s="0" t="s">
        <v>1139</v>
      </c>
      <c r="Q2323" s="198" t="n">
        <v>25000</v>
      </c>
      <c r="S2323" s="0" t="s">
        <v>1140</v>
      </c>
      <c r="T2323" s="0" t="s">
        <v>772</v>
      </c>
      <c r="U2323" s="200" t="n">
        <v>28.72</v>
      </c>
      <c r="V2323" s="0" t="s">
        <v>2666</v>
      </c>
      <c r="W2323" s="0" t="s">
        <v>1142</v>
      </c>
      <c r="X2323" s="0" t="s">
        <v>1143</v>
      </c>
      <c r="Y2323" s="0" t="s">
        <v>893</v>
      </c>
      <c r="Z2323" s="0" t="s">
        <v>573</v>
      </c>
      <c r="AA2323" s="0" t="s">
        <v>2667</v>
      </c>
      <c r="AB2323" s="197" t="n">
        <v>37043</v>
      </c>
      <c r="AC2323" s="197" t="n">
        <v>37072</v>
      </c>
    </row>
    <row r="2324" customFormat="false" ht="12.75" hidden="false" customHeight="false" outlineLevel="0" collapsed="false">
      <c r="A2324" s="191" t="str">
        <f aca="false">B2324&amp;" "&amp;C2324&amp;" "&amp;D2324</f>
        <v>US Natural Gas Physical</v>
      </c>
      <c r="B2324" s="191" t="str">
        <f aca="false">IF((LEFT(N2324,2)="US"),"US","")</f>
        <v>US</v>
      </c>
      <c r="C2324" s="191" t="str">
        <f aca="false">M2324</f>
        <v>Natural Gas</v>
      </c>
      <c r="D2324" s="191" t="str">
        <f aca="false">IF(ISNUMBER(FIND("Phy",N2324))=TRUE(),"Physical","Financial")</f>
        <v>Physical</v>
      </c>
      <c r="E2324" s="191" t="n">
        <f aca="false">IF(VLOOKUP(S2324,'DD-Lookup'!$J$6:$L$50,3,FALSE())="Monthly",(YEAR(AC2324)-YEAR(AB2324))*12+MONTH(AC2324)-MONTH(AB2324)+1,(AC2324-AB2324+1))</f>
        <v>1</v>
      </c>
      <c r="F2324" s="220" t="n">
        <f aca="false">E2324*SUM(P2324:Q2324)</f>
        <v>602</v>
      </c>
      <c r="G2324" s="196" t="n">
        <v>1247040</v>
      </c>
      <c r="H2324" s="197" t="n">
        <v>37026.3761226852</v>
      </c>
      <c r="I2324" s="0" t="s">
        <v>2343</v>
      </c>
      <c r="M2324" s="0" t="s">
        <v>927</v>
      </c>
      <c r="N2324" s="0" t="s">
        <v>1371</v>
      </c>
      <c r="O2324" s="0" t="s">
        <v>1651</v>
      </c>
      <c r="P2324" s="198" t="n">
        <v>602</v>
      </c>
      <c r="S2324" s="0" t="s">
        <v>1343</v>
      </c>
      <c r="T2324" s="0" t="s">
        <v>772</v>
      </c>
      <c r="U2324" s="200" t="n">
        <v>4.84</v>
      </c>
      <c r="V2324" s="0" t="s">
        <v>2668</v>
      </c>
      <c r="W2324" s="0" t="s">
        <v>1635</v>
      </c>
      <c r="X2324" s="0" t="s">
        <v>1636</v>
      </c>
      <c r="Y2324" s="0" t="s">
        <v>1376</v>
      </c>
      <c r="Z2324" s="0" t="s">
        <v>573</v>
      </c>
      <c r="AA2324" s="0" t="n">
        <v>789752</v>
      </c>
      <c r="AB2324" s="197" t="n">
        <v>37027.875</v>
      </c>
      <c r="AC2324" s="197" t="n">
        <v>37027.875</v>
      </c>
    </row>
    <row r="2325" customFormat="false" ht="12.75" hidden="false" customHeight="false" outlineLevel="0" collapsed="false">
      <c r="A2325" s="191" t="str">
        <f aca="false">B2325&amp;" "&amp;C2325&amp;" "&amp;D2325</f>
        <v> Natural Gas Physical</v>
      </c>
      <c r="B2325" s="191" t="str">
        <f aca="false">IF((LEFT(N2325,2)="US"),"US","")</f>
        <v/>
      </c>
      <c r="C2325" s="191" t="str">
        <f aca="false">M2325</f>
        <v>Natural Gas</v>
      </c>
      <c r="D2325" s="191" t="str">
        <f aca="false">IF(ISNUMBER(FIND("Phy",N2325))=TRUE(),"Physical","Financial")</f>
        <v>Physical</v>
      </c>
      <c r="E2325" s="191" t="n">
        <f aca="false">IF(VLOOKUP(S2325,'DD-Lookup'!$J$6:$L$50,3,FALSE())="Monthly",(YEAR(AC2325)-YEAR(AB2325))*12+MONTH(AC2325)-MONTH(AB2325)+1,(AC2325-AB2325+1))</f>
        <v>1</v>
      </c>
      <c r="F2325" s="220" t="n">
        <f aca="false">E2325*SUM(P2325:Q2325)</f>
        <v>5000</v>
      </c>
      <c r="G2325" s="196" t="n">
        <v>1247041</v>
      </c>
      <c r="H2325" s="197" t="n">
        <v>37026.3761342593</v>
      </c>
      <c r="I2325" s="0" t="s">
        <v>2262</v>
      </c>
      <c r="M2325" s="0" t="s">
        <v>927</v>
      </c>
      <c r="N2325" s="0" t="s">
        <v>1719</v>
      </c>
      <c r="O2325" s="0" t="s">
        <v>2455</v>
      </c>
      <c r="P2325" s="198" t="n">
        <v>5000</v>
      </c>
      <c r="S2325" s="0" t="s">
        <v>1343</v>
      </c>
      <c r="T2325" s="0" t="s">
        <v>772</v>
      </c>
      <c r="U2325" s="200" t="n">
        <v>4.39</v>
      </c>
      <c r="V2325" s="0" t="s">
        <v>2264</v>
      </c>
      <c r="W2325" s="0" t="s">
        <v>2265</v>
      </c>
      <c r="X2325" s="0" t="s">
        <v>2266</v>
      </c>
      <c r="Y2325" s="0" t="s">
        <v>1376</v>
      </c>
      <c r="Z2325" s="0" t="s">
        <v>646</v>
      </c>
      <c r="AA2325" s="0" t="n">
        <v>789753</v>
      </c>
      <c r="AB2325" s="197" t="n">
        <v>37027.875</v>
      </c>
      <c r="AC2325" s="197" t="n">
        <v>37027.875</v>
      </c>
    </row>
    <row r="2326" customFormat="false" ht="12.75" hidden="false" customHeight="false" outlineLevel="0" collapsed="false">
      <c r="A2326" s="191" t="str">
        <f aca="false">B2326&amp;" "&amp;C2326&amp;" "&amp;D2326</f>
        <v>US Natural Gas Financial</v>
      </c>
      <c r="B2326" s="191" t="str">
        <f aca="false">IF((LEFT(N2326,2)="US"),"US","")</f>
        <v>US</v>
      </c>
      <c r="C2326" s="191" t="str">
        <f aca="false">M2326</f>
        <v>Natural Gas</v>
      </c>
      <c r="D2326" s="191" t="str">
        <f aca="false">IF(ISNUMBER(FIND("Phy",N2326))=TRUE(),"Physical","Financial")</f>
        <v>Financial</v>
      </c>
      <c r="E2326" s="191" t="n">
        <f aca="false">IF(VLOOKUP(S2326,'DD-Lookup'!$J$6:$L$50,3,FALSE())="Monthly",(YEAR(AC2326)-YEAR(AB2326))*12+MONTH(AC2326)-MONTH(AB2326)+1,(AC2326-AB2326+1))</f>
        <v>61</v>
      </c>
      <c r="F2326" s="220" t="n">
        <f aca="false">E2326*SUM(P2326:Q2326)</f>
        <v>305000</v>
      </c>
      <c r="G2326" s="196" t="n">
        <v>1247042</v>
      </c>
      <c r="H2326" s="197" t="n">
        <v>37026.3761458333</v>
      </c>
      <c r="I2326" s="0" t="s">
        <v>1228</v>
      </c>
      <c r="M2326" s="0" t="s">
        <v>927</v>
      </c>
      <c r="N2326" s="0" t="s">
        <v>1399</v>
      </c>
      <c r="O2326" s="0" t="s">
        <v>2111</v>
      </c>
      <c r="Q2326" s="198" t="n">
        <v>5000</v>
      </c>
      <c r="S2326" s="0" t="s">
        <v>1343</v>
      </c>
      <c r="T2326" s="0" t="s">
        <v>772</v>
      </c>
      <c r="U2326" s="200" t="n">
        <v>4.25</v>
      </c>
      <c r="V2326" s="0" t="s">
        <v>1610</v>
      </c>
      <c r="W2326" s="0" t="s">
        <v>1956</v>
      </c>
      <c r="X2326" s="0" t="s">
        <v>1957</v>
      </c>
      <c r="Y2326" s="0" t="s">
        <v>893</v>
      </c>
      <c r="Z2326" s="0" t="s">
        <v>573</v>
      </c>
      <c r="AA2326" s="0" t="s">
        <v>2669</v>
      </c>
      <c r="AB2326" s="197" t="n">
        <v>37196</v>
      </c>
      <c r="AC2326" s="197" t="n">
        <v>37256</v>
      </c>
      <c r="AD2326" s="0" t="n">
        <f aca="false">(AC2326-AB2326+1)*SUM(P2326:Q2326)</f>
        <v>305000</v>
      </c>
    </row>
    <row r="2327" customFormat="false" ht="12.75" hidden="false" customHeight="false" outlineLevel="0" collapsed="false">
      <c r="A2327" s="191" t="str">
        <f aca="false">B2327&amp;" "&amp;C2327&amp;" "&amp;D2327</f>
        <v>US Natural Gas Physical</v>
      </c>
      <c r="B2327" s="191" t="str">
        <f aca="false">IF((LEFT(N2327,2)="US"),"US","")</f>
        <v>US</v>
      </c>
      <c r="C2327" s="191" t="str">
        <f aca="false">M2327</f>
        <v>Natural Gas</v>
      </c>
      <c r="D2327" s="191" t="str">
        <f aca="false">IF(ISNUMBER(FIND("Phy",N2327))=TRUE(),"Physical","Financial")</f>
        <v>Physical</v>
      </c>
      <c r="E2327" s="191" t="n">
        <f aca="false">IF(VLOOKUP(S2327,'DD-Lookup'!$J$6:$L$50,3,FALSE())="Monthly",(YEAR(AC2327)-YEAR(AB2327))*12+MONTH(AC2327)-MONTH(AB2327)+1,(AC2327-AB2327+1))</f>
        <v>1</v>
      </c>
      <c r="F2327" s="220" t="n">
        <f aca="false">E2327*SUM(P2327:Q2327)</f>
        <v>3000</v>
      </c>
      <c r="G2327" s="196" t="n">
        <v>1247043</v>
      </c>
      <c r="H2327" s="197" t="n">
        <v>37026.3761574074</v>
      </c>
      <c r="I2327" s="0" t="s">
        <v>2000</v>
      </c>
      <c r="M2327" s="0" t="s">
        <v>927</v>
      </c>
      <c r="N2327" s="0" t="s">
        <v>1371</v>
      </c>
      <c r="O2327" s="0" t="s">
        <v>1534</v>
      </c>
      <c r="P2327" s="198" t="n">
        <v>3000</v>
      </c>
      <c r="S2327" s="0" t="s">
        <v>1343</v>
      </c>
      <c r="T2327" s="0" t="s">
        <v>772</v>
      </c>
      <c r="U2327" s="200" t="n">
        <v>4.665</v>
      </c>
      <c r="V2327" s="0" t="s">
        <v>2001</v>
      </c>
      <c r="W2327" s="0" t="s">
        <v>1504</v>
      </c>
      <c r="X2327" s="0" t="s">
        <v>1505</v>
      </c>
      <c r="Y2327" s="0" t="s">
        <v>1376</v>
      </c>
      <c r="Z2327" s="0" t="s">
        <v>573</v>
      </c>
      <c r="AA2327" s="0" t="n">
        <v>789754</v>
      </c>
      <c r="AB2327" s="197" t="n">
        <v>37027.875</v>
      </c>
      <c r="AC2327" s="197" t="n">
        <v>37027.875</v>
      </c>
    </row>
    <row r="2328" customFormat="false" ht="12.75" hidden="false" customHeight="false" outlineLevel="0" collapsed="false">
      <c r="A2328" s="191" t="str">
        <f aca="false">B2328&amp;" "&amp;C2328&amp;" "&amp;D2328</f>
        <v>US Natural Gas Financial</v>
      </c>
      <c r="B2328" s="191" t="str">
        <f aca="false">IF((LEFT(N2328,2)="US"),"US","")</f>
        <v>US</v>
      </c>
      <c r="C2328" s="191" t="str">
        <f aca="false">M2328</f>
        <v>Natural Gas</v>
      </c>
      <c r="D2328" s="191" t="str">
        <f aca="false">IF(ISNUMBER(FIND("Phy",N2328))=TRUE(),"Physical","Financial")</f>
        <v>Financial</v>
      </c>
      <c r="E2328" s="191" t="n">
        <f aca="false">IF(VLOOKUP(S2328,'DD-Lookup'!$J$6:$L$50,3,FALSE())="Monthly",(YEAR(AC2328)-YEAR(AB2328))*12+MONTH(AC2328)-MONTH(AB2328)+1,(AC2328-AB2328+1))</f>
        <v>61</v>
      </c>
      <c r="F2328" s="220" t="n">
        <f aca="false">E2328*SUM(P2328:Q2328)</f>
        <v>305000</v>
      </c>
      <c r="G2328" s="196" t="n">
        <v>1247044</v>
      </c>
      <c r="H2328" s="197" t="n">
        <v>37026.3762037037</v>
      </c>
      <c r="I2328" s="0" t="s">
        <v>1228</v>
      </c>
      <c r="M2328" s="0" t="s">
        <v>927</v>
      </c>
      <c r="N2328" s="0" t="s">
        <v>1399</v>
      </c>
      <c r="O2328" s="0" t="s">
        <v>2111</v>
      </c>
      <c r="Q2328" s="198" t="n">
        <v>5000</v>
      </c>
      <c r="S2328" s="0" t="s">
        <v>1343</v>
      </c>
      <c r="T2328" s="0" t="s">
        <v>772</v>
      </c>
      <c r="U2328" s="200" t="n">
        <v>4.35</v>
      </c>
      <c r="V2328" s="0" t="s">
        <v>1610</v>
      </c>
      <c r="W2328" s="0" t="s">
        <v>1956</v>
      </c>
      <c r="X2328" s="0" t="s">
        <v>1957</v>
      </c>
      <c r="Y2328" s="0" t="s">
        <v>893</v>
      </c>
      <c r="Z2328" s="0" t="s">
        <v>573</v>
      </c>
      <c r="AA2328" s="0" t="s">
        <v>2670</v>
      </c>
      <c r="AB2328" s="197" t="n">
        <v>37196</v>
      </c>
      <c r="AC2328" s="197" t="n">
        <v>37256</v>
      </c>
      <c r="AD2328" s="0" t="n">
        <f aca="false">(AC2328-AB2328+1)*SUM(P2328:Q2328)</f>
        <v>305000</v>
      </c>
    </row>
    <row r="2329" customFormat="false" ht="12.75" hidden="false" customHeight="false" outlineLevel="0" collapsed="false">
      <c r="A2329" s="191" t="str">
        <f aca="false">B2329&amp;" "&amp;C2329&amp;" "&amp;D2329</f>
        <v>US Natural Gas Physical</v>
      </c>
      <c r="B2329" s="191" t="str">
        <f aca="false">IF((LEFT(N2329,2)="US"),"US","")</f>
        <v>US</v>
      </c>
      <c r="C2329" s="191" t="str">
        <f aca="false">M2329</f>
        <v>Natural Gas</v>
      </c>
      <c r="D2329" s="191" t="str">
        <f aca="false">IF(ISNUMBER(FIND("Phy",N2329))=TRUE(),"Physical","Financial")</f>
        <v>Physical</v>
      </c>
      <c r="E2329" s="191" t="n">
        <f aca="false">IF(VLOOKUP(S2329,'DD-Lookup'!$J$6:$L$50,3,FALSE())="Monthly",(YEAR(AC2329)-YEAR(AB2329))*12+MONTH(AC2329)-MONTH(AB2329)+1,(AC2329-AB2329+1))</f>
        <v>1</v>
      </c>
      <c r="F2329" s="220" t="n">
        <f aca="false">E2329*SUM(P2329:Q2329)</f>
        <v>10000</v>
      </c>
      <c r="G2329" s="196" t="n">
        <v>1247045</v>
      </c>
      <c r="H2329" s="197" t="n">
        <v>37026.3762152778</v>
      </c>
      <c r="I2329" s="0" t="s">
        <v>2284</v>
      </c>
      <c r="M2329" s="0" t="s">
        <v>927</v>
      </c>
      <c r="N2329" s="0" t="s">
        <v>1371</v>
      </c>
      <c r="O2329" s="0" t="s">
        <v>1680</v>
      </c>
      <c r="P2329" s="198" t="n">
        <v>10000</v>
      </c>
      <c r="S2329" s="0" t="s">
        <v>1343</v>
      </c>
      <c r="T2329" s="0" t="s">
        <v>772</v>
      </c>
      <c r="U2329" s="200" t="n">
        <v>4.37</v>
      </c>
      <c r="V2329" s="0" t="s">
        <v>2285</v>
      </c>
      <c r="W2329" s="0" t="s">
        <v>1682</v>
      </c>
      <c r="X2329" s="0" t="s">
        <v>1683</v>
      </c>
      <c r="Y2329" s="0" t="s">
        <v>1376</v>
      </c>
      <c r="Z2329" s="0" t="s">
        <v>573</v>
      </c>
      <c r="AA2329" s="0" t="n">
        <v>789755</v>
      </c>
      <c r="AB2329" s="197" t="n">
        <v>37027.875</v>
      </c>
      <c r="AC2329" s="197" t="n">
        <v>37027.875</v>
      </c>
    </row>
    <row r="2330" customFormat="false" ht="12.75" hidden="false" customHeight="false" outlineLevel="0" collapsed="false">
      <c r="A2330" s="191" t="str">
        <f aca="false">B2330&amp;" "&amp;C2330&amp;" "&amp;D2330</f>
        <v>US Natural Gas Physical</v>
      </c>
      <c r="B2330" s="191" t="str">
        <f aca="false">IF((LEFT(N2330,2)="US"),"US","")</f>
        <v>US</v>
      </c>
      <c r="C2330" s="191" t="str">
        <f aca="false">M2330</f>
        <v>Natural Gas</v>
      </c>
      <c r="D2330" s="191" t="str">
        <f aca="false">IF(ISNUMBER(FIND("Phy",N2330))=TRUE(),"Physical","Financial")</f>
        <v>Physical</v>
      </c>
      <c r="E2330" s="191" t="n">
        <f aca="false">IF(VLOOKUP(S2330,'DD-Lookup'!$J$6:$L$50,3,FALSE())="Monthly",(YEAR(AC2330)-YEAR(AB2330))*12+MONTH(AC2330)-MONTH(AB2330)+1,(AC2330-AB2330+1))</f>
        <v>1</v>
      </c>
      <c r="F2330" s="220" t="n">
        <f aca="false">E2330*SUM(P2330:Q2330)</f>
        <v>2000</v>
      </c>
      <c r="G2330" s="196" t="n">
        <v>1247046</v>
      </c>
      <c r="H2330" s="197" t="n">
        <v>37026.3762268519</v>
      </c>
      <c r="I2330" s="0" t="s">
        <v>1187</v>
      </c>
      <c r="M2330" s="0" t="s">
        <v>927</v>
      </c>
      <c r="N2330" s="0" t="s">
        <v>1371</v>
      </c>
      <c r="O2330" s="0" t="s">
        <v>1372</v>
      </c>
      <c r="P2330" s="198" t="n">
        <v>2000</v>
      </c>
      <c r="S2330" s="0" t="s">
        <v>1343</v>
      </c>
      <c r="T2330" s="0" t="s">
        <v>772</v>
      </c>
      <c r="U2330" s="200" t="n">
        <v>4.5638</v>
      </c>
      <c r="V2330" s="0" t="s">
        <v>2671</v>
      </c>
      <c r="W2330" s="0" t="s">
        <v>1374</v>
      </c>
      <c r="X2330" s="0" t="s">
        <v>1375</v>
      </c>
      <c r="Y2330" s="0" t="s">
        <v>1376</v>
      </c>
      <c r="Z2330" s="0" t="s">
        <v>573</v>
      </c>
      <c r="AA2330" s="0" t="n">
        <v>789756</v>
      </c>
      <c r="AB2330" s="197" t="n">
        <v>37027.875</v>
      </c>
      <c r="AC2330" s="197" t="n">
        <v>37027.875</v>
      </c>
    </row>
    <row r="2331" customFormat="false" ht="12.75" hidden="false" customHeight="false" outlineLevel="0" collapsed="false">
      <c r="A2331" s="191" t="str">
        <f aca="false">B2331&amp;" "&amp;C2331&amp;" "&amp;D2331</f>
        <v>US Natural Gas Physical</v>
      </c>
      <c r="B2331" s="191" t="str">
        <f aca="false">IF((LEFT(N2331,2)="US"),"US","")</f>
        <v>US</v>
      </c>
      <c r="C2331" s="191" t="str">
        <f aca="false">M2331</f>
        <v>Natural Gas</v>
      </c>
      <c r="D2331" s="191" t="str">
        <f aca="false">IF(ISNUMBER(FIND("Phy",N2331))=TRUE(),"Physical","Financial")</f>
        <v>Physical</v>
      </c>
      <c r="E2331" s="191" t="n">
        <f aca="false">IF(VLOOKUP(S2331,'DD-Lookup'!$J$6:$L$50,3,FALSE())="Monthly",(YEAR(AC2331)-YEAR(AB2331))*12+MONTH(AC2331)-MONTH(AB2331)+1,(AC2331-AB2331+1))</f>
        <v>1</v>
      </c>
      <c r="F2331" s="220" t="n">
        <f aca="false">E2331*SUM(P2331:Q2331)</f>
        <v>5000</v>
      </c>
      <c r="G2331" s="196" t="n">
        <v>1247047</v>
      </c>
      <c r="H2331" s="197" t="n">
        <v>37026.3762384259</v>
      </c>
      <c r="I2331" s="0" t="s">
        <v>1564</v>
      </c>
      <c r="M2331" s="0" t="s">
        <v>927</v>
      </c>
      <c r="N2331" s="0" t="s">
        <v>1371</v>
      </c>
      <c r="O2331" s="0" t="s">
        <v>1503</v>
      </c>
      <c r="Q2331" s="198" t="n">
        <v>5000</v>
      </c>
      <c r="S2331" s="0" t="s">
        <v>1343</v>
      </c>
      <c r="T2331" s="0" t="s">
        <v>772</v>
      </c>
      <c r="U2331" s="200" t="n">
        <v>4.685</v>
      </c>
      <c r="V2331" s="0" t="s">
        <v>2135</v>
      </c>
      <c r="W2331" s="0" t="s">
        <v>1504</v>
      </c>
      <c r="X2331" s="0" t="s">
        <v>1505</v>
      </c>
      <c r="Y2331" s="0" t="s">
        <v>1376</v>
      </c>
      <c r="Z2331" s="0" t="s">
        <v>573</v>
      </c>
      <c r="AA2331" s="0" t="n">
        <v>789757</v>
      </c>
      <c r="AB2331" s="197" t="n">
        <v>37027.875</v>
      </c>
      <c r="AC2331" s="197" t="n">
        <v>37027.875</v>
      </c>
    </row>
    <row r="2332" customFormat="false" ht="12.75" hidden="false" customHeight="false" outlineLevel="0" collapsed="false">
      <c r="A2332" s="191" t="str">
        <f aca="false">B2332&amp;" "&amp;C2332&amp;" "&amp;D2332</f>
        <v>US Natural Gas Physical</v>
      </c>
      <c r="B2332" s="191" t="str">
        <f aca="false">IF((LEFT(N2332,2)="US"),"US","")</f>
        <v>US</v>
      </c>
      <c r="C2332" s="191" t="str">
        <f aca="false">M2332</f>
        <v>Natural Gas</v>
      </c>
      <c r="D2332" s="191" t="str">
        <f aca="false">IF(ISNUMBER(FIND("Phy",N2332))=TRUE(),"Physical","Financial")</f>
        <v>Physical</v>
      </c>
      <c r="E2332" s="191" t="n">
        <f aca="false">IF(VLOOKUP(S2332,'DD-Lookup'!$J$6:$L$50,3,FALSE())="Monthly",(YEAR(AC2332)-YEAR(AB2332))*12+MONTH(AC2332)-MONTH(AB2332)+1,(AC2332-AB2332+1))</f>
        <v>1</v>
      </c>
      <c r="F2332" s="220" t="n">
        <f aca="false">E2332*SUM(P2332:Q2332)</f>
        <v>20000</v>
      </c>
      <c r="G2332" s="196" t="n">
        <v>1247048</v>
      </c>
      <c r="H2332" s="197" t="n">
        <v>37026.3762731482</v>
      </c>
      <c r="I2332" s="0" t="s">
        <v>1219</v>
      </c>
      <c r="M2332" s="0" t="s">
        <v>927</v>
      </c>
      <c r="N2332" s="0" t="s">
        <v>1371</v>
      </c>
      <c r="O2332" s="0" t="s">
        <v>2095</v>
      </c>
      <c r="P2332" s="198" t="n">
        <v>20000</v>
      </c>
      <c r="S2332" s="0" t="s">
        <v>1343</v>
      </c>
      <c r="T2332" s="0" t="s">
        <v>772</v>
      </c>
      <c r="U2332" s="200" t="n">
        <v>4.63</v>
      </c>
      <c r="V2332" s="0" t="s">
        <v>2172</v>
      </c>
      <c r="W2332" s="0" t="s">
        <v>1587</v>
      </c>
      <c r="X2332" s="0" t="s">
        <v>1588</v>
      </c>
      <c r="Y2332" s="0" t="s">
        <v>1376</v>
      </c>
      <c r="Z2332" s="0" t="s">
        <v>573</v>
      </c>
      <c r="AA2332" s="0" t="n">
        <v>789758</v>
      </c>
      <c r="AB2332" s="197" t="n">
        <v>37027.875</v>
      </c>
      <c r="AC2332" s="197" t="n">
        <v>37027.875</v>
      </c>
    </row>
    <row r="2333" customFormat="false" ht="12.75" hidden="false" customHeight="false" outlineLevel="0" collapsed="false">
      <c r="A2333" s="191" t="str">
        <f aca="false">B2333&amp;" "&amp;C2333&amp;" "&amp;D2333</f>
        <v>US Natural Gas Physical</v>
      </c>
      <c r="B2333" s="191" t="str">
        <f aca="false">IF((LEFT(N2333,2)="US"),"US","")</f>
        <v>US</v>
      </c>
      <c r="C2333" s="191" t="str">
        <f aca="false">M2333</f>
        <v>Natural Gas</v>
      </c>
      <c r="D2333" s="191" t="str">
        <f aca="false">IF(ISNUMBER(FIND("Phy",N2333))=TRUE(),"Physical","Financial")</f>
        <v>Physical</v>
      </c>
      <c r="E2333" s="191" t="n">
        <f aca="false">IF(VLOOKUP(S2333,'DD-Lookup'!$J$6:$L$50,3,FALSE())="Monthly",(YEAR(AC2333)-YEAR(AB2333))*12+MONTH(AC2333)-MONTH(AB2333)+1,(AC2333-AB2333+1))</f>
        <v>1</v>
      </c>
      <c r="F2333" s="220" t="n">
        <f aca="false">E2333*SUM(P2333:Q2333)</f>
        <v>8000</v>
      </c>
      <c r="G2333" s="196" t="n">
        <v>1247049</v>
      </c>
      <c r="H2333" s="197" t="n">
        <v>37026.3762847222</v>
      </c>
      <c r="I2333" s="0" t="s">
        <v>1251</v>
      </c>
      <c r="M2333" s="0" t="s">
        <v>927</v>
      </c>
      <c r="N2333" s="0" t="s">
        <v>1371</v>
      </c>
      <c r="O2333" s="0" t="s">
        <v>1372</v>
      </c>
      <c r="P2333" s="198" t="n">
        <v>8000</v>
      </c>
      <c r="S2333" s="0" t="s">
        <v>1343</v>
      </c>
      <c r="T2333" s="0" t="s">
        <v>772</v>
      </c>
      <c r="U2333" s="200" t="n">
        <v>4.5638</v>
      </c>
      <c r="V2333" s="0" t="s">
        <v>1373</v>
      </c>
      <c r="W2333" s="0" t="s">
        <v>1374</v>
      </c>
      <c r="X2333" s="0" t="s">
        <v>1375</v>
      </c>
      <c r="Y2333" s="0" t="s">
        <v>1376</v>
      </c>
      <c r="Z2333" s="0" t="s">
        <v>573</v>
      </c>
      <c r="AA2333" s="0" t="n">
        <v>789759</v>
      </c>
      <c r="AB2333" s="197" t="n">
        <v>37027.875</v>
      </c>
      <c r="AC2333" s="197" t="n">
        <v>37027.875</v>
      </c>
    </row>
    <row r="2334" customFormat="false" ht="12.75" hidden="false" customHeight="false" outlineLevel="0" collapsed="false">
      <c r="A2334" s="191" t="str">
        <f aca="false">B2334&amp;" "&amp;C2334&amp;" "&amp;D2334</f>
        <v>US Natural Gas Financial</v>
      </c>
      <c r="B2334" s="191" t="str">
        <f aca="false">IF((LEFT(N2334,2)="US"),"US","")</f>
        <v>US</v>
      </c>
      <c r="C2334" s="191" t="str">
        <f aca="false">M2334</f>
        <v>Natural Gas</v>
      </c>
      <c r="D2334" s="191" t="str">
        <f aca="false">IF(ISNUMBER(FIND("Phy",N2334))=TRUE(),"Physical","Financial")</f>
        <v>Financial</v>
      </c>
      <c r="E2334" s="191" t="n">
        <f aca="false">IF(VLOOKUP(S2334,'DD-Lookup'!$J$6:$L$50,3,FALSE())="Monthly",(YEAR(AC2334)-YEAR(AB2334))*12+MONTH(AC2334)-MONTH(AB2334)+1,(AC2334-AB2334+1))</f>
        <v>30</v>
      </c>
      <c r="F2334" s="220" t="n">
        <f aca="false">E2334*SUM(P2334:Q2334)</f>
        <v>300000</v>
      </c>
      <c r="G2334" s="196" t="n">
        <v>1247050</v>
      </c>
      <c r="H2334" s="197" t="n">
        <v>37026.3762962963</v>
      </c>
      <c r="I2334" s="0" t="s">
        <v>1306</v>
      </c>
      <c r="M2334" s="0" t="s">
        <v>927</v>
      </c>
      <c r="N2334" s="0" t="s">
        <v>1341</v>
      </c>
      <c r="O2334" s="0" t="s">
        <v>1342</v>
      </c>
      <c r="P2334" s="198" t="n">
        <v>10000</v>
      </c>
      <c r="S2334" s="0" t="s">
        <v>1343</v>
      </c>
      <c r="T2334" s="0" t="s">
        <v>772</v>
      </c>
      <c r="U2334" s="200" t="n">
        <v>4.5</v>
      </c>
      <c r="V2334" s="0" t="s">
        <v>2336</v>
      </c>
      <c r="W2334" s="0" t="s">
        <v>1345</v>
      </c>
      <c r="X2334" s="0" t="s">
        <v>1346</v>
      </c>
      <c r="Y2334" s="0" t="s">
        <v>893</v>
      </c>
      <c r="Z2334" s="0" t="s">
        <v>573</v>
      </c>
      <c r="AA2334" s="0" t="s">
        <v>2672</v>
      </c>
      <c r="AB2334" s="197" t="n">
        <v>37043.875</v>
      </c>
      <c r="AC2334" s="197" t="n">
        <v>37072.875</v>
      </c>
      <c r="AD2334" s="0" t="n">
        <f aca="false">(AC2334-AB2334+1)*SUM(P2334:Q2334)</f>
        <v>300000</v>
      </c>
    </row>
    <row r="2335" customFormat="false" ht="12.75" hidden="false" customHeight="false" outlineLevel="0" collapsed="false">
      <c r="A2335" s="191" t="str">
        <f aca="false">B2335&amp;" "&amp;C2335&amp;" "&amp;D2335</f>
        <v>US Natural Gas Physical</v>
      </c>
      <c r="B2335" s="191" t="str">
        <f aca="false">IF((LEFT(N2335,2)="US"),"US","")</f>
        <v>US</v>
      </c>
      <c r="C2335" s="191" t="str">
        <f aca="false">M2335</f>
        <v>Natural Gas</v>
      </c>
      <c r="D2335" s="191" t="str">
        <f aca="false">IF(ISNUMBER(FIND("Phy",N2335))=TRUE(),"Physical","Financial")</f>
        <v>Physical</v>
      </c>
      <c r="E2335" s="191" t="n">
        <f aca="false">IF(VLOOKUP(S2335,'DD-Lookup'!$J$6:$L$50,3,FALSE())="Monthly",(YEAR(AC2335)-YEAR(AB2335))*12+MONTH(AC2335)-MONTH(AB2335)+1,(AC2335-AB2335+1))</f>
        <v>1</v>
      </c>
      <c r="F2335" s="220" t="n">
        <f aca="false">E2335*SUM(P2335:Q2335)</f>
        <v>4121</v>
      </c>
      <c r="G2335" s="196" t="n">
        <v>1247051</v>
      </c>
      <c r="H2335" s="197" t="n">
        <v>37026.3763310185</v>
      </c>
      <c r="I2335" s="0" t="s">
        <v>1901</v>
      </c>
      <c r="M2335" s="0" t="s">
        <v>927</v>
      </c>
      <c r="N2335" s="0" t="s">
        <v>1371</v>
      </c>
      <c r="O2335" s="0" t="s">
        <v>1436</v>
      </c>
      <c r="P2335" s="198" t="n">
        <v>4121</v>
      </c>
      <c r="S2335" s="0" t="s">
        <v>1343</v>
      </c>
      <c r="T2335" s="0" t="s">
        <v>772</v>
      </c>
      <c r="U2335" s="200" t="n">
        <v>4.34</v>
      </c>
      <c r="V2335" s="0" t="s">
        <v>2673</v>
      </c>
      <c r="W2335" s="0" t="s">
        <v>1424</v>
      </c>
      <c r="X2335" s="0" t="s">
        <v>1425</v>
      </c>
      <c r="Y2335" s="0" t="s">
        <v>1376</v>
      </c>
      <c r="Z2335" s="0" t="s">
        <v>573</v>
      </c>
      <c r="AA2335" s="0" t="n">
        <v>789760</v>
      </c>
      <c r="AB2335" s="197" t="n">
        <v>37027.875</v>
      </c>
      <c r="AC2335" s="197" t="n">
        <v>37027.875</v>
      </c>
    </row>
    <row r="2336" customFormat="false" ht="12.75" hidden="false" customHeight="false" outlineLevel="0" collapsed="false">
      <c r="A2336" s="191" t="str">
        <f aca="false">B2336&amp;" "&amp;C2336&amp;" "&amp;D2336</f>
        <v>US Natural Gas Financial</v>
      </c>
      <c r="B2336" s="191" t="str">
        <f aca="false">IF((LEFT(N2336,2)="US"),"US","")</f>
        <v>US</v>
      </c>
      <c r="C2336" s="191" t="str">
        <f aca="false">M2336</f>
        <v>Natural Gas</v>
      </c>
      <c r="D2336" s="191" t="str">
        <f aca="false">IF(ISNUMBER(FIND("Phy",N2336))=TRUE(),"Physical","Financial")</f>
        <v>Financial</v>
      </c>
      <c r="E2336" s="191" t="n">
        <f aca="false">IF(VLOOKUP(S2336,'DD-Lookup'!$J$6:$L$50,3,FALSE())="Monthly",(YEAR(AC2336)-YEAR(AB2336))*12+MONTH(AC2336)-MONTH(AB2336)+1,(AC2336-AB2336+1))</f>
        <v>30</v>
      </c>
      <c r="F2336" s="220" t="n">
        <f aca="false">E2336*SUM(P2336:Q2336)</f>
        <v>150000</v>
      </c>
      <c r="G2336" s="196" t="n">
        <v>1247053</v>
      </c>
      <c r="H2336" s="197" t="n">
        <v>37026.3763425926</v>
      </c>
      <c r="I2336" s="0" t="s">
        <v>1340</v>
      </c>
      <c r="M2336" s="0" t="s">
        <v>927</v>
      </c>
      <c r="N2336" s="0" t="s">
        <v>1341</v>
      </c>
      <c r="O2336" s="0" t="s">
        <v>1342</v>
      </c>
      <c r="P2336" s="198" t="n">
        <v>5000</v>
      </c>
      <c r="S2336" s="0" t="s">
        <v>1343</v>
      </c>
      <c r="T2336" s="0" t="s">
        <v>772</v>
      </c>
      <c r="U2336" s="200" t="n">
        <v>4.5</v>
      </c>
      <c r="V2336" s="0" t="s">
        <v>2243</v>
      </c>
      <c r="W2336" s="0" t="s">
        <v>1345</v>
      </c>
      <c r="X2336" s="0" t="s">
        <v>1346</v>
      </c>
      <c r="Y2336" s="0" t="s">
        <v>893</v>
      </c>
      <c r="Z2336" s="0" t="s">
        <v>573</v>
      </c>
      <c r="AA2336" s="0" t="s">
        <v>2674</v>
      </c>
      <c r="AB2336" s="197" t="n">
        <v>37043.875</v>
      </c>
      <c r="AC2336" s="197" t="n">
        <v>37072.875</v>
      </c>
      <c r="AD2336" s="0" t="n">
        <f aca="false">(AC2336-AB2336+1)*SUM(P2336:Q2336)</f>
        <v>150000</v>
      </c>
    </row>
    <row r="2337" customFormat="false" ht="12.75" hidden="false" customHeight="false" outlineLevel="0" collapsed="false">
      <c r="A2337" s="191" t="str">
        <f aca="false">B2337&amp;" "&amp;C2337&amp;" "&amp;D2337</f>
        <v>US Gas Pipeline Capacity Financial</v>
      </c>
      <c r="B2337" s="191" t="str">
        <f aca="false">IF((LEFT(N2337,2)="US"),"US","")</f>
        <v>US</v>
      </c>
      <c r="C2337" s="191" t="str">
        <f aca="false">M2337</f>
        <v>Gas Pipeline Capacity</v>
      </c>
      <c r="D2337" s="191" t="str">
        <f aca="false">IF(ISNUMBER(FIND("Phy",N2337))=TRUE(),"Physical","Financial")</f>
        <v>Financial</v>
      </c>
      <c r="E2337" s="191" t="n">
        <f aca="false">IF(VLOOKUP(S2337,'DD-Lookup'!$J$6:$L$50,3,FALSE())="Monthly",(YEAR(AC2337)-YEAR(AB2337))*12+MONTH(AC2337)-MONTH(AB2337)+1,(AC2337-AB2337+1))</f>
        <v>1</v>
      </c>
      <c r="F2337" s="220" t="n">
        <f aca="false">E2337*SUM(P2337:Q2337)</f>
        <v>10000</v>
      </c>
      <c r="G2337" s="196" t="n">
        <v>1247054</v>
      </c>
      <c r="H2337" s="197" t="n">
        <v>37026.3763425926</v>
      </c>
      <c r="I2337" s="0" t="s">
        <v>1251</v>
      </c>
      <c r="M2337" s="0" t="s">
        <v>2208</v>
      </c>
      <c r="N2337" s="0" t="s">
        <v>2209</v>
      </c>
      <c r="O2337" s="0" t="s">
        <v>2675</v>
      </c>
      <c r="Q2337" s="198" t="n">
        <v>10000</v>
      </c>
      <c r="S2337" s="0" t="s">
        <v>1343</v>
      </c>
      <c r="T2337" s="0" t="s">
        <v>772</v>
      </c>
      <c r="U2337" s="200" t="n">
        <v>0.145</v>
      </c>
      <c r="V2337" s="0" t="s">
        <v>2676</v>
      </c>
      <c r="W2337" s="0" t="s">
        <v>2212</v>
      </c>
      <c r="X2337" s="0" t="s">
        <v>2213</v>
      </c>
      <c r="Y2337" s="0" t="s">
        <v>2214</v>
      </c>
      <c r="Z2337" s="0" t="s">
        <v>2215</v>
      </c>
      <c r="AA2337" s="0" t="n">
        <v>40959</v>
      </c>
      <c r="AB2337" s="197" t="n">
        <v>37027.875</v>
      </c>
      <c r="AC2337" s="197" t="n">
        <v>37027.875</v>
      </c>
    </row>
    <row r="2338" customFormat="false" ht="12.75" hidden="false" customHeight="false" outlineLevel="0" collapsed="false">
      <c r="A2338" s="191" t="str">
        <f aca="false">B2338&amp;" "&amp;C2338&amp;" "&amp;D2338</f>
        <v>US Natural Gas Physical</v>
      </c>
      <c r="B2338" s="191" t="str">
        <f aca="false">IF((LEFT(N2338,2)="US"),"US","")</f>
        <v>US</v>
      </c>
      <c r="C2338" s="191" t="str">
        <f aca="false">M2338</f>
        <v>Natural Gas</v>
      </c>
      <c r="D2338" s="191" t="str">
        <f aca="false">IF(ISNUMBER(FIND("Phy",N2338))=TRUE(),"Physical","Financial")</f>
        <v>Physical</v>
      </c>
      <c r="E2338" s="191" t="n">
        <f aca="false">IF(VLOOKUP(S2338,'DD-Lookup'!$J$6:$L$50,3,FALSE())="Monthly",(YEAR(AC2338)-YEAR(AB2338))*12+MONTH(AC2338)-MONTH(AB2338)+1,(AC2338-AB2338+1))</f>
        <v>1</v>
      </c>
      <c r="F2338" s="220" t="n">
        <f aca="false">E2338*SUM(P2338:Q2338)</f>
        <v>25000</v>
      </c>
      <c r="G2338" s="196" t="n">
        <v>1247052</v>
      </c>
      <c r="H2338" s="197" t="n">
        <v>37026.3763425926</v>
      </c>
      <c r="I2338" s="0" t="s">
        <v>1788</v>
      </c>
      <c r="M2338" s="0" t="s">
        <v>927</v>
      </c>
      <c r="N2338" s="0" t="s">
        <v>1371</v>
      </c>
      <c r="O2338" s="0" t="s">
        <v>1553</v>
      </c>
      <c r="P2338" s="198" t="n">
        <v>25000</v>
      </c>
      <c r="S2338" s="0" t="s">
        <v>1343</v>
      </c>
      <c r="T2338" s="0" t="s">
        <v>772</v>
      </c>
      <c r="U2338" s="200" t="n">
        <v>4.455</v>
      </c>
      <c r="V2338" s="0" t="s">
        <v>2677</v>
      </c>
      <c r="W2338" s="0" t="s">
        <v>1555</v>
      </c>
      <c r="X2338" s="0" t="s">
        <v>1556</v>
      </c>
      <c r="Y2338" s="0" t="s">
        <v>1376</v>
      </c>
      <c r="Z2338" s="0" t="s">
        <v>573</v>
      </c>
      <c r="AA2338" s="0" t="n">
        <v>789761</v>
      </c>
      <c r="AB2338" s="197" t="n">
        <v>37027.875</v>
      </c>
      <c r="AC2338" s="197" t="n">
        <v>37027.875</v>
      </c>
    </row>
    <row r="2339" customFormat="false" ht="12.75" hidden="false" customHeight="false" outlineLevel="0" collapsed="false">
      <c r="A2339" s="191" t="str">
        <f aca="false">B2339&amp;" "&amp;C2339&amp;" "&amp;D2339</f>
        <v> Power Physical</v>
      </c>
      <c r="B2339" s="191" t="str">
        <f aca="false">IF((LEFT(N2339,2)="US"),"US","")</f>
        <v/>
      </c>
      <c r="C2339" s="191" t="str">
        <f aca="false">M2339</f>
        <v>Power</v>
      </c>
      <c r="D2339" s="191" t="str">
        <f aca="false">IF(ISNUMBER(FIND("Phy",N2339))=TRUE(),"Physical","Financial")</f>
        <v>Physical</v>
      </c>
      <c r="E2339" s="191" t="n">
        <f aca="false">IF(VLOOKUP(S2339,'DD-Lookup'!$J$6:$L$50,3,FALSE())="Monthly",(YEAR(AC2339)-YEAR(AB2339))*12+MONTH(AC2339)-MONTH(AB2339)+1,(AC2339-AB2339+1))</f>
        <v>28</v>
      </c>
      <c r="F2339" s="220" t="n">
        <f aca="false">E2339*SUM(P2339:Q2339)</f>
        <v>560</v>
      </c>
      <c r="G2339" s="196" t="n">
        <v>1247055</v>
      </c>
      <c r="H2339" s="197" t="n">
        <v>37026.3763773148</v>
      </c>
      <c r="I2339" s="0" t="s">
        <v>1120</v>
      </c>
      <c r="M2339" s="0" t="s">
        <v>72</v>
      </c>
      <c r="N2339" s="0" t="s">
        <v>1027</v>
      </c>
      <c r="O2339" s="0" t="s">
        <v>2678</v>
      </c>
      <c r="Q2339" s="198" t="n">
        <v>20</v>
      </c>
      <c r="S2339" s="0" t="s">
        <v>781</v>
      </c>
      <c r="T2339" s="0" t="s">
        <v>931</v>
      </c>
      <c r="U2339" s="200" t="n">
        <v>21.1</v>
      </c>
      <c r="V2339" s="0" t="s">
        <v>2679</v>
      </c>
      <c r="W2339" s="0" t="s">
        <v>1030</v>
      </c>
      <c r="X2339" s="0" t="s">
        <v>1031</v>
      </c>
      <c r="Y2339" s="0" t="s">
        <v>1032</v>
      </c>
      <c r="Z2339" s="0" t="s">
        <v>1033</v>
      </c>
      <c r="AA2339" s="0" t="n">
        <v>102437.1</v>
      </c>
      <c r="AB2339" s="197" t="n">
        <v>37193</v>
      </c>
      <c r="AC2339" s="197" t="n">
        <v>37220</v>
      </c>
    </row>
    <row r="2340" customFormat="false" ht="12.75" hidden="false" customHeight="false" outlineLevel="0" collapsed="false">
      <c r="A2340" s="191" t="str">
        <f aca="false">B2340&amp;" "&amp;C2340&amp;" "&amp;D2340</f>
        <v>US Natural Gas Physical</v>
      </c>
      <c r="B2340" s="191" t="str">
        <f aca="false">IF((LEFT(N2340,2)="US"),"US","")</f>
        <v>US</v>
      </c>
      <c r="C2340" s="191" t="str">
        <f aca="false">M2340</f>
        <v>Natural Gas</v>
      </c>
      <c r="D2340" s="191" t="str">
        <f aca="false">IF(ISNUMBER(FIND("Phy",N2340))=TRUE(),"Physical","Financial")</f>
        <v>Physical</v>
      </c>
      <c r="E2340" s="191" t="n">
        <f aca="false">IF(VLOOKUP(S2340,'DD-Lookup'!$J$6:$L$50,3,FALSE())="Monthly",(YEAR(AC2340)-YEAR(AB2340))*12+MONTH(AC2340)-MONTH(AB2340)+1,(AC2340-AB2340+1))</f>
        <v>1</v>
      </c>
      <c r="F2340" s="220" t="n">
        <f aca="false">E2340*SUM(P2340:Q2340)</f>
        <v>3013</v>
      </c>
      <c r="G2340" s="196" t="n">
        <v>1247056</v>
      </c>
      <c r="H2340" s="197" t="n">
        <v>37026.3763888889</v>
      </c>
      <c r="I2340" s="0" t="s">
        <v>1328</v>
      </c>
      <c r="M2340" s="0" t="s">
        <v>927</v>
      </c>
      <c r="N2340" s="0" t="s">
        <v>1371</v>
      </c>
      <c r="O2340" s="0" t="s">
        <v>1665</v>
      </c>
      <c r="Q2340" s="198" t="n">
        <v>3013</v>
      </c>
      <c r="S2340" s="0" t="s">
        <v>1343</v>
      </c>
      <c r="T2340" s="0" t="s">
        <v>772</v>
      </c>
      <c r="U2340" s="200" t="n">
        <v>4.885</v>
      </c>
      <c r="V2340" s="0" t="s">
        <v>1691</v>
      </c>
      <c r="W2340" s="0" t="s">
        <v>1635</v>
      </c>
      <c r="X2340" s="0" t="s">
        <v>1636</v>
      </c>
      <c r="Y2340" s="0" t="s">
        <v>1376</v>
      </c>
      <c r="Z2340" s="0" t="s">
        <v>573</v>
      </c>
      <c r="AA2340" s="0" t="n">
        <v>789762</v>
      </c>
      <c r="AB2340" s="197" t="n">
        <v>37027.875</v>
      </c>
      <c r="AC2340" s="197" t="n">
        <v>37027.875</v>
      </c>
    </row>
    <row r="2341" customFormat="false" ht="12.75" hidden="false" customHeight="false" outlineLevel="0" collapsed="false">
      <c r="A2341" s="191" t="str">
        <f aca="false">B2341&amp;" "&amp;C2341&amp;" "&amp;D2341</f>
        <v>US Natural Gas Financial</v>
      </c>
      <c r="B2341" s="191" t="str">
        <f aca="false">IF((LEFT(N2341,2)="US"),"US","")</f>
        <v>US</v>
      </c>
      <c r="C2341" s="191" t="str">
        <f aca="false">M2341</f>
        <v>Natural Gas</v>
      </c>
      <c r="D2341" s="191" t="str">
        <f aca="false">IF(ISNUMBER(FIND("Phy",N2341))=TRUE(),"Physical","Financial")</f>
        <v>Financial</v>
      </c>
      <c r="E2341" s="191" t="n">
        <f aca="false">IF(VLOOKUP(S2341,'DD-Lookup'!$J$6:$L$50,3,FALSE())="Monthly",(YEAR(AC2341)-YEAR(AB2341))*12+MONTH(AC2341)-MONTH(AB2341)+1,(AC2341-AB2341+1))</f>
        <v>214</v>
      </c>
      <c r="F2341" s="220" t="n">
        <f aca="false">E2341*SUM(P2341:Q2341)</f>
        <v>1070000</v>
      </c>
      <c r="G2341" s="196" t="n">
        <v>1247057</v>
      </c>
      <c r="H2341" s="197" t="n">
        <v>37026.376400463</v>
      </c>
      <c r="I2341" s="0" t="s">
        <v>1692</v>
      </c>
      <c r="M2341" s="0" t="s">
        <v>927</v>
      </c>
      <c r="N2341" s="0" t="s">
        <v>1399</v>
      </c>
      <c r="O2341" s="0" t="s">
        <v>2680</v>
      </c>
      <c r="Q2341" s="198" t="n">
        <v>5000</v>
      </c>
      <c r="S2341" s="0" t="s">
        <v>1343</v>
      </c>
      <c r="T2341" s="0" t="s">
        <v>772</v>
      </c>
      <c r="U2341" s="200" t="n">
        <v>1.5</v>
      </c>
      <c r="V2341" s="0" t="s">
        <v>1693</v>
      </c>
      <c r="W2341" s="0" t="s">
        <v>1956</v>
      </c>
      <c r="X2341" s="0" t="s">
        <v>1957</v>
      </c>
      <c r="Y2341" s="0" t="s">
        <v>893</v>
      </c>
      <c r="Z2341" s="0" t="s">
        <v>573</v>
      </c>
      <c r="AA2341" s="0" t="s">
        <v>2681</v>
      </c>
      <c r="AB2341" s="197" t="n">
        <v>37347</v>
      </c>
      <c r="AC2341" s="197" t="n">
        <v>37560</v>
      </c>
      <c r="AD2341" s="0" t="n">
        <f aca="false">(AC2341-AB2341+1)*SUM(P2341:Q2341)</f>
        <v>1070000</v>
      </c>
    </row>
    <row r="2342" customFormat="false" ht="12.75" hidden="false" customHeight="false" outlineLevel="0" collapsed="false">
      <c r="A2342" s="191" t="str">
        <f aca="false">B2342&amp;" "&amp;C2342&amp;" "&amp;D2342</f>
        <v>US Natural Gas Physical</v>
      </c>
      <c r="B2342" s="191" t="str">
        <f aca="false">IF((LEFT(N2342,2)="US"),"US","")</f>
        <v>US</v>
      </c>
      <c r="C2342" s="191" t="str">
        <f aca="false">M2342</f>
        <v>Natural Gas</v>
      </c>
      <c r="D2342" s="191" t="str">
        <f aca="false">IF(ISNUMBER(FIND("Phy",N2342))=TRUE(),"Physical","Financial")</f>
        <v>Physical</v>
      </c>
      <c r="E2342" s="191" t="n">
        <f aca="false">IF(VLOOKUP(S2342,'DD-Lookup'!$J$6:$L$50,3,FALSE())="Monthly",(YEAR(AC2342)-YEAR(AB2342))*12+MONTH(AC2342)-MONTH(AB2342)+1,(AC2342-AB2342+1))</f>
        <v>1</v>
      </c>
      <c r="F2342" s="220" t="n">
        <f aca="false">E2342*SUM(P2342:Q2342)</f>
        <v>10000</v>
      </c>
      <c r="G2342" s="196" t="n">
        <v>1247058</v>
      </c>
      <c r="H2342" s="197" t="n">
        <v>37026.3764351852</v>
      </c>
      <c r="I2342" s="0" t="s">
        <v>1430</v>
      </c>
      <c r="M2342" s="0" t="s">
        <v>927</v>
      </c>
      <c r="N2342" s="0" t="s">
        <v>1371</v>
      </c>
      <c r="O2342" s="0" t="s">
        <v>2095</v>
      </c>
      <c r="Q2342" s="198" t="n">
        <v>10000</v>
      </c>
      <c r="S2342" s="0" t="s">
        <v>1343</v>
      </c>
      <c r="T2342" s="0" t="s">
        <v>772</v>
      </c>
      <c r="U2342" s="200" t="n">
        <v>4.64</v>
      </c>
      <c r="V2342" s="0" t="s">
        <v>2203</v>
      </c>
      <c r="W2342" s="0" t="s">
        <v>1587</v>
      </c>
      <c r="X2342" s="0" t="s">
        <v>1588</v>
      </c>
      <c r="Y2342" s="0" t="s">
        <v>1376</v>
      </c>
      <c r="Z2342" s="0" t="s">
        <v>573</v>
      </c>
      <c r="AA2342" s="0" t="n">
        <v>789763</v>
      </c>
      <c r="AB2342" s="197" t="n">
        <v>37027.875</v>
      </c>
      <c r="AC2342" s="197" t="n">
        <v>37027.875</v>
      </c>
    </row>
    <row r="2343" customFormat="false" ht="12.75" hidden="false" customHeight="false" outlineLevel="0" collapsed="false">
      <c r="A2343" s="191" t="str">
        <f aca="false">B2343&amp;" "&amp;C2343&amp;" "&amp;D2343</f>
        <v>US Natural Gas Physical</v>
      </c>
      <c r="B2343" s="191" t="str">
        <f aca="false">IF((LEFT(N2343,2)="US"),"US","")</f>
        <v>US</v>
      </c>
      <c r="C2343" s="191" t="str">
        <f aca="false">M2343</f>
        <v>Natural Gas</v>
      </c>
      <c r="D2343" s="191" t="str">
        <f aca="false">IF(ISNUMBER(FIND("Phy",N2343))=TRUE(),"Physical","Financial")</f>
        <v>Physical</v>
      </c>
      <c r="E2343" s="191" t="n">
        <f aca="false">IF(VLOOKUP(S2343,'DD-Lookup'!$J$6:$L$50,3,FALSE())="Monthly",(YEAR(AC2343)-YEAR(AB2343))*12+MONTH(AC2343)-MONTH(AB2343)+1,(AC2343-AB2343+1))</f>
        <v>1</v>
      </c>
      <c r="F2343" s="220" t="n">
        <f aca="false">E2343*SUM(P2343:Q2343)</f>
        <v>5000</v>
      </c>
      <c r="G2343" s="196" t="n">
        <v>1247060</v>
      </c>
      <c r="H2343" s="197" t="n">
        <v>37026.3764467593</v>
      </c>
      <c r="I2343" s="0" t="s">
        <v>1430</v>
      </c>
      <c r="M2343" s="0" t="s">
        <v>927</v>
      </c>
      <c r="N2343" s="0" t="s">
        <v>1371</v>
      </c>
      <c r="O2343" s="0" t="s">
        <v>1423</v>
      </c>
      <c r="P2343" s="198" t="n">
        <v>5000</v>
      </c>
      <c r="S2343" s="0" t="s">
        <v>1343</v>
      </c>
      <c r="T2343" s="0" t="s">
        <v>772</v>
      </c>
      <c r="U2343" s="200" t="n">
        <v>4.335</v>
      </c>
      <c r="V2343" s="0" t="s">
        <v>1431</v>
      </c>
      <c r="W2343" s="0" t="s">
        <v>1424</v>
      </c>
      <c r="X2343" s="0" t="s">
        <v>1425</v>
      </c>
      <c r="Y2343" s="0" t="s">
        <v>1376</v>
      </c>
      <c r="Z2343" s="0" t="s">
        <v>573</v>
      </c>
      <c r="AA2343" s="0" t="n">
        <v>789765</v>
      </c>
      <c r="AB2343" s="197" t="n">
        <v>37027.875</v>
      </c>
      <c r="AC2343" s="197" t="n">
        <v>37027.875</v>
      </c>
    </row>
    <row r="2344" customFormat="false" ht="12.75" hidden="false" customHeight="false" outlineLevel="0" collapsed="false">
      <c r="A2344" s="191" t="str">
        <f aca="false">B2344&amp;" "&amp;C2344&amp;" "&amp;D2344</f>
        <v>US Natural Gas Physical</v>
      </c>
      <c r="B2344" s="191" t="str">
        <f aca="false">IF((LEFT(N2344,2)="US"),"US","")</f>
        <v>US</v>
      </c>
      <c r="C2344" s="191" t="str">
        <f aca="false">M2344</f>
        <v>Natural Gas</v>
      </c>
      <c r="D2344" s="191" t="str">
        <f aca="false">IF(ISNUMBER(FIND("Phy",N2344))=TRUE(),"Physical","Financial")</f>
        <v>Physical</v>
      </c>
      <c r="E2344" s="191" t="n">
        <f aca="false">IF(VLOOKUP(S2344,'DD-Lookup'!$J$6:$L$50,3,FALSE())="Monthly",(YEAR(AC2344)-YEAR(AB2344))*12+MONTH(AC2344)-MONTH(AB2344)+1,(AC2344-AB2344+1))</f>
        <v>1</v>
      </c>
      <c r="F2344" s="220" t="n">
        <f aca="false">E2344*SUM(P2344:Q2344)</f>
        <v>20000</v>
      </c>
      <c r="G2344" s="196" t="n">
        <v>1247059</v>
      </c>
      <c r="H2344" s="197" t="n">
        <v>37026.3764467593</v>
      </c>
      <c r="I2344" s="0" t="s">
        <v>2619</v>
      </c>
      <c r="M2344" s="0" t="s">
        <v>927</v>
      </c>
      <c r="N2344" s="0" t="s">
        <v>1371</v>
      </c>
      <c r="O2344" s="0" t="s">
        <v>2095</v>
      </c>
      <c r="P2344" s="198" t="n">
        <v>20000</v>
      </c>
      <c r="S2344" s="0" t="s">
        <v>1343</v>
      </c>
      <c r="T2344" s="0" t="s">
        <v>772</v>
      </c>
      <c r="U2344" s="200" t="n">
        <v>4.62</v>
      </c>
      <c r="V2344" s="0" t="s">
        <v>2620</v>
      </c>
      <c r="W2344" s="0" t="s">
        <v>1587</v>
      </c>
      <c r="X2344" s="0" t="s">
        <v>1588</v>
      </c>
      <c r="Y2344" s="0" t="s">
        <v>1376</v>
      </c>
      <c r="Z2344" s="0" t="s">
        <v>573</v>
      </c>
      <c r="AA2344" s="0" t="n">
        <v>789764</v>
      </c>
      <c r="AB2344" s="197" t="n">
        <v>37027.875</v>
      </c>
      <c r="AC2344" s="197" t="n">
        <v>37027.875</v>
      </c>
    </row>
    <row r="2345" customFormat="false" ht="12.75" hidden="false" customHeight="false" outlineLevel="0" collapsed="false">
      <c r="A2345" s="191" t="str">
        <f aca="false">B2345&amp;" "&amp;C2345&amp;" "&amp;D2345</f>
        <v> Natural Gas Physical</v>
      </c>
      <c r="B2345" s="191" t="str">
        <f aca="false">IF((LEFT(N2345,2)="US"),"US","")</f>
        <v/>
      </c>
      <c r="C2345" s="191" t="str">
        <f aca="false">M2345</f>
        <v>Natural Gas</v>
      </c>
      <c r="D2345" s="191" t="str">
        <f aca="false">IF(ISNUMBER(FIND("Phy",N2345))=TRUE(),"Physical","Financial")</f>
        <v>Physical</v>
      </c>
      <c r="E2345" s="191" t="n">
        <f aca="false">IF(VLOOKUP(S2345,'DD-Lookup'!$J$6:$L$50,3,FALSE())="Monthly",(YEAR(AC2345)-YEAR(AB2345))*12+MONTH(AC2345)-MONTH(AB2345)+1,(AC2345-AB2345+1))</f>
        <v>3</v>
      </c>
      <c r="F2345" s="220" t="n">
        <f aca="false">E2345*SUM(P2345:Q2345)</f>
        <v>150000</v>
      </c>
      <c r="G2345" s="196" t="n">
        <v>1247061</v>
      </c>
      <c r="H2345" s="197" t="n">
        <v>37026.3764699074</v>
      </c>
      <c r="I2345" s="0" t="s">
        <v>1102</v>
      </c>
      <c r="M2345" s="0" t="s">
        <v>927</v>
      </c>
      <c r="N2345" s="0" t="s">
        <v>928</v>
      </c>
      <c r="O2345" s="0" t="s">
        <v>959</v>
      </c>
      <c r="Q2345" s="198" t="n">
        <v>50000</v>
      </c>
      <c r="S2345" s="0" t="s">
        <v>930</v>
      </c>
      <c r="T2345" s="0" t="s">
        <v>931</v>
      </c>
      <c r="U2345" s="200" t="n">
        <v>21.25</v>
      </c>
      <c r="V2345" s="0" t="s">
        <v>2682</v>
      </c>
      <c r="W2345" s="0" t="s">
        <v>954</v>
      </c>
      <c r="X2345" s="0" t="s">
        <v>934</v>
      </c>
      <c r="Y2345" s="0" t="s">
        <v>935</v>
      </c>
      <c r="Z2345" s="0" t="s">
        <v>800</v>
      </c>
      <c r="AA2345" s="0" t="n">
        <v>102929</v>
      </c>
      <c r="AB2345" s="197" t="n">
        <v>37027.875</v>
      </c>
      <c r="AC2345" s="197" t="n">
        <v>37029.875</v>
      </c>
    </row>
    <row r="2346" customFormat="false" ht="12.75" hidden="false" customHeight="false" outlineLevel="0" collapsed="false">
      <c r="A2346" s="191" t="str">
        <f aca="false">B2346&amp;" "&amp;C2346&amp;" "&amp;D2346</f>
        <v>US Natural Gas Physical</v>
      </c>
      <c r="B2346" s="191" t="str">
        <f aca="false">IF((LEFT(N2346,2)="US"),"US","")</f>
        <v>US</v>
      </c>
      <c r="C2346" s="191" t="str">
        <f aca="false">M2346</f>
        <v>Natural Gas</v>
      </c>
      <c r="D2346" s="191" t="str">
        <f aca="false">IF(ISNUMBER(FIND("Phy",N2346))=TRUE(),"Physical","Financial")</f>
        <v>Physical</v>
      </c>
      <c r="E2346" s="191" t="n">
        <f aca="false">IF(VLOOKUP(S2346,'DD-Lookup'!$J$6:$L$50,3,FALSE())="Monthly",(YEAR(AC2346)-YEAR(AB2346))*12+MONTH(AC2346)-MONTH(AB2346)+1,(AC2346-AB2346+1))</f>
        <v>1</v>
      </c>
      <c r="F2346" s="220" t="n">
        <f aca="false">E2346*SUM(P2346:Q2346)</f>
        <v>5000</v>
      </c>
      <c r="G2346" s="196" t="n">
        <v>1247063</v>
      </c>
      <c r="H2346" s="197" t="n">
        <v>37026.3765046296</v>
      </c>
      <c r="I2346" s="0" t="s">
        <v>1430</v>
      </c>
      <c r="M2346" s="0" t="s">
        <v>927</v>
      </c>
      <c r="N2346" s="0" t="s">
        <v>1371</v>
      </c>
      <c r="O2346" s="0" t="s">
        <v>1423</v>
      </c>
      <c r="P2346" s="198" t="n">
        <v>5000</v>
      </c>
      <c r="S2346" s="0" t="s">
        <v>1343</v>
      </c>
      <c r="T2346" s="0" t="s">
        <v>772</v>
      </c>
      <c r="U2346" s="200" t="n">
        <v>4.33</v>
      </c>
      <c r="V2346" s="0" t="s">
        <v>1559</v>
      </c>
      <c r="W2346" s="0" t="s">
        <v>1424</v>
      </c>
      <c r="X2346" s="0" t="s">
        <v>1425</v>
      </c>
      <c r="Y2346" s="0" t="s">
        <v>1376</v>
      </c>
      <c r="Z2346" s="0" t="s">
        <v>573</v>
      </c>
      <c r="AA2346" s="0" t="n">
        <v>789766</v>
      </c>
      <c r="AB2346" s="197" t="n">
        <v>37027.875</v>
      </c>
      <c r="AC2346" s="197" t="n">
        <v>37027.875</v>
      </c>
    </row>
    <row r="2347" customFormat="false" ht="12.75" hidden="false" customHeight="false" outlineLevel="0" collapsed="false">
      <c r="A2347" s="191" t="str">
        <f aca="false">B2347&amp;" "&amp;C2347&amp;" "&amp;D2347</f>
        <v>US Natural Gas Physical</v>
      </c>
      <c r="B2347" s="191" t="str">
        <f aca="false">IF((LEFT(N2347,2)="US"),"US","")</f>
        <v>US</v>
      </c>
      <c r="C2347" s="191" t="str">
        <f aca="false">M2347</f>
        <v>Natural Gas</v>
      </c>
      <c r="D2347" s="191" t="str">
        <f aca="false">IF(ISNUMBER(FIND("Phy",N2347))=TRUE(),"Physical","Financial")</f>
        <v>Physical</v>
      </c>
      <c r="E2347" s="191" t="n">
        <f aca="false">IF(VLOOKUP(S2347,'DD-Lookup'!$J$6:$L$50,3,FALSE())="Monthly",(YEAR(AC2347)-YEAR(AB2347))*12+MONTH(AC2347)-MONTH(AB2347)+1,(AC2347-AB2347+1))</f>
        <v>1</v>
      </c>
      <c r="F2347" s="220" t="n">
        <f aca="false">E2347*SUM(P2347:Q2347)</f>
        <v>10000</v>
      </c>
      <c r="G2347" s="196" t="n">
        <v>1247064</v>
      </c>
      <c r="H2347" s="197" t="n">
        <v>37026.3765277778</v>
      </c>
      <c r="I2347" s="0" t="s">
        <v>609</v>
      </c>
      <c r="M2347" s="0" t="s">
        <v>927</v>
      </c>
      <c r="N2347" s="0" t="s">
        <v>1371</v>
      </c>
      <c r="O2347" s="0" t="s">
        <v>1457</v>
      </c>
      <c r="P2347" s="198" t="n">
        <v>10000</v>
      </c>
      <c r="S2347" s="0" t="s">
        <v>1343</v>
      </c>
      <c r="T2347" s="0" t="s">
        <v>772</v>
      </c>
      <c r="U2347" s="200" t="n">
        <v>4.415</v>
      </c>
      <c r="V2347" s="0" t="s">
        <v>1832</v>
      </c>
      <c r="W2347" s="0" t="s">
        <v>1459</v>
      </c>
      <c r="X2347" s="0" t="s">
        <v>1460</v>
      </c>
      <c r="Y2347" s="0" t="s">
        <v>1376</v>
      </c>
      <c r="Z2347" s="0" t="s">
        <v>573</v>
      </c>
      <c r="AA2347" s="0" t="n">
        <v>789767</v>
      </c>
      <c r="AB2347" s="197" t="n">
        <v>37027.875</v>
      </c>
      <c r="AC2347" s="197" t="n">
        <v>37027.875</v>
      </c>
    </row>
    <row r="2348" customFormat="false" ht="12.75" hidden="false" customHeight="false" outlineLevel="0" collapsed="false">
      <c r="A2348" s="191" t="str">
        <f aca="false">B2348&amp;" "&amp;C2348&amp;" "&amp;D2348</f>
        <v>US Natural Gas Physical</v>
      </c>
      <c r="B2348" s="191" t="str">
        <f aca="false">IF((LEFT(N2348,2)="US"),"US","")</f>
        <v>US</v>
      </c>
      <c r="C2348" s="191" t="str">
        <f aca="false">M2348</f>
        <v>Natural Gas</v>
      </c>
      <c r="D2348" s="191" t="str">
        <f aca="false">IF(ISNUMBER(FIND("Phy",N2348))=TRUE(),"Physical","Financial")</f>
        <v>Physical</v>
      </c>
      <c r="E2348" s="191" t="n">
        <f aca="false">IF(VLOOKUP(S2348,'DD-Lookup'!$J$6:$L$50,3,FALSE())="Monthly",(YEAR(AC2348)-YEAR(AB2348))*12+MONTH(AC2348)-MONTH(AB2348)+1,(AC2348-AB2348+1))</f>
        <v>1</v>
      </c>
      <c r="F2348" s="220" t="n">
        <f aca="false">E2348*SUM(P2348:Q2348)</f>
        <v>10000</v>
      </c>
      <c r="G2348" s="196" t="n">
        <v>1247065</v>
      </c>
      <c r="H2348" s="197" t="n">
        <v>37026.3765740741</v>
      </c>
      <c r="I2348" s="0" t="s">
        <v>1430</v>
      </c>
      <c r="M2348" s="0" t="s">
        <v>927</v>
      </c>
      <c r="N2348" s="0" t="s">
        <v>1371</v>
      </c>
      <c r="O2348" s="0" t="s">
        <v>2095</v>
      </c>
      <c r="Q2348" s="198" t="n">
        <v>10000</v>
      </c>
      <c r="S2348" s="0" t="s">
        <v>1343</v>
      </c>
      <c r="T2348" s="0" t="s">
        <v>772</v>
      </c>
      <c r="U2348" s="200" t="n">
        <v>4.63</v>
      </c>
      <c r="V2348" s="0" t="s">
        <v>2203</v>
      </c>
      <c r="W2348" s="0" t="s">
        <v>1587</v>
      </c>
      <c r="X2348" s="0" t="s">
        <v>1588</v>
      </c>
      <c r="Y2348" s="0" t="s">
        <v>1376</v>
      </c>
      <c r="Z2348" s="0" t="s">
        <v>573</v>
      </c>
      <c r="AA2348" s="0" t="n">
        <v>789768</v>
      </c>
      <c r="AB2348" s="197" t="n">
        <v>37027.875</v>
      </c>
      <c r="AC2348" s="197" t="n">
        <v>37027.875</v>
      </c>
    </row>
    <row r="2349" customFormat="false" ht="12.75" hidden="false" customHeight="false" outlineLevel="0" collapsed="false">
      <c r="A2349" s="191" t="str">
        <f aca="false">B2349&amp;" "&amp;C2349&amp;" "&amp;D2349</f>
        <v>US Crude Financial</v>
      </c>
      <c r="B2349" s="191" t="str">
        <f aca="false">IF((LEFT(N2349,2)="US"),"US","")</f>
        <v>US</v>
      </c>
      <c r="C2349" s="191" t="str">
        <f aca="false">M2349</f>
        <v>Crude</v>
      </c>
      <c r="D2349" s="191" t="str">
        <f aca="false">IF(ISNUMBER(FIND("Phy",N2349))=TRUE(),"Physical","Financial")</f>
        <v>Financial</v>
      </c>
      <c r="E2349" s="191" t="n">
        <f aca="false">IF(VLOOKUP(S2349,'DD-Lookup'!$J$6:$L$50,3,FALSE())="Monthly",(YEAR(AC2349)-YEAR(AB2349))*12+MONTH(AC2349)-MONTH(AB2349)+1,(AC2349-AB2349+1))</f>
        <v>1</v>
      </c>
      <c r="F2349" s="220" t="n">
        <f aca="false">E2349*SUM(P2349:Q2349)</f>
        <v>50000</v>
      </c>
      <c r="G2349" s="196" t="n">
        <v>1247066</v>
      </c>
      <c r="H2349" s="197" t="n">
        <v>37026.3765856482</v>
      </c>
      <c r="I2349" s="0" t="s">
        <v>1137</v>
      </c>
      <c r="M2349" s="0" t="s">
        <v>60</v>
      </c>
      <c r="N2349" s="0" t="s">
        <v>1138</v>
      </c>
      <c r="O2349" s="0" t="s">
        <v>1139</v>
      </c>
      <c r="Q2349" s="198" t="n">
        <v>50000</v>
      </c>
      <c r="S2349" s="0" t="s">
        <v>1140</v>
      </c>
      <c r="T2349" s="0" t="s">
        <v>772</v>
      </c>
      <c r="U2349" s="200" t="n">
        <v>28.76</v>
      </c>
      <c r="V2349" s="0" t="s">
        <v>1141</v>
      </c>
      <c r="W2349" s="0" t="s">
        <v>1142</v>
      </c>
      <c r="X2349" s="0" t="s">
        <v>1143</v>
      </c>
      <c r="Y2349" s="0" t="s">
        <v>893</v>
      </c>
      <c r="Z2349" s="0" t="s">
        <v>573</v>
      </c>
      <c r="AA2349" s="0" t="s">
        <v>2683</v>
      </c>
      <c r="AB2349" s="197" t="n">
        <v>37043</v>
      </c>
      <c r="AC2349" s="197" t="n">
        <v>37072</v>
      </c>
    </row>
    <row r="2350" customFormat="false" ht="12.75" hidden="false" customHeight="false" outlineLevel="0" collapsed="false">
      <c r="A2350" s="191" t="str">
        <f aca="false">B2350&amp;" "&amp;C2350&amp;" "&amp;D2350</f>
        <v>US Natural Gas Financial</v>
      </c>
      <c r="B2350" s="191" t="str">
        <f aca="false">IF((LEFT(N2350,2)="US"),"US","")</f>
        <v>US</v>
      </c>
      <c r="C2350" s="191" t="str">
        <f aca="false">M2350</f>
        <v>Natural Gas</v>
      </c>
      <c r="D2350" s="191" t="str">
        <f aca="false">IF(ISNUMBER(FIND("Phy",N2350))=TRUE(),"Physical","Financial")</f>
        <v>Financial</v>
      </c>
      <c r="E2350" s="191" t="n">
        <f aca="false">IF(VLOOKUP(S2350,'DD-Lookup'!$J$6:$L$50,3,FALSE())="Monthly",(YEAR(AC2350)-YEAR(AB2350))*12+MONTH(AC2350)-MONTH(AB2350)+1,(AC2350-AB2350+1))</f>
        <v>31</v>
      </c>
      <c r="F2350" s="220" t="n">
        <f aca="false">E2350*SUM(P2350:Q2350)</f>
        <v>465000</v>
      </c>
      <c r="G2350" s="196" t="n">
        <v>1247067</v>
      </c>
      <c r="H2350" s="197" t="n">
        <v>37026.3765972222</v>
      </c>
      <c r="I2350" s="0" t="s">
        <v>1046</v>
      </c>
      <c r="M2350" s="0" t="s">
        <v>927</v>
      </c>
      <c r="N2350" s="0" t="s">
        <v>1341</v>
      </c>
      <c r="O2350" s="0" t="s">
        <v>1396</v>
      </c>
      <c r="P2350" s="198" t="n">
        <v>15000</v>
      </c>
      <c r="S2350" s="0" t="s">
        <v>1343</v>
      </c>
      <c r="T2350" s="0" t="s">
        <v>772</v>
      </c>
      <c r="U2350" s="200" t="n">
        <v>4.565</v>
      </c>
      <c r="V2350" s="0" t="s">
        <v>2586</v>
      </c>
      <c r="W2350" s="0" t="s">
        <v>1345</v>
      </c>
      <c r="X2350" s="0" t="s">
        <v>1346</v>
      </c>
      <c r="Y2350" s="0" t="s">
        <v>893</v>
      </c>
      <c r="Z2350" s="0" t="s">
        <v>573</v>
      </c>
      <c r="AA2350" s="0" t="s">
        <v>2684</v>
      </c>
      <c r="AB2350" s="197" t="n">
        <v>37073.875</v>
      </c>
      <c r="AC2350" s="197" t="n">
        <v>37103.875</v>
      </c>
      <c r="AD2350" s="0" t="n">
        <f aca="false">(AC2350-AB2350+1)*SUM(P2350:Q2350)</f>
        <v>465000</v>
      </c>
    </row>
    <row r="2351" customFormat="false" ht="12.75" hidden="false" customHeight="false" outlineLevel="0" collapsed="false">
      <c r="A2351" s="191" t="str">
        <f aca="false">B2351&amp;" "&amp;C2351&amp;" "&amp;D2351</f>
        <v>US Natural Gas Financial</v>
      </c>
      <c r="B2351" s="191" t="str">
        <f aca="false">IF((LEFT(N2351,2)="US"),"US","")</f>
        <v>US</v>
      </c>
      <c r="C2351" s="191" t="str">
        <f aca="false">M2351</f>
        <v>Natural Gas</v>
      </c>
      <c r="D2351" s="191" t="str">
        <f aca="false">IF(ISNUMBER(FIND("Phy",N2351))=TRUE(),"Physical","Financial")</f>
        <v>Financial</v>
      </c>
      <c r="E2351" s="191" t="n">
        <f aca="false">IF(VLOOKUP(S2351,'DD-Lookup'!$J$6:$L$50,3,FALSE())="Monthly",(YEAR(AC2351)-YEAR(AB2351))*12+MONTH(AC2351)-MONTH(AB2351)+1,(AC2351-AB2351+1))</f>
        <v>16</v>
      </c>
      <c r="F2351" s="220" t="n">
        <f aca="false">E2351*SUM(P2351:Q2351)</f>
        <v>240000</v>
      </c>
      <c r="G2351" s="196" t="n">
        <v>1247069</v>
      </c>
      <c r="H2351" s="197" t="n">
        <v>37026.3766087963</v>
      </c>
      <c r="I2351" s="0" t="s">
        <v>1420</v>
      </c>
      <c r="M2351" s="0" t="s">
        <v>927</v>
      </c>
      <c r="N2351" s="0" t="s">
        <v>1341</v>
      </c>
      <c r="O2351" s="0" t="s">
        <v>1518</v>
      </c>
      <c r="P2351" s="198" t="n">
        <v>15000</v>
      </c>
      <c r="S2351" s="0" t="s">
        <v>1343</v>
      </c>
      <c r="T2351" s="0" t="s">
        <v>772</v>
      </c>
      <c r="U2351" s="200" t="n">
        <v>4.43</v>
      </c>
      <c r="V2351" s="0" t="s">
        <v>1652</v>
      </c>
      <c r="W2351" s="0" t="s">
        <v>1520</v>
      </c>
      <c r="X2351" s="0" t="s">
        <v>1521</v>
      </c>
      <c r="Y2351" s="0" t="s">
        <v>893</v>
      </c>
      <c r="Z2351" s="0" t="s">
        <v>573</v>
      </c>
      <c r="AA2351" s="0" t="s">
        <v>2685</v>
      </c>
      <c r="AB2351" s="197" t="n">
        <v>37027.875</v>
      </c>
      <c r="AC2351" s="197" t="n">
        <v>37042.875</v>
      </c>
      <c r="AD2351" s="0" t="n">
        <f aca="false">(AC2351-AB2351+1)*SUM(P2351:Q2351)</f>
        <v>240000</v>
      </c>
    </row>
    <row r="2352" customFormat="false" ht="12.75" hidden="false" customHeight="false" outlineLevel="0" collapsed="false">
      <c r="A2352" s="191" t="str">
        <f aca="false">B2352&amp;" "&amp;C2352&amp;" "&amp;D2352</f>
        <v>US Natural Gas Physical</v>
      </c>
      <c r="B2352" s="191" t="str">
        <f aca="false">IF((LEFT(N2352,2)="US"),"US","")</f>
        <v>US</v>
      </c>
      <c r="C2352" s="191" t="str">
        <f aca="false">M2352</f>
        <v>Natural Gas</v>
      </c>
      <c r="D2352" s="191" t="str">
        <f aca="false">IF(ISNUMBER(FIND("Phy",N2352))=TRUE(),"Physical","Financial")</f>
        <v>Physical</v>
      </c>
      <c r="E2352" s="191" t="n">
        <f aca="false">IF(VLOOKUP(S2352,'DD-Lookup'!$J$6:$L$50,3,FALSE())="Monthly",(YEAR(AC2352)-YEAR(AB2352))*12+MONTH(AC2352)-MONTH(AB2352)+1,(AC2352-AB2352+1))</f>
        <v>1</v>
      </c>
      <c r="F2352" s="220" t="n">
        <f aca="false">E2352*SUM(P2352:Q2352)</f>
        <v>10000</v>
      </c>
      <c r="G2352" s="196" t="n">
        <v>1247070</v>
      </c>
      <c r="H2352" s="197" t="n">
        <v>37026.3766319445</v>
      </c>
      <c r="I2352" s="0" t="s">
        <v>1328</v>
      </c>
      <c r="M2352" s="0" t="s">
        <v>927</v>
      </c>
      <c r="N2352" s="0" t="s">
        <v>1371</v>
      </c>
      <c r="O2352" s="0" t="s">
        <v>1372</v>
      </c>
      <c r="P2352" s="198" t="n">
        <v>10000</v>
      </c>
      <c r="S2352" s="0" t="s">
        <v>1343</v>
      </c>
      <c r="T2352" s="0" t="s">
        <v>772</v>
      </c>
      <c r="U2352" s="200" t="n">
        <v>4.5625</v>
      </c>
      <c r="V2352" s="0" t="s">
        <v>1439</v>
      </c>
      <c r="W2352" s="0" t="s">
        <v>1374</v>
      </c>
      <c r="X2352" s="0" t="s">
        <v>1375</v>
      </c>
      <c r="Y2352" s="0" t="s">
        <v>1376</v>
      </c>
      <c r="Z2352" s="0" t="s">
        <v>573</v>
      </c>
      <c r="AA2352" s="0" t="n">
        <v>789769</v>
      </c>
      <c r="AB2352" s="197" t="n">
        <v>37027.875</v>
      </c>
      <c r="AC2352" s="197" t="n">
        <v>37027.875</v>
      </c>
    </row>
    <row r="2353" customFormat="false" ht="12.75" hidden="false" customHeight="false" outlineLevel="0" collapsed="false">
      <c r="A2353" s="191" t="str">
        <f aca="false">B2353&amp;" "&amp;C2353&amp;" "&amp;D2353</f>
        <v>US Natural Gas Physical</v>
      </c>
      <c r="B2353" s="191" t="str">
        <f aca="false">IF((LEFT(N2353,2)="US"),"US","")</f>
        <v>US</v>
      </c>
      <c r="C2353" s="191" t="str">
        <f aca="false">M2353</f>
        <v>Natural Gas</v>
      </c>
      <c r="D2353" s="191" t="str">
        <f aca="false">IF(ISNUMBER(FIND("Phy",N2353))=TRUE(),"Physical","Financial")</f>
        <v>Physical</v>
      </c>
      <c r="E2353" s="191" t="n">
        <f aca="false">IF(VLOOKUP(S2353,'DD-Lookup'!$J$6:$L$50,3,FALSE())="Monthly",(YEAR(AC2353)-YEAR(AB2353))*12+MONTH(AC2353)-MONTH(AB2353)+1,(AC2353-AB2353+1))</f>
        <v>1</v>
      </c>
      <c r="F2353" s="220" t="n">
        <f aca="false">E2353*SUM(P2353:Q2353)</f>
        <v>5000</v>
      </c>
      <c r="G2353" s="196" t="n">
        <v>1247071</v>
      </c>
      <c r="H2353" s="197" t="n">
        <v>37026.3766435185</v>
      </c>
      <c r="I2353" s="0" t="s">
        <v>2000</v>
      </c>
      <c r="M2353" s="0" t="s">
        <v>927</v>
      </c>
      <c r="N2353" s="0" t="s">
        <v>1371</v>
      </c>
      <c r="O2353" s="0" t="s">
        <v>1503</v>
      </c>
      <c r="P2353" s="198" t="n">
        <v>5000</v>
      </c>
      <c r="S2353" s="0" t="s">
        <v>1343</v>
      </c>
      <c r="T2353" s="0" t="s">
        <v>772</v>
      </c>
      <c r="U2353" s="200" t="n">
        <v>4.68</v>
      </c>
      <c r="V2353" s="0" t="s">
        <v>2109</v>
      </c>
      <c r="W2353" s="0" t="s">
        <v>1504</v>
      </c>
      <c r="X2353" s="0" t="s">
        <v>1505</v>
      </c>
      <c r="Y2353" s="0" t="s">
        <v>1376</v>
      </c>
      <c r="Z2353" s="0" t="s">
        <v>573</v>
      </c>
      <c r="AA2353" s="0" t="n">
        <v>789770</v>
      </c>
      <c r="AB2353" s="197" t="n">
        <v>37027.875</v>
      </c>
      <c r="AC2353" s="197" t="n">
        <v>37027.875</v>
      </c>
    </row>
    <row r="2354" customFormat="false" ht="12.75" hidden="false" customHeight="false" outlineLevel="0" collapsed="false">
      <c r="A2354" s="191" t="str">
        <f aca="false">B2354&amp;" "&amp;C2354&amp;" "&amp;D2354</f>
        <v>US Power Physical</v>
      </c>
      <c r="B2354" s="191" t="str">
        <f aca="false">IF((LEFT(N2354,2)="US"),"US","")</f>
        <v>US</v>
      </c>
      <c r="C2354" s="191" t="str">
        <f aca="false">M2354</f>
        <v>Power</v>
      </c>
      <c r="D2354" s="191" t="str">
        <f aca="false">IF(ISNUMBER(FIND("Phy",N2354))=TRUE(),"Physical","Financial")</f>
        <v>Physical</v>
      </c>
      <c r="E2354" s="191" t="n">
        <f aca="false">IF(VLOOKUP(S2354,'DD-Lookup'!$J$6:$L$50,3,FALSE())="Monthly",(YEAR(AC2354)-YEAR(AB2354))*12+MONTH(AC2354)-MONTH(AB2354)+1,(AC2354-AB2354+1))</f>
        <v>31</v>
      </c>
      <c r="F2354" s="220" t="n">
        <f aca="false">E2354*SUM(P2354:Q2354)</f>
        <v>775</v>
      </c>
      <c r="G2354" s="196" t="n">
        <v>1247072</v>
      </c>
      <c r="H2354" s="197" t="n">
        <v>37026.3766666667</v>
      </c>
      <c r="I2354" s="0" t="s">
        <v>1809</v>
      </c>
      <c r="M2354" s="0" t="s">
        <v>72</v>
      </c>
      <c r="N2354" s="0" t="s">
        <v>1741</v>
      </c>
      <c r="O2354" s="0" t="s">
        <v>2686</v>
      </c>
      <c r="P2354" s="198" t="n">
        <v>25</v>
      </c>
      <c r="S2354" s="0" t="s">
        <v>781</v>
      </c>
      <c r="T2354" s="0" t="s">
        <v>772</v>
      </c>
      <c r="U2354" s="200" t="n">
        <v>264</v>
      </c>
      <c r="V2354" s="0" t="s">
        <v>2687</v>
      </c>
      <c r="W2354" s="0" t="s">
        <v>2223</v>
      </c>
      <c r="X2354" s="0" t="s">
        <v>2224</v>
      </c>
      <c r="Y2354" s="0" t="s">
        <v>1167</v>
      </c>
      <c r="Z2354" s="0" t="s">
        <v>628</v>
      </c>
      <c r="AA2354" s="0" t="n">
        <v>611207.1</v>
      </c>
      <c r="AB2354" s="197" t="n">
        <v>37226.5645833333</v>
      </c>
      <c r="AC2354" s="197" t="n">
        <v>37256.5645833333</v>
      </c>
    </row>
    <row r="2355" customFormat="false" ht="12.75" hidden="false" customHeight="false" outlineLevel="0" collapsed="false">
      <c r="A2355" s="191" t="str">
        <f aca="false">B2355&amp;" "&amp;C2355&amp;" "&amp;D2355</f>
        <v>US Natural Gas Physical</v>
      </c>
      <c r="B2355" s="191" t="str">
        <f aca="false">IF((LEFT(N2355,2)="US"),"US","")</f>
        <v>US</v>
      </c>
      <c r="C2355" s="191" t="str">
        <f aca="false">M2355</f>
        <v>Natural Gas</v>
      </c>
      <c r="D2355" s="191" t="str">
        <f aca="false">IF(ISNUMBER(FIND("Phy",N2355))=TRUE(),"Physical","Financial")</f>
        <v>Physical</v>
      </c>
      <c r="E2355" s="191" t="n">
        <f aca="false">IF(VLOOKUP(S2355,'DD-Lookup'!$J$6:$L$50,3,FALSE())="Monthly",(YEAR(AC2355)-YEAR(AB2355))*12+MONTH(AC2355)-MONTH(AB2355)+1,(AC2355-AB2355+1))</f>
        <v>1</v>
      </c>
      <c r="F2355" s="220" t="n">
        <f aca="false">E2355*SUM(P2355:Q2355)</f>
        <v>8051</v>
      </c>
      <c r="G2355" s="196" t="n">
        <v>1247074</v>
      </c>
      <c r="H2355" s="197" t="n">
        <v>37026.3767013889</v>
      </c>
      <c r="I2355" s="0" t="s">
        <v>1569</v>
      </c>
      <c r="M2355" s="0" t="s">
        <v>927</v>
      </c>
      <c r="N2355" s="0" t="s">
        <v>1371</v>
      </c>
      <c r="O2355" s="0" t="s">
        <v>1435</v>
      </c>
      <c r="Q2355" s="198" t="n">
        <v>8051</v>
      </c>
      <c r="S2355" s="0" t="s">
        <v>1343</v>
      </c>
      <c r="T2355" s="0" t="s">
        <v>772</v>
      </c>
      <c r="U2355" s="200" t="n">
        <v>4.325</v>
      </c>
      <c r="V2355" s="0" t="s">
        <v>1897</v>
      </c>
      <c r="W2355" s="0" t="s">
        <v>1424</v>
      </c>
      <c r="X2355" s="0" t="s">
        <v>1425</v>
      </c>
      <c r="Y2355" s="0" t="s">
        <v>1376</v>
      </c>
      <c r="Z2355" s="0" t="s">
        <v>573</v>
      </c>
      <c r="AA2355" s="0" t="n">
        <v>789771</v>
      </c>
      <c r="AB2355" s="197" t="n">
        <v>37027.875</v>
      </c>
      <c r="AC2355" s="197" t="n">
        <v>37027.875</v>
      </c>
    </row>
    <row r="2356" customFormat="false" ht="12.75" hidden="false" customHeight="false" outlineLevel="0" collapsed="false">
      <c r="A2356" s="191" t="str">
        <f aca="false">B2356&amp;" "&amp;C2356&amp;" "&amp;D2356</f>
        <v> Natural Gas Physical</v>
      </c>
      <c r="B2356" s="191" t="str">
        <f aca="false">IF((LEFT(N2356,2)="US"),"US","")</f>
        <v/>
      </c>
      <c r="C2356" s="191" t="str">
        <f aca="false">M2356</f>
        <v>Natural Gas</v>
      </c>
      <c r="D2356" s="191" t="str">
        <f aca="false">IF(ISNUMBER(FIND("Phy",N2356))=TRUE(),"Physical","Financial")</f>
        <v>Physical</v>
      </c>
      <c r="E2356" s="191" t="n">
        <f aca="false">IF(VLOOKUP(S2356,'DD-Lookup'!$J$6:$L$50,3,FALSE())="Monthly",(YEAR(AC2356)-YEAR(AB2356))*12+MONTH(AC2356)-MONTH(AB2356)+1,(AC2356-AB2356+1))</f>
        <v>1</v>
      </c>
      <c r="F2356" s="220" t="n">
        <f aca="false">E2356*SUM(P2356:Q2356)</f>
        <v>50000</v>
      </c>
      <c r="G2356" s="196" t="n">
        <v>1247075</v>
      </c>
      <c r="H2356" s="197" t="n">
        <v>37026.376724537</v>
      </c>
      <c r="I2356" s="0" t="s">
        <v>616</v>
      </c>
      <c r="M2356" s="0" t="s">
        <v>927</v>
      </c>
      <c r="N2356" s="0" t="s">
        <v>928</v>
      </c>
      <c r="O2356" s="0" t="s">
        <v>952</v>
      </c>
      <c r="Q2356" s="198" t="n">
        <v>50000</v>
      </c>
      <c r="S2356" s="0" t="s">
        <v>930</v>
      </c>
      <c r="T2356" s="0" t="s">
        <v>931</v>
      </c>
      <c r="U2356" s="200" t="n">
        <v>21.9</v>
      </c>
      <c r="V2356" s="0" t="s">
        <v>1016</v>
      </c>
      <c r="W2356" s="0" t="s">
        <v>954</v>
      </c>
      <c r="X2356" s="0" t="s">
        <v>934</v>
      </c>
      <c r="Y2356" s="0" t="s">
        <v>935</v>
      </c>
      <c r="Z2356" s="0" t="s">
        <v>800</v>
      </c>
      <c r="AA2356" s="0" t="n">
        <v>102931</v>
      </c>
      <c r="AB2356" s="197" t="n">
        <v>37026.875</v>
      </c>
      <c r="AC2356" s="197" t="n">
        <v>37026.875</v>
      </c>
    </row>
    <row r="2357" customFormat="false" ht="12.75" hidden="false" customHeight="false" outlineLevel="0" collapsed="false">
      <c r="A2357" s="191" t="str">
        <f aca="false">B2357&amp;" "&amp;C2357&amp;" "&amp;D2357</f>
        <v>US Natural Gas Physical</v>
      </c>
      <c r="B2357" s="191" t="str">
        <f aca="false">IF((LEFT(N2357,2)="US"),"US","")</f>
        <v>US</v>
      </c>
      <c r="C2357" s="191" t="str">
        <f aca="false">M2357</f>
        <v>Natural Gas</v>
      </c>
      <c r="D2357" s="191" t="str">
        <f aca="false">IF(ISNUMBER(FIND("Phy",N2357))=TRUE(),"Physical","Financial")</f>
        <v>Physical</v>
      </c>
      <c r="E2357" s="191" t="n">
        <f aca="false">IF(VLOOKUP(S2357,'DD-Lookup'!$J$6:$L$50,3,FALSE())="Monthly",(YEAR(AC2357)-YEAR(AB2357))*12+MONTH(AC2357)-MONTH(AB2357)+1,(AC2357-AB2357+1))</f>
        <v>1</v>
      </c>
      <c r="F2357" s="220" t="n">
        <f aca="false">E2357*SUM(P2357:Q2357)</f>
        <v>25000</v>
      </c>
      <c r="G2357" s="196" t="n">
        <v>1247077</v>
      </c>
      <c r="H2357" s="197" t="n">
        <v>37026.3767476852</v>
      </c>
      <c r="I2357" s="0" t="s">
        <v>1976</v>
      </c>
      <c r="M2357" s="0" t="s">
        <v>927</v>
      </c>
      <c r="N2357" s="0" t="s">
        <v>1371</v>
      </c>
      <c r="O2357" s="0" t="s">
        <v>1553</v>
      </c>
      <c r="P2357" s="198" t="n">
        <v>25000</v>
      </c>
      <c r="S2357" s="0" t="s">
        <v>1343</v>
      </c>
      <c r="T2357" s="0" t="s">
        <v>772</v>
      </c>
      <c r="U2357" s="200" t="n">
        <v>4.45</v>
      </c>
      <c r="V2357" s="0" t="s">
        <v>2257</v>
      </c>
      <c r="W2357" s="0" t="s">
        <v>1555</v>
      </c>
      <c r="X2357" s="0" t="s">
        <v>1556</v>
      </c>
      <c r="Y2357" s="0" t="s">
        <v>1376</v>
      </c>
      <c r="Z2357" s="0" t="s">
        <v>573</v>
      </c>
      <c r="AA2357" s="0" t="n">
        <v>789772</v>
      </c>
      <c r="AB2357" s="197" t="n">
        <v>37027.875</v>
      </c>
      <c r="AC2357" s="197" t="n">
        <v>37027.875</v>
      </c>
    </row>
    <row r="2358" customFormat="false" ht="12.75" hidden="false" customHeight="false" outlineLevel="0" collapsed="false">
      <c r="A2358" s="191" t="str">
        <f aca="false">B2358&amp;" "&amp;C2358&amp;" "&amp;D2358</f>
        <v>US Natural Gas Physical</v>
      </c>
      <c r="B2358" s="191" t="str">
        <f aca="false">IF((LEFT(N2358,2)="US"),"US","")</f>
        <v>US</v>
      </c>
      <c r="C2358" s="191" t="str">
        <f aca="false">M2358</f>
        <v>Natural Gas</v>
      </c>
      <c r="D2358" s="191" t="str">
        <f aca="false">IF(ISNUMBER(FIND("Phy",N2358))=TRUE(),"Physical","Financial")</f>
        <v>Physical</v>
      </c>
      <c r="E2358" s="191" t="n">
        <f aca="false">IF(VLOOKUP(S2358,'DD-Lookup'!$J$6:$L$50,3,FALSE())="Monthly",(YEAR(AC2358)-YEAR(AB2358))*12+MONTH(AC2358)-MONTH(AB2358)+1,(AC2358-AB2358+1))</f>
        <v>1</v>
      </c>
      <c r="F2358" s="220" t="n">
        <f aca="false">E2358*SUM(P2358:Q2358)</f>
        <v>1000</v>
      </c>
      <c r="G2358" s="196" t="n">
        <v>1247078</v>
      </c>
      <c r="H2358" s="197" t="n">
        <v>37026.3767592593</v>
      </c>
      <c r="I2358" s="0" t="s">
        <v>625</v>
      </c>
      <c r="M2358" s="0" t="s">
        <v>927</v>
      </c>
      <c r="N2358" s="0" t="s">
        <v>1371</v>
      </c>
      <c r="O2358" s="0" t="s">
        <v>1436</v>
      </c>
      <c r="P2358" s="198" t="n">
        <v>1000</v>
      </c>
      <c r="S2358" s="0" t="s">
        <v>1343</v>
      </c>
      <c r="T2358" s="0" t="s">
        <v>772</v>
      </c>
      <c r="U2358" s="200" t="n">
        <v>4.34</v>
      </c>
      <c r="V2358" s="0" t="s">
        <v>1496</v>
      </c>
      <c r="W2358" s="0" t="s">
        <v>1424</v>
      </c>
      <c r="X2358" s="0" t="s">
        <v>1425</v>
      </c>
      <c r="Y2358" s="0" t="s">
        <v>1376</v>
      </c>
      <c r="Z2358" s="0" t="s">
        <v>573</v>
      </c>
      <c r="AA2358" s="0" t="n">
        <v>789773</v>
      </c>
      <c r="AB2358" s="197" t="n">
        <v>37027.875</v>
      </c>
      <c r="AC2358" s="197" t="n">
        <v>37027.875</v>
      </c>
    </row>
    <row r="2359" customFormat="false" ht="12.75" hidden="false" customHeight="false" outlineLevel="0" collapsed="false">
      <c r="A2359" s="191" t="str">
        <f aca="false">B2359&amp;" "&amp;C2359&amp;" "&amp;D2359</f>
        <v>US Natural Gas Financial</v>
      </c>
      <c r="B2359" s="191" t="str">
        <f aca="false">IF((LEFT(N2359,2)="US"),"US","")</f>
        <v>US</v>
      </c>
      <c r="C2359" s="191" t="str">
        <f aca="false">M2359</f>
        <v>Natural Gas</v>
      </c>
      <c r="D2359" s="191" t="str">
        <f aca="false">IF(ISNUMBER(FIND("Phy",N2359))=TRUE(),"Physical","Financial")</f>
        <v>Financial</v>
      </c>
      <c r="E2359" s="191" t="n">
        <f aca="false">IF(VLOOKUP(S2359,'DD-Lookup'!$J$6:$L$50,3,FALSE())="Monthly",(YEAR(AC2359)-YEAR(AB2359))*12+MONTH(AC2359)-MONTH(AB2359)+1,(AC2359-AB2359+1))</f>
        <v>30</v>
      </c>
      <c r="F2359" s="220" t="n">
        <f aca="false">E2359*SUM(P2359:Q2359)</f>
        <v>3000</v>
      </c>
      <c r="G2359" s="196" t="n">
        <v>1247080</v>
      </c>
      <c r="H2359" s="197" t="n">
        <v>37026.3768055556</v>
      </c>
      <c r="I2359" s="0" t="s">
        <v>1137</v>
      </c>
      <c r="M2359" s="0" t="s">
        <v>927</v>
      </c>
      <c r="N2359" s="0" t="s">
        <v>2058</v>
      </c>
      <c r="O2359" s="0" t="s">
        <v>2385</v>
      </c>
      <c r="Q2359" s="198" t="n">
        <v>100</v>
      </c>
      <c r="S2359" s="0" t="s">
        <v>2060</v>
      </c>
      <c r="T2359" s="0" t="s">
        <v>772</v>
      </c>
      <c r="U2359" s="200" t="n">
        <v>0.0775</v>
      </c>
      <c r="V2359" s="0" t="s">
        <v>2688</v>
      </c>
      <c r="W2359" s="0" t="s">
        <v>2061</v>
      </c>
      <c r="X2359" s="0" t="s">
        <v>2062</v>
      </c>
      <c r="Y2359" s="0" t="s">
        <v>893</v>
      </c>
      <c r="Z2359" s="0" t="s">
        <v>573</v>
      </c>
      <c r="AA2359" s="0" t="s">
        <v>2689</v>
      </c>
      <c r="AB2359" s="197" t="n">
        <v>37043</v>
      </c>
      <c r="AC2359" s="197" t="n">
        <v>37072</v>
      </c>
      <c r="AD2359" s="0" t="n">
        <f aca="false">(AC2359-AB2359+1)*SUM(P2359:Q2359)</f>
        <v>3000</v>
      </c>
    </row>
    <row r="2360" customFormat="false" ht="12.75" hidden="false" customHeight="false" outlineLevel="0" collapsed="false">
      <c r="A2360" s="191" t="str">
        <f aca="false">B2360&amp;" "&amp;C2360&amp;" "&amp;D2360</f>
        <v>US Oil Products Financial</v>
      </c>
      <c r="B2360" s="191" t="str">
        <f aca="false">IF((LEFT(N2360,2)="US"),"US","")</f>
        <v>US</v>
      </c>
      <c r="C2360" s="191" t="str">
        <f aca="false">M2360</f>
        <v>Oil Products</v>
      </c>
      <c r="D2360" s="191" t="str">
        <f aca="false">IF(ISNUMBER(FIND("Phy",N2360))=TRUE(),"Physical","Financial")</f>
        <v>Financial</v>
      </c>
      <c r="E2360" s="191" t="n">
        <f aca="false">IF(VLOOKUP(S2360,'DD-Lookup'!$J$6:$L$50,3,FALSE())="Monthly",(YEAR(AC2360)-YEAR(AB2360))*12+MONTH(AC2360)-MONTH(AB2360)+1,(AC2360-AB2360+1))</f>
        <v>1</v>
      </c>
      <c r="F2360" s="220" t="n">
        <f aca="false">E2360*SUM(P2360:Q2360)</f>
        <v>15000</v>
      </c>
      <c r="G2360" s="196" t="n">
        <v>1247079</v>
      </c>
      <c r="H2360" s="197" t="n">
        <v>37026.3768055556</v>
      </c>
      <c r="I2360" s="0" t="s">
        <v>1137</v>
      </c>
      <c r="M2360" s="0" t="s">
        <v>886</v>
      </c>
      <c r="N2360" s="0" t="s">
        <v>2690</v>
      </c>
      <c r="O2360" s="0" t="s">
        <v>2691</v>
      </c>
      <c r="Q2360" s="198" t="n">
        <v>15000</v>
      </c>
      <c r="S2360" s="0" t="s">
        <v>2603</v>
      </c>
      <c r="T2360" s="0" t="s">
        <v>772</v>
      </c>
      <c r="U2360" s="200" t="n">
        <v>99.7</v>
      </c>
      <c r="V2360" s="0" t="s">
        <v>2367</v>
      </c>
      <c r="W2360" s="0" t="s">
        <v>2692</v>
      </c>
      <c r="X2360" s="0" t="s">
        <v>2693</v>
      </c>
      <c r="Y2360" s="0" t="s">
        <v>893</v>
      </c>
      <c r="Z2360" s="0" t="s">
        <v>573</v>
      </c>
      <c r="AA2360" s="0" t="s">
        <v>2694</v>
      </c>
      <c r="AB2360" s="197" t="n">
        <v>37043.875</v>
      </c>
      <c r="AC2360" s="197" t="n">
        <v>37072.875</v>
      </c>
      <c r="AE2360" s="121" t="n">
        <f aca="false">IF(S2360="Gallon",F2360/42,F2360)</f>
        <v>357.142857142857</v>
      </c>
    </row>
    <row r="2361" customFormat="false" ht="12.75" hidden="false" customHeight="false" outlineLevel="0" collapsed="false">
      <c r="A2361" s="191" t="str">
        <f aca="false">B2361&amp;" "&amp;C2361&amp;" "&amp;D2361</f>
        <v>US Natural Gas Physical</v>
      </c>
      <c r="B2361" s="191" t="str">
        <f aca="false">IF((LEFT(N2361,2)="US"),"US","")</f>
        <v>US</v>
      </c>
      <c r="C2361" s="191" t="str">
        <f aca="false">M2361</f>
        <v>Natural Gas</v>
      </c>
      <c r="D2361" s="191" t="str">
        <f aca="false">IF(ISNUMBER(FIND("Phy",N2361))=TRUE(),"Physical","Financial")</f>
        <v>Physical</v>
      </c>
      <c r="E2361" s="191" t="n">
        <f aca="false">IF(VLOOKUP(S2361,'DD-Lookup'!$J$6:$L$50,3,FALSE())="Monthly",(YEAR(AC2361)-YEAR(AB2361))*12+MONTH(AC2361)-MONTH(AB2361)+1,(AC2361-AB2361+1))</f>
        <v>1</v>
      </c>
      <c r="F2361" s="220" t="n">
        <f aca="false">E2361*SUM(P2361:Q2361)</f>
        <v>5700</v>
      </c>
      <c r="G2361" s="196" t="n">
        <v>1247081</v>
      </c>
      <c r="H2361" s="197" t="n">
        <v>37026.3768055556</v>
      </c>
      <c r="I2361" s="0" t="s">
        <v>1976</v>
      </c>
      <c r="M2361" s="0" t="s">
        <v>927</v>
      </c>
      <c r="N2361" s="0" t="s">
        <v>1371</v>
      </c>
      <c r="O2361" s="0" t="s">
        <v>2146</v>
      </c>
      <c r="P2361" s="198" t="n">
        <v>5700</v>
      </c>
      <c r="S2361" s="0" t="s">
        <v>1343</v>
      </c>
      <c r="T2361" s="0" t="s">
        <v>772</v>
      </c>
      <c r="U2361" s="200" t="n">
        <v>4.4325</v>
      </c>
      <c r="V2361" s="0" t="s">
        <v>1977</v>
      </c>
      <c r="W2361" s="0" t="s">
        <v>1682</v>
      </c>
      <c r="X2361" s="0" t="s">
        <v>2147</v>
      </c>
      <c r="Y2361" s="0" t="s">
        <v>1376</v>
      </c>
      <c r="Z2361" s="0" t="s">
        <v>573</v>
      </c>
      <c r="AA2361" s="0" t="n">
        <v>789774</v>
      </c>
      <c r="AB2361" s="197" t="n">
        <v>37027.875</v>
      </c>
      <c r="AC2361" s="197" t="n">
        <v>37027.875</v>
      </c>
    </row>
    <row r="2362" customFormat="false" ht="12.75" hidden="false" customHeight="false" outlineLevel="0" collapsed="false">
      <c r="A2362" s="191" t="str">
        <f aca="false">B2362&amp;" "&amp;C2362&amp;" "&amp;D2362</f>
        <v>US Natural Gas Physical</v>
      </c>
      <c r="B2362" s="191" t="str">
        <f aca="false">IF((LEFT(N2362,2)="US"),"US","")</f>
        <v>US</v>
      </c>
      <c r="C2362" s="191" t="str">
        <f aca="false">M2362</f>
        <v>Natural Gas</v>
      </c>
      <c r="D2362" s="191" t="str">
        <f aca="false">IF(ISNUMBER(FIND("Phy",N2362))=TRUE(),"Physical","Financial")</f>
        <v>Physical</v>
      </c>
      <c r="E2362" s="191" t="n">
        <f aca="false">IF(VLOOKUP(S2362,'DD-Lookup'!$J$6:$L$50,3,FALSE())="Monthly",(YEAR(AC2362)-YEAR(AB2362))*12+MONTH(AC2362)-MONTH(AB2362)+1,(AC2362-AB2362+1))</f>
        <v>1</v>
      </c>
      <c r="F2362" s="220" t="n">
        <f aca="false">E2362*SUM(P2362:Q2362)</f>
        <v>5000</v>
      </c>
      <c r="G2362" s="196" t="n">
        <v>1247083</v>
      </c>
      <c r="H2362" s="197" t="n">
        <v>37026.3768171296</v>
      </c>
      <c r="I2362" s="0" t="s">
        <v>1187</v>
      </c>
      <c r="M2362" s="0" t="s">
        <v>927</v>
      </c>
      <c r="N2362" s="0" t="s">
        <v>1371</v>
      </c>
      <c r="O2362" s="0" t="s">
        <v>1435</v>
      </c>
      <c r="Q2362" s="198" t="n">
        <v>5000</v>
      </c>
      <c r="S2362" s="0" t="s">
        <v>1343</v>
      </c>
      <c r="T2362" s="0" t="s">
        <v>772</v>
      </c>
      <c r="U2362" s="200" t="n">
        <v>4.33</v>
      </c>
      <c r="V2362" s="0" t="s">
        <v>2069</v>
      </c>
      <c r="W2362" s="0" t="s">
        <v>1424</v>
      </c>
      <c r="X2362" s="0" t="s">
        <v>1425</v>
      </c>
      <c r="Y2362" s="0" t="s">
        <v>1376</v>
      </c>
      <c r="Z2362" s="0" t="s">
        <v>573</v>
      </c>
      <c r="AA2362" s="0" t="n">
        <v>789775</v>
      </c>
      <c r="AB2362" s="197" t="n">
        <v>37027.875</v>
      </c>
      <c r="AC2362" s="197" t="n">
        <v>37027.875</v>
      </c>
    </row>
    <row r="2363" customFormat="false" ht="12.75" hidden="false" customHeight="false" outlineLevel="0" collapsed="false">
      <c r="A2363" s="191" t="str">
        <f aca="false">B2363&amp;" "&amp;C2363&amp;" "&amp;D2363</f>
        <v>US Natural Gas Physical</v>
      </c>
      <c r="B2363" s="191" t="str">
        <f aca="false">IF((LEFT(N2363,2)="US"),"US","")</f>
        <v>US</v>
      </c>
      <c r="C2363" s="191" t="str">
        <f aca="false">M2363</f>
        <v>Natural Gas</v>
      </c>
      <c r="D2363" s="191" t="str">
        <f aca="false">IF(ISNUMBER(FIND("Phy",N2363))=TRUE(),"Physical","Financial")</f>
        <v>Physical</v>
      </c>
      <c r="E2363" s="191" t="n">
        <f aca="false">IF(VLOOKUP(S2363,'DD-Lookup'!$J$6:$L$50,3,FALSE())="Monthly",(YEAR(AC2363)-YEAR(AB2363))*12+MONTH(AC2363)-MONTH(AB2363)+1,(AC2363-AB2363+1))</f>
        <v>1</v>
      </c>
      <c r="F2363" s="220" t="n">
        <f aca="false">E2363*SUM(P2363:Q2363)</f>
        <v>10000</v>
      </c>
      <c r="G2363" s="196" t="n">
        <v>1247084</v>
      </c>
      <c r="H2363" s="197" t="n">
        <v>37026.3768287037</v>
      </c>
      <c r="I2363" s="0" t="s">
        <v>1482</v>
      </c>
      <c r="M2363" s="0" t="s">
        <v>927</v>
      </c>
      <c r="N2363" s="0" t="s">
        <v>1371</v>
      </c>
      <c r="O2363" s="0" t="s">
        <v>1372</v>
      </c>
      <c r="P2363" s="198" t="n">
        <v>10000</v>
      </c>
      <c r="S2363" s="0" t="s">
        <v>1343</v>
      </c>
      <c r="T2363" s="0" t="s">
        <v>772</v>
      </c>
      <c r="U2363" s="200" t="n">
        <v>4.5612</v>
      </c>
      <c r="V2363" s="0" t="s">
        <v>1797</v>
      </c>
      <c r="W2363" s="0" t="s">
        <v>1374</v>
      </c>
      <c r="X2363" s="0" t="s">
        <v>1375</v>
      </c>
      <c r="Y2363" s="0" t="s">
        <v>1376</v>
      </c>
      <c r="Z2363" s="0" t="s">
        <v>573</v>
      </c>
      <c r="AA2363" s="0" t="n">
        <v>789776</v>
      </c>
      <c r="AB2363" s="197" t="n">
        <v>37027.875</v>
      </c>
      <c r="AC2363" s="197" t="n">
        <v>37027.875</v>
      </c>
    </row>
    <row r="2364" customFormat="false" ht="12.75" hidden="false" customHeight="false" outlineLevel="0" collapsed="false">
      <c r="A2364" s="191" t="str">
        <f aca="false">B2364&amp;" "&amp;C2364&amp;" "&amp;D2364</f>
        <v>US Natural Gas Physical</v>
      </c>
      <c r="B2364" s="191" t="str">
        <f aca="false">IF((LEFT(N2364,2)="US"),"US","")</f>
        <v>US</v>
      </c>
      <c r="C2364" s="191" t="str">
        <f aca="false">M2364</f>
        <v>Natural Gas</v>
      </c>
      <c r="D2364" s="191" t="str">
        <f aca="false">IF(ISNUMBER(FIND("Phy",N2364))=TRUE(),"Physical","Financial")</f>
        <v>Physical</v>
      </c>
      <c r="E2364" s="191" t="n">
        <f aca="false">IF(VLOOKUP(S2364,'DD-Lookup'!$J$6:$L$50,3,FALSE())="Monthly",(YEAR(AC2364)-YEAR(AB2364))*12+MONTH(AC2364)-MONTH(AB2364)+1,(AC2364-AB2364+1))</f>
        <v>1</v>
      </c>
      <c r="F2364" s="220" t="n">
        <f aca="false">E2364*SUM(P2364:Q2364)</f>
        <v>5000</v>
      </c>
      <c r="G2364" s="196" t="n">
        <v>1247086</v>
      </c>
      <c r="H2364" s="197" t="n">
        <v>37026.3768402778</v>
      </c>
      <c r="I2364" s="0" t="s">
        <v>1564</v>
      </c>
      <c r="M2364" s="0" t="s">
        <v>927</v>
      </c>
      <c r="N2364" s="0" t="s">
        <v>1371</v>
      </c>
      <c r="O2364" s="0" t="s">
        <v>1503</v>
      </c>
      <c r="Q2364" s="198" t="n">
        <v>5000</v>
      </c>
      <c r="S2364" s="0" t="s">
        <v>1343</v>
      </c>
      <c r="T2364" s="0" t="s">
        <v>772</v>
      </c>
      <c r="U2364" s="200" t="n">
        <v>4.685</v>
      </c>
      <c r="V2364" s="0" t="s">
        <v>2135</v>
      </c>
      <c r="W2364" s="0" t="s">
        <v>1504</v>
      </c>
      <c r="X2364" s="0" t="s">
        <v>1505</v>
      </c>
      <c r="Y2364" s="0" t="s">
        <v>1376</v>
      </c>
      <c r="Z2364" s="0" t="s">
        <v>573</v>
      </c>
      <c r="AA2364" s="0" t="n">
        <v>789778</v>
      </c>
      <c r="AB2364" s="197" t="n">
        <v>37027.875</v>
      </c>
      <c r="AC2364" s="197" t="n">
        <v>37027.875</v>
      </c>
    </row>
    <row r="2365" customFormat="false" ht="12.75" hidden="false" customHeight="false" outlineLevel="0" collapsed="false">
      <c r="A2365" s="191" t="str">
        <f aca="false">B2365&amp;" "&amp;C2365&amp;" "&amp;D2365</f>
        <v>US Natural Gas Physical</v>
      </c>
      <c r="B2365" s="191" t="str">
        <f aca="false">IF((LEFT(N2365,2)="US"),"US","")</f>
        <v>US</v>
      </c>
      <c r="C2365" s="191" t="str">
        <f aca="false">M2365</f>
        <v>Natural Gas</v>
      </c>
      <c r="D2365" s="191" t="str">
        <f aca="false">IF(ISNUMBER(FIND("Phy",N2365))=TRUE(),"Physical","Financial")</f>
        <v>Physical</v>
      </c>
      <c r="E2365" s="191" t="n">
        <f aca="false">IF(VLOOKUP(S2365,'DD-Lookup'!$J$6:$L$50,3,FALSE())="Monthly",(YEAR(AC2365)-YEAR(AB2365))*12+MONTH(AC2365)-MONTH(AB2365)+1,(AC2365-AB2365+1))</f>
        <v>1</v>
      </c>
      <c r="F2365" s="220" t="n">
        <f aca="false">E2365*SUM(P2365:Q2365)</f>
        <v>5000</v>
      </c>
      <c r="G2365" s="196" t="n">
        <v>1247085</v>
      </c>
      <c r="H2365" s="197" t="n">
        <v>37026.3768402778</v>
      </c>
      <c r="I2365" s="0" t="s">
        <v>1377</v>
      </c>
      <c r="M2365" s="0" t="s">
        <v>927</v>
      </c>
      <c r="N2365" s="0" t="s">
        <v>1371</v>
      </c>
      <c r="O2365" s="0" t="s">
        <v>1435</v>
      </c>
      <c r="P2365" s="198" t="n">
        <v>5000</v>
      </c>
      <c r="S2365" s="0" t="s">
        <v>1343</v>
      </c>
      <c r="T2365" s="0" t="s">
        <v>772</v>
      </c>
      <c r="U2365" s="200" t="n">
        <v>4.325</v>
      </c>
      <c r="V2365" s="0" t="s">
        <v>1473</v>
      </c>
      <c r="W2365" s="0" t="s">
        <v>1424</v>
      </c>
      <c r="X2365" s="0" t="s">
        <v>1425</v>
      </c>
      <c r="Y2365" s="0" t="s">
        <v>1376</v>
      </c>
      <c r="Z2365" s="0" t="s">
        <v>573</v>
      </c>
      <c r="AA2365" s="0" t="n">
        <v>789777</v>
      </c>
      <c r="AB2365" s="197" t="n">
        <v>37027.875</v>
      </c>
      <c r="AC2365" s="197" t="n">
        <v>37027.875</v>
      </c>
    </row>
    <row r="2366" customFormat="false" ht="12.75" hidden="false" customHeight="false" outlineLevel="0" collapsed="false">
      <c r="A2366" s="191" t="str">
        <f aca="false">B2366&amp;" "&amp;C2366&amp;" "&amp;D2366</f>
        <v>US Natural Gas Financial</v>
      </c>
      <c r="B2366" s="191" t="str">
        <f aca="false">IF((LEFT(N2366,2)="US"),"US","")</f>
        <v>US</v>
      </c>
      <c r="C2366" s="191" t="str">
        <f aca="false">M2366</f>
        <v>Natural Gas</v>
      </c>
      <c r="D2366" s="191" t="str">
        <f aca="false">IF(ISNUMBER(FIND("Phy",N2366))=TRUE(),"Physical","Financial")</f>
        <v>Financial</v>
      </c>
      <c r="E2366" s="191" t="n">
        <f aca="false">IF(VLOOKUP(S2366,'DD-Lookup'!$J$6:$L$50,3,FALSE())="Monthly",(YEAR(AC2366)-YEAR(AB2366))*12+MONTH(AC2366)-MONTH(AB2366)+1,(AC2366-AB2366+1))</f>
        <v>30</v>
      </c>
      <c r="F2366" s="220" t="n">
        <f aca="false">E2366*SUM(P2366:Q2366)</f>
        <v>150000</v>
      </c>
      <c r="G2366" s="196" t="n">
        <v>1247087</v>
      </c>
      <c r="H2366" s="197" t="n">
        <v>37026.376875</v>
      </c>
      <c r="I2366" s="0" t="s">
        <v>1137</v>
      </c>
      <c r="M2366" s="0" t="s">
        <v>927</v>
      </c>
      <c r="N2366" s="0" t="s">
        <v>1341</v>
      </c>
      <c r="O2366" s="0" t="s">
        <v>1342</v>
      </c>
      <c r="Q2366" s="198" t="n">
        <v>5000</v>
      </c>
      <c r="S2366" s="0" t="s">
        <v>1343</v>
      </c>
      <c r="T2366" s="0" t="s">
        <v>772</v>
      </c>
      <c r="U2366" s="200" t="n">
        <v>4.5</v>
      </c>
      <c r="V2366" s="0" t="s">
        <v>2395</v>
      </c>
      <c r="W2366" s="0" t="s">
        <v>1345</v>
      </c>
      <c r="X2366" s="0" t="s">
        <v>1346</v>
      </c>
      <c r="Y2366" s="0" t="s">
        <v>893</v>
      </c>
      <c r="Z2366" s="0" t="s">
        <v>573</v>
      </c>
      <c r="AA2366" s="0" t="s">
        <v>2695</v>
      </c>
      <c r="AB2366" s="197" t="n">
        <v>37043.875</v>
      </c>
      <c r="AC2366" s="197" t="n">
        <v>37072.875</v>
      </c>
      <c r="AD2366" s="0" t="n">
        <f aca="false">(AC2366-AB2366+1)*SUM(P2366:Q2366)</f>
        <v>150000</v>
      </c>
    </row>
    <row r="2367" customFormat="false" ht="12.75" hidden="false" customHeight="false" outlineLevel="0" collapsed="false">
      <c r="A2367" s="191" t="str">
        <f aca="false">B2367&amp;" "&amp;C2367&amp;" "&amp;D2367</f>
        <v>US Natural Gas Physical</v>
      </c>
      <c r="B2367" s="191" t="str">
        <f aca="false">IF((LEFT(N2367,2)="US"),"US","")</f>
        <v>US</v>
      </c>
      <c r="C2367" s="191" t="str">
        <f aca="false">M2367</f>
        <v>Natural Gas</v>
      </c>
      <c r="D2367" s="191" t="str">
        <f aca="false">IF(ISNUMBER(FIND("Phy",N2367))=TRUE(),"Physical","Financial")</f>
        <v>Physical</v>
      </c>
      <c r="E2367" s="191" t="n">
        <f aca="false">IF(VLOOKUP(S2367,'DD-Lookup'!$J$6:$L$50,3,FALSE())="Monthly",(YEAR(AC2367)-YEAR(AB2367))*12+MONTH(AC2367)-MONTH(AB2367)+1,(AC2367-AB2367+1))</f>
        <v>1</v>
      </c>
      <c r="F2367" s="220" t="n">
        <f aca="false">E2367*SUM(P2367:Q2367)</f>
        <v>1000</v>
      </c>
      <c r="G2367" s="196" t="n">
        <v>1247088</v>
      </c>
      <c r="H2367" s="197" t="n">
        <v>37026.376875</v>
      </c>
      <c r="I2367" s="0" t="s">
        <v>2329</v>
      </c>
      <c r="M2367" s="0" t="s">
        <v>927</v>
      </c>
      <c r="N2367" s="0" t="s">
        <v>1371</v>
      </c>
      <c r="O2367" s="0" t="s">
        <v>1696</v>
      </c>
      <c r="Q2367" s="198" t="n">
        <v>1000</v>
      </c>
      <c r="S2367" s="0" t="s">
        <v>1343</v>
      </c>
      <c r="T2367" s="0" t="s">
        <v>772</v>
      </c>
      <c r="U2367" s="200" t="n">
        <v>4.42</v>
      </c>
      <c r="V2367" s="0" t="s">
        <v>2637</v>
      </c>
      <c r="W2367" s="0" t="s">
        <v>1567</v>
      </c>
      <c r="X2367" s="0" t="s">
        <v>1683</v>
      </c>
      <c r="Y2367" s="0" t="s">
        <v>1376</v>
      </c>
      <c r="Z2367" s="0" t="s">
        <v>573</v>
      </c>
      <c r="AA2367" s="0" t="n">
        <v>789779</v>
      </c>
      <c r="AB2367" s="197" t="n">
        <v>37027.875</v>
      </c>
      <c r="AC2367" s="197" t="n">
        <v>37027.875</v>
      </c>
    </row>
    <row r="2368" customFormat="false" ht="12.75" hidden="false" customHeight="false" outlineLevel="0" collapsed="false">
      <c r="A2368" s="191" t="str">
        <f aca="false">B2368&amp;" "&amp;C2368&amp;" "&amp;D2368</f>
        <v>US Natural Gas Physical</v>
      </c>
      <c r="B2368" s="191" t="str">
        <f aca="false">IF((LEFT(N2368,2)="US"),"US","")</f>
        <v>US</v>
      </c>
      <c r="C2368" s="191" t="str">
        <f aca="false">M2368</f>
        <v>Natural Gas</v>
      </c>
      <c r="D2368" s="191" t="str">
        <f aca="false">IF(ISNUMBER(FIND("Phy",N2368))=TRUE(),"Physical","Financial")</f>
        <v>Physical</v>
      </c>
      <c r="E2368" s="191" t="n">
        <f aca="false">IF(VLOOKUP(S2368,'DD-Lookup'!$J$6:$L$50,3,FALSE())="Monthly",(YEAR(AC2368)-YEAR(AB2368))*12+MONTH(AC2368)-MONTH(AB2368)+1,(AC2368-AB2368+1))</f>
        <v>1</v>
      </c>
      <c r="F2368" s="220" t="n">
        <f aca="false">E2368*SUM(P2368:Q2368)</f>
        <v>10000</v>
      </c>
      <c r="G2368" s="196" t="n">
        <v>1247089</v>
      </c>
      <c r="H2368" s="197" t="n">
        <v>37026.3768865741</v>
      </c>
      <c r="I2368" s="0" t="s">
        <v>1362</v>
      </c>
      <c r="M2368" s="0" t="s">
        <v>927</v>
      </c>
      <c r="N2368" s="0" t="s">
        <v>1371</v>
      </c>
      <c r="O2368" s="0" t="s">
        <v>1703</v>
      </c>
      <c r="P2368" s="198" t="n">
        <v>10000</v>
      </c>
      <c r="S2368" s="0" t="s">
        <v>1343</v>
      </c>
      <c r="T2368" s="0" t="s">
        <v>772</v>
      </c>
      <c r="U2368" s="200" t="n">
        <v>4.35</v>
      </c>
      <c r="V2368" s="0" t="s">
        <v>1999</v>
      </c>
      <c r="W2368" s="0" t="s">
        <v>1705</v>
      </c>
      <c r="X2368" s="0" t="s">
        <v>1676</v>
      </c>
      <c r="Y2368" s="0" t="s">
        <v>1376</v>
      </c>
      <c r="Z2368" s="0" t="s">
        <v>573</v>
      </c>
      <c r="AA2368" s="0" t="n">
        <v>789780</v>
      </c>
      <c r="AB2368" s="197" t="n">
        <v>37027.875</v>
      </c>
      <c r="AC2368" s="197" t="n">
        <v>37027.875</v>
      </c>
    </row>
    <row r="2369" customFormat="false" ht="12.75" hidden="false" customHeight="false" outlineLevel="0" collapsed="false">
      <c r="A2369" s="191" t="str">
        <f aca="false">B2369&amp;" "&amp;C2369&amp;" "&amp;D2369</f>
        <v>US Natural Gas Financial</v>
      </c>
      <c r="B2369" s="191" t="str">
        <f aca="false">IF((LEFT(N2369,2)="US"),"US","")</f>
        <v>US</v>
      </c>
      <c r="C2369" s="191" t="str">
        <f aca="false">M2369</f>
        <v>Natural Gas</v>
      </c>
      <c r="D2369" s="191" t="str">
        <f aca="false">IF(ISNUMBER(FIND("Phy",N2369))=TRUE(),"Physical","Financial")</f>
        <v>Financial</v>
      </c>
      <c r="E2369" s="191" t="n">
        <f aca="false">IF(VLOOKUP(S2369,'DD-Lookup'!$J$6:$L$50,3,FALSE())="Monthly",(YEAR(AC2369)-YEAR(AB2369))*12+MONTH(AC2369)-MONTH(AB2369)+1,(AC2369-AB2369+1))</f>
        <v>30</v>
      </c>
      <c r="F2369" s="220" t="n">
        <f aca="false">E2369*SUM(P2369:Q2369)</f>
        <v>150000</v>
      </c>
      <c r="G2369" s="196" t="n">
        <v>1247090</v>
      </c>
      <c r="H2369" s="197" t="n">
        <v>37026.3769907407</v>
      </c>
      <c r="I2369" s="0" t="s">
        <v>1306</v>
      </c>
      <c r="M2369" s="0" t="s">
        <v>927</v>
      </c>
      <c r="N2369" s="0" t="s">
        <v>1399</v>
      </c>
      <c r="O2369" s="0" t="s">
        <v>2186</v>
      </c>
      <c r="P2369" s="198" t="n">
        <v>5000</v>
      </c>
      <c r="S2369" s="0" t="s">
        <v>1343</v>
      </c>
      <c r="T2369" s="0" t="s">
        <v>772</v>
      </c>
      <c r="U2369" s="200" t="n">
        <v>-0.82</v>
      </c>
      <c r="V2369" s="0" t="s">
        <v>2696</v>
      </c>
      <c r="W2369" s="0" t="s">
        <v>2187</v>
      </c>
      <c r="X2369" s="0" t="s">
        <v>2188</v>
      </c>
      <c r="Y2369" s="0" t="s">
        <v>893</v>
      </c>
      <c r="Z2369" s="0" t="s">
        <v>573</v>
      </c>
      <c r="AA2369" s="0" t="s">
        <v>2697</v>
      </c>
      <c r="AB2369" s="197" t="n">
        <v>37043.875</v>
      </c>
      <c r="AC2369" s="197" t="n">
        <v>37072.875</v>
      </c>
      <c r="AD2369" s="0" t="n">
        <f aca="false">(AC2369-AB2369+1)*SUM(P2369:Q2369)</f>
        <v>150000</v>
      </c>
    </row>
    <row r="2370" customFormat="false" ht="12.75" hidden="false" customHeight="false" outlineLevel="0" collapsed="false">
      <c r="A2370" s="191" t="str">
        <f aca="false">B2370&amp;" "&amp;C2370&amp;" "&amp;D2370</f>
        <v>US Natural Gas Physical</v>
      </c>
      <c r="B2370" s="191" t="str">
        <f aca="false">IF((LEFT(N2370,2)="US"),"US","")</f>
        <v>US</v>
      </c>
      <c r="C2370" s="191" t="str">
        <f aca="false">M2370</f>
        <v>Natural Gas</v>
      </c>
      <c r="D2370" s="191" t="str">
        <f aca="false">IF(ISNUMBER(FIND("Phy",N2370))=TRUE(),"Physical","Financial")</f>
        <v>Physical</v>
      </c>
      <c r="E2370" s="191" t="n">
        <f aca="false">IF(VLOOKUP(S2370,'DD-Lookup'!$J$6:$L$50,3,FALSE())="Monthly",(YEAR(AC2370)-YEAR(AB2370))*12+MONTH(AC2370)-MONTH(AB2370)+1,(AC2370-AB2370+1))</f>
        <v>1</v>
      </c>
      <c r="F2370" s="220" t="n">
        <f aca="false">E2370*SUM(P2370:Q2370)</f>
        <v>5000</v>
      </c>
      <c r="G2370" s="196" t="n">
        <v>1247091</v>
      </c>
      <c r="H2370" s="197" t="n">
        <v>37026.3770023148</v>
      </c>
      <c r="I2370" s="0" t="s">
        <v>1788</v>
      </c>
      <c r="M2370" s="0" t="s">
        <v>927</v>
      </c>
      <c r="N2370" s="0" t="s">
        <v>1371</v>
      </c>
      <c r="O2370" s="0" t="s">
        <v>1731</v>
      </c>
      <c r="P2370" s="198" t="n">
        <v>5000</v>
      </c>
      <c r="S2370" s="0" t="s">
        <v>1343</v>
      </c>
      <c r="T2370" s="0" t="s">
        <v>772</v>
      </c>
      <c r="U2370" s="200" t="n">
        <v>3.045</v>
      </c>
      <c r="V2370" s="0" t="s">
        <v>1888</v>
      </c>
      <c r="W2370" s="0" t="s">
        <v>1733</v>
      </c>
      <c r="X2370" s="0" t="s">
        <v>1676</v>
      </c>
      <c r="Y2370" s="0" t="s">
        <v>1376</v>
      </c>
      <c r="Z2370" s="0" t="s">
        <v>573</v>
      </c>
      <c r="AA2370" s="0" t="n">
        <v>789781</v>
      </c>
      <c r="AB2370" s="197" t="n">
        <v>37027.875</v>
      </c>
      <c r="AC2370" s="197" t="n">
        <v>37027.875</v>
      </c>
    </row>
    <row r="2371" customFormat="false" ht="12.75" hidden="false" customHeight="false" outlineLevel="0" collapsed="false">
      <c r="A2371" s="191" t="str">
        <f aca="false">B2371&amp;" "&amp;C2371&amp;" "&amp;D2371</f>
        <v>US Natural Gas Financial</v>
      </c>
      <c r="B2371" s="191" t="str">
        <f aca="false">IF((LEFT(N2371,2)="US"),"US","")</f>
        <v>US</v>
      </c>
      <c r="C2371" s="191" t="str">
        <f aca="false">M2371</f>
        <v>Natural Gas</v>
      </c>
      <c r="D2371" s="191" t="str">
        <f aca="false">IF(ISNUMBER(FIND("Phy",N2371))=TRUE(),"Physical","Financial")</f>
        <v>Financial</v>
      </c>
      <c r="E2371" s="191" t="n">
        <f aca="false">IF(VLOOKUP(S2371,'DD-Lookup'!$J$6:$L$50,3,FALSE())="Monthly",(YEAR(AC2371)-YEAR(AB2371))*12+MONTH(AC2371)-MONTH(AB2371)+1,(AC2371-AB2371+1))</f>
        <v>16</v>
      </c>
      <c r="F2371" s="220" t="n">
        <f aca="false">E2371*SUM(P2371:Q2371)</f>
        <v>30160</v>
      </c>
      <c r="G2371" s="196" t="n">
        <v>1247092</v>
      </c>
      <c r="H2371" s="197" t="n">
        <v>37026.3770138889</v>
      </c>
      <c r="I2371" s="0" t="s">
        <v>1328</v>
      </c>
      <c r="M2371" s="0" t="s">
        <v>927</v>
      </c>
      <c r="N2371" s="0" t="s">
        <v>1341</v>
      </c>
      <c r="O2371" s="0" t="s">
        <v>1518</v>
      </c>
      <c r="Q2371" s="198" t="n">
        <v>1885</v>
      </c>
      <c r="S2371" s="0" t="s">
        <v>1343</v>
      </c>
      <c r="T2371" s="0" t="s">
        <v>772</v>
      </c>
      <c r="U2371" s="200" t="n">
        <v>4.435</v>
      </c>
      <c r="V2371" s="0" t="s">
        <v>1885</v>
      </c>
      <c r="W2371" s="0" t="s">
        <v>1520</v>
      </c>
      <c r="X2371" s="0" t="s">
        <v>1521</v>
      </c>
      <c r="Y2371" s="0" t="s">
        <v>893</v>
      </c>
      <c r="Z2371" s="0" t="s">
        <v>573</v>
      </c>
      <c r="AA2371" s="0" t="s">
        <v>2698</v>
      </c>
      <c r="AB2371" s="197" t="n">
        <v>37027.875</v>
      </c>
      <c r="AC2371" s="197" t="n">
        <v>37042.875</v>
      </c>
      <c r="AD2371" s="0" t="n">
        <f aca="false">(AC2371-AB2371+1)*SUM(P2371:Q2371)</f>
        <v>30160</v>
      </c>
    </row>
    <row r="2372" customFormat="false" ht="12.75" hidden="false" customHeight="false" outlineLevel="0" collapsed="false">
      <c r="A2372" s="191" t="str">
        <f aca="false">B2372&amp;" "&amp;C2372&amp;" "&amp;D2372</f>
        <v>US Natural Gas Physical</v>
      </c>
      <c r="B2372" s="191" t="str">
        <f aca="false">IF((LEFT(N2372,2)="US"),"US","")</f>
        <v>US</v>
      </c>
      <c r="C2372" s="191" t="str">
        <f aca="false">M2372</f>
        <v>Natural Gas</v>
      </c>
      <c r="D2372" s="191" t="str">
        <f aca="false">IF(ISNUMBER(FIND("Phy",N2372))=TRUE(),"Physical","Financial")</f>
        <v>Physical</v>
      </c>
      <c r="E2372" s="191" t="n">
        <f aca="false">IF(VLOOKUP(S2372,'DD-Lookup'!$J$6:$L$50,3,FALSE())="Monthly",(YEAR(AC2372)-YEAR(AB2372))*12+MONTH(AC2372)-MONTH(AB2372)+1,(AC2372-AB2372+1))</f>
        <v>1</v>
      </c>
      <c r="F2372" s="220" t="n">
        <f aca="false">E2372*SUM(P2372:Q2372)</f>
        <v>2500</v>
      </c>
      <c r="G2372" s="196" t="n">
        <v>1247093</v>
      </c>
      <c r="H2372" s="197" t="n">
        <v>37026.3770717593</v>
      </c>
      <c r="I2372" s="0" t="s">
        <v>1901</v>
      </c>
      <c r="M2372" s="0" t="s">
        <v>927</v>
      </c>
      <c r="N2372" s="0" t="s">
        <v>1371</v>
      </c>
      <c r="O2372" s="0" t="s">
        <v>1751</v>
      </c>
      <c r="P2372" s="198" t="n">
        <v>2500</v>
      </c>
      <c r="S2372" s="0" t="s">
        <v>1343</v>
      </c>
      <c r="T2372" s="0" t="s">
        <v>772</v>
      </c>
      <c r="U2372" s="200" t="n">
        <v>3.32</v>
      </c>
      <c r="V2372" s="0" t="s">
        <v>1903</v>
      </c>
      <c r="W2372" s="0" t="s">
        <v>1752</v>
      </c>
      <c r="X2372" s="0" t="s">
        <v>1676</v>
      </c>
      <c r="Y2372" s="0" t="s">
        <v>1376</v>
      </c>
      <c r="Z2372" s="0" t="s">
        <v>573</v>
      </c>
      <c r="AA2372" s="0" t="n">
        <v>789782</v>
      </c>
      <c r="AB2372" s="197" t="n">
        <v>37027.875</v>
      </c>
      <c r="AC2372" s="197" t="n">
        <v>37027.875</v>
      </c>
    </row>
    <row r="2373" customFormat="false" ht="12.75" hidden="false" customHeight="false" outlineLevel="0" collapsed="false">
      <c r="A2373" s="191" t="str">
        <f aca="false">B2373&amp;" "&amp;C2373&amp;" "&amp;D2373</f>
        <v>US Natural Gas Financial</v>
      </c>
      <c r="B2373" s="191" t="str">
        <f aca="false">IF((LEFT(N2373,2)="US"),"US","")</f>
        <v>US</v>
      </c>
      <c r="C2373" s="191" t="str">
        <f aca="false">M2373</f>
        <v>Natural Gas</v>
      </c>
      <c r="D2373" s="191" t="str">
        <f aca="false">IF(ISNUMBER(FIND("Phy",N2373))=TRUE(),"Physical","Financial")</f>
        <v>Financial</v>
      </c>
      <c r="E2373" s="191" t="n">
        <f aca="false">IF(VLOOKUP(S2373,'DD-Lookup'!$J$6:$L$50,3,FALSE())="Monthly",(YEAR(AC2373)-YEAR(AB2373))*12+MONTH(AC2373)-MONTH(AB2373)+1,(AC2373-AB2373+1))</f>
        <v>123</v>
      </c>
      <c r="F2373" s="220" t="n">
        <f aca="false">E2373*SUM(P2373:Q2373)</f>
        <v>615000</v>
      </c>
      <c r="G2373" s="196" t="n">
        <v>1247094</v>
      </c>
      <c r="H2373" s="197" t="n">
        <v>37026.3771412037</v>
      </c>
      <c r="I2373" s="0" t="s">
        <v>1383</v>
      </c>
      <c r="M2373" s="0" t="s">
        <v>927</v>
      </c>
      <c r="N2373" s="0" t="s">
        <v>1399</v>
      </c>
      <c r="O2373" s="0" t="s">
        <v>2699</v>
      </c>
      <c r="P2373" s="198" t="n">
        <v>5000</v>
      </c>
      <c r="S2373" s="0" t="s">
        <v>1343</v>
      </c>
      <c r="T2373" s="0" t="s">
        <v>772</v>
      </c>
      <c r="U2373" s="200" t="n">
        <v>-0.06</v>
      </c>
      <c r="V2373" s="0" t="s">
        <v>1780</v>
      </c>
      <c r="W2373" s="0" t="s">
        <v>1846</v>
      </c>
      <c r="X2373" s="0" t="s">
        <v>1847</v>
      </c>
      <c r="Y2373" s="0" t="s">
        <v>893</v>
      </c>
      <c r="Z2373" s="0" t="s">
        <v>573</v>
      </c>
      <c r="AA2373" s="0" t="s">
        <v>2700</v>
      </c>
      <c r="AB2373" s="197" t="n">
        <v>37073</v>
      </c>
      <c r="AC2373" s="197" t="n">
        <v>37195</v>
      </c>
      <c r="AD2373" s="0" t="n">
        <f aca="false">(AC2373-AB2373+1)*SUM(P2373:Q2373)</f>
        <v>615000</v>
      </c>
    </row>
    <row r="2374" customFormat="false" ht="12.75" hidden="false" customHeight="false" outlineLevel="0" collapsed="false">
      <c r="A2374" s="191" t="str">
        <f aca="false">B2374&amp;" "&amp;C2374&amp;" "&amp;D2374</f>
        <v> Natural Gas Physical</v>
      </c>
      <c r="B2374" s="191" t="str">
        <f aca="false">IF((LEFT(N2374,2)="US"),"US","")</f>
        <v/>
      </c>
      <c r="C2374" s="191" t="str">
        <f aca="false">M2374</f>
        <v>Natural Gas</v>
      </c>
      <c r="D2374" s="191" t="str">
        <f aca="false">IF(ISNUMBER(FIND("Phy",N2374))=TRUE(),"Physical","Financial")</f>
        <v>Physical</v>
      </c>
      <c r="E2374" s="191" t="n">
        <f aca="false">IF(VLOOKUP(S2374,'DD-Lookup'!$J$6:$L$50,3,FALSE())="Monthly",(YEAR(AC2374)-YEAR(AB2374))*12+MONTH(AC2374)-MONTH(AB2374)+1,(AC2374-AB2374+1))</f>
        <v>1</v>
      </c>
      <c r="F2374" s="220" t="n">
        <f aca="false">E2374*SUM(P2374:Q2374)</f>
        <v>10000</v>
      </c>
      <c r="G2374" s="196" t="n">
        <v>1247095</v>
      </c>
      <c r="H2374" s="197" t="n">
        <v>37026.3771759259</v>
      </c>
      <c r="I2374" s="0" t="s">
        <v>2002</v>
      </c>
      <c r="M2374" s="0" t="s">
        <v>927</v>
      </c>
      <c r="N2374" s="0" t="s">
        <v>1448</v>
      </c>
      <c r="O2374" s="0" t="s">
        <v>1449</v>
      </c>
      <c r="Q2374" s="198" t="n">
        <v>10000</v>
      </c>
      <c r="S2374" s="0" t="s">
        <v>1343</v>
      </c>
      <c r="T2374" s="0" t="s">
        <v>772</v>
      </c>
      <c r="U2374" s="200" t="n">
        <v>4.7</v>
      </c>
      <c r="V2374" s="0" t="s">
        <v>2153</v>
      </c>
      <c r="W2374" s="0" t="s">
        <v>1451</v>
      </c>
      <c r="X2374" s="0" t="s">
        <v>1452</v>
      </c>
      <c r="Y2374" s="0" t="s">
        <v>1376</v>
      </c>
      <c r="Z2374" s="0" t="s">
        <v>573</v>
      </c>
      <c r="AA2374" s="0" t="n">
        <v>789783</v>
      </c>
      <c r="AB2374" s="197" t="n">
        <v>37027.875</v>
      </c>
      <c r="AC2374" s="197" t="n">
        <v>37027.875</v>
      </c>
    </row>
    <row r="2375" customFormat="false" ht="12.75" hidden="false" customHeight="false" outlineLevel="0" collapsed="false">
      <c r="A2375" s="191" t="str">
        <f aca="false">B2375&amp;" "&amp;C2375&amp;" "&amp;D2375</f>
        <v>US Natural Gas Physical</v>
      </c>
      <c r="B2375" s="191" t="str">
        <f aca="false">IF((LEFT(N2375,2)="US"),"US","")</f>
        <v>US</v>
      </c>
      <c r="C2375" s="191" t="str">
        <f aca="false">M2375</f>
        <v>Natural Gas</v>
      </c>
      <c r="D2375" s="191" t="str">
        <f aca="false">IF(ISNUMBER(FIND("Phy",N2375))=TRUE(),"Physical","Financial")</f>
        <v>Physical</v>
      </c>
      <c r="E2375" s="191" t="n">
        <f aca="false">IF(VLOOKUP(S2375,'DD-Lookup'!$J$6:$L$50,3,FALSE())="Monthly",(YEAR(AC2375)-YEAR(AB2375))*12+MONTH(AC2375)-MONTH(AB2375)+1,(AC2375-AB2375+1))</f>
        <v>1</v>
      </c>
      <c r="F2375" s="220" t="n">
        <f aca="false">E2375*SUM(P2375:Q2375)</f>
        <v>5000</v>
      </c>
      <c r="G2375" s="196" t="n">
        <v>1247096</v>
      </c>
      <c r="H2375" s="197" t="n">
        <v>37026.3772106482</v>
      </c>
      <c r="I2375" s="0" t="s">
        <v>609</v>
      </c>
      <c r="M2375" s="0" t="s">
        <v>927</v>
      </c>
      <c r="N2375" s="0" t="s">
        <v>1371</v>
      </c>
      <c r="O2375" s="0" t="s">
        <v>1503</v>
      </c>
      <c r="P2375" s="198" t="n">
        <v>5000</v>
      </c>
      <c r="S2375" s="0" t="s">
        <v>1343</v>
      </c>
      <c r="T2375" s="0" t="s">
        <v>772</v>
      </c>
      <c r="U2375" s="200" t="n">
        <v>4.68</v>
      </c>
      <c r="V2375" s="0" t="s">
        <v>1453</v>
      </c>
      <c r="W2375" s="0" t="s">
        <v>1504</v>
      </c>
      <c r="X2375" s="0" t="s">
        <v>1505</v>
      </c>
      <c r="Y2375" s="0" t="s">
        <v>1376</v>
      </c>
      <c r="Z2375" s="0" t="s">
        <v>573</v>
      </c>
      <c r="AA2375" s="0" t="n">
        <v>789784</v>
      </c>
      <c r="AB2375" s="197" t="n">
        <v>37027.875</v>
      </c>
      <c r="AC2375" s="197" t="n">
        <v>37027.875</v>
      </c>
    </row>
    <row r="2376" customFormat="false" ht="12.75" hidden="false" customHeight="false" outlineLevel="0" collapsed="false">
      <c r="A2376" s="191" t="str">
        <f aca="false">B2376&amp;" "&amp;C2376&amp;" "&amp;D2376</f>
        <v>US Power Physical</v>
      </c>
      <c r="B2376" s="191" t="str">
        <f aca="false">IF((LEFT(N2376,2)="US"),"US","")</f>
        <v>US</v>
      </c>
      <c r="C2376" s="191" t="str">
        <f aca="false">M2376</f>
        <v>Power</v>
      </c>
      <c r="D2376" s="191" t="str">
        <f aca="false">IF(ISNUMBER(FIND("Phy",N2376))=TRUE(),"Physical","Financial")</f>
        <v>Physical</v>
      </c>
      <c r="E2376" s="191" t="n">
        <f aca="false">IF(VLOOKUP(S2376,'DD-Lookup'!$J$6:$L$50,3,FALSE())="Monthly",(YEAR(AC2376)-YEAR(AB2376))*12+MONTH(AC2376)-MONTH(AB2376)+1,(AC2376-AB2376+1))</f>
        <v>1</v>
      </c>
      <c r="F2376" s="220" t="n">
        <f aca="false">E2376*SUM(P2376:Q2376)</f>
        <v>50</v>
      </c>
      <c r="G2376" s="196" t="n">
        <v>1247097</v>
      </c>
      <c r="H2376" s="197" t="n">
        <v>37026.3772569444</v>
      </c>
      <c r="I2376" s="0" t="s">
        <v>1204</v>
      </c>
      <c r="M2376" s="0" t="s">
        <v>72</v>
      </c>
      <c r="N2376" s="0" t="s">
        <v>1190</v>
      </c>
      <c r="O2376" s="0" t="s">
        <v>1205</v>
      </c>
      <c r="Q2376" s="198" t="n">
        <v>50</v>
      </c>
      <c r="S2376" s="0" t="s">
        <v>781</v>
      </c>
      <c r="T2376" s="0" t="s">
        <v>772</v>
      </c>
      <c r="U2376" s="200" t="n">
        <v>52.5</v>
      </c>
      <c r="V2376" s="0" t="s">
        <v>1206</v>
      </c>
      <c r="W2376" s="0" t="s">
        <v>1207</v>
      </c>
      <c r="X2376" s="0" t="s">
        <v>1208</v>
      </c>
      <c r="Y2376" s="0" t="s">
        <v>1167</v>
      </c>
      <c r="Z2376" s="0" t="s">
        <v>628</v>
      </c>
      <c r="AA2376" s="0" t="n">
        <v>611210.1</v>
      </c>
      <c r="AB2376" s="197" t="n">
        <v>37027.875</v>
      </c>
      <c r="AC2376" s="197" t="n">
        <v>37027.875</v>
      </c>
    </row>
    <row r="2377" customFormat="false" ht="12.75" hidden="false" customHeight="false" outlineLevel="0" collapsed="false">
      <c r="A2377" s="191" t="str">
        <f aca="false">B2377&amp;" "&amp;C2377&amp;" "&amp;D2377</f>
        <v>US Natural Gas Physical</v>
      </c>
      <c r="B2377" s="191" t="str">
        <f aca="false">IF((LEFT(N2377,2)="US"),"US","")</f>
        <v>US</v>
      </c>
      <c r="C2377" s="191" t="str">
        <f aca="false">M2377</f>
        <v>Natural Gas</v>
      </c>
      <c r="D2377" s="191" t="str">
        <f aca="false">IF(ISNUMBER(FIND("Phy",N2377))=TRUE(),"Physical","Financial")</f>
        <v>Physical</v>
      </c>
      <c r="E2377" s="191" t="n">
        <f aca="false">IF(VLOOKUP(S2377,'DD-Lookup'!$J$6:$L$50,3,FALSE())="Monthly",(YEAR(AC2377)-YEAR(AB2377))*12+MONTH(AC2377)-MONTH(AB2377)+1,(AC2377-AB2377+1))</f>
        <v>1</v>
      </c>
      <c r="F2377" s="220" t="n">
        <f aca="false">E2377*SUM(P2377:Q2377)</f>
        <v>5000</v>
      </c>
      <c r="G2377" s="196" t="n">
        <v>1247098</v>
      </c>
      <c r="H2377" s="197" t="n">
        <v>37026.3772685185</v>
      </c>
      <c r="I2377" s="0" t="s">
        <v>609</v>
      </c>
      <c r="M2377" s="0" t="s">
        <v>927</v>
      </c>
      <c r="N2377" s="0" t="s">
        <v>1371</v>
      </c>
      <c r="O2377" s="0" t="s">
        <v>1503</v>
      </c>
      <c r="P2377" s="198" t="n">
        <v>5000</v>
      </c>
      <c r="S2377" s="0" t="s">
        <v>1343</v>
      </c>
      <c r="T2377" s="0" t="s">
        <v>772</v>
      </c>
      <c r="U2377" s="200" t="n">
        <v>4.675</v>
      </c>
      <c r="V2377" s="0" t="s">
        <v>1453</v>
      </c>
      <c r="W2377" s="0" t="s">
        <v>1504</v>
      </c>
      <c r="X2377" s="0" t="s">
        <v>1505</v>
      </c>
      <c r="Y2377" s="0" t="s">
        <v>1376</v>
      </c>
      <c r="Z2377" s="0" t="s">
        <v>573</v>
      </c>
      <c r="AA2377" s="0" t="n">
        <v>789785</v>
      </c>
      <c r="AB2377" s="197" t="n">
        <v>37027.875</v>
      </c>
      <c r="AC2377" s="197" t="n">
        <v>37027.875</v>
      </c>
    </row>
    <row r="2378" customFormat="false" ht="12.75" hidden="false" customHeight="false" outlineLevel="0" collapsed="false">
      <c r="A2378" s="191" t="str">
        <f aca="false">B2378&amp;" "&amp;C2378&amp;" "&amp;D2378</f>
        <v>US Natural Gas Physical</v>
      </c>
      <c r="B2378" s="191" t="str">
        <f aca="false">IF((LEFT(N2378,2)="US"),"US","")</f>
        <v>US</v>
      </c>
      <c r="C2378" s="191" t="str">
        <f aca="false">M2378</f>
        <v>Natural Gas</v>
      </c>
      <c r="D2378" s="191" t="str">
        <f aca="false">IF(ISNUMBER(FIND("Phy",N2378))=TRUE(),"Physical","Financial")</f>
        <v>Physical</v>
      </c>
      <c r="E2378" s="191" t="n">
        <f aca="false">IF(VLOOKUP(S2378,'DD-Lookup'!$J$6:$L$50,3,FALSE())="Monthly",(YEAR(AC2378)-YEAR(AB2378))*12+MONTH(AC2378)-MONTH(AB2378)+1,(AC2378-AB2378+1))</f>
        <v>1</v>
      </c>
      <c r="F2378" s="220" t="n">
        <f aca="false">E2378*SUM(P2378:Q2378)</f>
        <v>3200</v>
      </c>
      <c r="G2378" s="196" t="n">
        <v>1247099</v>
      </c>
      <c r="H2378" s="197" t="n">
        <v>37026.3772800926</v>
      </c>
      <c r="I2378" s="0" t="s">
        <v>2655</v>
      </c>
      <c r="M2378" s="0" t="s">
        <v>927</v>
      </c>
      <c r="N2378" s="0" t="s">
        <v>1371</v>
      </c>
      <c r="O2378" s="0" t="s">
        <v>1684</v>
      </c>
      <c r="P2378" s="198" t="n">
        <v>3200</v>
      </c>
      <c r="S2378" s="0" t="s">
        <v>1343</v>
      </c>
      <c r="T2378" s="0" t="s">
        <v>772</v>
      </c>
      <c r="U2378" s="200" t="n">
        <v>4.365</v>
      </c>
      <c r="V2378" s="0" t="s">
        <v>2656</v>
      </c>
      <c r="W2378" s="0" t="s">
        <v>1682</v>
      </c>
      <c r="X2378" s="0" t="s">
        <v>1683</v>
      </c>
      <c r="Y2378" s="0" t="s">
        <v>1376</v>
      </c>
      <c r="Z2378" s="0" t="s">
        <v>573</v>
      </c>
      <c r="AA2378" s="0" t="n">
        <v>789786</v>
      </c>
      <c r="AB2378" s="197" t="n">
        <v>37027.875</v>
      </c>
      <c r="AC2378" s="197" t="n">
        <v>37027.875</v>
      </c>
    </row>
    <row r="2379" customFormat="false" ht="12.75" hidden="false" customHeight="false" outlineLevel="0" collapsed="false">
      <c r="A2379" s="191" t="str">
        <f aca="false">B2379&amp;" "&amp;C2379&amp;" "&amp;D2379</f>
        <v>US Natural Gas Physical</v>
      </c>
      <c r="B2379" s="191" t="str">
        <f aca="false">IF((LEFT(N2379,2)="US"),"US","")</f>
        <v>US</v>
      </c>
      <c r="C2379" s="191" t="str">
        <f aca="false">M2379</f>
        <v>Natural Gas</v>
      </c>
      <c r="D2379" s="191" t="str">
        <f aca="false">IF(ISNUMBER(FIND("Phy",N2379))=TRUE(),"Physical","Financial")</f>
        <v>Physical</v>
      </c>
      <c r="E2379" s="191" t="n">
        <f aca="false">IF(VLOOKUP(S2379,'DD-Lookup'!$J$6:$L$50,3,FALSE())="Monthly",(YEAR(AC2379)-YEAR(AB2379))*12+MONTH(AC2379)-MONTH(AB2379)+1,(AC2379-AB2379+1))</f>
        <v>1</v>
      </c>
      <c r="F2379" s="220" t="n">
        <f aca="false">E2379*SUM(P2379:Q2379)</f>
        <v>5000</v>
      </c>
      <c r="G2379" s="196" t="n">
        <v>1247100</v>
      </c>
      <c r="H2379" s="197" t="n">
        <v>37026.3773148148</v>
      </c>
      <c r="I2379" s="0" t="s">
        <v>609</v>
      </c>
      <c r="M2379" s="0" t="s">
        <v>927</v>
      </c>
      <c r="N2379" s="0" t="s">
        <v>1371</v>
      </c>
      <c r="O2379" s="0" t="s">
        <v>1503</v>
      </c>
      <c r="P2379" s="198" t="n">
        <v>5000</v>
      </c>
      <c r="S2379" s="0" t="s">
        <v>1343</v>
      </c>
      <c r="T2379" s="0" t="s">
        <v>772</v>
      </c>
      <c r="U2379" s="200" t="n">
        <v>4.67</v>
      </c>
      <c r="V2379" s="0" t="s">
        <v>1453</v>
      </c>
      <c r="W2379" s="0" t="s">
        <v>1504</v>
      </c>
      <c r="X2379" s="0" t="s">
        <v>1505</v>
      </c>
      <c r="Y2379" s="0" t="s">
        <v>1376</v>
      </c>
      <c r="Z2379" s="0" t="s">
        <v>573</v>
      </c>
      <c r="AA2379" s="0" t="n">
        <v>789787</v>
      </c>
      <c r="AB2379" s="197" t="n">
        <v>37027.875</v>
      </c>
      <c r="AC2379" s="197" t="n">
        <v>37027.875</v>
      </c>
    </row>
    <row r="2380" customFormat="false" ht="12.75" hidden="false" customHeight="false" outlineLevel="0" collapsed="false">
      <c r="A2380" s="191" t="str">
        <f aca="false">B2380&amp;" "&amp;C2380&amp;" "&amp;D2380</f>
        <v>US Natural Gas Physical</v>
      </c>
      <c r="B2380" s="191" t="str">
        <f aca="false">IF((LEFT(N2380,2)="US"),"US","")</f>
        <v>US</v>
      </c>
      <c r="C2380" s="191" t="str">
        <f aca="false">M2380</f>
        <v>Natural Gas</v>
      </c>
      <c r="D2380" s="191" t="str">
        <f aca="false">IF(ISNUMBER(FIND("Phy",N2380))=TRUE(),"Physical","Financial")</f>
        <v>Physical</v>
      </c>
      <c r="E2380" s="191" t="n">
        <f aca="false">IF(VLOOKUP(S2380,'DD-Lookup'!$J$6:$L$50,3,FALSE())="Monthly",(YEAR(AC2380)-YEAR(AB2380))*12+MONTH(AC2380)-MONTH(AB2380)+1,(AC2380-AB2380+1))</f>
        <v>1</v>
      </c>
      <c r="F2380" s="220" t="n">
        <f aca="false">E2380*SUM(P2380:Q2380)</f>
        <v>5000</v>
      </c>
      <c r="G2380" s="196" t="n">
        <v>1247101</v>
      </c>
      <c r="H2380" s="197" t="n">
        <v>37026.377349537</v>
      </c>
      <c r="I2380" s="0" t="s">
        <v>1564</v>
      </c>
      <c r="M2380" s="0" t="s">
        <v>927</v>
      </c>
      <c r="N2380" s="0" t="s">
        <v>1371</v>
      </c>
      <c r="O2380" s="0" t="s">
        <v>1503</v>
      </c>
      <c r="Q2380" s="198" t="n">
        <v>5000</v>
      </c>
      <c r="S2380" s="0" t="s">
        <v>1343</v>
      </c>
      <c r="T2380" s="0" t="s">
        <v>772</v>
      </c>
      <c r="U2380" s="200" t="n">
        <v>4.675</v>
      </c>
      <c r="V2380" s="0" t="s">
        <v>2135</v>
      </c>
      <c r="W2380" s="0" t="s">
        <v>1504</v>
      </c>
      <c r="X2380" s="0" t="s">
        <v>1505</v>
      </c>
      <c r="Y2380" s="0" t="s">
        <v>1376</v>
      </c>
      <c r="Z2380" s="0" t="s">
        <v>573</v>
      </c>
      <c r="AA2380" s="0" t="n">
        <v>789789</v>
      </c>
      <c r="AB2380" s="197" t="n">
        <v>37027.875</v>
      </c>
      <c r="AC2380" s="197" t="n">
        <v>37027.875</v>
      </c>
    </row>
    <row r="2381" customFormat="false" ht="12.75" hidden="false" customHeight="false" outlineLevel="0" collapsed="false">
      <c r="A2381" s="191" t="str">
        <f aca="false">B2381&amp;" "&amp;C2381&amp;" "&amp;D2381</f>
        <v> Natural Gas Physical</v>
      </c>
      <c r="B2381" s="191" t="str">
        <f aca="false">IF((LEFT(N2381,2)="US"),"US","")</f>
        <v/>
      </c>
      <c r="C2381" s="191" t="str">
        <f aca="false">M2381</f>
        <v>Natural Gas</v>
      </c>
      <c r="D2381" s="191" t="str">
        <f aca="false">IF(ISNUMBER(FIND("Phy",N2381))=TRUE(),"Physical","Financial")</f>
        <v>Physical</v>
      </c>
      <c r="E2381" s="191" t="n">
        <f aca="false">IF(VLOOKUP(S2381,'DD-Lookup'!$J$6:$L$50,3,FALSE())="Monthly",(YEAR(AC2381)-YEAR(AB2381))*12+MONTH(AC2381)-MONTH(AB2381)+1,(AC2381-AB2381+1))</f>
        <v>1</v>
      </c>
      <c r="F2381" s="220" t="n">
        <f aca="false">E2381*SUM(P2381:Q2381)</f>
        <v>10000</v>
      </c>
      <c r="G2381" s="196" t="n">
        <v>1247102</v>
      </c>
      <c r="H2381" s="197" t="n">
        <v>37026.3773611111</v>
      </c>
      <c r="I2381" s="0" t="s">
        <v>2150</v>
      </c>
      <c r="M2381" s="0" t="s">
        <v>927</v>
      </c>
      <c r="N2381" s="0" t="s">
        <v>1719</v>
      </c>
      <c r="O2381" s="0" t="s">
        <v>1720</v>
      </c>
      <c r="Q2381" s="198" t="n">
        <v>10000</v>
      </c>
      <c r="S2381" s="0" t="s">
        <v>327</v>
      </c>
      <c r="T2381" s="0" t="s">
        <v>1721</v>
      </c>
      <c r="U2381" s="200" t="n">
        <v>6.035</v>
      </c>
      <c r="V2381" s="0" t="s">
        <v>2301</v>
      </c>
      <c r="W2381" s="0" t="s">
        <v>1723</v>
      </c>
      <c r="X2381" s="0" t="s">
        <v>1724</v>
      </c>
      <c r="Y2381" s="0" t="s">
        <v>1376</v>
      </c>
      <c r="Z2381" s="0" t="s">
        <v>646</v>
      </c>
      <c r="AA2381" s="0" t="n">
        <v>789790</v>
      </c>
      <c r="AB2381" s="197" t="n">
        <v>37026.875</v>
      </c>
      <c r="AC2381" s="197" t="n">
        <v>37026.875</v>
      </c>
    </row>
    <row r="2382" customFormat="false" ht="12.75" hidden="false" customHeight="false" outlineLevel="0" collapsed="false">
      <c r="A2382" s="191" t="str">
        <f aca="false">B2382&amp;" "&amp;C2382&amp;" "&amp;D2382</f>
        <v>US Natural Gas Physical</v>
      </c>
      <c r="B2382" s="191" t="str">
        <f aca="false">IF((LEFT(N2382,2)="US"),"US","")</f>
        <v>US</v>
      </c>
      <c r="C2382" s="191" t="str">
        <f aca="false">M2382</f>
        <v>Natural Gas</v>
      </c>
      <c r="D2382" s="191" t="str">
        <f aca="false">IF(ISNUMBER(FIND("Phy",N2382))=TRUE(),"Physical","Financial")</f>
        <v>Physical</v>
      </c>
      <c r="E2382" s="191" t="n">
        <f aca="false">IF(VLOOKUP(S2382,'DD-Lookup'!$J$6:$L$50,3,FALSE())="Monthly",(YEAR(AC2382)-YEAR(AB2382))*12+MONTH(AC2382)-MONTH(AB2382)+1,(AC2382-AB2382+1))</f>
        <v>1</v>
      </c>
      <c r="F2382" s="220" t="n">
        <f aca="false">E2382*SUM(P2382:Q2382)</f>
        <v>3975</v>
      </c>
      <c r="G2382" s="196" t="n">
        <v>1247104</v>
      </c>
      <c r="H2382" s="197" t="n">
        <v>37026.3773958333</v>
      </c>
      <c r="I2382" s="0" t="s">
        <v>1352</v>
      </c>
      <c r="M2382" s="0" t="s">
        <v>927</v>
      </c>
      <c r="N2382" s="0" t="s">
        <v>1371</v>
      </c>
      <c r="O2382" s="0" t="s">
        <v>1435</v>
      </c>
      <c r="Q2382" s="198" t="n">
        <v>3975</v>
      </c>
      <c r="S2382" s="0" t="s">
        <v>1343</v>
      </c>
      <c r="T2382" s="0" t="s">
        <v>772</v>
      </c>
      <c r="U2382" s="200" t="n">
        <v>4.325</v>
      </c>
      <c r="V2382" s="0" t="s">
        <v>2585</v>
      </c>
      <c r="W2382" s="0" t="s">
        <v>1424</v>
      </c>
      <c r="X2382" s="0" t="s">
        <v>1425</v>
      </c>
      <c r="Y2382" s="0" t="s">
        <v>1376</v>
      </c>
      <c r="Z2382" s="0" t="s">
        <v>573</v>
      </c>
      <c r="AA2382" s="0" t="n">
        <v>789791</v>
      </c>
      <c r="AB2382" s="197" t="n">
        <v>37027.875</v>
      </c>
      <c r="AC2382" s="197" t="n">
        <v>37027.875</v>
      </c>
    </row>
    <row r="2383" customFormat="false" ht="12.75" hidden="false" customHeight="false" outlineLevel="0" collapsed="false">
      <c r="A2383" s="191" t="str">
        <f aca="false">B2383&amp;" "&amp;C2383&amp;" "&amp;D2383</f>
        <v>US Natural Gas Physical</v>
      </c>
      <c r="B2383" s="191" t="str">
        <f aca="false">IF((LEFT(N2383,2)="US"),"US","")</f>
        <v>US</v>
      </c>
      <c r="C2383" s="191" t="str">
        <f aca="false">M2383</f>
        <v>Natural Gas</v>
      </c>
      <c r="D2383" s="191" t="str">
        <f aca="false">IF(ISNUMBER(FIND("Phy",N2383))=TRUE(),"Physical","Financial")</f>
        <v>Physical</v>
      </c>
      <c r="E2383" s="191" t="n">
        <f aca="false">IF(VLOOKUP(S2383,'DD-Lookup'!$J$6:$L$50,3,FALSE())="Monthly",(YEAR(AC2383)-YEAR(AB2383))*12+MONTH(AC2383)-MONTH(AB2383)+1,(AC2383-AB2383+1))</f>
        <v>1</v>
      </c>
      <c r="F2383" s="220" t="n">
        <f aca="false">E2383*SUM(P2383:Q2383)</f>
        <v>25000</v>
      </c>
      <c r="G2383" s="196" t="n">
        <v>1247105</v>
      </c>
      <c r="H2383" s="197" t="n">
        <v>37026.3774074074</v>
      </c>
      <c r="I2383" s="0" t="s">
        <v>609</v>
      </c>
      <c r="M2383" s="0" t="s">
        <v>927</v>
      </c>
      <c r="N2383" s="0" t="s">
        <v>1371</v>
      </c>
      <c r="O2383" s="0" t="s">
        <v>1553</v>
      </c>
      <c r="Q2383" s="198" t="n">
        <v>25000</v>
      </c>
      <c r="S2383" s="0" t="s">
        <v>1343</v>
      </c>
      <c r="T2383" s="0" t="s">
        <v>772</v>
      </c>
      <c r="U2383" s="200" t="n">
        <v>4.45</v>
      </c>
      <c r="V2383" s="0" t="s">
        <v>1861</v>
      </c>
      <c r="W2383" s="0" t="s">
        <v>1555</v>
      </c>
      <c r="X2383" s="0" t="s">
        <v>1556</v>
      </c>
      <c r="Y2383" s="0" t="s">
        <v>1376</v>
      </c>
      <c r="Z2383" s="0" t="s">
        <v>573</v>
      </c>
      <c r="AA2383" s="0" t="n">
        <v>789792</v>
      </c>
      <c r="AB2383" s="197" t="n">
        <v>37027.875</v>
      </c>
      <c r="AC2383" s="197" t="n">
        <v>37027.875</v>
      </c>
    </row>
    <row r="2384" customFormat="false" ht="12.75" hidden="false" customHeight="false" outlineLevel="0" collapsed="false">
      <c r="A2384" s="191" t="str">
        <f aca="false">B2384&amp;" "&amp;C2384&amp;" "&amp;D2384</f>
        <v>US Natural Gas Physical</v>
      </c>
      <c r="B2384" s="191" t="str">
        <f aca="false">IF((LEFT(N2384,2)="US"),"US","")</f>
        <v>US</v>
      </c>
      <c r="C2384" s="191" t="str">
        <f aca="false">M2384</f>
        <v>Natural Gas</v>
      </c>
      <c r="D2384" s="191" t="str">
        <f aca="false">IF(ISNUMBER(FIND("Phy",N2384))=TRUE(),"Physical","Financial")</f>
        <v>Physical</v>
      </c>
      <c r="E2384" s="191" t="n">
        <f aca="false">IF(VLOOKUP(S2384,'DD-Lookup'!$J$6:$L$50,3,FALSE())="Monthly",(YEAR(AC2384)-YEAR(AB2384))*12+MONTH(AC2384)-MONTH(AB2384)+1,(AC2384-AB2384+1))</f>
        <v>1</v>
      </c>
      <c r="F2384" s="220" t="n">
        <f aca="false">E2384*SUM(P2384:Q2384)</f>
        <v>2113</v>
      </c>
      <c r="G2384" s="196" t="n">
        <v>1247106</v>
      </c>
      <c r="H2384" s="197" t="n">
        <v>37026.3774421296</v>
      </c>
      <c r="I2384" s="0" t="s">
        <v>1982</v>
      </c>
      <c r="M2384" s="0" t="s">
        <v>927</v>
      </c>
      <c r="N2384" s="0" t="s">
        <v>1371</v>
      </c>
      <c r="O2384" s="0" t="s">
        <v>1731</v>
      </c>
      <c r="Q2384" s="198" t="n">
        <v>2113</v>
      </c>
      <c r="S2384" s="0" t="s">
        <v>1343</v>
      </c>
      <c r="T2384" s="0" t="s">
        <v>772</v>
      </c>
      <c r="U2384" s="200" t="n">
        <v>3.07</v>
      </c>
      <c r="V2384" s="0" t="s">
        <v>2055</v>
      </c>
      <c r="W2384" s="0" t="s">
        <v>1733</v>
      </c>
      <c r="X2384" s="0" t="s">
        <v>1676</v>
      </c>
      <c r="Y2384" s="0" t="s">
        <v>1376</v>
      </c>
      <c r="Z2384" s="0" t="s">
        <v>573</v>
      </c>
      <c r="AA2384" s="0" t="n">
        <v>789793</v>
      </c>
      <c r="AB2384" s="197" t="n">
        <v>37027.875</v>
      </c>
      <c r="AC2384" s="197" t="n">
        <v>37027.875</v>
      </c>
    </row>
    <row r="2385" customFormat="false" ht="12.75" hidden="false" customHeight="false" outlineLevel="0" collapsed="false">
      <c r="A2385" s="191" t="str">
        <f aca="false">B2385&amp;" "&amp;C2385&amp;" "&amp;D2385</f>
        <v>US Natural Gas Financial</v>
      </c>
      <c r="B2385" s="191" t="str">
        <f aca="false">IF((LEFT(N2385,2)="US"),"US","")</f>
        <v>US</v>
      </c>
      <c r="C2385" s="191" t="str">
        <f aca="false">M2385</f>
        <v>Natural Gas</v>
      </c>
      <c r="D2385" s="191" t="str">
        <f aca="false">IF(ISNUMBER(FIND("Phy",N2385))=TRUE(),"Physical","Financial")</f>
        <v>Financial</v>
      </c>
      <c r="E2385" s="191" t="n">
        <f aca="false">IF(VLOOKUP(S2385,'DD-Lookup'!$J$6:$L$50,3,FALSE())="Monthly",(YEAR(AC2385)-YEAR(AB2385))*12+MONTH(AC2385)-MONTH(AB2385)+1,(AC2385-AB2385+1))</f>
        <v>30</v>
      </c>
      <c r="F2385" s="220" t="n">
        <f aca="false">E2385*SUM(P2385:Q2385)</f>
        <v>300000</v>
      </c>
      <c r="G2385" s="196" t="n">
        <v>1247107</v>
      </c>
      <c r="H2385" s="197" t="n">
        <v>37026.3774652778</v>
      </c>
      <c r="I2385" s="0" t="s">
        <v>1257</v>
      </c>
      <c r="M2385" s="0" t="s">
        <v>927</v>
      </c>
      <c r="N2385" s="0" t="s">
        <v>1341</v>
      </c>
      <c r="O2385" s="0" t="s">
        <v>1342</v>
      </c>
      <c r="Q2385" s="198" t="n">
        <v>10000</v>
      </c>
      <c r="S2385" s="0" t="s">
        <v>1343</v>
      </c>
      <c r="T2385" s="0" t="s">
        <v>772</v>
      </c>
      <c r="U2385" s="200" t="n">
        <v>4.505</v>
      </c>
      <c r="V2385" s="0" t="s">
        <v>2293</v>
      </c>
      <c r="W2385" s="0" t="s">
        <v>1345</v>
      </c>
      <c r="X2385" s="0" t="s">
        <v>1346</v>
      </c>
      <c r="Y2385" s="0" t="s">
        <v>893</v>
      </c>
      <c r="Z2385" s="0" t="s">
        <v>573</v>
      </c>
      <c r="AA2385" s="0" t="s">
        <v>2701</v>
      </c>
      <c r="AB2385" s="197" t="n">
        <v>37043.875</v>
      </c>
      <c r="AC2385" s="197" t="n">
        <v>37072.875</v>
      </c>
      <c r="AD2385" s="0" t="n">
        <f aca="false">(AC2385-AB2385+1)*SUM(P2385:Q2385)</f>
        <v>300000</v>
      </c>
    </row>
    <row r="2386" customFormat="false" ht="12.75" hidden="false" customHeight="false" outlineLevel="0" collapsed="false">
      <c r="A2386" s="191" t="str">
        <f aca="false">B2386&amp;" "&amp;C2386&amp;" "&amp;D2386</f>
        <v>US Natural Gas Physical</v>
      </c>
      <c r="B2386" s="191" t="str">
        <f aca="false">IF((LEFT(N2386,2)="US"),"US","")</f>
        <v>US</v>
      </c>
      <c r="C2386" s="191" t="str">
        <f aca="false">M2386</f>
        <v>Natural Gas</v>
      </c>
      <c r="D2386" s="191" t="str">
        <f aca="false">IF(ISNUMBER(FIND("Phy",N2386))=TRUE(),"Physical","Financial")</f>
        <v>Physical</v>
      </c>
      <c r="E2386" s="191" t="n">
        <f aca="false">IF(VLOOKUP(S2386,'DD-Lookup'!$J$6:$L$50,3,FALSE())="Monthly",(YEAR(AC2386)-YEAR(AB2386))*12+MONTH(AC2386)-MONTH(AB2386)+1,(AC2386-AB2386+1))</f>
        <v>1</v>
      </c>
      <c r="F2386" s="220" t="n">
        <f aca="false">E2386*SUM(P2386:Q2386)</f>
        <v>10000</v>
      </c>
      <c r="G2386" s="196" t="n">
        <v>1247108</v>
      </c>
      <c r="H2386" s="197" t="n">
        <v>37026.3774652778</v>
      </c>
      <c r="I2386" s="0" t="s">
        <v>1788</v>
      </c>
      <c r="M2386" s="0" t="s">
        <v>927</v>
      </c>
      <c r="N2386" s="0" t="s">
        <v>1371</v>
      </c>
      <c r="O2386" s="0" t="s">
        <v>1680</v>
      </c>
      <c r="P2386" s="198" t="n">
        <v>10000</v>
      </c>
      <c r="S2386" s="0" t="s">
        <v>1343</v>
      </c>
      <c r="T2386" s="0" t="s">
        <v>772</v>
      </c>
      <c r="U2386" s="200" t="n">
        <v>4.36</v>
      </c>
      <c r="V2386" s="0" t="s">
        <v>2677</v>
      </c>
      <c r="W2386" s="0" t="s">
        <v>1682</v>
      </c>
      <c r="X2386" s="0" t="s">
        <v>1683</v>
      </c>
      <c r="Y2386" s="0" t="s">
        <v>1376</v>
      </c>
      <c r="Z2386" s="0" t="s">
        <v>573</v>
      </c>
      <c r="AA2386" s="0" t="n">
        <v>789794</v>
      </c>
      <c r="AB2386" s="197" t="n">
        <v>37027.875</v>
      </c>
      <c r="AC2386" s="197" t="n">
        <v>37027.875</v>
      </c>
    </row>
    <row r="2387" customFormat="false" ht="12.75" hidden="false" customHeight="false" outlineLevel="0" collapsed="false">
      <c r="A2387" s="191" t="str">
        <f aca="false">B2387&amp;" "&amp;C2387&amp;" "&amp;D2387</f>
        <v>US Natural Gas Physical</v>
      </c>
      <c r="B2387" s="191" t="str">
        <f aca="false">IF((LEFT(N2387,2)="US"),"US","")</f>
        <v>US</v>
      </c>
      <c r="C2387" s="191" t="str">
        <f aca="false">M2387</f>
        <v>Natural Gas</v>
      </c>
      <c r="D2387" s="191" t="str">
        <f aca="false">IF(ISNUMBER(FIND("Phy",N2387))=TRUE(),"Physical","Financial")</f>
        <v>Physical</v>
      </c>
      <c r="E2387" s="191" t="n">
        <f aca="false">IF(VLOOKUP(S2387,'DD-Lookup'!$J$6:$L$50,3,FALSE())="Monthly",(YEAR(AC2387)-YEAR(AB2387))*12+MONTH(AC2387)-MONTH(AB2387)+1,(AC2387-AB2387+1))</f>
        <v>1</v>
      </c>
      <c r="F2387" s="220" t="n">
        <f aca="false">E2387*SUM(P2387:Q2387)</f>
        <v>10000</v>
      </c>
      <c r="G2387" s="196" t="n">
        <v>1247109</v>
      </c>
      <c r="H2387" s="197" t="n">
        <v>37026.3774768519</v>
      </c>
      <c r="I2387" s="0" t="s">
        <v>1340</v>
      </c>
      <c r="M2387" s="0" t="s">
        <v>927</v>
      </c>
      <c r="N2387" s="0" t="s">
        <v>1371</v>
      </c>
      <c r="O2387" s="0" t="s">
        <v>1792</v>
      </c>
      <c r="Q2387" s="198" t="n">
        <v>10000</v>
      </c>
      <c r="S2387" s="0" t="s">
        <v>1343</v>
      </c>
      <c r="T2387" s="0" t="s">
        <v>772</v>
      </c>
      <c r="U2387" s="200" t="n">
        <v>10.7</v>
      </c>
      <c r="V2387" s="0" t="s">
        <v>1802</v>
      </c>
      <c r="W2387" s="0" t="s">
        <v>1791</v>
      </c>
      <c r="X2387" s="0" t="s">
        <v>1676</v>
      </c>
      <c r="Y2387" s="0" t="s">
        <v>1376</v>
      </c>
      <c r="Z2387" s="0" t="s">
        <v>573</v>
      </c>
      <c r="AA2387" s="0" t="n">
        <v>789795</v>
      </c>
      <c r="AB2387" s="197" t="n">
        <v>37027.875</v>
      </c>
      <c r="AC2387" s="197" t="n">
        <v>37027.875</v>
      </c>
    </row>
    <row r="2388" customFormat="false" ht="12.75" hidden="false" customHeight="false" outlineLevel="0" collapsed="false">
      <c r="A2388" s="191" t="str">
        <f aca="false">B2388&amp;" "&amp;C2388&amp;" "&amp;D2388</f>
        <v> Natural Gas Physical</v>
      </c>
      <c r="B2388" s="191" t="str">
        <f aca="false">IF((LEFT(N2388,2)="US"),"US","")</f>
        <v/>
      </c>
      <c r="C2388" s="191" t="str">
        <f aca="false">M2388</f>
        <v>Natural Gas</v>
      </c>
      <c r="D2388" s="191" t="str">
        <f aca="false">IF(ISNUMBER(FIND("Phy",N2388))=TRUE(),"Physical","Financial")</f>
        <v>Physical</v>
      </c>
      <c r="E2388" s="191" t="n">
        <f aca="false">IF(VLOOKUP(S2388,'DD-Lookup'!$J$6:$L$50,3,FALSE())="Monthly",(YEAR(AC2388)-YEAR(AB2388))*12+MONTH(AC2388)-MONTH(AB2388)+1,(AC2388-AB2388+1))</f>
        <v>30</v>
      </c>
      <c r="F2388" s="220" t="n">
        <f aca="false">E2388*SUM(P2388:Q2388)</f>
        <v>150000</v>
      </c>
      <c r="G2388" s="196" t="n">
        <v>1247110</v>
      </c>
      <c r="H2388" s="197" t="n">
        <v>37026.3775</v>
      </c>
      <c r="I2388" s="0" t="s">
        <v>1180</v>
      </c>
      <c r="M2388" s="0" t="s">
        <v>927</v>
      </c>
      <c r="N2388" s="0" t="s">
        <v>1719</v>
      </c>
      <c r="O2388" s="0" t="s">
        <v>2554</v>
      </c>
      <c r="Q2388" s="198" t="n">
        <v>5000</v>
      </c>
      <c r="S2388" s="0" t="s">
        <v>327</v>
      </c>
      <c r="T2388" s="0" t="s">
        <v>1721</v>
      </c>
      <c r="U2388" s="200" t="n">
        <v>6.15</v>
      </c>
      <c r="V2388" s="0" t="s">
        <v>2296</v>
      </c>
      <c r="W2388" s="0" t="s">
        <v>2317</v>
      </c>
      <c r="X2388" s="0" t="s">
        <v>1724</v>
      </c>
      <c r="Y2388" s="0" t="s">
        <v>1376</v>
      </c>
      <c r="Z2388" s="0" t="s">
        <v>646</v>
      </c>
      <c r="AA2388" s="0" t="n">
        <v>789796</v>
      </c>
      <c r="AB2388" s="197" t="n">
        <v>37043.875</v>
      </c>
      <c r="AC2388" s="197" t="n">
        <v>37072.875</v>
      </c>
    </row>
    <row r="2389" customFormat="false" ht="12.75" hidden="false" customHeight="false" outlineLevel="0" collapsed="false">
      <c r="A2389" s="191" t="str">
        <f aca="false">B2389&amp;" "&amp;C2389&amp;" "&amp;D2389</f>
        <v>US Natural Gas Physical</v>
      </c>
      <c r="B2389" s="191" t="str">
        <f aca="false">IF((LEFT(N2389,2)="US"),"US","")</f>
        <v>US</v>
      </c>
      <c r="C2389" s="191" t="str">
        <f aca="false">M2389</f>
        <v>Natural Gas</v>
      </c>
      <c r="D2389" s="191" t="str">
        <f aca="false">IF(ISNUMBER(FIND("Phy",N2389))=TRUE(),"Physical","Financial")</f>
        <v>Physical</v>
      </c>
      <c r="E2389" s="191" t="n">
        <f aca="false">IF(VLOOKUP(S2389,'DD-Lookup'!$J$6:$L$50,3,FALSE())="Monthly",(YEAR(AC2389)-YEAR(AB2389))*12+MONTH(AC2389)-MONTH(AB2389)+1,(AC2389-AB2389+1))</f>
        <v>1</v>
      </c>
      <c r="F2389" s="220" t="n">
        <f aca="false">E2389*SUM(P2389:Q2389)</f>
        <v>10000</v>
      </c>
      <c r="G2389" s="196" t="n">
        <v>1247112</v>
      </c>
      <c r="H2389" s="197" t="n">
        <v>37026.3775347222</v>
      </c>
      <c r="I2389" s="0" t="s">
        <v>1788</v>
      </c>
      <c r="M2389" s="0" t="s">
        <v>927</v>
      </c>
      <c r="N2389" s="0" t="s">
        <v>1371</v>
      </c>
      <c r="O2389" s="0" t="s">
        <v>1789</v>
      </c>
      <c r="Q2389" s="198" t="n">
        <v>10000</v>
      </c>
      <c r="S2389" s="0" t="s">
        <v>1343</v>
      </c>
      <c r="T2389" s="0" t="s">
        <v>772</v>
      </c>
      <c r="U2389" s="200" t="n">
        <v>10.7</v>
      </c>
      <c r="V2389" s="0" t="s">
        <v>1790</v>
      </c>
      <c r="W2389" s="0" t="s">
        <v>1791</v>
      </c>
      <c r="X2389" s="0" t="s">
        <v>1676</v>
      </c>
      <c r="Y2389" s="0" t="s">
        <v>1376</v>
      </c>
      <c r="Z2389" s="0" t="s">
        <v>573</v>
      </c>
      <c r="AA2389" s="0" t="n">
        <v>789797</v>
      </c>
      <c r="AB2389" s="197" t="n">
        <v>37027.875</v>
      </c>
      <c r="AC2389" s="197" t="n">
        <v>37027.875</v>
      </c>
    </row>
    <row r="2390" customFormat="false" ht="12.75" hidden="false" customHeight="false" outlineLevel="0" collapsed="false">
      <c r="A2390" s="191" t="str">
        <f aca="false">B2390&amp;" "&amp;C2390&amp;" "&amp;D2390</f>
        <v>US Natural Gas Physical</v>
      </c>
      <c r="B2390" s="191" t="str">
        <f aca="false">IF((LEFT(N2390,2)="US"),"US","")</f>
        <v>US</v>
      </c>
      <c r="C2390" s="191" t="str">
        <f aca="false">M2390</f>
        <v>Natural Gas</v>
      </c>
      <c r="D2390" s="191" t="str">
        <f aca="false">IF(ISNUMBER(FIND("Phy",N2390))=TRUE(),"Physical","Financial")</f>
        <v>Physical</v>
      </c>
      <c r="E2390" s="191" t="n">
        <f aca="false">IF(VLOOKUP(S2390,'DD-Lookup'!$J$6:$L$50,3,FALSE())="Monthly",(YEAR(AC2390)-YEAR(AB2390))*12+MONTH(AC2390)-MONTH(AB2390)+1,(AC2390-AB2390+1))</f>
        <v>1</v>
      </c>
      <c r="F2390" s="220" t="n">
        <f aca="false">E2390*SUM(P2390:Q2390)</f>
        <v>5000</v>
      </c>
      <c r="G2390" s="196" t="n">
        <v>1247113</v>
      </c>
      <c r="H2390" s="197" t="n">
        <v>37026.3775347222</v>
      </c>
      <c r="I2390" s="0" t="s">
        <v>1441</v>
      </c>
      <c r="M2390" s="0" t="s">
        <v>927</v>
      </c>
      <c r="N2390" s="0" t="s">
        <v>1371</v>
      </c>
      <c r="O2390" s="0" t="s">
        <v>1423</v>
      </c>
      <c r="P2390" s="198" t="n">
        <v>5000</v>
      </c>
      <c r="S2390" s="0" t="s">
        <v>1343</v>
      </c>
      <c r="T2390" s="0" t="s">
        <v>772</v>
      </c>
      <c r="U2390" s="200" t="n">
        <v>4.33</v>
      </c>
      <c r="V2390" s="0" t="s">
        <v>2702</v>
      </c>
      <c r="W2390" s="0" t="s">
        <v>1424</v>
      </c>
      <c r="X2390" s="0" t="s">
        <v>1425</v>
      </c>
      <c r="Y2390" s="0" t="s">
        <v>1376</v>
      </c>
      <c r="Z2390" s="0" t="s">
        <v>573</v>
      </c>
      <c r="AA2390" s="0" t="n">
        <v>789800</v>
      </c>
      <c r="AB2390" s="197" t="n">
        <v>37027.875</v>
      </c>
      <c r="AC2390" s="197" t="n">
        <v>37027.875</v>
      </c>
    </row>
    <row r="2391" customFormat="false" ht="12.75" hidden="false" customHeight="false" outlineLevel="0" collapsed="false">
      <c r="A2391" s="191" t="str">
        <f aca="false">B2391&amp;" "&amp;C2391&amp;" "&amp;D2391</f>
        <v>US Natural Gas Physical</v>
      </c>
      <c r="B2391" s="191" t="str">
        <f aca="false">IF((LEFT(N2391,2)="US"),"US","")</f>
        <v>US</v>
      </c>
      <c r="C2391" s="191" t="str">
        <f aca="false">M2391</f>
        <v>Natural Gas</v>
      </c>
      <c r="D2391" s="191" t="str">
        <f aca="false">IF(ISNUMBER(FIND("Phy",N2391))=TRUE(),"Physical","Financial")</f>
        <v>Physical</v>
      </c>
      <c r="E2391" s="191" t="n">
        <f aca="false">IF(VLOOKUP(S2391,'DD-Lookup'!$J$6:$L$50,3,FALSE())="Monthly",(YEAR(AC2391)-YEAR(AB2391))*12+MONTH(AC2391)-MONTH(AB2391)+1,(AC2391-AB2391+1))</f>
        <v>1</v>
      </c>
      <c r="F2391" s="220" t="n">
        <f aca="false">E2391*SUM(P2391:Q2391)</f>
        <v>10000</v>
      </c>
      <c r="G2391" s="196" t="n">
        <v>1247114</v>
      </c>
      <c r="H2391" s="197" t="n">
        <v>37026.3775462963</v>
      </c>
      <c r="I2391" s="0" t="s">
        <v>1571</v>
      </c>
      <c r="M2391" s="0" t="s">
        <v>927</v>
      </c>
      <c r="N2391" s="0" t="s">
        <v>1371</v>
      </c>
      <c r="O2391" s="0" t="s">
        <v>1792</v>
      </c>
      <c r="P2391" s="198" t="n">
        <v>10000</v>
      </c>
      <c r="S2391" s="0" t="s">
        <v>1343</v>
      </c>
      <c r="T2391" s="0" t="s">
        <v>772</v>
      </c>
      <c r="U2391" s="200" t="n">
        <v>10.575</v>
      </c>
      <c r="V2391" s="0" t="s">
        <v>1674</v>
      </c>
      <c r="W2391" s="0" t="s">
        <v>1791</v>
      </c>
      <c r="X2391" s="0" t="s">
        <v>1676</v>
      </c>
      <c r="Y2391" s="0" t="s">
        <v>1376</v>
      </c>
      <c r="Z2391" s="0" t="s">
        <v>573</v>
      </c>
      <c r="AA2391" s="0" t="n">
        <v>789798</v>
      </c>
      <c r="AB2391" s="197" t="n">
        <v>37027.875</v>
      </c>
      <c r="AC2391" s="197" t="n">
        <v>37027.875</v>
      </c>
    </row>
    <row r="2392" customFormat="false" ht="12.75" hidden="false" customHeight="false" outlineLevel="0" collapsed="false">
      <c r="A2392" s="191" t="str">
        <f aca="false">B2392&amp;" "&amp;C2392&amp;" "&amp;D2392</f>
        <v>US Natural Gas Physical</v>
      </c>
      <c r="B2392" s="191" t="str">
        <f aca="false">IF((LEFT(N2392,2)="US"),"US","")</f>
        <v>US</v>
      </c>
      <c r="C2392" s="191" t="str">
        <f aca="false">M2392</f>
        <v>Natural Gas</v>
      </c>
      <c r="D2392" s="191" t="str">
        <f aca="false">IF(ISNUMBER(FIND("Phy",N2392))=TRUE(),"Physical","Financial")</f>
        <v>Physical</v>
      </c>
      <c r="E2392" s="191" t="n">
        <f aca="false">IF(VLOOKUP(S2392,'DD-Lookup'!$J$6:$L$50,3,FALSE())="Monthly",(YEAR(AC2392)-YEAR(AB2392))*12+MONTH(AC2392)-MONTH(AB2392)+1,(AC2392-AB2392+1))</f>
        <v>1</v>
      </c>
      <c r="F2392" s="220" t="n">
        <f aca="false">E2392*SUM(P2392:Q2392)</f>
        <v>5000</v>
      </c>
      <c r="G2392" s="196" t="n">
        <v>1247115</v>
      </c>
      <c r="H2392" s="197" t="n">
        <v>37026.3775694444</v>
      </c>
      <c r="I2392" s="0" t="s">
        <v>1564</v>
      </c>
      <c r="M2392" s="0" t="s">
        <v>927</v>
      </c>
      <c r="N2392" s="0" t="s">
        <v>1371</v>
      </c>
      <c r="O2392" s="0" t="s">
        <v>1503</v>
      </c>
      <c r="Q2392" s="198" t="n">
        <v>5000</v>
      </c>
      <c r="S2392" s="0" t="s">
        <v>1343</v>
      </c>
      <c r="T2392" s="0" t="s">
        <v>772</v>
      </c>
      <c r="U2392" s="200" t="n">
        <v>4.685</v>
      </c>
      <c r="V2392" s="0" t="s">
        <v>2135</v>
      </c>
      <c r="W2392" s="0" t="s">
        <v>1504</v>
      </c>
      <c r="X2392" s="0" t="s">
        <v>1505</v>
      </c>
      <c r="Y2392" s="0" t="s">
        <v>1376</v>
      </c>
      <c r="Z2392" s="0" t="s">
        <v>573</v>
      </c>
      <c r="AA2392" s="0" t="n">
        <v>789801</v>
      </c>
      <c r="AB2392" s="197" t="n">
        <v>37027.875</v>
      </c>
      <c r="AC2392" s="197" t="n">
        <v>37027.875</v>
      </c>
    </row>
    <row r="2393" customFormat="false" ht="12.75" hidden="false" customHeight="false" outlineLevel="0" collapsed="false">
      <c r="A2393" s="191" t="str">
        <f aca="false">B2393&amp;" "&amp;C2393&amp;" "&amp;D2393</f>
        <v>US Natural Gas Physical</v>
      </c>
      <c r="B2393" s="191" t="str">
        <f aca="false">IF((LEFT(N2393,2)="US"),"US","")</f>
        <v>US</v>
      </c>
      <c r="C2393" s="191" t="str">
        <f aca="false">M2393</f>
        <v>Natural Gas</v>
      </c>
      <c r="D2393" s="191" t="str">
        <f aca="false">IF(ISNUMBER(FIND("Phy",N2393))=TRUE(),"Physical","Financial")</f>
        <v>Physical</v>
      </c>
      <c r="E2393" s="191" t="n">
        <f aca="false">IF(VLOOKUP(S2393,'DD-Lookup'!$J$6:$L$50,3,FALSE())="Monthly",(YEAR(AC2393)-YEAR(AB2393))*12+MONTH(AC2393)-MONTH(AB2393)+1,(AC2393-AB2393+1))</f>
        <v>1</v>
      </c>
      <c r="F2393" s="220" t="n">
        <f aca="false">E2393*SUM(P2393:Q2393)</f>
        <v>2000</v>
      </c>
      <c r="G2393" s="196" t="n">
        <v>1247117</v>
      </c>
      <c r="H2393" s="197" t="n">
        <v>37026.3778935185</v>
      </c>
      <c r="I2393" s="0" t="s">
        <v>1788</v>
      </c>
      <c r="M2393" s="0" t="s">
        <v>927</v>
      </c>
      <c r="N2393" s="0" t="s">
        <v>1371</v>
      </c>
      <c r="O2393" s="0" t="s">
        <v>1457</v>
      </c>
      <c r="P2393" s="198" t="n">
        <v>2000</v>
      </c>
      <c r="S2393" s="0" t="s">
        <v>1343</v>
      </c>
      <c r="T2393" s="0" t="s">
        <v>772</v>
      </c>
      <c r="U2393" s="200" t="n">
        <v>4.405</v>
      </c>
      <c r="V2393" s="0" t="s">
        <v>2677</v>
      </c>
      <c r="W2393" s="0" t="s">
        <v>1459</v>
      </c>
      <c r="X2393" s="0" t="s">
        <v>1460</v>
      </c>
      <c r="Y2393" s="0" t="s">
        <v>1376</v>
      </c>
      <c r="Z2393" s="0" t="s">
        <v>573</v>
      </c>
      <c r="AA2393" s="0" t="n">
        <v>789802</v>
      </c>
      <c r="AB2393" s="197" t="n">
        <v>37027.875</v>
      </c>
      <c r="AC2393" s="197" t="n">
        <v>37027.875</v>
      </c>
    </row>
    <row r="2394" customFormat="false" ht="12.75" hidden="false" customHeight="false" outlineLevel="0" collapsed="false">
      <c r="A2394" s="191" t="str">
        <f aca="false">B2394&amp;" "&amp;C2394&amp;" "&amp;D2394</f>
        <v>US Natural Gas Financial</v>
      </c>
      <c r="B2394" s="191" t="str">
        <f aca="false">IF((LEFT(N2394,2)="US"),"US","")</f>
        <v>US</v>
      </c>
      <c r="C2394" s="191" t="str">
        <f aca="false">M2394</f>
        <v>Natural Gas</v>
      </c>
      <c r="D2394" s="191" t="str">
        <f aca="false">IF(ISNUMBER(FIND("Phy",N2394))=TRUE(),"Physical","Financial")</f>
        <v>Financial</v>
      </c>
      <c r="E2394" s="191" t="n">
        <f aca="false">IF(VLOOKUP(S2394,'DD-Lookup'!$J$6:$L$50,3,FALSE())="Monthly",(YEAR(AC2394)-YEAR(AB2394))*12+MONTH(AC2394)-MONTH(AB2394)+1,(AC2394-AB2394+1))</f>
        <v>16</v>
      </c>
      <c r="F2394" s="220" t="n">
        <f aca="false">E2394*SUM(P2394:Q2394)</f>
        <v>160000</v>
      </c>
      <c r="G2394" s="196" t="n">
        <v>1247118</v>
      </c>
      <c r="H2394" s="197" t="n">
        <v>37026.3779050926</v>
      </c>
      <c r="I2394" s="0" t="s">
        <v>2040</v>
      </c>
      <c r="M2394" s="0" t="s">
        <v>927</v>
      </c>
      <c r="N2394" s="0" t="s">
        <v>1341</v>
      </c>
      <c r="O2394" s="0" t="s">
        <v>2703</v>
      </c>
      <c r="Q2394" s="198" t="n">
        <v>10000</v>
      </c>
      <c r="S2394" s="0" t="s">
        <v>1343</v>
      </c>
      <c r="T2394" s="0" t="s">
        <v>772</v>
      </c>
      <c r="U2394" s="200" t="n">
        <v>4.4225</v>
      </c>
      <c r="V2394" s="0" t="s">
        <v>2704</v>
      </c>
      <c r="W2394" s="0" t="s">
        <v>2024</v>
      </c>
      <c r="X2394" s="0" t="s">
        <v>2025</v>
      </c>
      <c r="Y2394" s="0" t="s">
        <v>893</v>
      </c>
      <c r="Z2394" s="0" t="s">
        <v>573</v>
      </c>
      <c r="AA2394" s="0" t="s">
        <v>2705</v>
      </c>
      <c r="AB2394" s="197" t="n">
        <v>37027.875</v>
      </c>
      <c r="AC2394" s="197" t="n">
        <v>37042.875</v>
      </c>
      <c r="AD2394" s="0" t="n">
        <f aca="false">(AC2394-AB2394+1)*SUM(P2394:Q2394)</f>
        <v>160000</v>
      </c>
    </row>
    <row r="2395" customFormat="false" ht="12.75" hidden="false" customHeight="false" outlineLevel="0" collapsed="false">
      <c r="A2395" s="191" t="str">
        <f aca="false">B2395&amp;" "&amp;C2395&amp;" "&amp;D2395</f>
        <v>US Natural Gas Physical</v>
      </c>
      <c r="B2395" s="191" t="str">
        <f aca="false">IF((LEFT(N2395,2)="US"),"US","")</f>
        <v>US</v>
      </c>
      <c r="C2395" s="191" t="str">
        <f aca="false">M2395</f>
        <v>Natural Gas</v>
      </c>
      <c r="D2395" s="191" t="str">
        <f aca="false">IF(ISNUMBER(FIND("Phy",N2395))=TRUE(),"Physical","Financial")</f>
        <v>Physical</v>
      </c>
      <c r="E2395" s="191" t="n">
        <f aca="false">IF(VLOOKUP(S2395,'DD-Lookup'!$J$6:$L$50,3,FALSE())="Monthly",(YEAR(AC2395)-YEAR(AB2395))*12+MONTH(AC2395)-MONTH(AB2395)+1,(AC2395-AB2395+1))</f>
        <v>1</v>
      </c>
      <c r="F2395" s="220" t="n">
        <f aca="false">E2395*SUM(P2395:Q2395)</f>
        <v>25000</v>
      </c>
      <c r="G2395" s="196" t="n">
        <v>1247119</v>
      </c>
      <c r="H2395" s="197" t="n">
        <v>37026.3779050926</v>
      </c>
      <c r="I2395" s="0" t="s">
        <v>625</v>
      </c>
      <c r="M2395" s="0" t="s">
        <v>927</v>
      </c>
      <c r="N2395" s="0" t="s">
        <v>1371</v>
      </c>
      <c r="O2395" s="0" t="s">
        <v>1553</v>
      </c>
      <c r="Q2395" s="198" t="n">
        <v>25000</v>
      </c>
      <c r="S2395" s="0" t="s">
        <v>1343</v>
      </c>
      <c r="T2395" s="0" t="s">
        <v>772</v>
      </c>
      <c r="U2395" s="200" t="n">
        <v>4.465</v>
      </c>
      <c r="V2395" s="0" t="s">
        <v>1554</v>
      </c>
      <c r="W2395" s="0" t="s">
        <v>1555</v>
      </c>
      <c r="X2395" s="0" t="s">
        <v>1556</v>
      </c>
      <c r="Y2395" s="0" t="s">
        <v>1376</v>
      </c>
      <c r="Z2395" s="0" t="s">
        <v>573</v>
      </c>
      <c r="AA2395" s="0" t="n">
        <v>789803</v>
      </c>
      <c r="AB2395" s="197" t="n">
        <v>37027.875</v>
      </c>
      <c r="AC2395" s="197" t="n">
        <v>37027.875</v>
      </c>
    </row>
    <row r="2396" customFormat="false" ht="12.75" hidden="false" customHeight="false" outlineLevel="0" collapsed="false">
      <c r="A2396" s="191" t="str">
        <f aca="false">B2396&amp;" "&amp;C2396&amp;" "&amp;D2396</f>
        <v>US Natural Gas Physical</v>
      </c>
      <c r="B2396" s="191" t="str">
        <f aca="false">IF((LEFT(N2396,2)="US"),"US","")</f>
        <v>US</v>
      </c>
      <c r="C2396" s="191" t="str">
        <f aca="false">M2396</f>
        <v>Natural Gas</v>
      </c>
      <c r="D2396" s="191" t="str">
        <f aca="false">IF(ISNUMBER(FIND("Phy",N2396))=TRUE(),"Physical","Financial")</f>
        <v>Physical</v>
      </c>
      <c r="E2396" s="191" t="n">
        <f aca="false">IF(VLOOKUP(S2396,'DD-Lookup'!$J$6:$L$50,3,FALSE())="Monthly",(YEAR(AC2396)-YEAR(AB2396))*12+MONTH(AC2396)-MONTH(AB2396)+1,(AC2396-AB2396+1))</f>
        <v>1</v>
      </c>
      <c r="F2396" s="220" t="n">
        <f aca="false">E2396*SUM(P2396:Q2396)</f>
        <v>10000</v>
      </c>
      <c r="G2396" s="196" t="n">
        <v>1247120</v>
      </c>
      <c r="H2396" s="197" t="n">
        <v>37026.3779282407</v>
      </c>
      <c r="I2396" s="0" t="s">
        <v>1710</v>
      </c>
      <c r="M2396" s="0" t="s">
        <v>927</v>
      </c>
      <c r="N2396" s="0" t="s">
        <v>1371</v>
      </c>
      <c r="O2396" s="0" t="s">
        <v>1714</v>
      </c>
      <c r="P2396" s="198" t="n">
        <v>10000</v>
      </c>
      <c r="S2396" s="0" t="s">
        <v>1343</v>
      </c>
      <c r="T2396" s="0" t="s">
        <v>772</v>
      </c>
      <c r="U2396" s="200" t="n">
        <v>5.85</v>
      </c>
      <c r="V2396" s="0" t="s">
        <v>2389</v>
      </c>
      <c r="W2396" s="0" t="s">
        <v>1675</v>
      </c>
      <c r="X2396" s="0" t="s">
        <v>1676</v>
      </c>
      <c r="Y2396" s="0" t="s">
        <v>1376</v>
      </c>
      <c r="Z2396" s="0" t="s">
        <v>573</v>
      </c>
      <c r="AA2396" s="0" t="n">
        <v>789804</v>
      </c>
      <c r="AB2396" s="197" t="n">
        <v>37027.875</v>
      </c>
      <c r="AC2396" s="197" t="n">
        <v>37027.875</v>
      </c>
    </row>
    <row r="2397" customFormat="false" ht="12.75" hidden="false" customHeight="false" outlineLevel="0" collapsed="false">
      <c r="A2397" s="191" t="str">
        <f aca="false">B2397&amp;" "&amp;C2397&amp;" "&amp;D2397</f>
        <v>US Natural Gas Physical</v>
      </c>
      <c r="B2397" s="191" t="str">
        <f aca="false">IF((LEFT(N2397,2)="US"),"US","")</f>
        <v>US</v>
      </c>
      <c r="C2397" s="191" t="str">
        <f aca="false">M2397</f>
        <v>Natural Gas</v>
      </c>
      <c r="D2397" s="191" t="str">
        <f aca="false">IF(ISNUMBER(FIND("Phy",N2397))=TRUE(),"Physical","Financial")</f>
        <v>Physical</v>
      </c>
      <c r="E2397" s="191" t="n">
        <f aca="false">IF(VLOOKUP(S2397,'DD-Lookup'!$J$6:$L$50,3,FALSE())="Monthly",(YEAR(AC2397)-YEAR(AB2397))*12+MONTH(AC2397)-MONTH(AB2397)+1,(AC2397-AB2397+1))</f>
        <v>1</v>
      </c>
      <c r="F2397" s="220" t="n">
        <f aca="false">E2397*SUM(P2397:Q2397)</f>
        <v>5000</v>
      </c>
      <c r="G2397" s="196" t="n">
        <v>1247121</v>
      </c>
      <c r="H2397" s="197" t="n">
        <v>37026.377974537</v>
      </c>
      <c r="I2397" s="0" t="s">
        <v>1710</v>
      </c>
      <c r="M2397" s="0" t="s">
        <v>927</v>
      </c>
      <c r="N2397" s="0" t="s">
        <v>1371</v>
      </c>
      <c r="O2397" s="0" t="s">
        <v>1731</v>
      </c>
      <c r="P2397" s="198" t="n">
        <v>5000</v>
      </c>
      <c r="S2397" s="0" t="s">
        <v>1343</v>
      </c>
      <c r="T2397" s="0" t="s">
        <v>772</v>
      </c>
      <c r="U2397" s="200" t="n">
        <v>3.05</v>
      </c>
      <c r="V2397" s="0" t="s">
        <v>2706</v>
      </c>
      <c r="W2397" s="0" t="s">
        <v>1733</v>
      </c>
      <c r="X2397" s="0" t="s">
        <v>1676</v>
      </c>
      <c r="Y2397" s="0" t="s">
        <v>1376</v>
      </c>
      <c r="Z2397" s="0" t="s">
        <v>573</v>
      </c>
      <c r="AA2397" s="0" t="n">
        <v>789805</v>
      </c>
      <c r="AB2397" s="197" t="n">
        <v>37027.875</v>
      </c>
      <c r="AC2397" s="197" t="n">
        <v>37027.875</v>
      </c>
    </row>
    <row r="2398" customFormat="false" ht="12.75" hidden="false" customHeight="false" outlineLevel="0" collapsed="false">
      <c r="A2398" s="191" t="str">
        <f aca="false">B2398&amp;" "&amp;C2398&amp;" "&amp;D2398</f>
        <v>US Crude Financial</v>
      </c>
      <c r="B2398" s="191" t="str">
        <f aca="false">IF((LEFT(N2398,2)="US"),"US","")</f>
        <v>US</v>
      </c>
      <c r="C2398" s="191" t="str">
        <f aca="false">M2398</f>
        <v>Crude</v>
      </c>
      <c r="D2398" s="191" t="str">
        <f aca="false">IF(ISNUMBER(FIND("Phy",N2398))=TRUE(),"Physical","Financial")</f>
        <v>Financial</v>
      </c>
      <c r="E2398" s="191" t="n">
        <f aca="false">IF(VLOOKUP(S2398,'DD-Lookup'!$J$6:$L$50,3,FALSE())="Monthly",(YEAR(AC2398)-YEAR(AB2398))*12+MONTH(AC2398)-MONTH(AB2398)+1,(AC2398-AB2398+1))</f>
        <v>1</v>
      </c>
      <c r="F2398" s="220" t="n">
        <f aca="false">E2398*SUM(P2398:Q2398)</f>
        <v>50000</v>
      </c>
      <c r="G2398" s="196" t="n">
        <v>1247122</v>
      </c>
      <c r="H2398" s="197" t="n">
        <v>37026.377974537</v>
      </c>
      <c r="I2398" s="0" t="s">
        <v>1137</v>
      </c>
      <c r="M2398" s="0" t="s">
        <v>60</v>
      </c>
      <c r="N2398" s="0" t="s">
        <v>1138</v>
      </c>
      <c r="O2398" s="0" t="s">
        <v>1139</v>
      </c>
      <c r="P2398" s="198" t="n">
        <v>50000</v>
      </c>
      <c r="S2398" s="0" t="s">
        <v>1140</v>
      </c>
      <c r="T2398" s="0" t="s">
        <v>772</v>
      </c>
      <c r="U2398" s="200" t="n">
        <v>28.74</v>
      </c>
      <c r="V2398" s="0" t="s">
        <v>1141</v>
      </c>
      <c r="W2398" s="0" t="s">
        <v>1142</v>
      </c>
      <c r="X2398" s="0" t="s">
        <v>1143</v>
      </c>
      <c r="Y2398" s="0" t="s">
        <v>893</v>
      </c>
      <c r="Z2398" s="0" t="s">
        <v>573</v>
      </c>
      <c r="AA2398" s="0" t="s">
        <v>2707</v>
      </c>
      <c r="AB2398" s="197" t="n">
        <v>37043</v>
      </c>
      <c r="AC2398" s="197" t="n">
        <v>37072</v>
      </c>
    </row>
    <row r="2399" customFormat="false" ht="12.75" hidden="false" customHeight="false" outlineLevel="0" collapsed="false">
      <c r="A2399" s="191" t="str">
        <f aca="false">B2399&amp;" "&amp;C2399&amp;" "&amp;D2399</f>
        <v>US Natural Gas Physical</v>
      </c>
      <c r="B2399" s="191" t="str">
        <f aca="false">IF((LEFT(N2399,2)="US"),"US","")</f>
        <v>US</v>
      </c>
      <c r="C2399" s="191" t="str">
        <f aca="false">M2399</f>
        <v>Natural Gas</v>
      </c>
      <c r="D2399" s="191" t="str">
        <f aca="false">IF(ISNUMBER(FIND("Phy",N2399))=TRUE(),"Physical","Financial")</f>
        <v>Physical</v>
      </c>
      <c r="E2399" s="191" t="n">
        <f aca="false">IF(VLOOKUP(S2399,'DD-Lookup'!$J$6:$L$50,3,FALSE())="Monthly",(YEAR(AC2399)-YEAR(AB2399))*12+MONTH(AC2399)-MONTH(AB2399)+1,(AC2399-AB2399+1))</f>
        <v>1</v>
      </c>
      <c r="F2399" s="220" t="n">
        <f aca="false">E2399*SUM(P2399:Q2399)</f>
        <v>4362</v>
      </c>
      <c r="G2399" s="196" t="n">
        <v>1247123</v>
      </c>
      <c r="H2399" s="197" t="n">
        <v>37026.3780092593</v>
      </c>
      <c r="I2399" s="0" t="s">
        <v>1377</v>
      </c>
      <c r="M2399" s="0" t="s">
        <v>927</v>
      </c>
      <c r="N2399" s="0" t="s">
        <v>1371</v>
      </c>
      <c r="O2399" s="0" t="s">
        <v>1469</v>
      </c>
      <c r="Q2399" s="198" t="n">
        <v>4362</v>
      </c>
      <c r="S2399" s="0" t="s">
        <v>1343</v>
      </c>
      <c r="T2399" s="0" t="s">
        <v>772</v>
      </c>
      <c r="U2399" s="200" t="n">
        <v>4.405</v>
      </c>
      <c r="V2399" s="0" t="s">
        <v>1378</v>
      </c>
      <c r="W2399" s="0" t="s">
        <v>1459</v>
      </c>
      <c r="X2399" s="0" t="s">
        <v>1460</v>
      </c>
      <c r="Y2399" s="0" t="s">
        <v>1376</v>
      </c>
      <c r="Z2399" s="0" t="s">
        <v>573</v>
      </c>
      <c r="AA2399" s="0" t="n">
        <v>789806</v>
      </c>
      <c r="AB2399" s="197" t="n">
        <v>37027.875</v>
      </c>
      <c r="AC2399" s="197" t="n">
        <v>37027.875</v>
      </c>
    </row>
    <row r="2400" customFormat="false" ht="12.75" hidden="false" customHeight="false" outlineLevel="0" collapsed="false">
      <c r="A2400" s="191" t="str">
        <f aca="false">B2400&amp;" "&amp;C2400&amp;" "&amp;D2400</f>
        <v>US Natural Gas Financial</v>
      </c>
      <c r="B2400" s="191" t="str">
        <f aca="false">IF((LEFT(N2400,2)="US"),"US","")</f>
        <v>US</v>
      </c>
      <c r="C2400" s="191" t="str">
        <f aca="false">M2400</f>
        <v>Natural Gas</v>
      </c>
      <c r="D2400" s="191" t="str">
        <f aca="false">IF(ISNUMBER(FIND("Phy",N2400))=TRUE(),"Physical","Financial")</f>
        <v>Financial</v>
      </c>
      <c r="E2400" s="191" t="n">
        <f aca="false">IF(VLOOKUP(S2400,'DD-Lookup'!$J$6:$L$50,3,FALSE())="Monthly",(YEAR(AC2400)-YEAR(AB2400))*12+MONTH(AC2400)-MONTH(AB2400)+1,(AC2400-AB2400+1))</f>
        <v>30</v>
      </c>
      <c r="F2400" s="220" t="n">
        <f aca="false">E2400*SUM(P2400:Q2400)</f>
        <v>150000</v>
      </c>
      <c r="G2400" s="196" t="n">
        <v>1247124</v>
      </c>
      <c r="H2400" s="197" t="n">
        <v>37026.3780208333</v>
      </c>
      <c r="I2400" s="0" t="s">
        <v>1228</v>
      </c>
      <c r="M2400" s="0" t="s">
        <v>927</v>
      </c>
      <c r="N2400" s="0" t="s">
        <v>1399</v>
      </c>
      <c r="O2400" s="0" t="s">
        <v>2186</v>
      </c>
      <c r="Q2400" s="198" t="n">
        <v>5000</v>
      </c>
      <c r="S2400" s="0" t="s">
        <v>1343</v>
      </c>
      <c r="T2400" s="0" t="s">
        <v>772</v>
      </c>
      <c r="U2400" s="200" t="n">
        <v>-0.81</v>
      </c>
      <c r="V2400" s="0" t="s">
        <v>2017</v>
      </c>
      <c r="W2400" s="0" t="s">
        <v>2187</v>
      </c>
      <c r="X2400" s="0" t="s">
        <v>2188</v>
      </c>
      <c r="Y2400" s="0" t="s">
        <v>893</v>
      </c>
      <c r="Z2400" s="0" t="s">
        <v>573</v>
      </c>
      <c r="AA2400" s="0" t="s">
        <v>2708</v>
      </c>
      <c r="AB2400" s="197" t="n">
        <v>37043.875</v>
      </c>
      <c r="AC2400" s="197" t="n">
        <v>37072.875</v>
      </c>
      <c r="AD2400" s="0" t="n">
        <f aca="false">(AC2400-AB2400+1)*SUM(P2400:Q2400)</f>
        <v>150000</v>
      </c>
    </row>
    <row r="2401" customFormat="false" ht="12.75" hidden="false" customHeight="false" outlineLevel="0" collapsed="false">
      <c r="A2401" s="191" t="str">
        <f aca="false">B2401&amp;" "&amp;C2401&amp;" "&amp;D2401</f>
        <v>US Natural Gas Physical</v>
      </c>
      <c r="B2401" s="191" t="str">
        <f aca="false">IF((LEFT(N2401,2)="US"),"US","")</f>
        <v>US</v>
      </c>
      <c r="C2401" s="191" t="str">
        <f aca="false">M2401</f>
        <v>Natural Gas</v>
      </c>
      <c r="D2401" s="191" t="str">
        <f aca="false">IF(ISNUMBER(FIND("Phy",N2401))=TRUE(),"Physical","Financial")</f>
        <v>Physical</v>
      </c>
      <c r="E2401" s="191" t="n">
        <f aca="false">IF(VLOOKUP(S2401,'DD-Lookup'!$J$6:$L$50,3,FALSE())="Monthly",(YEAR(AC2401)-YEAR(AB2401))*12+MONTH(AC2401)-MONTH(AB2401)+1,(AC2401-AB2401+1))</f>
        <v>1</v>
      </c>
      <c r="F2401" s="220" t="n">
        <f aca="false">E2401*SUM(P2401:Q2401)</f>
        <v>4620</v>
      </c>
      <c r="G2401" s="196" t="n">
        <v>1247125</v>
      </c>
      <c r="H2401" s="197" t="n">
        <v>37026.3780208333</v>
      </c>
      <c r="I2401" s="0" t="s">
        <v>2652</v>
      </c>
      <c r="M2401" s="0" t="s">
        <v>927</v>
      </c>
      <c r="N2401" s="0" t="s">
        <v>1371</v>
      </c>
      <c r="O2401" s="0" t="s">
        <v>1372</v>
      </c>
      <c r="Q2401" s="198" t="n">
        <v>4620</v>
      </c>
      <c r="S2401" s="0" t="s">
        <v>1343</v>
      </c>
      <c r="T2401" s="0" t="s">
        <v>772</v>
      </c>
      <c r="U2401" s="200" t="n">
        <v>4.56</v>
      </c>
      <c r="V2401" s="0" t="s">
        <v>2653</v>
      </c>
      <c r="W2401" s="0" t="s">
        <v>1374</v>
      </c>
      <c r="X2401" s="0" t="s">
        <v>1375</v>
      </c>
      <c r="Y2401" s="0" t="s">
        <v>1376</v>
      </c>
      <c r="Z2401" s="0" t="s">
        <v>573</v>
      </c>
      <c r="AA2401" s="0" t="n">
        <v>789807</v>
      </c>
      <c r="AB2401" s="197" t="n">
        <v>37027.875</v>
      </c>
      <c r="AC2401" s="197" t="n">
        <v>37027.875</v>
      </c>
    </row>
    <row r="2402" customFormat="false" ht="12.75" hidden="false" customHeight="false" outlineLevel="0" collapsed="false">
      <c r="A2402" s="191" t="str">
        <f aca="false">B2402&amp;" "&amp;C2402&amp;" "&amp;D2402</f>
        <v>US Natural Gas Physical</v>
      </c>
      <c r="B2402" s="191" t="str">
        <f aca="false">IF((LEFT(N2402,2)="US"),"US","")</f>
        <v>US</v>
      </c>
      <c r="C2402" s="191" t="str">
        <f aca="false">M2402</f>
        <v>Natural Gas</v>
      </c>
      <c r="D2402" s="191" t="str">
        <f aca="false">IF(ISNUMBER(FIND("Phy",N2402))=TRUE(),"Physical","Financial")</f>
        <v>Physical</v>
      </c>
      <c r="E2402" s="191" t="n">
        <f aca="false">IF(VLOOKUP(S2402,'DD-Lookup'!$J$6:$L$50,3,FALSE())="Monthly",(YEAR(AC2402)-YEAR(AB2402))*12+MONTH(AC2402)-MONTH(AB2402)+1,(AC2402-AB2402+1))</f>
        <v>1</v>
      </c>
      <c r="F2402" s="220" t="n">
        <f aca="false">E2402*SUM(P2402:Q2402)</f>
        <v>896</v>
      </c>
      <c r="G2402" s="196" t="n">
        <v>1247126</v>
      </c>
      <c r="H2402" s="197" t="n">
        <v>37026.3781018519</v>
      </c>
      <c r="I2402" s="0" t="s">
        <v>1251</v>
      </c>
      <c r="M2402" s="0" t="s">
        <v>927</v>
      </c>
      <c r="N2402" s="0" t="s">
        <v>1371</v>
      </c>
      <c r="O2402" s="0" t="s">
        <v>1680</v>
      </c>
      <c r="Q2402" s="198" t="n">
        <v>896</v>
      </c>
      <c r="S2402" s="0" t="s">
        <v>1343</v>
      </c>
      <c r="T2402" s="0" t="s">
        <v>772</v>
      </c>
      <c r="U2402" s="200" t="n">
        <v>4.365</v>
      </c>
      <c r="V2402" s="0" t="s">
        <v>1937</v>
      </c>
      <c r="W2402" s="0" t="s">
        <v>1682</v>
      </c>
      <c r="X2402" s="0" t="s">
        <v>1683</v>
      </c>
      <c r="Y2402" s="0" t="s">
        <v>1376</v>
      </c>
      <c r="Z2402" s="0" t="s">
        <v>573</v>
      </c>
      <c r="AA2402" s="0" t="n">
        <v>789808</v>
      </c>
      <c r="AB2402" s="197" t="n">
        <v>37027.875</v>
      </c>
      <c r="AC2402" s="197" t="n">
        <v>37027.875</v>
      </c>
    </row>
    <row r="2403" customFormat="false" ht="12.75" hidden="false" customHeight="false" outlineLevel="0" collapsed="false">
      <c r="A2403" s="191" t="str">
        <f aca="false">B2403&amp;" "&amp;C2403&amp;" "&amp;D2403</f>
        <v>US Oil Products Financial</v>
      </c>
      <c r="B2403" s="191" t="str">
        <f aca="false">IF((LEFT(N2403,2)="US"),"US","")</f>
        <v>US</v>
      </c>
      <c r="C2403" s="191" t="str">
        <f aca="false">M2403</f>
        <v>Oil Products</v>
      </c>
      <c r="D2403" s="191" t="str">
        <f aca="false">IF(ISNUMBER(FIND("Phy",N2403))=TRUE(),"Physical","Financial")</f>
        <v>Financial</v>
      </c>
      <c r="E2403" s="191" t="n">
        <f aca="false">IF(VLOOKUP(S2403,'DD-Lookup'!$J$6:$L$50,3,FALSE())="Monthly",(YEAR(AC2403)-YEAR(AB2403))*12+MONTH(AC2403)-MONTH(AB2403)+1,(AC2403-AB2403+1))</f>
        <v>1</v>
      </c>
      <c r="F2403" s="220" t="n">
        <f aca="false">E2403*SUM(P2403:Q2403)</f>
        <v>15000</v>
      </c>
      <c r="G2403" s="196" t="n">
        <v>1247127</v>
      </c>
      <c r="H2403" s="197" t="n">
        <v>37026.3781134259</v>
      </c>
      <c r="I2403" s="0" t="s">
        <v>1137</v>
      </c>
      <c r="M2403" s="0" t="s">
        <v>886</v>
      </c>
      <c r="N2403" s="0" t="s">
        <v>2690</v>
      </c>
      <c r="O2403" s="0" t="s">
        <v>2691</v>
      </c>
      <c r="P2403" s="198" t="n">
        <v>15000</v>
      </c>
      <c r="S2403" s="0" t="s">
        <v>2603</v>
      </c>
      <c r="T2403" s="0" t="s">
        <v>772</v>
      </c>
      <c r="U2403" s="200" t="n">
        <v>99.8</v>
      </c>
      <c r="V2403" s="0" t="s">
        <v>2367</v>
      </c>
      <c r="W2403" s="0" t="s">
        <v>2692</v>
      </c>
      <c r="X2403" s="0" t="s">
        <v>2693</v>
      </c>
      <c r="Y2403" s="0" t="s">
        <v>893</v>
      </c>
      <c r="Z2403" s="0" t="s">
        <v>573</v>
      </c>
      <c r="AA2403" s="0" t="s">
        <v>2709</v>
      </c>
      <c r="AB2403" s="197" t="n">
        <v>37043.875</v>
      </c>
      <c r="AC2403" s="197" t="n">
        <v>37072.875</v>
      </c>
      <c r="AE2403" s="121" t="n">
        <f aca="false">IF(S2403="Gallon",F2403/42,F2403)</f>
        <v>357.142857142857</v>
      </c>
    </row>
    <row r="2404" customFormat="false" ht="12.75" hidden="false" customHeight="false" outlineLevel="0" collapsed="false">
      <c r="A2404" s="191" t="str">
        <f aca="false">B2404&amp;" "&amp;C2404&amp;" "&amp;D2404</f>
        <v>US Natural Gas Physical</v>
      </c>
      <c r="B2404" s="191" t="str">
        <f aca="false">IF((LEFT(N2404,2)="US"),"US","")</f>
        <v>US</v>
      </c>
      <c r="C2404" s="191" t="str">
        <f aca="false">M2404</f>
        <v>Natural Gas</v>
      </c>
      <c r="D2404" s="191" t="str">
        <f aca="false">IF(ISNUMBER(FIND("Phy",N2404))=TRUE(),"Physical","Financial")</f>
        <v>Physical</v>
      </c>
      <c r="E2404" s="191" t="n">
        <f aca="false">IF(VLOOKUP(S2404,'DD-Lookup'!$J$6:$L$50,3,FALSE())="Monthly",(YEAR(AC2404)-YEAR(AB2404))*12+MONTH(AC2404)-MONTH(AB2404)+1,(AC2404-AB2404+1))</f>
        <v>1</v>
      </c>
      <c r="F2404" s="220" t="n">
        <f aca="false">E2404*SUM(P2404:Q2404)</f>
        <v>5000</v>
      </c>
      <c r="G2404" s="196" t="n">
        <v>1247128</v>
      </c>
      <c r="H2404" s="197" t="n">
        <v>37026.378125</v>
      </c>
      <c r="I2404" s="0" t="s">
        <v>1492</v>
      </c>
      <c r="M2404" s="0" t="s">
        <v>927</v>
      </c>
      <c r="N2404" s="0" t="s">
        <v>1814</v>
      </c>
      <c r="O2404" s="0" t="s">
        <v>1907</v>
      </c>
      <c r="Q2404" s="198" t="n">
        <v>5000</v>
      </c>
      <c r="S2404" s="0" t="s">
        <v>1343</v>
      </c>
      <c r="T2404" s="0" t="s">
        <v>772</v>
      </c>
      <c r="U2404" s="200" t="n">
        <v>4.45</v>
      </c>
      <c r="V2404" s="0" t="s">
        <v>2072</v>
      </c>
      <c r="W2404" s="0" t="s">
        <v>1909</v>
      </c>
      <c r="X2404" s="0" t="s">
        <v>1818</v>
      </c>
      <c r="Y2404" s="0" t="s">
        <v>1376</v>
      </c>
      <c r="Z2404" s="0" t="s">
        <v>1819</v>
      </c>
      <c r="AA2404" s="0" t="n">
        <v>789809</v>
      </c>
      <c r="AB2404" s="197" t="n">
        <v>37027.875</v>
      </c>
      <c r="AC2404" s="197" t="n">
        <v>37027.875</v>
      </c>
    </row>
    <row r="2405" customFormat="false" ht="12.75" hidden="false" customHeight="false" outlineLevel="0" collapsed="false">
      <c r="A2405" s="191" t="str">
        <f aca="false">B2405&amp;" "&amp;C2405&amp;" "&amp;D2405</f>
        <v>US Natural Gas Physical</v>
      </c>
      <c r="B2405" s="191" t="str">
        <f aca="false">IF((LEFT(N2405,2)="US"),"US","")</f>
        <v>US</v>
      </c>
      <c r="C2405" s="191" t="str">
        <f aca="false">M2405</f>
        <v>Natural Gas</v>
      </c>
      <c r="D2405" s="191" t="str">
        <f aca="false">IF(ISNUMBER(FIND("Phy",N2405))=TRUE(),"Physical","Financial")</f>
        <v>Physical</v>
      </c>
      <c r="E2405" s="191" t="n">
        <f aca="false">IF(VLOOKUP(S2405,'DD-Lookup'!$J$6:$L$50,3,FALSE())="Monthly",(YEAR(AC2405)-YEAR(AB2405))*12+MONTH(AC2405)-MONTH(AB2405)+1,(AC2405-AB2405+1))</f>
        <v>1</v>
      </c>
      <c r="F2405" s="220" t="n">
        <f aca="false">E2405*SUM(P2405:Q2405)</f>
        <v>3326</v>
      </c>
      <c r="G2405" s="196" t="n">
        <v>1247129</v>
      </c>
      <c r="H2405" s="197" t="n">
        <v>37026.3781365741</v>
      </c>
      <c r="I2405" s="0" t="s">
        <v>1420</v>
      </c>
      <c r="M2405" s="0" t="s">
        <v>927</v>
      </c>
      <c r="N2405" s="0" t="s">
        <v>1371</v>
      </c>
      <c r="O2405" s="0" t="s">
        <v>1731</v>
      </c>
      <c r="P2405" s="198" t="n">
        <v>3326</v>
      </c>
      <c r="S2405" s="0" t="s">
        <v>1343</v>
      </c>
      <c r="T2405" s="0" t="s">
        <v>772</v>
      </c>
      <c r="U2405" s="200" t="n">
        <v>3.025</v>
      </c>
      <c r="V2405" s="0" t="s">
        <v>1806</v>
      </c>
      <c r="W2405" s="0" t="s">
        <v>1733</v>
      </c>
      <c r="X2405" s="0" t="s">
        <v>1676</v>
      </c>
      <c r="Y2405" s="0" t="s">
        <v>1376</v>
      </c>
      <c r="Z2405" s="0" t="s">
        <v>573</v>
      </c>
      <c r="AA2405" s="0" t="n">
        <v>789810</v>
      </c>
      <c r="AB2405" s="197" t="n">
        <v>37027.875</v>
      </c>
      <c r="AC2405" s="197" t="n">
        <v>37027.875</v>
      </c>
    </row>
    <row r="2406" customFormat="false" ht="12.75" hidden="false" customHeight="false" outlineLevel="0" collapsed="false">
      <c r="A2406" s="191" t="str">
        <f aca="false">B2406&amp;" "&amp;C2406&amp;" "&amp;D2406</f>
        <v>US Natural Gas Physical</v>
      </c>
      <c r="B2406" s="191" t="str">
        <f aca="false">IF((LEFT(N2406,2)="US"),"US","")</f>
        <v>US</v>
      </c>
      <c r="C2406" s="191" t="str">
        <f aca="false">M2406</f>
        <v>Natural Gas</v>
      </c>
      <c r="D2406" s="191" t="str">
        <f aca="false">IF(ISNUMBER(FIND("Phy",N2406))=TRUE(),"Physical","Financial")</f>
        <v>Physical</v>
      </c>
      <c r="E2406" s="191" t="n">
        <f aca="false">IF(VLOOKUP(S2406,'DD-Lookup'!$J$6:$L$50,3,FALSE())="Monthly",(YEAR(AC2406)-YEAR(AB2406))*12+MONTH(AC2406)-MONTH(AB2406)+1,(AC2406-AB2406+1))</f>
        <v>1</v>
      </c>
      <c r="F2406" s="220" t="n">
        <f aca="false">E2406*SUM(P2406:Q2406)</f>
        <v>638</v>
      </c>
      <c r="G2406" s="196" t="n">
        <v>1247130</v>
      </c>
      <c r="H2406" s="197" t="n">
        <v>37026.3781944444</v>
      </c>
      <c r="I2406" s="0" t="s">
        <v>1377</v>
      </c>
      <c r="M2406" s="0" t="s">
        <v>927</v>
      </c>
      <c r="N2406" s="0" t="s">
        <v>1371</v>
      </c>
      <c r="O2406" s="0" t="s">
        <v>1469</v>
      </c>
      <c r="Q2406" s="198" t="n">
        <v>638</v>
      </c>
      <c r="S2406" s="0" t="s">
        <v>1343</v>
      </c>
      <c r="T2406" s="0" t="s">
        <v>772</v>
      </c>
      <c r="U2406" s="200" t="n">
        <v>4.41</v>
      </c>
      <c r="V2406" s="0" t="s">
        <v>1378</v>
      </c>
      <c r="W2406" s="0" t="s">
        <v>1459</v>
      </c>
      <c r="X2406" s="0" t="s">
        <v>1460</v>
      </c>
      <c r="Y2406" s="0" t="s">
        <v>1376</v>
      </c>
      <c r="Z2406" s="0" t="s">
        <v>573</v>
      </c>
      <c r="AA2406" s="0" t="n">
        <v>789811</v>
      </c>
      <c r="AB2406" s="197" t="n">
        <v>37027.875</v>
      </c>
      <c r="AC2406" s="197" t="n">
        <v>37027.875</v>
      </c>
    </row>
    <row r="2407" customFormat="false" ht="12.75" hidden="false" customHeight="false" outlineLevel="0" collapsed="false">
      <c r="A2407" s="191" t="str">
        <f aca="false">B2407&amp;" "&amp;C2407&amp;" "&amp;D2407</f>
        <v>US Natural Gas Physical</v>
      </c>
      <c r="B2407" s="191" t="str">
        <f aca="false">IF((LEFT(N2407,2)="US"),"US","")</f>
        <v>US</v>
      </c>
      <c r="C2407" s="191" t="str">
        <f aca="false">M2407</f>
        <v>Natural Gas</v>
      </c>
      <c r="D2407" s="191" t="str">
        <f aca="false">IF(ISNUMBER(FIND("Phy",N2407))=TRUE(),"Physical","Financial")</f>
        <v>Physical</v>
      </c>
      <c r="E2407" s="191" t="n">
        <f aca="false">IF(VLOOKUP(S2407,'DD-Lookup'!$J$6:$L$50,3,FALSE())="Monthly",(YEAR(AC2407)-YEAR(AB2407))*12+MONTH(AC2407)-MONTH(AB2407)+1,(AC2407-AB2407+1))</f>
        <v>1</v>
      </c>
      <c r="F2407" s="220" t="n">
        <f aca="false">E2407*SUM(P2407:Q2407)</f>
        <v>10000</v>
      </c>
      <c r="G2407" s="196" t="n">
        <v>1247132</v>
      </c>
      <c r="H2407" s="197" t="n">
        <v>37026.378287037</v>
      </c>
      <c r="I2407" s="0" t="s">
        <v>625</v>
      </c>
      <c r="M2407" s="0" t="s">
        <v>927</v>
      </c>
      <c r="N2407" s="0" t="s">
        <v>1371</v>
      </c>
      <c r="O2407" s="0" t="s">
        <v>1469</v>
      </c>
      <c r="P2407" s="198" t="n">
        <v>10000</v>
      </c>
      <c r="S2407" s="0" t="s">
        <v>1343</v>
      </c>
      <c r="T2407" s="0" t="s">
        <v>772</v>
      </c>
      <c r="U2407" s="200" t="n">
        <v>4.405</v>
      </c>
      <c r="V2407" s="0" t="s">
        <v>2449</v>
      </c>
      <c r="W2407" s="0" t="s">
        <v>1459</v>
      </c>
      <c r="X2407" s="0" t="s">
        <v>1460</v>
      </c>
      <c r="Y2407" s="0" t="s">
        <v>1376</v>
      </c>
      <c r="Z2407" s="0" t="s">
        <v>573</v>
      </c>
      <c r="AA2407" s="0" t="n">
        <v>789813</v>
      </c>
      <c r="AB2407" s="197" t="n">
        <v>37027.875</v>
      </c>
      <c r="AC2407" s="197" t="n">
        <v>37027.875</v>
      </c>
    </row>
    <row r="2408" customFormat="false" ht="12.75" hidden="false" customHeight="false" outlineLevel="0" collapsed="false">
      <c r="A2408" s="191" t="str">
        <f aca="false">B2408&amp;" "&amp;C2408&amp;" "&amp;D2408</f>
        <v>US Natural Gas Physical</v>
      </c>
      <c r="B2408" s="191" t="str">
        <f aca="false">IF((LEFT(N2408,2)="US"),"US","")</f>
        <v>US</v>
      </c>
      <c r="C2408" s="191" t="str">
        <f aca="false">M2408</f>
        <v>Natural Gas</v>
      </c>
      <c r="D2408" s="191" t="str">
        <f aca="false">IF(ISNUMBER(FIND("Phy",N2408))=TRUE(),"Physical","Financial")</f>
        <v>Physical</v>
      </c>
      <c r="E2408" s="191" t="n">
        <f aca="false">IF(VLOOKUP(S2408,'DD-Lookup'!$J$6:$L$50,3,FALSE())="Monthly",(YEAR(AC2408)-YEAR(AB2408))*12+MONTH(AC2408)-MONTH(AB2408)+1,(AC2408-AB2408+1))</f>
        <v>1</v>
      </c>
      <c r="F2408" s="220" t="n">
        <f aca="false">E2408*SUM(P2408:Q2408)</f>
        <v>800</v>
      </c>
      <c r="G2408" s="196" t="n">
        <v>1247133</v>
      </c>
      <c r="H2408" s="197" t="n">
        <v>37026.3783796296</v>
      </c>
      <c r="I2408" s="0" t="s">
        <v>1976</v>
      </c>
      <c r="M2408" s="0" t="s">
        <v>927</v>
      </c>
      <c r="N2408" s="0" t="s">
        <v>1371</v>
      </c>
      <c r="O2408" s="0" t="s">
        <v>1902</v>
      </c>
      <c r="P2408" s="198" t="n">
        <v>800</v>
      </c>
      <c r="S2408" s="0" t="s">
        <v>1343</v>
      </c>
      <c r="T2408" s="0" t="s">
        <v>772</v>
      </c>
      <c r="U2408" s="200" t="n">
        <v>4.31</v>
      </c>
      <c r="V2408" s="0" t="s">
        <v>1977</v>
      </c>
      <c r="W2408" s="0" t="s">
        <v>1682</v>
      </c>
      <c r="X2408" s="0" t="s">
        <v>1683</v>
      </c>
      <c r="Y2408" s="0" t="s">
        <v>1376</v>
      </c>
      <c r="Z2408" s="0" t="s">
        <v>573</v>
      </c>
      <c r="AA2408" s="0" t="n">
        <v>789814</v>
      </c>
      <c r="AB2408" s="197" t="n">
        <v>37027.875</v>
      </c>
      <c r="AC2408" s="197" t="n">
        <v>37027.875</v>
      </c>
    </row>
    <row r="2409" customFormat="false" ht="12.75" hidden="false" customHeight="false" outlineLevel="0" collapsed="false">
      <c r="A2409" s="191" t="str">
        <f aca="false">B2409&amp;" "&amp;C2409&amp;" "&amp;D2409</f>
        <v>US Natural Gas Physical</v>
      </c>
      <c r="B2409" s="191" t="str">
        <f aca="false">IF((LEFT(N2409,2)="US"),"US","")</f>
        <v>US</v>
      </c>
      <c r="C2409" s="191" t="str">
        <f aca="false">M2409</f>
        <v>Natural Gas</v>
      </c>
      <c r="D2409" s="191" t="str">
        <f aca="false">IF(ISNUMBER(FIND("Phy",N2409))=TRUE(),"Physical","Financial")</f>
        <v>Physical</v>
      </c>
      <c r="E2409" s="191" t="n">
        <f aca="false">IF(VLOOKUP(S2409,'DD-Lookup'!$J$6:$L$50,3,FALSE())="Monthly",(YEAR(AC2409)-YEAR(AB2409))*12+MONTH(AC2409)-MONTH(AB2409)+1,(AC2409-AB2409+1))</f>
        <v>1</v>
      </c>
      <c r="F2409" s="220" t="n">
        <f aca="false">E2409*SUM(P2409:Q2409)</f>
        <v>5000</v>
      </c>
      <c r="G2409" s="196" t="n">
        <v>1247135</v>
      </c>
      <c r="H2409" s="197" t="n">
        <v>37026.3784490741</v>
      </c>
      <c r="I2409" s="0" t="s">
        <v>625</v>
      </c>
      <c r="M2409" s="0" t="s">
        <v>927</v>
      </c>
      <c r="N2409" s="0" t="s">
        <v>1371</v>
      </c>
      <c r="O2409" s="0" t="s">
        <v>1696</v>
      </c>
      <c r="P2409" s="198" t="n">
        <v>5000</v>
      </c>
      <c r="S2409" s="0" t="s">
        <v>1343</v>
      </c>
      <c r="T2409" s="0" t="s">
        <v>772</v>
      </c>
      <c r="U2409" s="200" t="n">
        <v>4.415</v>
      </c>
      <c r="V2409" s="0" t="s">
        <v>2710</v>
      </c>
      <c r="W2409" s="0" t="s">
        <v>1567</v>
      </c>
      <c r="X2409" s="0" t="s">
        <v>1683</v>
      </c>
      <c r="Y2409" s="0" t="s">
        <v>1376</v>
      </c>
      <c r="Z2409" s="0" t="s">
        <v>573</v>
      </c>
      <c r="AA2409" s="0" t="n">
        <v>789815</v>
      </c>
      <c r="AB2409" s="197" t="n">
        <v>37027.875</v>
      </c>
      <c r="AC2409" s="197" t="n">
        <v>37027.875</v>
      </c>
    </row>
    <row r="2410" customFormat="false" ht="12.75" hidden="false" customHeight="false" outlineLevel="0" collapsed="false">
      <c r="A2410" s="191" t="str">
        <f aca="false">B2410&amp;" "&amp;C2410&amp;" "&amp;D2410</f>
        <v>US Natural Gas Physical</v>
      </c>
      <c r="B2410" s="191" t="str">
        <f aca="false">IF((LEFT(N2410,2)="US"),"US","")</f>
        <v>US</v>
      </c>
      <c r="C2410" s="191" t="str">
        <f aca="false">M2410</f>
        <v>Natural Gas</v>
      </c>
      <c r="D2410" s="191" t="str">
        <f aca="false">IF(ISNUMBER(FIND("Phy",N2410))=TRUE(),"Physical","Financial")</f>
        <v>Physical</v>
      </c>
      <c r="E2410" s="191" t="n">
        <f aca="false">IF(VLOOKUP(S2410,'DD-Lookup'!$J$6:$L$50,3,FALSE())="Monthly",(YEAR(AC2410)-YEAR(AB2410))*12+MONTH(AC2410)-MONTH(AB2410)+1,(AC2410-AB2410+1))</f>
        <v>1</v>
      </c>
      <c r="F2410" s="220" t="n">
        <f aca="false">E2410*SUM(P2410:Q2410)</f>
        <v>2000</v>
      </c>
      <c r="G2410" s="196" t="n">
        <v>1247136</v>
      </c>
      <c r="H2410" s="197" t="n">
        <v>37026.3784722222</v>
      </c>
      <c r="I2410" s="0" t="s">
        <v>1616</v>
      </c>
      <c r="M2410" s="0" t="s">
        <v>927</v>
      </c>
      <c r="N2410" s="0" t="s">
        <v>1371</v>
      </c>
      <c r="O2410" s="0" t="s">
        <v>2038</v>
      </c>
      <c r="P2410" s="198" t="n">
        <v>2000</v>
      </c>
      <c r="S2410" s="0" t="s">
        <v>1343</v>
      </c>
      <c r="T2410" s="0" t="s">
        <v>772</v>
      </c>
      <c r="U2410" s="200" t="n">
        <v>4.45</v>
      </c>
      <c r="V2410" s="0" t="s">
        <v>2020</v>
      </c>
      <c r="W2410" s="0" t="s">
        <v>1555</v>
      </c>
      <c r="X2410" s="0" t="s">
        <v>1556</v>
      </c>
      <c r="Y2410" s="0" t="s">
        <v>1376</v>
      </c>
      <c r="Z2410" s="0" t="s">
        <v>573</v>
      </c>
      <c r="AA2410" s="0" t="n">
        <v>789816</v>
      </c>
      <c r="AB2410" s="197" t="n">
        <v>37027.875</v>
      </c>
      <c r="AC2410" s="197" t="n">
        <v>37027.875</v>
      </c>
    </row>
    <row r="2411" customFormat="false" ht="12.75" hidden="false" customHeight="false" outlineLevel="0" collapsed="false">
      <c r="A2411" s="191" t="str">
        <f aca="false">B2411&amp;" "&amp;C2411&amp;" "&amp;D2411</f>
        <v>US Natural Gas Physical</v>
      </c>
      <c r="B2411" s="191" t="str">
        <f aca="false">IF((LEFT(N2411,2)="US"),"US","")</f>
        <v>US</v>
      </c>
      <c r="C2411" s="191" t="str">
        <f aca="false">M2411</f>
        <v>Natural Gas</v>
      </c>
      <c r="D2411" s="191" t="str">
        <f aca="false">IF(ISNUMBER(FIND("Phy",N2411))=TRUE(),"Physical","Financial")</f>
        <v>Physical</v>
      </c>
      <c r="E2411" s="191" t="n">
        <f aca="false">IF(VLOOKUP(S2411,'DD-Lookup'!$J$6:$L$50,3,FALSE())="Monthly",(YEAR(AC2411)-YEAR(AB2411))*12+MONTH(AC2411)-MONTH(AB2411)+1,(AC2411-AB2411+1))</f>
        <v>1</v>
      </c>
      <c r="F2411" s="220" t="n">
        <f aca="false">E2411*SUM(P2411:Q2411)</f>
        <v>5000</v>
      </c>
      <c r="G2411" s="196" t="n">
        <v>1247137</v>
      </c>
      <c r="H2411" s="197" t="n">
        <v>37026.3785069444</v>
      </c>
      <c r="I2411" s="0" t="s">
        <v>1357</v>
      </c>
      <c r="M2411" s="0" t="s">
        <v>927</v>
      </c>
      <c r="N2411" s="0" t="s">
        <v>1371</v>
      </c>
      <c r="O2411" s="0" t="s">
        <v>1553</v>
      </c>
      <c r="P2411" s="198" t="n">
        <v>5000</v>
      </c>
      <c r="S2411" s="0" t="s">
        <v>1343</v>
      </c>
      <c r="T2411" s="0" t="s">
        <v>772</v>
      </c>
      <c r="U2411" s="200" t="n">
        <v>4.46</v>
      </c>
      <c r="V2411" s="0" t="s">
        <v>1859</v>
      </c>
      <c r="W2411" s="0" t="s">
        <v>1555</v>
      </c>
      <c r="X2411" s="0" t="s">
        <v>1556</v>
      </c>
      <c r="Y2411" s="0" t="s">
        <v>1376</v>
      </c>
      <c r="Z2411" s="0" t="s">
        <v>573</v>
      </c>
      <c r="AA2411" s="0" t="n">
        <v>789817</v>
      </c>
      <c r="AB2411" s="197" t="n">
        <v>37027.875</v>
      </c>
      <c r="AC2411" s="197" t="n">
        <v>37027.875</v>
      </c>
    </row>
    <row r="2412" customFormat="false" ht="12.75" hidden="false" customHeight="false" outlineLevel="0" collapsed="false">
      <c r="A2412" s="191" t="str">
        <f aca="false">B2412&amp;" "&amp;C2412&amp;" "&amp;D2412</f>
        <v>US Natural Gas Physical</v>
      </c>
      <c r="B2412" s="191" t="str">
        <f aca="false">IF((LEFT(N2412,2)="US"),"US","")</f>
        <v>US</v>
      </c>
      <c r="C2412" s="191" t="str">
        <f aca="false">M2412</f>
        <v>Natural Gas</v>
      </c>
      <c r="D2412" s="191" t="str">
        <f aca="false">IF(ISNUMBER(FIND("Phy",N2412))=TRUE(),"Physical","Financial")</f>
        <v>Physical</v>
      </c>
      <c r="E2412" s="191" t="n">
        <f aca="false">IF(VLOOKUP(S2412,'DD-Lookup'!$J$6:$L$50,3,FALSE())="Monthly",(YEAR(AC2412)-YEAR(AB2412))*12+MONTH(AC2412)-MONTH(AB2412)+1,(AC2412-AB2412+1))</f>
        <v>1</v>
      </c>
      <c r="F2412" s="220" t="n">
        <f aca="false">E2412*SUM(P2412:Q2412)</f>
        <v>8000</v>
      </c>
      <c r="G2412" s="196" t="n">
        <v>1247138</v>
      </c>
      <c r="H2412" s="197" t="n">
        <v>37026.3785185185</v>
      </c>
      <c r="I2412" s="0" t="s">
        <v>2284</v>
      </c>
      <c r="M2412" s="0" t="s">
        <v>927</v>
      </c>
      <c r="N2412" s="0" t="s">
        <v>1371</v>
      </c>
      <c r="O2412" s="0" t="s">
        <v>1457</v>
      </c>
      <c r="P2412" s="198" t="n">
        <v>8000</v>
      </c>
      <c r="S2412" s="0" t="s">
        <v>1343</v>
      </c>
      <c r="T2412" s="0" t="s">
        <v>772</v>
      </c>
      <c r="U2412" s="200" t="n">
        <v>4.4</v>
      </c>
      <c r="V2412" s="0" t="s">
        <v>2711</v>
      </c>
      <c r="W2412" s="0" t="s">
        <v>1459</v>
      </c>
      <c r="X2412" s="0" t="s">
        <v>1460</v>
      </c>
      <c r="Y2412" s="0" t="s">
        <v>1376</v>
      </c>
      <c r="Z2412" s="0" t="s">
        <v>573</v>
      </c>
      <c r="AA2412" s="0" t="n">
        <v>789818</v>
      </c>
      <c r="AB2412" s="197" t="n">
        <v>37027.875</v>
      </c>
      <c r="AC2412" s="197" t="n">
        <v>37027.875</v>
      </c>
    </row>
    <row r="2413" customFormat="false" ht="12.75" hidden="false" customHeight="false" outlineLevel="0" collapsed="false">
      <c r="A2413" s="191" t="str">
        <f aca="false">B2413&amp;" "&amp;C2413&amp;" "&amp;D2413</f>
        <v> Natural Gas Physical</v>
      </c>
      <c r="B2413" s="191" t="str">
        <f aca="false">IF((LEFT(N2413,2)="US"),"US","")</f>
        <v/>
      </c>
      <c r="C2413" s="191" t="str">
        <f aca="false">M2413</f>
        <v>Natural Gas</v>
      </c>
      <c r="D2413" s="191" t="str">
        <f aca="false">IF(ISNUMBER(FIND("Phy",N2413))=TRUE(),"Physical","Financial")</f>
        <v>Physical</v>
      </c>
      <c r="E2413" s="191" t="n">
        <f aca="false">IF(VLOOKUP(S2413,'DD-Lookup'!$J$6:$L$50,3,FALSE())="Monthly",(YEAR(AC2413)-YEAR(AB2413))*12+MONTH(AC2413)-MONTH(AB2413)+1,(AC2413-AB2413+1))</f>
        <v>1</v>
      </c>
      <c r="F2413" s="220" t="n">
        <f aca="false">E2413*SUM(P2413:Q2413)</f>
        <v>5000</v>
      </c>
      <c r="G2413" s="196" t="n">
        <v>1247139</v>
      </c>
      <c r="H2413" s="197" t="n">
        <v>37026.378599537</v>
      </c>
      <c r="I2413" s="0" t="s">
        <v>2262</v>
      </c>
      <c r="M2413" s="0" t="s">
        <v>927</v>
      </c>
      <c r="N2413" s="0" t="s">
        <v>1719</v>
      </c>
      <c r="O2413" s="0" t="s">
        <v>2263</v>
      </c>
      <c r="P2413" s="198" t="n">
        <v>5000</v>
      </c>
      <c r="S2413" s="0" t="s">
        <v>1343</v>
      </c>
      <c r="T2413" s="0" t="s">
        <v>772</v>
      </c>
      <c r="U2413" s="200" t="n">
        <v>4.37</v>
      </c>
      <c r="V2413" s="0" t="s">
        <v>2264</v>
      </c>
      <c r="W2413" s="0" t="s">
        <v>2265</v>
      </c>
      <c r="X2413" s="0" t="s">
        <v>2266</v>
      </c>
      <c r="Y2413" s="0" t="s">
        <v>1376</v>
      </c>
      <c r="Z2413" s="0" t="s">
        <v>646</v>
      </c>
      <c r="AA2413" s="0" t="n">
        <v>789819</v>
      </c>
      <c r="AB2413" s="197" t="n">
        <v>37027.875</v>
      </c>
      <c r="AC2413" s="197" t="n">
        <v>37027.875</v>
      </c>
    </row>
    <row r="2414" customFormat="false" ht="12.75" hidden="false" customHeight="false" outlineLevel="0" collapsed="false">
      <c r="A2414" s="191" t="str">
        <f aca="false">B2414&amp;" "&amp;C2414&amp;" "&amp;D2414</f>
        <v>US Natural Gas Physical</v>
      </c>
      <c r="B2414" s="191" t="str">
        <f aca="false">IF((LEFT(N2414,2)="US"),"US","")</f>
        <v>US</v>
      </c>
      <c r="C2414" s="191" t="str">
        <f aca="false">M2414</f>
        <v>Natural Gas</v>
      </c>
      <c r="D2414" s="191" t="str">
        <f aca="false">IF(ISNUMBER(FIND("Phy",N2414))=TRUE(),"Physical","Financial")</f>
        <v>Physical</v>
      </c>
      <c r="E2414" s="191" t="n">
        <f aca="false">IF(VLOOKUP(S2414,'DD-Lookup'!$J$6:$L$50,3,FALSE())="Monthly",(YEAR(AC2414)-YEAR(AB2414))*12+MONTH(AC2414)-MONTH(AB2414)+1,(AC2414-AB2414+1))</f>
        <v>1</v>
      </c>
      <c r="F2414" s="220" t="n">
        <f aca="false">E2414*SUM(P2414:Q2414)</f>
        <v>10000</v>
      </c>
      <c r="G2414" s="196" t="n">
        <v>1247140</v>
      </c>
      <c r="H2414" s="197" t="n">
        <v>37026.3786111111</v>
      </c>
      <c r="I2414" s="0" t="s">
        <v>1788</v>
      </c>
      <c r="M2414" s="0" t="s">
        <v>927</v>
      </c>
      <c r="N2414" s="0" t="s">
        <v>1371</v>
      </c>
      <c r="O2414" s="0" t="s">
        <v>1792</v>
      </c>
      <c r="Q2414" s="198" t="n">
        <v>10000</v>
      </c>
      <c r="S2414" s="0" t="s">
        <v>1343</v>
      </c>
      <c r="T2414" s="0" t="s">
        <v>772</v>
      </c>
      <c r="U2414" s="200" t="n">
        <v>10.7</v>
      </c>
      <c r="V2414" s="0" t="s">
        <v>1790</v>
      </c>
      <c r="W2414" s="0" t="s">
        <v>1791</v>
      </c>
      <c r="X2414" s="0" t="s">
        <v>1676</v>
      </c>
      <c r="Y2414" s="0" t="s">
        <v>1376</v>
      </c>
      <c r="Z2414" s="0" t="s">
        <v>573</v>
      </c>
      <c r="AA2414" s="0" t="n">
        <v>789820</v>
      </c>
      <c r="AB2414" s="197" t="n">
        <v>37027.875</v>
      </c>
      <c r="AC2414" s="197" t="n">
        <v>37027.875</v>
      </c>
    </row>
    <row r="2415" customFormat="false" ht="12.75" hidden="false" customHeight="false" outlineLevel="0" collapsed="false">
      <c r="A2415" s="191" t="str">
        <f aca="false">B2415&amp;" "&amp;C2415&amp;" "&amp;D2415</f>
        <v>US Natural Gas Physical</v>
      </c>
      <c r="B2415" s="191" t="str">
        <f aca="false">IF((LEFT(N2415,2)="US"),"US","")</f>
        <v>US</v>
      </c>
      <c r="C2415" s="191" t="str">
        <f aca="false">M2415</f>
        <v>Natural Gas</v>
      </c>
      <c r="D2415" s="191" t="str">
        <f aca="false">IF(ISNUMBER(FIND("Phy",N2415))=TRUE(),"Physical","Financial")</f>
        <v>Physical</v>
      </c>
      <c r="E2415" s="191" t="n">
        <f aca="false">IF(VLOOKUP(S2415,'DD-Lookup'!$J$6:$L$50,3,FALSE())="Monthly",(YEAR(AC2415)-YEAR(AB2415))*12+MONTH(AC2415)-MONTH(AB2415)+1,(AC2415-AB2415+1))</f>
        <v>1</v>
      </c>
      <c r="F2415" s="220" t="n">
        <f aca="false">E2415*SUM(P2415:Q2415)</f>
        <v>3191</v>
      </c>
      <c r="G2415" s="196" t="n">
        <v>1247142</v>
      </c>
      <c r="H2415" s="197" t="n">
        <v>37026.3786226852</v>
      </c>
      <c r="I2415" s="0" t="s">
        <v>1535</v>
      </c>
      <c r="M2415" s="0" t="s">
        <v>927</v>
      </c>
      <c r="N2415" s="0" t="s">
        <v>1371</v>
      </c>
      <c r="O2415" s="0" t="s">
        <v>1935</v>
      </c>
      <c r="P2415" s="198" t="n">
        <v>3191</v>
      </c>
      <c r="S2415" s="0" t="s">
        <v>1343</v>
      </c>
      <c r="T2415" s="0" t="s">
        <v>772</v>
      </c>
      <c r="U2415" s="200" t="n">
        <v>4.365</v>
      </c>
      <c r="V2415" s="0" t="s">
        <v>1918</v>
      </c>
      <c r="W2415" s="0" t="s">
        <v>1424</v>
      </c>
      <c r="X2415" s="0" t="s">
        <v>1425</v>
      </c>
      <c r="Y2415" s="0" t="s">
        <v>1376</v>
      </c>
      <c r="Z2415" s="0" t="s">
        <v>573</v>
      </c>
      <c r="AA2415" s="0" t="n">
        <v>789821</v>
      </c>
      <c r="AB2415" s="197" t="n">
        <v>37027.875</v>
      </c>
      <c r="AC2415" s="197" t="n">
        <v>37027.875</v>
      </c>
    </row>
    <row r="2416" customFormat="false" ht="12.75" hidden="false" customHeight="false" outlineLevel="0" collapsed="false">
      <c r="A2416" s="191" t="str">
        <f aca="false">B2416&amp;" "&amp;C2416&amp;" "&amp;D2416</f>
        <v>US Natural Gas Physical</v>
      </c>
      <c r="B2416" s="191" t="str">
        <f aca="false">IF((LEFT(N2416,2)="US"),"US","")</f>
        <v>US</v>
      </c>
      <c r="C2416" s="191" t="str">
        <f aca="false">M2416</f>
        <v>Natural Gas</v>
      </c>
      <c r="D2416" s="191" t="str">
        <f aca="false">IF(ISNUMBER(FIND("Phy",N2416))=TRUE(),"Physical","Financial")</f>
        <v>Physical</v>
      </c>
      <c r="E2416" s="191" t="n">
        <f aca="false">IF(VLOOKUP(S2416,'DD-Lookup'!$J$6:$L$50,3,FALSE())="Monthly",(YEAR(AC2416)-YEAR(AB2416))*12+MONTH(AC2416)-MONTH(AB2416)+1,(AC2416-AB2416+1))</f>
        <v>1</v>
      </c>
      <c r="F2416" s="220" t="n">
        <f aca="false">E2416*SUM(P2416:Q2416)</f>
        <v>5000</v>
      </c>
      <c r="G2416" s="196" t="n">
        <v>1247143</v>
      </c>
      <c r="H2416" s="197" t="n">
        <v>37026.3786921296</v>
      </c>
      <c r="I2416" s="0" t="s">
        <v>1571</v>
      </c>
      <c r="M2416" s="0" t="s">
        <v>927</v>
      </c>
      <c r="N2416" s="0" t="s">
        <v>1371</v>
      </c>
      <c r="O2416" s="0" t="s">
        <v>1673</v>
      </c>
      <c r="P2416" s="198" t="n">
        <v>5000</v>
      </c>
      <c r="S2416" s="0" t="s">
        <v>1343</v>
      </c>
      <c r="T2416" s="0" t="s">
        <v>772</v>
      </c>
      <c r="U2416" s="200" t="n">
        <v>4.75</v>
      </c>
      <c r="V2416" s="0" t="s">
        <v>2712</v>
      </c>
      <c r="W2416" s="0" t="s">
        <v>1675</v>
      </c>
      <c r="X2416" s="0" t="s">
        <v>1676</v>
      </c>
      <c r="Y2416" s="0" t="s">
        <v>1376</v>
      </c>
      <c r="Z2416" s="0" t="s">
        <v>573</v>
      </c>
      <c r="AA2416" s="0" t="n">
        <v>789822</v>
      </c>
      <c r="AB2416" s="197" t="n">
        <v>37027.875</v>
      </c>
      <c r="AC2416" s="197" t="n">
        <v>37027.875</v>
      </c>
    </row>
    <row r="2417" customFormat="false" ht="12.75" hidden="false" customHeight="false" outlineLevel="0" collapsed="false">
      <c r="A2417" s="191" t="str">
        <f aca="false">B2417&amp;" "&amp;C2417&amp;" "&amp;D2417</f>
        <v>US Natural Gas Physical</v>
      </c>
      <c r="B2417" s="191" t="str">
        <f aca="false">IF((LEFT(N2417,2)="US"),"US","")</f>
        <v>US</v>
      </c>
      <c r="C2417" s="191" t="str">
        <f aca="false">M2417</f>
        <v>Natural Gas</v>
      </c>
      <c r="D2417" s="191" t="str">
        <f aca="false">IF(ISNUMBER(FIND("Phy",N2417))=TRUE(),"Physical","Financial")</f>
        <v>Physical</v>
      </c>
      <c r="E2417" s="191" t="n">
        <f aca="false">IF(VLOOKUP(S2417,'DD-Lookup'!$J$6:$L$50,3,FALSE())="Monthly",(YEAR(AC2417)-YEAR(AB2417))*12+MONTH(AC2417)-MONTH(AB2417)+1,(AC2417-AB2417+1))</f>
        <v>1</v>
      </c>
      <c r="F2417" s="220" t="n">
        <f aca="false">E2417*SUM(P2417:Q2417)</f>
        <v>4761</v>
      </c>
      <c r="G2417" s="196" t="n">
        <v>1247144</v>
      </c>
      <c r="H2417" s="197" t="n">
        <v>37026.3787152778</v>
      </c>
      <c r="I2417" s="0" t="s">
        <v>1482</v>
      </c>
      <c r="M2417" s="0" t="s">
        <v>927</v>
      </c>
      <c r="N2417" s="0" t="s">
        <v>1371</v>
      </c>
      <c r="O2417" s="0" t="s">
        <v>1703</v>
      </c>
      <c r="P2417" s="198" t="n">
        <v>4761</v>
      </c>
      <c r="S2417" s="0" t="s">
        <v>1343</v>
      </c>
      <c r="T2417" s="0" t="s">
        <v>772</v>
      </c>
      <c r="U2417" s="200" t="n">
        <v>4.35</v>
      </c>
      <c r="V2417" s="0" t="s">
        <v>2054</v>
      </c>
      <c r="W2417" s="0" t="s">
        <v>1705</v>
      </c>
      <c r="X2417" s="0" t="s">
        <v>1676</v>
      </c>
      <c r="Y2417" s="0" t="s">
        <v>1376</v>
      </c>
      <c r="Z2417" s="0" t="s">
        <v>573</v>
      </c>
      <c r="AA2417" s="0" t="n">
        <v>789823</v>
      </c>
      <c r="AB2417" s="197" t="n">
        <v>37027.875</v>
      </c>
      <c r="AC2417" s="197" t="n">
        <v>37027.875</v>
      </c>
    </row>
    <row r="2418" customFormat="false" ht="12.75" hidden="false" customHeight="false" outlineLevel="0" collapsed="false">
      <c r="A2418" s="191" t="str">
        <f aca="false">B2418&amp;" "&amp;C2418&amp;" "&amp;D2418</f>
        <v>US Natural Gas Physical</v>
      </c>
      <c r="B2418" s="191" t="str">
        <f aca="false">IF((LEFT(N2418,2)="US"),"US","")</f>
        <v>US</v>
      </c>
      <c r="C2418" s="191" t="str">
        <f aca="false">M2418</f>
        <v>Natural Gas</v>
      </c>
      <c r="D2418" s="191" t="str">
        <f aca="false">IF(ISNUMBER(FIND("Phy",N2418))=TRUE(),"Physical","Financial")</f>
        <v>Physical</v>
      </c>
      <c r="E2418" s="191" t="n">
        <f aca="false">IF(VLOOKUP(S2418,'DD-Lookup'!$J$6:$L$50,3,FALSE())="Monthly",(YEAR(AC2418)-YEAR(AB2418))*12+MONTH(AC2418)-MONTH(AB2418)+1,(AC2418-AB2418+1))</f>
        <v>1</v>
      </c>
      <c r="F2418" s="220" t="n">
        <f aca="false">E2418*SUM(P2418:Q2418)</f>
        <v>5000</v>
      </c>
      <c r="G2418" s="196" t="n">
        <v>1247146</v>
      </c>
      <c r="H2418" s="197" t="n">
        <v>37026.3787384259</v>
      </c>
      <c r="I2418" s="0" t="s">
        <v>625</v>
      </c>
      <c r="M2418" s="0" t="s">
        <v>927</v>
      </c>
      <c r="N2418" s="0" t="s">
        <v>1371</v>
      </c>
      <c r="O2418" s="0" t="s">
        <v>1457</v>
      </c>
      <c r="Q2418" s="198" t="n">
        <v>5000</v>
      </c>
      <c r="S2418" s="0" t="s">
        <v>1343</v>
      </c>
      <c r="T2418" s="0" t="s">
        <v>772</v>
      </c>
      <c r="U2418" s="200" t="n">
        <v>4.4</v>
      </c>
      <c r="V2418" s="0" t="s">
        <v>1496</v>
      </c>
      <c r="W2418" s="0" t="s">
        <v>1459</v>
      </c>
      <c r="X2418" s="0" t="s">
        <v>1460</v>
      </c>
      <c r="Y2418" s="0" t="s">
        <v>1376</v>
      </c>
      <c r="Z2418" s="0" t="s">
        <v>573</v>
      </c>
      <c r="AA2418" s="0" t="n">
        <v>789824</v>
      </c>
      <c r="AB2418" s="197" t="n">
        <v>37027.875</v>
      </c>
      <c r="AC2418" s="197" t="n">
        <v>37027.875</v>
      </c>
    </row>
    <row r="2419" customFormat="false" ht="12.75" hidden="false" customHeight="false" outlineLevel="0" collapsed="false">
      <c r="A2419" s="191" t="str">
        <f aca="false">B2419&amp;" "&amp;C2419&amp;" "&amp;D2419</f>
        <v>US Natural Gas Physical</v>
      </c>
      <c r="B2419" s="191" t="str">
        <f aca="false">IF((LEFT(N2419,2)="US"),"US","")</f>
        <v>US</v>
      </c>
      <c r="C2419" s="191" t="str">
        <f aca="false">M2419</f>
        <v>Natural Gas</v>
      </c>
      <c r="D2419" s="191" t="str">
        <f aca="false">IF(ISNUMBER(FIND("Phy",N2419))=TRUE(),"Physical","Financial")</f>
        <v>Physical</v>
      </c>
      <c r="E2419" s="191" t="n">
        <f aca="false">IF(VLOOKUP(S2419,'DD-Lookup'!$J$6:$L$50,3,FALSE())="Monthly",(YEAR(AC2419)-YEAR(AB2419))*12+MONTH(AC2419)-MONTH(AB2419)+1,(AC2419-AB2419+1))</f>
        <v>1</v>
      </c>
      <c r="F2419" s="220" t="n">
        <f aca="false">E2419*SUM(P2419:Q2419)</f>
        <v>20000</v>
      </c>
      <c r="G2419" s="196" t="n">
        <v>1247147</v>
      </c>
      <c r="H2419" s="197" t="n">
        <v>37026.3787962963</v>
      </c>
      <c r="I2419" s="0" t="s">
        <v>609</v>
      </c>
      <c r="M2419" s="0" t="s">
        <v>927</v>
      </c>
      <c r="N2419" s="0" t="s">
        <v>1371</v>
      </c>
      <c r="O2419" s="0" t="s">
        <v>2095</v>
      </c>
      <c r="Q2419" s="198" t="n">
        <v>20000</v>
      </c>
      <c r="S2419" s="0" t="s">
        <v>1343</v>
      </c>
      <c r="T2419" s="0" t="s">
        <v>772</v>
      </c>
      <c r="U2419" s="200" t="n">
        <v>4.64</v>
      </c>
      <c r="V2419" s="0" t="s">
        <v>1634</v>
      </c>
      <c r="W2419" s="0" t="s">
        <v>1587</v>
      </c>
      <c r="X2419" s="0" t="s">
        <v>1588</v>
      </c>
      <c r="Y2419" s="0" t="s">
        <v>1376</v>
      </c>
      <c r="Z2419" s="0" t="s">
        <v>573</v>
      </c>
      <c r="AA2419" s="0" t="n">
        <v>789825</v>
      </c>
      <c r="AB2419" s="197" t="n">
        <v>37027.875</v>
      </c>
      <c r="AC2419" s="197" t="n">
        <v>37027.875</v>
      </c>
    </row>
    <row r="2420" customFormat="false" ht="12.75" hidden="false" customHeight="false" outlineLevel="0" collapsed="false">
      <c r="A2420" s="191" t="str">
        <f aca="false">B2420&amp;" "&amp;C2420&amp;" "&amp;D2420</f>
        <v>US Natural Gas Physical</v>
      </c>
      <c r="B2420" s="191" t="str">
        <f aca="false">IF((LEFT(N2420,2)="US"),"US","")</f>
        <v>US</v>
      </c>
      <c r="C2420" s="191" t="str">
        <f aca="false">M2420</f>
        <v>Natural Gas</v>
      </c>
      <c r="D2420" s="191" t="str">
        <f aca="false">IF(ISNUMBER(FIND("Phy",N2420))=TRUE(),"Physical","Financial")</f>
        <v>Physical</v>
      </c>
      <c r="E2420" s="191" t="n">
        <f aca="false">IF(VLOOKUP(S2420,'DD-Lookup'!$J$6:$L$50,3,FALSE())="Monthly",(YEAR(AC2420)-YEAR(AB2420))*12+MONTH(AC2420)-MONTH(AB2420)+1,(AC2420-AB2420+1))</f>
        <v>1</v>
      </c>
      <c r="F2420" s="220" t="n">
        <f aca="false">E2420*SUM(P2420:Q2420)</f>
        <v>10000</v>
      </c>
      <c r="G2420" s="196" t="n">
        <v>1247148</v>
      </c>
      <c r="H2420" s="197" t="n">
        <v>37026.3788194444</v>
      </c>
      <c r="I2420" s="0" t="s">
        <v>1441</v>
      </c>
      <c r="M2420" s="0" t="s">
        <v>927</v>
      </c>
      <c r="N2420" s="0" t="s">
        <v>1371</v>
      </c>
      <c r="O2420" s="0" t="s">
        <v>2190</v>
      </c>
      <c r="Q2420" s="198" t="n">
        <v>10000</v>
      </c>
      <c r="S2420" s="0" t="s">
        <v>1343</v>
      </c>
      <c r="T2420" s="0" t="s">
        <v>772</v>
      </c>
      <c r="U2420" s="200" t="n">
        <v>4.5575</v>
      </c>
      <c r="V2420" s="0" t="s">
        <v>1984</v>
      </c>
      <c r="W2420" s="0" t="s">
        <v>1374</v>
      </c>
      <c r="X2420" s="0" t="s">
        <v>1375</v>
      </c>
      <c r="Y2420" s="0" t="s">
        <v>1376</v>
      </c>
      <c r="Z2420" s="0" t="s">
        <v>573</v>
      </c>
      <c r="AA2420" s="0" t="n">
        <v>789826</v>
      </c>
      <c r="AB2420" s="197" t="n">
        <v>37027.875</v>
      </c>
      <c r="AC2420" s="197" t="n">
        <v>37027.875</v>
      </c>
    </row>
    <row r="2421" customFormat="false" ht="12.75" hidden="false" customHeight="false" outlineLevel="0" collapsed="false">
      <c r="A2421" s="191" t="str">
        <f aca="false">B2421&amp;" "&amp;C2421&amp;" "&amp;D2421</f>
        <v> Natural Gas Physical</v>
      </c>
      <c r="B2421" s="191" t="str">
        <f aca="false">IF((LEFT(N2421,2)="US"),"US","")</f>
        <v/>
      </c>
      <c r="C2421" s="191" t="str">
        <f aca="false">M2421</f>
        <v>Natural Gas</v>
      </c>
      <c r="D2421" s="191" t="str">
        <f aca="false">IF(ISNUMBER(FIND("Phy",N2421))=TRUE(),"Physical","Financial")</f>
        <v>Physical</v>
      </c>
      <c r="E2421" s="191" t="n">
        <f aca="false">IF(VLOOKUP(S2421,'DD-Lookup'!$J$6:$L$50,3,FALSE())="Monthly",(YEAR(AC2421)-YEAR(AB2421))*12+MONTH(AC2421)-MONTH(AB2421)+1,(AC2421-AB2421+1))</f>
        <v>1</v>
      </c>
      <c r="F2421" s="220" t="n">
        <f aca="false">E2421*SUM(P2421:Q2421)</f>
        <v>3128</v>
      </c>
      <c r="G2421" s="196" t="n">
        <v>1247149</v>
      </c>
      <c r="H2421" s="197" t="n">
        <v>37026.3788425926</v>
      </c>
      <c r="I2421" s="0" t="s">
        <v>2713</v>
      </c>
      <c r="M2421" s="0" t="s">
        <v>927</v>
      </c>
      <c r="N2421" s="0" t="s">
        <v>1448</v>
      </c>
      <c r="O2421" s="0" t="s">
        <v>1449</v>
      </c>
      <c r="P2421" s="198" t="n">
        <v>3128</v>
      </c>
      <c r="S2421" s="0" t="s">
        <v>1343</v>
      </c>
      <c r="T2421" s="0" t="s">
        <v>772</v>
      </c>
      <c r="U2421" s="200" t="n">
        <v>4.695</v>
      </c>
      <c r="V2421" s="0" t="s">
        <v>2714</v>
      </c>
      <c r="W2421" s="0" t="s">
        <v>1451</v>
      </c>
      <c r="X2421" s="0" t="s">
        <v>1452</v>
      </c>
      <c r="Y2421" s="0" t="s">
        <v>1376</v>
      </c>
      <c r="Z2421" s="0" t="s">
        <v>573</v>
      </c>
      <c r="AA2421" s="0" t="n">
        <v>789827</v>
      </c>
      <c r="AB2421" s="197" t="n">
        <v>37027.875</v>
      </c>
      <c r="AC2421" s="197" t="n">
        <v>37027.875</v>
      </c>
    </row>
    <row r="2422" customFormat="false" ht="12.75" hidden="false" customHeight="false" outlineLevel="0" collapsed="false">
      <c r="A2422" s="191" t="str">
        <f aca="false">B2422&amp;" "&amp;C2422&amp;" "&amp;D2422</f>
        <v>US Natural Gas Physical</v>
      </c>
      <c r="B2422" s="191" t="str">
        <f aca="false">IF((LEFT(N2422,2)="US"),"US","")</f>
        <v>US</v>
      </c>
      <c r="C2422" s="191" t="str">
        <f aca="false">M2422</f>
        <v>Natural Gas</v>
      </c>
      <c r="D2422" s="191" t="str">
        <f aca="false">IF(ISNUMBER(FIND("Phy",N2422))=TRUE(),"Physical","Financial")</f>
        <v>Physical</v>
      </c>
      <c r="E2422" s="191" t="n">
        <f aca="false">IF(VLOOKUP(S2422,'DD-Lookup'!$J$6:$L$50,3,FALSE())="Monthly",(YEAR(AC2422)-YEAR(AB2422))*12+MONTH(AC2422)-MONTH(AB2422)+1,(AC2422-AB2422+1))</f>
        <v>1</v>
      </c>
      <c r="F2422" s="220" t="n">
        <f aca="false">E2422*SUM(P2422:Q2422)</f>
        <v>10000</v>
      </c>
      <c r="G2422" s="196" t="n">
        <v>1247150</v>
      </c>
      <c r="H2422" s="197" t="n">
        <v>37026.3788657407</v>
      </c>
      <c r="I2422" s="0" t="s">
        <v>1430</v>
      </c>
      <c r="M2422" s="0" t="s">
        <v>927</v>
      </c>
      <c r="N2422" s="0" t="s">
        <v>1371</v>
      </c>
      <c r="O2422" s="0" t="s">
        <v>1469</v>
      </c>
      <c r="P2422" s="198" t="n">
        <v>10000</v>
      </c>
      <c r="S2422" s="0" t="s">
        <v>1343</v>
      </c>
      <c r="T2422" s="0" t="s">
        <v>772</v>
      </c>
      <c r="U2422" s="200" t="n">
        <v>4.4</v>
      </c>
      <c r="V2422" s="0" t="s">
        <v>1559</v>
      </c>
      <c r="W2422" s="0" t="s">
        <v>1459</v>
      </c>
      <c r="X2422" s="0" t="s">
        <v>1460</v>
      </c>
      <c r="Y2422" s="0" t="s">
        <v>1376</v>
      </c>
      <c r="Z2422" s="0" t="s">
        <v>573</v>
      </c>
      <c r="AA2422" s="0" t="n">
        <v>789828</v>
      </c>
      <c r="AB2422" s="197" t="n">
        <v>37027.875</v>
      </c>
      <c r="AC2422" s="197" t="n">
        <v>37027.875</v>
      </c>
    </row>
    <row r="2423" customFormat="false" ht="12.75" hidden="false" customHeight="false" outlineLevel="0" collapsed="false">
      <c r="A2423" s="191" t="str">
        <f aca="false">B2423&amp;" "&amp;C2423&amp;" "&amp;D2423</f>
        <v> Natural Gas Physical</v>
      </c>
      <c r="B2423" s="191" t="str">
        <f aca="false">IF((LEFT(N2423,2)="US"),"US","")</f>
        <v/>
      </c>
      <c r="C2423" s="191" t="str">
        <f aca="false">M2423</f>
        <v>Natural Gas</v>
      </c>
      <c r="D2423" s="191" t="str">
        <f aca="false">IF(ISNUMBER(FIND("Phy",N2423))=TRUE(),"Physical","Financial")</f>
        <v>Physical</v>
      </c>
      <c r="E2423" s="191" t="n">
        <f aca="false">IF(VLOOKUP(S2423,'DD-Lookup'!$J$6:$L$50,3,FALSE())="Monthly",(YEAR(AC2423)-YEAR(AB2423))*12+MONTH(AC2423)-MONTH(AB2423)+1,(AC2423-AB2423+1))</f>
        <v>16</v>
      </c>
      <c r="F2423" s="220" t="n">
        <f aca="false">E2423*SUM(P2423:Q2423)</f>
        <v>80000</v>
      </c>
      <c r="G2423" s="196" t="n">
        <v>1247151</v>
      </c>
      <c r="H2423" s="197" t="n">
        <v>37026.378900463</v>
      </c>
      <c r="I2423" s="0" t="s">
        <v>2407</v>
      </c>
      <c r="M2423" s="0" t="s">
        <v>927</v>
      </c>
      <c r="N2423" s="0" t="s">
        <v>1719</v>
      </c>
      <c r="O2423" s="0" t="s">
        <v>2484</v>
      </c>
      <c r="P2423" s="198" t="n">
        <v>5000</v>
      </c>
      <c r="S2423" s="0" t="s">
        <v>327</v>
      </c>
      <c r="T2423" s="0" t="s">
        <v>1721</v>
      </c>
      <c r="U2423" s="200" t="n">
        <v>6.05</v>
      </c>
      <c r="V2423" s="0" t="s">
        <v>2408</v>
      </c>
      <c r="W2423" s="0" t="s">
        <v>2317</v>
      </c>
      <c r="X2423" s="0" t="s">
        <v>1724</v>
      </c>
      <c r="Y2423" s="0" t="s">
        <v>1376</v>
      </c>
      <c r="Z2423" s="0" t="s">
        <v>646</v>
      </c>
      <c r="AA2423" s="0" t="n">
        <v>789829</v>
      </c>
      <c r="AB2423" s="197" t="n">
        <v>37027.875</v>
      </c>
      <c r="AC2423" s="197" t="n">
        <v>37042.875</v>
      </c>
    </row>
    <row r="2424" customFormat="false" ht="12.75" hidden="false" customHeight="false" outlineLevel="0" collapsed="false">
      <c r="A2424" s="191" t="str">
        <f aca="false">B2424&amp;" "&amp;C2424&amp;" "&amp;D2424</f>
        <v>US Natural Gas Physical</v>
      </c>
      <c r="B2424" s="191" t="str">
        <f aca="false">IF((LEFT(N2424,2)="US"),"US","")</f>
        <v>US</v>
      </c>
      <c r="C2424" s="191" t="str">
        <f aca="false">M2424</f>
        <v>Natural Gas</v>
      </c>
      <c r="D2424" s="191" t="str">
        <f aca="false">IF(ISNUMBER(FIND("Phy",N2424))=TRUE(),"Physical","Financial")</f>
        <v>Physical</v>
      </c>
      <c r="E2424" s="191" t="n">
        <f aca="false">IF(VLOOKUP(S2424,'DD-Lookup'!$J$6:$L$50,3,FALSE())="Monthly",(YEAR(AC2424)-YEAR(AB2424))*12+MONTH(AC2424)-MONTH(AB2424)+1,(AC2424-AB2424+1))</f>
        <v>1</v>
      </c>
      <c r="F2424" s="220" t="n">
        <f aca="false">E2424*SUM(P2424:Q2424)</f>
        <v>1500</v>
      </c>
      <c r="G2424" s="196" t="n">
        <v>1247152</v>
      </c>
      <c r="H2424" s="197" t="n">
        <v>37026.3789467593</v>
      </c>
      <c r="I2424" s="0" t="s">
        <v>1976</v>
      </c>
      <c r="M2424" s="0" t="s">
        <v>927</v>
      </c>
      <c r="N2424" s="0" t="s">
        <v>1371</v>
      </c>
      <c r="O2424" s="0" t="s">
        <v>1680</v>
      </c>
      <c r="P2424" s="198" t="n">
        <v>1500</v>
      </c>
      <c r="S2424" s="0" t="s">
        <v>1343</v>
      </c>
      <c r="T2424" s="0" t="s">
        <v>772</v>
      </c>
      <c r="U2424" s="200" t="n">
        <v>4.355</v>
      </c>
      <c r="V2424" s="0" t="s">
        <v>1977</v>
      </c>
      <c r="W2424" s="0" t="s">
        <v>1682</v>
      </c>
      <c r="X2424" s="0" t="s">
        <v>1683</v>
      </c>
      <c r="Y2424" s="0" t="s">
        <v>1376</v>
      </c>
      <c r="Z2424" s="0" t="s">
        <v>573</v>
      </c>
      <c r="AA2424" s="0" t="n">
        <v>789831</v>
      </c>
      <c r="AB2424" s="197" t="n">
        <v>37027.875</v>
      </c>
      <c r="AC2424" s="197" t="n">
        <v>37027.875</v>
      </c>
    </row>
    <row r="2425" customFormat="false" ht="12.75" hidden="false" customHeight="false" outlineLevel="0" collapsed="false">
      <c r="A2425" s="191" t="str">
        <f aca="false">B2425&amp;" "&amp;C2425&amp;" "&amp;D2425</f>
        <v>US Natural Gas Physical</v>
      </c>
      <c r="B2425" s="191" t="str">
        <f aca="false">IF((LEFT(N2425,2)="US"),"US","")</f>
        <v>US</v>
      </c>
      <c r="C2425" s="191" t="str">
        <f aca="false">M2425</f>
        <v>Natural Gas</v>
      </c>
      <c r="D2425" s="191" t="str">
        <f aca="false">IF(ISNUMBER(FIND("Phy",N2425))=TRUE(),"Physical","Financial")</f>
        <v>Physical</v>
      </c>
      <c r="E2425" s="191" t="n">
        <f aca="false">IF(VLOOKUP(S2425,'DD-Lookup'!$J$6:$L$50,3,FALSE())="Monthly",(YEAR(AC2425)-YEAR(AB2425))*12+MONTH(AC2425)-MONTH(AB2425)+1,(AC2425-AB2425+1))</f>
        <v>1</v>
      </c>
      <c r="F2425" s="220" t="n">
        <f aca="false">E2425*SUM(P2425:Q2425)</f>
        <v>20669</v>
      </c>
      <c r="G2425" s="196" t="n">
        <v>1247153</v>
      </c>
      <c r="H2425" s="197" t="n">
        <v>37026.3789583333</v>
      </c>
      <c r="I2425" s="0" t="s">
        <v>1788</v>
      </c>
      <c r="M2425" s="0" t="s">
        <v>927</v>
      </c>
      <c r="N2425" s="0" t="s">
        <v>1371</v>
      </c>
      <c r="O2425" s="0" t="s">
        <v>1553</v>
      </c>
      <c r="P2425" s="198" t="n">
        <v>20669</v>
      </c>
      <c r="S2425" s="0" t="s">
        <v>1343</v>
      </c>
      <c r="T2425" s="0" t="s">
        <v>772</v>
      </c>
      <c r="U2425" s="200" t="n">
        <v>4.455</v>
      </c>
      <c r="V2425" s="0" t="s">
        <v>2677</v>
      </c>
      <c r="W2425" s="0" t="s">
        <v>1555</v>
      </c>
      <c r="X2425" s="0" t="s">
        <v>1556</v>
      </c>
      <c r="Y2425" s="0" t="s">
        <v>1376</v>
      </c>
      <c r="Z2425" s="0" t="s">
        <v>573</v>
      </c>
      <c r="AA2425" s="0" t="n">
        <v>789832</v>
      </c>
      <c r="AB2425" s="197" t="n">
        <v>37027.875</v>
      </c>
      <c r="AC2425" s="197" t="n">
        <v>37027.875</v>
      </c>
    </row>
    <row r="2426" customFormat="false" ht="12.75" hidden="false" customHeight="false" outlineLevel="0" collapsed="false">
      <c r="A2426" s="191" t="str">
        <f aca="false">B2426&amp;" "&amp;C2426&amp;" "&amp;D2426</f>
        <v>US Natural Gas Physical</v>
      </c>
      <c r="B2426" s="191" t="str">
        <f aca="false">IF((LEFT(N2426,2)="US"),"US","")</f>
        <v>US</v>
      </c>
      <c r="C2426" s="191" t="str">
        <f aca="false">M2426</f>
        <v>Natural Gas</v>
      </c>
      <c r="D2426" s="191" t="str">
        <f aca="false">IF(ISNUMBER(FIND("Phy",N2426))=TRUE(),"Physical","Financial")</f>
        <v>Physical</v>
      </c>
      <c r="E2426" s="191" t="n">
        <f aca="false">IF(VLOOKUP(S2426,'DD-Lookup'!$J$6:$L$50,3,FALSE())="Monthly",(YEAR(AC2426)-YEAR(AB2426))*12+MONTH(AC2426)-MONTH(AB2426)+1,(AC2426-AB2426+1))</f>
        <v>1</v>
      </c>
      <c r="F2426" s="220" t="n">
        <f aca="false">E2426*SUM(P2426:Q2426)</f>
        <v>5000</v>
      </c>
      <c r="G2426" s="196" t="n">
        <v>1247155</v>
      </c>
      <c r="H2426" s="197" t="n">
        <v>37026.3790046296</v>
      </c>
      <c r="I2426" s="0" t="s">
        <v>1289</v>
      </c>
      <c r="M2426" s="0" t="s">
        <v>927</v>
      </c>
      <c r="N2426" s="0" t="s">
        <v>1371</v>
      </c>
      <c r="O2426" s="0" t="s">
        <v>1534</v>
      </c>
      <c r="P2426" s="198" t="n">
        <v>5000</v>
      </c>
      <c r="S2426" s="0" t="s">
        <v>1343</v>
      </c>
      <c r="T2426" s="0" t="s">
        <v>772</v>
      </c>
      <c r="U2426" s="200" t="n">
        <v>4.665</v>
      </c>
      <c r="V2426" s="0" t="s">
        <v>1712</v>
      </c>
      <c r="W2426" s="0" t="s">
        <v>1504</v>
      </c>
      <c r="X2426" s="0" t="s">
        <v>1505</v>
      </c>
      <c r="Y2426" s="0" t="s">
        <v>1376</v>
      </c>
      <c r="Z2426" s="0" t="s">
        <v>573</v>
      </c>
      <c r="AA2426" s="0" t="n">
        <v>789833</v>
      </c>
      <c r="AB2426" s="197" t="n">
        <v>37027.875</v>
      </c>
      <c r="AC2426" s="197" t="n">
        <v>37027.875</v>
      </c>
    </row>
    <row r="2427" customFormat="false" ht="12.75" hidden="false" customHeight="false" outlineLevel="0" collapsed="false">
      <c r="A2427" s="191" t="str">
        <f aca="false">B2427&amp;" "&amp;C2427&amp;" "&amp;D2427</f>
        <v>US Natural Gas Physical</v>
      </c>
      <c r="B2427" s="191" t="str">
        <f aca="false">IF((LEFT(N2427,2)="US"),"US","")</f>
        <v>US</v>
      </c>
      <c r="C2427" s="191" t="str">
        <f aca="false">M2427</f>
        <v>Natural Gas</v>
      </c>
      <c r="D2427" s="191" t="str">
        <f aca="false">IF(ISNUMBER(FIND("Phy",N2427))=TRUE(),"Physical","Financial")</f>
        <v>Physical</v>
      </c>
      <c r="E2427" s="191" t="n">
        <f aca="false">IF(VLOOKUP(S2427,'DD-Lookup'!$J$6:$L$50,3,FALSE())="Monthly",(YEAR(AC2427)-YEAR(AB2427))*12+MONTH(AC2427)-MONTH(AB2427)+1,(AC2427-AB2427+1))</f>
        <v>1</v>
      </c>
      <c r="F2427" s="220" t="n">
        <f aca="false">E2427*SUM(P2427:Q2427)</f>
        <v>4331</v>
      </c>
      <c r="G2427" s="196" t="n">
        <v>1247154</v>
      </c>
      <c r="H2427" s="197" t="n">
        <v>37026.3790046296</v>
      </c>
      <c r="I2427" s="0" t="s">
        <v>1430</v>
      </c>
      <c r="M2427" s="0" t="s">
        <v>927</v>
      </c>
      <c r="N2427" s="0" t="s">
        <v>1371</v>
      </c>
      <c r="O2427" s="0" t="s">
        <v>1553</v>
      </c>
      <c r="P2427" s="198" t="n">
        <v>4331</v>
      </c>
      <c r="S2427" s="0" t="s">
        <v>1343</v>
      </c>
      <c r="T2427" s="0" t="s">
        <v>772</v>
      </c>
      <c r="U2427" s="200" t="n">
        <v>4.455</v>
      </c>
      <c r="V2427" s="0" t="s">
        <v>2067</v>
      </c>
      <c r="W2427" s="0" t="s">
        <v>1555</v>
      </c>
      <c r="X2427" s="0" t="s">
        <v>1556</v>
      </c>
      <c r="Y2427" s="0" t="s">
        <v>1376</v>
      </c>
      <c r="Z2427" s="0" t="s">
        <v>573</v>
      </c>
      <c r="AA2427" s="0" t="n">
        <v>789834</v>
      </c>
      <c r="AB2427" s="197" t="n">
        <v>37027.875</v>
      </c>
      <c r="AC2427" s="197" t="n">
        <v>37027.875</v>
      </c>
    </row>
    <row r="2428" customFormat="false" ht="12.75" hidden="false" customHeight="false" outlineLevel="0" collapsed="false">
      <c r="A2428" s="191" t="str">
        <f aca="false">B2428&amp;" "&amp;C2428&amp;" "&amp;D2428</f>
        <v>US Natural Gas Physical</v>
      </c>
      <c r="B2428" s="191" t="str">
        <f aca="false">IF((LEFT(N2428,2)="US"),"US","")</f>
        <v>US</v>
      </c>
      <c r="C2428" s="191" t="str">
        <f aca="false">M2428</f>
        <v>Natural Gas</v>
      </c>
      <c r="D2428" s="191" t="str">
        <f aca="false">IF(ISNUMBER(FIND("Phy",N2428))=TRUE(),"Physical","Financial")</f>
        <v>Physical</v>
      </c>
      <c r="E2428" s="191" t="n">
        <f aca="false">IF(VLOOKUP(S2428,'DD-Lookup'!$J$6:$L$50,3,FALSE())="Monthly",(YEAR(AC2428)-YEAR(AB2428))*12+MONTH(AC2428)-MONTH(AB2428)+1,(AC2428-AB2428+1))</f>
        <v>1</v>
      </c>
      <c r="F2428" s="220" t="n">
        <f aca="false">E2428*SUM(P2428:Q2428)</f>
        <v>5000</v>
      </c>
      <c r="G2428" s="196" t="n">
        <v>1247156</v>
      </c>
      <c r="H2428" s="197" t="n">
        <v>37026.3790277778</v>
      </c>
      <c r="I2428" s="0" t="s">
        <v>1251</v>
      </c>
      <c r="M2428" s="0" t="s">
        <v>927</v>
      </c>
      <c r="N2428" s="0" t="s">
        <v>1371</v>
      </c>
      <c r="O2428" s="0" t="s">
        <v>1503</v>
      </c>
      <c r="P2428" s="198" t="n">
        <v>5000</v>
      </c>
      <c r="S2428" s="0" t="s">
        <v>1343</v>
      </c>
      <c r="T2428" s="0" t="s">
        <v>772</v>
      </c>
      <c r="U2428" s="200" t="n">
        <v>4.685</v>
      </c>
      <c r="V2428" s="0" t="s">
        <v>1440</v>
      </c>
      <c r="W2428" s="0" t="s">
        <v>1504</v>
      </c>
      <c r="X2428" s="0" t="s">
        <v>1505</v>
      </c>
      <c r="Y2428" s="0" t="s">
        <v>1376</v>
      </c>
      <c r="Z2428" s="0" t="s">
        <v>573</v>
      </c>
      <c r="AA2428" s="0" t="n">
        <v>789835</v>
      </c>
      <c r="AB2428" s="197" t="n">
        <v>37027.875</v>
      </c>
      <c r="AC2428" s="197" t="n">
        <v>37027.875</v>
      </c>
    </row>
    <row r="2429" customFormat="false" ht="12.75" hidden="false" customHeight="false" outlineLevel="0" collapsed="false">
      <c r="A2429" s="191" t="str">
        <f aca="false">B2429&amp;" "&amp;C2429&amp;" "&amp;D2429</f>
        <v>US Natural Gas Financial</v>
      </c>
      <c r="B2429" s="191" t="str">
        <f aca="false">IF((LEFT(N2429,2)="US"),"US","")</f>
        <v>US</v>
      </c>
      <c r="C2429" s="191" t="str">
        <f aca="false">M2429</f>
        <v>Natural Gas</v>
      </c>
      <c r="D2429" s="191" t="str">
        <f aca="false">IF(ISNUMBER(FIND("Phy",N2429))=TRUE(),"Physical","Financial")</f>
        <v>Financial</v>
      </c>
      <c r="E2429" s="191" t="n">
        <f aca="false">IF(VLOOKUP(S2429,'DD-Lookup'!$J$6:$L$50,3,FALSE())="Monthly",(YEAR(AC2429)-YEAR(AB2429))*12+MONTH(AC2429)-MONTH(AB2429)+1,(AC2429-AB2429+1))</f>
        <v>30</v>
      </c>
      <c r="F2429" s="220" t="n">
        <f aca="false">E2429*SUM(P2429:Q2429)</f>
        <v>150000</v>
      </c>
      <c r="G2429" s="196" t="n">
        <v>1247157</v>
      </c>
      <c r="H2429" s="197" t="n">
        <v>37026.3790393519</v>
      </c>
      <c r="I2429" s="0" t="s">
        <v>1383</v>
      </c>
      <c r="M2429" s="0" t="s">
        <v>927</v>
      </c>
      <c r="N2429" s="0" t="s">
        <v>1341</v>
      </c>
      <c r="O2429" s="0" t="s">
        <v>1342</v>
      </c>
      <c r="P2429" s="198" t="n">
        <v>5000</v>
      </c>
      <c r="S2429" s="0" t="s">
        <v>1343</v>
      </c>
      <c r="T2429" s="0" t="s">
        <v>772</v>
      </c>
      <c r="U2429" s="200" t="n">
        <v>4.49</v>
      </c>
      <c r="V2429" s="0" t="s">
        <v>2371</v>
      </c>
      <c r="W2429" s="0" t="s">
        <v>1345</v>
      </c>
      <c r="X2429" s="0" t="s">
        <v>1346</v>
      </c>
      <c r="Y2429" s="0" t="s">
        <v>893</v>
      </c>
      <c r="Z2429" s="0" t="s">
        <v>573</v>
      </c>
      <c r="AA2429" s="0" t="s">
        <v>2715</v>
      </c>
      <c r="AB2429" s="197" t="n">
        <v>37043.875</v>
      </c>
      <c r="AC2429" s="197" t="n">
        <v>37072.875</v>
      </c>
      <c r="AD2429" s="0" t="n">
        <f aca="false">(AC2429-AB2429+1)*SUM(P2429:Q2429)</f>
        <v>150000</v>
      </c>
    </row>
    <row r="2430" customFormat="false" ht="12.75" hidden="false" customHeight="false" outlineLevel="0" collapsed="false">
      <c r="A2430" s="191" t="str">
        <f aca="false">B2430&amp;" "&amp;C2430&amp;" "&amp;D2430</f>
        <v>US Natural Gas Physical</v>
      </c>
      <c r="B2430" s="191" t="str">
        <f aca="false">IF((LEFT(N2430,2)="US"),"US","")</f>
        <v>US</v>
      </c>
      <c r="C2430" s="191" t="str">
        <f aca="false">M2430</f>
        <v>Natural Gas</v>
      </c>
      <c r="D2430" s="191" t="str">
        <f aca="false">IF(ISNUMBER(FIND("Phy",N2430))=TRUE(),"Physical","Financial")</f>
        <v>Physical</v>
      </c>
      <c r="E2430" s="191" t="n">
        <f aca="false">IF(VLOOKUP(S2430,'DD-Lookup'!$J$6:$L$50,3,FALSE())="Monthly",(YEAR(AC2430)-YEAR(AB2430))*12+MONTH(AC2430)-MONTH(AB2430)+1,(AC2430-AB2430+1))</f>
        <v>1</v>
      </c>
      <c r="F2430" s="220" t="n">
        <f aca="false">E2430*SUM(P2430:Q2430)</f>
        <v>20000</v>
      </c>
      <c r="G2430" s="196" t="n">
        <v>1247158</v>
      </c>
      <c r="H2430" s="197" t="n">
        <v>37026.3790625</v>
      </c>
      <c r="I2430" s="0" t="s">
        <v>1430</v>
      </c>
      <c r="M2430" s="0" t="s">
        <v>927</v>
      </c>
      <c r="N2430" s="0" t="s">
        <v>1371</v>
      </c>
      <c r="O2430" s="0" t="s">
        <v>2095</v>
      </c>
      <c r="P2430" s="198" t="n">
        <v>20000</v>
      </c>
      <c r="S2430" s="0" t="s">
        <v>1343</v>
      </c>
      <c r="T2430" s="0" t="s">
        <v>772</v>
      </c>
      <c r="U2430" s="200" t="n">
        <v>4.63</v>
      </c>
      <c r="V2430" s="0" t="s">
        <v>2203</v>
      </c>
      <c r="W2430" s="0" t="s">
        <v>1587</v>
      </c>
      <c r="X2430" s="0" t="s">
        <v>1588</v>
      </c>
      <c r="Y2430" s="0" t="s">
        <v>1376</v>
      </c>
      <c r="Z2430" s="0" t="s">
        <v>573</v>
      </c>
      <c r="AA2430" s="0" t="n">
        <v>789836</v>
      </c>
      <c r="AB2430" s="197" t="n">
        <v>37027.875</v>
      </c>
      <c r="AC2430" s="197" t="n">
        <v>37027.875</v>
      </c>
    </row>
    <row r="2431" customFormat="false" ht="12.75" hidden="false" customHeight="false" outlineLevel="0" collapsed="false">
      <c r="A2431" s="191" t="str">
        <f aca="false">B2431&amp;" "&amp;C2431&amp;" "&amp;D2431</f>
        <v>US Natural Gas Physical</v>
      </c>
      <c r="B2431" s="191" t="str">
        <f aca="false">IF((LEFT(N2431,2)="US"),"US","")</f>
        <v>US</v>
      </c>
      <c r="C2431" s="191" t="str">
        <f aca="false">M2431</f>
        <v>Natural Gas</v>
      </c>
      <c r="D2431" s="191" t="str">
        <f aca="false">IF(ISNUMBER(FIND("Phy",N2431))=TRUE(),"Physical","Financial")</f>
        <v>Physical</v>
      </c>
      <c r="E2431" s="191" t="n">
        <f aca="false">IF(VLOOKUP(S2431,'DD-Lookup'!$J$6:$L$50,3,FALSE())="Monthly",(YEAR(AC2431)-YEAR(AB2431))*12+MONTH(AC2431)-MONTH(AB2431)+1,(AC2431-AB2431+1))</f>
        <v>1</v>
      </c>
      <c r="F2431" s="220" t="n">
        <f aca="false">E2431*SUM(P2431:Q2431)</f>
        <v>5000</v>
      </c>
      <c r="G2431" s="196" t="n">
        <v>1247159</v>
      </c>
      <c r="H2431" s="197" t="n">
        <v>37026.3790740741</v>
      </c>
      <c r="I2431" s="0" t="s">
        <v>1982</v>
      </c>
      <c r="M2431" s="0" t="s">
        <v>927</v>
      </c>
      <c r="N2431" s="0" t="s">
        <v>1371</v>
      </c>
      <c r="O2431" s="0" t="s">
        <v>1731</v>
      </c>
      <c r="Q2431" s="198" t="n">
        <v>5000</v>
      </c>
      <c r="S2431" s="0" t="s">
        <v>1343</v>
      </c>
      <c r="T2431" s="0" t="s">
        <v>772</v>
      </c>
      <c r="U2431" s="200" t="n">
        <v>3.075</v>
      </c>
      <c r="V2431" s="0" t="s">
        <v>2055</v>
      </c>
      <c r="W2431" s="0" t="s">
        <v>1733</v>
      </c>
      <c r="X2431" s="0" t="s">
        <v>1676</v>
      </c>
      <c r="Y2431" s="0" t="s">
        <v>1376</v>
      </c>
      <c r="Z2431" s="0" t="s">
        <v>573</v>
      </c>
      <c r="AA2431" s="0" t="n">
        <v>789837</v>
      </c>
      <c r="AB2431" s="197" t="n">
        <v>37027.875</v>
      </c>
      <c r="AC2431" s="197" t="n">
        <v>37027.875</v>
      </c>
    </row>
    <row r="2432" customFormat="false" ht="12.75" hidden="false" customHeight="false" outlineLevel="0" collapsed="false">
      <c r="A2432" s="191" t="str">
        <f aca="false">B2432&amp;" "&amp;C2432&amp;" "&amp;D2432</f>
        <v>US Natural Gas Physical</v>
      </c>
      <c r="B2432" s="191" t="str">
        <f aca="false">IF((LEFT(N2432,2)="US"),"US","")</f>
        <v>US</v>
      </c>
      <c r="C2432" s="191" t="str">
        <f aca="false">M2432</f>
        <v>Natural Gas</v>
      </c>
      <c r="D2432" s="191" t="str">
        <f aca="false">IF(ISNUMBER(FIND("Phy",N2432))=TRUE(),"Physical","Financial")</f>
        <v>Physical</v>
      </c>
      <c r="E2432" s="191" t="n">
        <f aca="false">IF(VLOOKUP(S2432,'DD-Lookup'!$J$6:$L$50,3,FALSE())="Monthly",(YEAR(AC2432)-YEAR(AB2432))*12+MONTH(AC2432)-MONTH(AB2432)+1,(AC2432-AB2432+1))</f>
        <v>1</v>
      </c>
      <c r="F2432" s="220" t="n">
        <f aca="false">E2432*SUM(P2432:Q2432)</f>
        <v>10000</v>
      </c>
      <c r="G2432" s="196" t="n">
        <v>1247160</v>
      </c>
      <c r="H2432" s="197" t="n">
        <v>37026.3791550926</v>
      </c>
      <c r="I2432" s="0" t="s">
        <v>1420</v>
      </c>
      <c r="M2432" s="0" t="s">
        <v>927</v>
      </c>
      <c r="N2432" s="0" t="s">
        <v>1371</v>
      </c>
      <c r="O2432" s="0" t="s">
        <v>2146</v>
      </c>
      <c r="Q2432" s="198" t="n">
        <v>10000</v>
      </c>
      <c r="S2432" s="0" t="s">
        <v>1343</v>
      </c>
      <c r="T2432" s="0" t="s">
        <v>772</v>
      </c>
      <c r="U2432" s="200" t="n">
        <v>4.44</v>
      </c>
      <c r="V2432" s="0" t="s">
        <v>2102</v>
      </c>
      <c r="W2432" s="0" t="s">
        <v>1682</v>
      </c>
      <c r="X2432" s="0" t="s">
        <v>2147</v>
      </c>
      <c r="Y2432" s="0" t="s">
        <v>1376</v>
      </c>
      <c r="Z2432" s="0" t="s">
        <v>573</v>
      </c>
      <c r="AA2432" s="0" t="n">
        <v>789838</v>
      </c>
      <c r="AB2432" s="197" t="n">
        <v>37027.875</v>
      </c>
      <c r="AC2432" s="197" t="n">
        <v>37027.875</v>
      </c>
    </row>
    <row r="2433" customFormat="false" ht="12.75" hidden="false" customHeight="false" outlineLevel="0" collapsed="false">
      <c r="A2433" s="191" t="str">
        <f aca="false">B2433&amp;" "&amp;C2433&amp;" "&amp;D2433</f>
        <v>US Natural Gas Physical</v>
      </c>
      <c r="B2433" s="191" t="str">
        <f aca="false">IF((LEFT(N2433,2)="US"),"US","")</f>
        <v>US</v>
      </c>
      <c r="C2433" s="191" t="str">
        <f aca="false">M2433</f>
        <v>Natural Gas</v>
      </c>
      <c r="D2433" s="191" t="str">
        <f aca="false">IF(ISNUMBER(FIND("Phy",N2433))=TRUE(),"Physical","Financial")</f>
        <v>Physical</v>
      </c>
      <c r="E2433" s="191" t="n">
        <f aca="false">IF(VLOOKUP(S2433,'DD-Lookup'!$J$6:$L$50,3,FALSE())="Monthly",(YEAR(AC2433)-YEAR(AB2433))*12+MONTH(AC2433)-MONTH(AB2433)+1,(AC2433-AB2433+1))</f>
        <v>1</v>
      </c>
      <c r="F2433" s="220" t="n">
        <f aca="false">E2433*SUM(P2433:Q2433)</f>
        <v>3500</v>
      </c>
      <c r="G2433" s="196" t="n">
        <v>1247161</v>
      </c>
      <c r="H2433" s="197" t="n">
        <v>37026.3791550926</v>
      </c>
      <c r="I2433" s="0" t="s">
        <v>2012</v>
      </c>
      <c r="M2433" s="0" t="s">
        <v>927</v>
      </c>
      <c r="N2433" s="0" t="s">
        <v>1371</v>
      </c>
      <c r="O2433" s="0" t="s">
        <v>1684</v>
      </c>
      <c r="P2433" s="198" t="n">
        <v>3500</v>
      </c>
      <c r="S2433" s="0" t="s">
        <v>1343</v>
      </c>
      <c r="T2433" s="0" t="s">
        <v>772</v>
      </c>
      <c r="U2433" s="200" t="n">
        <v>4.36</v>
      </c>
      <c r="V2433" s="0" t="s">
        <v>2716</v>
      </c>
      <c r="W2433" s="0" t="s">
        <v>1682</v>
      </c>
      <c r="X2433" s="0" t="s">
        <v>1683</v>
      </c>
      <c r="Y2433" s="0" t="s">
        <v>1376</v>
      </c>
      <c r="Z2433" s="0" t="s">
        <v>573</v>
      </c>
      <c r="AA2433" s="0" t="n">
        <v>789839</v>
      </c>
      <c r="AB2433" s="197" t="n">
        <v>37027.875</v>
      </c>
      <c r="AC2433" s="197" t="n">
        <v>37027.875</v>
      </c>
    </row>
    <row r="2434" customFormat="false" ht="12.75" hidden="false" customHeight="false" outlineLevel="0" collapsed="false">
      <c r="A2434" s="191" t="str">
        <f aca="false">B2434&amp;" "&amp;C2434&amp;" "&amp;D2434</f>
        <v>US Natural Gas Financial</v>
      </c>
      <c r="B2434" s="191" t="str">
        <f aca="false">IF((LEFT(N2434,2)="US"),"US","")</f>
        <v>US</v>
      </c>
      <c r="C2434" s="191" t="str">
        <f aca="false">M2434</f>
        <v>Natural Gas</v>
      </c>
      <c r="D2434" s="191" t="str">
        <f aca="false">IF(ISNUMBER(FIND("Phy",N2434))=TRUE(),"Physical","Financial")</f>
        <v>Financial</v>
      </c>
      <c r="E2434" s="191" t="n">
        <f aca="false">IF(VLOOKUP(S2434,'DD-Lookup'!$J$6:$L$50,3,FALSE())="Monthly",(YEAR(AC2434)-YEAR(AB2434))*12+MONTH(AC2434)-MONTH(AB2434)+1,(AC2434-AB2434+1))</f>
        <v>30</v>
      </c>
      <c r="F2434" s="220" t="n">
        <f aca="false">E2434*SUM(P2434:Q2434)</f>
        <v>300000</v>
      </c>
      <c r="G2434" s="196" t="n">
        <v>1247162</v>
      </c>
      <c r="H2434" s="197" t="n">
        <v>37026.3791898148</v>
      </c>
      <c r="I2434" s="0" t="s">
        <v>1414</v>
      </c>
      <c r="M2434" s="0" t="s">
        <v>927</v>
      </c>
      <c r="N2434" s="0" t="s">
        <v>1341</v>
      </c>
      <c r="O2434" s="0" t="s">
        <v>1655</v>
      </c>
      <c r="P2434" s="198" t="n">
        <v>10000</v>
      </c>
      <c r="S2434" s="0" t="s">
        <v>1343</v>
      </c>
      <c r="T2434" s="0" t="s">
        <v>772</v>
      </c>
      <c r="U2434" s="200" t="n">
        <v>4.485</v>
      </c>
      <c r="V2434" s="0" t="s">
        <v>2717</v>
      </c>
      <c r="W2434" s="0" t="s">
        <v>1345</v>
      </c>
      <c r="X2434" s="0" t="s">
        <v>1346</v>
      </c>
      <c r="Y2434" s="0" t="s">
        <v>893</v>
      </c>
      <c r="Z2434" s="0" t="s">
        <v>573</v>
      </c>
      <c r="AA2434" s="0" t="s">
        <v>2718</v>
      </c>
      <c r="AB2434" s="197" t="n">
        <v>37043.9159722222</v>
      </c>
      <c r="AC2434" s="197" t="n">
        <v>37072.9159722222</v>
      </c>
      <c r="AD2434" s="0" t="n">
        <f aca="false">(AC2434-AB2434+1)*SUM(P2434:Q2434)</f>
        <v>300000</v>
      </c>
    </row>
    <row r="2435" customFormat="false" ht="12.75" hidden="false" customHeight="false" outlineLevel="0" collapsed="false">
      <c r="A2435" s="191" t="str">
        <f aca="false">B2435&amp;" "&amp;C2435&amp;" "&amp;D2435</f>
        <v>US Natural Gas Physical</v>
      </c>
      <c r="B2435" s="191" t="str">
        <f aca="false">IF((LEFT(N2435,2)="US"),"US","")</f>
        <v>US</v>
      </c>
      <c r="C2435" s="191" t="str">
        <f aca="false">M2435</f>
        <v>Natural Gas</v>
      </c>
      <c r="D2435" s="191" t="str">
        <f aca="false">IF(ISNUMBER(FIND("Phy",N2435))=TRUE(),"Physical","Financial")</f>
        <v>Physical</v>
      </c>
      <c r="E2435" s="191" t="n">
        <f aca="false">IF(VLOOKUP(S2435,'DD-Lookup'!$J$6:$L$50,3,FALSE())="Monthly",(YEAR(AC2435)-YEAR(AB2435))*12+MONTH(AC2435)-MONTH(AB2435)+1,(AC2435-AB2435+1))</f>
        <v>1</v>
      </c>
      <c r="F2435" s="220" t="n">
        <f aca="false">E2435*SUM(P2435:Q2435)</f>
        <v>417</v>
      </c>
      <c r="G2435" s="196" t="n">
        <v>1247163</v>
      </c>
      <c r="H2435" s="197" t="n">
        <v>37026.379212963</v>
      </c>
      <c r="I2435" s="0" t="s">
        <v>1976</v>
      </c>
      <c r="M2435" s="0" t="s">
        <v>927</v>
      </c>
      <c r="N2435" s="0" t="s">
        <v>1371</v>
      </c>
      <c r="O2435" s="0" t="s">
        <v>1684</v>
      </c>
      <c r="P2435" s="198" t="n">
        <v>417</v>
      </c>
      <c r="S2435" s="0" t="s">
        <v>1343</v>
      </c>
      <c r="T2435" s="0" t="s">
        <v>772</v>
      </c>
      <c r="U2435" s="200" t="n">
        <v>4.36</v>
      </c>
      <c r="V2435" s="0" t="s">
        <v>1977</v>
      </c>
      <c r="W2435" s="0" t="s">
        <v>1682</v>
      </c>
      <c r="X2435" s="0" t="s">
        <v>1683</v>
      </c>
      <c r="Y2435" s="0" t="s">
        <v>1376</v>
      </c>
      <c r="Z2435" s="0" t="s">
        <v>573</v>
      </c>
      <c r="AA2435" s="0" t="n">
        <v>789840</v>
      </c>
      <c r="AB2435" s="197" t="n">
        <v>37027.875</v>
      </c>
      <c r="AC2435" s="197" t="n">
        <v>37027.875</v>
      </c>
    </row>
    <row r="2436" customFormat="false" ht="12.75" hidden="false" customHeight="false" outlineLevel="0" collapsed="false">
      <c r="A2436" s="191" t="str">
        <f aca="false">B2436&amp;" "&amp;C2436&amp;" "&amp;D2436</f>
        <v> Natural Gas Physical</v>
      </c>
      <c r="B2436" s="191" t="str">
        <f aca="false">IF((LEFT(N2436,2)="US"),"US","")</f>
        <v/>
      </c>
      <c r="C2436" s="191" t="str">
        <f aca="false">M2436</f>
        <v>Natural Gas</v>
      </c>
      <c r="D2436" s="191" t="str">
        <f aca="false">IF(ISNUMBER(FIND("Phy",N2436))=TRUE(),"Physical","Financial")</f>
        <v>Physical</v>
      </c>
      <c r="E2436" s="191" t="n">
        <f aca="false">IF(VLOOKUP(S2436,'DD-Lookup'!$J$6:$L$50,3,FALSE())="Monthly",(YEAR(AC2436)-YEAR(AB2436))*12+MONTH(AC2436)-MONTH(AB2436)+1,(AC2436-AB2436+1))</f>
        <v>1</v>
      </c>
      <c r="F2436" s="220" t="n">
        <f aca="false">E2436*SUM(P2436:Q2436)</f>
        <v>6872</v>
      </c>
      <c r="G2436" s="196" t="n">
        <v>1247165</v>
      </c>
      <c r="H2436" s="197" t="n">
        <v>37026.3792361111</v>
      </c>
      <c r="I2436" s="0" t="s">
        <v>2150</v>
      </c>
      <c r="M2436" s="0" t="s">
        <v>927</v>
      </c>
      <c r="N2436" s="0" t="s">
        <v>1448</v>
      </c>
      <c r="O2436" s="0" t="s">
        <v>1449</v>
      </c>
      <c r="P2436" s="198" t="n">
        <v>6872</v>
      </c>
      <c r="S2436" s="0" t="s">
        <v>1343</v>
      </c>
      <c r="T2436" s="0" t="s">
        <v>772</v>
      </c>
      <c r="U2436" s="200" t="n">
        <v>4.695</v>
      </c>
      <c r="V2436" s="0" t="s">
        <v>2151</v>
      </c>
      <c r="W2436" s="0" t="s">
        <v>1451</v>
      </c>
      <c r="X2436" s="0" t="s">
        <v>1452</v>
      </c>
      <c r="Y2436" s="0" t="s">
        <v>1376</v>
      </c>
      <c r="Z2436" s="0" t="s">
        <v>573</v>
      </c>
      <c r="AA2436" s="0" t="n">
        <v>789841</v>
      </c>
      <c r="AB2436" s="197" t="n">
        <v>37027.875</v>
      </c>
      <c r="AC2436" s="197" t="n">
        <v>37027.875</v>
      </c>
    </row>
    <row r="2437" customFormat="false" ht="12.75" hidden="false" customHeight="false" outlineLevel="0" collapsed="false">
      <c r="A2437" s="191" t="str">
        <f aca="false">B2437&amp;" "&amp;C2437&amp;" "&amp;D2437</f>
        <v>US Crude Financial</v>
      </c>
      <c r="B2437" s="191" t="str">
        <f aca="false">IF((LEFT(N2437,2)="US"),"US","")</f>
        <v>US</v>
      </c>
      <c r="C2437" s="191" t="str">
        <f aca="false">M2437</f>
        <v>Crude</v>
      </c>
      <c r="D2437" s="191" t="str">
        <f aca="false">IF(ISNUMBER(FIND("Phy",N2437))=TRUE(),"Physical","Financial")</f>
        <v>Financial</v>
      </c>
      <c r="E2437" s="191" t="n">
        <f aca="false">IF(VLOOKUP(S2437,'DD-Lookup'!$J$6:$L$50,3,FALSE())="Monthly",(YEAR(AC2437)-YEAR(AB2437))*12+MONTH(AC2437)-MONTH(AB2437)+1,(AC2437-AB2437+1))</f>
        <v>1</v>
      </c>
      <c r="F2437" s="220" t="n">
        <f aca="false">E2437*SUM(P2437:Q2437)</f>
        <v>50000</v>
      </c>
      <c r="G2437" s="196" t="n">
        <v>1247164</v>
      </c>
      <c r="H2437" s="197" t="n">
        <v>37026.3792361111</v>
      </c>
      <c r="I2437" s="0" t="s">
        <v>1137</v>
      </c>
      <c r="M2437" s="0" t="s">
        <v>60</v>
      </c>
      <c r="N2437" s="0" t="s">
        <v>1138</v>
      </c>
      <c r="O2437" s="0" t="s">
        <v>1139</v>
      </c>
      <c r="Q2437" s="198" t="n">
        <v>50000</v>
      </c>
      <c r="S2437" s="0" t="s">
        <v>1140</v>
      </c>
      <c r="T2437" s="0" t="s">
        <v>772</v>
      </c>
      <c r="U2437" s="200" t="n">
        <v>28.76</v>
      </c>
      <c r="V2437" s="0" t="s">
        <v>2367</v>
      </c>
      <c r="W2437" s="0" t="s">
        <v>1142</v>
      </c>
      <c r="X2437" s="0" t="s">
        <v>1143</v>
      </c>
      <c r="Y2437" s="0" t="s">
        <v>893</v>
      </c>
      <c r="Z2437" s="0" t="s">
        <v>573</v>
      </c>
      <c r="AA2437" s="0" t="s">
        <v>2719</v>
      </c>
      <c r="AB2437" s="197" t="n">
        <v>37043</v>
      </c>
      <c r="AC2437" s="197" t="n">
        <v>37072</v>
      </c>
    </row>
    <row r="2438" customFormat="false" ht="12.75" hidden="false" customHeight="false" outlineLevel="0" collapsed="false">
      <c r="A2438" s="191" t="str">
        <f aca="false">B2438&amp;" "&amp;C2438&amp;" "&amp;D2438</f>
        <v> Natural Gas Physical</v>
      </c>
      <c r="B2438" s="191" t="str">
        <f aca="false">IF((LEFT(N2438,2)="US"),"US","")</f>
        <v/>
      </c>
      <c r="C2438" s="191" t="str">
        <f aca="false">M2438</f>
        <v>Natural Gas</v>
      </c>
      <c r="D2438" s="191" t="str">
        <f aca="false">IF(ISNUMBER(FIND("Phy",N2438))=TRUE(),"Physical","Financial")</f>
        <v>Physical</v>
      </c>
      <c r="E2438" s="191" t="n">
        <f aca="false">IF(VLOOKUP(S2438,'DD-Lookup'!$J$6:$L$50,3,FALSE())="Monthly",(YEAR(AC2438)-YEAR(AB2438))*12+MONTH(AC2438)-MONTH(AB2438)+1,(AC2438-AB2438+1))</f>
        <v>1</v>
      </c>
      <c r="F2438" s="220" t="n">
        <f aca="false">E2438*SUM(P2438:Q2438)</f>
        <v>10000</v>
      </c>
      <c r="G2438" s="196" t="n">
        <v>1247168</v>
      </c>
      <c r="H2438" s="197" t="n">
        <v>37026.3792939815</v>
      </c>
      <c r="I2438" s="0" t="s">
        <v>2150</v>
      </c>
      <c r="M2438" s="0" t="s">
        <v>927</v>
      </c>
      <c r="N2438" s="0" t="s">
        <v>1448</v>
      </c>
      <c r="O2438" s="0" t="s">
        <v>1449</v>
      </c>
      <c r="P2438" s="198" t="n">
        <v>10000</v>
      </c>
      <c r="S2438" s="0" t="s">
        <v>1343</v>
      </c>
      <c r="T2438" s="0" t="s">
        <v>772</v>
      </c>
      <c r="U2438" s="200" t="n">
        <v>4.69</v>
      </c>
      <c r="V2438" s="0" t="s">
        <v>2151</v>
      </c>
      <c r="W2438" s="0" t="s">
        <v>1451</v>
      </c>
      <c r="X2438" s="0" t="s">
        <v>1452</v>
      </c>
      <c r="Y2438" s="0" t="s">
        <v>1376</v>
      </c>
      <c r="Z2438" s="0" t="s">
        <v>573</v>
      </c>
      <c r="AA2438" s="0" t="n">
        <v>789843</v>
      </c>
      <c r="AB2438" s="197" t="n">
        <v>37027.875</v>
      </c>
      <c r="AC2438" s="197" t="n">
        <v>37027.875</v>
      </c>
    </row>
    <row r="2439" customFormat="false" ht="12.75" hidden="false" customHeight="false" outlineLevel="0" collapsed="false">
      <c r="A2439" s="191" t="str">
        <f aca="false">B2439&amp;" "&amp;C2439&amp;" "&amp;D2439</f>
        <v>US Natural Gas Physical</v>
      </c>
      <c r="B2439" s="191" t="str">
        <f aca="false">IF((LEFT(N2439,2)="US"),"US","")</f>
        <v>US</v>
      </c>
      <c r="C2439" s="191" t="str">
        <f aca="false">M2439</f>
        <v>Natural Gas</v>
      </c>
      <c r="D2439" s="191" t="str">
        <f aca="false">IF(ISNUMBER(FIND("Phy",N2439))=TRUE(),"Physical","Financial")</f>
        <v>Physical</v>
      </c>
      <c r="E2439" s="191" t="n">
        <f aca="false">IF(VLOOKUP(S2439,'DD-Lookup'!$J$6:$L$50,3,FALSE())="Monthly",(YEAR(AC2439)-YEAR(AB2439))*12+MONTH(AC2439)-MONTH(AB2439)+1,(AC2439-AB2439+1))</f>
        <v>1</v>
      </c>
      <c r="F2439" s="220" t="n">
        <f aca="false">E2439*SUM(P2439:Q2439)</f>
        <v>5000</v>
      </c>
      <c r="G2439" s="196" t="n">
        <v>1247166</v>
      </c>
      <c r="H2439" s="197" t="n">
        <v>37026.3792939815</v>
      </c>
      <c r="I2439" s="0" t="s">
        <v>2720</v>
      </c>
      <c r="M2439" s="0" t="s">
        <v>927</v>
      </c>
      <c r="N2439" s="0" t="s">
        <v>1371</v>
      </c>
      <c r="O2439" s="0" t="s">
        <v>1751</v>
      </c>
      <c r="Q2439" s="198" t="n">
        <v>5000</v>
      </c>
      <c r="S2439" s="0" t="s">
        <v>1343</v>
      </c>
      <c r="T2439" s="0" t="s">
        <v>772</v>
      </c>
      <c r="U2439" s="200" t="n">
        <v>3.35</v>
      </c>
      <c r="V2439" s="0" t="s">
        <v>2721</v>
      </c>
      <c r="W2439" s="0" t="s">
        <v>1752</v>
      </c>
      <c r="X2439" s="0" t="s">
        <v>1676</v>
      </c>
      <c r="Y2439" s="0" t="s">
        <v>1376</v>
      </c>
      <c r="Z2439" s="0" t="s">
        <v>573</v>
      </c>
      <c r="AA2439" s="0" t="n">
        <v>789842</v>
      </c>
      <c r="AB2439" s="197" t="n">
        <v>37027.875</v>
      </c>
      <c r="AC2439" s="197" t="n">
        <v>37027.875</v>
      </c>
    </row>
    <row r="2440" customFormat="false" ht="12.75" hidden="false" customHeight="false" outlineLevel="0" collapsed="false">
      <c r="A2440" s="191" t="str">
        <f aca="false">B2440&amp;" "&amp;C2440&amp;" "&amp;D2440</f>
        <v>US Oil Products Financial</v>
      </c>
      <c r="B2440" s="191" t="str">
        <f aca="false">IF((LEFT(N2440,2)="US"),"US","")</f>
        <v>US</v>
      </c>
      <c r="C2440" s="191" t="str">
        <f aca="false">M2440</f>
        <v>Oil Products</v>
      </c>
      <c r="D2440" s="191" t="str">
        <f aca="false">IF(ISNUMBER(FIND("Phy",N2440))=TRUE(),"Physical","Financial")</f>
        <v>Financial</v>
      </c>
      <c r="E2440" s="191" t="n">
        <f aca="false">IF(VLOOKUP(S2440,'DD-Lookup'!$J$6:$L$50,3,FALSE())="Monthly",(YEAR(AC2440)-YEAR(AB2440))*12+MONTH(AC2440)-MONTH(AB2440)+1,(AC2440-AB2440+1))</f>
        <v>1</v>
      </c>
      <c r="F2440" s="220" t="n">
        <f aca="false">E2440*SUM(P2440:Q2440)</f>
        <v>15000</v>
      </c>
      <c r="G2440" s="196" t="n">
        <v>1247169</v>
      </c>
      <c r="H2440" s="197" t="n">
        <v>37026.3792939815</v>
      </c>
      <c r="I2440" s="0" t="s">
        <v>1137</v>
      </c>
      <c r="M2440" s="0" t="s">
        <v>886</v>
      </c>
      <c r="N2440" s="0" t="s">
        <v>2690</v>
      </c>
      <c r="O2440" s="0" t="s">
        <v>2691</v>
      </c>
      <c r="Q2440" s="198" t="n">
        <v>15000</v>
      </c>
      <c r="S2440" s="0" t="s">
        <v>2603</v>
      </c>
      <c r="T2440" s="0" t="s">
        <v>772</v>
      </c>
      <c r="U2440" s="200" t="n">
        <v>100.1</v>
      </c>
      <c r="V2440" s="0" t="s">
        <v>1479</v>
      </c>
      <c r="W2440" s="0" t="s">
        <v>2692</v>
      </c>
      <c r="X2440" s="0" t="s">
        <v>2693</v>
      </c>
      <c r="Y2440" s="0" t="s">
        <v>893</v>
      </c>
      <c r="Z2440" s="0" t="s">
        <v>573</v>
      </c>
      <c r="AA2440" s="0" t="s">
        <v>2722</v>
      </c>
      <c r="AB2440" s="197" t="n">
        <v>37043.875</v>
      </c>
      <c r="AC2440" s="197" t="n">
        <v>37072.875</v>
      </c>
      <c r="AE2440" s="121" t="n">
        <f aca="false">IF(S2440="Gallon",F2440/42,F2440)</f>
        <v>357.142857142857</v>
      </c>
    </row>
    <row r="2441" customFormat="false" ht="12.75" hidden="false" customHeight="false" outlineLevel="0" collapsed="false">
      <c r="A2441" s="191" t="str">
        <f aca="false">B2441&amp;" "&amp;C2441&amp;" "&amp;D2441</f>
        <v> Metals Financial</v>
      </c>
      <c r="B2441" s="191" t="str">
        <f aca="false">IF((LEFT(N2441,2)="US"),"US","")</f>
        <v/>
      </c>
      <c r="C2441" s="191" t="str">
        <f aca="false">M2441</f>
        <v>Metals</v>
      </c>
      <c r="D2441" s="191" t="str">
        <f aca="false">IF(ISNUMBER(FIND("Phy",N2441))=TRUE(),"Physical","Financial")</f>
        <v>Financial</v>
      </c>
      <c r="E2441" s="191" t="n">
        <f aca="false">IF(VLOOKUP(S2441,'DD-Lookup'!$J$6:$L$50,3,FALSE())="Monthly",(YEAR(AC2441)-YEAR(AB2441))*12+MONTH(AC2441)-MONTH(AB2441)+1,(AC2441-AB2441+1))</f>
        <v>1</v>
      </c>
      <c r="F2441" s="220" t="n">
        <f aca="false">E2441*SUM(P2441:Q2441)</f>
        <v>20</v>
      </c>
      <c r="G2441" s="196" t="n">
        <v>1247170</v>
      </c>
      <c r="H2441" s="197" t="n">
        <v>37026.3793171296</v>
      </c>
      <c r="I2441" s="0" t="s">
        <v>616</v>
      </c>
      <c r="M2441" s="0" t="s">
        <v>768</v>
      </c>
      <c r="N2441" s="0" t="s">
        <v>870</v>
      </c>
      <c r="O2441" s="0" t="s">
        <v>871</v>
      </c>
      <c r="P2441" s="198" t="n">
        <v>20</v>
      </c>
      <c r="S2441" s="0" t="s">
        <v>771</v>
      </c>
      <c r="T2441" s="0" t="s">
        <v>772</v>
      </c>
      <c r="U2441" s="200" t="n">
        <v>1513</v>
      </c>
      <c r="V2441" s="0" t="s">
        <v>878</v>
      </c>
      <c r="W2441" s="0" t="s">
        <v>820</v>
      </c>
      <c r="X2441" s="0" t="s">
        <v>775</v>
      </c>
      <c r="Y2441" s="0" t="s">
        <v>776</v>
      </c>
      <c r="Z2441" s="0" t="s">
        <v>777</v>
      </c>
      <c r="AA2441" s="0" t="n">
        <v>2129904</v>
      </c>
    </row>
    <row r="2442" customFormat="false" ht="12.75" hidden="false" customHeight="false" outlineLevel="0" collapsed="false">
      <c r="A2442" s="191" t="str">
        <f aca="false">B2442&amp;" "&amp;C2442&amp;" "&amp;D2442</f>
        <v>US Natural Gas Physical</v>
      </c>
      <c r="B2442" s="191" t="str">
        <f aca="false">IF((LEFT(N2442,2)="US"),"US","")</f>
        <v>US</v>
      </c>
      <c r="C2442" s="191" t="str">
        <f aca="false">M2442</f>
        <v>Natural Gas</v>
      </c>
      <c r="D2442" s="191" t="str">
        <f aca="false">IF(ISNUMBER(FIND("Phy",N2442))=TRUE(),"Physical","Financial")</f>
        <v>Physical</v>
      </c>
      <c r="E2442" s="191" t="n">
        <f aca="false">IF(VLOOKUP(S2442,'DD-Lookup'!$J$6:$L$50,3,FALSE())="Monthly",(YEAR(AC2442)-YEAR(AB2442))*12+MONTH(AC2442)-MONTH(AB2442)+1,(AC2442-AB2442+1))</f>
        <v>1</v>
      </c>
      <c r="F2442" s="220" t="n">
        <f aca="false">E2442*SUM(P2442:Q2442)</f>
        <v>10000</v>
      </c>
      <c r="G2442" s="196" t="n">
        <v>1247171</v>
      </c>
      <c r="H2442" s="197" t="n">
        <v>37026.3793402778</v>
      </c>
      <c r="I2442" s="0" t="s">
        <v>1788</v>
      </c>
      <c r="M2442" s="0" t="s">
        <v>927</v>
      </c>
      <c r="N2442" s="0" t="s">
        <v>1371</v>
      </c>
      <c r="O2442" s="0" t="s">
        <v>2038</v>
      </c>
      <c r="Q2442" s="198" t="n">
        <v>10000</v>
      </c>
      <c r="S2442" s="0" t="s">
        <v>1343</v>
      </c>
      <c r="T2442" s="0" t="s">
        <v>772</v>
      </c>
      <c r="U2442" s="200" t="n">
        <v>4.445</v>
      </c>
      <c r="V2442" s="0" t="s">
        <v>2677</v>
      </c>
      <c r="W2442" s="0" t="s">
        <v>1555</v>
      </c>
      <c r="X2442" s="0" t="s">
        <v>1556</v>
      </c>
      <c r="Y2442" s="0" t="s">
        <v>1376</v>
      </c>
      <c r="Z2442" s="0" t="s">
        <v>573</v>
      </c>
      <c r="AA2442" s="0" t="n">
        <v>789844</v>
      </c>
      <c r="AB2442" s="197" t="n">
        <v>37027.875</v>
      </c>
      <c r="AC2442" s="197" t="n">
        <v>37027.875</v>
      </c>
    </row>
    <row r="2443" customFormat="false" ht="12.75" hidden="false" customHeight="false" outlineLevel="0" collapsed="false">
      <c r="A2443" s="191" t="str">
        <f aca="false">B2443&amp;" "&amp;C2443&amp;" "&amp;D2443</f>
        <v>US Natural Gas Financial</v>
      </c>
      <c r="B2443" s="191" t="str">
        <f aca="false">IF((LEFT(N2443,2)="US"),"US","")</f>
        <v>US</v>
      </c>
      <c r="C2443" s="191" t="str">
        <f aca="false">M2443</f>
        <v>Natural Gas</v>
      </c>
      <c r="D2443" s="191" t="str">
        <f aca="false">IF(ISNUMBER(FIND("Phy",N2443))=TRUE(),"Physical","Financial")</f>
        <v>Financial</v>
      </c>
      <c r="E2443" s="191" t="n">
        <f aca="false">IF(VLOOKUP(S2443,'DD-Lookup'!$J$6:$L$50,3,FALSE())="Monthly",(YEAR(AC2443)-YEAR(AB2443))*12+MONTH(AC2443)-MONTH(AB2443)+1,(AC2443-AB2443+1))</f>
        <v>30</v>
      </c>
      <c r="F2443" s="220" t="n">
        <f aca="false">E2443*SUM(P2443:Q2443)</f>
        <v>450000</v>
      </c>
      <c r="G2443" s="196" t="n">
        <v>1247172</v>
      </c>
      <c r="H2443" s="197" t="n">
        <v>37026.379375</v>
      </c>
      <c r="I2443" s="0" t="s">
        <v>625</v>
      </c>
      <c r="M2443" s="0" t="s">
        <v>927</v>
      </c>
      <c r="N2443" s="0" t="s">
        <v>1341</v>
      </c>
      <c r="O2443" s="0" t="s">
        <v>1342</v>
      </c>
      <c r="P2443" s="198" t="n">
        <v>15000</v>
      </c>
      <c r="S2443" s="0" t="s">
        <v>1343</v>
      </c>
      <c r="T2443" s="0" t="s">
        <v>772</v>
      </c>
      <c r="U2443" s="200" t="n">
        <v>4.49</v>
      </c>
      <c r="V2443" s="0" t="s">
        <v>2723</v>
      </c>
      <c r="W2443" s="0" t="s">
        <v>1345</v>
      </c>
      <c r="X2443" s="0" t="s">
        <v>1346</v>
      </c>
      <c r="Y2443" s="0" t="s">
        <v>893</v>
      </c>
      <c r="Z2443" s="0" t="s">
        <v>573</v>
      </c>
      <c r="AA2443" s="0" t="s">
        <v>2724</v>
      </c>
      <c r="AB2443" s="197" t="n">
        <v>37043.875</v>
      </c>
      <c r="AC2443" s="197" t="n">
        <v>37072.875</v>
      </c>
      <c r="AD2443" s="0" t="n">
        <f aca="false">(AC2443-AB2443+1)*SUM(P2443:Q2443)</f>
        <v>450000</v>
      </c>
    </row>
    <row r="2444" customFormat="false" ht="12.75" hidden="false" customHeight="false" outlineLevel="0" collapsed="false">
      <c r="A2444" s="191" t="str">
        <f aca="false">B2444&amp;" "&amp;C2444&amp;" "&amp;D2444</f>
        <v>US Crude Financial</v>
      </c>
      <c r="B2444" s="191" t="str">
        <f aca="false">IF((LEFT(N2444,2)="US"),"US","")</f>
        <v>US</v>
      </c>
      <c r="C2444" s="191" t="str">
        <f aca="false">M2444</f>
        <v>Crude</v>
      </c>
      <c r="D2444" s="191" t="str">
        <f aca="false">IF(ISNUMBER(FIND("Phy",N2444))=TRUE(),"Physical","Financial")</f>
        <v>Financial</v>
      </c>
      <c r="E2444" s="191" t="n">
        <f aca="false">IF(VLOOKUP(S2444,'DD-Lookup'!$J$6:$L$50,3,FALSE())="Monthly",(YEAR(AC2444)-YEAR(AB2444))*12+MONTH(AC2444)-MONTH(AB2444)+1,(AC2444-AB2444+1))</f>
        <v>1</v>
      </c>
      <c r="F2444" s="220" t="n">
        <f aca="false">E2444*SUM(P2444:Q2444)</f>
        <v>50000</v>
      </c>
      <c r="G2444" s="196" t="n">
        <v>1247173</v>
      </c>
      <c r="H2444" s="197" t="n">
        <v>37026.3793981482</v>
      </c>
      <c r="I2444" s="0" t="s">
        <v>1340</v>
      </c>
      <c r="M2444" s="0" t="s">
        <v>60</v>
      </c>
      <c r="N2444" s="0" t="s">
        <v>1138</v>
      </c>
      <c r="O2444" s="0" t="s">
        <v>1139</v>
      </c>
      <c r="Q2444" s="198" t="n">
        <v>50000</v>
      </c>
      <c r="S2444" s="0" t="s">
        <v>1140</v>
      </c>
      <c r="T2444" s="0" t="s">
        <v>772</v>
      </c>
      <c r="U2444" s="200" t="n">
        <v>28.8</v>
      </c>
      <c r="V2444" s="0" t="s">
        <v>2361</v>
      </c>
      <c r="W2444" s="0" t="s">
        <v>1142</v>
      </c>
      <c r="X2444" s="0" t="s">
        <v>1143</v>
      </c>
      <c r="Y2444" s="0" t="s">
        <v>893</v>
      </c>
      <c r="Z2444" s="0" t="s">
        <v>573</v>
      </c>
      <c r="AA2444" s="0" t="s">
        <v>2725</v>
      </c>
      <c r="AB2444" s="197" t="n">
        <v>37043</v>
      </c>
      <c r="AC2444" s="197" t="n">
        <v>37072</v>
      </c>
    </row>
    <row r="2445" customFormat="false" ht="12.75" hidden="false" customHeight="false" outlineLevel="0" collapsed="false">
      <c r="A2445" s="191" t="str">
        <f aca="false">B2445&amp;" "&amp;C2445&amp;" "&amp;D2445</f>
        <v>US Natural Gas Financial</v>
      </c>
      <c r="B2445" s="191" t="str">
        <f aca="false">IF((LEFT(N2445,2)="US"),"US","")</f>
        <v>US</v>
      </c>
      <c r="C2445" s="191" t="str">
        <f aca="false">M2445</f>
        <v>Natural Gas</v>
      </c>
      <c r="D2445" s="191" t="str">
        <f aca="false">IF(ISNUMBER(FIND("Phy",N2445))=TRUE(),"Physical","Financial")</f>
        <v>Financial</v>
      </c>
      <c r="E2445" s="191" t="n">
        <f aca="false">IF(VLOOKUP(S2445,'DD-Lookup'!$J$6:$L$50,3,FALSE())="Monthly",(YEAR(AC2445)-YEAR(AB2445))*12+MONTH(AC2445)-MONTH(AB2445)+1,(AC2445-AB2445+1))</f>
        <v>30</v>
      </c>
      <c r="F2445" s="220" t="n">
        <f aca="false">E2445*SUM(P2445:Q2445)</f>
        <v>450000</v>
      </c>
      <c r="G2445" s="196" t="n">
        <v>1247174</v>
      </c>
      <c r="H2445" s="197" t="n">
        <v>37026.3794328704</v>
      </c>
      <c r="I2445" s="0" t="s">
        <v>1383</v>
      </c>
      <c r="M2445" s="0" t="s">
        <v>927</v>
      </c>
      <c r="N2445" s="0" t="s">
        <v>1341</v>
      </c>
      <c r="O2445" s="0" t="s">
        <v>1342</v>
      </c>
      <c r="Q2445" s="198" t="n">
        <v>15000</v>
      </c>
      <c r="S2445" s="0" t="s">
        <v>1343</v>
      </c>
      <c r="T2445" s="0" t="s">
        <v>772</v>
      </c>
      <c r="U2445" s="200" t="n">
        <v>4.495</v>
      </c>
      <c r="V2445" s="0" t="s">
        <v>1384</v>
      </c>
      <c r="W2445" s="0" t="s">
        <v>1345</v>
      </c>
      <c r="X2445" s="0" t="s">
        <v>1346</v>
      </c>
      <c r="Y2445" s="0" t="s">
        <v>893</v>
      </c>
      <c r="Z2445" s="0" t="s">
        <v>573</v>
      </c>
      <c r="AA2445" s="0" t="s">
        <v>2726</v>
      </c>
      <c r="AB2445" s="197" t="n">
        <v>37043.875</v>
      </c>
      <c r="AC2445" s="197" t="n">
        <v>37072.875</v>
      </c>
      <c r="AD2445" s="0" t="n">
        <f aca="false">(AC2445-AB2445+1)*SUM(P2445:Q2445)</f>
        <v>450000</v>
      </c>
    </row>
    <row r="2446" customFormat="false" ht="12.75" hidden="false" customHeight="false" outlineLevel="0" collapsed="false">
      <c r="A2446" s="191" t="str">
        <f aca="false">B2446&amp;" "&amp;C2446&amp;" "&amp;D2446</f>
        <v> Natural Gas Physical</v>
      </c>
      <c r="B2446" s="191" t="str">
        <f aca="false">IF((LEFT(N2446,2)="US"),"US","")</f>
        <v/>
      </c>
      <c r="C2446" s="191" t="str">
        <f aca="false">M2446</f>
        <v>Natural Gas</v>
      </c>
      <c r="D2446" s="191" t="str">
        <f aca="false">IF(ISNUMBER(FIND("Phy",N2446))=TRUE(),"Physical","Financial")</f>
        <v>Physical</v>
      </c>
      <c r="E2446" s="191" t="n">
        <f aca="false">IF(VLOOKUP(S2446,'DD-Lookup'!$J$6:$L$50,3,FALSE())="Monthly",(YEAR(AC2446)-YEAR(AB2446))*12+MONTH(AC2446)-MONTH(AB2446)+1,(AC2446-AB2446+1))</f>
        <v>1</v>
      </c>
      <c r="F2446" s="220" t="n">
        <f aca="false">E2446*SUM(P2446:Q2446)</f>
        <v>5000</v>
      </c>
      <c r="G2446" s="196" t="n">
        <v>1247175</v>
      </c>
      <c r="H2446" s="197" t="n">
        <v>37026.3794444444</v>
      </c>
      <c r="I2446" s="0" t="s">
        <v>1340</v>
      </c>
      <c r="M2446" s="0" t="s">
        <v>927</v>
      </c>
      <c r="N2446" s="0" t="s">
        <v>1719</v>
      </c>
      <c r="O2446" s="0" t="s">
        <v>2263</v>
      </c>
      <c r="Q2446" s="198" t="n">
        <v>5000</v>
      </c>
      <c r="S2446" s="0" t="s">
        <v>1343</v>
      </c>
      <c r="T2446" s="0" t="s">
        <v>772</v>
      </c>
      <c r="U2446" s="200" t="n">
        <v>4.39</v>
      </c>
      <c r="V2446" s="0" t="s">
        <v>2727</v>
      </c>
      <c r="W2446" s="0" t="s">
        <v>2265</v>
      </c>
      <c r="X2446" s="0" t="s">
        <v>2266</v>
      </c>
      <c r="Y2446" s="0" t="s">
        <v>1376</v>
      </c>
      <c r="Z2446" s="0" t="s">
        <v>646</v>
      </c>
      <c r="AA2446" s="0" t="n">
        <v>789845</v>
      </c>
      <c r="AB2446" s="197" t="n">
        <v>37027.875</v>
      </c>
      <c r="AC2446" s="197" t="n">
        <v>37027.875</v>
      </c>
    </row>
    <row r="2447" customFormat="false" ht="12.75" hidden="false" customHeight="false" outlineLevel="0" collapsed="false">
      <c r="A2447" s="191" t="str">
        <f aca="false">B2447&amp;" "&amp;C2447&amp;" "&amp;D2447</f>
        <v>US Natural Gas Physical</v>
      </c>
      <c r="B2447" s="191" t="str">
        <f aca="false">IF((LEFT(N2447,2)="US"),"US","")</f>
        <v>US</v>
      </c>
      <c r="C2447" s="191" t="str">
        <f aca="false">M2447</f>
        <v>Natural Gas</v>
      </c>
      <c r="D2447" s="191" t="str">
        <f aca="false">IF(ISNUMBER(FIND("Phy",N2447))=TRUE(),"Physical","Financial")</f>
        <v>Physical</v>
      </c>
      <c r="E2447" s="191" t="n">
        <f aca="false">IF(VLOOKUP(S2447,'DD-Lookup'!$J$6:$L$50,3,FALSE())="Monthly",(YEAR(AC2447)-YEAR(AB2447))*12+MONTH(AC2447)-MONTH(AB2447)+1,(AC2447-AB2447+1))</f>
        <v>1</v>
      </c>
      <c r="F2447" s="220" t="n">
        <f aca="false">E2447*SUM(P2447:Q2447)</f>
        <v>5000</v>
      </c>
      <c r="G2447" s="196" t="n">
        <v>1247176</v>
      </c>
      <c r="H2447" s="197" t="n">
        <v>37026.3794907407</v>
      </c>
      <c r="I2447" s="0" t="s">
        <v>1251</v>
      </c>
      <c r="M2447" s="0" t="s">
        <v>927</v>
      </c>
      <c r="N2447" s="0" t="s">
        <v>1371</v>
      </c>
      <c r="O2447" s="0" t="s">
        <v>1457</v>
      </c>
      <c r="Q2447" s="198" t="n">
        <v>5000</v>
      </c>
      <c r="S2447" s="0" t="s">
        <v>1343</v>
      </c>
      <c r="T2447" s="0" t="s">
        <v>772</v>
      </c>
      <c r="U2447" s="200" t="n">
        <v>4.4</v>
      </c>
      <c r="V2447" s="0" t="s">
        <v>1373</v>
      </c>
      <c r="W2447" s="0" t="s">
        <v>1459</v>
      </c>
      <c r="X2447" s="0" t="s">
        <v>1460</v>
      </c>
      <c r="Y2447" s="0" t="s">
        <v>1376</v>
      </c>
      <c r="Z2447" s="0" t="s">
        <v>573</v>
      </c>
      <c r="AA2447" s="0" t="n">
        <v>789847</v>
      </c>
      <c r="AB2447" s="197" t="n">
        <v>37027.875</v>
      </c>
      <c r="AC2447" s="197" t="n">
        <v>37027.875</v>
      </c>
    </row>
    <row r="2448" customFormat="false" ht="12.75" hidden="false" customHeight="false" outlineLevel="0" collapsed="false">
      <c r="A2448" s="191" t="str">
        <f aca="false">B2448&amp;" "&amp;C2448&amp;" "&amp;D2448</f>
        <v>US Natural Gas Physical</v>
      </c>
      <c r="B2448" s="191" t="str">
        <f aca="false">IF((LEFT(N2448,2)="US"),"US","")</f>
        <v>US</v>
      </c>
      <c r="C2448" s="191" t="str">
        <f aca="false">M2448</f>
        <v>Natural Gas</v>
      </c>
      <c r="D2448" s="191" t="str">
        <f aca="false">IF(ISNUMBER(FIND("Phy",N2448))=TRUE(),"Physical","Financial")</f>
        <v>Physical</v>
      </c>
      <c r="E2448" s="191" t="n">
        <f aca="false">IF(VLOOKUP(S2448,'DD-Lookup'!$J$6:$L$50,3,FALSE())="Monthly",(YEAR(AC2448)-YEAR(AB2448))*12+MONTH(AC2448)-MONTH(AB2448)+1,(AC2448-AB2448+1))</f>
        <v>1</v>
      </c>
      <c r="F2448" s="220" t="n">
        <f aca="false">E2448*SUM(P2448:Q2448)</f>
        <v>120</v>
      </c>
      <c r="G2448" s="196" t="n">
        <v>1247177</v>
      </c>
      <c r="H2448" s="197" t="n">
        <v>37026.3795023148</v>
      </c>
      <c r="I2448" s="0" t="s">
        <v>2012</v>
      </c>
      <c r="M2448" s="0" t="s">
        <v>927</v>
      </c>
      <c r="N2448" s="0" t="s">
        <v>1371</v>
      </c>
      <c r="O2448" s="0" t="s">
        <v>1566</v>
      </c>
      <c r="P2448" s="198" t="n">
        <v>120</v>
      </c>
      <c r="S2448" s="0" t="s">
        <v>1343</v>
      </c>
      <c r="T2448" s="0" t="s">
        <v>772</v>
      </c>
      <c r="U2448" s="200" t="n">
        <v>4.395</v>
      </c>
      <c r="V2448" s="0" t="s">
        <v>2716</v>
      </c>
      <c r="W2448" s="0" t="s">
        <v>1567</v>
      </c>
      <c r="X2448" s="0" t="s">
        <v>1568</v>
      </c>
      <c r="Y2448" s="0" t="s">
        <v>1376</v>
      </c>
      <c r="Z2448" s="0" t="s">
        <v>573</v>
      </c>
      <c r="AA2448" s="0" t="n">
        <v>789846</v>
      </c>
      <c r="AB2448" s="197" t="n">
        <v>37027.875</v>
      </c>
      <c r="AC2448" s="197" t="n">
        <v>37027.875</v>
      </c>
    </row>
    <row r="2449" customFormat="false" ht="12.75" hidden="false" customHeight="false" outlineLevel="0" collapsed="false">
      <c r="A2449" s="191" t="str">
        <f aca="false">B2449&amp;" "&amp;C2449&amp;" "&amp;D2449</f>
        <v>US Natural Gas Financial</v>
      </c>
      <c r="B2449" s="191" t="str">
        <f aca="false">IF((LEFT(N2449,2)="US"),"US","")</f>
        <v>US</v>
      </c>
      <c r="C2449" s="191" t="str">
        <f aca="false">M2449</f>
        <v>Natural Gas</v>
      </c>
      <c r="D2449" s="191" t="str">
        <f aca="false">IF(ISNUMBER(FIND("Phy",N2449))=TRUE(),"Physical","Financial")</f>
        <v>Financial</v>
      </c>
      <c r="E2449" s="191" t="n">
        <f aca="false">IF(VLOOKUP(S2449,'DD-Lookup'!$J$6:$L$50,3,FALSE())="Monthly",(YEAR(AC2449)-YEAR(AB2449))*12+MONTH(AC2449)-MONTH(AB2449)+1,(AC2449-AB2449+1))</f>
        <v>30</v>
      </c>
      <c r="F2449" s="220" t="n">
        <f aca="false">E2449*SUM(P2449:Q2449)</f>
        <v>300000</v>
      </c>
      <c r="G2449" s="196" t="n">
        <v>1247178</v>
      </c>
      <c r="H2449" s="197" t="n">
        <v>37026.3795138889</v>
      </c>
      <c r="I2449" s="0" t="s">
        <v>1219</v>
      </c>
      <c r="M2449" s="0" t="s">
        <v>927</v>
      </c>
      <c r="N2449" s="0" t="s">
        <v>1341</v>
      </c>
      <c r="O2449" s="0" t="s">
        <v>1342</v>
      </c>
      <c r="P2449" s="198" t="n">
        <v>10000</v>
      </c>
      <c r="S2449" s="0" t="s">
        <v>1343</v>
      </c>
      <c r="T2449" s="0" t="s">
        <v>772</v>
      </c>
      <c r="U2449" s="200" t="n">
        <v>4.49</v>
      </c>
      <c r="V2449" s="0" t="s">
        <v>2728</v>
      </c>
      <c r="W2449" s="0" t="s">
        <v>1345</v>
      </c>
      <c r="X2449" s="0" t="s">
        <v>1346</v>
      </c>
      <c r="Y2449" s="0" t="s">
        <v>893</v>
      </c>
      <c r="Z2449" s="0" t="s">
        <v>573</v>
      </c>
      <c r="AA2449" s="0" t="s">
        <v>2729</v>
      </c>
      <c r="AB2449" s="197" t="n">
        <v>37043.875</v>
      </c>
      <c r="AC2449" s="197" t="n">
        <v>37072.875</v>
      </c>
      <c r="AD2449" s="0" t="n">
        <f aca="false">(AC2449-AB2449+1)*SUM(P2449:Q2449)</f>
        <v>300000</v>
      </c>
    </row>
    <row r="2450" customFormat="false" ht="12.75" hidden="false" customHeight="false" outlineLevel="0" collapsed="false">
      <c r="A2450" s="191" t="str">
        <f aca="false">B2450&amp;" "&amp;C2450&amp;" "&amp;D2450</f>
        <v>US Natural Gas Physical</v>
      </c>
      <c r="B2450" s="191" t="str">
        <f aca="false">IF((LEFT(N2450,2)="US"),"US","")</f>
        <v>US</v>
      </c>
      <c r="C2450" s="191" t="str">
        <f aca="false">M2450</f>
        <v>Natural Gas</v>
      </c>
      <c r="D2450" s="191" t="str">
        <f aca="false">IF(ISNUMBER(FIND("Phy",N2450))=TRUE(),"Physical","Financial")</f>
        <v>Physical</v>
      </c>
      <c r="E2450" s="191" t="n">
        <f aca="false">IF(VLOOKUP(S2450,'DD-Lookup'!$J$6:$L$50,3,FALSE())="Monthly",(YEAR(AC2450)-YEAR(AB2450))*12+MONTH(AC2450)-MONTH(AB2450)+1,(AC2450-AB2450+1))</f>
        <v>1</v>
      </c>
      <c r="F2450" s="220" t="n">
        <f aca="false">E2450*SUM(P2450:Q2450)</f>
        <v>5000</v>
      </c>
      <c r="G2450" s="196" t="n">
        <v>1247179</v>
      </c>
      <c r="H2450" s="197" t="n">
        <v>37026.3795138889</v>
      </c>
      <c r="I2450" s="0" t="s">
        <v>609</v>
      </c>
      <c r="M2450" s="0" t="s">
        <v>927</v>
      </c>
      <c r="N2450" s="0" t="s">
        <v>1371</v>
      </c>
      <c r="O2450" s="0" t="s">
        <v>1534</v>
      </c>
      <c r="P2450" s="198" t="n">
        <v>5000</v>
      </c>
      <c r="S2450" s="0" t="s">
        <v>1343</v>
      </c>
      <c r="T2450" s="0" t="s">
        <v>772</v>
      </c>
      <c r="U2450" s="200" t="n">
        <v>4.66</v>
      </c>
      <c r="V2450" s="0" t="s">
        <v>1453</v>
      </c>
      <c r="W2450" s="0" t="s">
        <v>1504</v>
      </c>
      <c r="X2450" s="0" t="s">
        <v>1505</v>
      </c>
      <c r="Y2450" s="0" t="s">
        <v>1376</v>
      </c>
      <c r="Z2450" s="0" t="s">
        <v>573</v>
      </c>
      <c r="AA2450" s="0" t="n">
        <v>789849</v>
      </c>
      <c r="AB2450" s="197" t="n">
        <v>37027.875</v>
      </c>
      <c r="AC2450" s="197" t="n">
        <v>37027.875</v>
      </c>
    </row>
    <row r="2451" customFormat="false" ht="12.75" hidden="false" customHeight="false" outlineLevel="0" collapsed="false">
      <c r="A2451" s="191" t="str">
        <f aca="false">B2451&amp;" "&amp;C2451&amp;" "&amp;D2451</f>
        <v> Oil Products Financial</v>
      </c>
      <c r="B2451" s="191" t="str">
        <f aca="false">IF((LEFT(N2451,2)="US"),"US","")</f>
        <v/>
      </c>
      <c r="C2451" s="191" t="str">
        <f aca="false">M2451</f>
        <v>Oil Products</v>
      </c>
      <c r="D2451" s="191" t="str">
        <f aca="false">IF(ISNUMBER(FIND("Phy",N2451))=TRUE(),"Physical","Financial")</f>
        <v>Financial</v>
      </c>
      <c r="E2451" s="191" t="n">
        <f aca="false">IF(VLOOKUP(S2451,'DD-Lookup'!$J$6:$L$50,3,FALSE())="Monthly",(YEAR(AC2451)-YEAR(AB2451))*12+MONTH(AC2451)-MONTH(AB2451)+1,(AC2451-AB2451+1))</f>
        <v>30</v>
      </c>
      <c r="F2451" s="220" t="n">
        <f aca="false">E2451*SUM(P2451:Q2451)</f>
        <v>150000</v>
      </c>
      <c r="G2451" s="196" t="n">
        <v>1247181</v>
      </c>
      <c r="H2451" s="197" t="n">
        <v>37026.379525463</v>
      </c>
      <c r="I2451" s="0" t="s">
        <v>1171</v>
      </c>
      <c r="M2451" s="0" t="s">
        <v>886</v>
      </c>
      <c r="N2451" s="0" t="s">
        <v>1172</v>
      </c>
      <c r="O2451" s="0" t="s">
        <v>1173</v>
      </c>
      <c r="Q2451" s="198" t="n">
        <v>5000</v>
      </c>
      <c r="S2451" s="0" t="s">
        <v>1174</v>
      </c>
      <c r="T2451" s="0" t="s">
        <v>772</v>
      </c>
      <c r="U2451" s="200" t="n">
        <v>228.75</v>
      </c>
      <c r="V2451" s="0" t="s">
        <v>1175</v>
      </c>
      <c r="W2451" s="0" t="s">
        <v>1176</v>
      </c>
      <c r="X2451" s="0" t="s">
        <v>1177</v>
      </c>
      <c r="Y2451" s="0" t="s">
        <v>893</v>
      </c>
      <c r="Z2451" s="0" t="s">
        <v>1033</v>
      </c>
      <c r="AA2451" s="0" t="s">
        <v>2730</v>
      </c>
      <c r="AB2451" s="197" t="n">
        <v>37043</v>
      </c>
      <c r="AC2451" s="197" t="n">
        <v>37072</v>
      </c>
    </row>
    <row r="2452" customFormat="false" ht="12.75" hidden="false" customHeight="false" outlineLevel="0" collapsed="false">
      <c r="A2452" s="191" t="str">
        <f aca="false">B2452&amp;" "&amp;C2452&amp;" "&amp;D2452</f>
        <v> Natural Gas Physical</v>
      </c>
      <c r="B2452" s="191" t="str">
        <f aca="false">IF((LEFT(N2452,2)="US"),"US","")</f>
        <v/>
      </c>
      <c r="C2452" s="191" t="str">
        <f aca="false">M2452</f>
        <v>Natural Gas</v>
      </c>
      <c r="D2452" s="191" t="str">
        <f aca="false">IF(ISNUMBER(FIND("Phy",N2452))=TRUE(),"Physical","Financial")</f>
        <v>Physical</v>
      </c>
      <c r="E2452" s="191" t="n">
        <f aca="false">IF(VLOOKUP(S2452,'DD-Lookup'!$J$6:$L$50,3,FALSE())="Monthly",(YEAR(AC2452)-YEAR(AB2452))*12+MONTH(AC2452)-MONTH(AB2452)+1,(AC2452-AB2452+1))</f>
        <v>1</v>
      </c>
      <c r="F2452" s="220" t="n">
        <f aca="false">E2452*SUM(P2452:Q2452)</f>
        <v>10000</v>
      </c>
      <c r="G2452" s="196" t="n">
        <v>1247182</v>
      </c>
      <c r="H2452" s="197" t="n">
        <v>37026.379525463</v>
      </c>
      <c r="I2452" s="0" t="s">
        <v>2302</v>
      </c>
      <c r="M2452" s="0" t="s">
        <v>927</v>
      </c>
      <c r="N2452" s="0" t="s">
        <v>1719</v>
      </c>
      <c r="O2452" s="0" t="s">
        <v>1720</v>
      </c>
      <c r="P2452" s="198" t="n">
        <v>10000</v>
      </c>
      <c r="S2452" s="0" t="s">
        <v>327</v>
      </c>
      <c r="T2452" s="0" t="s">
        <v>1721</v>
      </c>
      <c r="U2452" s="200" t="n">
        <v>6.025</v>
      </c>
      <c r="V2452" s="0" t="s">
        <v>2731</v>
      </c>
      <c r="W2452" s="0" t="s">
        <v>1723</v>
      </c>
      <c r="X2452" s="0" t="s">
        <v>1724</v>
      </c>
      <c r="Y2452" s="0" t="s">
        <v>1376</v>
      </c>
      <c r="Z2452" s="0" t="s">
        <v>646</v>
      </c>
      <c r="AA2452" s="0" t="n">
        <v>789850</v>
      </c>
      <c r="AB2452" s="197" t="n">
        <v>37026.875</v>
      </c>
      <c r="AC2452" s="197" t="n">
        <v>37026.875</v>
      </c>
    </row>
    <row r="2453" customFormat="false" ht="12.75" hidden="false" customHeight="false" outlineLevel="0" collapsed="false">
      <c r="A2453" s="191" t="str">
        <f aca="false">B2453&amp;" "&amp;C2453&amp;" "&amp;D2453</f>
        <v>US Natural Gas Physical</v>
      </c>
      <c r="B2453" s="191" t="str">
        <f aca="false">IF((LEFT(N2453,2)="US"),"US","")</f>
        <v>US</v>
      </c>
      <c r="C2453" s="191" t="str">
        <f aca="false">M2453</f>
        <v>Natural Gas</v>
      </c>
      <c r="D2453" s="191" t="str">
        <f aca="false">IF(ISNUMBER(FIND("Phy",N2453))=TRUE(),"Physical","Financial")</f>
        <v>Physical</v>
      </c>
      <c r="E2453" s="191" t="n">
        <f aca="false">IF(VLOOKUP(S2453,'DD-Lookup'!$J$6:$L$50,3,FALSE())="Monthly",(YEAR(AC2453)-YEAR(AB2453))*12+MONTH(AC2453)-MONTH(AB2453)+1,(AC2453-AB2453+1))</f>
        <v>1</v>
      </c>
      <c r="F2453" s="220" t="n">
        <f aca="false">E2453*SUM(P2453:Q2453)</f>
        <v>20000</v>
      </c>
      <c r="G2453" s="196" t="n">
        <v>1247180</v>
      </c>
      <c r="H2453" s="197" t="n">
        <v>37026.379525463</v>
      </c>
      <c r="I2453" s="0" t="s">
        <v>609</v>
      </c>
      <c r="M2453" s="0" t="s">
        <v>927</v>
      </c>
      <c r="N2453" s="0" t="s">
        <v>1371</v>
      </c>
      <c r="O2453" s="0" t="s">
        <v>2095</v>
      </c>
      <c r="Q2453" s="198" t="n">
        <v>20000</v>
      </c>
      <c r="S2453" s="0" t="s">
        <v>1343</v>
      </c>
      <c r="T2453" s="0" t="s">
        <v>772</v>
      </c>
      <c r="U2453" s="200" t="n">
        <v>4.64</v>
      </c>
      <c r="V2453" s="0" t="s">
        <v>1634</v>
      </c>
      <c r="W2453" s="0" t="s">
        <v>1587</v>
      </c>
      <c r="X2453" s="0" t="s">
        <v>1588</v>
      </c>
      <c r="Y2453" s="0" t="s">
        <v>1376</v>
      </c>
      <c r="Z2453" s="0" t="s">
        <v>573</v>
      </c>
      <c r="AA2453" s="0" t="n">
        <v>789848</v>
      </c>
      <c r="AB2453" s="197" t="n">
        <v>37027.875</v>
      </c>
      <c r="AC2453" s="197" t="n">
        <v>37027.875</v>
      </c>
    </row>
    <row r="2454" customFormat="false" ht="12.75" hidden="false" customHeight="false" outlineLevel="0" collapsed="false">
      <c r="A2454" s="191" t="str">
        <f aca="false">B2454&amp;" "&amp;C2454&amp;" "&amp;D2454</f>
        <v>US Natural Gas Financial</v>
      </c>
      <c r="B2454" s="191" t="str">
        <f aca="false">IF((LEFT(N2454,2)="US"),"US","")</f>
        <v>US</v>
      </c>
      <c r="C2454" s="191" t="str">
        <f aca="false">M2454</f>
        <v>Natural Gas</v>
      </c>
      <c r="D2454" s="191" t="str">
        <f aca="false">IF(ISNUMBER(FIND("Phy",N2454))=TRUE(),"Physical","Financial")</f>
        <v>Financial</v>
      </c>
      <c r="E2454" s="191" t="n">
        <f aca="false">IF(VLOOKUP(S2454,'DD-Lookup'!$J$6:$L$50,3,FALSE())="Monthly",(YEAR(AC2454)-YEAR(AB2454))*12+MONTH(AC2454)-MONTH(AB2454)+1,(AC2454-AB2454+1))</f>
        <v>30</v>
      </c>
      <c r="F2454" s="220" t="n">
        <f aca="false">E2454*SUM(P2454:Q2454)</f>
        <v>150000</v>
      </c>
      <c r="G2454" s="196" t="n">
        <v>1247184</v>
      </c>
      <c r="H2454" s="197" t="n">
        <v>37026.3795601852</v>
      </c>
      <c r="I2454" s="0" t="s">
        <v>1340</v>
      </c>
      <c r="M2454" s="0" t="s">
        <v>927</v>
      </c>
      <c r="N2454" s="0" t="s">
        <v>1341</v>
      </c>
      <c r="O2454" s="0" t="s">
        <v>1342</v>
      </c>
      <c r="P2454" s="198" t="n">
        <v>5000</v>
      </c>
      <c r="S2454" s="0" t="s">
        <v>1343</v>
      </c>
      <c r="T2454" s="0" t="s">
        <v>772</v>
      </c>
      <c r="U2454" s="200" t="n">
        <v>4.49</v>
      </c>
      <c r="V2454" s="0" t="s">
        <v>2243</v>
      </c>
      <c r="W2454" s="0" t="s">
        <v>1345</v>
      </c>
      <c r="X2454" s="0" t="s">
        <v>1346</v>
      </c>
      <c r="Y2454" s="0" t="s">
        <v>893</v>
      </c>
      <c r="Z2454" s="0" t="s">
        <v>573</v>
      </c>
      <c r="AA2454" s="0" t="s">
        <v>2732</v>
      </c>
      <c r="AB2454" s="197" t="n">
        <v>37043.875</v>
      </c>
      <c r="AC2454" s="197" t="n">
        <v>37072.875</v>
      </c>
      <c r="AD2454" s="0" t="n">
        <f aca="false">(AC2454-AB2454+1)*SUM(P2454:Q2454)</f>
        <v>150000</v>
      </c>
    </row>
    <row r="2455" customFormat="false" ht="12.75" hidden="false" customHeight="false" outlineLevel="0" collapsed="false">
      <c r="A2455" s="191" t="str">
        <f aca="false">B2455&amp;" "&amp;C2455&amp;" "&amp;D2455</f>
        <v>US Natural Gas Physical</v>
      </c>
      <c r="B2455" s="191" t="str">
        <f aca="false">IF((LEFT(N2455,2)="US"),"US","")</f>
        <v>US</v>
      </c>
      <c r="C2455" s="191" t="str">
        <f aca="false">M2455</f>
        <v>Natural Gas</v>
      </c>
      <c r="D2455" s="191" t="str">
        <f aca="false">IF(ISNUMBER(FIND("Phy",N2455))=TRUE(),"Physical","Financial")</f>
        <v>Physical</v>
      </c>
      <c r="E2455" s="191" t="n">
        <f aca="false">IF(VLOOKUP(S2455,'DD-Lookup'!$J$6:$L$50,3,FALSE())="Monthly",(YEAR(AC2455)-YEAR(AB2455))*12+MONTH(AC2455)-MONTH(AB2455)+1,(AC2455-AB2455+1))</f>
        <v>1</v>
      </c>
      <c r="F2455" s="220" t="n">
        <f aca="false">E2455*SUM(P2455:Q2455)</f>
        <v>5000</v>
      </c>
      <c r="G2455" s="196" t="n">
        <v>1247183</v>
      </c>
      <c r="H2455" s="197" t="n">
        <v>37026.3795601852</v>
      </c>
      <c r="I2455" s="0" t="s">
        <v>609</v>
      </c>
      <c r="M2455" s="0" t="s">
        <v>927</v>
      </c>
      <c r="N2455" s="0" t="s">
        <v>1371</v>
      </c>
      <c r="O2455" s="0" t="s">
        <v>1534</v>
      </c>
      <c r="P2455" s="198" t="n">
        <v>5000</v>
      </c>
      <c r="S2455" s="0" t="s">
        <v>1343</v>
      </c>
      <c r="T2455" s="0" t="s">
        <v>772</v>
      </c>
      <c r="U2455" s="200" t="n">
        <v>4.655</v>
      </c>
      <c r="V2455" s="0" t="s">
        <v>1453</v>
      </c>
      <c r="W2455" s="0" t="s">
        <v>1504</v>
      </c>
      <c r="X2455" s="0" t="s">
        <v>1505</v>
      </c>
      <c r="Y2455" s="0" t="s">
        <v>1376</v>
      </c>
      <c r="Z2455" s="0" t="s">
        <v>573</v>
      </c>
      <c r="AA2455" s="0" t="n">
        <v>789851</v>
      </c>
      <c r="AB2455" s="197" t="n">
        <v>37027.875</v>
      </c>
      <c r="AC2455" s="197" t="n">
        <v>37027.875</v>
      </c>
    </row>
    <row r="2456" customFormat="false" ht="12.75" hidden="false" customHeight="false" outlineLevel="0" collapsed="false">
      <c r="A2456" s="191" t="str">
        <f aca="false">B2456&amp;" "&amp;C2456&amp;" "&amp;D2456</f>
        <v>US Natural Gas Physical</v>
      </c>
      <c r="B2456" s="191" t="str">
        <f aca="false">IF((LEFT(N2456,2)="US"),"US","")</f>
        <v>US</v>
      </c>
      <c r="C2456" s="191" t="str">
        <f aca="false">M2456</f>
        <v>Natural Gas</v>
      </c>
      <c r="D2456" s="191" t="str">
        <f aca="false">IF(ISNUMBER(FIND("Phy",N2456))=TRUE(),"Physical","Financial")</f>
        <v>Physical</v>
      </c>
      <c r="E2456" s="191" t="n">
        <f aca="false">IF(VLOOKUP(S2456,'DD-Lookup'!$J$6:$L$50,3,FALSE())="Monthly",(YEAR(AC2456)-YEAR(AB2456))*12+MONTH(AC2456)-MONTH(AB2456)+1,(AC2456-AB2456+1))</f>
        <v>1</v>
      </c>
      <c r="F2456" s="220" t="n">
        <f aca="false">E2456*SUM(P2456:Q2456)</f>
        <v>10000</v>
      </c>
      <c r="G2456" s="196" t="n">
        <v>1247186</v>
      </c>
      <c r="H2456" s="197" t="n">
        <v>37026.3795833333</v>
      </c>
      <c r="I2456" s="0" t="s">
        <v>2652</v>
      </c>
      <c r="M2456" s="0" t="s">
        <v>927</v>
      </c>
      <c r="N2456" s="0" t="s">
        <v>1371</v>
      </c>
      <c r="O2456" s="0" t="s">
        <v>1372</v>
      </c>
      <c r="P2456" s="198" t="n">
        <v>10000</v>
      </c>
      <c r="S2456" s="0" t="s">
        <v>1343</v>
      </c>
      <c r="T2456" s="0" t="s">
        <v>772</v>
      </c>
      <c r="U2456" s="200" t="n">
        <v>4.5575</v>
      </c>
      <c r="V2456" s="0" t="s">
        <v>2653</v>
      </c>
      <c r="W2456" s="0" t="s">
        <v>1374</v>
      </c>
      <c r="X2456" s="0" t="s">
        <v>1375</v>
      </c>
      <c r="Y2456" s="0" t="s">
        <v>1376</v>
      </c>
      <c r="Z2456" s="0" t="s">
        <v>573</v>
      </c>
      <c r="AA2456" s="0" t="n">
        <v>789853</v>
      </c>
      <c r="AB2456" s="197" t="n">
        <v>37027.875</v>
      </c>
      <c r="AC2456" s="197" t="n">
        <v>37027.875</v>
      </c>
    </row>
    <row r="2457" customFormat="false" ht="12.75" hidden="false" customHeight="false" outlineLevel="0" collapsed="false">
      <c r="A2457" s="191" t="str">
        <f aca="false">B2457&amp;" "&amp;C2457&amp;" "&amp;D2457</f>
        <v>US Natural Gas Physical</v>
      </c>
      <c r="B2457" s="191" t="str">
        <f aca="false">IF((LEFT(N2457,2)="US"),"US","")</f>
        <v>US</v>
      </c>
      <c r="C2457" s="191" t="str">
        <f aca="false">M2457</f>
        <v>Natural Gas</v>
      </c>
      <c r="D2457" s="191" t="str">
        <f aca="false">IF(ISNUMBER(FIND("Phy",N2457))=TRUE(),"Physical","Financial")</f>
        <v>Physical</v>
      </c>
      <c r="E2457" s="191" t="n">
        <f aca="false">IF(VLOOKUP(S2457,'DD-Lookup'!$J$6:$L$50,3,FALSE())="Monthly",(YEAR(AC2457)-YEAR(AB2457))*12+MONTH(AC2457)-MONTH(AB2457)+1,(AC2457-AB2457+1))</f>
        <v>1</v>
      </c>
      <c r="F2457" s="220" t="n">
        <f aca="false">E2457*SUM(P2457:Q2457)</f>
        <v>5000</v>
      </c>
      <c r="G2457" s="196" t="n">
        <v>1247185</v>
      </c>
      <c r="H2457" s="197" t="n">
        <v>37026.3795833333</v>
      </c>
      <c r="I2457" s="0" t="s">
        <v>1377</v>
      </c>
      <c r="M2457" s="0" t="s">
        <v>927</v>
      </c>
      <c r="N2457" s="0" t="s">
        <v>1371</v>
      </c>
      <c r="O2457" s="0" t="s">
        <v>1469</v>
      </c>
      <c r="Q2457" s="198" t="n">
        <v>5000</v>
      </c>
      <c r="S2457" s="0" t="s">
        <v>1343</v>
      </c>
      <c r="T2457" s="0" t="s">
        <v>772</v>
      </c>
      <c r="U2457" s="200" t="n">
        <v>4.4</v>
      </c>
      <c r="V2457" s="0" t="s">
        <v>1458</v>
      </c>
      <c r="W2457" s="0" t="s">
        <v>1459</v>
      </c>
      <c r="X2457" s="0" t="s">
        <v>1460</v>
      </c>
      <c r="Y2457" s="0" t="s">
        <v>1376</v>
      </c>
      <c r="Z2457" s="0" t="s">
        <v>573</v>
      </c>
      <c r="AA2457" s="0" t="n">
        <v>789852</v>
      </c>
      <c r="AB2457" s="197" t="n">
        <v>37027.875</v>
      </c>
      <c r="AC2457" s="197" t="n">
        <v>37027.875</v>
      </c>
    </row>
    <row r="2458" customFormat="false" ht="12.75" hidden="false" customHeight="false" outlineLevel="0" collapsed="false">
      <c r="A2458" s="191" t="str">
        <f aca="false">B2458&amp;" "&amp;C2458&amp;" "&amp;D2458</f>
        <v>US Natural Gas Physical</v>
      </c>
      <c r="B2458" s="191" t="str">
        <f aca="false">IF((LEFT(N2458,2)="US"),"US","")</f>
        <v>US</v>
      </c>
      <c r="C2458" s="191" t="str">
        <f aca="false">M2458</f>
        <v>Natural Gas</v>
      </c>
      <c r="D2458" s="191" t="str">
        <f aca="false">IF(ISNUMBER(FIND("Phy",N2458))=TRUE(),"Physical","Financial")</f>
        <v>Physical</v>
      </c>
      <c r="E2458" s="191" t="n">
        <f aca="false">IF(VLOOKUP(S2458,'DD-Lookup'!$J$6:$L$50,3,FALSE())="Monthly",(YEAR(AC2458)-YEAR(AB2458))*12+MONTH(AC2458)-MONTH(AB2458)+1,(AC2458-AB2458+1))</f>
        <v>1</v>
      </c>
      <c r="F2458" s="220" t="n">
        <f aca="false">E2458*SUM(P2458:Q2458)</f>
        <v>5000</v>
      </c>
      <c r="G2458" s="196" t="n">
        <v>1247187</v>
      </c>
      <c r="H2458" s="197" t="n">
        <v>37026.3795949074</v>
      </c>
      <c r="I2458" s="0" t="s">
        <v>1357</v>
      </c>
      <c r="M2458" s="0" t="s">
        <v>927</v>
      </c>
      <c r="N2458" s="0" t="s">
        <v>1371</v>
      </c>
      <c r="O2458" s="0" t="s">
        <v>1566</v>
      </c>
      <c r="Q2458" s="198" t="n">
        <v>5000</v>
      </c>
      <c r="S2458" s="0" t="s">
        <v>1343</v>
      </c>
      <c r="T2458" s="0" t="s">
        <v>772</v>
      </c>
      <c r="U2458" s="200" t="n">
        <v>4.415</v>
      </c>
      <c r="V2458" s="0" t="s">
        <v>2733</v>
      </c>
      <c r="W2458" s="0" t="s">
        <v>1567</v>
      </c>
      <c r="X2458" s="0" t="s">
        <v>1568</v>
      </c>
      <c r="Y2458" s="0" t="s">
        <v>1376</v>
      </c>
      <c r="Z2458" s="0" t="s">
        <v>573</v>
      </c>
      <c r="AA2458" s="0" t="n">
        <v>789854</v>
      </c>
      <c r="AB2458" s="197" t="n">
        <v>37027.875</v>
      </c>
      <c r="AC2458" s="197" t="n">
        <v>37027.875</v>
      </c>
    </row>
    <row r="2459" customFormat="false" ht="12.75" hidden="false" customHeight="false" outlineLevel="0" collapsed="false">
      <c r="A2459" s="191" t="str">
        <f aca="false">B2459&amp;" "&amp;C2459&amp;" "&amp;D2459</f>
        <v>US Natural Gas Financial</v>
      </c>
      <c r="B2459" s="191" t="str">
        <f aca="false">IF((LEFT(N2459,2)="US"),"US","")</f>
        <v>US</v>
      </c>
      <c r="C2459" s="191" t="str">
        <f aca="false">M2459</f>
        <v>Natural Gas</v>
      </c>
      <c r="D2459" s="191" t="str">
        <f aca="false">IF(ISNUMBER(FIND("Phy",N2459))=TRUE(),"Physical","Financial")</f>
        <v>Financial</v>
      </c>
      <c r="E2459" s="191" t="n">
        <f aca="false">IF(VLOOKUP(S2459,'DD-Lookup'!$J$6:$L$50,3,FALSE())="Monthly",(YEAR(AC2459)-YEAR(AB2459))*12+MONTH(AC2459)-MONTH(AB2459)+1,(AC2459-AB2459+1))</f>
        <v>30</v>
      </c>
      <c r="F2459" s="220" t="n">
        <f aca="false">E2459*SUM(P2459:Q2459)</f>
        <v>300000</v>
      </c>
      <c r="G2459" s="196" t="n">
        <v>1247188</v>
      </c>
      <c r="H2459" s="197" t="n">
        <v>37026.3796064815</v>
      </c>
      <c r="I2459" s="0" t="s">
        <v>2639</v>
      </c>
      <c r="M2459" s="0" t="s">
        <v>927</v>
      </c>
      <c r="N2459" s="0" t="s">
        <v>1399</v>
      </c>
      <c r="O2459" s="0" t="s">
        <v>2734</v>
      </c>
      <c r="Q2459" s="198" t="n">
        <v>10000</v>
      </c>
      <c r="S2459" s="0" t="s">
        <v>1343</v>
      </c>
      <c r="T2459" s="0" t="s">
        <v>772</v>
      </c>
      <c r="U2459" s="200" t="n">
        <v>-0.08</v>
      </c>
      <c r="V2459" s="0" t="s">
        <v>2640</v>
      </c>
      <c r="W2459" s="0" t="s">
        <v>1846</v>
      </c>
      <c r="X2459" s="0" t="s">
        <v>1847</v>
      </c>
      <c r="Y2459" s="0" t="s">
        <v>893</v>
      </c>
      <c r="Z2459" s="0" t="s">
        <v>573</v>
      </c>
      <c r="AA2459" s="0" t="s">
        <v>2735</v>
      </c>
      <c r="AB2459" s="197" t="n">
        <v>37043.875</v>
      </c>
      <c r="AC2459" s="197" t="n">
        <v>37072.875</v>
      </c>
      <c r="AD2459" s="0" t="n">
        <f aca="false">(AC2459-AB2459+1)*SUM(P2459:Q2459)</f>
        <v>300000</v>
      </c>
    </row>
    <row r="2460" customFormat="false" ht="12.75" hidden="false" customHeight="false" outlineLevel="0" collapsed="false">
      <c r="A2460" s="191" t="str">
        <f aca="false">B2460&amp;" "&amp;C2460&amp;" "&amp;D2460</f>
        <v>US Natural Gas Physical</v>
      </c>
      <c r="B2460" s="191" t="str">
        <f aca="false">IF((LEFT(N2460,2)="US"),"US","")</f>
        <v>US</v>
      </c>
      <c r="C2460" s="191" t="str">
        <f aca="false">M2460</f>
        <v>Natural Gas</v>
      </c>
      <c r="D2460" s="191" t="str">
        <f aca="false">IF(ISNUMBER(FIND("Phy",N2460))=TRUE(),"Physical","Financial")</f>
        <v>Physical</v>
      </c>
      <c r="E2460" s="191" t="n">
        <f aca="false">IF(VLOOKUP(S2460,'DD-Lookup'!$J$6:$L$50,3,FALSE())="Monthly",(YEAR(AC2460)-YEAR(AB2460))*12+MONTH(AC2460)-MONTH(AB2460)+1,(AC2460-AB2460+1))</f>
        <v>1</v>
      </c>
      <c r="F2460" s="220" t="n">
        <f aca="false">E2460*SUM(P2460:Q2460)</f>
        <v>25000</v>
      </c>
      <c r="G2460" s="196" t="n">
        <v>1247189</v>
      </c>
      <c r="H2460" s="197" t="n">
        <v>37026.3796296296</v>
      </c>
      <c r="I2460" s="0" t="s">
        <v>1661</v>
      </c>
      <c r="M2460" s="0" t="s">
        <v>927</v>
      </c>
      <c r="N2460" s="0" t="s">
        <v>1371</v>
      </c>
      <c r="O2460" s="0" t="s">
        <v>1553</v>
      </c>
      <c r="P2460" s="198" t="n">
        <v>25000</v>
      </c>
      <c r="S2460" s="0" t="s">
        <v>1343</v>
      </c>
      <c r="T2460" s="0" t="s">
        <v>772</v>
      </c>
      <c r="U2460" s="200" t="n">
        <v>4.44</v>
      </c>
      <c r="V2460" s="0" t="s">
        <v>2166</v>
      </c>
      <c r="W2460" s="0" t="s">
        <v>1555</v>
      </c>
      <c r="X2460" s="0" t="s">
        <v>1556</v>
      </c>
      <c r="Y2460" s="0" t="s">
        <v>1376</v>
      </c>
      <c r="Z2460" s="0" t="s">
        <v>573</v>
      </c>
      <c r="AA2460" s="0" t="n">
        <v>789855</v>
      </c>
      <c r="AB2460" s="197" t="n">
        <v>37027.875</v>
      </c>
      <c r="AC2460" s="197" t="n">
        <v>37027.875</v>
      </c>
    </row>
    <row r="2461" customFormat="false" ht="12.75" hidden="false" customHeight="false" outlineLevel="0" collapsed="false">
      <c r="A2461" s="191" t="str">
        <f aca="false">B2461&amp;" "&amp;C2461&amp;" "&amp;D2461</f>
        <v> Natural Gas Physical</v>
      </c>
      <c r="B2461" s="191" t="str">
        <f aca="false">IF((LEFT(N2461,2)="US"),"US","")</f>
        <v/>
      </c>
      <c r="C2461" s="191" t="str">
        <f aca="false">M2461</f>
        <v>Natural Gas</v>
      </c>
      <c r="D2461" s="191" t="str">
        <f aca="false">IF(ISNUMBER(FIND("Phy",N2461))=TRUE(),"Physical","Financial")</f>
        <v>Physical</v>
      </c>
      <c r="E2461" s="191" t="n">
        <f aca="false">IF(VLOOKUP(S2461,'DD-Lookup'!$J$6:$L$50,3,FALSE())="Monthly",(YEAR(AC2461)-YEAR(AB2461))*12+MONTH(AC2461)-MONTH(AB2461)+1,(AC2461-AB2461+1))</f>
        <v>30</v>
      </c>
      <c r="F2461" s="220" t="n">
        <f aca="false">E2461*SUM(P2461:Q2461)</f>
        <v>150000</v>
      </c>
      <c r="G2461" s="196" t="n">
        <v>1247190</v>
      </c>
      <c r="H2461" s="197" t="n">
        <v>37026.3796412037</v>
      </c>
      <c r="I2461" s="0" t="s">
        <v>1228</v>
      </c>
      <c r="M2461" s="0" t="s">
        <v>927</v>
      </c>
      <c r="N2461" s="0" t="s">
        <v>1719</v>
      </c>
      <c r="O2461" s="0" t="s">
        <v>2554</v>
      </c>
      <c r="P2461" s="198" t="n">
        <v>5000</v>
      </c>
      <c r="S2461" s="0" t="s">
        <v>327</v>
      </c>
      <c r="T2461" s="0" t="s">
        <v>1721</v>
      </c>
      <c r="U2461" s="200" t="n">
        <v>6.12</v>
      </c>
      <c r="V2461" s="0" t="s">
        <v>2125</v>
      </c>
      <c r="W2461" s="0" t="s">
        <v>2317</v>
      </c>
      <c r="X2461" s="0" t="s">
        <v>1724</v>
      </c>
      <c r="Y2461" s="0" t="s">
        <v>1376</v>
      </c>
      <c r="Z2461" s="0" t="s">
        <v>646</v>
      </c>
      <c r="AA2461" s="0" t="n">
        <v>789857</v>
      </c>
      <c r="AB2461" s="197" t="n">
        <v>37043.875</v>
      </c>
      <c r="AC2461" s="197" t="n">
        <v>37072.875</v>
      </c>
    </row>
    <row r="2462" customFormat="false" ht="12.75" hidden="false" customHeight="false" outlineLevel="0" collapsed="false">
      <c r="A2462" s="191" t="str">
        <f aca="false">B2462&amp;" "&amp;C2462&amp;" "&amp;D2462</f>
        <v>US Natural Gas Physical</v>
      </c>
      <c r="B2462" s="191" t="str">
        <f aca="false">IF((LEFT(N2462,2)="US"),"US","")</f>
        <v>US</v>
      </c>
      <c r="C2462" s="191" t="str">
        <f aca="false">M2462</f>
        <v>Natural Gas</v>
      </c>
      <c r="D2462" s="191" t="str">
        <f aca="false">IF(ISNUMBER(FIND("Phy",N2462))=TRUE(),"Physical","Financial")</f>
        <v>Physical</v>
      </c>
      <c r="E2462" s="191" t="n">
        <f aca="false">IF(VLOOKUP(S2462,'DD-Lookup'!$J$6:$L$50,3,FALSE())="Monthly",(YEAR(AC2462)-YEAR(AB2462))*12+MONTH(AC2462)-MONTH(AB2462)+1,(AC2462-AB2462+1))</f>
        <v>1</v>
      </c>
      <c r="F2462" s="220" t="n">
        <f aca="false">E2462*SUM(P2462:Q2462)</f>
        <v>8500</v>
      </c>
      <c r="G2462" s="196" t="n">
        <v>1247191</v>
      </c>
      <c r="H2462" s="197" t="n">
        <v>37026.3796412037</v>
      </c>
      <c r="I2462" s="0" t="s">
        <v>1788</v>
      </c>
      <c r="M2462" s="0" t="s">
        <v>927</v>
      </c>
      <c r="N2462" s="0" t="s">
        <v>1371</v>
      </c>
      <c r="O2462" s="0" t="s">
        <v>1680</v>
      </c>
      <c r="P2462" s="198" t="n">
        <v>8500</v>
      </c>
      <c r="S2462" s="0" t="s">
        <v>1343</v>
      </c>
      <c r="T2462" s="0" t="s">
        <v>772</v>
      </c>
      <c r="U2462" s="200" t="n">
        <v>4.35</v>
      </c>
      <c r="V2462" s="0" t="s">
        <v>2677</v>
      </c>
      <c r="W2462" s="0" t="s">
        <v>1682</v>
      </c>
      <c r="X2462" s="0" t="s">
        <v>1683</v>
      </c>
      <c r="Y2462" s="0" t="s">
        <v>1376</v>
      </c>
      <c r="Z2462" s="0" t="s">
        <v>573</v>
      </c>
      <c r="AA2462" s="0" t="n">
        <v>789856</v>
      </c>
      <c r="AB2462" s="197" t="n">
        <v>37027.875</v>
      </c>
      <c r="AC2462" s="197" t="n">
        <v>37027.875</v>
      </c>
    </row>
    <row r="2463" customFormat="false" ht="12.75" hidden="false" customHeight="false" outlineLevel="0" collapsed="false">
      <c r="A2463" s="191" t="str">
        <f aca="false">B2463&amp;" "&amp;C2463&amp;" "&amp;D2463</f>
        <v>US Natural Gas Physical</v>
      </c>
      <c r="B2463" s="191" t="str">
        <f aca="false">IF((LEFT(N2463,2)="US"),"US","")</f>
        <v>US</v>
      </c>
      <c r="C2463" s="191" t="str">
        <f aca="false">M2463</f>
        <v>Natural Gas</v>
      </c>
      <c r="D2463" s="191" t="str">
        <f aca="false">IF(ISNUMBER(FIND("Phy",N2463))=TRUE(),"Physical","Financial")</f>
        <v>Physical</v>
      </c>
      <c r="E2463" s="191" t="n">
        <f aca="false">IF(VLOOKUP(S2463,'DD-Lookup'!$J$6:$L$50,3,FALSE())="Monthly",(YEAR(AC2463)-YEAR(AB2463))*12+MONTH(AC2463)-MONTH(AB2463)+1,(AC2463-AB2463+1))</f>
        <v>1</v>
      </c>
      <c r="F2463" s="220" t="n">
        <f aca="false">E2463*SUM(P2463:Q2463)</f>
        <v>10000</v>
      </c>
      <c r="G2463" s="196" t="n">
        <v>1247192</v>
      </c>
      <c r="H2463" s="197" t="n">
        <v>37026.3796527778</v>
      </c>
      <c r="I2463" s="0" t="s">
        <v>1482</v>
      </c>
      <c r="M2463" s="0" t="s">
        <v>927</v>
      </c>
      <c r="N2463" s="0" t="s">
        <v>1371</v>
      </c>
      <c r="O2463" s="0" t="s">
        <v>1684</v>
      </c>
      <c r="P2463" s="198" t="n">
        <v>10000</v>
      </c>
      <c r="S2463" s="0" t="s">
        <v>1343</v>
      </c>
      <c r="T2463" s="0" t="s">
        <v>772</v>
      </c>
      <c r="U2463" s="200" t="n">
        <v>4.355</v>
      </c>
      <c r="V2463" s="0" t="s">
        <v>2736</v>
      </c>
      <c r="W2463" s="0" t="s">
        <v>1682</v>
      </c>
      <c r="X2463" s="0" t="s">
        <v>1683</v>
      </c>
      <c r="Y2463" s="0" t="s">
        <v>1376</v>
      </c>
      <c r="Z2463" s="0" t="s">
        <v>573</v>
      </c>
      <c r="AA2463" s="0" t="n">
        <v>789858</v>
      </c>
      <c r="AB2463" s="197" t="n">
        <v>37027.875</v>
      </c>
      <c r="AC2463" s="197" t="n">
        <v>37027.875</v>
      </c>
    </row>
    <row r="2464" customFormat="false" ht="12.75" hidden="false" customHeight="false" outlineLevel="0" collapsed="false">
      <c r="A2464" s="191" t="str">
        <f aca="false">B2464&amp;" "&amp;C2464&amp;" "&amp;D2464</f>
        <v>US Natural Gas Physical</v>
      </c>
      <c r="B2464" s="191" t="str">
        <f aca="false">IF((LEFT(N2464,2)="US"),"US","")</f>
        <v>US</v>
      </c>
      <c r="C2464" s="191" t="str">
        <f aca="false">M2464</f>
        <v>Natural Gas</v>
      </c>
      <c r="D2464" s="191" t="str">
        <f aca="false">IF(ISNUMBER(FIND("Phy",N2464))=TRUE(),"Physical","Financial")</f>
        <v>Physical</v>
      </c>
      <c r="E2464" s="191" t="n">
        <f aca="false">IF(VLOOKUP(S2464,'DD-Lookup'!$J$6:$L$50,3,FALSE())="Monthly",(YEAR(AC2464)-YEAR(AB2464))*12+MONTH(AC2464)-MONTH(AB2464)+1,(AC2464-AB2464+1))</f>
        <v>1</v>
      </c>
      <c r="F2464" s="220" t="n">
        <f aca="false">E2464*SUM(P2464:Q2464)</f>
        <v>5000</v>
      </c>
      <c r="G2464" s="196" t="n">
        <v>1247193</v>
      </c>
      <c r="H2464" s="197" t="n">
        <v>37026.3796759259</v>
      </c>
      <c r="I2464" s="0" t="s">
        <v>1420</v>
      </c>
      <c r="M2464" s="0" t="s">
        <v>927</v>
      </c>
      <c r="N2464" s="0" t="s">
        <v>1371</v>
      </c>
      <c r="O2464" s="0" t="s">
        <v>1651</v>
      </c>
      <c r="P2464" s="198" t="n">
        <v>5000</v>
      </c>
      <c r="S2464" s="0" t="s">
        <v>1343</v>
      </c>
      <c r="T2464" s="0" t="s">
        <v>772</v>
      </c>
      <c r="U2464" s="200" t="n">
        <v>4.82</v>
      </c>
      <c r="V2464" s="0" t="s">
        <v>1906</v>
      </c>
      <c r="W2464" s="0" t="s">
        <v>1635</v>
      </c>
      <c r="X2464" s="0" t="s">
        <v>1636</v>
      </c>
      <c r="Y2464" s="0" t="s">
        <v>1376</v>
      </c>
      <c r="Z2464" s="0" t="s">
        <v>573</v>
      </c>
      <c r="AA2464" s="0" t="n">
        <v>789859</v>
      </c>
      <c r="AB2464" s="197" t="n">
        <v>37027.875</v>
      </c>
      <c r="AC2464" s="197" t="n">
        <v>37027.875</v>
      </c>
    </row>
    <row r="2465" customFormat="false" ht="12.75" hidden="false" customHeight="false" outlineLevel="0" collapsed="false">
      <c r="A2465" s="191" t="str">
        <f aca="false">B2465&amp;" "&amp;C2465&amp;" "&amp;D2465</f>
        <v>US Natural Gas Physical</v>
      </c>
      <c r="B2465" s="191" t="str">
        <f aca="false">IF((LEFT(N2465,2)="US"),"US","")</f>
        <v>US</v>
      </c>
      <c r="C2465" s="191" t="str">
        <f aca="false">M2465</f>
        <v>Natural Gas</v>
      </c>
      <c r="D2465" s="191" t="str">
        <f aca="false">IF(ISNUMBER(FIND("Phy",N2465))=TRUE(),"Physical","Financial")</f>
        <v>Physical</v>
      </c>
      <c r="E2465" s="191" t="n">
        <f aca="false">IF(VLOOKUP(S2465,'DD-Lookup'!$J$6:$L$50,3,FALSE())="Monthly",(YEAR(AC2465)-YEAR(AB2465))*12+MONTH(AC2465)-MONTH(AB2465)+1,(AC2465-AB2465+1))</f>
        <v>1</v>
      </c>
      <c r="F2465" s="220" t="n">
        <f aca="false">E2465*SUM(P2465:Q2465)</f>
        <v>10000</v>
      </c>
      <c r="G2465" s="196" t="n">
        <v>1247194</v>
      </c>
      <c r="H2465" s="197" t="n">
        <v>37026.3797106482</v>
      </c>
      <c r="I2465" s="0" t="s">
        <v>2284</v>
      </c>
      <c r="M2465" s="0" t="s">
        <v>927</v>
      </c>
      <c r="N2465" s="0" t="s">
        <v>1371</v>
      </c>
      <c r="O2465" s="0" t="s">
        <v>1469</v>
      </c>
      <c r="P2465" s="198" t="n">
        <v>10000</v>
      </c>
      <c r="S2465" s="0" t="s">
        <v>1343</v>
      </c>
      <c r="T2465" s="0" t="s">
        <v>772</v>
      </c>
      <c r="U2465" s="200" t="n">
        <v>4.395</v>
      </c>
      <c r="V2465" s="0" t="s">
        <v>2711</v>
      </c>
      <c r="W2465" s="0" t="s">
        <v>1459</v>
      </c>
      <c r="X2465" s="0" t="s">
        <v>1460</v>
      </c>
      <c r="Y2465" s="0" t="s">
        <v>1376</v>
      </c>
      <c r="Z2465" s="0" t="s">
        <v>573</v>
      </c>
      <c r="AA2465" s="0" t="n">
        <v>789860</v>
      </c>
      <c r="AB2465" s="197" t="n">
        <v>37027.875</v>
      </c>
      <c r="AC2465" s="197" t="n">
        <v>37027.875</v>
      </c>
    </row>
    <row r="2466" customFormat="false" ht="12.75" hidden="false" customHeight="false" outlineLevel="0" collapsed="false">
      <c r="A2466" s="191" t="str">
        <f aca="false">B2466&amp;" "&amp;C2466&amp;" "&amp;D2466</f>
        <v>US Natural Gas Physical</v>
      </c>
      <c r="B2466" s="191" t="str">
        <f aca="false">IF((LEFT(N2466,2)="US"),"US","")</f>
        <v>US</v>
      </c>
      <c r="C2466" s="191" t="str">
        <f aca="false">M2466</f>
        <v>Natural Gas</v>
      </c>
      <c r="D2466" s="191" t="str">
        <f aca="false">IF(ISNUMBER(FIND("Phy",N2466))=TRUE(),"Physical","Financial")</f>
        <v>Physical</v>
      </c>
      <c r="E2466" s="191" t="n">
        <f aca="false">IF(VLOOKUP(S2466,'DD-Lookup'!$J$6:$L$50,3,FALSE())="Monthly",(YEAR(AC2466)-YEAR(AB2466))*12+MONTH(AC2466)-MONTH(AB2466)+1,(AC2466-AB2466+1))</f>
        <v>1</v>
      </c>
      <c r="F2466" s="220" t="n">
        <f aca="false">E2466*SUM(P2466:Q2466)</f>
        <v>10000</v>
      </c>
      <c r="G2466" s="196" t="n">
        <v>1247195</v>
      </c>
      <c r="H2466" s="197" t="n">
        <v>37026.3797453704</v>
      </c>
      <c r="I2466" s="0" t="s">
        <v>1328</v>
      </c>
      <c r="M2466" s="0" t="s">
        <v>927</v>
      </c>
      <c r="N2466" s="0" t="s">
        <v>1371</v>
      </c>
      <c r="O2466" s="0" t="s">
        <v>1557</v>
      </c>
      <c r="P2466" s="198" t="n">
        <v>10000</v>
      </c>
      <c r="S2466" s="0" t="s">
        <v>1343</v>
      </c>
      <c r="T2466" s="0" t="s">
        <v>772</v>
      </c>
      <c r="U2466" s="200" t="n">
        <v>4.435</v>
      </c>
      <c r="V2466" s="0" t="s">
        <v>2513</v>
      </c>
      <c r="W2466" s="0" t="s">
        <v>1504</v>
      </c>
      <c r="X2466" s="0" t="s">
        <v>1558</v>
      </c>
      <c r="Y2466" s="0" t="s">
        <v>1376</v>
      </c>
      <c r="Z2466" s="0" t="s">
        <v>573</v>
      </c>
      <c r="AA2466" s="0" t="n">
        <v>789861</v>
      </c>
      <c r="AB2466" s="197" t="n">
        <v>37027.875</v>
      </c>
      <c r="AC2466" s="197" t="n">
        <v>37027.875</v>
      </c>
    </row>
    <row r="2467" customFormat="false" ht="12.75" hidden="false" customHeight="false" outlineLevel="0" collapsed="false">
      <c r="A2467" s="191" t="str">
        <f aca="false">B2467&amp;" "&amp;C2467&amp;" "&amp;D2467</f>
        <v> Natural Gas Physical</v>
      </c>
      <c r="B2467" s="191" t="str">
        <f aca="false">IF((LEFT(N2467,2)="US"),"US","")</f>
        <v/>
      </c>
      <c r="C2467" s="191" t="str">
        <f aca="false">M2467</f>
        <v>Natural Gas</v>
      </c>
      <c r="D2467" s="191" t="str">
        <f aca="false">IF(ISNUMBER(FIND("Phy",N2467))=TRUE(),"Physical","Financial")</f>
        <v>Physical</v>
      </c>
      <c r="E2467" s="191" t="n">
        <f aca="false">IF(VLOOKUP(S2467,'DD-Lookup'!$J$6:$L$50,3,FALSE())="Monthly",(YEAR(AC2467)-YEAR(AB2467))*12+MONTH(AC2467)-MONTH(AB2467)+1,(AC2467-AB2467+1))</f>
        <v>1</v>
      </c>
      <c r="F2467" s="220" t="n">
        <f aca="false">E2467*SUM(P2467:Q2467)</f>
        <v>5000</v>
      </c>
      <c r="G2467" s="196" t="n">
        <v>1247196</v>
      </c>
      <c r="H2467" s="197" t="n">
        <v>37026.3797569444</v>
      </c>
      <c r="I2467" s="0" t="s">
        <v>2262</v>
      </c>
      <c r="M2467" s="0" t="s">
        <v>927</v>
      </c>
      <c r="N2467" s="0" t="s">
        <v>1719</v>
      </c>
      <c r="O2467" s="0" t="s">
        <v>2263</v>
      </c>
      <c r="P2467" s="198" t="n">
        <v>5000</v>
      </c>
      <c r="S2467" s="0" t="s">
        <v>1343</v>
      </c>
      <c r="T2467" s="0" t="s">
        <v>772</v>
      </c>
      <c r="U2467" s="200" t="n">
        <v>4.37</v>
      </c>
      <c r="V2467" s="0" t="s">
        <v>2264</v>
      </c>
      <c r="W2467" s="0" t="s">
        <v>2265</v>
      </c>
      <c r="X2467" s="0" t="s">
        <v>2266</v>
      </c>
      <c r="Y2467" s="0" t="s">
        <v>1376</v>
      </c>
      <c r="Z2467" s="0" t="s">
        <v>646</v>
      </c>
      <c r="AA2467" s="0" t="n">
        <v>789862</v>
      </c>
      <c r="AB2467" s="197" t="n">
        <v>37027.875</v>
      </c>
      <c r="AC2467" s="197" t="n">
        <v>37027.875</v>
      </c>
    </row>
    <row r="2468" customFormat="false" ht="12.75" hidden="false" customHeight="false" outlineLevel="0" collapsed="false">
      <c r="A2468" s="191" t="str">
        <f aca="false">B2468&amp;" "&amp;C2468&amp;" "&amp;D2468</f>
        <v>US Natural Gas Physical</v>
      </c>
      <c r="B2468" s="191" t="str">
        <f aca="false">IF((LEFT(N2468,2)="US"),"US","")</f>
        <v>US</v>
      </c>
      <c r="C2468" s="191" t="str">
        <f aca="false">M2468</f>
        <v>Natural Gas</v>
      </c>
      <c r="D2468" s="191" t="str">
        <f aca="false">IF(ISNUMBER(FIND("Phy",N2468))=TRUE(),"Physical","Financial")</f>
        <v>Physical</v>
      </c>
      <c r="E2468" s="191" t="n">
        <f aca="false">IF(VLOOKUP(S2468,'DD-Lookup'!$J$6:$L$50,3,FALSE())="Monthly",(YEAR(AC2468)-YEAR(AB2468))*12+MONTH(AC2468)-MONTH(AB2468)+1,(AC2468-AB2468+1))</f>
        <v>1</v>
      </c>
      <c r="F2468" s="220" t="n">
        <f aca="false">E2468*SUM(P2468:Q2468)</f>
        <v>25000</v>
      </c>
      <c r="G2468" s="196" t="n">
        <v>1247197</v>
      </c>
      <c r="H2468" s="197" t="n">
        <v>37026.3797800926</v>
      </c>
      <c r="I2468" s="0" t="s">
        <v>1661</v>
      </c>
      <c r="M2468" s="0" t="s">
        <v>927</v>
      </c>
      <c r="N2468" s="0" t="s">
        <v>1371</v>
      </c>
      <c r="O2468" s="0" t="s">
        <v>1553</v>
      </c>
      <c r="P2468" s="198" t="n">
        <v>25000</v>
      </c>
      <c r="S2468" s="0" t="s">
        <v>1343</v>
      </c>
      <c r="T2468" s="0" t="s">
        <v>772</v>
      </c>
      <c r="U2468" s="200" t="n">
        <v>4.43</v>
      </c>
      <c r="V2468" s="0" t="s">
        <v>2166</v>
      </c>
      <c r="W2468" s="0" t="s">
        <v>1555</v>
      </c>
      <c r="X2468" s="0" t="s">
        <v>1556</v>
      </c>
      <c r="Y2468" s="0" t="s">
        <v>1376</v>
      </c>
      <c r="Z2468" s="0" t="s">
        <v>573</v>
      </c>
      <c r="AA2468" s="0" t="n">
        <v>789863</v>
      </c>
      <c r="AB2468" s="197" t="n">
        <v>37027.875</v>
      </c>
      <c r="AC2468" s="197" t="n">
        <v>37027.875</v>
      </c>
    </row>
    <row r="2469" customFormat="false" ht="12.75" hidden="false" customHeight="false" outlineLevel="0" collapsed="false">
      <c r="A2469" s="191" t="str">
        <f aca="false">B2469&amp;" "&amp;C2469&amp;" "&amp;D2469</f>
        <v>US Natural Gas Physical</v>
      </c>
      <c r="B2469" s="191" t="str">
        <f aca="false">IF((LEFT(N2469,2)="US"),"US","")</f>
        <v>US</v>
      </c>
      <c r="C2469" s="191" t="str">
        <f aca="false">M2469</f>
        <v>Natural Gas</v>
      </c>
      <c r="D2469" s="191" t="str">
        <f aca="false">IF(ISNUMBER(FIND("Phy",N2469))=TRUE(),"Physical","Financial")</f>
        <v>Physical</v>
      </c>
      <c r="E2469" s="191" t="n">
        <f aca="false">IF(VLOOKUP(S2469,'DD-Lookup'!$J$6:$L$50,3,FALSE())="Monthly",(YEAR(AC2469)-YEAR(AB2469))*12+MONTH(AC2469)-MONTH(AB2469)+1,(AC2469-AB2469+1))</f>
        <v>1</v>
      </c>
      <c r="F2469" s="220" t="n">
        <f aca="false">E2469*SUM(P2469:Q2469)</f>
        <v>5000</v>
      </c>
      <c r="G2469" s="196" t="n">
        <v>1247198</v>
      </c>
      <c r="H2469" s="197" t="n">
        <v>37026.3797916667</v>
      </c>
      <c r="I2469" s="0" t="s">
        <v>2329</v>
      </c>
      <c r="M2469" s="0" t="s">
        <v>927</v>
      </c>
      <c r="N2469" s="0" t="s">
        <v>1371</v>
      </c>
      <c r="O2469" s="0" t="s">
        <v>1503</v>
      </c>
      <c r="P2469" s="198" t="n">
        <v>5000</v>
      </c>
      <c r="S2469" s="0" t="s">
        <v>1343</v>
      </c>
      <c r="T2469" s="0" t="s">
        <v>772</v>
      </c>
      <c r="U2469" s="200" t="n">
        <v>4.68</v>
      </c>
      <c r="V2469" s="0" t="s">
        <v>2330</v>
      </c>
      <c r="W2469" s="0" t="s">
        <v>1504</v>
      </c>
      <c r="X2469" s="0" t="s">
        <v>1505</v>
      </c>
      <c r="Y2469" s="0" t="s">
        <v>1376</v>
      </c>
      <c r="Z2469" s="0" t="s">
        <v>573</v>
      </c>
      <c r="AA2469" s="0" t="n">
        <v>789864</v>
      </c>
      <c r="AB2469" s="197" t="n">
        <v>37027.875</v>
      </c>
      <c r="AC2469" s="197" t="n">
        <v>37027.875</v>
      </c>
    </row>
    <row r="2470" customFormat="false" ht="12.75" hidden="false" customHeight="false" outlineLevel="0" collapsed="false">
      <c r="A2470" s="191" t="str">
        <f aca="false">B2470&amp;" "&amp;C2470&amp;" "&amp;D2470</f>
        <v>US Natural Gas Financial</v>
      </c>
      <c r="B2470" s="191" t="str">
        <f aca="false">IF((LEFT(N2470,2)="US"),"US","")</f>
        <v>US</v>
      </c>
      <c r="C2470" s="191" t="str">
        <f aca="false">M2470</f>
        <v>Natural Gas</v>
      </c>
      <c r="D2470" s="191" t="str">
        <f aca="false">IF(ISNUMBER(FIND("Phy",N2470))=TRUE(),"Physical","Financial")</f>
        <v>Financial</v>
      </c>
      <c r="E2470" s="191" t="n">
        <f aca="false">IF(VLOOKUP(S2470,'DD-Lookup'!$J$6:$L$50,3,FALSE())="Monthly",(YEAR(AC2470)-YEAR(AB2470))*12+MONTH(AC2470)-MONTH(AB2470)+1,(AC2470-AB2470+1))</f>
        <v>30</v>
      </c>
      <c r="F2470" s="220" t="n">
        <f aca="false">E2470*SUM(P2470:Q2470)</f>
        <v>300000</v>
      </c>
      <c r="G2470" s="196" t="n">
        <v>1247200</v>
      </c>
      <c r="H2470" s="197" t="n">
        <v>37026.3798148148</v>
      </c>
      <c r="I2470" s="0" t="s">
        <v>1306</v>
      </c>
      <c r="M2470" s="0" t="s">
        <v>927</v>
      </c>
      <c r="N2470" s="0" t="s">
        <v>1399</v>
      </c>
      <c r="O2470" s="0" t="s">
        <v>1913</v>
      </c>
      <c r="Q2470" s="198" t="n">
        <v>10000</v>
      </c>
      <c r="S2470" s="0" t="s">
        <v>1343</v>
      </c>
      <c r="T2470" s="0" t="s">
        <v>772</v>
      </c>
      <c r="U2470" s="200" t="n">
        <v>-0.055</v>
      </c>
      <c r="V2470" s="0" t="s">
        <v>1924</v>
      </c>
      <c r="W2470" s="0" t="s">
        <v>1915</v>
      </c>
      <c r="X2470" s="0" t="s">
        <v>1916</v>
      </c>
      <c r="Y2470" s="0" t="s">
        <v>893</v>
      </c>
      <c r="Z2470" s="0" t="s">
        <v>573</v>
      </c>
      <c r="AA2470" s="0" t="s">
        <v>2737</v>
      </c>
      <c r="AB2470" s="197" t="n">
        <v>37043.875</v>
      </c>
      <c r="AC2470" s="197" t="n">
        <v>37072.875</v>
      </c>
      <c r="AD2470" s="0" t="n">
        <f aca="false">(AC2470-AB2470+1)*SUM(P2470:Q2470)</f>
        <v>300000</v>
      </c>
    </row>
    <row r="2471" customFormat="false" ht="12.75" hidden="false" customHeight="false" outlineLevel="0" collapsed="false">
      <c r="A2471" s="191" t="str">
        <f aca="false">B2471&amp;" "&amp;C2471&amp;" "&amp;D2471</f>
        <v>US Natural Gas Physical</v>
      </c>
      <c r="B2471" s="191" t="str">
        <f aca="false">IF((LEFT(N2471,2)="US"),"US","")</f>
        <v>US</v>
      </c>
      <c r="C2471" s="191" t="str">
        <f aca="false">M2471</f>
        <v>Natural Gas</v>
      </c>
      <c r="D2471" s="191" t="str">
        <f aca="false">IF(ISNUMBER(FIND("Phy",N2471))=TRUE(),"Physical","Financial")</f>
        <v>Physical</v>
      </c>
      <c r="E2471" s="191" t="n">
        <f aca="false">IF(VLOOKUP(S2471,'DD-Lookup'!$J$6:$L$50,3,FALSE())="Monthly",(YEAR(AC2471)-YEAR(AB2471))*12+MONTH(AC2471)-MONTH(AB2471)+1,(AC2471-AB2471+1))</f>
        <v>1</v>
      </c>
      <c r="F2471" s="220" t="n">
        <f aca="false">E2471*SUM(P2471:Q2471)</f>
        <v>10000</v>
      </c>
      <c r="G2471" s="196" t="n">
        <v>1247201</v>
      </c>
      <c r="H2471" s="197" t="n">
        <v>37026.3798263889</v>
      </c>
      <c r="I2471" s="0" t="s">
        <v>1364</v>
      </c>
      <c r="M2471" s="0" t="s">
        <v>927</v>
      </c>
      <c r="N2471" s="0" t="s">
        <v>1371</v>
      </c>
      <c r="O2471" s="0" t="s">
        <v>1553</v>
      </c>
      <c r="Q2471" s="198" t="n">
        <v>10000</v>
      </c>
      <c r="S2471" s="0" t="s">
        <v>1343</v>
      </c>
      <c r="T2471" s="0" t="s">
        <v>772</v>
      </c>
      <c r="U2471" s="200" t="n">
        <v>4.44</v>
      </c>
      <c r="V2471" s="0" t="s">
        <v>1598</v>
      </c>
      <c r="W2471" s="0" t="s">
        <v>1555</v>
      </c>
      <c r="X2471" s="0" t="s">
        <v>1556</v>
      </c>
      <c r="Y2471" s="0" t="s">
        <v>1376</v>
      </c>
      <c r="Z2471" s="0" t="s">
        <v>573</v>
      </c>
      <c r="AA2471" s="0" t="n">
        <v>789866</v>
      </c>
      <c r="AB2471" s="197" t="n">
        <v>37027.875</v>
      </c>
      <c r="AC2471" s="197" t="n">
        <v>37027.875</v>
      </c>
    </row>
    <row r="2472" customFormat="false" ht="12.75" hidden="false" customHeight="false" outlineLevel="0" collapsed="false">
      <c r="A2472" s="191" t="str">
        <f aca="false">B2472&amp;" "&amp;C2472&amp;" "&amp;D2472</f>
        <v>US Natural Gas Physical</v>
      </c>
      <c r="B2472" s="191" t="str">
        <f aca="false">IF((LEFT(N2472,2)="US"),"US","")</f>
        <v>US</v>
      </c>
      <c r="C2472" s="191" t="str">
        <f aca="false">M2472</f>
        <v>Natural Gas</v>
      </c>
      <c r="D2472" s="191" t="str">
        <f aca="false">IF(ISNUMBER(FIND("Phy",N2472))=TRUE(),"Physical","Financial")</f>
        <v>Physical</v>
      </c>
      <c r="E2472" s="191" t="n">
        <f aca="false">IF(VLOOKUP(S2472,'DD-Lookup'!$J$6:$L$50,3,FALSE())="Monthly",(YEAR(AC2472)-YEAR(AB2472))*12+MONTH(AC2472)-MONTH(AB2472)+1,(AC2472-AB2472+1))</f>
        <v>1</v>
      </c>
      <c r="F2472" s="220" t="n">
        <f aca="false">E2472*SUM(P2472:Q2472)</f>
        <v>10000</v>
      </c>
      <c r="G2472" s="196" t="n">
        <v>1247202</v>
      </c>
      <c r="H2472" s="197" t="n">
        <v>37026.3798842593</v>
      </c>
      <c r="I2472" s="0" t="s">
        <v>1430</v>
      </c>
      <c r="M2472" s="0" t="s">
        <v>927</v>
      </c>
      <c r="N2472" s="0" t="s">
        <v>1371</v>
      </c>
      <c r="O2472" s="0" t="s">
        <v>1680</v>
      </c>
      <c r="P2472" s="198" t="n">
        <v>10000</v>
      </c>
      <c r="S2472" s="0" t="s">
        <v>1343</v>
      </c>
      <c r="T2472" s="0" t="s">
        <v>772</v>
      </c>
      <c r="U2472" s="200" t="n">
        <v>4.3425</v>
      </c>
      <c r="V2472" s="0" t="s">
        <v>2137</v>
      </c>
      <c r="W2472" s="0" t="s">
        <v>1682</v>
      </c>
      <c r="X2472" s="0" t="s">
        <v>1683</v>
      </c>
      <c r="Y2472" s="0" t="s">
        <v>1376</v>
      </c>
      <c r="Z2472" s="0" t="s">
        <v>573</v>
      </c>
      <c r="AA2472" s="0" t="n">
        <v>789867</v>
      </c>
      <c r="AB2472" s="197" t="n">
        <v>37027.875</v>
      </c>
      <c r="AC2472" s="197" t="n">
        <v>37027.875</v>
      </c>
    </row>
    <row r="2473" customFormat="false" ht="12.75" hidden="false" customHeight="false" outlineLevel="0" collapsed="false">
      <c r="A2473" s="191" t="str">
        <f aca="false">B2473&amp;" "&amp;C2473&amp;" "&amp;D2473</f>
        <v> Natural Gas Physical</v>
      </c>
      <c r="B2473" s="191" t="str">
        <f aca="false">IF((LEFT(N2473,2)="US"),"US","")</f>
        <v/>
      </c>
      <c r="C2473" s="191" t="str">
        <f aca="false">M2473</f>
        <v>Natural Gas</v>
      </c>
      <c r="D2473" s="191" t="str">
        <f aca="false">IF(ISNUMBER(FIND("Phy",N2473))=TRUE(),"Physical","Financial")</f>
        <v>Physical</v>
      </c>
      <c r="E2473" s="191" t="n">
        <f aca="false">IF(VLOOKUP(S2473,'DD-Lookup'!$J$6:$L$50,3,FALSE())="Monthly",(YEAR(AC2473)-YEAR(AB2473))*12+MONTH(AC2473)-MONTH(AB2473)+1,(AC2473-AB2473+1))</f>
        <v>16</v>
      </c>
      <c r="F2473" s="220" t="n">
        <f aca="false">E2473*SUM(P2473:Q2473)</f>
        <v>80000</v>
      </c>
      <c r="G2473" s="196" t="n">
        <v>1247203</v>
      </c>
      <c r="H2473" s="197" t="n">
        <v>37026.3799074074</v>
      </c>
      <c r="I2473" s="0" t="s">
        <v>2407</v>
      </c>
      <c r="M2473" s="0" t="s">
        <v>927</v>
      </c>
      <c r="N2473" s="0" t="s">
        <v>1719</v>
      </c>
      <c r="O2473" s="0" t="s">
        <v>2484</v>
      </c>
      <c r="P2473" s="198" t="n">
        <v>5000</v>
      </c>
      <c r="S2473" s="0" t="s">
        <v>327</v>
      </c>
      <c r="T2473" s="0" t="s">
        <v>1721</v>
      </c>
      <c r="U2473" s="200" t="n">
        <v>6.02</v>
      </c>
      <c r="V2473" s="0" t="s">
        <v>2408</v>
      </c>
      <c r="W2473" s="0" t="s">
        <v>2317</v>
      </c>
      <c r="X2473" s="0" t="s">
        <v>1724</v>
      </c>
      <c r="Y2473" s="0" t="s">
        <v>1376</v>
      </c>
      <c r="Z2473" s="0" t="s">
        <v>646</v>
      </c>
      <c r="AA2473" s="0" t="n">
        <v>789868</v>
      </c>
      <c r="AB2473" s="197" t="n">
        <v>37027.875</v>
      </c>
      <c r="AC2473" s="197" t="n">
        <v>37042.875</v>
      </c>
    </row>
    <row r="2474" customFormat="false" ht="12.75" hidden="false" customHeight="false" outlineLevel="0" collapsed="false">
      <c r="A2474" s="191" t="str">
        <f aca="false">B2474&amp;" "&amp;C2474&amp;" "&amp;D2474</f>
        <v>US Natural Gas Physical</v>
      </c>
      <c r="B2474" s="191" t="str">
        <f aca="false">IF((LEFT(N2474,2)="US"),"US","")</f>
        <v>US</v>
      </c>
      <c r="C2474" s="191" t="str">
        <f aca="false">M2474</f>
        <v>Natural Gas</v>
      </c>
      <c r="D2474" s="191" t="str">
        <f aca="false">IF(ISNUMBER(FIND("Phy",N2474))=TRUE(),"Physical","Financial")</f>
        <v>Physical</v>
      </c>
      <c r="E2474" s="191" t="n">
        <f aca="false">IF(VLOOKUP(S2474,'DD-Lookup'!$J$6:$L$50,3,FALSE())="Monthly",(YEAR(AC2474)-YEAR(AB2474))*12+MONTH(AC2474)-MONTH(AB2474)+1,(AC2474-AB2474+1))</f>
        <v>1</v>
      </c>
      <c r="F2474" s="220" t="n">
        <f aca="false">E2474*SUM(P2474:Q2474)</f>
        <v>5000</v>
      </c>
      <c r="G2474" s="196" t="n">
        <v>1247204</v>
      </c>
      <c r="H2474" s="197" t="n">
        <v>37026.3799074074</v>
      </c>
      <c r="I2474" s="0" t="s">
        <v>2000</v>
      </c>
      <c r="M2474" s="0" t="s">
        <v>927</v>
      </c>
      <c r="N2474" s="0" t="s">
        <v>1371</v>
      </c>
      <c r="O2474" s="0" t="s">
        <v>1534</v>
      </c>
      <c r="Q2474" s="198" t="n">
        <v>5000</v>
      </c>
      <c r="S2474" s="0" t="s">
        <v>1343</v>
      </c>
      <c r="T2474" s="0" t="s">
        <v>772</v>
      </c>
      <c r="U2474" s="200" t="n">
        <v>4.66</v>
      </c>
      <c r="V2474" s="0" t="s">
        <v>2109</v>
      </c>
      <c r="W2474" s="0" t="s">
        <v>1504</v>
      </c>
      <c r="X2474" s="0" t="s">
        <v>1505</v>
      </c>
      <c r="Y2474" s="0" t="s">
        <v>1376</v>
      </c>
      <c r="Z2474" s="0" t="s">
        <v>573</v>
      </c>
      <c r="AA2474" s="0" t="n">
        <v>789869</v>
      </c>
      <c r="AB2474" s="197" t="n">
        <v>37027.875</v>
      </c>
      <c r="AC2474" s="197" t="n">
        <v>37027.875</v>
      </c>
    </row>
    <row r="2475" customFormat="false" ht="12.75" hidden="false" customHeight="false" outlineLevel="0" collapsed="false">
      <c r="A2475" s="191" t="str">
        <f aca="false">B2475&amp;" "&amp;C2475&amp;" "&amp;D2475</f>
        <v>US Natural Gas Physical</v>
      </c>
      <c r="B2475" s="191" t="str">
        <f aca="false">IF((LEFT(N2475,2)="US"),"US","")</f>
        <v>US</v>
      </c>
      <c r="C2475" s="191" t="str">
        <f aca="false">M2475</f>
        <v>Natural Gas</v>
      </c>
      <c r="D2475" s="191" t="str">
        <f aca="false">IF(ISNUMBER(FIND("Phy",N2475))=TRUE(),"Physical","Financial")</f>
        <v>Physical</v>
      </c>
      <c r="E2475" s="191" t="n">
        <f aca="false">IF(VLOOKUP(S2475,'DD-Lookup'!$J$6:$L$50,3,FALSE())="Monthly",(YEAR(AC2475)-YEAR(AB2475))*12+MONTH(AC2475)-MONTH(AB2475)+1,(AC2475-AB2475+1))</f>
        <v>1</v>
      </c>
      <c r="F2475" s="220" t="n">
        <f aca="false">E2475*SUM(P2475:Q2475)</f>
        <v>5000</v>
      </c>
      <c r="G2475" s="196" t="n">
        <v>1247205</v>
      </c>
      <c r="H2475" s="197" t="n">
        <v>37026.3799074074</v>
      </c>
      <c r="I2475" s="0" t="s">
        <v>1357</v>
      </c>
      <c r="M2475" s="0" t="s">
        <v>927</v>
      </c>
      <c r="N2475" s="0" t="s">
        <v>1371</v>
      </c>
      <c r="O2475" s="0" t="s">
        <v>1566</v>
      </c>
      <c r="Q2475" s="198" t="n">
        <v>5000</v>
      </c>
      <c r="S2475" s="0" t="s">
        <v>1343</v>
      </c>
      <c r="T2475" s="0" t="s">
        <v>772</v>
      </c>
      <c r="U2475" s="200" t="n">
        <v>4.4</v>
      </c>
      <c r="V2475" s="0" t="s">
        <v>2733</v>
      </c>
      <c r="W2475" s="0" t="s">
        <v>1567</v>
      </c>
      <c r="X2475" s="0" t="s">
        <v>1568</v>
      </c>
      <c r="Y2475" s="0" t="s">
        <v>1376</v>
      </c>
      <c r="Z2475" s="0" t="s">
        <v>573</v>
      </c>
      <c r="AA2475" s="0" t="n">
        <v>789870</v>
      </c>
      <c r="AB2475" s="197" t="n">
        <v>37027.875</v>
      </c>
      <c r="AC2475" s="197" t="n">
        <v>37027.875</v>
      </c>
    </row>
    <row r="2476" customFormat="false" ht="12.75" hidden="false" customHeight="false" outlineLevel="0" collapsed="false">
      <c r="A2476" s="191" t="str">
        <f aca="false">B2476&amp;" "&amp;C2476&amp;" "&amp;D2476</f>
        <v> Metals Financial</v>
      </c>
      <c r="B2476" s="191" t="str">
        <f aca="false">IF((LEFT(N2476,2)="US"),"US","")</f>
        <v/>
      </c>
      <c r="C2476" s="191" t="str">
        <f aca="false">M2476</f>
        <v>Metals</v>
      </c>
      <c r="D2476" s="191" t="str">
        <f aca="false">IF(ISNUMBER(FIND("Phy",N2476))=TRUE(),"Physical","Financial")</f>
        <v>Financial</v>
      </c>
      <c r="E2476" s="191" t="n">
        <f aca="false">IF(VLOOKUP(S2476,'DD-Lookup'!$J$6:$L$50,3,FALSE())="Monthly",(YEAR(AC2476)-YEAR(AB2476))*12+MONTH(AC2476)-MONTH(AB2476)+1,(AC2476-AB2476+1))</f>
        <v>1</v>
      </c>
      <c r="F2476" s="220" t="n">
        <f aca="false">E2476*SUM(P2476:Q2476)</f>
        <v>20</v>
      </c>
      <c r="G2476" s="196" t="n">
        <v>1247206</v>
      </c>
      <c r="H2476" s="197" t="n">
        <v>37026.3799189815</v>
      </c>
      <c r="I2476" s="0" t="s">
        <v>982</v>
      </c>
      <c r="M2476" s="0" t="s">
        <v>768</v>
      </c>
      <c r="N2476" s="0" t="s">
        <v>769</v>
      </c>
      <c r="O2476" s="0" t="s">
        <v>770</v>
      </c>
      <c r="Q2476" s="198" t="n">
        <v>20</v>
      </c>
      <c r="S2476" s="0" t="s">
        <v>771</v>
      </c>
      <c r="T2476" s="0" t="s">
        <v>772</v>
      </c>
      <c r="U2476" s="200" t="n">
        <v>1673</v>
      </c>
      <c r="V2476" s="0" t="s">
        <v>990</v>
      </c>
      <c r="W2476" s="0" t="s">
        <v>820</v>
      </c>
      <c r="X2476" s="0" t="s">
        <v>775</v>
      </c>
      <c r="Y2476" s="0" t="s">
        <v>776</v>
      </c>
      <c r="Z2476" s="0" t="s">
        <v>777</v>
      </c>
      <c r="AA2476" s="0" t="n">
        <v>2129912</v>
      </c>
    </row>
    <row r="2477" customFormat="false" ht="12.75" hidden="false" customHeight="false" outlineLevel="0" collapsed="false">
      <c r="A2477" s="191" t="str">
        <f aca="false">B2477&amp;" "&amp;C2477&amp;" "&amp;D2477</f>
        <v>US Natural Gas Physical</v>
      </c>
      <c r="B2477" s="191" t="str">
        <f aca="false">IF((LEFT(N2477,2)="US"),"US","")</f>
        <v>US</v>
      </c>
      <c r="C2477" s="191" t="str">
        <f aca="false">M2477</f>
        <v>Natural Gas</v>
      </c>
      <c r="D2477" s="191" t="str">
        <f aca="false">IF(ISNUMBER(FIND("Phy",N2477))=TRUE(),"Physical","Financial")</f>
        <v>Physical</v>
      </c>
      <c r="E2477" s="191" t="n">
        <f aca="false">IF(VLOOKUP(S2477,'DD-Lookup'!$J$6:$L$50,3,FALSE())="Monthly",(YEAR(AC2477)-YEAR(AB2477))*12+MONTH(AC2477)-MONTH(AB2477)+1,(AC2477-AB2477+1))</f>
        <v>1</v>
      </c>
      <c r="F2477" s="220" t="n">
        <f aca="false">E2477*SUM(P2477:Q2477)</f>
        <v>5000</v>
      </c>
      <c r="G2477" s="196" t="n">
        <v>1247207</v>
      </c>
      <c r="H2477" s="197" t="n">
        <v>37026.3799884259</v>
      </c>
      <c r="I2477" s="0" t="s">
        <v>1430</v>
      </c>
      <c r="M2477" s="0" t="s">
        <v>927</v>
      </c>
      <c r="N2477" s="0" t="s">
        <v>1371</v>
      </c>
      <c r="O2477" s="0" t="s">
        <v>1696</v>
      </c>
      <c r="P2477" s="198" t="n">
        <v>5000</v>
      </c>
      <c r="S2477" s="0" t="s">
        <v>1343</v>
      </c>
      <c r="T2477" s="0" t="s">
        <v>772</v>
      </c>
      <c r="U2477" s="200" t="n">
        <v>4.37</v>
      </c>
      <c r="V2477" s="0" t="s">
        <v>2137</v>
      </c>
      <c r="W2477" s="0" t="s">
        <v>1567</v>
      </c>
      <c r="X2477" s="0" t="s">
        <v>1683</v>
      </c>
      <c r="Y2477" s="0" t="s">
        <v>1376</v>
      </c>
      <c r="Z2477" s="0" t="s">
        <v>573</v>
      </c>
      <c r="AA2477" s="0" t="n">
        <v>789873</v>
      </c>
      <c r="AB2477" s="197" t="n">
        <v>37027.875</v>
      </c>
      <c r="AC2477" s="197" t="n">
        <v>37027.875</v>
      </c>
    </row>
    <row r="2478" customFormat="false" ht="12.75" hidden="false" customHeight="false" outlineLevel="0" collapsed="false">
      <c r="A2478" s="191" t="str">
        <f aca="false">B2478&amp;" "&amp;C2478&amp;" "&amp;D2478</f>
        <v>US Natural Gas Physical</v>
      </c>
      <c r="B2478" s="191" t="str">
        <f aca="false">IF((LEFT(N2478,2)="US"),"US","")</f>
        <v>US</v>
      </c>
      <c r="C2478" s="191" t="str">
        <f aca="false">M2478</f>
        <v>Natural Gas</v>
      </c>
      <c r="D2478" s="191" t="str">
        <f aca="false">IF(ISNUMBER(FIND("Phy",N2478))=TRUE(),"Physical","Financial")</f>
        <v>Physical</v>
      </c>
      <c r="E2478" s="191" t="n">
        <f aca="false">IF(VLOOKUP(S2478,'DD-Lookup'!$J$6:$L$50,3,FALSE())="Monthly",(YEAR(AC2478)-YEAR(AB2478))*12+MONTH(AC2478)-MONTH(AB2478)+1,(AC2478-AB2478+1))</f>
        <v>1</v>
      </c>
      <c r="F2478" s="220" t="n">
        <f aca="false">E2478*SUM(P2478:Q2478)</f>
        <v>15000</v>
      </c>
      <c r="G2478" s="196" t="n">
        <v>1247208</v>
      </c>
      <c r="H2478" s="197" t="n">
        <v>37026.38</v>
      </c>
      <c r="I2478" s="0" t="s">
        <v>1976</v>
      </c>
      <c r="M2478" s="0" t="s">
        <v>927</v>
      </c>
      <c r="N2478" s="0" t="s">
        <v>1371</v>
      </c>
      <c r="O2478" s="0" t="s">
        <v>1553</v>
      </c>
      <c r="Q2478" s="198" t="n">
        <v>15000</v>
      </c>
      <c r="S2478" s="0" t="s">
        <v>1343</v>
      </c>
      <c r="T2478" s="0" t="s">
        <v>772</v>
      </c>
      <c r="U2478" s="200" t="n">
        <v>4.435</v>
      </c>
      <c r="V2478" s="0" t="s">
        <v>2257</v>
      </c>
      <c r="W2478" s="0" t="s">
        <v>1555</v>
      </c>
      <c r="X2478" s="0" t="s">
        <v>1556</v>
      </c>
      <c r="Y2478" s="0" t="s">
        <v>1376</v>
      </c>
      <c r="Z2478" s="0" t="s">
        <v>573</v>
      </c>
      <c r="AA2478" s="0" t="n">
        <v>789874</v>
      </c>
      <c r="AB2478" s="197" t="n">
        <v>37027.875</v>
      </c>
      <c r="AC2478" s="197" t="n">
        <v>37027.875</v>
      </c>
    </row>
    <row r="2479" customFormat="false" ht="12.75" hidden="false" customHeight="false" outlineLevel="0" collapsed="false">
      <c r="A2479" s="191" t="str">
        <f aca="false">B2479&amp;" "&amp;C2479&amp;" "&amp;D2479</f>
        <v>US Natural Gas Physical</v>
      </c>
      <c r="B2479" s="191" t="str">
        <f aca="false">IF((LEFT(N2479,2)="US"),"US","")</f>
        <v>US</v>
      </c>
      <c r="C2479" s="191" t="str">
        <f aca="false">M2479</f>
        <v>Natural Gas</v>
      </c>
      <c r="D2479" s="191" t="str">
        <f aca="false">IF(ISNUMBER(FIND("Phy",N2479))=TRUE(),"Physical","Financial")</f>
        <v>Physical</v>
      </c>
      <c r="E2479" s="191" t="n">
        <f aca="false">IF(VLOOKUP(S2479,'DD-Lookup'!$J$6:$L$50,3,FALSE())="Monthly",(YEAR(AC2479)-YEAR(AB2479))*12+MONTH(AC2479)-MONTH(AB2479)+1,(AC2479-AB2479+1))</f>
        <v>1</v>
      </c>
      <c r="F2479" s="220" t="n">
        <f aca="false">E2479*SUM(P2479:Q2479)</f>
        <v>10000</v>
      </c>
      <c r="G2479" s="196" t="n">
        <v>1247209</v>
      </c>
      <c r="H2479" s="197" t="n">
        <v>37026.3800115741</v>
      </c>
      <c r="I2479" s="0" t="s">
        <v>1430</v>
      </c>
      <c r="M2479" s="0" t="s">
        <v>927</v>
      </c>
      <c r="N2479" s="0" t="s">
        <v>1371</v>
      </c>
      <c r="O2479" s="0" t="s">
        <v>1457</v>
      </c>
      <c r="P2479" s="198" t="n">
        <v>10000</v>
      </c>
      <c r="S2479" s="0" t="s">
        <v>1343</v>
      </c>
      <c r="T2479" s="0" t="s">
        <v>772</v>
      </c>
      <c r="U2479" s="200" t="n">
        <v>4.39</v>
      </c>
      <c r="V2479" s="0" t="s">
        <v>1559</v>
      </c>
      <c r="W2479" s="0" t="s">
        <v>1459</v>
      </c>
      <c r="X2479" s="0" t="s">
        <v>1460</v>
      </c>
      <c r="Y2479" s="0" t="s">
        <v>1376</v>
      </c>
      <c r="Z2479" s="0" t="s">
        <v>573</v>
      </c>
      <c r="AA2479" s="0" t="n">
        <v>789875</v>
      </c>
      <c r="AB2479" s="197" t="n">
        <v>37027.875</v>
      </c>
      <c r="AC2479" s="197" t="n">
        <v>37027.875</v>
      </c>
    </row>
    <row r="2480" customFormat="false" ht="12.75" hidden="false" customHeight="false" outlineLevel="0" collapsed="false">
      <c r="A2480" s="191" t="str">
        <f aca="false">B2480&amp;" "&amp;C2480&amp;" "&amp;D2480</f>
        <v>US Natural Gas Physical</v>
      </c>
      <c r="B2480" s="191" t="str">
        <f aca="false">IF((LEFT(N2480,2)="US"),"US","")</f>
        <v>US</v>
      </c>
      <c r="C2480" s="191" t="str">
        <f aca="false">M2480</f>
        <v>Natural Gas</v>
      </c>
      <c r="D2480" s="191" t="str">
        <f aca="false">IF(ISNUMBER(FIND("Phy",N2480))=TRUE(),"Physical","Financial")</f>
        <v>Physical</v>
      </c>
      <c r="E2480" s="191" t="n">
        <f aca="false">IF(VLOOKUP(S2480,'DD-Lookup'!$J$6:$L$50,3,FALSE())="Monthly",(YEAR(AC2480)-YEAR(AB2480))*12+MONTH(AC2480)-MONTH(AB2480)+1,(AC2480-AB2480+1))</f>
        <v>1</v>
      </c>
      <c r="F2480" s="220" t="n">
        <f aca="false">E2480*SUM(P2480:Q2480)</f>
        <v>5000</v>
      </c>
      <c r="G2480" s="196" t="n">
        <v>1247210</v>
      </c>
      <c r="H2480" s="197" t="n">
        <v>37026.3800810185</v>
      </c>
      <c r="I2480" s="0" t="s">
        <v>1571</v>
      </c>
      <c r="M2480" s="0" t="s">
        <v>927</v>
      </c>
      <c r="N2480" s="0" t="s">
        <v>1371</v>
      </c>
      <c r="O2480" s="0" t="s">
        <v>1751</v>
      </c>
      <c r="P2480" s="198" t="n">
        <v>5000</v>
      </c>
      <c r="S2480" s="0" t="s">
        <v>1343</v>
      </c>
      <c r="T2480" s="0" t="s">
        <v>772</v>
      </c>
      <c r="U2480" s="200" t="n">
        <v>3.35</v>
      </c>
      <c r="V2480" s="0" t="s">
        <v>1674</v>
      </c>
      <c r="W2480" s="0" t="s">
        <v>1752</v>
      </c>
      <c r="X2480" s="0" t="s">
        <v>1676</v>
      </c>
      <c r="Y2480" s="0" t="s">
        <v>1376</v>
      </c>
      <c r="Z2480" s="0" t="s">
        <v>573</v>
      </c>
      <c r="AA2480" s="0" t="n">
        <v>789876</v>
      </c>
      <c r="AB2480" s="197" t="n">
        <v>37027.875</v>
      </c>
      <c r="AC2480" s="197" t="n">
        <v>37027.875</v>
      </c>
    </row>
    <row r="2481" customFormat="false" ht="12.75" hidden="false" customHeight="false" outlineLevel="0" collapsed="false">
      <c r="A2481" s="191" t="str">
        <f aca="false">B2481&amp;" "&amp;C2481&amp;" "&amp;D2481</f>
        <v>US Natural Gas Physical</v>
      </c>
      <c r="B2481" s="191" t="str">
        <f aca="false">IF((LEFT(N2481,2)="US"),"US","")</f>
        <v>US</v>
      </c>
      <c r="C2481" s="191" t="str">
        <f aca="false">M2481</f>
        <v>Natural Gas</v>
      </c>
      <c r="D2481" s="191" t="str">
        <f aca="false">IF(ISNUMBER(FIND("Phy",N2481))=TRUE(),"Physical","Financial")</f>
        <v>Physical</v>
      </c>
      <c r="E2481" s="191" t="n">
        <f aca="false">IF(VLOOKUP(S2481,'DD-Lookup'!$J$6:$L$50,3,FALSE())="Monthly",(YEAR(AC2481)-YEAR(AB2481))*12+MONTH(AC2481)-MONTH(AB2481)+1,(AC2481-AB2481+1))</f>
        <v>1</v>
      </c>
      <c r="F2481" s="220" t="n">
        <f aca="false">E2481*SUM(P2481:Q2481)</f>
        <v>5000</v>
      </c>
      <c r="G2481" s="196" t="n">
        <v>1247211</v>
      </c>
      <c r="H2481" s="197" t="n">
        <v>37026.3801041667</v>
      </c>
      <c r="I2481" s="0" t="s">
        <v>1228</v>
      </c>
      <c r="M2481" s="0" t="s">
        <v>927</v>
      </c>
      <c r="N2481" s="0" t="s">
        <v>1371</v>
      </c>
      <c r="O2481" s="0" t="s">
        <v>1689</v>
      </c>
      <c r="P2481" s="198" t="n">
        <v>5000</v>
      </c>
      <c r="S2481" s="0" t="s">
        <v>1343</v>
      </c>
      <c r="T2481" s="0" t="s">
        <v>772</v>
      </c>
      <c r="U2481" s="200" t="n">
        <v>5.85</v>
      </c>
      <c r="V2481" s="0" t="s">
        <v>2510</v>
      </c>
      <c r="W2481" s="0" t="s">
        <v>1675</v>
      </c>
      <c r="X2481" s="0" t="s">
        <v>1676</v>
      </c>
      <c r="Y2481" s="0" t="s">
        <v>1376</v>
      </c>
      <c r="Z2481" s="0" t="s">
        <v>573</v>
      </c>
      <c r="AA2481" s="0" t="n">
        <v>789877</v>
      </c>
      <c r="AB2481" s="197" t="n">
        <v>37027.875</v>
      </c>
      <c r="AC2481" s="197" t="n">
        <v>37027.875</v>
      </c>
    </row>
    <row r="2482" customFormat="false" ht="12.75" hidden="false" customHeight="false" outlineLevel="0" collapsed="false">
      <c r="A2482" s="191" t="str">
        <f aca="false">B2482&amp;" "&amp;C2482&amp;" "&amp;D2482</f>
        <v>US Natural Gas Physical</v>
      </c>
      <c r="B2482" s="191" t="str">
        <f aca="false">IF((LEFT(N2482,2)="US"),"US","")</f>
        <v>US</v>
      </c>
      <c r="C2482" s="191" t="str">
        <f aca="false">M2482</f>
        <v>Natural Gas</v>
      </c>
      <c r="D2482" s="191" t="str">
        <f aca="false">IF(ISNUMBER(FIND("Phy",N2482))=TRUE(),"Physical","Financial")</f>
        <v>Physical</v>
      </c>
      <c r="E2482" s="191" t="n">
        <f aca="false">IF(VLOOKUP(S2482,'DD-Lookup'!$J$6:$L$50,3,FALSE())="Monthly",(YEAR(AC2482)-YEAR(AB2482))*12+MONTH(AC2482)-MONTH(AB2482)+1,(AC2482-AB2482+1))</f>
        <v>1</v>
      </c>
      <c r="F2482" s="220" t="n">
        <f aca="false">E2482*SUM(P2482:Q2482)</f>
        <v>5000</v>
      </c>
      <c r="G2482" s="196" t="n">
        <v>1247212</v>
      </c>
      <c r="H2482" s="197" t="n">
        <v>37026.3801157407</v>
      </c>
      <c r="I2482" s="0" t="s">
        <v>1430</v>
      </c>
      <c r="M2482" s="0" t="s">
        <v>927</v>
      </c>
      <c r="N2482" s="0" t="s">
        <v>1371</v>
      </c>
      <c r="O2482" s="0" t="s">
        <v>1696</v>
      </c>
      <c r="P2482" s="198" t="n">
        <v>5000</v>
      </c>
      <c r="S2482" s="0" t="s">
        <v>1343</v>
      </c>
      <c r="T2482" s="0" t="s">
        <v>772</v>
      </c>
      <c r="U2482" s="200" t="n">
        <v>4.365</v>
      </c>
      <c r="V2482" s="0" t="s">
        <v>2137</v>
      </c>
      <c r="W2482" s="0" t="s">
        <v>1567</v>
      </c>
      <c r="X2482" s="0" t="s">
        <v>1683</v>
      </c>
      <c r="Y2482" s="0" t="s">
        <v>1376</v>
      </c>
      <c r="Z2482" s="0" t="s">
        <v>573</v>
      </c>
      <c r="AA2482" s="0" t="n">
        <v>789878</v>
      </c>
      <c r="AB2482" s="197" t="n">
        <v>37027.875</v>
      </c>
      <c r="AC2482" s="197" t="n">
        <v>37027.875</v>
      </c>
    </row>
    <row r="2483" customFormat="false" ht="12.75" hidden="false" customHeight="false" outlineLevel="0" collapsed="false">
      <c r="A2483" s="191" t="str">
        <f aca="false">B2483&amp;" "&amp;C2483&amp;" "&amp;D2483</f>
        <v>US Natural Gas Physical</v>
      </c>
      <c r="B2483" s="191" t="str">
        <f aca="false">IF((LEFT(N2483,2)="US"),"US","")</f>
        <v>US</v>
      </c>
      <c r="C2483" s="191" t="str">
        <f aca="false">M2483</f>
        <v>Natural Gas</v>
      </c>
      <c r="D2483" s="191" t="str">
        <f aca="false">IF(ISNUMBER(FIND("Phy",N2483))=TRUE(),"Physical","Financial")</f>
        <v>Physical</v>
      </c>
      <c r="E2483" s="191" t="n">
        <f aca="false">IF(VLOOKUP(S2483,'DD-Lookup'!$J$6:$L$50,3,FALSE())="Monthly",(YEAR(AC2483)-YEAR(AB2483))*12+MONTH(AC2483)-MONTH(AB2483)+1,(AC2483-AB2483+1))</f>
        <v>1</v>
      </c>
      <c r="F2483" s="220" t="n">
        <f aca="false">E2483*SUM(P2483:Q2483)</f>
        <v>10000</v>
      </c>
      <c r="G2483" s="196" t="n">
        <v>1247213</v>
      </c>
      <c r="H2483" s="197" t="n">
        <v>37026.3801388889</v>
      </c>
      <c r="I2483" s="0" t="s">
        <v>1357</v>
      </c>
      <c r="M2483" s="0" t="s">
        <v>927</v>
      </c>
      <c r="N2483" s="0" t="s">
        <v>1371</v>
      </c>
      <c r="O2483" s="0" t="s">
        <v>1566</v>
      </c>
      <c r="Q2483" s="198" t="n">
        <v>10000</v>
      </c>
      <c r="S2483" s="0" t="s">
        <v>1343</v>
      </c>
      <c r="T2483" s="0" t="s">
        <v>772</v>
      </c>
      <c r="U2483" s="200" t="n">
        <v>4.41</v>
      </c>
      <c r="V2483" s="0" t="s">
        <v>2733</v>
      </c>
      <c r="W2483" s="0" t="s">
        <v>1567</v>
      </c>
      <c r="X2483" s="0" t="s">
        <v>1568</v>
      </c>
      <c r="Y2483" s="0" t="s">
        <v>1376</v>
      </c>
      <c r="Z2483" s="0" t="s">
        <v>573</v>
      </c>
      <c r="AA2483" s="0" t="n">
        <v>789880</v>
      </c>
      <c r="AB2483" s="197" t="n">
        <v>37027.875</v>
      </c>
      <c r="AC2483" s="197" t="n">
        <v>37027.875</v>
      </c>
    </row>
    <row r="2484" customFormat="false" ht="12.75" hidden="false" customHeight="false" outlineLevel="0" collapsed="false">
      <c r="A2484" s="191" t="str">
        <f aca="false">B2484&amp;" "&amp;C2484&amp;" "&amp;D2484</f>
        <v>US Natural Gas Physical</v>
      </c>
      <c r="B2484" s="191" t="str">
        <f aca="false">IF((LEFT(N2484,2)="US"),"US","")</f>
        <v>US</v>
      </c>
      <c r="C2484" s="191" t="str">
        <f aca="false">M2484</f>
        <v>Natural Gas</v>
      </c>
      <c r="D2484" s="191" t="str">
        <f aca="false">IF(ISNUMBER(FIND("Phy",N2484))=TRUE(),"Physical","Financial")</f>
        <v>Physical</v>
      </c>
      <c r="E2484" s="191" t="n">
        <f aca="false">IF(VLOOKUP(S2484,'DD-Lookup'!$J$6:$L$50,3,FALSE())="Monthly",(YEAR(AC2484)-YEAR(AB2484))*12+MONTH(AC2484)-MONTH(AB2484)+1,(AC2484-AB2484+1))</f>
        <v>1</v>
      </c>
      <c r="F2484" s="220" t="n">
        <f aca="false">E2484*SUM(P2484:Q2484)</f>
        <v>10000</v>
      </c>
      <c r="G2484" s="196" t="n">
        <v>1247214</v>
      </c>
      <c r="H2484" s="197" t="n">
        <v>37026.380150463</v>
      </c>
      <c r="I2484" s="0" t="s">
        <v>1251</v>
      </c>
      <c r="M2484" s="0" t="s">
        <v>927</v>
      </c>
      <c r="N2484" s="0" t="s">
        <v>1371</v>
      </c>
      <c r="O2484" s="0" t="s">
        <v>1553</v>
      </c>
      <c r="Q2484" s="198" t="n">
        <v>10000</v>
      </c>
      <c r="S2484" s="0" t="s">
        <v>1343</v>
      </c>
      <c r="T2484" s="0" t="s">
        <v>772</v>
      </c>
      <c r="U2484" s="200" t="n">
        <v>4.44</v>
      </c>
      <c r="V2484" s="0" t="s">
        <v>1937</v>
      </c>
      <c r="W2484" s="0" t="s">
        <v>1555</v>
      </c>
      <c r="X2484" s="0" t="s">
        <v>1556</v>
      </c>
      <c r="Y2484" s="0" t="s">
        <v>1376</v>
      </c>
      <c r="Z2484" s="0" t="s">
        <v>573</v>
      </c>
      <c r="AA2484" s="0" t="n">
        <v>789881</v>
      </c>
      <c r="AB2484" s="197" t="n">
        <v>37027.875</v>
      </c>
      <c r="AC2484" s="197" t="n">
        <v>37027.875</v>
      </c>
    </row>
    <row r="2485" customFormat="false" ht="12.75" hidden="false" customHeight="false" outlineLevel="0" collapsed="false">
      <c r="A2485" s="191" t="str">
        <f aca="false">B2485&amp;" "&amp;C2485&amp;" "&amp;D2485</f>
        <v> Metals Financial</v>
      </c>
      <c r="B2485" s="191" t="str">
        <f aca="false">IF((LEFT(N2485,2)="US"),"US","")</f>
        <v/>
      </c>
      <c r="C2485" s="191" t="str">
        <f aca="false">M2485</f>
        <v>Metals</v>
      </c>
      <c r="D2485" s="191" t="str">
        <f aca="false">IF(ISNUMBER(FIND("Phy",N2485))=TRUE(),"Physical","Financial")</f>
        <v>Financial</v>
      </c>
      <c r="E2485" s="191" t="n">
        <f aca="false">IF(VLOOKUP(S2485,'DD-Lookup'!$J$6:$L$50,3,FALSE())="Monthly",(YEAR(AC2485)-YEAR(AB2485))*12+MONTH(AC2485)-MONTH(AB2485)+1,(AC2485-AB2485+1))</f>
        <v>1</v>
      </c>
      <c r="F2485" s="220" t="n">
        <f aca="false">E2485*SUM(P2485:Q2485)</f>
        <v>20</v>
      </c>
      <c r="G2485" s="196" t="n">
        <v>1247216</v>
      </c>
      <c r="H2485" s="197" t="n">
        <v>37026.3801736111</v>
      </c>
      <c r="I2485" s="0" t="s">
        <v>898</v>
      </c>
      <c r="M2485" s="0" t="s">
        <v>768</v>
      </c>
      <c r="N2485" s="0" t="s">
        <v>769</v>
      </c>
      <c r="O2485" s="0" t="s">
        <v>770</v>
      </c>
      <c r="P2485" s="198" t="n">
        <v>20</v>
      </c>
      <c r="S2485" s="0" t="s">
        <v>771</v>
      </c>
      <c r="T2485" s="0" t="s">
        <v>772</v>
      </c>
      <c r="U2485" s="200" t="n">
        <v>1672</v>
      </c>
      <c r="V2485" s="0" t="s">
        <v>1071</v>
      </c>
      <c r="W2485" s="0" t="s">
        <v>820</v>
      </c>
      <c r="X2485" s="0" t="s">
        <v>775</v>
      </c>
      <c r="Y2485" s="0" t="s">
        <v>776</v>
      </c>
      <c r="Z2485" s="0" t="s">
        <v>777</v>
      </c>
      <c r="AA2485" s="0" t="n">
        <v>2129916</v>
      </c>
    </row>
    <row r="2486" customFormat="false" ht="12.75" hidden="false" customHeight="false" outlineLevel="0" collapsed="false">
      <c r="A2486" s="191" t="str">
        <f aca="false">B2486&amp;" "&amp;C2486&amp;" "&amp;D2486</f>
        <v>US Natural Gas Physical</v>
      </c>
      <c r="B2486" s="191" t="str">
        <f aca="false">IF((LEFT(N2486,2)="US"),"US","")</f>
        <v>US</v>
      </c>
      <c r="C2486" s="191" t="str">
        <f aca="false">M2486</f>
        <v>Natural Gas</v>
      </c>
      <c r="D2486" s="191" t="str">
        <f aca="false">IF(ISNUMBER(FIND("Phy",N2486))=TRUE(),"Physical","Financial")</f>
        <v>Physical</v>
      </c>
      <c r="E2486" s="191" t="n">
        <f aca="false">IF(VLOOKUP(S2486,'DD-Lookup'!$J$6:$L$50,3,FALSE())="Monthly",(YEAR(AC2486)-YEAR(AB2486))*12+MONTH(AC2486)-MONTH(AB2486)+1,(AC2486-AB2486+1))</f>
        <v>1</v>
      </c>
      <c r="F2486" s="220" t="n">
        <f aca="false">E2486*SUM(P2486:Q2486)</f>
        <v>10000</v>
      </c>
      <c r="G2486" s="196" t="n">
        <v>1247215</v>
      </c>
      <c r="H2486" s="197" t="n">
        <v>37026.3801736111</v>
      </c>
      <c r="I2486" s="0" t="s">
        <v>1251</v>
      </c>
      <c r="M2486" s="0" t="s">
        <v>927</v>
      </c>
      <c r="N2486" s="0" t="s">
        <v>1371</v>
      </c>
      <c r="O2486" s="0" t="s">
        <v>1457</v>
      </c>
      <c r="Q2486" s="198" t="n">
        <v>10000</v>
      </c>
      <c r="S2486" s="0" t="s">
        <v>1343</v>
      </c>
      <c r="T2486" s="0" t="s">
        <v>772</v>
      </c>
      <c r="U2486" s="200" t="n">
        <v>4.39</v>
      </c>
      <c r="V2486" s="0" t="s">
        <v>1373</v>
      </c>
      <c r="W2486" s="0" t="s">
        <v>1459</v>
      </c>
      <c r="X2486" s="0" t="s">
        <v>1460</v>
      </c>
      <c r="Y2486" s="0" t="s">
        <v>1376</v>
      </c>
      <c r="Z2486" s="0" t="s">
        <v>573</v>
      </c>
      <c r="AA2486" s="0" t="n">
        <v>789882</v>
      </c>
      <c r="AB2486" s="197" t="n">
        <v>37027.875</v>
      </c>
      <c r="AC2486" s="197" t="n">
        <v>37027.875</v>
      </c>
    </row>
    <row r="2487" customFormat="false" ht="12.75" hidden="false" customHeight="false" outlineLevel="0" collapsed="false">
      <c r="A2487" s="191" t="str">
        <f aca="false">B2487&amp;" "&amp;C2487&amp;" "&amp;D2487</f>
        <v> Natural Gas Physical</v>
      </c>
      <c r="B2487" s="191" t="str">
        <f aca="false">IF((LEFT(N2487,2)="US"),"US","")</f>
        <v/>
      </c>
      <c r="C2487" s="191" t="str">
        <f aca="false">M2487</f>
        <v>Natural Gas</v>
      </c>
      <c r="D2487" s="191" t="str">
        <f aca="false">IF(ISNUMBER(FIND("Phy",N2487))=TRUE(),"Physical","Financial")</f>
        <v>Physical</v>
      </c>
      <c r="E2487" s="191" t="n">
        <f aca="false">IF(VLOOKUP(S2487,'DD-Lookup'!$J$6:$L$50,3,FALSE())="Monthly",(YEAR(AC2487)-YEAR(AB2487))*12+MONTH(AC2487)-MONTH(AB2487)+1,(AC2487-AB2487+1))</f>
        <v>1</v>
      </c>
      <c r="F2487" s="220" t="n">
        <f aca="false">E2487*SUM(P2487:Q2487)</f>
        <v>5000</v>
      </c>
      <c r="G2487" s="196" t="n">
        <v>1247217</v>
      </c>
      <c r="H2487" s="197" t="n">
        <v>37026.3801736111</v>
      </c>
      <c r="I2487" s="0" t="s">
        <v>1180</v>
      </c>
      <c r="M2487" s="0" t="s">
        <v>927</v>
      </c>
      <c r="N2487" s="0" t="s">
        <v>1719</v>
      </c>
      <c r="O2487" s="0" t="s">
        <v>1720</v>
      </c>
      <c r="Q2487" s="198" t="n">
        <v>5000</v>
      </c>
      <c r="S2487" s="0" t="s">
        <v>327</v>
      </c>
      <c r="T2487" s="0" t="s">
        <v>1721</v>
      </c>
      <c r="U2487" s="200" t="n">
        <v>6.03</v>
      </c>
      <c r="V2487" s="0" t="s">
        <v>2650</v>
      </c>
      <c r="W2487" s="0" t="s">
        <v>1723</v>
      </c>
      <c r="X2487" s="0" t="s">
        <v>1724</v>
      </c>
      <c r="Y2487" s="0" t="s">
        <v>1376</v>
      </c>
      <c r="Z2487" s="0" t="s">
        <v>646</v>
      </c>
      <c r="AA2487" s="0" t="n">
        <v>789883</v>
      </c>
      <c r="AB2487" s="197" t="n">
        <v>37026.875</v>
      </c>
      <c r="AC2487" s="197" t="n">
        <v>37026.875</v>
      </c>
    </row>
    <row r="2488" customFormat="false" ht="12.75" hidden="false" customHeight="false" outlineLevel="0" collapsed="false">
      <c r="A2488" s="191" t="str">
        <f aca="false">B2488&amp;" "&amp;C2488&amp;" "&amp;D2488</f>
        <v>US Natural Gas Financial</v>
      </c>
      <c r="B2488" s="191" t="str">
        <f aca="false">IF((LEFT(N2488,2)="US"),"US","")</f>
        <v>US</v>
      </c>
      <c r="C2488" s="191" t="str">
        <f aca="false">M2488</f>
        <v>Natural Gas</v>
      </c>
      <c r="D2488" s="191" t="str">
        <f aca="false">IF(ISNUMBER(FIND("Phy",N2488))=TRUE(),"Physical","Financial")</f>
        <v>Financial</v>
      </c>
      <c r="E2488" s="191" t="n">
        <f aca="false">IF(VLOOKUP(S2488,'DD-Lookup'!$J$6:$L$50,3,FALSE())="Monthly",(YEAR(AC2488)-YEAR(AB2488))*12+MONTH(AC2488)-MONTH(AB2488)+1,(AC2488-AB2488+1))</f>
        <v>16</v>
      </c>
      <c r="F2488" s="220" t="n">
        <f aca="false">E2488*SUM(P2488:Q2488)</f>
        <v>80000</v>
      </c>
      <c r="G2488" s="196" t="n">
        <v>1247220</v>
      </c>
      <c r="H2488" s="197" t="n">
        <v>37026.3802314815</v>
      </c>
      <c r="I2488" s="0" t="s">
        <v>1328</v>
      </c>
      <c r="M2488" s="0" t="s">
        <v>927</v>
      </c>
      <c r="N2488" s="0" t="s">
        <v>1341</v>
      </c>
      <c r="O2488" s="0" t="s">
        <v>2738</v>
      </c>
      <c r="P2488" s="198" t="n">
        <v>5000</v>
      </c>
      <c r="S2488" s="0" t="s">
        <v>1343</v>
      </c>
      <c r="T2488" s="0" t="s">
        <v>772</v>
      </c>
      <c r="U2488" s="200" t="n">
        <v>4.315</v>
      </c>
      <c r="V2488" s="0" t="s">
        <v>2513</v>
      </c>
      <c r="W2488" s="0" t="s">
        <v>1846</v>
      </c>
      <c r="X2488" s="0" t="s">
        <v>1847</v>
      </c>
      <c r="Y2488" s="0" t="s">
        <v>893</v>
      </c>
      <c r="Z2488" s="0" t="s">
        <v>573</v>
      </c>
      <c r="AA2488" s="0" t="s">
        <v>2739</v>
      </c>
      <c r="AB2488" s="197" t="n">
        <v>37027.875</v>
      </c>
      <c r="AC2488" s="197" t="n">
        <v>37042.875</v>
      </c>
      <c r="AD2488" s="0" t="n">
        <f aca="false">(AC2488-AB2488+1)*SUM(P2488:Q2488)</f>
        <v>80000</v>
      </c>
    </row>
    <row r="2489" customFormat="false" ht="12.75" hidden="false" customHeight="false" outlineLevel="0" collapsed="false">
      <c r="A2489" s="191" t="str">
        <f aca="false">B2489&amp;" "&amp;C2489&amp;" "&amp;D2489</f>
        <v> Natural Gas Physical</v>
      </c>
      <c r="B2489" s="191" t="str">
        <f aca="false">IF((LEFT(N2489,2)="US"),"US","")</f>
        <v/>
      </c>
      <c r="C2489" s="191" t="str">
        <f aca="false">M2489</f>
        <v>Natural Gas</v>
      </c>
      <c r="D2489" s="191" t="str">
        <f aca="false">IF(ISNUMBER(FIND("Phy",N2489))=TRUE(),"Physical","Financial")</f>
        <v>Physical</v>
      </c>
      <c r="E2489" s="191" t="n">
        <f aca="false">IF(VLOOKUP(S2489,'DD-Lookup'!$J$6:$L$50,3,FALSE())="Monthly",(YEAR(AC2489)-YEAR(AB2489))*12+MONTH(AC2489)-MONTH(AB2489)+1,(AC2489-AB2489+1))</f>
        <v>1</v>
      </c>
      <c r="F2489" s="220" t="n">
        <f aca="false">E2489*SUM(P2489:Q2489)</f>
        <v>4000</v>
      </c>
      <c r="G2489" s="196" t="n">
        <v>1247221</v>
      </c>
      <c r="H2489" s="197" t="n">
        <v>37026.3802662037</v>
      </c>
      <c r="I2489" s="0" t="s">
        <v>1340</v>
      </c>
      <c r="M2489" s="0" t="s">
        <v>927</v>
      </c>
      <c r="N2489" s="0" t="s">
        <v>1719</v>
      </c>
      <c r="O2489" s="0" t="s">
        <v>2263</v>
      </c>
      <c r="Q2489" s="198" t="n">
        <v>4000</v>
      </c>
      <c r="S2489" s="0" t="s">
        <v>1343</v>
      </c>
      <c r="T2489" s="0" t="s">
        <v>772</v>
      </c>
      <c r="U2489" s="200" t="n">
        <v>4.39</v>
      </c>
      <c r="V2489" s="0" t="s">
        <v>2727</v>
      </c>
      <c r="W2489" s="0" t="s">
        <v>2265</v>
      </c>
      <c r="X2489" s="0" t="s">
        <v>2266</v>
      </c>
      <c r="Y2489" s="0" t="s">
        <v>1376</v>
      </c>
      <c r="Z2489" s="0" t="s">
        <v>646</v>
      </c>
      <c r="AA2489" s="0" t="n">
        <v>789884</v>
      </c>
      <c r="AB2489" s="197" t="n">
        <v>37027.875</v>
      </c>
      <c r="AC2489" s="197" t="n">
        <v>37027.875</v>
      </c>
    </row>
    <row r="2490" customFormat="false" ht="12.75" hidden="false" customHeight="false" outlineLevel="0" collapsed="false">
      <c r="A2490" s="191" t="str">
        <f aca="false">B2490&amp;" "&amp;C2490&amp;" "&amp;D2490</f>
        <v>US Natural Gas Physical</v>
      </c>
      <c r="B2490" s="191" t="str">
        <f aca="false">IF((LEFT(N2490,2)="US"),"US","")</f>
        <v>US</v>
      </c>
      <c r="C2490" s="191" t="str">
        <f aca="false">M2490</f>
        <v>Natural Gas</v>
      </c>
      <c r="D2490" s="191" t="str">
        <f aca="false">IF(ISNUMBER(FIND("Phy",N2490))=TRUE(),"Physical","Financial")</f>
        <v>Physical</v>
      </c>
      <c r="E2490" s="191" t="n">
        <f aca="false">IF(VLOOKUP(S2490,'DD-Lookup'!$J$6:$L$50,3,FALSE())="Monthly",(YEAR(AC2490)-YEAR(AB2490))*12+MONTH(AC2490)-MONTH(AB2490)+1,(AC2490-AB2490+1))</f>
        <v>1</v>
      </c>
      <c r="F2490" s="220" t="n">
        <f aca="false">E2490*SUM(P2490:Q2490)</f>
        <v>15000</v>
      </c>
      <c r="G2490" s="196" t="n">
        <v>1247223</v>
      </c>
      <c r="H2490" s="197" t="n">
        <v>37026.3802893519</v>
      </c>
      <c r="I2490" s="0" t="s">
        <v>1251</v>
      </c>
      <c r="M2490" s="0" t="s">
        <v>927</v>
      </c>
      <c r="N2490" s="0" t="s">
        <v>1371</v>
      </c>
      <c r="O2490" s="0" t="s">
        <v>1553</v>
      </c>
      <c r="Q2490" s="198" t="n">
        <v>15000</v>
      </c>
      <c r="S2490" s="0" t="s">
        <v>1343</v>
      </c>
      <c r="T2490" s="0" t="s">
        <v>772</v>
      </c>
      <c r="U2490" s="200" t="n">
        <v>4.445</v>
      </c>
      <c r="V2490" s="0" t="s">
        <v>1937</v>
      </c>
      <c r="W2490" s="0" t="s">
        <v>1555</v>
      </c>
      <c r="X2490" s="0" t="s">
        <v>1556</v>
      </c>
      <c r="Y2490" s="0" t="s">
        <v>1376</v>
      </c>
      <c r="Z2490" s="0" t="s">
        <v>573</v>
      </c>
      <c r="AA2490" s="0" t="n">
        <v>789885</v>
      </c>
      <c r="AB2490" s="197" t="n">
        <v>37027.875</v>
      </c>
      <c r="AC2490" s="197" t="n">
        <v>37027.875</v>
      </c>
    </row>
    <row r="2491" customFormat="false" ht="12.75" hidden="false" customHeight="false" outlineLevel="0" collapsed="false">
      <c r="A2491" s="191" t="str">
        <f aca="false">B2491&amp;" "&amp;C2491&amp;" "&amp;D2491</f>
        <v>US Natural Gas Financial</v>
      </c>
      <c r="B2491" s="191" t="str">
        <f aca="false">IF((LEFT(N2491,2)="US"),"US","")</f>
        <v>US</v>
      </c>
      <c r="C2491" s="191" t="str">
        <f aca="false">M2491</f>
        <v>Natural Gas</v>
      </c>
      <c r="D2491" s="191" t="str">
        <f aca="false">IF(ISNUMBER(FIND("Phy",N2491))=TRUE(),"Physical","Financial")</f>
        <v>Financial</v>
      </c>
      <c r="E2491" s="191" t="n">
        <f aca="false">IF(VLOOKUP(S2491,'DD-Lookup'!$J$6:$L$50,3,FALSE())="Monthly",(YEAR(AC2491)-YEAR(AB2491))*12+MONTH(AC2491)-MONTH(AB2491)+1,(AC2491-AB2491+1))</f>
        <v>30</v>
      </c>
      <c r="F2491" s="220" t="n">
        <f aca="false">E2491*SUM(P2491:Q2491)</f>
        <v>450000</v>
      </c>
      <c r="G2491" s="196" t="n">
        <v>1247224</v>
      </c>
      <c r="H2491" s="197" t="n">
        <v>37026.3803009259</v>
      </c>
      <c r="I2491" s="0" t="s">
        <v>1383</v>
      </c>
      <c r="M2491" s="0" t="s">
        <v>927</v>
      </c>
      <c r="N2491" s="0" t="s">
        <v>1341</v>
      </c>
      <c r="O2491" s="0" t="s">
        <v>1342</v>
      </c>
      <c r="Q2491" s="198" t="n">
        <v>15000</v>
      </c>
      <c r="S2491" s="0" t="s">
        <v>1343</v>
      </c>
      <c r="T2491" s="0" t="s">
        <v>772</v>
      </c>
      <c r="U2491" s="200" t="n">
        <v>4.49</v>
      </c>
      <c r="V2491" s="0" t="s">
        <v>1384</v>
      </c>
      <c r="W2491" s="0" t="s">
        <v>1345</v>
      </c>
      <c r="X2491" s="0" t="s">
        <v>1346</v>
      </c>
      <c r="Y2491" s="0" t="s">
        <v>893</v>
      </c>
      <c r="Z2491" s="0" t="s">
        <v>573</v>
      </c>
      <c r="AA2491" s="0" t="s">
        <v>2740</v>
      </c>
      <c r="AB2491" s="197" t="n">
        <v>37043.875</v>
      </c>
      <c r="AC2491" s="197" t="n">
        <v>37072.875</v>
      </c>
      <c r="AD2491" s="0" t="n">
        <f aca="false">(AC2491-AB2491+1)*SUM(P2491:Q2491)</f>
        <v>450000</v>
      </c>
    </row>
    <row r="2492" customFormat="false" ht="12.75" hidden="false" customHeight="false" outlineLevel="0" collapsed="false">
      <c r="A2492" s="191" t="str">
        <f aca="false">B2492&amp;" "&amp;C2492&amp;" "&amp;D2492</f>
        <v>US Natural Gas Physical</v>
      </c>
      <c r="B2492" s="191" t="str">
        <f aca="false">IF((LEFT(N2492,2)="US"),"US","")</f>
        <v>US</v>
      </c>
      <c r="C2492" s="191" t="str">
        <f aca="false">M2492</f>
        <v>Natural Gas</v>
      </c>
      <c r="D2492" s="191" t="str">
        <f aca="false">IF(ISNUMBER(FIND("Phy",N2492))=TRUE(),"Physical","Financial")</f>
        <v>Physical</v>
      </c>
      <c r="E2492" s="191" t="n">
        <f aca="false">IF(VLOOKUP(S2492,'DD-Lookup'!$J$6:$L$50,3,FALSE())="Monthly",(YEAR(AC2492)-YEAR(AB2492))*12+MONTH(AC2492)-MONTH(AB2492)+1,(AC2492-AB2492+1))</f>
        <v>1</v>
      </c>
      <c r="F2492" s="220" t="n">
        <f aca="false">E2492*SUM(P2492:Q2492)</f>
        <v>8700</v>
      </c>
      <c r="G2492" s="196" t="n">
        <v>1247225</v>
      </c>
      <c r="H2492" s="197" t="n">
        <v>37026.3803240741</v>
      </c>
      <c r="I2492" s="0" t="s">
        <v>1441</v>
      </c>
      <c r="M2492" s="0" t="s">
        <v>927</v>
      </c>
      <c r="N2492" s="0" t="s">
        <v>1371</v>
      </c>
      <c r="O2492" s="0" t="s">
        <v>1644</v>
      </c>
      <c r="Q2492" s="198" t="n">
        <v>8700</v>
      </c>
      <c r="S2492" s="0" t="s">
        <v>1343</v>
      </c>
      <c r="T2492" s="0" t="s">
        <v>772</v>
      </c>
      <c r="U2492" s="200" t="n">
        <v>4.5513</v>
      </c>
      <c r="V2492" s="0" t="s">
        <v>1984</v>
      </c>
      <c r="W2492" s="0" t="s">
        <v>1374</v>
      </c>
      <c r="X2492" s="0" t="s">
        <v>1375</v>
      </c>
      <c r="Y2492" s="0" t="s">
        <v>1376</v>
      </c>
      <c r="Z2492" s="0" t="s">
        <v>573</v>
      </c>
      <c r="AA2492" s="0" t="n">
        <v>789886</v>
      </c>
      <c r="AB2492" s="197" t="n">
        <v>37027.875</v>
      </c>
      <c r="AC2492" s="197" t="n">
        <v>37027.875</v>
      </c>
    </row>
    <row r="2493" customFormat="false" ht="12.75" hidden="false" customHeight="false" outlineLevel="0" collapsed="false">
      <c r="A2493" s="191" t="str">
        <f aca="false">B2493&amp;" "&amp;C2493&amp;" "&amp;D2493</f>
        <v>US Natural Gas Physical</v>
      </c>
      <c r="B2493" s="191" t="str">
        <f aca="false">IF((LEFT(N2493,2)="US"),"US","")</f>
        <v>US</v>
      </c>
      <c r="C2493" s="191" t="str">
        <f aca="false">M2493</f>
        <v>Natural Gas</v>
      </c>
      <c r="D2493" s="191" t="str">
        <f aca="false">IF(ISNUMBER(FIND("Phy",N2493))=TRUE(),"Physical","Financial")</f>
        <v>Physical</v>
      </c>
      <c r="E2493" s="191" t="n">
        <f aca="false">IF(VLOOKUP(S2493,'DD-Lookup'!$J$6:$L$50,3,FALSE())="Monthly",(YEAR(AC2493)-YEAR(AB2493))*12+MONTH(AC2493)-MONTH(AB2493)+1,(AC2493-AB2493+1))</f>
        <v>1</v>
      </c>
      <c r="F2493" s="220" t="n">
        <f aca="false">E2493*SUM(P2493:Q2493)</f>
        <v>4254</v>
      </c>
      <c r="G2493" s="196" t="n">
        <v>1247226</v>
      </c>
      <c r="H2493" s="197" t="n">
        <v>37026.3803819444</v>
      </c>
      <c r="I2493" s="0" t="s">
        <v>1362</v>
      </c>
      <c r="M2493" s="0" t="s">
        <v>927</v>
      </c>
      <c r="N2493" s="0" t="s">
        <v>1371</v>
      </c>
      <c r="O2493" s="0" t="s">
        <v>1680</v>
      </c>
      <c r="Q2493" s="198" t="n">
        <v>4254</v>
      </c>
      <c r="S2493" s="0" t="s">
        <v>1343</v>
      </c>
      <c r="T2493" s="0" t="s">
        <v>772</v>
      </c>
      <c r="U2493" s="200" t="n">
        <v>4.345</v>
      </c>
      <c r="V2493" s="0" t="s">
        <v>2741</v>
      </c>
      <c r="W2493" s="0" t="s">
        <v>1682</v>
      </c>
      <c r="X2493" s="0" t="s">
        <v>1683</v>
      </c>
      <c r="Y2493" s="0" t="s">
        <v>1376</v>
      </c>
      <c r="Z2493" s="0" t="s">
        <v>573</v>
      </c>
      <c r="AA2493" s="0" t="n">
        <v>789888</v>
      </c>
      <c r="AB2493" s="197" t="n">
        <v>37027.875</v>
      </c>
      <c r="AC2493" s="197" t="n">
        <v>37027.875</v>
      </c>
    </row>
    <row r="2494" customFormat="false" ht="12.75" hidden="false" customHeight="false" outlineLevel="0" collapsed="false">
      <c r="A2494" s="191" t="str">
        <f aca="false">B2494&amp;" "&amp;C2494&amp;" "&amp;D2494</f>
        <v>US Natural Gas Physical</v>
      </c>
      <c r="B2494" s="191" t="str">
        <f aca="false">IF((LEFT(N2494,2)="US"),"US","")</f>
        <v>US</v>
      </c>
      <c r="C2494" s="191" t="str">
        <f aca="false">M2494</f>
        <v>Natural Gas</v>
      </c>
      <c r="D2494" s="191" t="str">
        <f aca="false">IF(ISNUMBER(FIND("Phy",N2494))=TRUE(),"Physical","Financial")</f>
        <v>Physical</v>
      </c>
      <c r="E2494" s="191" t="n">
        <f aca="false">IF(VLOOKUP(S2494,'DD-Lookup'!$J$6:$L$50,3,FALSE())="Monthly",(YEAR(AC2494)-YEAR(AB2494))*12+MONTH(AC2494)-MONTH(AB2494)+1,(AC2494-AB2494+1))</f>
        <v>1</v>
      </c>
      <c r="F2494" s="220" t="n">
        <f aca="false">E2494*SUM(P2494:Q2494)</f>
        <v>10000</v>
      </c>
      <c r="G2494" s="196" t="n">
        <v>1247229</v>
      </c>
      <c r="H2494" s="197" t="n">
        <v>37026.3804513889</v>
      </c>
      <c r="I2494" s="0" t="s">
        <v>1251</v>
      </c>
      <c r="M2494" s="0" t="s">
        <v>927</v>
      </c>
      <c r="N2494" s="0" t="s">
        <v>1371</v>
      </c>
      <c r="O2494" s="0" t="s">
        <v>1372</v>
      </c>
      <c r="P2494" s="198" t="n">
        <v>10000</v>
      </c>
      <c r="S2494" s="0" t="s">
        <v>1343</v>
      </c>
      <c r="T2494" s="0" t="s">
        <v>772</v>
      </c>
      <c r="U2494" s="200" t="n">
        <v>4.5512</v>
      </c>
      <c r="V2494" s="0" t="s">
        <v>1440</v>
      </c>
      <c r="W2494" s="0" t="s">
        <v>1374</v>
      </c>
      <c r="X2494" s="0" t="s">
        <v>1375</v>
      </c>
      <c r="Y2494" s="0" t="s">
        <v>1376</v>
      </c>
      <c r="Z2494" s="0" t="s">
        <v>573</v>
      </c>
      <c r="AA2494" s="0" t="n">
        <v>789889</v>
      </c>
      <c r="AB2494" s="197" t="n">
        <v>37027.875</v>
      </c>
      <c r="AC2494" s="197" t="n">
        <v>37027.875</v>
      </c>
    </row>
    <row r="2495" customFormat="false" ht="12.75" hidden="false" customHeight="false" outlineLevel="0" collapsed="false">
      <c r="A2495" s="191" t="str">
        <f aca="false">B2495&amp;" "&amp;C2495&amp;" "&amp;D2495</f>
        <v>US Natural Gas Physical</v>
      </c>
      <c r="B2495" s="191" t="str">
        <f aca="false">IF((LEFT(N2495,2)="US"),"US","")</f>
        <v>US</v>
      </c>
      <c r="C2495" s="191" t="str">
        <f aca="false">M2495</f>
        <v>Natural Gas</v>
      </c>
      <c r="D2495" s="191" t="str">
        <f aca="false">IF(ISNUMBER(FIND("Phy",N2495))=TRUE(),"Physical","Financial")</f>
        <v>Physical</v>
      </c>
      <c r="E2495" s="191" t="n">
        <f aca="false">IF(VLOOKUP(S2495,'DD-Lookup'!$J$6:$L$50,3,FALSE())="Monthly",(YEAR(AC2495)-YEAR(AB2495))*12+MONTH(AC2495)-MONTH(AB2495)+1,(AC2495-AB2495+1))</f>
        <v>1</v>
      </c>
      <c r="F2495" s="220" t="n">
        <f aca="false">E2495*SUM(P2495:Q2495)</f>
        <v>10000</v>
      </c>
      <c r="G2495" s="196" t="n">
        <v>1247230</v>
      </c>
      <c r="H2495" s="197" t="n">
        <v>37026.380462963</v>
      </c>
      <c r="I2495" s="0" t="s">
        <v>625</v>
      </c>
      <c r="M2495" s="0" t="s">
        <v>927</v>
      </c>
      <c r="N2495" s="0" t="s">
        <v>1371</v>
      </c>
      <c r="O2495" s="0" t="s">
        <v>1553</v>
      </c>
      <c r="Q2495" s="198" t="n">
        <v>10000</v>
      </c>
      <c r="S2495" s="0" t="s">
        <v>1343</v>
      </c>
      <c r="T2495" s="0" t="s">
        <v>772</v>
      </c>
      <c r="U2495" s="200" t="n">
        <v>4.445</v>
      </c>
      <c r="V2495" s="0" t="s">
        <v>1554</v>
      </c>
      <c r="W2495" s="0" t="s">
        <v>1555</v>
      </c>
      <c r="X2495" s="0" t="s">
        <v>1556</v>
      </c>
      <c r="Y2495" s="0" t="s">
        <v>1376</v>
      </c>
      <c r="Z2495" s="0" t="s">
        <v>573</v>
      </c>
      <c r="AA2495" s="0" t="n">
        <v>789890</v>
      </c>
      <c r="AB2495" s="197" t="n">
        <v>37027.875</v>
      </c>
      <c r="AC2495" s="197" t="n">
        <v>37027.875</v>
      </c>
    </row>
    <row r="2496" customFormat="false" ht="12.75" hidden="false" customHeight="false" outlineLevel="0" collapsed="false">
      <c r="A2496" s="191" t="str">
        <f aca="false">B2496&amp;" "&amp;C2496&amp;" "&amp;D2496</f>
        <v>US Natural Gas Physical</v>
      </c>
      <c r="B2496" s="191" t="str">
        <f aca="false">IF((LEFT(N2496,2)="US"),"US","")</f>
        <v>US</v>
      </c>
      <c r="C2496" s="191" t="str">
        <f aca="false">M2496</f>
        <v>Natural Gas</v>
      </c>
      <c r="D2496" s="191" t="str">
        <f aca="false">IF(ISNUMBER(FIND("Phy",N2496))=TRUE(),"Physical","Financial")</f>
        <v>Physical</v>
      </c>
      <c r="E2496" s="191" t="n">
        <f aca="false">IF(VLOOKUP(S2496,'DD-Lookup'!$J$6:$L$50,3,FALSE())="Monthly",(YEAR(AC2496)-YEAR(AB2496))*12+MONTH(AC2496)-MONTH(AB2496)+1,(AC2496-AB2496+1))</f>
        <v>1</v>
      </c>
      <c r="F2496" s="220" t="n">
        <f aca="false">E2496*SUM(P2496:Q2496)</f>
        <v>10000</v>
      </c>
      <c r="G2496" s="196" t="n">
        <v>1247231</v>
      </c>
      <c r="H2496" s="197" t="n">
        <v>37026.3805208333</v>
      </c>
      <c r="I2496" s="0" t="s">
        <v>1788</v>
      </c>
      <c r="M2496" s="0" t="s">
        <v>927</v>
      </c>
      <c r="N2496" s="0" t="s">
        <v>1371</v>
      </c>
      <c r="O2496" s="0" t="s">
        <v>1689</v>
      </c>
      <c r="Q2496" s="198" t="n">
        <v>10000</v>
      </c>
      <c r="S2496" s="0" t="s">
        <v>1343</v>
      </c>
      <c r="T2496" s="0" t="s">
        <v>772</v>
      </c>
      <c r="U2496" s="200" t="n">
        <v>5.95</v>
      </c>
      <c r="V2496" s="0" t="s">
        <v>1790</v>
      </c>
      <c r="W2496" s="0" t="s">
        <v>1675</v>
      </c>
      <c r="X2496" s="0" t="s">
        <v>1676</v>
      </c>
      <c r="Y2496" s="0" t="s">
        <v>1376</v>
      </c>
      <c r="Z2496" s="0" t="s">
        <v>573</v>
      </c>
      <c r="AA2496" s="0" t="n">
        <v>789892</v>
      </c>
      <c r="AB2496" s="197" t="n">
        <v>37027.875</v>
      </c>
      <c r="AC2496" s="197" t="n">
        <v>37027.875</v>
      </c>
    </row>
    <row r="2497" customFormat="false" ht="12.75" hidden="false" customHeight="false" outlineLevel="0" collapsed="false">
      <c r="A2497" s="191" t="str">
        <f aca="false">B2497&amp;" "&amp;C2497&amp;" "&amp;D2497</f>
        <v> Natural Gas Physical</v>
      </c>
      <c r="B2497" s="191" t="str">
        <f aca="false">IF((LEFT(N2497,2)="US"),"US","")</f>
        <v/>
      </c>
      <c r="C2497" s="191" t="str">
        <f aca="false">M2497</f>
        <v>Natural Gas</v>
      </c>
      <c r="D2497" s="191" t="str">
        <f aca="false">IF(ISNUMBER(FIND("Phy",N2497))=TRUE(),"Physical","Financial")</f>
        <v>Physical</v>
      </c>
      <c r="E2497" s="191" t="n">
        <f aca="false">IF(VLOOKUP(S2497,'DD-Lookup'!$J$6:$L$50,3,FALSE())="Monthly",(YEAR(AC2497)-YEAR(AB2497))*12+MONTH(AC2497)-MONTH(AB2497)+1,(AC2497-AB2497+1))</f>
        <v>1</v>
      </c>
      <c r="F2497" s="220" t="n">
        <f aca="false">E2497*SUM(P2497:Q2497)</f>
        <v>5000</v>
      </c>
      <c r="G2497" s="196" t="n">
        <v>1247232</v>
      </c>
      <c r="H2497" s="197" t="n">
        <v>37026.3805439815</v>
      </c>
      <c r="I2497" s="0" t="s">
        <v>2107</v>
      </c>
      <c r="M2497" s="0" t="s">
        <v>927</v>
      </c>
      <c r="N2497" s="0" t="s">
        <v>1719</v>
      </c>
      <c r="O2497" s="0" t="s">
        <v>2263</v>
      </c>
      <c r="Q2497" s="198" t="n">
        <v>5000</v>
      </c>
      <c r="S2497" s="0" t="s">
        <v>1343</v>
      </c>
      <c r="T2497" s="0" t="s">
        <v>772</v>
      </c>
      <c r="U2497" s="200" t="n">
        <v>4.39</v>
      </c>
      <c r="V2497" s="0" t="s">
        <v>2326</v>
      </c>
      <c r="W2497" s="0" t="s">
        <v>2265</v>
      </c>
      <c r="X2497" s="0" t="s">
        <v>2266</v>
      </c>
      <c r="Y2497" s="0" t="s">
        <v>1376</v>
      </c>
      <c r="Z2497" s="0" t="s">
        <v>646</v>
      </c>
      <c r="AA2497" s="0" t="n">
        <v>789893</v>
      </c>
      <c r="AB2497" s="197" t="n">
        <v>37027.875</v>
      </c>
      <c r="AC2497" s="197" t="n">
        <v>37027.875</v>
      </c>
    </row>
    <row r="2498" customFormat="false" ht="12.75" hidden="false" customHeight="false" outlineLevel="0" collapsed="false">
      <c r="A2498" s="191" t="str">
        <f aca="false">B2498&amp;" "&amp;C2498&amp;" "&amp;D2498</f>
        <v>US Crude Financial</v>
      </c>
      <c r="B2498" s="191" t="str">
        <f aca="false">IF((LEFT(N2498,2)="US"),"US","")</f>
        <v>US</v>
      </c>
      <c r="C2498" s="191" t="str">
        <f aca="false">M2498</f>
        <v>Crude</v>
      </c>
      <c r="D2498" s="191" t="str">
        <f aca="false">IF(ISNUMBER(FIND("Phy",N2498))=TRUE(),"Physical","Financial")</f>
        <v>Financial</v>
      </c>
      <c r="E2498" s="191" t="n">
        <f aca="false">IF(VLOOKUP(S2498,'DD-Lookup'!$J$6:$L$50,3,FALSE())="Monthly",(YEAR(AC2498)-YEAR(AB2498))*12+MONTH(AC2498)-MONTH(AB2498)+1,(AC2498-AB2498+1))</f>
        <v>1</v>
      </c>
      <c r="F2498" s="220" t="n">
        <f aca="false">E2498*SUM(P2498:Q2498)</f>
        <v>50000</v>
      </c>
      <c r="G2498" s="196" t="n">
        <v>1247235</v>
      </c>
      <c r="H2498" s="197" t="n">
        <v>37026.3805555556</v>
      </c>
      <c r="I2498" s="0" t="s">
        <v>1137</v>
      </c>
      <c r="M2498" s="0" t="s">
        <v>60</v>
      </c>
      <c r="N2498" s="0" t="s">
        <v>1138</v>
      </c>
      <c r="O2498" s="0" t="s">
        <v>1139</v>
      </c>
      <c r="Q2498" s="198" t="n">
        <v>50000</v>
      </c>
      <c r="S2498" s="0" t="s">
        <v>1140</v>
      </c>
      <c r="T2498" s="0" t="s">
        <v>772</v>
      </c>
      <c r="U2498" s="200" t="n">
        <v>28.84</v>
      </c>
      <c r="V2498" s="0" t="s">
        <v>1671</v>
      </c>
      <c r="W2498" s="0" t="s">
        <v>1142</v>
      </c>
      <c r="X2498" s="0" t="s">
        <v>1143</v>
      </c>
      <c r="Y2498" s="0" t="s">
        <v>893</v>
      </c>
      <c r="Z2498" s="0" t="s">
        <v>573</v>
      </c>
      <c r="AA2498" s="0" t="s">
        <v>2742</v>
      </c>
      <c r="AB2498" s="197" t="n">
        <v>37043</v>
      </c>
      <c r="AC2498" s="197" t="n">
        <v>37072</v>
      </c>
    </row>
    <row r="2499" customFormat="false" ht="12.75" hidden="false" customHeight="false" outlineLevel="0" collapsed="false">
      <c r="A2499" s="191" t="str">
        <f aca="false">B2499&amp;" "&amp;C2499&amp;" "&amp;D2499</f>
        <v>US Natural Gas Financial</v>
      </c>
      <c r="B2499" s="191" t="str">
        <f aca="false">IF((LEFT(N2499,2)="US"),"US","")</f>
        <v>US</v>
      </c>
      <c r="C2499" s="191" t="str">
        <f aca="false">M2499</f>
        <v>Natural Gas</v>
      </c>
      <c r="D2499" s="191" t="str">
        <f aca="false">IF(ISNUMBER(FIND("Phy",N2499))=TRUE(),"Physical","Financial")</f>
        <v>Financial</v>
      </c>
      <c r="E2499" s="191" t="n">
        <f aca="false">IF(VLOOKUP(S2499,'DD-Lookup'!$J$6:$L$50,3,FALSE())="Monthly",(YEAR(AC2499)-YEAR(AB2499))*12+MONTH(AC2499)-MONTH(AB2499)+1,(AC2499-AB2499+1))</f>
        <v>30</v>
      </c>
      <c r="F2499" s="220" t="n">
        <f aca="false">E2499*SUM(P2499:Q2499)</f>
        <v>150000</v>
      </c>
      <c r="G2499" s="196" t="n">
        <v>1247236</v>
      </c>
      <c r="H2499" s="197" t="n">
        <v>37026.3806018519</v>
      </c>
      <c r="I2499" s="0" t="s">
        <v>616</v>
      </c>
      <c r="M2499" s="0" t="s">
        <v>927</v>
      </c>
      <c r="N2499" s="0" t="s">
        <v>1341</v>
      </c>
      <c r="O2499" s="0" t="s">
        <v>1342</v>
      </c>
      <c r="Q2499" s="198" t="n">
        <v>5000</v>
      </c>
      <c r="S2499" s="0" t="s">
        <v>1343</v>
      </c>
      <c r="T2499" s="0" t="s">
        <v>772</v>
      </c>
      <c r="U2499" s="200" t="n">
        <v>4.485</v>
      </c>
      <c r="V2499" s="0" t="s">
        <v>2743</v>
      </c>
      <c r="W2499" s="0" t="s">
        <v>1345</v>
      </c>
      <c r="X2499" s="0" t="s">
        <v>1346</v>
      </c>
      <c r="Y2499" s="0" t="s">
        <v>893</v>
      </c>
      <c r="Z2499" s="0" t="s">
        <v>573</v>
      </c>
      <c r="AA2499" s="0" t="s">
        <v>2744</v>
      </c>
      <c r="AB2499" s="197" t="n">
        <v>37043.875</v>
      </c>
      <c r="AC2499" s="197" t="n">
        <v>37072.875</v>
      </c>
      <c r="AD2499" s="0" t="n">
        <f aca="false">(AC2499-AB2499+1)*SUM(P2499:Q2499)</f>
        <v>150000</v>
      </c>
    </row>
    <row r="2500" customFormat="false" ht="12.75" hidden="false" customHeight="false" outlineLevel="0" collapsed="false">
      <c r="A2500" s="191" t="str">
        <f aca="false">B2500&amp;" "&amp;C2500&amp;" "&amp;D2500</f>
        <v>US Natural Gas Physical</v>
      </c>
      <c r="B2500" s="191" t="str">
        <f aca="false">IF((LEFT(N2500,2)="US"),"US","")</f>
        <v>US</v>
      </c>
      <c r="C2500" s="191" t="str">
        <f aca="false">M2500</f>
        <v>Natural Gas</v>
      </c>
      <c r="D2500" s="191" t="str">
        <f aca="false">IF(ISNUMBER(FIND("Phy",N2500))=TRUE(),"Physical","Financial")</f>
        <v>Physical</v>
      </c>
      <c r="E2500" s="191" t="n">
        <f aca="false">IF(VLOOKUP(S2500,'DD-Lookup'!$J$6:$L$50,3,FALSE())="Monthly",(YEAR(AC2500)-YEAR(AB2500))*12+MONTH(AC2500)-MONTH(AB2500)+1,(AC2500-AB2500+1))</f>
        <v>1</v>
      </c>
      <c r="F2500" s="220" t="n">
        <f aca="false">E2500*SUM(P2500:Q2500)</f>
        <v>1100</v>
      </c>
      <c r="G2500" s="196" t="n">
        <v>1247237</v>
      </c>
      <c r="H2500" s="197" t="n">
        <v>37026.3806134259</v>
      </c>
      <c r="I2500" s="0" t="s">
        <v>609</v>
      </c>
      <c r="M2500" s="0" t="s">
        <v>927</v>
      </c>
      <c r="N2500" s="0" t="s">
        <v>1371</v>
      </c>
      <c r="O2500" s="0" t="s">
        <v>1651</v>
      </c>
      <c r="Q2500" s="198" t="n">
        <v>1100</v>
      </c>
      <c r="S2500" s="0" t="s">
        <v>1343</v>
      </c>
      <c r="T2500" s="0" t="s">
        <v>772</v>
      </c>
      <c r="U2500" s="200" t="n">
        <v>4.835</v>
      </c>
      <c r="V2500" s="0" t="s">
        <v>1634</v>
      </c>
      <c r="W2500" s="0" t="s">
        <v>1635</v>
      </c>
      <c r="X2500" s="0" t="s">
        <v>1636</v>
      </c>
      <c r="Y2500" s="0" t="s">
        <v>1376</v>
      </c>
      <c r="Z2500" s="0" t="s">
        <v>573</v>
      </c>
      <c r="AA2500" s="0" t="n">
        <v>789895</v>
      </c>
      <c r="AB2500" s="197" t="n">
        <v>37027.875</v>
      </c>
      <c r="AC2500" s="197" t="n">
        <v>37027.875</v>
      </c>
    </row>
    <row r="2501" customFormat="false" ht="12.75" hidden="false" customHeight="false" outlineLevel="0" collapsed="false">
      <c r="A2501" s="191" t="str">
        <f aca="false">B2501&amp;" "&amp;C2501&amp;" "&amp;D2501</f>
        <v>US Natural Gas Financial</v>
      </c>
      <c r="B2501" s="191" t="str">
        <f aca="false">IF((LEFT(N2501,2)="US"),"US","")</f>
        <v>US</v>
      </c>
      <c r="C2501" s="191" t="str">
        <f aca="false">M2501</f>
        <v>Natural Gas</v>
      </c>
      <c r="D2501" s="191" t="str">
        <f aca="false">IF(ISNUMBER(FIND("Phy",N2501))=TRUE(),"Physical","Financial")</f>
        <v>Financial</v>
      </c>
      <c r="E2501" s="191" t="n">
        <f aca="false">IF(VLOOKUP(S2501,'DD-Lookup'!$J$6:$L$50,3,FALSE())="Monthly",(YEAR(AC2501)-YEAR(AB2501))*12+MONTH(AC2501)-MONTH(AB2501)+1,(AC2501-AB2501+1))</f>
        <v>16</v>
      </c>
      <c r="F2501" s="220" t="n">
        <f aca="false">E2501*SUM(P2501:Q2501)</f>
        <v>160000</v>
      </c>
      <c r="G2501" s="196" t="n">
        <v>1247238</v>
      </c>
      <c r="H2501" s="197" t="n">
        <v>37026.3806597222</v>
      </c>
      <c r="I2501" s="0" t="s">
        <v>1482</v>
      </c>
      <c r="M2501" s="0" t="s">
        <v>927</v>
      </c>
      <c r="N2501" s="0" t="s">
        <v>1341</v>
      </c>
      <c r="O2501" s="0" t="s">
        <v>2030</v>
      </c>
      <c r="P2501" s="198" t="n">
        <v>10000</v>
      </c>
      <c r="S2501" s="0" t="s">
        <v>1343</v>
      </c>
      <c r="T2501" s="0" t="s">
        <v>772</v>
      </c>
      <c r="U2501" s="200" t="n">
        <v>4.35125</v>
      </c>
      <c r="V2501" s="0" t="s">
        <v>2736</v>
      </c>
      <c r="W2501" s="0" t="s">
        <v>2024</v>
      </c>
      <c r="X2501" s="0" t="s">
        <v>2025</v>
      </c>
      <c r="Y2501" s="0" t="s">
        <v>893</v>
      </c>
      <c r="Z2501" s="0" t="s">
        <v>573</v>
      </c>
      <c r="AA2501" s="0" t="s">
        <v>2745</v>
      </c>
      <c r="AB2501" s="197" t="n">
        <v>37027.875</v>
      </c>
      <c r="AC2501" s="197" t="n">
        <v>37042.875</v>
      </c>
      <c r="AD2501" s="0" t="n">
        <f aca="false">(AC2501-AB2501+1)*SUM(P2501:Q2501)</f>
        <v>160000</v>
      </c>
    </row>
    <row r="2502" customFormat="false" ht="12.75" hidden="false" customHeight="false" outlineLevel="0" collapsed="false">
      <c r="A2502" s="191" t="str">
        <f aca="false">B2502&amp;" "&amp;C2502&amp;" "&amp;D2502</f>
        <v> Natural Gas Physical</v>
      </c>
      <c r="B2502" s="191" t="str">
        <f aca="false">IF((LEFT(N2502,2)="US"),"US","")</f>
        <v/>
      </c>
      <c r="C2502" s="191" t="str">
        <f aca="false">M2502</f>
        <v>Natural Gas</v>
      </c>
      <c r="D2502" s="191" t="str">
        <f aca="false">IF(ISNUMBER(FIND("Phy",N2502))=TRUE(),"Physical","Financial")</f>
        <v>Physical</v>
      </c>
      <c r="E2502" s="191" t="n">
        <f aca="false">IF(VLOOKUP(S2502,'DD-Lookup'!$J$6:$L$50,3,FALSE())="Monthly",(YEAR(AC2502)-YEAR(AB2502))*12+MONTH(AC2502)-MONTH(AB2502)+1,(AC2502-AB2502+1))</f>
        <v>30</v>
      </c>
      <c r="F2502" s="220" t="n">
        <f aca="false">E2502*SUM(P2502:Q2502)</f>
        <v>150000</v>
      </c>
      <c r="G2502" s="196" t="n">
        <v>1247239</v>
      </c>
      <c r="H2502" s="197" t="n">
        <v>37026.3806597222</v>
      </c>
      <c r="I2502" s="0" t="s">
        <v>2238</v>
      </c>
      <c r="M2502" s="0" t="s">
        <v>927</v>
      </c>
      <c r="N2502" s="0" t="s">
        <v>1719</v>
      </c>
      <c r="O2502" s="0" t="s">
        <v>2554</v>
      </c>
      <c r="P2502" s="198" t="n">
        <v>5000</v>
      </c>
      <c r="S2502" s="0" t="s">
        <v>327</v>
      </c>
      <c r="T2502" s="0" t="s">
        <v>1721</v>
      </c>
      <c r="U2502" s="200" t="n">
        <v>6.105</v>
      </c>
      <c r="V2502" s="0" t="s">
        <v>2746</v>
      </c>
      <c r="W2502" s="0" t="s">
        <v>2317</v>
      </c>
      <c r="X2502" s="0" t="s">
        <v>1724</v>
      </c>
      <c r="Y2502" s="0" t="s">
        <v>1376</v>
      </c>
      <c r="Z2502" s="0" t="s">
        <v>646</v>
      </c>
      <c r="AA2502" s="0" t="n">
        <v>789897</v>
      </c>
      <c r="AB2502" s="197" t="n">
        <v>37043.875</v>
      </c>
      <c r="AC2502" s="197" t="n">
        <v>37072.875</v>
      </c>
    </row>
    <row r="2503" customFormat="false" ht="12.75" hidden="false" customHeight="false" outlineLevel="0" collapsed="false">
      <c r="A2503" s="191" t="str">
        <f aca="false">B2503&amp;" "&amp;C2503&amp;" "&amp;D2503</f>
        <v>US Natural Gas Physical</v>
      </c>
      <c r="B2503" s="191" t="str">
        <f aca="false">IF((LEFT(N2503,2)="US"),"US","")</f>
        <v>US</v>
      </c>
      <c r="C2503" s="191" t="str">
        <f aca="false">M2503</f>
        <v>Natural Gas</v>
      </c>
      <c r="D2503" s="191" t="str">
        <f aca="false">IF(ISNUMBER(FIND("Phy",N2503))=TRUE(),"Physical","Financial")</f>
        <v>Physical</v>
      </c>
      <c r="E2503" s="191" t="n">
        <f aca="false">IF(VLOOKUP(S2503,'DD-Lookup'!$J$6:$L$50,3,FALSE())="Monthly",(YEAR(AC2503)-YEAR(AB2503))*12+MONTH(AC2503)-MONTH(AB2503)+1,(AC2503-AB2503+1))</f>
        <v>1</v>
      </c>
      <c r="F2503" s="220" t="n">
        <f aca="false">E2503*SUM(P2503:Q2503)</f>
        <v>10000</v>
      </c>
      <c r="G2503" s="196" t="n">
        <v>1247241</v>
      </c>
      <c r="H2503" s="197" t="n">
        <v>37026.3806712963</v>
      </c>
      <c r="I2503" s="0" t="s">
        <v>1328</v>
      </c>
      <c r="M2503" s="0" t="s">
        <v>927</v>
      </c>
      <c r="N2503" s="0" t="s">
        <v>1371</v>
      </c>
      <c r="O2503" s="0" t="s">
        <v>1612</v>
      </c>
      <c r="Q2503" s="198" t="n">
        <v>10000</v>
      </c>
      <c r="S2503" s="0" t="s">
        <v>1343</v>
      </c>
      <c r="T2503" s="0" t="s">
        <v>772</v>
      </c>
      <c r="U2503" s="200" t="n">
        <v>4.71</v>
      </c>
      <c r="V2503" s="0" t="s">
        <v>2747</v>
      </c>
      <c r="W2503" s="0" t="s">
        <v>1614</v>
      </c>
      <c r="X2503" s="0" t="s">
        <v>1615</v>
      </c>
      <c r="Y2503" s="0" t="s">
        <v>1376</v>
      </c>
      <c r="Z2503" s="0" t="s">
        <v>573</v>
      </c>
      <c r="AA2503" s="0" t="n">
        <v>789899</v>
      </c>
      <c r="AB2503" s="197" t="n">
        <v>37027.875</v>
      </c>
      <c r="AC2503" s="197" t="n">
        <v>37027.875</v>
      </c>
    </row>
    <row r="2504" customFormat="false" ht="12.75" hidden="false" customHeight="false" outlineLevel="0" collapsed="false">
      <c r="A2504" s="191" t="str">
        <f aca="false">B2504&amp;" "&amp;C2504&amp;" "&amp;D2504</f>
        <v>US Natural Gas Physical</v>
      </c>
      <c r="B2504" s="191" t="str">
        <f aca="false">IF((LEFT(N2504,2)="US"),"US","")</f>
        <v>US</v>
      </c>
      <c r="C2504" s="191" t="str">
        <f aca="false">M2504</f>
        <v>Natural Gas</v>
      </c>
      <c r="D2504" s="191" t="str">
        <f aca="false">IF(ISNUMBER(FIND("Phy",N2504))=TRUE(),"Physical","Financial")</f>
        <v>Physical</v>
      </c>
      <c r="E2504" s="191" t="n">
        <f aca="false">IF(VLOOKUP(S2504,'DD-Lookup'!$J$6:$L$50,3,FALSE())="Monthly",(YEAR(AC2504)-YEAR(AB2504))*12+MONTH(AC2504)-MONTH(AB2504)+1,(AC2504-AB2504+1))</f>
        <v>1</v>
      </c>
      <c r="F2504" s="220" t="n">
        <f aca="false">E2504*SUM(P2504:Q2504)</f>
        <v>9200</v>
      </c>
      <c r="G2504" s="196" t="n">
        <v>1247240</v>
      </c>
      <c r="H2504" s="197" t="n">
        <v>37026.3806712963</v>
      </c>
      <c r="I2504" s="0" t="s">
        <v>1430</v>
      </c>
      <c r="M2504" s="0" t="s">
        <v>927</v>
      </c>
      <c r="N2504" s="0" t="s">
        <v>1371</v>
      </c>
      <c r="O2504" s="0" t="s">
        <v>1902</v>
      </c>
      <c r="P2504" s="198" t="n">
        <v>9200</v>
      </c>
      <c r="S2504" s="0" t="s">
        <v>1343</v>
      </c>
      <c r="T2504" s="0" t="s">
        <v>772</v>
      </c>
      <c r="U2504" s="200" t="n">
        <v>4.3</v>
      </c>
      <c r="V2504" s="0" t="s">
        <v>2137</v>
      </c>
      <c r="W2504" s="0" t="s">
        <v>1682</v>
      </c>
      <c r="X2504" s="0" t="s">
        <v>1683</v>
      </c>
      <c r="Y2504" s="0" t="s">
        <v>1376</v>
      </c>
      <c r="Z2504" s="0" t="s">
        <v>573</v>
      </c>
      <c r="AA2504" s="0" t="n">
        <v>789898</v>
      </c>
      <c r="AB2504" s="197" t="n">
        <v>37027.875</v>
      </c>
      <c r="AC2504" s="197" t="n">
        <v>37027.875</v>
      </c>
    </row>
    <row r="2505" customFormat="false" ht="12.75" hidden="false" customHeight="false" outlineLevel="0" collapsed="false">
      <c r="A2505" s="191" t="str">
        <f aca="false">B2505&amp;" "&amp;C2505&amp;" "&amp;D2505</f>
        <v>US Natural Gas Physical</v>
      </c>
      <c r="B2505" s="191" t="str">
        <f aca="false">IF((LEFT(N2505,2)="US"),"US","")</f>
        <v>US</v>
      </c>
      <c r="C2505" s="191" t="str">
        <f aca="false">M2505</f>
        <v>Natural Gas</v>
      </c>
      <c r="D2505" s="191" t="str">
        <f aca="false">IF(ISNUMBER(FIND("Phy",N2505))=TRUE(),"Physical","Financial")</f>
        <v>Physical</v>
      </c>
      <c r="E2505" s="191" t="n">
        <f aca="false">IF(VLOOKUP(S2505,'DD-Lookup'!$J$6:$L$50,3,FALSE())="Monthly",(YEAR(AC2505)-YEAR(AB2505))*12+MONTH(AC2505)-MONTH(AB2505)+1,(AC2505-AB2505+1))</f>
        <v>1</v>
      </c>
      <c r="F2505" s="220" t="n">
        <f aca="false">E2505*SUM(P2505:Q2505)</f>
        <v>10000</v>
      </c>
      <c r="G2505" s="196" t="n">
        <v>1247242</v>
      </c>
      <c r="H2505" s="197" t="n">
        <v>37026.3806828704</v>
      </c>
      <c r="I2505" s="0" t="s">
        <v>1328</v>
      </c>
      <c r="M2505" s="0" t="s">
        <v>927</v>
      </c>
      <c r="N2505" s="0" t="s">
        <v>1371</v>
      </c>
      <c r="O2505" s="0" t="s">
        <v>1372</v>
      </c>
      <c r="P2505" s="198" t="n">
        <v>10000</v>
      </c>
      <c r="S2505" s="0" t="s">
        <v>1343</v>
      </c>
      <c r="T2505" s="0" t="s">
        <v>772</v>
      </c>
      <c r="U2505" s="200" t="n">
        <v>4.5475</v>
      </c>
      <c r="V2505" s="0" t="s">
        <v>1439</v>
      </c>
      <c r="W2505" s="0" t="s">
        <v>1374</v>
      </c>
      <c r="X2505" s="0" t="s">
        <v>1375</v>
      </c>
      <c r="Y2505" s="0" t="s">
        <v>1376</v>
      </c>
      <c r="Z2505" s="0" t="s">
        <v>573</v>
      </c>
      <c r="AA2505" s="0" t="n">
        <v>789900</v>
      </c>
      <c r="AB2505" s="197" t="n">
        <v>37027.875</v>
      </c>
      <c r="AC2505" s="197" t="n">
        <v>37027.875</v>
      </c>
    </row>
    <row r="2506" customFormat="false" ht="12.75" hidden="false" customHeight="false" outlineLevel="0" collapsed="false">
      <c r="A2506" s="191" t="str">
        <f aca="false">B2506&amp;" "&amp;C2506&amp;" "&amp;D2506</f>
        <v>US Natural Gas Physical</v>
      </c>
      <c r="B2506" s="191" t="str">
        <f aca="false">IF((LEFT(N2506,2)="US"),"US","")</f>
        <v>US</v>
      </c>
      <c r="C2506" s="191" t="str">
        <f aca="false">M2506</f>
        <v>Natural Gas</v>
      </c>
      <c r="D2506" s="191" t="str">
        <f aca="false">IF(ISNUMBER(FIND("Phy",N2506))=TRUE(),"Physical","Financial")</f>
        <v>Physical</v>
      </c>
      <c r="E2506" s="191" t="n">
        <f aca="false">IF(VLOOKUP(S2506,'DD-Lookup'!$J$6:$L$50,3,FALSE())="Monthly",(YEAR(AC2506)-YEAR(AB2506))*12+MONTH(AC2506)-MONTH(AB2506)+1,(AC2506-AB2506+1))</f>
        <v>1</v>
      </c>
      <c r="F2506" s="220" t="n">
        <f aca="false">E2506*SUM(P2506:Q2506)</f>
        <v>10000</v>
      </c>
      <c r="G2506" s="196" t="n">
        <v>1247243</v>
      </c>
      <c r="H2506" s="197" t="n">
        <v>37026.3807175926</v>
      </c>
      <c r="I2506" s="0" t="s">
        <v>2121</v>
      </c>
      <c r="M2506" s="0" t="s">
        <v>927</v>
      </c>
      <c r="N2506" s="0" t="s">
        <v>1371</v>
      </c>
      <c r="O2506" s="0" t="s">
        <v>1631</v>
      </c>
      <c r="P2506" s="198" t="n">
        <v>10000</v>
      </c>
      <c r="S2506" s="0" t="s">
        <v>1343</v>
      </c>
      <c r="T2506" s="0" t="s">
        <v>772</v>
      </c>
      <c r="U2506" s="200" t="n">
        <v>4.405</v>
      </c>
      <c r="V2506" s="0" t="s">
        <v>2122</v>
      </c>
      <c r="W2506" s="0" t="s">
        <v>1567</v>
      </c>
      <c r="X2506" s="0" t="s">
        <v>1568</v>
      </c>
      <c r="Y2506" s="0" t="s">
        <v>1376</v>
      </c>
      <c r="Z2506" s="0" t="s">
        <v>573</v>
      </c>
      <c r="AA2506" s="0" t="n">
        <v>789901</v>
      </c>
      <c r="AB2506" s="197" t="n">
        <v>37027.875</v>
      </c>
      <c r="AC2506" s="197" t="n">
        <v>37027.875</v>
      </c>
    </row>
    <row r="2507" customFormat="false" ht="12.75" hidden="false" customHeight="false" outlineLevel="0" collapsed="false">
      <c r="A2507" s="191" t="str">
        <f aca="false">B2507&amp;" "&amp;C2507&amp;" "&amp;D2507</f>
        <v>US Natural Gas Physical</v>
      </c>
      <c r="B2507" s="191" t="str">
        <f aca="false">IF((LEFT(N2507,2)="US"),"US","")</f>
        <v>US</v>
      </c>
      <c r="C2507" s="191" t="str">
        <f aca="false">M2507</f>
        <v>Natural Gas</v>
      </c>
      <c r="D2507" s="191" t="str">
        <f aca="false">IF(ISNUMBER(FIND("Phy",N2507))=TRUE(),"Physical","Financial")</f>
        <v>Physical</v>
      </c>
      <c r="E2507" s="191" t="n">
        <f aca="false">IF(VLOOKUP(S2507,'DD-Lookup'!$J$6:$L$50,3,FALSE())="Monthly",(YEAR(AC2507)-YEAR(AB2507))*12+MONTH(AC2507)-MONTH(AB2507)+1,(AC2507-AB2507+1))</f>
        <v>1</v>
      </c>
      <c r="F2507" s="220" t="n">
        <f aca="false">E2507*SUM(P2507:Q2507)</f>
        <v>10000</v>
      </c>
      <c r="G2507" s="196" t="n">
        <v>1247244</v>
      </c>
      <c r="H2507" s="197" t="n">
        <v>37026.3807638889</v>
      </c>
      <c r="I2507" s="0" t="s">
        <v>1430</v>
      </c>
      <c r="M2507" s="0" t="s">
        <v>927</v>
      </c>
      <c r="N2507" s="0" t="s">
        <v>1371</v>
      </c>
      <c r="O2507" s="0" t="s">
        <v>1469</v>
      </c>
      <c r="Q2507" s="198" t="n">
        <v>10000</v>
      </c>
      <c r="S2507" s="0" t="s">
        <v>1343</v>
      </c>
      <c r="T2507" s="0" t="s">
        <v>772</v>
      </c>
      <c r="U2507" s="200" t="n">
        <v>4.39</v>
      </c>
      <c r="V2507" s="0" t="s">
        <v>1559</v>
      </c>
      <c r="W2507" s="0" t="s">
        <v>1459</v>
      </c>
      <c r="X2507" s="0" t="s">
        <v>1460</v>
      </c>
      <c r="Y2507" s="0" t="s">
        <v>1376</v>
      </c>
      <c r="Z2507" s="0" t="s">
        <v>573</v>
      </c>
      <c r="AA2507" s="0" t="n">
        <v>789902</v>
      </c>
      <c r="AB2507" s="197" t="n">
        <v>37027.875</v>
      </c>
      <c r="AC2507" s="197" t="n">
        <v>37027.875</v>
      </c>
    </row>
    <row r="2508" customFormat="false" ht="12.75" hidden="false" customHeight="false" outlineLevel="0" collapsed="false">
      <c r="A2508" s="191" t="str">
        <f aca="false">B2508&amp;" "&amp;C2508&amp;" "&amp;D2508</f>
        <v>US Natural Gas Physical</v>
      </c>
      <c r="B2508" s="191" t="str">
        <f aca="false">IF((LEFT(N2508,2)="US"),"US","")</f>
        <v>US</v>
      </c>
      <c r="C2508" s="191" t="str">
        <f aca="false">M2508</f>
        <v>Natural Gas</v>
      </c>
      <c r="D2508" s="191" t="str">
        <f aca="false">IF(ISNUMBER(FIND("Phy",N2508))=TRUE(),"Physical","Financial")</f>
        <v>Physical</v>
      </c>
      <c r="E2508" s="191" t="n">
        <f aca="false">IF(VLOOKUP(S2508,'DD-Lookup'!$J$6:$L$50,3,FALSE())="Monthly",(YEAR(AC2508)-YEAR(AB2508))*12+MONTH(AC2508)-MONTH(AB2508)+1,(AC2508-AB2508+1))</f>
        <v>1</v>
      </c>
      <c r="F2508" s="220" t="n">
        <f aca="false">E2508*SUM(P2508:Q2508)</f>
        <v>10000</v>
      </c>
      <c r="G2508" s="196" t="n">
        <v>1247245</v>
      </c>
      <c r="H2508" s="197" t="n">
        <v>37026.380775463</v>
      </c>
      <c r="I2508" s="0" t="s">
        <v>1251</v>
      </c>
      <c r="M2508" s="0" t="s">
        <v>927</v>
      </c>
      <c r="N2508" s="0" t="s">
        <v>1371</v>
      </c>
      <c r="O2508" s="0" t="s">
        <v>1372</v>
      </c>
      <c r="P2508" s="198" t="n">
        <v>10000</v>
      </c>
      <c r="S2508" s="0" t="s">
        <v>1343</v>
      </c>
      <c r="T2508" s="0" t="s">
        <v>772</v>
      </c>
      <c r="U2508" s="200" t="n">
        <v>4.5463</v>
      </c>
      <c r="V2508" s="0" t="s">
        <v>2033</v>
      </c>
      <c r="W2508" s="0" t="s">
        <v>1374</v>
      </c>
      <c r="X2508" s="0" t="s">
        <v>1375</v>
      </c>
      <c r="Y2508" s="0" t="s">
        <v>1376</v>
      </c>
      <c r="Z2508" s="0" t="s">
        <v>573</v>
      </c>
      <c r="AA2508" s="0" t="n">
        <v>789903</v>
      </c>
      <c r="AB2508" s="197" t="n">
        <v>37027.875</v>
      </c>
      <c r="AC2508" s="197" t="n">
        <v>37027.875</v>
      </c>
    </row>
    <row r="2509" customFormat="false" ht="12.75" hidden="false" customHeight="false" outlineLevel="0" collapsed="false">
      <c r="A2509" s="191" t="str">
        <f aca="false">B2509&amp;" "&amp;C2509&amp;" "&amp;D2509</f>
        <v>US Natural Gas Physical</v>
      </c>
      <c r="B2509" s="191" t="str">
        <f aca="false">IF((LEFT(N2509,2)="US"),"US","")</f>
        <v>US</v>
      </c>
      <c r="C2509" s="191" t="str">
        <f aca="false">M2509</f>
        <v>Natural Gas</v>
      </c>
      <c r="D2509" s="191" t="str">
        <f aca="false">IF(ISNUMBER(FIND("Phy",N2509))=TRUE(),"Physical","Financial")</f>
        <v>Physical</v>
      </c>
      <c r="E2509" s="191" t="n">
        <f aca="false">IF(VLOOKUP(S2509,'DD-Lookup'!$J$6:$L$50,3,FALSE())="Monthly",(YEAR(AC2509)-YEAR(AB2509))*12+MONTH(AC2509)-MONTH(AB2509)+1,(AC2509-AB2509+1))</f>
        <v>1</v>
      </c>
      <c r="F2509" s="220" t="n">
        <f aca="false">E2509*SUM(P2509:Q2509)</f>
        <v>10000</v>
      </c>
      <c r="G2509" s="196" t="n">
        <v>1247246</v>
      </c>
      <c r="H2509" s="197" t="n">
        <v>37026.3808564815</v>
      </c>
      <c r="I2509" s="0" t="s">
        <v>1340</v>
      </c>
      <c r="M2509" s="0" t="s">
        <v>927</v>
      </c>
      <c r="N2509" s="0" t="s">
        <v>1371</v>
      </c>
      <c r="O2509" s="0" t="s">
        <v>1792</v>
      </c>
      <c r="Q2509" s="198" t="n">
        <v>10000</v>
      </c>
      <c r="S2509" s="0" t="s">
        <v>1343</v>
      </c>
      <c r="T2509" s="0" t="s">
        <v>772</v>
      </c>
      <c r="U2509" s="200" t="n">
        <v>10.825</v>
      </c>
      <c r="V2509" s="0" t="s">
        <v>1802</v>
      </c>
      <c r="W2509" s="0" t="s">
        <v>1791</v>
      </c>
      <c r="X2509" s="0" t="s">
        <v>1676</v>
      </c>
      <c r="Y2509" s="0" t="s">
        <v>1376</v>
      </c>
      <c r="Z2509" s="0" t="s">
        <v>573</v>
      </c>
      <c r="AA2509" s="0" t="n">
        <v>789904</v>
      </c>
      <c r="AB2509" s="197" t="n">
        <v>37027.875</v>
      </c>
      <c r="AC2509" s="197" t="n">
        <v>37027.875</v>
      </c>
    </row>
    <row r="2510" customFormat="false" ht="12.75" hidden="false" customHeight="false" outlineLevel="0" collapsed="false">
      <c r="A2510" s="191" t="str">
        <f aca="false">B2510&amp;" "&amp;C2510&amp;" "&amp;D2510</f>
        <v>US Crude Financial</v>
      </c>
      <c r="B2510" s="191" t="str">
        <f aca="false">IF((LEFT(N2510,2)="US"),"US","")</f>
        <v>US</v>
      </c>
      <c r="C2510" s="191" t="str">
        <f aca="false">M2510</f>
        <v>Crude</v>
      </c>
      <c r="D2510" s="191" t="str">
        <f aca="false">IF(ISNUMBER(FIND("Phy",N2510))=TRUE(),"Physical","Financial")</f>
        <v>Financial</v>
      </c>
      <c r="E2510" s="191" t="n">
        <f aca="false">IF(VLOOKUP(S2510,'DD-Lookup'!$J$6:$L$50,3,FALSE())="Monthly",(YEAR(AC2510)-YEAR(AB2510))*12+MONTH(AC2510)-MONTH(AB2510)+1,(AC2510-AB2510+1))</f>
        <v>1</v>
      </c>
      <c r="F2510" s="220" t="n">
        <f aca="false">E2510*SUM(P2510:Q2510)</f>
        <v>50000</v>
      </c>
      <c r="G2510" s="196" t="n">
        <v>1247247</v>
      </c>
      <c r="H2510" s="197" t="n">
        <v>37026.3808564815</v>
      </c>
      <c r="I2510" s="0" t="s">
        <v>1137</v>
      </c>
      <c r="M2510" s="0" t="s">
        <v>60</v>
      </c>
      <c r="N2510" s="0" t="s">
        <v>1138</v>
      </c>
      <c r="O2510" s="0" t="s">
        <v>1139</v>
      </c>
      <c r="P2510" s="198" t="n">
        <v>50000</v>
      </c>
      <c r="S2510" s="0" t="s">
        <v>1140</v>
      </c>
      <c r="T2510" s="0" t="s">
        <v>772</v>
      </c>
      <c r="U2510" s="200" t="n">
        <v>28.82</v>
      </c>
      <c r="V2510" s="0" t="s">
        <v>2367</v>
      </c>
      <c r="W2510" s="0" t="s">
        <v>1142</v>
      </c>
      <c r="X2510" s="0" t="s">
        <v>1143</v>
      </c>
      <c r="Y2510" s="0" t="s">
        <v>893</v>
      </c>
      <c r="Z2510" s="0" t="s">
        <v>573</v>
      </c>
      <c r="AA2510" s="0" t="s">
        <v>2748</v>
      </c>
      <c r="AB2510" s="197" t="n">
        <v>37043</v>
      </c>
      <c r="AC2510" s="197" t="n">
        <v>37072</v>
      </c>
    </row>
    <row r="2511" customFormat="false" ht="12.75" hidden="false" customHeight="false" outlineLevel="0" collapsed="false">
      <c r="A2511" s="191" t="str">
        <f aca="false">B2511&amp;" "&amp;C2511&amp;" "&amp;D2511</f>
        <v>US Natural Gas Financial</v>
      </c>
      <c r="B2511" s="191" t="str">
        <f aca="false">IF((LEFT(N2511,2)="US"),"US","")</f>
        <v>US</v>
      </c>
      <c r="C2511" s="191" t="str">
        <f aca="false">M2511</f>
        <v>Natural Gas</v>
      </c>
      <c r="D2511" s="191" t="str">
        <f aca="false">IF(ISNUMBER(FIND("Phy",N2511))=TRUE(),"Physical","Financial")</f>
        <v>Financial</v>
      </c>
      <c r="E2511" s="191" t="n">
        <f aca="false">IF(VLOOKUP(S2511,'DD-Lookup'!$J$6:$L$50,3,FALSE())="Monthly",(YEAR(AC2511)-YEAR(AB2511))*12+MONTH(AC2511)-MONTH(AB2511)+1,(AC2511-AB2511+1))</f>
        <v>30</v>
      </c>
      <c r="F2511" s="220" t="n">
        <f aca="false">E2511*SUM(P2511:Q2511)</f>
        <v>300000</v>
      </c>
      <c r="G2511" s="196" t="n">
        <v>1247248</v>
      </c>
      <c r="H2511" s="197" t="n">
        <v>37026.3808680556</v>
      </c>
      <c r="I2511" s="0" t="s">
        <v>616</v>
      </c>
      <c r="M2511" s="0" t="s">
        <v>927</v>
      </c>
      <c r="N2511" s="0" t="s">
        <v>1341</v>
      </c>
      <c r="O2511" s="0" t="s">
        <v>1342</v>
      </c>
      <c r="Q2511" s="198" t="n">
        <v>10000</v>
      </c>
      <c r="S2511" s="0" t="s">
        <v>1343</v>
      </c>
      <c r="T2511" s="0" t="s">
        <v>772</v>
      </c>
      <c r="U2511" s="200" t="n">
        <v>4.49</v>
      </c>
      <c r="V2511" s="0" t="s">
        <v>2393</v>
      </c>
      <c r="W2511" s="0" t="s">
        <v>1345</v>
      </c>
      <c r="X2511" s="0" t="s">
        <v>1346</v>
      </c>
      <c r="Y2511" s="0" t="s">
        <v>893</v>
      </c>
      <c r="Z2511" s="0" t="s">
        <v>573</v>
      </c>
      <c r="AA2511" s="0" t="s">
        <v>2749</v>
      </c>
      <c r="AB2511" s="197" t="n">
        <v>37043.875</v>
      </c>
      <c r="AC2511" s="197" t="n">
        <v>37072.875</v>
      </c>
      <c r="AD2511" s="0" t="n">
        <f aca="false">(AC2511-AB2511+1)*SUM(P2511:Q2511)</f>
        <v>300000</v>
      </c>
    </row>
    <row r="2512" customFormat="false" ht="12.75" hidden="false" customHeight="false" outlineLevel="0" collapsed="false">
      <c r="A2512" s="191" t="str">
        <f aca="false">B2512&amp;" "&amp;C2512&amp;" "&amp;D2512</f>
        <v> Natural Gas Physical</v>
      </c>
      <c r="B2512" s="191" t="str">
        <f aca="false">IF((LEFT(N2512,2)="US"),"US","")</f>
        <v/>
      </c>
      <c r="C2512" s="191" t="str">
        <f aca="false">M2512</f>
        <v>Natural Gas</v>
      </c>
      <c r="D2512" s="191" t="str">
        <f aca="false">IF(ISNUMBER(FIND("Phy",N2512))=TRUE(),"Physical","Financial")</f>
        <v>Physical</v>
      </c>
      <c r="E2512" s="191" t="n">
        <f aca="false">IF(VLOOKUP(S2512,'DD-Lookup'!$J$6:$L$50,3,FALSE())="Monthly",(YEAR(AC2512)-YEAR(AB2512))*12+MONTH(AC2512)-MONTH(AB2512)+1,(AC2512-AB2512+1))</f>
        <v>1</v>
      </c>
      <c r="F2512" s="220" t="n">
        <f aca="false">E2512*SUM(P2512:Q2512)</f>
        <v>10000</v>
      </c>
      <c r="G2512" s="196" t="n">
        <v>1247249</v>
      </c>
      <c r="H2512" s="197" t="n">
        <v>37026.3808912037</v>
      </c>
      <c r="I2512" s="0" t="s">
        <v>1180</v>
      </c>
      <c r="M2512" s="0" t="s">
        <v>927</v>
      </c>
      <c r="N2512" s="0" t="s">
        <v>1719</v>
      </c>
      <c r="O2512" s="0" t="s">
        <v>1720</v>
      </c>
      <c r="Q2512" s="198" t="n">
        <v>10000</v>
      </c>
      <c r="S2512" s="0" t="s">
        <v>327</v>
      </c>
      <c r="T2512" s="0" t="s">
        <v>1721</v>
      </c>
      <c r="U2512" s="200" t="n">
        <v>6.03</v>
      </c>
      <c r="V2512" s="0" t="s">
        <v>2650</v>
      </c>
      <c r="W2512" s="0" t="s">
        <v>1723</v>
      </c>
      <c r="X2512" s="0" t="s">
        <v>1724</v>
      </c>
      <c r="Y2512" s="0" t="s">
        <v>1376</v>
      </c>
      <c r="Z2512" s="0" t="s">
        <v>646</v>
      </c>
      <c r="AA2512" s="0" t="n">
        <v>789905</v>
      </c>
      <c r="AB2512" s="197" t="n">
        <v>37026.875</v>
      </c>
      <c r="AC2512" s="197" t="n">
        <v>37026.875</v>
      </c>
    </row>
    <row r="2513" customFormat="false" ht="12.75" hidden="false" customHeight="false" outlineLevel="0" collapsed="false">
      <c r="A2513" s="191" t="str">
        <f aca="false">B2513&amp;" "&amp;C2513&amp;" "&amp;D2513</f>
        <v>US Natural Gas Financial</v>
      </c>
      <c r="B2513" s="191" t="str">
        <f aca="false">IF((LEFT(N2513,2)="US"),"US","")</f>
        <v>US</v>
      </c>
      <c r="C2513" s="191" t="str">
        <f aca="false">M2513</f>
        <v>Natural Gas</v>
      </c>
      <c r="D2513" s="191" t="str">
        <f aca="false">IF(ISNUMBER(FIND("Phy",N2513))=TRUE(),"Physical","Financial")</f>
        <v>Financial</v>
      </c>
      <c r="E2513" s="191" t="n">
        <f aca="false">IF(VLOOKUP(S2513,'DD-Lookup'!$J$6:$L$50,3,FALSE())="Monthly",(YEAR(AC2513)-YEAR(AB2513))*12+MONTH(AC2513)-MONTH(AB2513)+1,(AC2513-AB2513+1))</f>
        <v>30</v>
      </c>
      <c r="F2513" s="220" t="n">
        <f aca="false">E2513*SUM(P2513:Q2513)</f>
        <v>75000</v>
      </c>
      <c r="G2513" s="196" t="n">
        <v>1247251</v>
      </c>
      <c r="H2513" s="197" t="n">
        <v>37026.3809375</v>
      </c>
      <c r="I2513" s="0" t="s">
        <v>1414</v>
      </c>
      <c r="M2513" s="0" t="s">
        <v>927</v>
      </c>
      <c r="N2513" s="0" t="s">
        <v>1399</v>
      </c>
      <c r="O2513" s="0" t="s">
        <v>1964</v>
      </c>
      <c r="Q2513" s="198" t="n">
        <v>2500</v>
      </c>
      <c r="S2513" s="0" t="s">
        <v>1343</v>
      </c>
      <c r="T2513" s="0" t="s">
        <v>772</v>
      </c>
      <c r="U2513" s="200" t="n">
        <v>4.98</v>
      </c>
      <c r="V2513" s="0" t="s">
        <v>2129</v>
      </c>
      <c r="W2513" s="0" t="s">
        <v>1956</v>
      </c>
      <c r="X2513" s="0" t="s">
        <v>1957</v>
      </c>
      <c r="Y2513" s="0" t="s">
        <v>893</v>
      </c>
      <c r="Z2513" s="0" t="s">
        <v>573</v>
      </c>
      <c r="AA2513" s="0" t="s">
        <v>2750</v>
      </c>
      <c r="AB2513" s="197" t="n">
        <v>37135.875</v>
      </c>
      <c r="AC2513" s="197" t="n">
        <v>37164.875</v>
      </c>
      <c r="AD2513" s="0" t="n">
        <f aca="false">(AC2513-AB2513+1)*SUM(P2513:Q2513)</f>
        <v>75000</v>
      </c>
    </row>
    <row r="2514" customFormat="false" ht="12.75" hidden="false" customHeight="false" outlineLevel="0" collapsed="false">
      <c r="A2514" s="191" t="str">
        <f aca="false">B2514&amp;" "&amp;C2514&amp;" "&amp;D2514</f>
        <v>US Natural Gas Physical</v>
      </c>
      <c r="B2514" s="191" t="str">
        <f aca="false">IF((LEFT(N2514,2)="US"),"US","")</f>
        <v>US</v>
      </c>
      <c r="C2514" s="191" t="str">
        <f aca="false">M2514</f>
        <v>Natural Gas</v>
      </c>
      <c r="D2514" s="191" t="str">
        <f aca="false">IF(ISNUMBER(FIND("Phy",N2514))=TRUE(),"Physical","Financial")</f>
        <v>Physical</v>
      </c>
      <c r="E2514" s="191" t="n">
        <f aca="false">IF(VLOOKUP(S2514,'DD-Lookup'!$J$6:$L$50,3,FALSE())="Monthly",(YEAR(AC2514)-YEAR(AB2514))*12+MONTH(AC2514)-MONTH(AB2514)+1,(AC2514-AB2514+1))</f>
        <v>1</v>
      </c>
      <c r="F2514" s="220" t="n">
        <f aca="false">E2514*SUM(P2514:Q2514)</f>
        <v>5000</v>
      </c>
      <c r="G2514" s="196" t="n">
        <v>1247252</v>
      </c>
      <c r="H2514" s="197" t="n">
        <v>37026.3809490741</v>
      </c>
      <c r="I2514" s="0" t="s">
        <v>625</v>
      </c>
      <c r="M2514" s="0" t="s">
        <v>927</v>
      </c>
      <c r="N2514" s="0" t="s">
        <v>1371</v>
      </c>
      <c r="O2514" s="0" t="s">
        <v>1673</v>
      </c>
      <c r="P2514" s="198" t="n">
        <v>5000</v>
      </c>
      <c r="S2514" s="0" t="s">
        <v>1343</v>
      </c>
      <c r="T2514" s="0" t="s">
        <v>772</v>
      </c>
      <c r="U2514" s="200" t="n">
        <v>4.75</v>
      </c>
      <c r="V2514" s="0" t="s">
        <v>2647</v>
      </c>
      <c r="W2514" s="0" t="s">
        <v>1675</v>
      </c>
      <c r="X2514" s="0" t="s">
        <v>1676</v>
      </c>
      <c r="Y2514" s="0" t="s">
        <v>1376</v>
      </c>
      <c r="Z2514" s="0" t="s">
        <v>573</v>
      </c>
      <c r="AA2514" s="0" t="n">
        <v>789907</v>
      </c>
      <c r="AB2514" s="197" t="n">
        <v>37027.875</v>
      </c>
      <c r="AC2514" s="197" t="n">
        <v>37027.875</v>
      </c>
    </row>
    <row r="2515" customFormat="false" ht="12.75" hidden="false" customHeight="false" outlineLevel="0" collapsed="false">
      <c r="A2515" s="191" t="str">
        <f aca="false">B2515&amp;" "&amp;C2515&amp;" "&amp;D2515</f>
        <v>US Natural Gas Physical</v>
      </c>
      <c r="B2515" s="191" t="str">
        <f aca="false">IF((LEFT(N2515,2)="US"),"US","")</f>
        <v>US</v>
      </c>
      <c r="C2515" s="191" t="str">
        <f aca="false">M2515</f>
        <v>Natural Gas</v>
      </c>
      <c r="D2515" s="191" t="str">
        <f aca="false">IF(ISNUMBER(FIND("Phy",N2515))=TRUE(),"Physical","Financial")</f>
        <v>Physical</v>
      </c>
      <c r="E2515" s="191" t="n">
        <f aca="false">IF(VLOOKUP(S2515,'DD-Lookup'!$J$6:$L$50,3,FALSE())="Monthly",(YEAR(AC2515)-YEAR(AB2515))*12+MONTH(AC2515)-MONTH(AB2515)+1,(AC2515-AB2515+1))</f>
        <v>1</v>
      </c>
      <c r="F2515" s="220" t="n">
        <f aca="false">E2515*SUM(P2515:Q2515)</f>
        <v>5000</v>
      </c>
      <c r="G2515" s="196" t="n">
        <v>1247253</v>
      </c>
      <c r="H2515" s="197" t="n">
        <v>37026.3809953704</v>
      </c>
      <c r="I2515" s="0" t="s">
        <v>2217</v>
      </c>
      <c r="M2515" s="0" t="s">
        <v>927</v>
      </c>
      <c r="N2515" s="0" t="s">
        <v>1371</v>
      </c>
      <c r="O2515" s="0" t="s">
        <v>1503</v>
      </c>
      <c r="P2515" s="198" t="n">
        <v>5000</v>
      </c>
      <c r="S2515" s="0" t="s">
        <v>1343</v>
      </c>
      <c r="T2515" s="0" t="s">
        <v>772</v>
      </c>
      <c r="U2515" s="200" t="n">
        <v>4.675</v>
      </c>
      <c r="V2515" s="0" t="s">
        <v>2218</v>
      </c>
      <c r="W2515" s="0" t="s">
        <v>1504</v>
      </c>
      <c r="X2515" s="0" t="s">
        <v>1505</v>
      </c>
      <c r="Y2515" s="0" t="s">
        <v>1376</v>
      </c>
      <c r="Z2515" s="0" t="s">
        <v>573</v>
      </c>
      <c r="AA2515" s="0" t="n">
        <v>789908</v>
      </c>
      <c r="AB2515" s="197" t="n">
        <v>37027.875</v>
      </c>
      <c r="AC2515" s="197" t="n">
        <v>37027.875</v>
      </c>
    </row>
    <row r="2516" customFormat="false" ht="12.75" hidden="false" customHeight="false" outlineLevel="0" collapsed="false">
      <c r="A2516" s="191" t="str">
        <f aca="false">B2516&amp;" "&amp;C2516&amp;" "&amp;D2516</f>
        <v>US Natural Gas Physical</v>
      </c>
      <c r="B2516" s="191" t="str">
        <f aca="false">IF((LEFT(N2516,2)="US"),"US","")</f>
        <v>US</v>
      </c>
      <c r="C2516" s="191" t="str">
        <f aca="false">M2516</f>
        <v>Natural Gas</v>
      </c>
      <c r="D2516" s="191" t="str">
        <f aca="false">IF(ISNUMBER(FIND("Phy",N2516))=TRUE(),"Physical","Financial")</f>
        <v>Physical</v>
      </c>
      <c r="E2516" s="191" t="n">
        <f aca="false">IF(VLOOKUP(S2516,'DD-Lookup'!$J$6:$L$50,3,FALSE())="Monthly",(YEAR(AC2516)-YEAR(AB2516))*12+MONTH(AC2516)-MONTH(AB2516)+1,(AC2516-AB2516+1))</f>
        <v>1</v>
      </c>
      <c r="F2516" s="220" t="n">
        <f aca="false">E2516*SUM(P2516:Q2516)</f>
        <v>10000</v>
      </c>
      <c r="G2516" s="196" t="n">
        <v>1247254</v>
      </c>
      <c r="H2516" s="197" t="n">
        <v>37026.3810416667</v>
      </c>
      <c r="I2516" s="0" t="s">
        <v>2751</v>
      </c>
      <c r="M2516" s="0" t="s">
        <v>927</v>
      </c>
      <c r="N2516" s="0" t="s">
        <v>1371</v>
      </c>
      <c r="O2516" s="0" t="s">
        <v>2146</v>
      </c>
      <c r="Q2516" s="198" t="n">
        <v>10000</v>
      </c>
      <c r="S2516" s="0" t="s">
        <v>1343</v>
      </c>
      <c r="T2516" s="0" t="s">
        <v>772</v>
      </c>
      <c r="U2516" s="200" t="n">
        <v>4.425</v>
      </c>
      <c r="V2516" s="0" t="s">
        <v>2752</v>
      </c>
      <c r="W2516" s="0" t="s">
        <v>1682</v>
      </c>
      <c r="X2516" s="0" t="s">
        <v>2147</v>
      </c>
      <c r="Y2516" s="0" t="s">
        <v>1376</v>
      </c>
      <c r="Z2516" s="0" t="s">
        <v>573</v>
      </c>
      <c r="AA2516" s="0" t="n">
        <v>789909</v>
      </c>
      <c r="AB2516" s="197" t="n">
        <v>37027.875</v>
      </c>
      <c r="AC2516" s="197" t="n">
        <v>37027.875</v>
      </c>
    </row>
    <row r="2517" customFormat="false" ht="12.75" hidden="false" customHeight="false" outlineLevel="0" collapsed="false">
      <c r="A2517" s="191" t="str">
        <f aca="false">B2517&amp;" "&amp;C2517&amp;" "&amp;D2517</f>
        <v>US Natural Gas Physical</v>
      </c>
      <c r="B2517" s="191" t="str">
        <f aca="false">IF((LEFT(N2517,2)="US"),"US","")</f>
        <v>US</v>
      </c>
      <c r="C2517" s="191" t="str">
        <f aca="false">M2517</f>
        <v>Natural Gas</v>
      </c>
      <c r="D2517" s="191" t="str">
        <f aca="false">IF(ISNUMBER(FIND("Phy",N2517))=TRUE(),"Physical","Financial")</f>
        <v>Physical</v>
      </c>
      <c r="E2517" s="191" t="n">
        <f aca="false">IF(VLOOKUP(S2517,'DD-Lookup'!$J$6:$L$50,3,FALSE())="Monthly",(YEAR(AC2517)-YEAR(AB2517))*12+MONTH(AC2517)-MONTH(AB2517)+1,(AC2517-AB2517+1))</f>
        <v>1</v>
      </c>
      <c r="F2517" s="220" t="n">
        <f aca="false">E2517*SUM(P2517:Q2517)</f>
        <v>5000</v>
      </c>
      <c r="G2517" s="196" t="n">
        <v>1247255</v>
      </c>
      <c r="H2517" s="197" t="n">
        <v>37026.381099537</v>
      </c>
      <c r="I2517" s="0" t="s">
        <v>2236</v>
      </c>
      <c r="M2517" s="0" t="s">
        <v>927</v>
      </c>
      <c r="N2517" s="0" t="s">
        <v>1371</v>
      </c>
      <c r="O2517" s="0" t="s">
        <v>1534</v>
      </c>
      <c r="Q2517" s="198" t="n">
        <v>5000</v>
      </c>
      <c r="S2517" s="0" t="s">
        <v>1343</v>
      </c>
      <c r="T2517" s="0" t="s">
        <v>772</v>
      </c>
      <c r="U2517" s="200" t="n">
        <v>4.665</v>
      </c>
      <c r="V2517" s="0" t="s">
        <v>2237</v>
      </c>
      <c r="W2517" s="0" t="s">
        <v>1504</v>
      </c>
      <c r="X2517" s="0" t="s">
        <v>1505</v>
      </c>
      <c r="Y2517" s="0" t="s">
        <v>1376</v>
      </c>
      <c r="Z2517" s="0" t="s">
        <v>573</v>
      </c>
      <c r="AA2517" s="0" t="n">
        <v>789910</v>
      </c>
      <c r="AB2517" s="197" t="n">
        <v>37027.875</v>
      </c>
      <c r="AC2517" s="197" t="n">
        <v>37027.875</v>
      </c>
    </row>
    <row r="2518" customFormat="false" ht="12.75" hidden="false" customHeight="false" outlineLevel="0" collapsed="false">
      <c r="A2518" s="191" t="str">
        <f aca="false">B2518&amp;" "&amp;C2518&amp;" "&amp;D2518</f>
        <v>US Natural Gas Physical</v>
      </c>
      <c r="B2518" s="191" t="str">
        <f aca="false">IF((LEFT(N2518,2)="US"),"US","")</f>
        <v>US</v>
      </c>
      <c r="C2518" s="191" t="str">
        <f aca="false">M2518</f>
        <v>Natural Gas</v>
      </c>
      <c r="D2518" s="191" t="str">
        <f aca="false">IF(ISNUMBER(FIND("Phy",N2518))=TRUE(),"Physical","Financial")</f>
        <v>Physical</v>
      </c>
      <c r="E2518" s="191" t="n">
        <f aca="false">IF(VLOOKUP(S2518,'DD-Lookup'!$J$6:$L$50,3,FALSE())="Monthly",(YEAR(AC2518)-YEAR(AB2518))*12+MONTH(AC2518)-MONTH(AB2518)+1,(AC2518-AB2518+1))</f>
        <v>1</v>
      </c>
      <c r="F2518" s="220" t="n">
        <f aca="false">E2518*SUM(P2518:Q2518)</f>
        <v>5000</v>
      </c>
      <c r="G2518" s="196" t="n">
        <v>1247256</v>
      </c>
      <c r="H2518" s="197" t="n">
        <v>37026.3811111111</v>
      </c>
      <c r="I2518" s="0" t="s">
        <v>1523</v>
      </c>
      <c r="M2518" s="0" t="s">
        <v>927</v>
      </c>
      <c r="N2518" s="0" t="s">
        <v>1371</v>
      </c>
      <c r="O2518" s="0" t="s">
        <v>1503</v>
      </c>
      <c r="P2518" s="198" t="n">
        <v>5000</v>
      </c>
      <c r="S2518" s="0" t="s">
        <v>1343</v>
      </c>
      <c r="T2518" s="0" t="s">
        <v>772</v>
      </c>
      <c r="U2518" s="200" t="n">
        <v>4.67</v>
      </c>
      <c r="V2518" s="0" t="s">
        <v>1524</v>
      </c>
      <c r="W2518" s="0" t="s">
        <v>1504</v>
      </c>
      <c r="X2518" s="0" t="s">
        <v>1505</v>
      </c>
      <c r="Y2518" s="0" t="s">
        <v>1376</v>
      </c>
      <c r="Z2518" s="0" t="s">
        <v>573</v>
      </c>
      <c r="AA2518" s="0" t="n">
        <v>789911</v>
      </c>
      <c r="AB2518" s="197" t="n">
        <v>37027.875</v>
      </c>
      <c r="AC2518" s="197" t="n">
        <v>37027.875</v>
      </c>
    </row>
    <row r="2519" customFormat="false" ht="12.75" hidden="false" customHeight="false" outlineLevel="0" collapsed="false">
      <c r="A2519" s="191" t="str">
        <f aca="false">B2519&amp;" "&amp;C2519&amp;" "&amp;D2519</f>
        <v>US Natural Gas Physical</v>
      </c>
      <c r="B2519" s="191" t="str">
        <f aca="false">IF((LEFT(N2519,2)="US"),"US","")</f>
        <v>US</v>
      </c>
      <c r="C2519" s="191" t="str">
        <f aca="false">M2519</f>
        <v>Natural Gas</v>
      </c>
      <c r="D2519" s="191" t="str">
        <f aca="false">IF(ISNUMBER(FIND("Phy",N2519))=TRUE(),"Physical","Financial")</f>
        <v>Physical</v>
      </c>
      <c r="E2519" s="191" t="n">
        <f aca="false">IF(VLOOKUP(S2519,'DD-Lookup'!$J$6:$L$50,3,FALSE())="Monthly",(YEAR(AC2519)-YEAR(AB2519))*12+MONTH(AC2519)-MONTH(AB2519)+1,(AC2519-AB2519+1))</f>
        <v>1</v>
      </c>
      <c r="F2519" s="220" t="n">
        <f aca="false">E2519*SUM(P2519:Q2519)</f>
        <v>2200</v>
      </c>
      <c r="G2519" s="196" t="n">
        <v>1247258</v>
      </c>
      <c r="H2519" s="197" t="n">
        <v>37026.3811226852</v>
      </c>
      <c r="I2519" s="0" t="s">
        <v>2000</v>
      </c>
      <c r="M2519" s="0" t="s">
        <v>927</v>
      </c>
      <c r="N2519" s="0" t="s">
        <v>1371</v>
      </c>
      <c r="O2519" s="0" t="s">
        <v>1538</v>
      </c>
      <c r="Q2519" s="198" t="n">
        <v>2200</v>
      </c>
      <c r="S2519" s="0" t="s">
        <v>1343</v>
      </c>
      <c r="T2519" s="0" t="s">
        <v>772</v>
      </c>
      <c r="U2519" s="200" t="n">
        <v>4.5563</v>
      </c>
      <c r="V2519" s="0" t="s">
        <v>2109</v>
      </c>
      <c r="W2519" s="0" t="s">
        <v>1374</v>
      </c>
      <c r="X2519" s="0" t="s">
        <v>1375</v>
      </c>
      <c r="Y2519" s="0" t="s">
        <v>1376</v>
      </c>
      <c r="Z2519" s="0" t="s">
        <v>573</v>
      </c>
      <c r="AA2519" s="0" t="n">
        <v>789913</v>
      </c>
      <c r="AB2519" s="197" t="n">
        <v>37027.875</v>
      </c>
      <c r="AC2519" s="197" t="n">
        <v>37027.875</v>
      </c>
    </row>
    <row r="2520" customFormat="false" ht="12.75" hidden="false" customHeight="false" outlineLevel="0" collapsed="false">
      <c r="A2520" s="191" t="str">
        <f aca="false">B2520&amp;" "&amp;C2520&amp;" "&amp;D2520</f>
        <v>US Natural Gas Physical</v>
      </c>
      <c r="B2520" s="191" t="str">
        <f aca="false">IF((LEFT(N2520,2)="US"),"US","")</f>
        <v>US</v>
      </c>
      <c r="C2520" s="191" t="str">
        <f aca="false">M2520</f>
        <v>Natural Gas</v>
      </c>
      <c r="D2520" s="191" t="str">
        <f aca="false">IF(ISNUMBER(FIND("Phy",N2520))=TRUE(),"Physical","Financial")</f>
        <v>Physical</v>
      </c>
      <c r="E2520" s="191" t="n">
        <f aca="false">IF(VLOOKUP(S2520,'DD-Lookup'!$J$6:$L$50,3,FALSE())="Monthly",(YEAR(AC2520)-YEAR(AB2520))*12+MONTH(AC2520)-MONTH(AB2520)+1,(AC2520-AB2520+1))</f>
        <v>1</v>
      </c>
      <c r="F2520" s="220" t="n">
        <f aca="false">E2520*SUM(P2520:Q2520)</f>
        <v>7500</v>
      </c>
      <c r="G2520" s="196" t="n">
        <v>1247257</v>
      </c>
      <c r="H2520" s="197" t="n">
        <v>37026.3811226852</v>
      </c>
      <c r="I2520" s="0" t="s">
        <v>1251</v>
      </c>
      <c r="M2520" s="0" t="s">
        <v>927</v>
      </c>
      <c r="N2520" s="0" t="s">
        <v>1371</v>
      </c>
      <c r="O2520" s="0" t="s">
        <v>1372</v>
      </c>
      <c r="P2520" s="198" t="n">
        <v>7500</v>
      </c>
      <c r="S2520" s="0" t="s">
        <v>1343</v>
      </c>
      <c r="T2520" s="0" t="s">
        <v>772</v>
      </c>
      <c r="U2520" s="200" t="n">
        <v>4.545</v>
      </c>
      <c r="V2520" s="0" t="s">
        <v>2033</v>
      </c>
      <c r="W2520" s="0" t="s">
        <v>1374</v>
      </c>
      <c r="X2520" s="0" t="s">
        <v>1375</v>
      </c>
      <c r="Y2520" s="0" t="s">
        <v>1376</v>
      </c>
      <c r="Z2520" s="0" t="s">
        <v>573</v>
      </c>
      <c r="AA2520" s="0" t="n">
        <v>789912</v>
      </c>
      <c r="AB2520" s="197" t="n">
        <v>37027.875</v>
      </c>
      <c r="AC2520" s="197" t="n">
        <v>37027.875</v>
      </c>
    </row>
    <row r="2521" customFormat="false" ht="12.75" hidden="false" customHeight="false" outlineLevel="0" collapsed="false">
      <c r="A2521" s="191" t="str">
        <f aca="false">B2521&amp;" "&amp;C2521&amp;" "&amp;D2521</f>
        <v>US Power Physical</v>
      </c>
      <c r="B2521" s="191" t="str">
        <f aca="false">IF((LEFT(N2521,2)="US"),"US","")</f>
        <v>US</v>
      </c>
      <c r="C2521" s="191" t="str">
        <f aca="false">M2521</f>
        <v>Power</v>
      </c>
      <c r="D2521" s="191" t="str">
        <f aca="false">IF(ISNUMBER(FIND("Phy",N2521))=TRUE(),"Physical","Financial")</f>
        <v>Physical</v>
      </c>
      <c r="E2521" s="191" t="n">
        <f aca="false">IF(VLOOKUP(S2521,'DD-Lookup'!$J$6:$L$50,3,FALSE())="Monthly",(YEAR(AC2521)-YEAR(AB2521))*12+MONTH(AC2521)-MONTH(AB2521)+1,(AC2521-AB2521+1))</f>
        <v>15</v>
      </c>
      <c r="F2521" s="220" t="n">
        <f aca="false">E2521*SUM(P2521:Q2521)</f>
        <v>750</v>
      </c>
      <c r="G2521" s="196" t="n">
        <v>1247259</v>
      </c>
      <c r="H2521" s="197" t="n">
        <v>37026.3811342593</v>
      </c>
      <c r="I2521" s="0" t="s">
        <v>637</v>
      </c>
      <c r="M2521" s="0" t="s">
        <v>72</v>
      </c>
      <c r="N2521" s="0" t="s">
        <v>1190</v>
      </c>
      <c r="O2521" s="0" t="s">
        <v>1582</v>
      </c>
      <c r="Q2521" s="198" t="n">
        <v>50</v>
      </c>
      <c r="S2521" s="0" t="s">
        <v>781</v>
      </c>
      <c r="T2521" s="0" t="s">
        <v>772</v>
      </c>
      <c r="U2521" s="200" t="n">
        <v>47</v>
      </c>
      <c r="V2521" s="0" t="s">
        <v>1291</v>
      </c>
      <c r="W2521" s="0" t="s">
        <v>1232</v>
      </c>
      <c r="X2521" s="0" t="s">
        <v>1233</v>
      </c>
      <c r="Y2521" s="0" t="s">
        <v>1167</v>
      </c>
      <c r="Z2521" s="0" t="s">
        <v>628</v>
      </c>
      <c r="AA2521" s="0" t="n">
        <v>611217.1</v>
      </c>
      <c r="AB2521" s="197" t="n">
        <v>37028.875</v>
      </c>
      <c r="AC2521" s="197" t="n">
        <v>37042.875</v>
      </c>
    </row>
    <row r="2522" customFormat="false" ht="12.75" hidden="false" customHeight="false" outlineLevel="0" collapsed="false">
      <c r="A2522" s="191" t="str">
        <f aca="false">B2522&amp;" "&amp;C2522&amp;" "&amp;D2522</f>
        <v>US Natural Gas Physical</v>
      </c>
      <c r="B2522" s="191" t="str">
        <f aca="false">IF((LEFT(N2522,2)="US"),"US","")</f>
        <v>US</v>
      </c>
      <c r="C2522" s="191" t="str">
        <f aca="false">M2522</f>
        <v>Natural Gas</v>
      </c>
      <c r="D2522" s="191" t="str">
        <f aca="false">IF(ISNUMBER(FIND("Phy",N2522))=TRUE(),"Physical","Financial")</f>
        <v>Physical</v>
      </c>
      <c r="E2522" s="191" t="n">
        <f aca="false">IF(VLOOKUP(S2522,'DD-Lookup'!$J$6:$L$50,3,FALSE())="Monthly",(YEAR(AC2522)-YEAR(AB2522))*12+MONTH(AC2522)-MONTH(AB2522)+1,(AC2522-AB2522+1))</f>
        <v>1</v>
      </c>
      <c r="F2522" s="220" t="n">
        <f aca="false">E2522*SUM(P2522:Q2522)</f>
        <v>5000</v>
      </c>
      <c r="G2522" s="196" t="n">
        <v>1247261</v>
      </c>
      <c r="H2522" s="197" t="n">
        <v>37026.3811574074</v>
      </c>
      <c r="I2522" s="0" t="s">
        <v>1523</v>
      </c>
      <c r="M2522" s="0" t="s">
        <v>927</v>
      </c>
      <c r="N2522" s="0" t="s">
        <v>1371</v>
      </c>
      <c r="O2522" s="0" t="s">
        <v>1503</v>
      </c>
      <c r="P2522" s="198" t="n">
        <v>5000</v>
      </c>
      <c r="S2522" s="0" t="s">
        <v>1343</v>
      </c>
      <c r="T2522" s="0" t="s">
        <v>772</v>
      </c>
      <c r="U2522" s="200" t="n">
        <v>4.665</v>
      </c>
      <c r="V2522" s="0" t="s">
        <v>1524</v>
      </c>
      <c r="W2522" s="0" t="s">
        <v>1504</v>
      </c>
      <c r="X2522" s="0" t="s">
        <v>1505</v>
      </c>
      <c r="Y2522" s="0" t="s">
        <v>1376</v>
      </c>
      <c r="Z2522" s="0" t="s">
        <v>573</v>
      </c>
      <c r="AA2522" s="0" t="n">
        <v>789915</v>
      </c>
      <c r="AB2522" s="197" t="n">
        <v>37027.875</v>
      </c>
      <c r="AC2522" s="197" t="n">
        <v>37027.875</v>
      </c>
    </row>
    <row r="2523" customFormat="false" ht="12.75" hidden="false" customHeight="false" outlineLevel="0" collapsed="false">
      <c r="A2523" s="191" t="str">
        <f aca="false">B2523&amp;" "&amp;C2523&amp;" "&amp;D2523</f>
        <v>US Natural Gas Physical</v>
      </c>
      <c r="B2523" s="191" t="str">
        <f aca="false">IF((LEFT(N2523,2)="US"),"US","")</f>
        <v>US</v>
      </c>
      <c r="C2523" s="191" t="str">
        <f aca="false">M2523</f>
        <v>Natural Gas</v>
      </c>
      <c r="D2523" s="191" t="str">
        <f aca="false">IF(ISNUMBER(FIND("Phy",N2523))=TRUE(),"Physical","Financial")</f>
        <v>Physical</v>
      </c>
      <c r="E2523" s="191" t="n">
        <f aca="false">IF(VLOOKUP(S2523,'DD-Lookup'!$J$6:$L$50,3,FALSE())="Monthly",(YEAR(AC2523)-YEAR(AB2523))*12+MONTH(AC2523)-MONTH(AB2523)+1,(AC2523-AB2523+1))</f>
        <v>1</v>
      </c>
      <c r="F2523" s="220" t="n">
        <f aca="false">E2523*SUM(P2523:Q2523)</f>
        <v>5000</v>
      </c>
      <c r="G2523" s="196" t="n">
        <v>1247260</v>
      </c>
      <c r="H2523" s="197" t="n">
        <v>37026.3811574074</v>
      </c>
      <c r="I2523" s="0" t="s">
        <v>1492</v>
      </c>
      <c r="M2523" s="0" t="s">
        <v>927</v>
      </c>
      <c r="N2523" s="0" t="s">
        <v>1371</v>
      </c>
      <c r="O2523" s="0" t="s">
        <v>1533</v>
      </c>
      <c r="Q2523" s="198" t="n">
        <v>5000</v>
      </c>
      <c r="S2523" s="0" t="s">
        <v>1343</v>
      </c>
      <c r="T2523" s="0" t="s">
        <v>772</v>
      </c>
      <c r="U2523" s="200" t="n">
        <v>4.5563</v>
      </c>
      <c r="V2523" s="0" t="s">
        <v>1539</v>
      </c>
      <c r="W2523" s="0" t="s">
        <v>1374</v>
      </c>
      <c r="X2523" s="0" t="s">
        <v>1375</v>
      </c>
      <c r="Y2523" s="0" t="s">
        <v>1376</v>
      </c>
      <c r="Z2523" s="0" t="s">
        <v>573</v>
      </c>
      <c r="AA2523" s="0" t="n">
        <v>789914</v>
      </c>
      <c r="AB2523" s="197" t="n">
        <v>37027.875</v>
      </c>
      <c r="AC2523" s="197" t="n">
        <v>37027.875</v>
      </c>
    </row>
    <row r="2524" customFormat="false" ht="12.75" hidden="false" customHeight="false" outlineLevel="0" collapsed="false">
      <c r="A2524" s="191" t="str">
        <f aca="false">B2524&amp;" "&amp;C2524&amp;" "&amp;D2524</f>
        <v>US Crude Financial</v>
      </c>
      <c r="B2524" s="191" t="str">
        <f aca="false">IF((LEFT(N2524,2)="US"),"US","")</f>
        <v>US</v>
      </c>
      <c r="C2524" s="191" t="str">
        <f aca="false">M2524</f>
        <v>Crude</v>
      </c>
      <c r="D2524" s="191" t="str">
        <f aca="false">IF(ISNUMBER(FIND("Phy",N2524))=TRUE(),"Physical","Financial")</f>
        <v>Financial</v>
      </c>
      <c r="E2524" s="191" t="n">
        <f aca="false">IF(VLOOKUP(S2524,'DD-Lookup'!$J$6:$L$50,3,FALSE())="Monthly",(YEAR(AC2524)-YEAR(AB2524))*12+MONTH(AC2524)-MONTH(AB2524)+1,(AC2524-AB2524+1))</f>
        <v>1</v>
      </c>
      <c r="F2524" s="220" t="n">
        <f aca="false">E2524*SUM(P2524:Q2524)</f>
        <v>50000</v>
      </c>
      <c r="G2524" s="196" t="n">
        <v>1247262</v>
      </c>
      <c r="H2524" s="197" t="n">
        <v>37026.3811805556</v>
      </c>
      <c r="I2524" s="0" t="s">
        <v>1137</v>
      </c>
      <c r="M2524" s="0" t="s">
        <v>60</v>
      </c>
      <c r="N2524" s="0" t="s">
        <v>1138</v>
      </c>
      <c r="O2524" s="0" t="s">
        <v>1139</v>
      </c>
      <c r="P2524" s="198" t="n">
        <v>50000</v>
      </c>
      <c r="S2524" s="0" t="s">
        <v>1140</v>
      </c>
      <c r="T2524" s="0" t="s">
        <v>772</v>
      </c>
      <c r="U2524" s="200" t="n">
        <v>28.78</v>
      </c>
      <c r="V2524" s="0" t="s">
        <v>1141</v>
      </c>
      <c r="W2524" s="0" t="s">
        <v>1142</v>
      </c>
      <c r="X2524" s="0" t="s">
        <v>1143</v>
      </c>
      <c r="Y2524" s="0" t="s">
        <v>893</v>
      </c>
      <c r="Z2524" s="0" t="s">
        <v>573</v>
      </c>
      <c r="AA2524" s="0" t="s">
        <v>2753</v>
      </c>
      <c r="AB2524" s="197" t="n">
        <v>37043</v>
      </c>
      <c r="AC2524" s="197" t="n">
        <v>37072</v>
      </c>
    </row>
    <row r="2525" customFormat="false" ht="12.75" hidden="false" customHeight="false" outlineLevel="0" collapsed="false">
      <c r="A2525" s="191" t="str">
        <f aca="false">B2525&amp;" "&amp;C2525&amp;" "&amp;D2525</f>
        <v>US Natural Gas Physical</v>
      </c>
      <c r="B2525" s="191" t="str">
        <f aca="false">IF((LEFT(N2525,2)="US"),"US","")</f>
        <v>US</v>
      </c>
      <c r="C2525" s="191" t="str">
        <f aca="false">M2525</f>
        <v>Natural Gas</v>
      </c>
      <c r="D2525" s="191" t="str">
        <f aca="false">IF(ISNUMBER(FIND("Phy",N2525))=TRUE(),"Physical","Financial")</f>
        <v>Physical</v>
      </c>
      <c r="E2525" s="191" t="n">
        <f aca="false">IF(VLOOKUP(S2525,'DD-Lookup'!$J$6:$L$50,3,FALSE())="Monthly",(YEAR(AC2525)-YEAR(AB2525))*12+MONTH(AC2525)-MONTH(AB2525)+1,(AC2525-AB2525+1))</f>
        <v>1</v>
      </c>
      <c r="F2525" s="220" t="n">
        <f aca="false">E2525*SUM(P2525:Q2525)</f>
        <v>5000</v>
      </c>
      <c r="G2525" s="196" t="n">
        <v>1247263</v>
      </c>
      <c r="H2525" s="197" t="n">
        <v>37026.3811921296</v>
      </c>
      <c r="I2525" s="0" t="s">
        <v>1523</v>
      </c>
      <c r="M2525" s="0" t="s">
        <v>927</v>
      </c>
      <c r="N2525" s="0" t="s">
        <v>1371</v>
      </c>
      <c r="O2525" s="0" t="s">
        <v>1534</v>
      </c>
      <c r="P2525" s="198" t="n">
        <v>5000</v>
      </c>
      <c r="S2525" s="0" t="s">
        <v>1343</v>
      </c>
      <c r="T2525" s="0" t="s">
        <v>772</v>
      </c>
      <c r="U2525" s="200" t="n">
        <v>4.66</v>
      </c>
      <c r="V2525" s="0" t="s">
        <v>1524</v>
      </c>
      <c r="W2525" s="0" t="s">
        <v>1504</v>
      </c>
      <c r="X2525" s="0" t="s">
        <v>1505</v>
      </c>
      <c r="Y2525" s="0" t="s">
        <v>1376</v>
      </c>
      <c r="Z2525" s="0" t="s">
        <v>573</v>
      </c>
      <c r="AA2525" s="0" t="n">
        <v>789916</v>
      </c>
      <c r="AB2525" s="197" t="n">
        <v>37027.875</v>
      </c>
      <c r="AC2525" s="197" t="n">
        <v>37027.875</v>
      </c>
    </row>
    <row r="2526" customFormat="false" ht="12.75" hidden="false" customHeight="false" outlineLevel="0" collapsed="false">
      <c r="A2526" s="191" t="str">
        <f aca="false">B2526&amp;" "&amp;C2526&amp;" "&amp;D2526</f>
        <v>US Natural Gas Physical</v>
      </c>
      <c r="B2526" s="191" t="str">
        <f aca="false">IF((LEFT(N2526,2)="US"),"US","")</f>
        <v>US</v>
      </c>
      <c r="C2526" s="191" t="str">
        <f aca="false">M2526</f>
        <v>Natural Gas</v>
      </c>
      <c r="D2526" s="191" t="str">
        <f aca="false">IF(ISNUMBER(FIND("Phy",N2526))=TRUE(),"Physical","Financial")</f>
        <v>Physical</v>
      </c>
      <c r="E2526" s="191" t="n">
        <f aca="false">IF(VLOOKUP(S2526,'DD-Lookup'!$J$6:$L$50,3,FALSE())="Monthly",(YEAR(AC2526)-YEAR(AB2526))*12+MONTH(AC2526)-MONTH(AB2526)+1,(AC2526-AB2526+1))</f>
        <v>1</v>
      </c>
      <c r="F2526" s="220" t="n">
        <f aca="false">E2526*SUM(P2526:Q2526)</f>
        <v>10000</v>
      </c>
      <c r="G2526" s="196" t="n">
        <v>1247264</v>
      </c>
      <c r="H2526" s="197" t="n">
        <v>37026.3811921296</v>
      </c>
      <c r="I2526" s="0" t="s">
        <v>625</v>
      </c>
      <c r="M2526" s="0" t="s">
        <v>927</v>
      </c>
      <c r="N2526" s="0" t="s">
        <v>1371</v>
      </c>
      <c r="O2526" s="0" t="s">
        <v>1631</v>
      </c>
      <c r="Q2526" s="198" t="n">
        <v>10000</v>
      </c>
      <c r="S2526" s="0" t="s">
        <v>1343</v>
      </c>
      <c r="T2526" s="0" t="s">
        <v>772</v>
      </c>
      <c r="U2526" s="200" t="n">
        <v>4.42</v>
      </c>
      <c r="V2526" s="0" t="s">
        <v>2449</v>
      </c>
      <c r="W2526" s="0" t="s">
        <v>1567</v>
      </c>
      <c r="X2526" s="0" t="s">
        <v>1568</v>
      </c>
      <c r="Y2526" s="0" t="s">
        <v>1376</v>
      </c>
      <c r="Z2526" s="0" t="s">
        <v>573</v>
      </c>
      <c r="AA2526" s="0" t="n">
        <v>789917</v>
      </c>
      <c r="AB2526" s="197" t="n">
        <v>37027.875</v>
      </c>
      <c r="AC2526" s="197" t="n">
        <v>37027.875</v>
      </c>
    </row>
    <row r="2527" customFormat="false" ht="12.75" hidden="false" customHeight="false" outlineLevel="0" collapsed="false">
      <c r="A2527" s="191" t="str">
        <f aca="false">B2527&amp;" "&amp;C2527&amp;" "&amp;D2527</f>
        <v>US Natural Gas Financial</v>
      </c>
      <c r="B2527" s="191" t="str">
        <f aca="false">IF((LEFT(N2527,2)="US"),"US","")</f>
        <v>US</v>
      </c>
      <c r="C2527" s="191" t="str">
        <f aca="false">M2527</f>
        <v>Natural Gas</v>
      </c>
      <c r="D2527" s="191" t="str">
        <f aca="false">IF(ISNUMBER(FIND("Phy",N2527))=TRUE(),"Physical","Financial")</f>
        <v>Financial</v>
      </c>
      <c r="E2527" s="191" t="n">
        <f aca="false">IF(VLOOKUP(S2527,'DD-Lookup'!$J$6:$L$50,3,FALSE())="Monthly",(YEAR(AC2527)-YEAR(AB2527))*12+MONTH(AC2527)-MONTH(AB2527)+1,(AC2527-AB2527+1))</f>
        <v>30</v>
      </c>
      <c r="F2527" s="220" t="n">
        <f aca="false">E2527*SUM(P2527:Q2527)</f>
        <v>450000</v>
      </c>
      <c r="G2527" s="196" t="n">
        <v>1247266</v>
      </c>
      <c r="H2527" s="197" t="n">
        <v>37026.3812384259</v>
      </c>
      <c r="I2527" s="0" t="s">
        <v>2154</v>
      </c>
      <c r="M2527" s="0" t="s">
        <v>927</v>
      </c>
      <c r="N2527" s="0" t="s">
        <v>1341</v>
      </c>
      <c r="O2527" s="0" t="s">
        <v>1342</v>
      </c>
      <c r="P2527" s="198" t="n">
        <v>15000</v>
      </c>
      <c r="S2527" s="0" t="s">
        <v>1343</v>
      </c>
      <c r="T2527" s="0" t="s">
        <v>772</v>
      </c>
      <c r="U2527" s="200" t="n">
        <v>4.485</v>
      </c>
      <c r="V2527" s="0" t="s">
        <v>2754</v>
      </c>
      <c r="W2527" s="0" t="s">
        <v>1345</v>
      </c>
      <c r="X2527" s="0" t="s">
        <v>1346</v>
      </c>
      <c r="Y2527" s="0" t="s">
        <v>893</v>
      </c>
      <c r="Z2527" s="0" t="s">
        <v>573</v>
      </c>
      <c r="AA2527" s="0" t="s">
        <v>2755</v>
      </c>
      <c r="AB2527" s="197" t="n">
        <v>37043.875</v>
      </c>
      <c r="AC2527" s="197" t="n">
        <v>37072.875</v>
      </c>
      <c r="AD2527" s="0" t="n">
        <f aca="false">(AC2527-AB2527+1)*SUM(P2527:Q2527)</f>
        <v>450000</v>
      </c>
    </row>
    <row r="2528" customFormat="false" ht="12.75" hidden="false" customHeight="false" outlineLevel="0" collapsed="false">
      <c r="A2528" s="191" t="str">
        <f aca="false">B2528&amp;" "&amp;C2528&amp;" "&amp;D2528</f>
        <v> Natural Gas Physical</v>
      </c>
      <c r="B2528" s="191" t="str">
        <f aca="false">IF((LEFT(N2528,2)="US"),"US","")</f>
        <v/>
      </c>
      <c r="C2528" s="191" t="str">
        <f aca="false">M2528</f>
        <v>Natural Gas</v>
      </c>
      <c r="D2528" s="191" t="str">
        <f aca="false">IF(ISNUMBER(FIND("Phy",N2528))=TRUE(),"Physical","Financial")</f>
        <v>Physical</v>
      </c>
      <c r="E2528" s="191" t="n">
        <f aca="false">IF(VLOOKUP(S2528,'DD-Lookup'!$J$6:$L$50,3,FALSE())="Monthly",(YEAR(AC2528)-YEAR(AB2528))*12+MONTH(AC2528)-MONTH(AB2528)+1,(AC2528-AB2528+1))</f>
        <v>1</v>
      </c>
      <c r="F2528" s="220" t="n">
        <f aca="false">E2528*SUM(P2528:Q2528)</f>
        <v>6800</v>
      </c>
      <c r="G2528" s="196" t="n">
        <v>1247265</v>
      </c>
      <c r="H2528" s="197" t="n">
        <v>37026.3812384259</v>
      </c>
      <c r="I2528" s="0" t="s">
        <v>1485</v>
      </c>
      <c r="M2528" s="0" t="s">
        <v>927</v>
      </c>
      <c r="N2528" s="0" t="s">
        <v>1448</v>
      </c>
      <c r="O2528" s="0" t="s">
        <v>1449</v>
      </c>
      <c r="Q2528" s="198" t="n">
        <v>6800</v>
      </c>
      <c r="S2528" s="0" t="s">
        <v>1343</v>
      </c>
      <c r="T2528" s="0" t="s">
        <v>772</v>
      </c>
      <c r="U2528" s="200" t="n">
        <v>4.68</v>
      </c>
      <c r="V2528" s="0" t="s">
        <v>2256</v>
      </c>
      <c r="W2528" s="0" t="s">
        <v>1451</v>
      </c>
      <c r="X2528" s="0" t="s">
        <v>1452</v>
      </c>
      <c r="Y2528" s="0" t="s">
        <v>1376</v>
      </c>
      <c r="Z2528" s="0" t="s">
        <v>573</v>
      </c>
      <c r="AA2528" s="0" t="n">
        <v>789918</v>
      </c>
      <c r="AB2528" s="197" t="n">
        <v>37027.875</v>
      </c>
      <c r="AC2528" s="197" t="n">
        <v>37027.875</v>
      </c>
    </row>
    <row r="2529" customFormat="false" ht="12.75" hidden="false" customHeight="false" outlineLevel="0" collapsed="false">
      <c r="A2529" s="191" t="str">
        <f aca="false">B2529&amp;" "&amp;C2529&amp;" "&amp;D2529</f>
        <v>US Natural Gas Physical</v>
      </c>
      <c r="B2529" s="191" t="str">
        <f aca="false">IF((LEFT(N2529,2)="US"),"US","")</f>
        <v>US</v>
      </c>
      <c r="C2529" s="191" t="str">
        <f aca="false">M2529</f>
        <v>Natural Gas</v>
      </c>
      <c r="D2529" s="191" t="str">
        <f aca="false">IF(ISNUMBER(FIND("Phy",N2529))=TRUE(),"Physical","Financial")</f>
        <v>Physical</v>
      </c>
      <c r="E2529" s="191" t="n">
        <f aca="false">IF(VLOOKUP(S2529,'DD-Lookup'!$J$6:$L$50,3,FALSE())="Monthly",(YEAR(AC2529)-YEAR(AB2529))*12+MONTH(AC2529)-MONTH(AB2529)+1,(AC2529-AB2529+1))</f>
        <v>1</v>
      </c>
      <c r="F2529" s="220" t="n">
        <f aca="false">E2529*SUM(P2529:Q2529)</f>
        <v>5000</v>
      </c>
      <c r="G2529" s="196" t="n">
        <v>1247267</v>
      </c>
      <c r="H2529" s="197" t="n">
        <v>37026.38125</v>
      </c>
      <c r="I2529" s="0" t="s">
        <v>1535</v>
      </c>
      <c r="M2529" s="0" t="s">
        <v>927</v>
      </c>
      <c r="N2529" s="0" t="s">
        <v>1371</v>
      </c>
      <c r="O2529" s="0" t="s">
        <v>1457</v>
      </c>
      <c r="Q2529" s="198" t="n">
        <v>5000</v>
      </c>
      <c r="S2529" s="0" t="s">
        <v>1343</v>
      </c>
      <c r="T2529" s="0" t="s">
        <v>772</v>
      </c>
      <c r="U2529" s="200" t="n">
        <v>4.395</v>
      </c>
      <c r="V2529" s="0" t="s">
        <v>2638</v>
      </c>
      <c r="W2529" s="0" t="s">
        <v>1459</v>
      </c>
      <c r="X2529" s="0" t="s">
        <v>1460</v>
      </c>
      <c r="Y2529" s="0" t="s">
        <v>1376</v>
      </c>
      <c r="Z2529" s="0" t="s">
        <v>573</v>
      </c>
      <c r="AA2529" s="0" t="n">
        <v>789919</v>
      </c>
      <c r="AB2529" s="197" t="n">
        <v>37027.875</v>
      </c>
      <c r="AC2529" s="197" t="n">
        <v>37027.875</v>
      </c>
    </row>
    <row r="2530" customFormat="false" ht="12.75" hidden="false" customHeight="false" outlineLevel="0" collapsed="false">
      <c r="A2530" s="191" t="str">
        <f aca="false">B2530&amp;" "&amp;C2530&amp;" "&amp;D2530</f>
        <v>US Natural Gas Physical</v>
      </c>
      <c r="B2530" s="191" t="str">
        <f aca="false">IF((LEFT(N2530,2)="US"),"US","")</f>
        <v>US</v>
      </c>
      <c r="C2530" s="191" t="str">
        <f aca="false">M2530</f>
        <v>Natural Gas</v>
      </c>
      <c r="D2530" s="191" t="str">
        <f aca="false">IF(ISNUMBER(FIND("Phy",N2530))=TRUE(),"Physical","Financial")</f>
        <v>Physical</v>
      </c>
      <c r="E2530" s="191" t="n">
        <f aca="false">IF(VLOOKUP(S2530,'DD-Lookup'!$J$6:$L$50,3,FALSE())="Monthly",(YEAR(AC2530)-YEAR(AB2530))*12+MONTH(AC2530)-MONTH(AB2530)+1,(AC2530-AB2530+1))</f>
        <v>1</v>
      </c>
      <c r="F2530" s="220" t="n">
        <f aca="false">E2530*SUM(P2530:Q2530)</f>
        <v>5000</v>
      </c>
      <c r="G2530" s="196" t="n">
        <v>1247268</v>
      </c>
      <c r="H2530" s="197" t="n">
        <v>37026.3812847222</v>
      </c>
      <c r="I2530" s="0" t="s">
        <v>1523</v>
      </c>
      <c r="M2530" s="0" t="s">
        <v>927</v>
      </c>
      <c r="N2530" s="0" t="s">
        <v>1371</v>
      </c>
      <c r="O2530" s="0" t="s">
        <v>1503</v>
      </c>
      <c r="P2530" s="198" t="n">
        <v>5000</v>
      </c>
      <c r="S2530" s="0" t="s">
        <v>1343</v>
      </c>
      <c r="T2530" s="0" t="s">
        <v>772</v>
      </c>
      <c r="U2530" s="200" t="n">
        <v>4.66</v>
      </c>
      <c r="V2530" s="0" t="s">
        <v>1524</v>
      </c>
      <c r="W2530" s="0" t="s">
        <v>1504</v>
      </c>
      <c r="X2530" s="0" t="s">
        <v>1505</v>
      </c>
      <c r="Y2530" s="0" t="s">
        <v>1376</v>
      </c>
      <c r="Z2530" s="0" t="s">
        <v>573</v>
      </c>
      <c r="AA2530" s="0" t="n">
        <v>789920</v>
      </c>
      <c r="AB2530" s="197" t="n">
        <v>37027.875</v>
      </c>
      <c r="AC2530" s="197" t="n">
        <v>37027.875</v>
      </c>
    </row>
    <row r="2531" customFormat="false" ht="12.75" hidden="false" customHeight="false" outlineLevel="0" collapsed="false">
      <c r="A2531" s="191" t="str">
        <f aca="false">B2531&amp;" "&amp;C2531&amp;" "&amp;D2531</f>
        <v>US Natural Gas Physical</v>
      </c>
      <c r="B2531" s="191" t="str">
        <f aca="false">IF((LEFT(N2531,2)="US"),"US","")</f>
        <v>US</v>
      </c>
      <c r="C2531" s="191" t="str">
        <f aca="false">M2531</f>
        <v>Natural Gas</v>
      </c>
      <c r="D2531" s="191" t="str">
        <f aca="false">IF(ISNUMBER(FIND("Phy",N2531))=TRUE(),"Physical","Financial")</f>
        <v>Physical</v>
      </c>
      <c r="E2531" s="191" t="n">
        <f aca="false">IF(VLOOKUP(S2531,'DD-Lookup'!$J$6:$L$50,3,FALSE())="Monthly",(YEAR(AC2531)-YEAR(AB2531))*12+MONTH(AC2531)-MONTH(AB2531)+1,(AC2531-AB2531+1))</f>
        <v>1</v>
      </c>
      <c r="F2531" s="220" t="n">
        <f aca="false">E2531*SUM(P2531:Q2531)</f>
        <v>1000</v>
      </c>
      <c r="G2531" s="196" t="n">
        <v>1247269</v>
      </c>
      <c r="H2531" s="197" t="n">
        <v>37026.3813078704</v>
      </c>
      <c r="I2531" s="0" t="s">
        <v>1564</v>
      </c>
      <c r="M2531" s="0" t="s">
        <v>927</v>
      </c>
      <c r="N2531" s="0" t="s">
        <v>1371</v>
      </c>
      <c r="O2531" s="0" t="s">
        <v>1503</v>
      </c>
      <c r="Q2531" s="198" t="n">
        <v>1000</v>
      </c>
      <c r="S2531" s="0" t="s">
        <v>1343</v>
      </c>
      <c r="T2531" s="0" t="s">
        <v>772</v>
      </c>
      <c r="U2531" s="200" t="n">
        <v>4.665</v>
      </c>
      <c r="V2531" s="0" t="s">
        <v>2135</v>
      </c>
      <c r="W2531" s="0" t="s">
        <v>1504</v>
      </c>
      <c r="X2531" s="0" t="s">
        <v>1505</v>
      </c>
      <c r="Y2531" s="0" t="s">
        <v>1376</v>
      </c>
      <c r="Z2531" s="0" t="s">
        <v>573</v>
      </c>
      <c r="AA2531" s="0" t="n">
        <v>789921</v>
      </c>
      <c r="AB2531" s="197" t="n">
        <v>37027.875</v>
      </c>
      <c r="AC2531" s="197" t="n">
        <v>37027.875</v>
      </c>
    </row>
    <row r="2532" customFormat="false" ht="12.75" hidden="false" customHeight="false" outlineLevel="0" collapsed="false">
      <c r="A2532" s="191" t="str">
        <f aca="false">B2532&amp;" "&amp;C2532&amp;" "&amp;D2532</f>
        <v>US Natural Gas Physical</v>
      </c>
      <c r="B2532" s="191" t="str">
        <f aca="false">IF((LEFT(N2532,2)="US"),"US","")</f>
        <v>US</v>
      </c>
      <c r="C2532" s="191" t="str">
        <f aca="false">M2532</f>
        <v>Natural Gas</v>
      </c>
      <c r="D2532" s="191" t="str">
        <f aca="false">IF(ISNUMBER(FIND("Phy",N2532))=TRUE(),"Physical","Financial")</f>
        <v>Physical</v>
      </c>
      <c r="E2532" s="191" t="n">
        <f aca="false">IF(VLOOKUP(S2532,'DD-Lookup'!$J$6:$L$50,3,FALSE())="Monthly",(YEAR(AC2532)-YEAR(AB2532))*12+MONTH(AC2532)-MONTH(AB2532)+1,(AC2532-AB2532+1))</f>
        <v>1</v>
      </c>
      <c r="F2532" s="220" t="n">
        <f aca="false">E2532*SUM(P2532:Q2532)</f>
        <v>5000</v>
      </c>
      <c r="G2532" s="196" t="n">
        <v>1247270</v>
      </c>
      <c r="H2532" s="197" t="n">
        <v>37026.3813078704</v>
      </c>
      <c r="I2532" s="0" t="s">
        <v>1251</v>
      </c>
      <c r="M2532" s="0" t="s">
        <v>927</v>
      </c>
      <c r="N2532" s="0" t="s">
        <v>1371</v>
      </c>
      <c r="O2532" s="0" t="s">
        <v>1423</v>
      </c>
      <c r="P2532" s="198" t="n">
        <v>5000</v>
      </c>
      <c r="S2532" s="0" t="s">
        <v>1343</v>
      </c>
      <c r="T2532" s="0" t="s">
        <v>772</v>
      </c>
      <c r="U2532" s="200" t="n">
        <v>4.315</v>
      </c>
      <c r="V2532" s="0" t="s">
        <v>1589</v>
      </c>
      <c r="W2532" s="0" t="s">
        <v>1424</v>
      </c>
      <c r="X2532" s="0" t="s">
        <v>1425</v>
      </c>
      <c r="Y2532" s="0" t="s">
        <v>1376</v>
      </c>
      <c r="Z2532" s="0" t="s">
        <v>573</v>
      </c>
      <c r="AA2532" s="0" t="n">
        <v>789923</v>
      </c>
      <c r="AB2532" s="197" t="n">
        <v>37027.875</v>
      </c>
      <c r="AC2532" s="197" t="n">
        <v>37027.875</v>
      </c>
    </row>
    <row r="2533" customFormat="false" ht="12.75" hidden="false" customHeight="false" outlineLevel="0" collapsed="false">
      <c r="A2533" s="191" t="str">
        <f aca="false">B2533&amp;" "&amp;C2533&amp;" "&amp;D2533</f>
        <v>US Natural Gas Physical</v>
      </c>
      <c r="B2533" s="191" t="str">
        <f aca="false">IF((LEFT(N2533,2)="US"),"US","")</f>
        <v>US</v>
      </c>
      <c r="C2533" s="191" t="str">
        <f aca="false">M2533</f>
        <v>Natural Gas</v>
      </c>
      <c r="D2533" s="191" t="str">
        <f aca="false">IF(ISNUMBER(FIND("Phy",N2533))=TRUE(),"Physical","Financial")</f>
        <v>Physical</v>
      </c>
      <c r="E2533" s="191" t="n">
        <f aca="false">IF(VLOOKUP(S2533,'DD-Lookup'!$J$6:$L$50,3,FALSE())="Monthly",(YEAR(AC2533)-YEAR(AB2533))*12+MONTH(AC2533)-MONTH(AB2533)+1,(AC2533-AB2533+1))</f>
        <v>1</v>
      </c>
      <c r="F2533" s="220" t="n">
        <f aca="false">E2533*SUM(P2533:Q2533)</f>
        <v>5000</v>
      </c>
      <c r="G2533" s="196" t="n">
        <v>1247272</v>
      </c>
      <c r="H2533" s="197" t="n">
        <v>37026.3813194444</v>
      </c>
      <c r="I2533" s="0" t="s">
        <v>2282</v>
      </c>
      <c r="M2533" s="0" t="s">
        <v>927</v>
      </c>
      <c r="N2533" s="0" t="s">
        <v>1371</v>
      </c>
      <c r="O2533" s="0" t="s">
        <v>1372</v>
      </c>
      <c r="Q2533" s="198" t="n">
        <v>5000</v>
      </c>
      <c r="S2533" s="0" t="s">
        <v>1343</v>
      </c>
      <c r="T2533" s="0" t="s">
        <v>772</v>
      </c>
      <c r="U2533" s="200" t="n">
        <v>4.5463</v>
      </c>
      <c r="V2533" s="0" t="s">
        <v>2283</v>
      </c>
      <c r="W2533" s="0" t="s">
        <v>1374</v>
      </c>
      <c r="X2533" s="0" t="s">
        <v>1375</v>
      </c>
      <c r="Y2533" s="0" t="s">
        <v>1376</v>
      </c>
      <c r="Z2533" s="0" t="s">
        <v>573</v>
      </c>
      <c r="AA2533" s="0" t="n">
        <v>789924</v>
      </c>
      <c r="AB2533" s="197" t="n">
        <v>37027.875</v>
      </c>
      <c r="AC2533" s="197" t="n">
        <v>37027.875</v>
      </c>
    </row>
    <row r="2534" customFormat="false" ht="12.75" hidden="false" customHeight="false" outlineLevel="0" collapsed="false">
      <c r="A2534" s="191" t="str">
        <f aca="false">B2534&amp;" "&amp;C2534&amp;" "&amp;D2534</f>
        <v>US Natural Gas Physical</v>
      </c>
      <c r="B2534" s="191" t="str">
        <f aca="false">IF((LEFT(N2534,2)="US"),"US","")</f>
        <v>US</v>
      </c>
      <c r="C2534" s="191" t="str">
        <f aca="false">M2534</f>
        <v>Natural Gas</v>
      </c>
      <c r="D2534" s="191" t="str">
        <f aca="false">IF(ISNUMBER(FIND("Phy",N2534))=TRUE(),"Physical","Financial")</f>
        <v>Physical</v>
      </c>
      <c r="E2534" s="191" t="n">
        <f aca="false">IF(VLOOKUP(S2534,'DD-Lookup'!$J$6:$L$50,3,FALSE())="Monthly",(YEAR(AC2534)-YEAR(AB2534))*12+MONTH(AC2534)-MONTH(AB2534)+1,(AC2534-AB2534+1))</f>
        <v>1</v>
      </c>
      <c r="F2534" s="220" t="n">
        <f aca="false">E2534*SUM(P2534:Q2534)</f>
        <v>5000</v>
      </c>
      <c r="G2534" s="196" t="n">
        <v>1247271</v>
      </c>
      <c r="H2534" s="197" t="n">
        <v>37026.3813194444</v>
      </c>
      <c r="I2534" s="0" t="s">
        <v>2217</v>
      </c>
      <c r="M2534" s="0" t="s">
        <v>927</v>
      </c>
      <c r="N2534" s="0" t="s">
        <v>1371</v>
      </c>
      <c r="O2534" s="0" t="s">
        <v>1435</v>
      </c>
      <c r="Q2534" s="198" t="n">
        <v>5000</v>
      </c>
      <c r="S2534" s="0" t="s">
        <v>1343</v>
      </c>
      <c r="T2534" s="0" t="s">
        <v>772</v>
      </c>
      <c r="U2534" s="200" t="n">
        <v>4.315</v>
      </c>
      <c r="V2534" s="0" t="s">
        <v>2756</v>
      </c>
      <c r="W2534" s="0" t="s">
        <v>1424</v>
      </c>
      <c r="X2534" s="0" t="s">
        <v>1425</v>
      </c>
      <c r="Y2534" s="0" t="s">
        <v>1376</v>
      </c>
      <c r="Z2534" s="0" t="s">
        <v>573</v>
      </c>
      <c r="AA2534" s="0" t="n">
        <v>789922</v>
      </c>
      <c r="AB2534" s="197" t="n">
        <v>37027.875</v>
      </c>
      <c r="AC2534" s="197" t="n">
        <v>37027.875</v>
      </c>
    </row>
    <row r="2535" customFormat="false" ht="12.75" hidden="false" customHeight="false" outlineLevel="0" collapsed="false">
      <c r="A2535" s="191" t="str">
        <f aca="false">B2535&amp;" "&amp;C2535&amp;" "&amp;D2535</f>
        <v>US Crude Financial</v>
      </c>
      <c r="B2535" s="191" t="str">
        <f aca="false">IF((LEFT(N2535,2)="US"),"US","")</f>
        <v>US</v>
      </c>
      <c r="C2535" s="191" t="str">
        <f aca="false">M2535</f>
        <v>Crude</v>
      </c>
      <c r="D2535" s="191" t="str">
        <f aca="false">IF(ISNUMBER(FIND("Phy",N2535))=TRUE(),"Physical","Financial")</f>
        <v>Financial</v>
      </c>
      <c r="E2535" s="191" t="n">
        <f aca="false">IF(VLOOKUP(S2535,'DD-Lookup'!$J$6:$L$50,3,FALSE())="Monthly",(YEAR(AC2535)-YEAR(AB2535))*12+MONTH(AC2535)-MONTH(AB2535)+1,(AC2535-AB2535+1))</f>
        <v>1</v>
      </c>
      <c r="F2535" s="220" t="n">
        <f aca="false">E2535*SUM(P2535:Q2535)</f>
        <v>50000</v>
      </c>
      <c r="G2535" s="196" t="n">
        <v>1247273</v>
      </c>
      <c r="H2535" s="197" t="n">
        <v>37026.3813425926</v>
      </c>
      <c r="I2535" s="0" t="s">
        <v>1340</v>
      </c>
      <c r="M2535" s="0" t="s">
        <v>60</v>
      </c>
      <c r="N2535" s="0" t="s">
        <v>1138</v>
      </c>
      <c r="O2535" s="0" t="s">
        <v>1139</v>
      </c>
      <c r="Q2535" s="198" t="n">
        <v>50000</v>
      </c>
      <c r="S2535" s="0" t="s">
        <v>1140</v>
      </c>
      <c r="T2535" s="0" t="s">
        <v>772</v>
      </c>
      <c r="U2535" s="200" t="n">
        <v>28.8</v>
      </c>
      <c r="V2535" s="0" t="s">
        <v>2361</v>
      </c>
      <c r="W2535" s="0" t="s">
        <v>1142</v>
      </c>
      <c r="X2535" s="0" t="s">
        <v>1143</v>
      </c>
      <c r="Y2535" s="0" t="s">
        <v>893</v>
      </c>
      <c r="Z2535" s="0" t="s">
        <v>573</v>
      </c>
      <c r="AA2535" s="0" t="s">
        <v>2757</v>
      </c>
      <c r="AB2535" s="197" t="n">
        <v>37043</v>
      </c>
      <c r="AC2535" s="197" t="n">
        <v>37072</v>
      </c>
    </row>
    <row r="2536" customFormat="false" ht="12.75" hidden="false" customHeight="false" outlineLevel="0" collapsed="false">
      <c r="A2536" s="191" t="str">
        <f aca="false">B2536&amp;" "&amp;C2536&amp;" "&amp;D2536</f>
        <v>US Natural Gas Physical</v>
      </c>
      <c r="B2536" s="191" t="str">
        <f aca="false">IF((LEFT(N2536,2)="US"),"US","")</f>
        <v>US</v>
      </c>
      <c r="C2536" s="191" t="str">
        <f aca="false">M2536</f>
        <v>Natural Gas</v>
      </c>
      <c r="D2536" s="191" t="str">
        <f aca="false">IF(ISNUMBER(FIND("Phy",N2536))=TRUE(),"Physical","Financial")</f>
        <v>Physical</v>
      </c>
      <c r="E2536" s="191" t="n">
        <f aca="false">IF(VLOOKUP(S2536,'DD-Lookup'!$J$6:$L$50,3,FALSE())="Monthly",(YEAR(AC2536)-YEAR(AB2536))*12+MONTH(AC2536)-MONTH(AB2536)+1,(AC2536-AB2536+1))</f>
        <v>1</v>
      </c>
      <c r="F2536" s="220" t="n">
        <f aca="false">E2536*SUM(P2536:Q2536)</f>
        <v>5000</v>
      </c>
      <c r="G2536" s="196" t="n">
        <v>1247275</v>
      </c>
      <c r="H2536" s="197" t="n">
        <v>37026.3813657407</v>
      </c>
      <c r="I2536" s="0" t="s">
        <v>1432</v>
      </c>
      <c r="M2536" s="0" t="s">
        <v>927</v>
      </c>
      <c r="N2536" s="0" t="s">
        <v>1371</v>
      </c>
      <c r="O2536" s="0" t="s">
        <v>1435</v>
      </c>
      <c r="P2536" s="198" t="n">
        <v>5000</v>
      </c>
      <c r="S2536" s="0" t="s">
        <v>1343</v>
      </c>
      <c r="T2536" s="0" t="s">
        <v>772</v>
      </c>
      <c r="U2536" s="200" t="n">
        <v>4.31</v>
      </c>
      <c r="V2536" s="0" t="s">
        <v>1595</v>
      </c>
      <c r="W2536" s="0" t="s">
        <v>1424</v>
      </c>
      <c r="X2536" s="0" t="s">
        <v>1425</v>
      </c>
      <c r="Y2536" s="0" t="s">
        <v>1376</v>
      </c>
      <c r="Z2536" s="0" t="s">
        <v>573</v>
      </c>
      <c r="AA2536" s="0" t="n">
        <v>789925</v>
      </c>
      <c r="AB2536" s="197" t="n">
        <v>37027.875</v>
      </c>
      <c r="AC2536" s="197" t="n">
        <v>37027.875</v>
      </c>
    </row>
    <row r="2537" customFormat="false" ht="12.75" hidden="false" customHeight="false" outlineLevel="0" collapsed="false">
      <c r="A2537" s="191" t="str">
        <f aca="false">B2537&amp;" "&amp;C2537&amp;" "&amp;D2537</f>
        <v>US Natural Gas Financial</v>
      </c>
      <c r="B2537" s="191" t="str">
        <f aca="false">IF((LEFT(N2537,2)="US"),"US","")</f>
        <v>US</v>
      </c>
      <c r="C2537" s="191" t="str">
        <f aca="false">M2537</f>
        <v>Natural Gas</v>
      </c>
      <c r="D2537" s="191" t="str">
        <f aca="false">IF(ISNUMBER(FIND("Phy",N2537))=TRUE(),"Physical","Financial")</f>
        <v>Financial</v>
      </c>
      <c r="E2537" s="191" t="n">
        <f aca="false">IF(VLOOKUP(S2537,'DD-Lookup'!$J$6:$L$50,3,FALSE())="Monthly",(YEAR(AC2537)-YEAR(AB2537))*12+MONTH(AC2537)-MONTH(AB2537)+1,(AC2537-AB2537+1))</f>
        <v>30</v>
      </c>
      <c r="F2537" s="220" t="n">
        <f aca="false">E2537*SUM(P2537:Q2537)</f>
        <v>450000</v>
      </c>
      <c r="G2537" s="196" t="n">
        <v>1247276</v>
      </c>
      <c r="H2537" s="197" t="n">
        <v>37026.3813888889</v>
      </c>
      <c r="I2537" s="0" t="s">
        <v>609</v>
      </c>
      <c r="J2537" s="0" t="s">
        <v>2092</v>
      </c>
      <c r="K2537" s="0" t="s">
        <v>1301</v>
      </c>
      <c r="M2537" s="0" t="s">
        <v>927</v>
      </c>
      <c r="N2537" s="0" t="s">
        <v>1399</v>
      </c>
      <c r="O2537" s="0" t="s">
        <v>2549</v>
      </c>
      <c r="Q2537" s="198" t="n">
        <v>15000</v>
      </c>
      <c r="S2537" s="0" t="s">
        <v>1343</v>
      </c>
      <c r="T2537" s="0" t="s">
        <v>772</v>
      </c>
      <c r="U2537" s="200" t="n">
        <v>0.0175</v>
      </c>
      <c r="V2537" s="0" t="s">
        <v>2758</v>
      </c>
      <c r="W2537" s="0" t="s">
        <v>2024</v>
      </c>
      <c r="X2537" s="0" t="s">
        <v>2025</v>
      </c>
      <c r="Y2537" s="0" t="s">
        <v>893</v>
      </c>
      <c r="Z2537" s="0" t="s">
        <v>573</v>
      </c>
      <c r="AA2537" s="0" t="s">
        <v>2759</v>
      </c>
      <c r="AB2537" s="197" t="n">
        <v>37043.875</v>
      </c>
      <c r="AC2537" s="197" t="n">
        <v>37072.875</v>
      </c>
      <c r="AD2537" s="0" t="n">
        <f aca="false">(AC2537-AB2537+1)*SUM(P2537:Q2537)</f>
        <v>450000</v>
      </c>
    </row>
    <row r="2538" customFormat="false" ht="12.75" hidden="false" customHeight="false" outlineLevel="0" collapsed="false">
      <c r="A2538" s="191" t="str">
        <f aca="false">B2538&amp;" "&amp;C2538&amp;" "&amp;D2538</f>
        <v>US Natural Gas Physical</v>
      </c>
      <c r="B2538" s="191" t="str">
        <f aca="false">IF((LEFT(N2538,2)="US"),"US","")</f>
        <v>US</v>
      </c>
      <c r="C2538" s="191" t="str">
        <f aca="false">M2538</f>
        <v>Natural Gas</v>
      </c>
      <c r="D2538" s="191" t="str">
        <f aca="false">IF(ISNUMBER(FIND("Phy",N2538))=TRUE(),"Physical","Financial")</f>
        <v>Physical</v>
      </c>
      <c r="E2538" s="191" t="n">
        <f aca="false">IF(VLOOKUP(S2538,'DD-Lookup'!$J$6:$L$50,3,FALSE())="Monthly",(YEAR(AC2538)-YEAR(AB2538))*12+MONTH(AC2538)-MONTH(AB2538)+1,(AC2538-AB2538+1))</f>
        <v>1</v>
      </c>
      <c r="F2538" s="220" t="n">
        <f aca="false">E2538*SUM(P2538:Q2538)</f>
        <v>10000</v>
      </c>
      <c r="G2538" s="196" t="n">
        <v>1247277</v>
      </c>
      <c r="H2538" s="197" t="n">
        <v>37026.381412037</v>
      </c>
      <c r="I2538" s="0" t="s">
        <v>2760</v>
      </c>
      <c r="M2538" s="0" t="s">
        <v>927</v>
      </c>
      <c r="N2538" s="0" t="s">
        <v>1371</v>
      </c>
      <c r="O2538" s="0" t="s">
        <v>2146</v>
      </c>
      <c r="Q2538" s="198" t="n">
        <v>10000</v>
      </c>
      <c r="S2538" s="0" t="s">
        <v>1343</v>
      </c>
      <c r="T2538" s="0" t="s">
        <v>772</v>
      </c>
      <c r="U2538" s="200" t="n">
        <v>4.43</v>
      </c>
      <c r="V2538" s="0" t="s">
        <v>2761</v>
      </c>
      <c r="W2538" s="0" t="s">
        <v>1682</v>
      </c>
      <c r="X2538" s="0" t="s">
        <v>2147</v>
      </c>
      <c r="Y2538" s="0" t="s">
        <v>1376</v>
      </c>
      <c r="Z2538" s="0" t="s">
        <v>573</v>
      </c>
      <c r="AA2538" s="0" t="n">
        <v>789926</v>
      </c>
      <c r="AB2538" s="197" t="n">
        <v>37027.875</v>
      </c>
      <c r="AC2538" s="197" t="n">
        <v>37027.875</v>
      </c>
    </row>
    <row r="2539" customFormat="false" ht="12.75" hidden="false" customHeight="false" outlineLevel="0" collapsed="false">
      <c r="A2539" s="191" t="str">
        <f aca="false">B2539&amp;" "&amp;C2539&amp;" "&amp;D2539</f>
        <v>US Natural Gas Physical</v>
      </c>
      <c r="B2539" s="191" t="str">
        <f aca="false">IF((LEFT(N2539,2)="US"),"US","")</f>
        <v>US</v>
      </c>
      <c r="C2539" s="191" t="str">
        <f aca="false">M2539</f>
        <v>Natural Gas</v>
      </c>
      <c r="D2539" s="191" t="str">
        <f aca="false">IF(ISNUMBER(FIND("Phy",N2539))=TRUE(),"Physical","Financial")</f>
        <v>Physical</v>
      </c>
      <c r="E2539" s="191" t="n">
        <f aca="false">IF(VLOOKUP(S2539,'DD-Lookup'!$J$6:$L$50,3,FALSE())="Monthly",(YEAR(AC2539)-YEAR(AB2539))*12+MONTH(AC2539)-MONTH(AB2539)+1,(AC2539-AB2539+1))</f>
        <v>1</v>
      </c>
      <c r="F2539" s="220" t="n">
        <f aca="false">E2539*SUM(P2539:Q2539)</f>
        <v>25000</v>
      </c>
      <c r="G2539" s="196" t="n">
        <v>1247278</v>
      </c>
      <c r="H2539" s="197" t="n">
        <v>37026.3814699074</v>
      </c>
      <c r="I2539" s="0" t="s">
        <v>1661</v>
      </c>
      <c r="M2539" s="0" t="s">
        <v>927</v>
      </c>
      <c r="N2539" s="0" t="s">
        <v>1371</v>
      </c>
      <c r="O2539" s="0" t="s">
        <v>1553</v>
      </c>
      <c r="P2539" s="198" t="n">
        <v>25000</v>
      </c>
      <c r="S2539" s="0" t="s">
        <v>1343</v>
      </c>
      <c r="T2539" s="0" t="s">
        <v>772</v>
      </c>
      <c r="U2539" s="200" t="n">
        <v>4.445</v>
      </c>
      <c r="V2539" s="0" t="s">
        <v>2166</v>
      </c>
      <c r="W2539" s="0" t="s">
        <v>1555</v>
      </c>
      <c r="X2539" s="0" t="s">
        <v>1556</v>
      </c>
      <c r="Y2539" s="0" t="s">
        <v>1376</v>
      </c>
      <c r="Z2539" s="0" t="s">
        <v>573</v>
      </c>
      <c r="AA2539" s="0" t="n">
        <v>789927</v>
      </c>
      <c r="AB2539" s="197" t="n">
        <v>37027.875</v>
      </c>
      <c r="AC2539" s="197" t="n">
        <v>37027.875</v>
      </c>
    </row>
    <row r="2540" customFormat="false" ht="12.75" hidden="false" customHeight="false" outlineLevel="0" collapsed="false">
      <c r="A2540" s="191" t="str">
        <f aca="false">B2540&amp;" "&amp;C2540&amp;" "&amp;D2540</f>
        <v>US Power Physical</v>
      </c>
      <c r="B2540" s="191" t="str">
        <f aca="false">IF((LEFT(N2540,2)="US"),"US","")</f>
        <v>US</v>
      </c>
      <c r="C2540" s="191" t="str">
        <f aca="false">M2540</f>
        <v>Power</v>
      </c>
      <c r="D2540" s="191" t="str">
        <f aca="false">IF(ISNUMBER(FIND("Phy",N2540))=TRUE(),"Physical","Financial")</f>
        <v>Physical</v>
      </c>
      <c r="E2540" s="191" t="n">
        <f aca="false">IF(VLOOKUP(S2540,'DD-Lookup'!$J$6:$L$50,3,FALSE())="Monthly",(YEAR(AC2540)-YEAR(AB2540))*12+MONTH(AC2540)-MONTH(AB2540)+1,(AC2540-AB2540+1))</f>
        <v>15</v>
      </c>
      <c r="F2540" s="220" t="n">
        <f aca="false">E2540*SUM(P2540:Q2540)</f>
        <v>750</v>
      </c>
      <c r="G2540" s="196" t="n">
        <v>1247279</v>
      </c>
      <c r="H2540" s="197" t="n">
        <v>37026.3815046296</v>
      </c>
      <c r="I2540" s="0" t="s">
        <v>637</v>
      </c>
      <c r="M2540" s="0" t="s">
        <v>72</v>
      </c>
      <c r="N2540" s="0" t="s">
        <v>1190</v>
      </c>
      <c r="O2540" s="0" t="s">
        <v>2079</v>
      </c>
      <c r="P2540" s="198" t="n">
        <v>50</v>
      </c>
      <c r="S2540" s="0" t="s">
        <v>781</v>
      </c>
      <c r="T2540" s="0" t="s">
        <v>772</v>
      </c>
      <c r="U2540" s="200" t="n">
        <v>49.5</v>
      </c>
      <c r="V2540" s="0" t="s">
        <v>1212</v>
      </c>
      <c r="W2540" s="0" t="s">
        <v>1213</v>
      </c>
      <c r="X2540" s="0" t="s">
        <v>1214</v>
      </c>
      <c r="Y2540" s="0" t="s">
        <v>1167</v>
      </c>
      <c r="Z2540" s="0" t="s">
        <v>628</v>
      </c>
      <c r="AA2540" s="0" t="n">
        <v>611219.1</v>
      </c>
      <c r="AB2540" s="197" t="n">
        <v>37028.875</v>
      </c>
      <c r="AC2540" s="197" t="n">
        <v>37042.875</v>
      </c>
    </row>
    <row r="2541" customFormat="false" ht="12.75" hidden="false" customHeight="false" outlineLevel="0" collapsed="false">
      <c r="A2541" s="191" t="str">
        <f aca="false">B2541&amp;" "&amp;C2541&amp;" "&amp;D2541</f>
        <v>US Natural Gas Financial</v>
      </c>
      <c r="B2541" s="191" t="str">
        <f aca="false">IF((LEFT(N2541,2)="US"),"US","")</f>
        <v>US</v>
      </c>
      <c r="C2541" s="191" t="str">
        <f aca="false">M2541</f>
        <v>Natural Gas</v>
      </c>
      <c r="D2541" s="191" t="str">
        <f aca="false">IF(ISNUMBER(FIND("Phy",N2541))=TRUE(),"Physical","Financial")</f>
        <v>Financial</v>
      </c>
      <c r="E2541" s="191" t="n">
        <f aca="false">IF(VLOOKUP(S2541,'DD-Lookup'!$J$6:$L$50,3,FALSE())="Monthly",(YEAR(AC2541)-YEAR(AB2541))*12+MONTH(AC2541)-MONTH(AB2541)+1,(AC2541-AB2541+1))</f>
        <v>30</v>
      </c>
      <c r="F2541" s="220" t="n">
        <f aca="false">E2541*SUM(P2541:Q2541)</f>
        <v>3000</v>
      </c>
      <c r="G2541" s="196" t="n">
        <v>1247282</v>
      </c>
      <c r="H2541" s="197" t="n">
        <v>37026.3815162037</v>
      </c>
      <c r="I2541" s="0" t="s">
        <v>1383</v>
      </c>
      <c r="M2541" s="0" t="s">
        <v>927</v>
      </c>
      <c r="N2541" s="0" t="s">
        <v>1341</v>
      </c>
      <c r="O2541" s="0" t="s">
        <v>2762</v>
      </c>
      <c r="P2541" s="198" t="n">
        <v>100</v>
      </c>
      <c r="S2541" s="0" t="s">
        <v>2060</v>
      </c>
      <c r="T2541" s="0" t="s">
        <v>772</v>
      </c>
      <c r="U2541" s="200" t="n">
        <v>4.49</v>
      </c>
      <c r="V2541" s="0" t="s">
        <v>1466</v>
      </c>
      <c r="W2541" s="0" t="s">
        <v>1345</v>
      </c>
      <c r="X2541" s="0" t="s">
        <v>1346</v>
      </c>
      <c r="Y2541" s="0" t="s">
        <v>893</v>
      </c>
      <c r="Z2541" s="0" t="s">
        <v>573</v>
      </c>
      <c r="AA2541" s="0" t="s">
        <v>2763</v>
      </c>
      <c r="AB2541" s="197" t="n">
        <v>37043.875</v>
      </c>
      <c r="AC2541" s="197" t="n">
        <v>37072.875</v>
      </c>
      <c r="AD2541" s="0" t="n">
        <f aca="false">(AC2541-AB2541+1)*SUM(P2541:Q2541)</f>
        <v>3000</v>
      </c>
    </row>
    <row r="2542" customFormat="false" ht="12.75" hidden="false" customHeight="false" outlineLevel="0" collapsed="false">
      <c r="A2542" s="191" t="str">
        <f aca="false">B2542&amp;" "&amp;C2542&amp;" "&amp;D2542</f>
        <v>US Natural Gas Physical</v>
      </c>
      <c r="B2542" s="191" t="str">
        <f aca="false">IF((LEFT(N2542,2)="US"),"US","")</f>
        <v>US</v>
      </c>
      <c r="C2542" s="191" t="str">
        <f aca="false">M2542</f>
        <v>Natural Gas</v>
      </c>
      <c r="D2542" s="191" t="str">
        <f aca="false">IF(ISNUMBER(FIND("Phy",N2542))=TRUE(),"Physical","Financial")</f>
        <v>Physical</v>
      </c>
      <c r="E2542" s="191" t="n">
        <f aca="false">IF(VLOOKUP(S2542,'DD-Lookup'!$J$6:$L$50,3,FALSE())="Monthly",(YEAR(AC2542)-YEAR(AB2542))*12+MONTH(AC2542)-MONTH(AB2542)+1,(AC2542-AB2542+1))</f>
        <v>1</v>
      </c>
      <c r="F2542" s="220" t="n">
        <f aca="false">E2542*SUM(P2542:Q2542)</f>
        <v>5000</v>
      </c>
      <c r="G2542" s="196" t="n">
        <v>1247281</v>
      </c>
      <c r="H2542" s="197" t="n">
        <v>37026.3815162037</v>
      </c>
      <c r="I2542" s="0" t="s">
        <v>1251</v>
      </c>
      <c r="M2542" s="0" t="s">
        <v>927</v>
      </c>
      <c r="N2542" s="0" t="s">
        <v>1371</v>
      </c>
      <c r="O2542" s="0" t="s">
        <v>1435</v>
      </c>
      <c r="Q2542" s="198" t="n">
        <v>5000</v>
      </c>
      <c r="S2542" s="0" t="s">
        <v>1343</v>
      </c>
      <c r="T2542" s="0" t="s">
        <v>772</v>
      </c>
      <c r="U2542" s="200" t="n">
        <v>4.31</v>
      </c>
      <c r="V2542" s="0" t="s">
        <v>1373</v>
      </c>
      <c r="W2542" s="0" t="s">
        <v>1424</v>
      </c>
      <c r="X2542" s="0" t="s">
        <v>1425</v>
      </c>
      <c r="Y2542" s="0" t="s">
        <v>1376</v>
      </c>
      <c r="Z2542" s="0" t="s">
        <v>573</v>
      </c>
      <c r="AA2542" s="0" t="n">
        <v>789928</v>
      </c>
      <c r="AB2542" s="197" t="n">
        <v>37027.875</v>
      </c>
      <c r="AC2542" s="197" t="n">
        <v>37027.875</v>
      </c>
    </row>
    <row r="2543" customFormat="false" ht="12.75" hidden="false" customHeight="false" outlineLevel="0" collapsed="false">
      <c r="A2543" s="191" t="str">
        <f aca="false">B2543&amp;" "&amp;C2543&amp;" "&amp;D2543</f>
        <v>US Natural Gas Financial</v>
      </c>
      <c r="B2543" s="191" t="str">
        <f aca="false">IF((LEFT(N2543,2)="US"),"US","")</f>
        <v>US</v>
      </c>
      <c r="C2543" s="191" t="str">
        <f aca="false">M2543</f>
        <v>Natural Gas</v>
      </c>
      <c r="D2543" s="191" t="str">
        <f aca="false">IF(ISNUMBER(FIND("Phy",N2543))=TRUE(),"Physical","Financial")</f>
        <v>Financial</v>
      </c>
      <c r="E2543" s="191" t="n">
        <f aca="false">IF(VLOOKUP(S2543,'DD-Lookup'!$J$6:$L$50,3,FALSE())="Monthly",(YEAR(AC2543)-YEAR(AB2543))*12+MONTH(AC2543)-MONTH(AB2543)+1,(AC2543-AB2543+1))</f>
        <v>31</v>
      </c>
      <c r="F2543" s="220" t="n">
        <f aca="false">E2543*SUM(P2543:Q2543)</f>
        <v>3100</v>
      </c>
      <c r="G2543" s="196" t="n">
        <v>1247283</v>
      </c>
      <c r="H2543" s="197" t="n">
        <v>37026.3815162037</v>
      </c>
      <c r="I2543" s="0" t="s">
        <v>1383</v>
      </c>
      <c r="M2543" s="0" t="s">
        <v>927</v>
      </c>
      <c r="N2543" s="0" t="s">
        <v>1341</v>
      </c>
      <c r="O2543" s="0" t="s">
        <v>2764</v>
      </c>
      <c r="Q2543" s="198" t="n">
        <v>100</v>
      </c>
      <c r="S2543" s="0" t="s">
        <v>2060</v>
      </c>
      <c r="T2543" s="0" t="s">
        <v>772</v>
      </c>
      <c r="U2543" s="200" t="n">
        <v>4.559</v>
      </c>
      <c r="V2543" s="0" t="s">
        <v>1466</v>
      </c>
      <c r="W2543" s="0" t="s">
        <v>1345</v>
      </c>
      <c r="X2543" s="0" t="s">
        <v>1346</v>
      </c>
      <c r="Y2543" s="0" t="s">
        <v>893</v>
      </c>
      <c r="Z2543" s="0" t="s">
        <v>573</v>
      </c>
      <c r="AA2543" s="0" t="s">
        <v>2765</v>
      </c>
      <c r="AB2543" s="197" t="n">
        <v>37073.875</v>
      </c>
      <c r="AC2543" s="197" t="n">
        <v>37103.875</v>
      </c>
      <c r="AD2543" s="0" t="n">
        <f aca="false">(AC2543-AB2543+1)*SUM(P2543:Q2543)</f>
        <v>3100</v>
      </c>
    </row>
    <row r="2544" customFormat="false" ht="12.75" hidden="false" customHeight="false" outlineLevel="0" collapsed="false">
      <c r="A2544" s="191" t="str">
        <f aca="false">B2544&amp;" "&amp;C2544&amp;" "&amp;D2544</f>
        <v>US Natural Gas Financial</v>
      </c>
      <c r="B2544" s="191" t="str">
        <f aca="false">IF((LEFT(N2544,2)="US"),"US","")</f>
        <v>US</v>
      </c>
      <c r="C2544" s="191" t="str">
        <f aca="false">M2544</f>
        <v>Natural Gas</v>
      </c>
      <c r="D2544" s="191" t="str">
        <f aca="false">IF(ISNUMBER(FIND("Phy",N2544))=TRUE(),"Physical","Financial")</f>
        <v>Financial</v>
      </c>
      <c r="E2544" s="191" t="n">
        <f aca="false">IF(VLOOKUP(S2544,'DD-Lookup'!$J$6:$L$50,3,FALSE())="Monthly",(YEAR(AC2544)-YEAR(AB2544))*12+MONTH(AC2544)-MONTH(AB2544)+1,(AC2544-AB2544+1))</f>
        <v>90</v>
      </c>
      <c r="F2544" s="220" t="n">
        <f aca="false">E2544*SUM(P2544:Q2544)</f>
        <v>450000</v>
      </c>
      <c r="G2544" s="196" t="n">
        <v>1247284</v>
      </c>
      <c r="H2544" s="197" t="n">
        <v>37026.3815625</v>
      </c>
      <c r="I2544" s="0" t="s">
        <v>1228</v>
      </c>
      <c r="M2544" s="0" t="s">
        <v>927</v>
      </c>
      <c r="N2544" s="0" t="s">
        <v>1399</v>
      </c>
      <c r="O2544" s="0" t="s">
        <v>2116</v>
      </c>
      <c r="Q2544" s="198" t="n">
        <v>5000</v>
      </c>
      <c r="S2544" s="0" t="s">
        <v>1343</v>
      </c>
      <c r="T2544" s="0" t="s">
        <v>772</v>
      </c>
      <c r="U2544" s="200" t="n">
        <v>3.3</v>
      </c>
      <c r="V2544" s="0" t="s">
        <v>1610</v>
      </c>
      <c r="W2544" s="0" t="s">
        <v>1956</v>
      </c>
      <c r="X2544" s="0" t="s">
        <v>1957</v>
      </c>
      <c r="Y2544" s="0" t="s">
        <v>893</v>
      </c>
      <c r="Z2544" s="0" t="s">
        <v>573</v>
      </c>
      <c r="AA2544" s="0" t="s">
        <v>2766</v>
      </c>
      <c r="AB2544" s="197" t="n">
        <v>37257</v>
      </c>
      <c r="AC2544" s="197" t="n">
        <v>37346</v>
      </c>
      <c r="AD2544" s="0" t="n">
        <f aca="false">(AC2544-AB2544+1)*SUM(P2544:Q2544)</f>
        <v>450000</v>
      </c>
    </row>
    <row r="2545" customFormat="false" ht="12.75" hidden="false" customHeight="false" outlineLevel="0" collapsed="false">
      <c r="A2545" s="191" t="str">
        <f aca="false">B2545&amp;" "&amp;C2545&amp;" "&amp;D2545</f>
        <v>US Natural Gas Physical</v>
      </c>
      <c r="B2545" s="191" t="str">
        <f aca="false">IF((LEFT(N2545,2)="US"),"US","")</f>
        <v>US</v>
      </c>
      <c r="C2545" s="191" t="str">
        <f aca="false">M2545</f>
        <v>Natural Gas</v>
      </c>
      <c r="D2545" s="191" t="str">
        <f aca="false">IF(ISNUMBER(FIND("Phy",N2545))=TRUE(),"Physical","Financial")</f>
        <v>Physical</v>
      </c>
      <c r="E2545" s="191" t="n">
        <f aca="false">IF(VLOOKUP(S2545,'DD-Lookup'!$J$6:$L$50,3,FALSE())="Monthly",(YEAR(AC2545)-YEAR(AB2545))*12+MONTH(AC2545)-MONTH(AB2545)+1,(AC2545-AB2545+1))</f>
        <v>1</v>
      </c>
      <c r="F2545" s="220" t="n">
        <f aca="false">E2545*SUM(P2545:Q2545)</f>
        <v>4507</v>
      </c>
      <c r="G2545" s="196" t="n">
        <v>1247285</v>
      </c>
      <c r="H2545" s="197" t="n">
        <v>37026.3815740741</v>
      </c>
      <c r="I2545" s="0" t="s">
        <v>1482</v>
      </c>
      <c r="M2545" s="0" t="s">
        <v>927</v>
      </c>
      <c r="N2545" s="0" t="s">
        <v>1371</v>
      </c>
      <c r="O2545" s="0" t="s">
        <v>1435</v>
      </c>
      <c r="P2545" s="198" t="n">
        <v>4507</v>
      </c>
      <c r="S2545" s="0" t="s">
        <v>1343</v>
      </c>
      <c r="T2545" s="0" t="s">
        <v>772</v>
      </c>
      <c r="U2545" s="200" t="n">
        <v>4.305</v>
      </c>
      <c r="V2545" s="0" t="s">
        <v>2173</v>
      </c>
      <c r="W2545" s="0" t="s">
        <v>1424</v>
      </c>
      <c r="X2545" s="0" t="s">
        <v>1425</v>
      </c>
      <c r="Y2545" s="0" t="s">
        <v>1376</v>
      </c>
      <c r="Z2545" s="0" t="s">
        <v>573</v>
      </c>
      <c r="AA2545" s="0" t="n">
        <v>789929</v>
      </c>
      <c r="AB2545" s="197" t="n">
        <v>37027.875</v>
      </c>
      <c r="AC2545" s="197" t="n">
        <v>37027.875</v>
      </c>
    </row>
    <row r="2546" customFormat="false" ht="12.75" hidden="false" customHeight="false" outlineLevel="0" collapsed="false">
      <c r="A2546" s="191" t="str">
        <f aca="false">B2546&amp;" "&amp;C2546&amp;" "&amp;D2546</f>
        <v>US Natural Gas Physical</v>
      </c>
      <c r="B2546" s="191" t="str">
        <f aca="false">IF((LEFT(N2546,2)="US"),"US","")</f>
        <v>US</v>
      </c>
      <c r="C2546" s="191" t="str">
        <f aca="false">M2546</f>
        <v>Natural Gas</v>
      </c>
      <c r="D2546" s="191" t="str">
        <f aca="false">IF(ISNUMBER(FIND("Phy",N2546))=TRUE(),"Physical","Financial")</f>
        <v>Physical</v>
      </c>
      <c r="E2546" s="191" t="n">
        <f aca="false">IF(VLOOKUP(S2546,'DD-Lookup'!$J$6:$L$50,3,FALSE())="Monthly",(YEAR(AC2546)-YEAR(AB2546))*12+MONTH(AC2546)-MONTH(AB2546)+1,(AC2546-AB2546+1))</f>
        <v>1</v>
      </c>
      <c r="F2546" s="220" t="n">
        <f aca="false">E2546*SUM(P2546:Q2546)</f>
        <v>10000</v>
      </c>
      <c r="G2546" s="196" t="n">
        <v>1247286</v>
      </c>
      <c r="H2546" s="197" t="n">
        <v>37026.3815856481</v>
      </c>
      <c r="I2546" s="0" t="s">
        <v>1328</v>
      </c>
      <c r="M2546" s="0" t="s">
        <v>927</v>
      </c>
      <c r="N2546" s="0" t="s">
        <v>1371</v>
      </c>
      <c r="O2546" s="0" t="s">
        <v>1557</v>
      </c>
      <c r="P2546" s="198" t="n">
        <v>10000</v>
      </c>
      <c r="S2546" s="0" t="s">
        <v>1343</v>
      </c>
      <c r="T2546" s="0" t="s">
        <v>772</v>
      </c>
      <c r="U2546" s="200" t="n">
        <v>4.425</v>
      </c>
      <c r="V2546" s="0" t="s">
        <v>2513</v>
      </c>
      <c r="W2546" s="0" t="s">
        <v>1504</v>
      </c>
      <c r="X2546" s="0" t="s">
        <v>1558</v>
      </c>
      <c r="Y2546" s="0" t="s">
        <v>1376</v>
      </c>
      <c r="Z2546" s="0" t="s">
        <v>573</v>
      </c>
      <c r="AA2546" s="0" t="n">
        <v>789930</v>
      </c>
      <c r="AB2546" s="197" t="n">
        <v>37027.875</v>
      </c>
      <c r="AC2546" s="197" t="n">
        <v>37027.875</v>
      </c>
    </row>
    <row r="2547" customFormat="false" ht="12.75" hidden="false" customHeight="false" outlineLevel="0" collapsed="false">
      <c r="A2547" s="191" t="str">
        <f aca="false">B2547&amp;" "&amp;C2547&amp;" "&amp;D2547</f>
        <v> Natural Gas Physical</v>
      </c>
      <c r="B2547" s="191" t="str">
        <f aca="false">IF((LEFT(N2547,2)="US"),"US","")</f>
        <v/>
      </c>
      <c r="C2547" s="191" t="str">
        <f aca="false">M2547</f>
        <v>Natural Gas</v>
      </c>
      <c r="D2547" s="191" t="str">
        <f aca="false">IF(ISNUMBER(FIND("Phy",N2547))=TRUE(),"Physical","Financial")</f>
        <v>Physical</v>
      </c>
      <c r="E2547" s="191" t="n">
        <f aca="false">IF(VLOOKUP(S2547,'DD-Lookup'!$J$6:$L$50,3,FALSE())="Monthly",(YEAR(AC2547)-YEAR(AB2547))*12+MONTH(AC2547)-MONTH(AB2547)+1,(AC2547-AB2547+1))</f>
        <v>1</v>
      </c>
      <c r="F2547" s="220" t="n">
        <f aca="false">E2547*SUM(P2547:Q2547)</f>
        <v>10000</v>
      </c>
      <c r="G2547" s="196" t="n">
        <v>1247287</v>
      </c>
      <c r="H2547" s="197" t="n">
        <v>37026.3816319444</v>
      </c>
      <c r="I2547" s="0" t="s">
        <v>2002</v>
      </c>
      <c r="M2547" s="0" t="s">
        <v>927</v>
      </c>
      <c r="N2547" s="0" t="s">
        <v>1448</v>
      </c>
      <c r="O2547" s="0" t="s">
        <v>1449</v>
      </c>
      <c r="Q2547" s="198" t="n">
        <v>10000</v>
      </c>
      <c r="S2547" s="0" t="s">
        <v>1343</v>
      </c>
      <c r="T2547" s="0" t="s">
        <v>772</v>
      </c>
      <c r="U2547" s="200" t="n">
        <v>4.68</v>
      </c>
      <c r="V2547" s="0" t="s">
        <v>2153</v>
      </c>
      <c r="W2547" s="0" t="s">
        <v>1451</v>
      </c>
      <c r="X2547" s="0" t="s">
        <v>1452</v>
      </c>
      <c r="Y2547" s="0" t="s">
        <v>1376</v>
      </c>
      <c r="Z2547" s="0" t="s">
        <v>573</v>
      </c>
      <c r="AA2547" s="0" t="n">
        <v>789931</v>
      </c>
      <c r="AB2547" s="197" t="n">
        <v>37027.875</v>
      </c>
      <c r="AC2547" s="197" t="n">
        <v>37027.875</v>
      </c>
    </row>
    <row r="2548" customFormat="false" ht="12.75" hidden="false" customHeight="false" outlineLevel="0" collapsed="false">
      <c r="A2548" s="191" t="str">
        <f aca="false">B2548&amp;" "&amp;C2548&amp;" "&amp;D2548</f>
        <v>US Natural Gas Physical</v>
      </c>
      <c r="B2548" s="191" t="str">
        <f aca="false">IF((LEFT(N2548,2)="US"),"US","")</f>
        <v>US</v>
      </c>
      <c r="C2548" s="191" t="str">
        <f aca="false">M2548</f>
        <v>Natural Gas</v>
      </c>
      <c r="D2548" s="191" t="str">
        <f aca="false">IF(ISNUMBER(FIND("Phy",N2548))=TRUE(),"Physical","Financial")</f>
        <v>Physical</v>
      </c>
      <c r="E2548" s="191" t="n">
        <f aca="false">IF(VLOOKUP(S2548,'DD-Lookup'!$J$6:$L$50,3,FALSE())="Monthly",(YEAR(AC2548)-YEAR(AB2548))*12+MONTH(AC2548)-MONTH(AB2548)+1,(AC2548-AB2548+1))</f>
        <v>1</v>
      </c>
      <c r="F2548" s="220" t="n">
        <f aca="false">E2548*SUM(P2548:Q2548)</f>
        <v>10000</v>
      </c>
      <c r="G2548" s="196" t="n">
        <v>1247288</v>
      </c>
      <c r="H2548" s="197" t="n">
        <v>37026.3816435185</v>
      </c>
      <c r="I2548" s="0" t="s">
        <v>1364</v>
      </c>
      <c r="M2548" s="0" t="s">
        <v>927</v>
      </c>
      <c r="N2548" s="0" t="s">
        <v>1371</v>
      </c>
      <c r="O2548" s="0" t="s">
        <v>1553</v>
      </c>
      <c r="P2548" s="198" t="n">
        <v>10000</v>
      </c>
      <c r="S2548" s="0" t="s">
        <v>1343</v>
      </c>
      <c r="T2548" s="0" t="s">
        <v>772</v>
      </c>
      <c r="U2548" s="200" t="n">
        <v>4.44</v>
      </c>
      <c r="V2548" s="0" t="s">
        <v>1932</v>
      </c>
      <c r="W2548" s="0" t="s">
        <v>1555</v>
      </c>
      <c r="X2548" s="0" t="s">
        <v>1556</v>
      </c>
      <c r="Y2548" s="0" t="s">
        <v>1376</v>
      </c>
      <c r="Z2548" s="0" t="s">
        <v>573</v>
      </c>
      <c r="AA2548" s="0" t="n">
        <v>789932</v>
      </c>
      <c r="AB2548" s="197" t="n">
        <v>37027.875</v>
      </c>
      <c r="AC2548" s="197" t="n">
        <v>37027.875</v>
      </c>
    </row>
    <row r="2549" customFormat="false" ht="12.75" hidden="false" customHeight="false" outlineLevel="0" collapsed="false">
      <c r="A2549" s="191" t="str">
        <f aca="false">B2549&amp;" "&amp;C2549&amp;" "&amp;D2549</f>
        <v>US Natural Gas Physical</v>
      </c>
      <c r="B2549" s="191" t="str">
        <f aca="false">IF((LEFT(N2549,2)="US"),"US","")</f>
        <v>US</v>
      </c>
      <c r="C2549" s="191" t="str">
        <f aca="false">M2549</f>
        <v>Natural Gas</v>
      </c>
      <c r="D2549" s="191" t="str">
        <f aca="false">IF(ISNUMBER(FIND("Phy",N2549))=TRUE(),"Physical","Financial")</f>
        <v>Physical</v>
      </c>
      <c r="E2549" s="191" t="n">
        <f aca="false">IF(VLOOKUP(S2549,'DD-Lookup'!$J$6:$L$50,3,FALSE())="Monthly",(YEAR(AC2549)-YEAR(AB2549))*12+MONTH(AC2549)-MONTH(AB2549)+1,(AC2549-AB2549+1))</f>
        <v>1</v>
      </c>
      <c r="F2549" s="220" t="n">
        <f aca="false">E2549*SUM(P2549:Q2549)</f>
        <v>10000</v>
      </c>
      <c r="G2549" s="196" t="n">
        <v>1247289</v>
      </c>
      <c r="H2549" s="197" t="n">
        <v>37026.3816550926</v>
      </c>
      <c r="I2549" s="0" t="s">
        <v>1328</v>
      </c>
      <c r="M2549" s="0" t="s">
        <v>927</v>
      </c>
      <c r="N2549" s="0" t="s">
        <v>1371</v>
      </c>
      <c r="O2549" s="0" t="s">
        <v>1557</v>
      </c>
      <c r="P2549" s="198" t="n">
        <v>10000</v>
      </c>
      <c r="S2549" s="0" t="s">
        <v>1343</v>
      </c>
      <c r="T2549" s="0" t="s">
        <v>772</v>
      </c>
      <c r="U2549" s="200" t="n">
        <v>4.42</v>
      </c>
      <c r="V2549" s="0" t="s">
        <v>2513</v>
      </c>
      <c r="W2549" s="0" t="s">
        <v>1504</v>
      </c>
      <c r="X2549" s="0" t="s">
        <v>1558</v>
      </c>
      <c r="Y2549" s="0" t="s">
        <v>1376</v>
      </c>
      <c r="Z2549" s="0" t="s">
        <v>573</v>
      </c>
      <c r="AA2549" s="0" t="n">
        <v>789933</v>
      </c>
      <c r="AB2549" s="197" t="n">
        <v>37027.875</v>
      </c>
      <c r="AC2549" s="197" t="n">
        <v>37027.875</v>
      </c>
    </row>
    <row r="2550" customFormat="false" ht="12.75" hidden="false" customHeight="false" outlineLevel="0" collapsed="false">
      <c r="A2550" s="191" t="str">
        <f aca="false">B2550&amp;" "&amp;C2550&amp;" "&amp;D2550</f>
        <v>US Natural Gas Physical</v>
      </c>
      <c r="B2550" s="191" t="str">
        <f aca="false">IF((LEFT(N2550,2)="US"),"US","")</f>
        <v>US</v>
      </c>
      <c r="C2550" s="191" t="str">
        <f aca="false">M2550</f>
        <v>Natural Gas</v>
      </c>
      <c r="D2550" s="191" t="str">
        <f aca="false">IF(ISNUMBER(FIND("Phy",N2550))=TRUE(),"Physical","Financial")</f>
        <v>Physical</v>
      </c>
      <c r="E2550" s="191" t="n">
        <f aca="false">IF(VLOOKUP(S2550,'DD-Lookup'!$J$6:$L$50,3,FALSE())="Monthly",(YEAR(AC2550)-YEAR(AB2550))*12+MONTH(AC2550)-MONTH(AB2550)+1,(AC2550-AB2550+1))</f>
        <v>1</v>
      </c>
      <c r="F2550" s="220" t="n">
        <f aca="false">E2550*SUM(P2550:Q2550)</f>
        <v>5000</v>
      </c>
      <c r="G2550" s="196" t="n">
        <v>1247290</v>
      </c>
      <c r="H2550" s="197" t="n">
        <v>37026.3816666667</v>
      </c>
      <c r="I2550" s="0" t="s">
        <v>2217</v>
      </c>
      <c r="M2550" s="0" t="s">
        <v>927</v>
      </c>
      <c r="N2550" s="0" t="s">
        <v>1371</v>
      </c>
      <c r="O2550" s="0" t="s">
        <v>1503</v>
      </c>
      <c r="P2550" s="198" t="n">
        <v>5000</v>
      </c>
      <c r="S2550" s="0" t="s">
        <v>1343</v>
      </c>
      <c r="T2550" s="0" t="s">
        <v>772</v>
      </c>
      <c r="U2550" s="200" t="n">
        <v>4.655</v>
      </c>
      <c r="V2550" s="0" t="s">
        <v>2218</v>
      </c>
      <c r="W2550" s="0" t="s">
        <v>1504</v>
      </c>
      <c r="X2550" s="0" t="s">
        <v>1505</v>
      </c>
      <c r="Y2550" s="0" t="s">
        <v>1376</v>
      </c>
      <c r="Z2550" s="0" t="s">
        <v>573</v>
      </c>
      <c r="AA2550" s="0" t="n">
        <v>789934</v>
      </c>
      <c r="AB2550" s="197" t="n">
        <v>37027.875</v>
      </c>
      <c r="AC2550" s="197" t="n">
        <v>37027.875</v>
      </c>
    </row>
    <row r="2551" customFormat="false" ht="12.75" hidden="false" customHeight="false" outlineLevel="0" collapsed="false">
      <c r="A2551" s="191" t="str">
        <f aca="false">B2551&amp;" "&amp;C2551&amp;" "&amp;D2551</f>
        <v>US Natural Gas Physical</v>
      </c>
      <c r="B2551" s="191" t="str">
        <f aca="false">IF((LEFT(N2551,2)="US"),"US","")</f>
        <v>US</v>
      </c>
      <c r="C2551" s="191" t="str">
        <f aca="false">M2551</f>
        <v>Natural Gas</v>
      </c>
      <c r="D2551" s="191" t="str">
        <f aca="false">IF(ISNUMBER(FIND("Phy",N2551))=TRUE(),"Physical","Financial")</f>
        <v>Physical</v>
      </c>
      <c r="E2551" s="191" t="n">
        <f aca="false">IF(VLOOKUP(S2551,'DD-Lookup'!$J$6:$L$50,3,FALSE())="Monthly",(YEAR(AC2551)-YEAR(AB2551))*12+MONTH(AC2551)-MONTH(AB2551)+1,(AC2551-AB2551+1))</f>
        <v>1</v>
      </c>
      <c r="F2551" s="220" t="n">
        <f aca="false">E2551*SUM(P2551:Q2551)</f>
        <v>25000</v>
      </c>
      <c r="G2551" s="196" t="n">
        <v>1247291</v>
      </c>
      <c r="H2551" s="197" t="n">
        <v>37026.3816898148</v>
      </c>
      <c r="I2551" s="0" t="s">
        <v>633</v>
      </c>
      <c r="M2551" s="0" t="s">
        <v>927</v>
      </c>
      <c r="N2551" s="0" t="s">
        <v>1371</v>
      </c>
      <c r="O2551" s="0" t="s">
        <v>1553</v>
      </c>
      <c r="Q2551" s="198" t="n">
        <v>25000</v>
      </c>
      <c r="S2551" s="0" t="s">
        <v>1343</v>
      </c>
      <c r="T2551" s="0" t="s">
        <v>772</v>
      </c>
      <c r="U2551" s="200" t="n">
        <v>4.45</v>
      </c>
      <c r="V2551" s="0" t="s">
        <v>1599</v>
      </c>
      <c r="W2551" s="0" t="s">
        <v>1555</v>
      </c>
      <c r="X2551" s="0" t="s">
        <v>1556</v>
      </c>
      <c r="Y2551" s="0" t="s">
        <v>1376</v>
      </c>
      <c r="Z2551" s="0" t="s">
        <v>573</v>
      </c>
      <c r="AA2551" s="0" t="n">
        <v>789935</v>
      </c>
      <c r="AB2551" s="197" t="n">
        <v>37027.875</v>
      </c>
      <c r="AC2551" s="197" t="n">
        <v>37027.875</v>
      </c>
    </row>
    <row r="2552" customFormat="false" ht="12.75" hidden="false" customHeight="false" outlineLevel="0" collapsed="false">
      <c r="A2552" s="191" t="str">
        <f aca="false">B2552&amp;" "&amp;C2552&amp;" "&amp;D2552</f>
        <v>US Natural Gas Physical</v>
      </c>
      <c r="B2552" s="191" t="str">
        <f aca="false">IF((LEFT(N2552,2)="US"),"US","")</f>
        <v>US</v>
      </c>
      <c r="C2552" s="191" t="str">
        <f aca="false">M2552</f>
        <v>Natural Gas</v>
      </c>
      <c r="D2552" s="191" t="str">
        <f aca="false">IF(ISNUMBER(FIND("Phy",N2552))=TRUE(),"Physical","Financial")</f>
        <v>Physical</v>
      </c>
      <c r="E2552" s="191" t="n">
        <f aca="false">IF(VLOOKUP(S2552,'DD-Lookup'!$J$6:$L$50,3,FALSE())="Monthly",(YEAR(AC2552)-YEAR(AB2552))*12+MONTH(AC2552)-MONTH(AB2552)+1,(AC2552-AB2552+1))</f>
        <v>1</v>
      </c>
      <c r="F2552" s="220" t="n">
        <f aca="false">E2552*SUM(P2552:Q2552)</f>
        <v>168</v>
      </c>
      <c r="G2552" s="196" t="n">
        <v>1247292</v>
      </c>
      <c r="H2552" s="197" t="n">
        <v>37026.3817013889</v>
      </c>
      <c r="I2552" s="0" t="s">
        <v>1420</v>
      </c>
      <c r="M2552" s="0" t="s">
        <v>927</v>
      </c>
      <c r="N2552" s="0" t="s">
        <v>1371</v>
      </c>
      <c r="O2552" s="0" t="s">
        <v>1612</v>
      </c>
      <c r="Q2552" s="198" t="n">
        <v>168</v>
      </c>
      <c r="S2552" s="0" t="s">
        <v>1343</v>
      </c>
      <c r="T2552" s="0" t="s">
        <v>772</v>
      </c>
      <c r="U2552" s="200" t="n">
        <v>4.72</v>
      </c>
      <c r="V2552" s="0" t="s">
        <v>2767</v>
      </c>
      <c r="W2552" s="0" t="s">
        <v>1614</v>
      </c>
      <c r="X2552" s="0" t="s">
        <v>1615</v>
      </c>
      <c r="Y2552" s="0" t="s">
        <v>1376</v>
      </c>
      <c r="Z2552" s="0" t="s">
        <v>573</v>
      </c>
      <c r="AA2552" s="0" t="n">
        <v>789936</v>
      </c>
      <c r="AB2552" s="197" t="n">
        <v>37027.875</v>
      </c>
      <c r="AC2552" s="197" t="n">
        <v>37027.875</v>
      </c>
    </row>
    <row r="2553" customFormat="false" ht="12.75" hidden="false" customHeight="false" outlineLevel="0" collapsed="false">
      <c r="A2553" s="191" t="str">
        <f aca="false">B2553&amp;" "&amp;C2553&amp;" "&amp;D2553</f>
        <v>US Natural Gas Physical</v>
      </c>
      <c r="B2553" s="191" t="str">
        <f aca="false">IF((LEFT(N2553,2)="US"),"US","")</f>
        <v>US</v>
      </c>
      <c r="C2553" s="191" t="str">
        <f aca="false">M2553</f>
        <v>Natural Gas</v>
      </c>
      <c r="D2553" s="191" t="str">
        <f aca="false">IF(ISNUMBER(FIND("Phy",N2553))=TRUE(),"Physical","Financial")</f>
        <v>Physical</v>
      </c>
      <c r="E2553" s="191" t="n">
        <f aca="false">IF(VLOOKUP(S2553,'DD-Lookup'!$J$6:$L$50,3,FALSE())="Monthly",(YEAR(AC2553)-YEAR(AB2553))*12+MONTH(AC2553)-MONTH(AB2553)+1,(AC2553-AB2553+1))</f>
        <v>1</v>
      </c>
      <c r="F2553" s="220" t="n">
        <f aca="false">E2553*SUM(P2553:Q2553)</f>
        <v>5000</v>
      </c>
      <c r="G2553" s="196" t="n">
        <v>1247293</v>
      </c>
      <c r="H2553" s="197" t="n">
        <v>37026.381724537</v>
      </c>
      <c r="I2553" s="0" t="s">
        <v>1430</v>
      </c>
      <c r="M2553" s="0" t="s">
        <v>927</v>
      </c>
      <c r="N2553" s="0" t="s">
        <v>1371</v>
      </c>
      <c r="O2553" s="0" t="s">
        <v>1423</v>
      </c>
      <c r="Q2553" s="198" t="n">
        <v>5000</v>
      </c>
      <c r="S2553" s="0" t="s">
        <v>1343</v>
      </c>
      <c r="T2553" s="0" t="s">
        <v>772</v>
      </c>
      <c r="U2553" s="200" t="n">
        <v>4.32</v>
      </c>
      <c r="V2553" s="0" t="s">
        <v>1559</v>
      </c>
      <c r="W2553" s="0" t="s">
        <v>1424</v>
      </c>
      <c r="X2553" s="0" t="s">
        <v>1425</v>
      </c>
      <c r="Y2553" s="0" t="s">
        <v>1376</v>
      </c>
      <c r="Z2553" s="0" t="s">
        <v>573</v>
      </c>
      <c r="AA2553" s="0" t="n">
        <v>789937</v>
      </c>
      <c r="AB2553" s="197" t="n">
        <v>37027.875</v>
      </c>
      <c r="AC2553" s="197" t="n">
        <v>37027.875</v>
      </c>
    </row>
    <row r="2554" customFormat="false" ht="12.75" hidden="false" customHeight="false" outlineLevel="0" collapsed="false">
      <c r="A2554" s="191" t="str">
        <f aca="false">B2554&amp;" "&amp;C2554&amp;" "&amp;D2554</f>
        <v>US Natural Gas Financial</v>
      </c>
      <c r="B2554" s="191" t="str">
        <f aca="false">IF((LEFT(N2554,2)="US"),"US","")</f>
        <v>US</v>
      </c>
      <c r="C2554" s="191" t="str">
        <f aca="false">M2554</f>
        <v>Natural Gas</v>
      </c>
      <c r="D2554" s="191" t="str">
        <f aca="false">IF(ISNUMBER(FIND("Phy",N2554))=TRUE(),"Physical","Financial")</f>
        <v>Financial</v>
      </c>
      <c r="E2554" s="191" t="n">
        <f aca="false">IF(VLOOKUP(S2554,'DD-Lookup'!$J$6:$L$50,3,FALSE())="Monthly",(YEAR(AC2554)-YEAR(AB2554))*12+MONTH(AC2554)-MONTH(AB2554)+1,(AC2554-AB2554+1))</f>
        <v>16</v>
      </c>
      <c r="F2554" s="220" t="n">
        <f aca="false">E2554*SUM(P2554:Q2554)</f>
        <v>240000</v>
      </c>
      <c r="G2554" s="196" t="n">
        <v>1247294</v>
      </c>
      <c r="H2554" s="197" t="n">
        <v>37026.3817592593</v>
      </c>
      <c r="I2554" s="0" t="s">
        <v>609</v>
      </c>
      <c r="M2554" s="0" t="s">
        <v>927</v>
      </c>
      <c r="N2554" s="0" t="s">
        <v>1341</v>
      </c>
      <c r="O2554" s="0" t="s">
        <v>1518</v>
      </c>
      <c r="Q2554" s="198" t="n">
        <v>15000</v>
      </c>
      <c r="S2554" s="0" t="s">
        <v>1343</v>
      </c>
      <c r="T2554" s="0" t="s">
        <v>772</v>
      </c>
      <c r="U2554" s="200" t="n">
        <v>4.44</v>
      </c>
      <c r="V2554" s="0" t="s">
        <v>1519</v>
      </c>
      <c r="W2554" s="0" t="s">
        <v>1520</v>
      </c>
      <c r="X2554" s="0" t="s">
        <v>1521</v>
      </c>
      <c r="Y2554" s="0" t="s">
        <v>893</v>
      </c>
      <c r="Z2554" s="0" t="s">
        <v>573</v>
      </c>
      <c r="AA2554" s="0" t="s">
        <v>2768</v>
      </c>
      <c r="AB2554" s="197" t="n">
        <v>37027.875</v>
      </c>
      <c r="AC2554" s="197" t="n">
        <v>37042.875</v>
      </c>
      <c r="AD2554" s="0" t="n">
        <f aca="false">(AC2554-AB2554+1)*SUM(P2554:Q2554)</f>
        <v>240000</v>
      </c>
    </row>
    <row r="2555" customFormat="false" ht="12.75" hidden="false" customHeight="false" outlineLevel="0" collapsed="false">
      <c r="A2555" s="191" t="str">
        <f aca="false">B2555&amp;" "&amp;C2555&amp;" "&amp;D2555</f>
        <v>US Natural Gas Physical</v>
      </c>
      <c r="B2555" s="191" t="str">
        <f aca="false">IF((LEFT(N2555,2)="US"),"US","")</f>
        <v>US</v>
      </c>
      <c r="C2555" s="191" t="str">
        <f aca="false">M2555</f>
        <v>Natural Gas</v>
      </c>
      <c r="D2555" s="191" t="str">
        <f aca="false">IF(ISNUMBER(FIND("Phy",N2555))=TRUE(),"Physical","Financial")</f>
        <v>Physical</v>
      </c>
      <c r="E2555" s="191" t="n">
        <f aca="false">IF(VLOOKUP(S2555,'DD-Lookup'!$J$6:$L$50,3,FALSE())="Monthly",(YEAR(AC2555)-YEAR(AB2555))*12+MONTH(AC2555)-MONTH(AB2555)+1,(AC2555-AB2555+1))</f>
        <v>1</v>
      </c>
      <c r="F2555" s="220" t="n">
        <f aca="false">E2555*SUM(P2555:Q2555)</f>
        <v>10000</v>
      </c>
      <c r="G2555" s="196" t="n">
        <v>1247295</v>
      </c>
      <c r="H2555" s="197" t="n">
        <v>37026.3817592593</v>
      </c>
      <c r="I2555" s="0" t="s">
        <v>2282</v>
      </c>
      <c r="M2555" s="0" t="s">
        <v>927</v>
      </c>
      <c r="N2555" s="0" t="s">
        <v>1371</v>
      </c>
      <c r="O2555" s="0" t="s">
        <v>1372</v>
      </c>
      <c r="Q2555" s="198" t="n">
        <v>10000</v>
      </c>
      <c r="S2555" s="0" t="s">
        <v>1343</v>
      </c>
      <c r="T2555" s="0" t="s">
        <v>772</v>
      </c>
      <c r="U2555" s="200" t="n">
        <v>4.5463</v>
      </c>
      <c r="V2555" s="0" t="s">
        <v>2283</v>
      </c>
      <c r="W2555" s="0" t="s">
        <v>1374</v>
      </c>
      <c r="X2555" s="0" t="s">
        <v>1375</v>
      </c>
      <c r="Y2555" s="0" t="s">
        <v>1376</v>
      </c>
      <c r="Z2555" s="0" t="s">
        <v>573</v>
      </c>
      <c r="AA2555" s="0" t="n">
        <v>789938</v>
      </c>
      <c r="AB2555" s="197" t="n">
        <v>37027.875</v>
      </c>
      <c r="AC2555" s="197" t="n">
        <v>37027.875</v>
      </c>
    </row>
    <row r="2556" customFormat="false" ht="12.75" hidden="false" customHeight="false" outlineLevel="0" collapsed="false">
      <c r="A2556" s="191" t="str">
        <f aca="false">B2556&amp;" "&amp;C2556&amp;" "&amp;D2556</f>
        <v>US Natural Gas Physical</v>
      </c>
      <c r="B2556" s="191" t="str">
        <f aca="false">IF((LEFT(N2556,2)="US"),"US","")</f>
        <v>US</v>
      </c>
      <c r="C2556" s="191" t="str">
        <f aca="false">M2556</f>
        <v>Natural Gas</v>
      </c>
      <c r="D2556" s="191" t="str">
        <f aca="false">IF(ISNUMBER(FIND("Phy",N2556))=TRUE(),"Physical","Financial")</f>
        <v>Physical</v>
      </c>
      <c r="E2556" s="191" t="n">
        <f aca="false">IF(VLOOKUP(S2556,'DD-Lookup'!$J$6:$L$50,3,FALSE())="Monthly",(YEAR(AC2556)-YEAR(AB2556))*12+MONTH(AC2556)-MONTH(AB2556)+1,(AC2556-AB2556+1))</f>
        <v>1</v>
      </c>
      <c r="F2556" s="220" t="n">
        <f aca="false">E2556*SUM(P2556:Q2556)</f>
        <v>5000</v>
      </c>
      <c r="G2556" s="196" t="n">
        <v>1247296</v>
      </c>
      <c r="H2556" s="197" t="n">
        <v>37026.3817708333</v>
      </c>
      <c r="I2556" s="0" t="s">
        <v>1352</v>
      </c>
      <c r="M2556" s="0" t="s">
        <v>927</v>
      </c>
      <c r="N2556" s="0" t="s">
        <v>1371</v>
      </c>
      <c r="O2556" s="0" t="s">
        <v>1435</v>
      </c>
      <c r="Q2556" s="198" t="n">
        <v>5000</v>
      </c>
      <c r="S2556" s="0" t="s">
        <v>1343</v>
      </c>
      <c r="T2556" s="0" t="s">
        <v>772</v>
      </c>
      <c r="U2556" s="200" t="n">
        <v>4.315</v>
      </c>
      <c r="V2556" s="0" t="s">
        <v>2585</v>
      </c>
      <c r="W2556" s="0" t="s">
        <v>1424</v>
      </c>
      <c r="X2556" s="0" t="s">
        <v>1425</v>
      </c>
      <c r="Y2556" s="0" t="s">
        <v>1376</v>
      </c>
      <c r="Z2556" s="0" t="s">
        <v>573</v>
      </c>
      <c r="AA2556" s="0" t="n">
        <v>789939</v>
      </c>
      <c r="AB2556" s="197" t="n">
        <v>37027.875</v>
      </c>
      <c r="AC2556" s="197" t="n">
        <v>37027.875</v>
      </c>
    </row>
    <row r="2557" customFormat="false" ht="12.75" hidden="false" customHeight="false" outlineLevel="0" collapsed="false">
      <c r="A2557" s="191" t="str">
        <f aca="false">B2557&amp;" "&amp;C2557&amp;" "&amp;D2557</f>
        <v>US Natural Gas Physical</v>
      </c>
      <c r="B2557" s="191" t="str">
        <f aca="false">IF((LEFT(N2557,2)="US"),"US","")</f>
        <v>US</v>
      </c>
      <c r="C2557" s="191" t="str">
        <f aca="false">M2557</f>
        <v>Natural Gas</v>
      </c>
      <c r="D2557" s="191" t="str">
        <f aca="false">IF(ISNUMBER(FIND("Phy",N2557))=TRUE(),"Physical","Financial")</f>
        <v>Physical</v>
      </c>
      <c r="E2557" s="191" t="n">
        <f aca="false">IF(VLOOKUP(S2557,'DD-Lookup'!$J$6:$L$50,3,FALSE())="Monthly",(YEAR(AC2557)-YEAR(AB2557))*12+MONTH(AC2557)-MONTH(AB2557)+1,(AC2557-AB2557+1))</f>
        <v>1</v>
      </c>
      <c r="F2557" s="220" t="n">
        <f aca="false">E2557*SUM(P2557:Q2557)</f>
        <v>2585</v>
      </c>
      <c r="G2557" s="196" t="n">
        <v>1247297</v>
      </c>
      <c r="H2557" s="197" t="n">
        <v>37026.3817708333</v>
      </c>
      <c r="I2557" s="0" t="s">
        <v>2000</v>
      </c>
      <c r="M2557" s="0" t="s">
        <v>927</v>
      </c>
      <c r="N2557" s="0" t="s">
        <v>1371</v>
      </c>
      <c r="O2557" s="0" t="s">
        <v>2095</v>
      </c>
      <c r="P2557" s="198" t="n">
        <v>2585</v>
      </c>
      <c r="S2557" s="0" t="s">
        <v>1343</v>
      </c>
      <c r="T2557" s="0" t="s">
        <v>772</v>
      </c>
      <c r="U2557" s="200" t="n">
        <v>4.63</v>
      </c>
      <c r="V2557" s="0" t="s">
        <v>2001</v>
      </c>
      <c r="W2557" s="0" t="s">
        <v>1587</v>
      </c>
      <c r="X2557" s="0" t="s">
        <v>1588</v>
      </c>
      <c r="Y2557" s="0" t="s">
        <v>1376</v>
      </c>
      <c r="Z2557" s="0" t="s">
        <v>573</v>
      </c>
      <c r="AA2557" s="0" t="n">
        <v>789940</v>
      </c>
      <c r="AB2557" s="197" t="n">
        <v>37027.875</v>
      </c>
      <c r="AC2557" s="197" t="n">
        <v>37027.875</v>
      </c>
    </row>
    <row r="2558" customFormat="false" ht="12.75" hidden="false" customHeight="false" outlineLevel="0" collapsed="false">
      <c r="A2558" s="191" t="str">
        <f aca="false">B2558&amp;" "&amp;C2558&amp;" "&amp;D2558</f>
        <v>US Natural Gas Financial</v>
      </c>
      <c r="B2558" s="191" t="str">
        <f aca="false">IF((LEFT(N2558,2)="US"),"US","")</f>
        <v>US</v>
      </c>
      <c r="C2558" s="191" t="str">
        <f aca="false">M2558</f>
        <v>Natural Gas</v>
      </c>
      <c r="D2558" s="191" t="str">
        <f aca="false">IF(ISNUMBER(FIND("Phy",N2558))=TRUE(),"Physical","Financial")</f>
        <v>Financial</v>
      </c>
      <c r="E2558" s="191" t="n">
        <f aca="false">IF(VLOOKUP(S2558,'DD-Lookup'!$J$6:$L$50,3,FALSE())="Monthly",(YEAR(AC2558)-YEAR(AB2558))*12+MONTH(AC2558)-MONTH(AB2558)+1,(AC2558-AB2558+1))</f>
        <v>30</v>
      </c>
      <c r="F2558" s="220" t="n">
        <f aca="false">E2558*SUM(P2558:Q2558)</f>
        <v>450000</v>
      </c>
      <c r="G2558" s="196" t="n">
        <v>1247298</v>
      </c>
      <c r="H2558" s="197" t="n">
        <v>37026.3817824074</v>
      </c>
      <c r="I2558" s="0" t="s">
        <v>1228</v>
      </c>
      <c r="M2558" s="0" t="s">
        <v>927</v>
      </c>
      <c r="N2558" s="0" t="s">
        <v>1341</v>
      </c>
      <c r="O2558" s="0" t="s">
        <v>1342</v>
      </c>
      <c r="Q2558" s="198" t="n">
        <v>15000</v>
      </c>
      <c r="S2558" s="0" t="s">
        <v>1343</v>
      </c>
      <c r="T2558" s="0" t="s">
        <v>772</v>
      </c>
      <c r="U2558" s="200" t="n">
        <v>4.495</v>
      </c>
      <c r="V2558" s="0" t="s">
        <v>1610</v>
      </c>
      <c r="W2558" s="0" t="s">
        <v>1345</v>
      </c>
      <c r="X2558" s="0" t="s">
        <v>1346</v>
      </c>
      <c r="Y2558" s="0" t="s">
        <v>893</v>
      </c>
      <c r="Z2558" s="0" t="s">
        <v>573</v>
      </c>
      <c r="AA2558" s="0" t="s">
        <v>2769</v>
      </c>
      <c r="AB2558" s="197" t="n">
        <v>37043.875</v>
      </c>
      <c r="AC2558" s="197" t="n">
        <v>37072.875</v>
      </c>
      <c r="AD2558" s="0" t="n">
        <f aca="false">(AC2558-AB2558+1)*SUM(P2558:Q2558)</f>
        <v>450000</v>
      </c>
    </row>
    <row r="2559" customFormat="false" ht="12.75" hidden="false" customHeight="false" outlineLevel="0" collapsed="false">
      <c r="A2559" s="191" t="str">
        <f aca="false">B2559&amp;" "&amp;C2559&amp;" "&amp;D2559</f>
        <v> Natural Gas Physical</v>
      </c>
      <c r="B2559" s="191" t="str">
        <f aca="false">IF((LEFT(N2559,2)="US"),"US","")</f>
        <v/>
      </c>
      <c r="C2559" s="191" t="str">
        <f aca="false">M2559</f>
        <v>Natural Gas</v>
      </c>
      <c r="D2559" s="191" t="str">
        <f aca="false">IF(ISNUMBER(FIND("Phy",N2559))=TRUE(),"Physical","Financial")</f>
        <v>Physical</v>
      </c>
      <c r="E2559" s="191" t="n">
        <f aca="false">IF(VLOOKUP(S2559,'DD-Lookup'!$J$6:$L$50,3,FALSE())="Monthly",(YEAR(AC2559)-YEAR(AB2559))*12+MONTH(AC2559)-MONTH(AB2559)+1,(AC2559-AB2559+1))</f>
        <v>16</v>
      </c>
      <c r="F2559" s="220" t="n">
        <f aca="false">E2559*SUM(P2559:Q2559)</f>
        <v>80000</v>
      </c>
      <c r="G2559" s="196" t="n">
        <v>1247299</v>
      </c>
      <c r="H2559" s="197" t="n">
        <v>37026.3817939815</v>
      </c>
      <c r="I2559" s="0" t="s">
        <v>1180</v>
      </c>
      <c r="M2559" s="0" t="s">
        <v>927</v>
      </c>
      <c r="N2559" s="0" t="s">
        <v>1719</v>
      </c>
      <c r="O2559" s="0" t="s">
        <v>2484</v>
      </c>
      <c r="Q2559" s="198" t="n">
        <v>5000</v>
      </c>
      <c r="S2559" s="0" t="s">
        <v>327</v>
      </c>
      <c r="T2559" s="0" t="s">
        <v>1721</v>
      </c>
      <c r="U2559" s="200" t="n">
        <v>6.045</v>
      </c>
      <c r="V2559" s="0" t="s">
        <v>2296</v>
      </c>
      <c r="W2559" s="0" t="s">
        <v>2317</v>
      </c>
      <c r="X2559" s="0" t="s">
        <v>1724</v>
      </c>
      <c r="Y2559" s="0" t="s">
        <v>1376</v>
      </c>
      <c r="Z2559" s="0" t="s">
        <v>646</v>
      </c>
      <c r="AA2559" s="0" t="n">
        <v>789941</v>
      </c>
      <c r="AB2559" s="197" t="n">
        <v>37027.875</v>
      </c>
      <c r="AC2559" s="197" t="n">
        <v>37042.875</v>
      </c>
    </row>
    <row r="2560" customFormat="false" ht="12.75" hidden="false" customHeight="false" outlineLevel="0" collapsed="false">
      <c r="A2560" s="191" t="str">
        <f aca="false">B2560&amp;" "&amp;C2560&amp;" "&amp;D2560</f>
        <v>US Natural Gas Physical</v>
      </c>
      <c r="B2560" s="191" t="str">
        <f aca="false">IF((LEFT(N2560,2)="US"),"US","")</f>
        <v>US</v>
      </c>
      <c r="C2560" s="191" t="str">
        <f aca="false">M2560</f>
        <v>Natural Gas</v>
      </c>
      <c r="D2560" s="191" t="str">
        <f aca="false">IF(ISNUMBER(FIND("Phy",N2560))=TRUE(),"Physical","Financial")</f>
        <v>Physical</v>
      </c>
      <c r="E2560" s="191" t="n">
        <f aca="false">IF(VLOOKUP(S2560,'DD-Lookup'!$J$6:$L$50,3,FALSE())="Monthly",(YEAR(AC2560)-YEAR(AB2560))*12+MONTH(AC2560)-MONTH(AB2560)+1,(AC2560-AB2560+1))</f>
        <v>1</v>
      </c>
      <c r="F2560" s="220" t="n">
        <f aca="false">E2560*SUM(P2560:Q2560)</f>
        <v>5000</v>
      </c>
      <c r="G2560" s="196" t="n">
        <v>1247302</v>
      </c>
      <c r="H2560" s="197" t="n">
        <v>37026.3818865741</v>
      </c>
      <c r="I2560" s="0" t="s">
        <v>1377</v>
      </c>
      <c r="M2560" s="0" t="s">
        <v>927</v>
      </c>
      <c r="N2560" s="0" t="s">
        <v>1371</v>
      </c>
      <c r="O2560" s="0" t="s">
        <v>1469</v>
      </c>
      <c r="Q2560" s="198" t="n">
        <v>5000</v>
      </c>
      <c r="S2560" s="0" t="s">
        <v>1343</v>
      </c>
      <c r="T2560" s="0" t="s">
        <v>772</v>
      </c>
      <c r="U2560" s="200" t="n">
        <v>4.395</v>
      </c>
      <c r="V2560" s="0" t="s">
        <v>1378</v>
      </c>
      <c r="W2560" s="0" t="s">
        <v>1459</v>
      </c>
      <c r="X2560" s="0" t="s">
        <v>1460</v>
      </c>
      <c r="Y2560" s="0" t="s">
        <v>1376</v>
      </c>
      <c r="Z2560" s="0" t="s">
        <v>573</v>
      </c>
      <c r="AA2560" s="0" t="n">
        <v>789943</v>
      </c>
      <c r="AB2560" s="197" t="n">
        <v>37027.875</v>
      </c>
      <c r="AC2560" s="197" t="n">
        <v>37027.875</v>
      </c>
    </row>
    <row r="2561" customFormat="false" ht="12.75" hidden="false" customHeight="false" outlineLevel="0" collapsed="false">
      <c r="A2561" s="191" t="str">
        <f aca="false">B2561&amp;" "&amp;C2561&amp;" "&amp;D2561</f>
        <v>US Natural Gas Physical</v>
      </c>
      <c r="B2561" s="191" t="str">
        <f aca="false">IF((LEFT(N2561,2)="US"),"US","")</f>
        <v>US</v>
      </c>
      <c r="C2561" s="191" t="str">
        <f aca="false">M2561</f>
        <v>Natural Gas</v>
      </c>
      <c r="D2561" s="191" t="str">
        <f aca="false">IF(ISNUMBER(FIND("Phy",N2561))=TRUE(),"Physical","Financial")</f>
        <v>Physical</v>
      </c>
      <c r="E2561" s="191" t="n">
        <f aca="false">IF(VLOOKUP(S2561,'DD-Lookup'!$J$6:$L$50,3,FALSE())="Monthly",(YEAR(AC2561)-YEAR(AB2561))*12+MONTH(AC2561)-MONTH(AB2561)+1,(AC2561-AB2561+1))</f>
        <v>1</v>
      </c>
      <c r="F2561" s="220" t="n">
        <f aca="false">E2561*SUM(P2561:Q2561)</f>
        <v>9955</v>
      </c>
      <c r="G2561" s="196" t="n">
        <v>1247303</v>
      </c>
      <c r="H2561" s="197" t="n">
        <v>37026.3819097222</v>
      </c>
      <c r="I2561" s="0" t="s">
        <v>2343</v>
      </c>
      <c r="M2561" s="0" t="s">
        <v>927</v>
      </c>
      <c r="N2561" s="0" t="s">
        <v>1371</v>
      </c>
      <c r="O2561" s="0" t="s">
        <v>1684</v>
      </c>
      <c r="Q2561" s="198" t="n">
        <v>9955</v>
      </c>
      <c r="S2561" s="0" t="s">
        <v>1343</v>
      </c>
      <c r="T2561" s="0" t="s">
        <v>772</v>
      </c>
      <c r="U2561" s="200" t="n">
        <v>4.36</v>
      </c>
      <c r="V2561" s="0" t="s">
        <v>2392</v>
      </c>
      <c r="W2561" s="0" t="s">
        <v>1682</v>
      </c>
      <c r="X2561" s="0" t="s">
        <v>1683</v>
      </c>
      <c r="Y2561" s="0" t="s">
        <v>1376</v>
      </c>
      <c r="Z2561" s="0" t="s">
        <v>573</v>
      </c>
      <c r="AA2561" s="0" t="n">
        <v>789944</v>
      </c>
      <c r="AB2561" s="197" t="n">
        <v>37027.875</v>
      </c>
      <c r="AC2561" s="197" t="n">
        <v>37027.875</v>
      </c>
    </row>
    <row r="2562" customFormat="false" ht="12.75" hidden="false" customHeight="false" outlineLevel="0" collapsed="false">
      <c r="A2562" s="191" t="str">
        <f aca="false">B2562&amp;" "&amp;C2562&amp;" "&amp;D2562</f>
        <v>US Natural Gas Physical</v>
      </c>
      <c r="B2562" s="191" t="str">
        <f aca="false">IF((LEFT(N2562,2)="US"),"US","")</f>
        <v>US</v>
      </c>
      <c r="C2562" s="191" t="str">
        <f aca="false">M2562</f>
        <v>Natural Gas</v>
      </c>
      <c r="D2562" s="191" t="str">
        <f aca="false">IF(ISNUMBER(FIND("Phy",N2562))=TRUE(),"Physical","Financial")</f>
        <v>Physical</v>
      </c>
      <c r="E2562" s="191" t="n">
        <f aca="false">IF(VLOOKUP(S2562,'DD-Lookup'!$J$6:$L$50,3,FALSE())="Monthly",(YEAR(AC2562)-YEAR(AB2562))*12+MONTH(AC2562)-MONTH(AB2562)+1,(AC2562-AB2562+1))</f>
        <v>1</v>
      </c>
      <c r="F2562" s="220" t="n">
        <f aca="false">E2562*SUM(P2562:Q2562)</f>
        <v>10000</v>
      </c>
      <c r="G2562" s="196" t="n">
        <v>1247304</v>
      </c>
      <c r="H2562" s="197" t="n">
        <v>37026.3819791667</v>
      </c>
      <c r="I2562" s="0" t="s">
        <v>609</v>
      </c>
      <c r="M2562" s="0" t="s">
        <v>927</v>
      </c>
      <c r="N2562" s="0" t="s">
        <v>1371</v>
      </c>
      <c r="O2562" s="0" t="s">
        <v>1703</v>
      </c>
      <c r="P2562" s="198" t="n">
        <v>10000</v>
      </c>
      <c r="S2562" s="0" t="s">
        <v>1343</v>
      </c>
      <c r="T2562" s="0" t="s">
        <v>772</v>
      </c>
      <c r="U2562" s="200" t="n">
        <v>4.325</v>
      </c>
      <c r="V2562" s="0" t="s">
        <v>1821</v>
      </c>
      <c r="W2562" s="0" t="s">
        <v>1705</v>
      </c>
      <c r="X2562" s="0" t="s">
        <v>1676</v>
      </c>
      <c r="Y2562" s="0" t="s">
        <v>1376</v>
      </c>
      <c r="Z2562" s="0" t="s">
        <v>573</v>
      </c>
      <c r="AA2562" s="0" t="n">
        <v>789945</v>
      </c>
      <c r="AB2562" s="197" t="n">
        <v>37027.875</v>
      </c>
      <c r="AC2562" s="197" t="n">
        <v>37027.875</v>
      </c>
    </row>
    <row r="2563" customFormat="false" ht="12.75" hidden="false" customHeight="false" outlineLevel="0" collapsed="false">
      <c r="A2563" s="191" t="str">
        <f aca="false">B2563&amp;" "&amp;C2563&amp;" "&amp;D2563</f>
        <v>US Natural Gas Physical</v>
      </c>
      <c r="B2563" s="191" t="str">
        <f aca="false">IF((LEFT(N2563,2)="US"),"US","")</f>
        <v>US</v>
      </c>
      <c r="C2563" s="191" t="str">
        <f aca="false">M2563</f>
        <v>Natural Gas</v>
      </c>
      <c r="D2563" s="191" t="str">
        <f aca="false">IF(ISNUMBER(FIND("Phy",N2563))=TRUE(),"Physical","Financial")</f>
        <v>Physical</v>
      </c>
      <c r="E2563" s="191" t="n">
        <f aca="false">IF(VLOOKUP(S2563,'DD-Lookup'!$J$6:$L$50,3,FALSE())="Monthly",(YEAR(AC2563)-YEAR(AB2563))*12+MONTH(AC2563)-MONTH(AB2563)+1,(AC2563-AB2563+1))</f>
        <v>1</v>
      </c>
      <c r="F2563" s="220" t="n">
        <f aca="false">E2563*SUM(P2563:Q2563)</f>
        <v>4000</v>
      </c>
      <c r="G2563" s="196" t="n">
        <v>1247305</v>
      </c>
      <c r="H2563" s="197" t="n">
        <v>37026.382025463</v>
      </c>
      <c r="I2563" s="0" t="s">
        <v>609</v>
      </c>
      <c r="M2563" s="0" t="s">
        <v>927</v>
      </c>
      <c r="N2563" s="0" t="s">
        <v>1371</v>
      </c>
      <c r="O2563" s="0" t="s">
        <v>1967</v>
      </c>
      <c r="Q2563" s="198" t="n">
        <v>4000</v>
      </c>
      <c r="S2563" s="0" t="s">
        <v>1343</v>
      </c>
      <c r="T2563" s="0" t="s">
        <v>772</v>
      </c>
      <c r="U2563" s="200" t="n">
        <v>4.33</v>
      </c>
      <c r="V2563" s="0" t="s">
        <v>1832</v>
      </c>
      <c r="W2563" s="0" t="s">
        <v>1459</v>
      </c>
      <c r="X2563" s="0" t="s">
        <v>1460</v>
      </c>
      <c r="Y2563" s="0" t="s">
        <v>1376</v>
      </c>
      <c r="Z2563" s="0" t="s">
        <v>573</v>
      </c>
      <c r="AA2563" s="0" t="n">
        <v>789946</v>
      </c>
      <c r="AB2563" s="197" t="n">
        <v>37027.875</v>
      </c>
      <c r="AC2563" s="197" t="n">
        <v>37027.875</v>
      </c>
    </row>
    <row r="2564" customFormat="false" ht="12.75" hidden="false" customHeight="false" outlineLevel="0" collapsed="false">
      <c r="A2564" s="191" t="str">
        <f aca="false">B2564&amp;" "&amp;C2564&amp;" "&amp;D2564</f>
        <v>US Natural Gas Physical</v>
      </c>
      <c r="B2564" s="191" t="str">
        <f aca="false">IF((LEFT(N2564,2)="US"),"US","")</f>
        <v>US</v>
      </c>
      <c r="C2564" s="191" t="str">
        <f aca="false">M2564</f>
        <v>Natural Gas</v>
      </c>
      <c r="D2564" s="191" t="str">
        <f aca="false">IF(ISNUMBER(FIND("Phy",N2564))=TRUE(),"Physical","Financial")</f>
        <v>Physical</v>
      </c>
      <c r="E2564" s="191" t="n">
        <f aca="false">IF(VLOOKUP(S2564,'DD-Lookup'!$J$6:$L$50,3,FALSE())="Monthly",(YEAR(AC2564)-YEAR(AB2564))*12+MONTH(AC2564)-MONTH(AB2564)+1,(AC2564-AB2564+1))</f>
        <v>1</v>
      </c>
      <c r="F2564" s="220" t="n">
        <f aca="false">E2564*SUM(P2564:Q2564)</f>
        <v>5000</v>
      </c>
      <c r="G2564" s="196" t="n">
        <v>1247306</v>
      </c>
      <c r="H2564" s="197" t="n">
        <v>37026.3820486111</v>
      </c>
      <c r="I2564" s="0" t="s">
        <v>1982</v>
      </c>
      <c r="M2564" s="0" t="s">
        <v>927</v>
      </c>
      <c r="N2564" s="0" t="s">
        <v>1371</v>
      </c>
      <c r="O2564" s="0" t="s">
        <v>1731</v>
      </c>
      <c r="Q2564" s="198" t="n">
        <v>5000</v>
      </c>
      <c r="S2564" s="0" t="s">
        <v>1343</v>
      </c>
      <c r="T2564" s="0" t="s">
        <v>772</v>
      </c>
      <c r="U2564" s="200" t="n">
        <v>3.1</v>
      </c>
      <c r="V2564" s="0" t="s">
        <v>2055</v>
      </c>
      <c r="W2564" s="0" t="s">
        <v>1733</v>
      </c>
      <c r="X2564" s="0" t="s">
        <v>1676</v>
      </c>
      <c r="Y2564" s="0" t="s">
        <v>1376</v>
      </c>
      <c r="Z2564" s="0" t="s">
        <v>573</v>
      </c>
      <c r="AA2564" s="0" t="n">
        <v>789947</v>
      </c>
      <c r="AB2564" s="197" t="n">
        <v>37027.875</v>
      </c>
      <c r="AC2564" s="197" t="n">
        <v>37027.875</v>
      </c>
    </row>
    <row r="2565" customFormat="false" ht="12.75" hidden="false" customHeight="false" outlineLevel="0" collapsed="false">
      <c r="A2565" s="191" t="str">
        <f aca="false">B2565&amp;" "&amp;C2565&amp;" "&amp;D2565</f>
        <v>US Natural Gas Physical</v>
      </c>
      <c r="B2565" s="191" t="str">
        <f aca="false">IF((LEFT(N2565,2)="US"),"US","")</f>
        <v>US</v>
      </c>
      <c r="C2565" s="191" t="str">
        <f aca="false">M2565</f>
        <v>Natural Gas</v>
      </c>
      <c r="D2565" s="191" t="str">
        <f aca="false">IF(ISNUMBER(FIND("Phy",N2565))=TRUE(),"Physical","Financial")</f>
        <v>Physical</v>
      </c>
      <c r="E2565" s="191" t="n">
        <f aca="false">IF(VLOOKUP(S2565,'DD-Lookup'!$J$6:$L$50,3,FALSE())="Monthly",(YEAR(AC2565)-YEAR(AB2565))*12+MONTH(AC2565)-MONTH(AB2565)+1,(AC2565-AB2565+1))</f>
        <v>1</v>
      </c>
      <c r="F2565" s="220" t="n">
        <f aca="false">E2565*SUM(P2565:Q2565)</f>
        <v>5000</v>
      </c>
      <c r="G2565" s="196" t="n">
        <v>1247307</v>
      </c>
      <c r="H2565" s="197" t="n">
        <v>37026.3821296296</v>
      </c>
      <c r="I2565" s="0" t="s">
        <v>1432</v>
      </c>
      <c r="M2565" s="0" t="s">
        <v>927</v>
      </c>
      <c r="N2565" s="0" t="s">
        <v>1371</v>
      </c>
      <c r="O2565" s="0" t="s">
        <v>1435</v>
      </c>
      <c r="P2565" s="198" t="n">
        <v>5000</v>
      </c>
      <c r="S2565" s="0" t="s">
        <v>1343</v>
      </c>
      <c r="T2565" s="0" t="s">
        <v>772</v>
      </c>
      <c r="U2565" s="200" t="n">
        <v>4.31</v>
      </c>
      <c r="V2565" s="0" t="s">
        <v>1595</v>
      </c>
      <c r="W2565" s="0" t="s">
        <v>1424</v>
      </c>
      <c r="X2565" s="0" t="s">
        <v>1425</v>
      </c>
      <c r="Y2565" s="0" t="s">
        <v>1376</v>
      </c>
      <c r="Z2565" s="0" t="s">
        <v>573</v>
      </c>
      <c r="AA2565" s="0" t="n">
        <v>789948</v>
      </c>
      <c r="AB2565" s="197" t="n">
        <v>37027.875</v>
      </c>
      <c r="AC2565" s="197" t="n">
        <v>37027.875</v>
      </c>
    </row>
    <row r="2566" customFormat="false" ht="12.75" hidden="false" customHeight="false" outlineLevel="0" collapsed="false">
      <c r="A2566" s="191" t="str">
        <f aca="false">B2566&amp;" "&amp;C2566&amp;" "&amp;D2566</f>
        <v>US Natural Gas Physical</v>
      </c>
      <c r="B2566" s="191" t="str">
        <f aca="false">IF((LEFT(N2566,2)="US"),"US","")</f>
        <v>US</v>
      </c>
      <c r="C2566" s="191" t="str">
        <f aca="false">M2566</f>
        <v>Natural Gas</v>
      </c>
      <c r="D2566" s="191" t="str">
        <f aca="false">IF(ISNUMBER(FIND("Phy",N2566))=TRUE(),"Physical","Financial")</f>
        <v>Physical</v>
      </c>
      <c r="E2566" s="191" t="n">
        <f aca="false">IF(VLOOKUP(S2566,'DD-Lookup'!$J$6:$L$50,3,FALSE())="Monthly",(YEAR(AC2566)-YEAR(AB2566))*12+MONTH(AC2566)-MONTH(AB2566)+1,(AC2566-AB2566+1))</f>
        <v>1</v>
      </c>
      <c r="F2566" s="220" t="n">
        <f aca="false">E2566*SUM(P2566:Q2566)</f>
        <v>5000</v>
      </c>
      <c r="G2566" s="196" t="n">
        <v>1247308</v>
      </c>
      <c r="H2566" s="197" t="n">
        <v>37026.3821527778</v>
      </c>
      <c r="I2566" s="0" t="s">
        <v>1251</v>
      </c>
      <c r="M2566" s="0" t="s">
        <v>927</v>
      </c>
      <c r="N2566" s="0" t="s">
        <v>1371</v>
      </c>
      <c r="O2566" s="0" t="s">
        <v>1435</v>
      </c>
      <c r="Q2566" s="198" t="n">
        <v>5000</v>
      </c>
      <c r="S2566" s="0" t="s">
        <v>1343</v>
      </c>
      <c r="T2566" s="0" t="s">
        <v>772</v>
      </c>
      <c r="U2566" s="200" t="n">
        <v>4.315</v>
      </c>
      <c r="V2566" s="0" t="s">
        <v>1373</v>
      </c>
      <c r="W2566" s="0" t="s">
        <v>1424</v>
      </c>
      <c r="X2566" s="0" t="s">
        <v>1425</v>
      </c>
      <c r="Y2566" s="0" t="s">
        <v>1376</v>
      </c>
      <c r="Z2566" s="0" t="s">
        <v>573</v>
      </c>
      <c r="AA2566" s="0" t="n">
        <v>789949</v>
      </c>
      <c r="AB2566" s="197" t="n">
        <v>37027.875</v>
      </c>
      <c r="AC2566" s="197" t="n">
        <v>37027.875</v>
      </c>
    </row>
    <row r="2567" customFormat="false" ht="12.75" hidden="false" customHeight="false" outlineLevel="0" collapsed="false">
      <c r="A2567" s="191" t="str">
        <f aca="false">B2567&amp;" "&amp;C2567&amp;" "&amp;D2567</f>
        <v> Natural Gas Physical</v>
      </c>
      <c r="B2567" s="191" t="str">
        <f aca="false">IF((LEFT(N2567,2)="US"),"US","")</f>
        <v/>
      </c>
      <c r="C2567" s="191" t="str">
        <f aca="false">M2567</f>
        <v>Natural Gas</v>
      </c>
      <c r="D2567" s="191" t="str">
        <f aca="false">IF(ISNUMBER(FIND("Phy",N2567))=TRUE(),"Physical","Financial")</f>
        <v>Physical</v>
      </c>
      <c r="E2567" s="191" t="n">
        <f aca="false">IF(VLOOKUP(S2567,'DD-Lookup'!$J$6:$L$50,3,FALSE())="Monthly",(YEAR(AC2567)-YEAR(AB2567))*12+MONTH(AC2567)-MONTH(AB2567)+1,(AC2567-AB2567+1))</f>
        <v>1</v>
      </c>
      <c r="F2567" s="220" t="n">
        <f aca="false">E2567*SUM(P2567:Q2567)</f>
        <v>5000</v>
      </c>
      <c r="G2567" s="196" t="n">
        <v>1247311</v>
      </c>
      <c r="H2567" s="197" t="n">
        <v>37026.3821990741</v>
      </c>
      <c r="I2567" s="0" t="s">
        <v>2196</v>
      </c>
      <c r="M2567" s="0" t="s">
        <v>927</v>
      </c>
      <c r="N2567" s="0" t="s">
        <v>1719</v>
      </c>
      <c r="O2567" s="0" t="s">
        <v>2455</v>
      </c>
      <c r="Q2567" s="198" t="n">
        <v>5000</v>
      </c>
      <c r="S2567" s="0" t="s">
        <v>1343</v>
      </c>
      <c r="T2567" s="0" t="s">
        <v>772</v>
      </c>
      <c r="U2567" s="200" t="n">
        <v>4.41</v>
      </c>
      <c r="V2567" s="0" t="s">
        <v>2770</v>
      </c>
      <c r="W2567" s="0" t="s">
        <v>2265</v>
      </c>
      <c r="X2567" s="0" t="s">
        <v>2266</v>
      </c>
      <c r="Y2567" s="0" t="s">
        <v>1376</v>
      </c>
      <c r="Z2567" s="0" t="s">
        <v>646</v>
      </c>
      <c r="AA2567" s="0" t="n">
        <v>789952</v>
      </c>
      <c r="AB2567" s="197" t="n">
        <v>37027.875</v>
      </c>
      <c r="AC2567" s="197" t="n">
        <v>37027.875</v>
      </c>
    </row>
    <row r="2568" customFormat="false" ht="12.75" hidden="false" customHeight="false" outlineLevel="0" collapsed="false">
      <c r="A2568" s="191" t="str">
        <f aca="false">B2568&amp;" "&amp;C2568&amp;" "&amp;D2568</f>
        <v>US Natural Gas Physical</v>
      </c>
      <c r="B2568" s="191" t="str">
        <f aca="false">IF((LEFT(N2568,2)="US"),"US","")</f>
        <v>US</v>
      </c>
      <c r="C2568" s="191" t="str">
        <f aca="false">M2568</f>
        <v>Natural Gas</v>
      </c>
      <c r="D2568" s="191" t="str">
        <f aca="false">IF(ISNUMBER(FIND("Phy",N2568))=TRUE(),"Physical","Financial")</f>
        <v>Physical</v>
      </c>
      <c r="E2568" s="191" t="n">
        <f aca="false">IF(VLOOKUP(S2568,'DD-Lookup'!$J$6:$L$50,3,FALSE())="Monthly",(YEAR(AC2568)-YEAR(AB2568))*12+MONTH(AC2568)-MONTH(AB2568)+1,(AC2568-AB2568+1))</f>
        <v>1</v>
      </c>
      <c r="F2568" s="220" t="n">
        <f aca="false">E2568*SUM(P2568:Q2568)</f>
        <v>5000</v>
      </c>
      <c r="G2568" s="196" t="n">
        <v>1247310</v>
      </c>
      <c r="H2568" s="197" t="n">
        <v>37026.3821990741</v>
      </c>
      <c r="I2568" s="0" t="s">
        <v>1788</v>
      </c>
      <c r="M2568" s="0" t="s">
        <v>927</v>
      </c>
      <c r="N2568" s="0" t="s">
        <v>1371</v>
      </c>
      <c r="O2568" s="0" t="s">
        <v>1731</v>
      </c>
      <c r="Q2568" s="198" t="n">
        <v>5000</v>
      </c>
      <c r="S2568" s="0" t="s">
        <v>1343</v>
      </c>
      <c r="T2568" s="0" t="s">
        <v>772</v>
      </c>
      <c r="U2568" s="200" t="n">
        <v>3.125</v>
      </c>
      <c r="V2568" s="0" t="s">
        <v>1888</v>
      </c>
      <c r="W2568" s="0" t="s">
        <v>1733</v>
      </c>
      <c r="X2568" s="0" t="s">
        <v>1676</v>
      </c>
      <c r="Y2568" s="0" t="s">
        <v>1376</v>
      </c>
      <c r="Z2568" s="0" t="s">
        <v>573</v>
      </c>
      <c r="AA2568" s="0" t="n">
        <v>789951</v>
      </c>
      <c r="AB2568" s="197" t="n">
        <v>37027.875</v>
      </c>
      <c r="AC2568" s="197" t="n">
        <v>37027.875</v>
      </c>
    </row>
    <row r="2569" customFormat="false" ht="12.75" hidden="false" customHeight="false" outlineLevel="0" collapsed="false">
      <c r="A2569" s="191" t="str">
        <f aca="false">B2569&amp;" "&amp;C2569&amp;" "&amp;D2569</f>
        <v>US Natural Gas Physical</v>
      </c>
      <c r="B2569" s="191" t="str">
        <f aca="false">IF((LEFT(N2569,2)="US"),"US","")</f>
        <v>US</v>
      </c>
      <c r="C2569" s="191" t="str">
        <f aca="false">M2569</f>
        <v>Natural Gas</v>
      </c>
      <c r="D2569" s="191" t="str">
        <f aca="false">IF(ISNUMBER(FIND("Phy",N2569))=TRUE(),"Physical","Financial")</f>
        <v>Physical</v>
      </c>
      <c r="E2569" s="191" t="n">
        <f aca="false">IF(VLOOKUP(S2569,'DD-Lookup'!$J$6:$L$50,3,FALSE())="Monthly",(YEAR(AC2569)-YEAR(AB2569))*12+MONTH(AC2569)-MONTH(AB2569)+1,(AC2569-AB2569+1))</f>
        <v>1</v>
      </c>
      <c r="F2569" s="220" t="n">
        <f aca="false">E2569*SUM(P2569:Q2569)</f>
        <v>14484</v>
      </c>
      <c r="G2569" s="196" t="n">
        <v>1247312</v>
      </c>
      <c r="H2569" s="197" t="n">
        <v>37026.3822453704</v>
      </c>
      <c r="I2569" s="0" t="s">
        <v>1180</v>
      </c>
      <c r="M2569" s="0" t="s">
        <v>927</v>
      </c>
      <c r="N2569" s="0" t="s">
        <v>1371</v>
      </c>
      <c r="O2569" s="0" t="s">
        <v>1553</v>
      </c>
      <c r="P2569" s="198" t="n">
        <v>14484</v>
      </c>
      <c r="S2569" s="0" t="s">
        <v>1343</v>
      </c>
      <c r="T2569" s="0" t="s">
        <v>772</v>
      </c>
      <c r="U2569" s="200" t="n">
        <v>4.45</v>
      </c>
      <c r="V2569" s="0" t="s">
        <v>2251</v>
      </c>
      <c r="W2569" s="0" t="s">
        <v>1555</v>
      </c>
      <c r="X2569" s="0" t="s">
        <v>1556</v>
      </c>
      <c r="Y2569" s="0" t="s">
        <v>1376</v>
      </c>
      <c r="Z2569" s="0" t="s">
        <v>573</v>
      </c>
      <c r="AA2569" s="0" t="n">
        <v>789953</v>
      </c>
      <c r="AB2569" s="197" t="n">
        <v>37027.875</v>
      </c>
      <c r="AC2569" s="197" t="n">
        <v>37027.875</v>
      </c>
    </row>
    <row r="2570" customFormat="false" ht="12.75" hidden="false" customHeight="false" outlineLevel="0" collapsed="false">
      <c r="A2570" s="191" t="str">
        <f aca="false">B2570&amp;" "&amp;C2570&amp;" "&amp;D2570</f>
        <v>US Natural Gas Physical</v>
      </c>
      <c r="B2570" s="191" t="str">
        <f aca="false">IF((LEFT(N2570,2)="US"),"US","")</f>
        <v>US</v>
      </c>
      <c r="C2570" s="191" t="str">
        <f aca="false">M2570</f>
        <v>Natural Gas</v>
      </c>
      <c r="D2570" s="191" t="str">
        <f aca="false">IF(ISNUMBER(FIND("Phy",N2570))=TRUE(),"Physical","Financial")</f>
        <v>Physical</v>
      </c>
      <c r="E2570" s="191" t="n">
        <f aca="false">IF(VLOOKUP(S2570,'DD-Lookup'!$J$6:$L$50,3,FALSE())="Monthly",(YEAR(AC2570)-YEAR(AB2570))*12+MONTH(AC2570)-MONTH(AB2570)+1,(AC2570-AB2570+1))</f>
        <v>1</v>
      </c>
      <c r="F2570" s="220" t="n">
        <f aca="false">E2570*SUM(P2570:Q2570)</f>
        <v>324</v>
      </c>
      <c r="G2570" s="196" t="n">
        <v>1247313</v>
      </c>
      <c r="H2570" s="197" t="n">
        <v>37026.3822569444</v>
      </c>
      <c r="I2570" s="0" t="s">
        <v>2149</v>
      </c>
      <c r="M2570" s="0" t="s">
        <v>927</v>
      </c>
      <c r="N2570" s="0" t="s">
        <v>1371</v>
      </c>
      <c r="O2570" s="0" t="s">
        <v>2038</v>
      </c>
      <c r="Q2570" s="198" t="n">
        <v>324</v>
      </c>
      <c r="S2570" s="0" t="s">
        <v>1343</v>
      </c>
      <c r="T2570" s="0" t="s">
        <v>772</v>
      </c>
      <c r="U2570" s="200" t="n">
        <v>4.46</v>
      </c>
      <c r="V2570" s="0" t="n">
        <v>19691994</v>
      </c>
      <c r="W2570" s="0" t="s">
        <v>1555</v>
      </c>
      <c r="X2570" s="0" t="s">
        <v>1556</v>
      </c>
      <c r="Y2570" s="0" t="s">
        <v>1376</v>
      </c>
      <c r="Z2570" s="0" t="s">
        <v>573</v>
      </c>
      <c r="AA2570" s="0" t="n">
        <v>789954</v>
      </c>
      <c r="AB2570" s="197" t="n">
        <v>37027.875</v>
      </c>
      <c r="AC2570" s="197" t="n">
        <v>37027.875</v>
      </c>
    </row>
    <row r="2571" customFormat="false" ht="12.75" hidden="false" customHeight="false" outlineLevel="0" collapsed="false">
      <c r="A2571" s="191" t="str">
        <f aca="false">B2571&amp;" "&amp;C2571&amp;" "&amp;D2571</f>
        <v>US Natural Gas Physical</v>
      </c>
      <c r="B2571" s="191" t="str">
        <f aca="false">IF((LEFT(N2571,2)="US"),"US","")</f>
        <v>US</v>
      </c>
      <c r="C2571" s="191" t="str">
        <f aca="false">M2571</f>
        <v>Natural Gas</v>
      </c>
      <c r="D2571" s="191" t="str">
        <f aca="false">IF(ISNUMBER(FIND("Phy",N2571))=TRUE(),"Physical","Financial")</f>
        <v>Physical</v>
      </c>
      <c r="E2571" s="191" t="n">
        <f aca="false">IF(VLOOKUP(S2571,'DD-Lookup'!$J$6:$L$50,3,FALSE())="Monthly",(YEAR(AC2571)-YEAR(AB2571))*12+MONTH(AC2571)-MONTH(AB2571)+1,(AC2571-AB2571+1))</f>
        <v>1</v>
      </c>
      <c r="F2571" s="220" t="n">
        <f aca="false">E2571*SUM(P2571:Q2571)</f>
        <v>5000</v>
      </c>
      <c r="G2571" s="196" t="n">
        <v>1247314</v>
      </c>
      <c r="H2571" s="197" t="n">
        <v>37026.3822916667</v>
      </c>
      <c r="I2571" s="0" t="s">
        <v>2217</v>
      </c>
      <c r="M2571" s="0" t="s">
        <v>927</v>
      </c>
      <c r="N2571" s="0" t="s">
        <v>1371</v>
      </c>
      <c r="O2571" s="0" t="s">
        <v>1503</v>
      </c>
      <c r="P2571" s="198" t="n">
        <v>5000</v>
      </c>
      <c r="S2571" s="0" t="s">
        <v>1343</v>
      </c>
      <c r="T2571" s="0" t="s">
        <v>772</v>
      </c>
      <c r="U2571" s="200" t="n">
        <v>4.65</v>
      </c>
      <c r="V2571" s="0" t="s">
        <v>2771</v>
      </c>
      <c r="W2571" s="0" t="s">
        <v>1504</v>
      </c>
      <c r="X2571" s="0" t="s">
        <v>1505</v>
      </c>
      <c r="Y2571" s="0" t="s">
        <v>1376</v>
      </c>
      <c r="Z2571" s="0" t="s">
        <v>573</v>
      </c>
      <c r="AA2571" s="0" t="n">
        <v>789955</v>
      </c>
      <c r="AB2571" s="197" t="n">
        <v>37027.875</v>
      </c>
      <c r="AC2571" s="197" t="n">
        <v>37027.875</v>
      </c>
    </row>
    <row r="2572" customFormat="false" ht="12.75" hidden="false" customHeight="false" outlineLevel="0" collapsed="false">
      <c r="A2572" s="191" t="str">
        <f aca="false">B2572&amp;" "&amp;C2572&amp;" "&amp;D2572</f>
        <v>US Natural Gas Physical</v>
      </c>
      <c r="B2572" s="191" t="str">
        <f aca="false">IF((LEFT(N2572,2)="US"),"US","")</f>
        <v>US</v>
      </c>
      <c r="C2572" s="191" t="str">
        <f aca="false">M2572</f>
        <v>Natural Gas</v>
      </c>
      <c r="D2572" s="191" t="str">
        <f aca="false">IF(ISNUMBER(FIND("Phy",N2572))=TRUE(),"Physical","Financial")</f>
        <v>Physical</v>
      </c>
      <c r="E2572" s="191" t="n">
        <f aca="false">IF(VLOOKUP(S2572,'DD-Lookup'!$J$6:$L$50,3,FALSE())="Monthly",(YEAR(AC2572)-YEAR(AB2572))*12+MONTH(AC2572)-MONTH(AB2572)+1,(AC2572-AB2572+1))</f>
        <v>1</v>
      </c>
      <c r="F2572" s="220" t="n">
        <f aca="false">E2572*SUM(P2572:Q2572)</f>
        <v>100</v>
      </c>
      <c r="G2572" s="196" t="n">
        <v>1247315</v>
      </c>
      <c r="H2572" s="197" t="n">
        <v>37026.3823148148</v>
      </c>
      <c r="I2572" s="0" t="s">
        <v>1976</v>
      </c>
      <c r="M2572" s="0" t="s">
        <v>927</v>
      </c>
      <c r="N2572" s="0" t="s">
        <v>1371</v>
      </c>
      <c r="O2572" s="0" t="s">
        <v>1423</v>
      </c>
      <c r="P2572" s="198" t="n">
        <v>100</v>
      </c>
      <c r="S2572" s="0" t="s">
        <v>1343</v>
      </c>
      <c r="T2572" s="0" t="s">
        <v>772</v>
      </c>
      <c r="U2572" s="200" t="n">
        <v>4.315</v>
      </c>
      <c r="V2572" s="0" t="s">
        <v>1977</v>
      </c>
      <c r="W2572" s="0" t="s">
        <v>1424</v>
      </c>
      <c r="X2572" s="0" t="s">
        <v>1425</v>
      </c>
      <c r="Y2572" s="0" t="s">
        <v>1376</v>
      </c>
      <c r="Z2572" s="0" t="s">
        <v>573</v>
      </c>
      <c r="AA2572" s="0" t="n">
        <v>789956</v>
      </c>
      <c r="AB2572" s="197" t="n">
        <v>37027.875</v>
      </c>
      <c r="AC2572" s="197" t="n">
        <v>37027.875</v>
      </c>
    </row>
    <row r="2573" customFormat="false" ht="12.75" hidden="false" customHeight="false" outlineLevel="0" collapsed="false">
      <c r="A2573" s="191" t="str">
        <f aca="false">B2573&amp;" "&amp;C2573&amp;" "&amp;D2573</f>
        <v>US Natural Gas Physical</v>
      </c>
      <c r="B2573" s="191" t="str">
        <f aca="false">IF((LEFT(N2573,2)="US"),"US","")</f>
        <v>US</v>
      </c>
      <c r="C2573" s="191" t="str">
        <f aca="false">M2573</f>
        <v>Natural Gas</v>
      </c>
      <c r="D2573" s="191" t="str">
        <f aca="false">IF(ISNUMBER(FIND("Phy",N2573))=TRUE(),"Physical","Financial")</f>
        <v>Physical</v>
      </c>
      <c r="E2573" s="191" t="n">
        <f aca="false">IF(VLOOKUP(S2573,'DD-Lookup'!$J$6:$L$50,3,FALSE())="Monthly",(YEAR(AC2573)-YEAR(AB2573))*12+MONTH(AC2573)-MONTH(AB2573)+1,(AC2573-AB2573+1))</f>
        <v>1</v>
      </c>
      <c r="F2573" s="220" t="n">
        <f aca="false">E2573*SUM(P2573:Q2573)</f>
        <v>10000</v>
      </c>
      <c r="G2573" s="196" t="n">
        <v>1247316</v>
      </c>
      <c r="H2573" s="197" t="n">
        <v>37026.382349537</v>
      </c>
      <c r="I2573" s="0" t="s">
        <v>1854</v>
      </c>
      <c r="M2573" s="0" t="s">
        <v>927</v>
      </c>
      <c r="N2573" s="0" t="s">
        <v>1371</v>
      </c>
      <c r="O2573" s="0" t="s">
        <v>1553</v>
      </c>
      <c r="P2573" s="198" t="n">
        <v>10000</v>
      </c>
      <c r="S2573" s="0" t="s">
        <v>1343</v>
      </c>
      <c r="T2573" s="0" t="s">
        <v>772</v>
      </c>
      <c r="U2573" s="200" t="n">
        <v>4.45</v>
      </c>
      <c r="V2573" s="0" t="s">
        <v>2772</v>
      </c>
      <c r="W2573" s="0" t="s">
        <v>1555</v>
      </c>
      <c r="X2573" s="0" t="s">
        <v>1556</v>
      </c>
      <c r="Y2573" s="0" t="s">
        <v>1376</v>
      </c>
      <c r="Z2573" s="0" t="s">
        <v>573</v>
      </c>
      <c r="AA2573" s="0" t="n">
        <v>789957</v>
      </c>
      <c r="AB2573" s="197" t="n">
        <v>37027.875</v>
      </c>
      <c r="AC2573" s="197" t="n">
        <v>37027.875</v>
      </c>
    </row>
    <row r="2574" customFormat="false" ht="12.75" hidden="false" customHeight="false" outlineLevel="0" collapsed="false">
      <c r="A2574" s="191" t="str">
        <f aca="false">B2574&amp;" "&amp;C2574&amp;" "&amp;D2574</f>
        <v>US Natural Gas Physical</v>
      </c>
      <c r="B2574" s="191" t="str">
        <f aca="false">IF((LEFT(N2574,2)="US"),"US","")</f>
        <v>US</v>
      </c>
      <c r="C2574" s="191" t="str">
        <f aca="false">M2574</f>
        <v>Natural Gas</v>
      </c>
      <c r="D2574" s="191" t="str">
        <f aca="false">IF(ISNUMBER(FIND("Phy",N2574))=TRUE(),"Physical","Financial")</f>
        <v>Physical</v>
      </c>
      <c r="E2574" s="191" t="n">
        <f aca="false">IF(VLOOKUP(S2574,'DD-Lookup'!$J$6:$L$50,3,FALSE())="Monthly",(YEAR(AC2574)-YEAR(AB2574))*12+MONTH(AC2574)-MONTH(AB2574)+1,(AC2574-AB2574+1))</f>
        <v>1</v>
      </c>
      <c r="F2574" s="220" t="n">
        <f aca="false">E2574*SUM(P2574:Q2574)</f>
        <v>7500</v>
      </c>
      <c r="G2574" s="196" t="n">
        <v>1247320</v>
      </c>
      <c r="H2574" s="197" t="n">
        <v>37026.3823842593</v>
      </c>
      <c r="I2574" s="0" t="s">
        <v>625</v>
      </c>
      <c r="M2574" s="0" t="s">
        <v>927</v>
      </c>
      <c r="N2574" s="0" t="s">
        <v>1371</v>
      </c>
      <c r="O2574" s="0" t="s">
        <v>1703</v>
      </c>
      <c r="Q2574" s="198" t="n">
        <v>7500</v>
      </c>
      <c r="S2574" s="0" t="s">
        <v>1343</v>
      </c>
      <c r="T2574" s="0" t="s">
        <v>772</v>
      </c>
      <c r="U2574" s="200" t="n">
        <v>4.35</v>
      </c>
      <c r="V2574" s="0" t="s">
        <v>2036</v>
      </c>
      <c r="W2574" s="0" t="s">
        <v>1705</v>
      </c>
      <c r="X2574" s="0" t="s">
        <v>1676</v>
      </c>
      <c r="Y2574" s="0" t="s">
        <v>1376</v>
      </c>
      <c r="Z2574" s="0" t="s">
        <v>573</v>
      </c>
      <c r="AA2574" s="0" t="n">
        <v>789962</v>
      </c>
      <c r="AB2574" s="197" t="n">
        <v>37027.875</v>
      </c>
      <c r="AC2574" s="197" t="n">
        <v>37027.875</v>
      </c>
    </row>
    <row r="2575" customFormat="false" ht="12.75" hidden="false" customHeight="false" outlineLevel="0" collapsed="false">
      <c r="A2575" s="191" t="str">
        <f aca="false">B2575&amp;" "&amp;C2575&amp;" "&amp;D2575</f>
        <v>US Natural Gas Physical</v>
      </c>
      <c r="B2575" s="191" t="str">
        <f aca="false">IF((LEFT(N2575,2)="US"),"US","")</f>
        <v>US</v>
      </c>
      <c r="C2575" s="191" t="str">
        <f aca="false">M2575</f>
        <v>Natural Gas</v>
      </c>
      <c r="D2575" s="191" t="str">
        <f aca="false">IF(ISNUMBER(FIND("Phy",N2575))=TRUE(),"Physical","Financial")</f>
        <v>Physical</v>
      </c>
      <c r="E2575" s="191" t="n">
        <f aca="false">IF(VLOOKUP(S2575,'DD-Lookup'!$J$6:$L$50,3,FALSE())="Monthly",(YEAR(AC2575)-YEAR(AB2575))*12+MONTH(AC2575)-MONTH(AB2575)+1,(AC2575-AB2575+1))</f>
        <v>1</v>
      </c>
      <c r="F2575" s="220" t="n">
        <f aca="false">E2575*SUM(P2575:Q2575)</f>
        <v>2500</v>
      </c>
      <c r="G2575" s="196" t="n">
        <v>1247318</v>
      </c>
      <c r="H2575" s="197" t="n">
        <v>37026.3823842593</v>
      </c>
      <c r="I2575" s="0" t="s">
        <v>1901</v>
      </c>
      <c r="M2575" s="0" t="s">
        <v>927</v>
      </c>
      <c r="N2575" s="0" t="s">
        <v>1371</v>
      </c>
      <c r="O2575" s="0" t="s">
        <v>1703</v>
      </c>
      <c r="Q2575" s="198" t="n">
        <v>2500</v>
      </c>
      <c r="S2575" s="0" t="s">
        <v>1343</v>
      </c>
      <c r="T2575" s="0" t="s">
        <v>772</v>
      </c>
      <c r="U2575" s="200" t="n">
        <v>4.35</v>
      </c>
      <c r="V2575" s="0" t="s">
        <v>1903</v>
      </c>
      <c r="W2575" s="0" t="s">
        <v>1705</v>
      </c>
      <c r="X2575" s="0" t="s">
        <v>1676</v>
      </c>
      <c r="Y2575" s="0" t="s">
        <v>1376</v>
      </c>
      <c r="Z2575" s="0" t="s">
        <v>573</v>
      </c>
      <c r="AA2575" s="0" t="n">
        <v>789960</v>
      </c>
      <c r="AB2575" s="197" t="n">
        <v>37027.875</v>
      </c>
      <c r="AC2575" s="197" t="n">
        <v>37027.875</v>
      </c>
    </row>
    <row r="2576" customFormat="false" ht="12.75" hidden="false" customHeight="false" outlineLevel="0" collapsed="false">
      <c r="A2576" s="191" t="str">
        <f aca="false">B2576&amp;" "&amp;C2576&amp;" "&amp;D2576</f>
        <v>US Natural Gas Physical</v>
      </c>
      <c r="B2576" s="191" t="str">
        <f aca="false">IF((LEFT(N2576,2)="US"),"US","")</f>
        <v>US</v>
      </c>
      <c r="C2576" s="191" t="str">
        <f aca="false">M2576</f>
        <v>Natural Gas</v>
      </c>
      <c r="D2576" s="191" t="str">
        <f aca="false">IF(ISNUMBER(FIND("Phy",N2576))=TRUE(),"Physical","Financial")</f>
        <v>Physical</v>
      </c>
      <c r="E2576" s="191" t="n">
        <f aca="false">IF(VLOOKUP(S2576,'DD-Lookup'!$J$6:$L$50,3,FALSE())="Monthly",(YEAR(AC2576)-YEAR(AB2576))*12+MONTH(AC2576)-MONTH(AB2576)+1,(AC2576-AB2576+1))</f>
        <v>1</v>
      </c>
      <c r="F2576" s="220" t="n">
        <f aca="false">E2576*SUM(P2576:Q2576)</f>
        <v>5000</v>
      </c>
      <c r="G2576" s="196" t="n">
        <v>1247319</v>
      </c>
      <c r="H2576" s="197" t="n">
        <v>37026.3823842593</v>
      </c>
      <c r="I2576" s="0" t="s">
        <v>1788</v>
      </c>
      <c r="M2576" s="0" t="s">
        <v>927</v>
      </c>
      <c r="N2576" s="0" t="s">
        <v>1371</v>
      </c>
      <c r="O2576" s="0" t="s">
        <v>1646</v>
      </c>
      <c r="Q2576" s="198" t="n">
        <v>5000</v>
      </c>
      <c r="S2576" s="0" t="s">
        <v>1343</v>
      </c>
      <c r="T2576" s="0" t="s">
        <v>772</v>
      </c>
      <c r="U2576" s="200" t="n">
        <v>4.4</v>
      </c>
      <c r="V2576" s="0" t="s">
        <v>2773</v>
      </c>
      <c r="W2576" s="0" t="s">
        <v>1459</v>
      </c>
      <c r="X2576" s="0" t="s">
        <v>1460</v>
      </c>
      <c r="Y2576" s="0" t="s">
        <v>1376</v>
      </c>
      <c r="Z2576" s="0" t="s">
        <v>573</v>
      </c>
      <c r="AA2576" s="0" t="n">
        <v>789959</v>
      </c>
      <c r="AB2576" s="197" t="n">
        <v>37027.875</v>
      </c>
      <c r="AC2576" s="197" t="n">
        <v>37027.875</v>
      </c>
    </row>
    <row r="2577" customFormat="false" ht="12.75" hidden="false" customHeight="false" outlineLevel="0" collapsed="false">
      <c r="A2577" s="191" t="str">
        <f aca="false">B2577&amp;" "&amp;C2577&amp;" "&amp;D2577</f>
        <v>US Natural Gas Physical</v>
      </c>
      <c r="B2577" s="191" t="str">
        <f aca="false">IF((LEFT(N2577,2)="US"),"US","")</f>
        <v>US</v>
      </c>
      <c r="C2577" s="191" t="str">
        <f aca="false">M2577</f>
        <v>Natural Gas</v>
      </c>
      <c r="D2577" s="191" t="str">
        <f aca="false">IF(ISNUMBER(FIND("Phy",N2577))=TRUE(),"Physical","Financial")</f>
        <v>Physical</v>
      </c>
      <c r="E2577" s="191" t="n">
        <f aca="false">IF(VLOOKUP(S2577,'DD-Lookup'!$J$6:$L$50,3,FALSE())="Monthly",(YEAR(AC2577)-YEAR(AB2577))*12+MONTH(AC2577)-MONTH(AB2577)+1,(AC2577-AB2577+1))</f>
        <v>1</v>
      </c>
      <c r="F2577" s="220" t="n">
        <f aca="false">E2577*SUM(P2577:Q2577)</f>
        <v>4000</v>
      </c>
      <c r="G2577" s="196" t="n">
        <v>1247317</v>
      </c>
      <c r="H2577" s="197" t="n">
        <v>37026.3823842593</v>
      </c>
      <c r="I2577" s="0" t="s">
        <v>1564</v>
      </c>
      <c r="M2577" s="0" t="s">
        <v>927</v>
      </c>
      <c r="N2577" s="0" t="s">
        <v>1371</v>
      </c>
      <c r="O2577" s="0" t="s">
        <v>1503</v>
      </c>
      <c r="Q2577" s="198" t="n">
        <v>4000</v>
      </c>
      <c r="S2577" s="0" t="s">
        <v>1343</v>
      </c>
      <c r="T2577" s="0" t="s">
        <v>772</v>
      </c>
      <c r="U2577" s="200" t="n">
        <v>4.655</v>
      </c>
      <c r="V2577" s="0" t="s">
        <v>1565</v>
      </c>
      <c r="W2577" s="0" t="s">
        <v>1504</v>
      </c>
      <c r="X2577" s="0" t="s">
        <v>1505</v>
      </c>
      <c r="Y2577" s="0" t="s">
        <v>1376</v>
      </c>
      <c r="Z2577" s="0" t="s">
        <v>573</v>
      </c>
      <c r="AA2577" s="0" t="n">
        <v>789958</v>
      </c>
      <c r="AB2577" s="197" t="n">
        <v>37027.875</v>
      </c>
      <c r="AC2577" s="197" t="n">
        <v>37027.875</v>
      </c>
    </row>
    <row r="2578" customFormat="false" ht="12.75" hidden="false" customHeight="false" outlineLevel="0" collapsed="false">
      <c r="A2578" s="191" t="str">
        <f aca="false">B2578&amp;" "&amp;C2578&amp;" "&amp;D2578</f>
        <v>US Natural Gas Physical</v>
      </c>
      <c r="B2578" s="191" t="str">
        <f aca="false">IF((LEFT(N2578,2)="US"),"US","")</f>
        <v>US</v>
      </c>
      <c r="C2578" s="191" t="str">
        <f aca="false">M2578</f>
        <v>Natural Gas</v>
      </c>
      <c r="D2578" s="191" t="str">
        <f aca="false">IF(ISNUMBER(FIND("Phy",N2578))=TRUE(),"Physical","Financial")</f>
        <v>Physical</v>
      </c>
      <c r="E2578" s="191" t="n">
        <f aca="false">IF(VLOOKUP(S2578,'DD-Lookup'!$J$6:$L$50,3,FALSE())="Monthly",(YEAR(AC2578)-YEAR(AB2578))*12+MONTH(AC2578)-MONTH(AB2578)+1,(AC2578-AB2578+1))</f>
        <v>1</v>
      </c>
      <c r="F2578" s="220" t="n">
        <f aca="false">E2578*SUM(P2578:Q2578)</f>
        <v>1600</v>
      </c>
      <c r="G2578" s="196" t="n">
        <v>1247321</v>
      </c>
      <c r="H2578" s="197" t="n">
        <v>37026.3823958333</v>
      </c>
      <c r="I2578" s="0" t="s">
        <v>1564</v>
      </c>
      <c r="M2578" s="0" t="s">
        <v>927</v>
      </c>
      <c r="N2578" s="0" t="s">
        <v>1371</v>
      </c>
      <c r="O2578" s="0" t="s">
        <v>1612</v>
      </c>
      <c r="Q2578" s="198" t="n">
        <v>1600</v>
      </c>
      <c r="S2578" s="0" t="s">
        <v>1343</v>
      </c>
      <c r="T2578" s="0" t="s">
        <v>772</v>
      </c>
      <c r="U2578" s="200" t="n">
        <v>4.72</v>
      </c>
      <c r="V2578" s="0" t="s">
        <v>2135</v>
      </c>
      <c r="W2578" s="0" t="s">
        <v>1614</v>
      </c>
      <c r="X2578" s="0" t="s">
        <v>1615</v>
      </c>
      <c r="Y2578" s="0" t="s">
        <v>1376</v>
      </c>
      <c r="Z2578" s="0" t="s">
        <v>573</v>
      </c>
      <c r="AA2578" s="0" t="n">
        <v>789961</v>
      </c>
      <c r="AB2578" s="197" t="n">
        <v>37027.875</v>
      </c>
      <c r="AC2578" s="197" t="n">
        <v>37027.875</v>
      </c>
    </row>
    <row r="2579" customFormat="false" ht="12.75" hidden="false" customHeight="false" outlineLevel="0" collapsed="false">
      <c r="A2579" s="191" t="str">
        <f aca="false">B2579&amp;" "&amp;C2579&amp;" "&amp;D2579</f>
        <v>US Natural Gas Physical</v>
      </c>
      <c r="B2579" s="191" t="str">
        <f aca="false">IF((LEFT(N2579,2)="US"),"US","")</f>
        <v>US</v>
      </c>
      <c r="C2579" s="191" t="str">
        <f aca="false">M2579</f>
        <v>Natural Gas</v>
      </c>
      <c r="D2579" s="191" t="str">
        <f aca="false">IF(ISNUMBER(FIND("Phy",N2579))=TRUE(),"Physical","Financial")</f>
        <v>Physical</v>
      </c>
      <c r="E2579" s="191" t="n">
        <f aca="false">IF(VLOOKUP(S2579,'DD-Lookup'!$J$6:$L$50,3,FALSE())="Monthly",(YEAR(AC2579)-YEAR(AB2579))*12+MONTH(AC2579)-MONTH(AB2579)+1,(AC2579-AB2579+1))</f>
        <v>1</v>
      </c>
      <c r="F2579" s="220" t="n">
        <f aca="false">E2579*SUM(P2579:Q2579)</f>
        <v>5000</v>
      </c>
      <c r="G2579" s="196" t="n">
        <v>1247322</v>
      </c>
      <c r="H2579" s="197" t="n">
        <v>37026.3824189815</v>
      </c>
      <c r="I2579" s="0" t="s">
        <v>1251</v>
      </c>
      <c r="M2579" s="0" t="s">
        <v>927</v>
      </c>
      <c r="N2579" s="0" t="s">
        <v>1371</v>
      </c>
      <c r="O2579" s="0" t="s">
        <v>1503</v>
      </c>
      <c r="Q2579" s="198" t="n">
        <v>5000</v>
      </c>
      <c r="S2579" s="0" t="s">
        <v>1343</v>
      </c>
      <c r="T2579" s="0" t="s">
        <v>772</v>
      </c>
      <c r="U2579" s="200" t="n">
        <v>4.66</v>
      </c>
      <c r="V2579" s="0" t="s">
        <v>1440</v>
      </c>
      <c r="W2579" s="0" t="s">
        <v>1504</v>
      </c>
      <c r="X2579" s="0" t="s">
        <v>1505</v>
      </c>
      <c r="Y2579" s="0" t="s">
        <v>1376</v>
      </c>
      <c r="Z2579" s="0" t="s">
        <v>573</v>
      </c>
      <c r="AA2579" s="0" t="n">
        <v>789963</v>
      </c>
      <c r="AB2579" s="197" t="n">
        <v>37027.875</v>
      </c>
      <c r="AC2579" s="197" t="n">
        <v>37027.875</v>
      </c>
    </row>
    <row r="2580" customFormat="false" ht="12.75" hidden="false" customHeight="false" outlineLevel="0" collapsed="false">
      <c r="A2580" s="191" t="str">
        <f aca="false">B2580&amp;" "&amp;C2580&amp;" "&amp;D2580</f>
        <v>US Natural Gas Financial</v>
      </c>
      <c r="B2580" s="191" t="str">
        <f aca="false">IF((LEFT(N2580,2)="US"),"US","")</f>
        <v>US</v>
      </c>
      <c r="C2580" s="191" t="str">
        <f aca="false">M2580</f>
        <v>Natural Gas</v>
      </c>
      <c r="D2580" s="191" t="str">
        <f aca="false">IF(ISNUMBER(FIND("Phy",N2580))=TRUE(),"Physical","Financial")</f>
        <v>Financial</v>
      </c>
      <c r="E2580" s="191" t="n">
        <f aca="false">IF(VLOOKUP(S2580,'DD-Lookup'!$J$6:$L$50,3,FALSE())="Monthly",(YEAR(AC2580)-YEAR(AB2580))*12+MONTH(AC2580)-MONTH(AB2580)+1,(AC2580-AB2580+1))</f>
        <v>30</v>
      </c>
      <c r="F2580" s="220" t="n">
        <f aca="false">E2580*SUM(P2580:Q2580)</f>
        <v>450000</v>
      </c>
      <c r="G2580" s="196" t="n">
        <v>1247324</v>
      </c>
      <c r="H2580" s="197" t="n">
        <v>37026.3824305556</v>
      </c>
      <c r="I2580" s="0" t="s">
        <v>616</v>
      </c>
      <c r="M2580" s="0" t="s">
        <v>927</v>
      </c>
      <c r="N2580" s="0" t="s">
        <v>1341</v>
      </c>
      <c r="O2580" s="0" t="s">
        <v>1342</v>
      </c>
      <c r="Q2580" s="198" t="n">
        <v>15000</v>
      </c>
      <c r="S2580" s="0" t="s">
        <v>1343</v>
      </c>
      <c r="T2580" s="0" t="s">
        <v>772</v>
      </c>
      <c r="U2580" s="200" t="n">
        <v>4.5</v>
      </c>
      <c r="V2580" s="0" t="s">
        <v>2393</v>
      </c>
      <c r="W2580" s="0" t="s">
        <v>1345</v>
      </c>
      <c r="X2580" s="0" t="s">
        <v>1346</v>
      </c>
      <c r="Y2580" s="0" t="s">
        <v>893</v>
      </c>
      <c r="Z2580" s="0" t="s">
        <v>573</v>
      </c>
      <c r="AA2580" s="0" t="s">
        <v>2774</v>
      </c>
      <c r="AB2580" s="197" t="n">
        <v>37043.875</v>
      </c>
      <c r="AC2580" s="197" t="n">
        <v>37072.875</v>
      </c>
      <c r="AD2580" s="0" t="n">
        <f aca="false">(AC2580-AB2580+1)*SUM(P2580:Q2580)</f>
        <v>450000</v>
      </c>
    </row>
    <row r="2581" customFormat="false" ht="12.75" hidden="false" customHeight="false" outlineLevel="0" collapsed="false">
      <c r="A2581" s="191" t="str">
        <f aca="false">B2581&amp;" "&amp;C2581&amp;" "&amp;D2581</f>
        <v>US Natural Gas Physical</v>
      </c>
      <c r="B2581" s="191" t="str">
        <f aca="false">IF((LEFT(N2581,2)="US"),"US","")</f>
        <v>US</v>
      </c>
      <c r="C2581" s="191" t="str">
        <f aca="false">M2581</f>
        <v>Natural Gas</v>
      </c>
      <c r="D2581" s="191" t="str">
        <f aca="false">IF(ISNUMBER(FIND("Phy",N2581))=TRUE(),"Physical","Financial")</f>
        <v>Physical</v>
      </c>
      <c r="E2581" s="191" t="n">
        <f aca="false">IF(VLOOKUP(S2581,'DD-Lookup'!$J$6:$L$50,3,FALSE())="Monthly",(YEAR(AC2581)-YEAR(AB2581))*12+MONTH(AC2581)-MONTH(AB2581)+1,(AC2581-AB2581+1))</f>
        <v>1</v>
      </c>
      <c r="F2581" s="220" t="n">
        <f aca="false">E2581*SUM(P2581:Q2581)</f>
        <v>1281</v>
      </c>
      <c r="G2581" s="196" t="n">
        <v>1247323</v>
      </c>
      <c r="H2581" s="197" t="n">
        <v>37026.3824305556</v>
      </c>
      <c r="I2581" s="0" t="s">
        <v>1328</v>
      </c>
      <c r="M2581" s="0" t="s">
        <v>927</v>
      </c>
      <c r="N2581" s="0" t="s">
        <v>1371</v>
      </c>
      <c r="O2581" s="0" t="s">
        <v>1967</v>
      </c>
      <c r="Q2581" s="198" t="n">
        <v>1281</v>
      </c>
      <c r="S2581" s="0" t="s">
        <v>1343</v>
      </c>
      <c r="T2581" s="0" t="s">
        <v>772</v>
      </c>
      <c r="U2581" s="200" t="n">
        <v>4.335</v>
      </c>
      <c r="V2581" s="0" t="s">
        <v>1456</v>
      </c>
      <c r="W2581" s="0" t="s">
        <v>1459</v>
      </c>
      <c r="X2581" s="0" t="s">
        <v>1460</v>
      </c>
      <c r="Y2581" s="0" t="s">
        <v>1376</v>
      </c>
      <c r="Z2581" s="0" t="s">
        <v>573</v>
      </c>
      <c r="AA2581" s="0" t="n">
        <v>789964</v>
      </c>
      <c r="AB2581" s="197" t="n">
        <v>37027.875</v>
      </c>
      <c r="AC2581" s="197" t="n">
        <v>37027.875</v>
      </c>
    </row>
    <row r="2582" customFormat="false" ht="12.75" hidden="false" customHeight="false" outlineLevel="0" collapsed="false">
      <c r="A2582" s="191" t="str">
        <f aca="false">B2582&amp;" "&amp;C2582&amp;" "&amp;D2582</f>
        <v>US Natural Gas Financial</v>
      </c>
      <c r="B2582" s="191" t="str">
        <f aca="false">IF((LEFT(N2582,2)="US"),"US","")</f>
        <v>US</v>
      </c>
      <c r="C2582" s="191" t="str">
        <f aca="false">M2582</f>
        <v>Natural Gas</v>
      </c>
      <c r="D2582" s="191" t="str">
        <f aca="false">IF(ISNUMBER(FIND("Phy",N2582))=TRUE(),"Physical","Financial")</f>
        <v>Financial</v>
      </c>
      <c r="E2582" s="191" t="n">
        <f aca="false">IF(VLOOKUP(S2582,'DD-Lookup'!$J$6:$L$50,3,FALSE())="Monthly",(YEAR(AC2582)-YEAR(AB2582))*12+MONTH(AC2582)-MONTH(AB2582)+1,(AC2582-AB2582+1))</f>
        <v>30</v>
      </c>
      <c r="F2582" s="220" t="n">
        <f aca="false">E2582*SUM(P2582:Q2582)</f>
        <v>750000</v>
      </c>
      <c r="G2582" s="196" t="n">
        <v>1247325</v>
      </c>
      <c r="H2582" s="197" t="n">
        <v>37026.3824768519</v>
      </c>
      <c r="I2582" s="0" t="s">
        <v>625</v>
      </c>
      <c r="M2582" s="0" t="s">
        <v>927</v>
      </c>
      <c r="N2582" s="0" t="s">
        <v>1341</v>
      </c>
      <c r="O2582" s="0" t="s">
        <v>2775</v>
      </c>
      <c r="P2582" s="198" t="n">
        <v>25000</v>
      </c>
      <c r="S2582" s="0" t="s">
        <v>1343</v>
      </c>
      <c r="T2582" s="0" t="s">
        <v>772</v>
      </c>
      <c r="U2582" s="200" t="n">
        <v>-0.005</v>
      </c>
      <c r="V2582" s="0" t="s">
        <v>2572</v>
      </c>
      <c r="W2582" s="0" t="s">
        <v>1781</v>
      </c>
      <c r="X2582" s="0" t="s">
        <v>1782</v>
      </c>
      <c r="Y2582" s="0" t="s">
        <v>893</v>
      </c>
      <c r="Z2582" s="0" t="s">
        <v>573</v>
      </c>
      <c r="AA2582" s="0" t="s">
        <v>2776</v>
      </c>
      <c r="AB2582" s="197" t="n">
        <v>37043.875</v>
      </c>
      <c r="AC2582" s="197" t="n">
        <v>37072.875</v>
      </c>
      <c r="AD2582" s="0" t="n">
        <f aca="false">(AC2582-AB2582+1)*SUM(P2582:Q2582)</f>
        <v>750000</v>
      </c>
    </row>
    <row r="2583" customFormat="false" ht="12.75" hidden="false" customHeight="false" outlineLevel="0" collapsed="false">
      <c r="A2583" s="191" t="str">
        <f aca="false">B2583&amp;" "&amp;C2583&amp;" "&amp;D2583</f>
        <v>US Natural Gas Physical</v>
      </c>
      <c r="B2583" s="191" t="str">
        <f aca="false">IF((LEFT(N2583,2)="US"),"US","")</f>
        <v>US</v>
      </c>
      <c r="C2583" s="191" t="str">
        <f aca="false">M2583</f>
        <v>Natural Gas</v>
      </c>
      <c r="D2583" s="191" t="str">
        <f aca="false">IF(ISNUMBER(FIND("Phy",N2583))=TRUE(),"Physical","Financial")</f>
        <v>Physical</v>
      </c>
      <c r="E2583" s="191" t="n">
        <f aca="false">IF(VLOOKUP(S2583,'DD-Lookup'!$J$6:$L$50,3,FALSE())="Monthly",(YEAR(AC2583)-YEAR(AB2583))*12+MONTH(AC2583)-MONTH(AB2583)+1,(AC2583-AB2583+1))</f>
        <v>1</v>
      </c>
      <c r="F2583" s="220" t="n">
        <f aca="false">E2583*SUM(P2583:Q2583)</f>
        <v>5000</v>
      </c>
      <c r="G2583" s="196" t="n">
        <v>1247326</v>
      </c>
      <c r="H2583" s="197" t="n">
        <v>37026.3824768519</v>
      </c>
      <c r="I2583" s="0" t="s">
        <v>1251</v>
      </c>
      <c r="M2583" s="0" t="s">
        <v>927</v>
      </c>
      <c r="N2583" s="0" t="s">
        <v>1371</v>
      </c>
      <c r="O2583" s="0" t="s">
        <v>1503</v>
      </c>
      <c r="Q2583" s="198" t="n">
        <v>5000</v>
      </c>
      <c r="S2583" s="0" t="s">
        <v>1343</v>
      </c>
      <c r="T2583" s="0" t="s">
        <v>772</v>
      </c>
      <c r="U2583" s="200" t="n">
        <v>4.665</v>
      </c>
      <c r="V2583" s="0" t="s">
        <v>1440</v>
      </c>
      <c r="W2583" s="0" t="s">
        <v>1504</v>
      </c>
      <c r="X2583" s="0" t="s">
        <v>1505</v>
      </c>
      <c r="Y2583" s="0" t="s">
        <v>1376</v>
      </c>
      <c r="Z2583" s="0" t="s">
        <v>573</v>
      </c>
      <c r="AA2583" s="0" t="n">
        <v>789965</v>
      </c>
      <c r="AB2583" s="197" t="n">
        <v>37027.875</v>
      </c>
      <c r="AC2583" s="197" t="n">
        <v>37027.875</v>
      </c>
    </row>
    <row r="2584" customFormat="false" ht="12.75" hidden="false" customHeight="false" outlineLevel="0" collapsed="false">
      <c r="A2584" s="191" t="str">
        <f aca="false">B2584&amp;" "&amp;C2584&amp;" "&amp;D2584</f>
        <v>US Natural Gas Financial</v>
      </c>
      <c r="B2584" s="191" t="str">
        <f aca="false">IF((LEFT(N2584,2)="US"),"US","")</f>
        <v>US</v>
      </c>
      <c r="C2584" s="191" t="str">
        <f aca="false">M2584</f>
        <v>Natural Gas</v>
      </c>
      <c r="D2584" s="191" t="str">
        <f aca="false">IF(ISNUMBER(FIND("Phy",N2584))=TRUE(),"Physical","Financial")</f>
        <v>Financial</v>
      </c>
      <c r="E2584" s="191" t="n">
        <f aca="false">IF(VLOOKUP(S2584,'DD-Lookup'!$J$6:$L$50,3,FALSE())="Monthly",(YEAR(AC2584)-YEAR(AB2584))*12+MONTH(AC2584)-MONTH(AB2584)+1,(AC2584-AB2584+1))</f>
        <v>30</v>
      </c>
      <c r="F2584" s="220" t="n">
        <f aca="false">E2584*SUM(P2584:Q2584)</f>
        <v>150000</v>
      </c>
      <c r="G2584" s="196" t="n">
        <v>1247327</v>
      </c>
      <c r="H2584" s="197" t="n">
        <v>37026.3825231481</v>
      </c>
      <c r="I2584" s="0" t="s">
        <v>1661</v>
      </c>
      <c r="M2584" s="0" t="s">
        <v>927</v>
      </c>
      <c r="N2584" s="0" t="s">
        <v>1399</v>
      </c>
      <c r="O2584" s="0" t="s">
        <v>2186</v>
      </c>
      <c r="Q2584" s="198" t="n">
        <v>5000</v>
      </c>
      <c r="S2584" s="0" t="s">
        <v>1343</v>
      </c>
      <c r="T2584" s="0" t="s">
        <v>772</v>
      </c>
      <c r="U2584" s="200" t="n">
        <v>-0.8</v>
      </c>
      <c r="V2584" s="0" t="s">
        <v>2777</v>
      </c>
      <c r="W2584" s="0" t="s">
        <v>2187</v>
      </c>
      <c r="X2584" s="0" t="s">
        <v>2188</v>
      </c>
      <c r="Y2584" s="0" t="s">
        <v>893</v>
      </c>
      <c r="Z2584" s="0" t="s">
        <v>573</v>
      </c>
      <c r="AA2584" s="0" t="s">
        <v>2778</v>
      </c>
      <c r="AB2584" s="197" t="n">
        <v>37043.875</v>
      </c>
      <c r="AC2584" s="197" t="n">
        <v>37072.875</v>
      </c>
      <c r="AD2584" s="0" t="n">
        <f aca="false">(AC2584-AB2584+1)*SUM(P2584:Q2584)</f>
        <v>150000</v>
      </c>
    </row>
    <row r="2585" customFormat="false" ht="12.75" hidden="false" customHeight="false" outlineLevel="0" collapsed="false">
      <c r="A2585" s="191" t="str">
        <f aca="false">B2585&amp;" "&amp;C2585&amp;" "&amp;D2585</f>
        <v>US Natural Gas Physical</v>
      </c>
      <c r="B2585" s="191" t="str">
        <f aca="false">IF((LEFT(N2585,2)="US"),"US","")</f>
        <v>US</v>
      </c>
      <c r="C2585" s="191" t="str">
        <f aca="false">M2585</f>
        <v>Natural Gas</v>
      </c>
      <c r="D2585" s="191" t="str">
        <f aca="false">IF(ISNUMBER(FIND("Phy",N2585))=TRUE(),"Physical","Financial")</f>
        <v>Physical</v>
      </c>
      <c r="E2585" s="191" t="n">
        <f aca="false">IF(VLOOKUP(S2585,'DD-Lookup'!$J$6:$L$50,3,FALSE())="Monthly",(YEAR(AC2585)-YEAR(AB2585))*12+MONTH(AC2585)-MONTH(AB2585)+1,(AC2585-AB2585+1))</f>
        <v>1</v>
      </c>
      <c r="F2585" s="220" t="n">
        <f aca="false">E2585*SUM(P2585:Q2585)</f>
        <v>5000</v>
      </c>
      <c r="G2585" s="196" t="n">
        <v>1247329</v>
      </c>
      <c r="H2585" s="197" t="n">
        <v>37026.3825578704</v>
      </c>
      <c r="I2585" s="0" t="s">
        <v>1251</v>
      </c>
      <c r="M2585" s="0" t="s">
        <v>927</v>
      </c>
      <c r="N2585" s="0" t="s">
        <v>1371</v>
      </c>
      <c r="O2585" s="0" t="s">
        <v>1503</v>
      </c>
      <c r="Q2585" s="198" t="n">
        <v>5000</v>
      </c>
      <c r="S2585" s="0" t="s">
        <v>1343</v>
      </c>
      <c r="T2585" s="0" t="s">
        <v>772</v>
      </c>
      <c r="U2585" s="200" t="n">
        <v>4.67</v>
      </c>
      <c r="V2585" s="0" t="s">
        <v>1440</v>
      </c>
      <c r="W2585" s="0" t="s">
        <v>1504</v>
      </c>
      <c r="X2585" s="0" t="s">
        <v>1505</v>
      </c>
      <c r="Y2585" s="0" t="s">
        <v>1376</v>
      </c>
      <c r="Z2585" s="0" t="s">
        <v>573</v>
      </c>
      <c r="AA2585" s="0" t="n">
        <v>789966</v>
      </c>
      <c r="AB2585" s="197" t="n">
        <v>37027.875</v>
      </c>
      <c r="AC2585" s="197" t="n">
        <v>37027.875</v>
      </c>
    </row>
    <row r="2586" customFormat="false" ht="12.75" hidden="false" customHeight="false" outlineLevel="0" collapsed="false">
      <c r="A2586" s="191" t="str">
        <f aca="false">B2586&amp;" "&amp;C2586&amp;" "&amp;D2586</f>
        <v>US Natural Gas Physical</v>
      </c>
      <c r="B2586" s="191" t="str">
        <f aca="false">IF((LEFT(N2586,2)="US"),"US","")</f>
        <v>US</v>
      </c>
      <c r="C2586" s="191" t="str">
        <f aca="false">M2586</f>
        <v>Natural Gas</v>
      </c>
      <c r="D2586" s="191" t="str">
        <f aca="false">IF(ISNUMBER(FIND("Phy",N2586))=TRUE(),"Physical","Financial")</f>
        <v>Physical</v>
      </c>
      <c r="E2586" s="191" t="n">
        <f aca="false">IF(VLOOKUP(S2586,'DD-Lookup'!$J$6:$L$50,3,FALSE())="Monthly",(YEAR(AC2586)-YEAR(AB2586))*12+MONTH(AC2586)-MONTH(AB2586)+1,(AC2586-AB2586+1))</f>
        <v>1</v>
      </c>
      <c r="F2586" s="220" t="n">
        <f aca="false">E2586*SUM(P2586:Q2586)</f>
        <v>449</v>
      </c>
      <c r="G2586" s="196" t="n">
        <v>1247330</v>
      </c>
      <c r="H2586" s="197" t="n">
        <v>37026.3825810185</v>
      </c>
      <c r="I2586" s="0" t="s">
        <v>1251</v>
      </c>
      <c r="M2586" s="0" t="s">
        <v>927</v>
      </c>
      <c r="N2586" s="0" t="s">
        <v>1371</v>
      </c>
      <c r="O2586" s="0" t="s">
        <v>1680</v>
      </c>
      <c r="Q2586" s="198" t="n">
        <v>449</v>
      </c>
      <c r="S2586" s="0" t="s">
        <v>1343</v>
      </c>
      <c r="T2586" s="0" t="s">
        <v>772</v>
      </c>
      <c r="U2586" s="200" t="n">
        <v>4.36</v>
      </c>
      <c r="V2586" s="0" t="s">
        <v>1937</v>
      </c>
      <c r="W2586" s="0" t="s">
        <v>1682</v>
      </c>
      <c r="X2586" s="0" t="s">
        <v>1683</v>
      </c>
      <c r="Y2586" s="0" t="s">
        <v>1376</v>
      </c>
      <c r="Z2586" s="0" t="s">
        <v>573</v>
      </c>
      <c r="AA2586" s="0" t="n">
        <v>789967</v>
      </c>
      <c r="AB2586" s="197" t="n">
        <v>37027.875</v>
      </c>
      <c r="AC2586" s="197" t="n">
        <v>37027.875</v>
      </c>
    </row>
    <row r="2587" customFormat="false" ht="12.75" hidden="false" customHeight="false" outlineLevel="0" collapsed="false">
      <c r="A2587" s="191" t="str">
        <f aca="false">B2587&amp;" "&amp;C2587&amp;" "&amp;D2587</f>
        <v>US Natural Gas Physical</v>
      </c>
      <c r="B2587" s="191" t="str">
        <f aca="false">IF((LEFT(N2587,2)="US"),"US","")</f>
        <v>US</v>
      </c>
      <c r="C2587" s="191" t="str">
        <f aca="false">M2587</f>
        <v>Natural Gas</v>
      </c>
      <c r="D2587" s="191" t="str">
        <f aca="false">IF(ISNUMBER(FIND("Phy",N2587))=TRUE(),"Physical","Financial")</f>
        <v>Physical</v>
      </c>
      <c r="E2587" s="191" t="n">
        <f aca="false">IF(VLOOKUP(S2587,'DD-Lookup'!$J$6:$L$50,3,FALSE())="Monthly",(YEAR(AC2587)-YEAR(AB2587))*12+MONTH(AC2587)-MONTH(AB2587)+1,(AC2587-AB2587+1))</f>
        <v>1</v>
      </c>
      <c r="F2587" s="220" t="n">
        <f aca="false">E2587*SUM(P2587:Q2587)</f>
        <v>5000</v>
      </c>
      <c r="G2587" s="196" t="n">
        <v>1247331</v>
      </c>
      <c r="H2587" s="197" t="n">
        <v>37026.3826388889</v>
      </c>
      <c r="I2587" s="0" t="s">
        <v>1482</v>
      </c>
      <c r="M2587" s="0" t="s">
        <v>927</v>
      </c>
      <c r="N2587" s="0" t="s">
        <v>1371</v>
      </c>
      <c r="O2587" s="0" t="s">
        <v>1372</v>
      </c>
      <c r="Q2587" s="198" t="n">
        <v>5000</v>
      </c>
      <c r="S2587" s="0" t="s">
        <v>1343</v>
      </c>
      <c r="T2587" s="0" t="s">
        <v>772</v>
      </c>
      <c r="U2587" s="200" t="n">
        <v>4.55</v>
      </c>
      <c r="V2587" s="0" t="s">
        <v>1797</v>
      </c>
      <c r="W2587" s="0" t="s">
        <v>1374</v>
      </c>
      <c r="X2587" s="0" t="s">
        <v>1375</v>
      </c>
      <c r="Y2587" s="0" t="s">
        <v>1376</v>
      </c>
      <c r="Z2587" s="0" t="s">
        <v>573</v>
      </c>
      <c r="AA2587" s="0" t="n">
        <v>789968</v>
      </c>
      <c r="AB2587" s="197" t="n">
        <v>37027.875</v>
      </c>
      <c r="AC2587" s="197" t="n">
        <v>37027.875</v>
      </c>
    </row>
    <row r="2588" customFormat="false" ht="12.75" hidden="false" customHeight="false" outlineLevel="0" collapsed="false">
      <c r="A2588" s="191" t="str">
        <f aca="false">B2588&amp;" "&amp;C2588&amp;" "&amp;D2588</f>
        <v>US Natural Gas Physical</v>
      </c>
      <c r="B2588" s="191" t="str">
        <f aca="false">IF((LEFT(N2588,2)="US"),"US","")</f>
        <v>US</v>
      </c>
      <c r="C2588" s="191" t="str">
        <f aca="false">M2588</f>
        <v>Natural Gas</v>
      </c>
      <c r="D2588" s="191" t="str">
        <f aca="false">IF(ISNUMBER(FIND("Phy",N2588))=TRUE(),"Physical","Financial")</f>
        <v>Physical</v>
      </c>
      <c r="E2588" s="191" t="n">
        <f aca="false">IF(VLOOKUP(S2588,'DD-Lookup'!$J$6:$L$50,3,FALSE())="Monthly",(YEAR(AC2588)-YEAR(AB2588))*12+MONTH(AC2588)-MONTH(AB2588)+1,(AC2588-AB2588+1))</f>
        <v>1</v>
      </c>
      <c r="F2588" s="220" t="n">
        <f aca="false">E2588*SUM(P2588:Q2588)</f>
        <v>2500</v>
      </c>
      <c r="G2588" s="196" t="n">
        <v>1247332</v>
      </c>
      <c r="H2588" s="197" t="n">
        <v>37026.382650463</v>
      </c>
      <c r="I2588" s="0" t="s">
        <v>625</v>
      </c>
      <c r="M2588" s="0" t="s">
        <v>927</v>
      </c>
      <c r="N2588" s="0" t="s">
        <v>1371</v>
      </c>
      <c r="O2588" s="0" t="s">
        <v>1703</v>
      </c>
      <c r="Q2588" s="198" t="n">
        <v>2500</v>
      </c>
      <c r="S2588" s="0" t="s">
        <v>1343</v>
      </c>
      <c r="T2588" s="0" t="s">
        <v>772</v>
      </c>
      <c r="U2588" s="200" t="n">
        <v>4.375</v>
      </c>
      <c r="V2588" s="0" t="s">
        <v>2036</v>
      </c>
      <c r="W2588" s="0" t="s">
        <v>1705</v>
      </c>
      <c r="X2588" s="0" t="s">
        <v>1676</v>
      </c>
      <c r="Y2588" s="0" t="s">
        <v>1376</v>
      </c>
      <c r="Z2588" s="0" t="s">
        <v>573</v>
      </c>
      <c r="AA2588" s="0" t="n">
        <v>789969</v>
      </c>
      <c r="AB2588" s="197" t="n">
        <v>37027.875</v>
      </c>
      <c r="AC2588" s="197" t="n">
        <v>37027.875</v>
      </c>
    </row>
    <row r="2589" customFormat="false" ht="12.75" hidden="false" customHeight="false" outlineLevel="0" collapsed="false">
      <c r="A2589" s="191" t="str">
        <f aca="false">B2589&amp;" "&amp;C2589&amp;" "&amp;D2589</f>
        <v>US Natural Gas Physical</v>
      </c>
      <c r="B2589" s="191" t="str">
        <f aca="false">IF((LEFT(N2589,2)="US"),"US","")</f>
        <v>US</v>
      </c>
      <c r="C2589" s="191" t="str">
        <f aca="false">M2589</f>
        <v>Natural Gas</v>
      </c>
      <c r="D2589" s="191" t="str">
        <f aca="false">IF(ISNUMBER(FIND("Phy",N2589))=TRUE(),"Physical","Financial")</f>
        <v>Physical</v>
      </c>
      <c r="E2589" s="191" t="n">
        <f aca="false">IF(VLOOKUP(S2589,'DD-Lookup'!$J$6:$L$50,3,FALSE())="Monthly",(YEAR(AC2589)-YEAR(AB2589))*12+MONTH(AC2589)-MONTH(AB2589)+1,(AC2589-AB2589+1))</f>
        <v>1</v>
      </c>
      <c r="F2589" s="220" t="n">
        <f aca="false">E2589*SUM(P2589:Q2589)</f>
        <v>25000</v>
      </c>
      <c r="G2589" s="196" t="n">
        <v>1247333</v>
      </c>
      <c r="H2589" s="197" t="n">
        <v>37026.382650463</v>
      </c>
      <c r="I2589" s="0" t="s">
        <v>633</v>
      </c>
      <c r="M2589" s="0" t="s">
        <v>927</v>
      </c>
      <c r="N2589" s="0" t="s">
        <v>1371</v>
      </c>
      <c r="O2589" s="0" t="s">
        <v>1553</v>
      </c>
      <c r="Q2589" s="198" t="n">
        <v>25000</v>
      </c>
      <c r="S2589" s="0" t="s">
        <v>1343</v>
      </c>
      <c r="T2589" s="0" t="s">
        <v>772</v>
      </c>
      <c r="U2589" s="200" t="n">
        <v>4.455</v>
      </c>
      <c r="V2589" s="0" t="s">
        <v>1599</v>
      </c>
      <c r="W2589" s="0" t="s">
        <v>1555</v>
      </c>
      <c r="X2589" s="0" t="s">
        <v>1556</v>
      </c>
      <c r="Y2589" s="0" t="s">
        <v>1376</v>
      </c>
      <c r="Z2589" s="0" t="s">
        <v>573</v>
      </c>
      <c r="AA2589" s="0" t="n">
        <v>789970</v>
      </c>
      <c r="AB2589" s="197" t="n">
        <v>37027.875</v>
      </c>
      <c r="AC2589" s="197" t="n">
        <v>37027.875</v>
      </c>
    </row>
    <row r="2590" customFormat="false" ht="12.75" hidden="false" customHeight="false" outlineLevel="0" collapsed="false">
      <c r="A2590" s="191" t="str">
        <f aca="false">B2590&amp;" "&amp;C2590&amp;" "&amp;D2590</f>
        <v>US Natural Gas Physical</v>
      </c>
      <c r="B2590" s="191" t="str">
        <f aca="false">IF((LEFT(N2590,2)="US"),"US","")</f>
        <v>US</v>
      </c>
      <c r="C2590" s="191" t="str">
        <f aca="false">M2590</f>
        <v>Natural Gas</v>
      </c>
      <c r="D2590" s="191" t="str">
        <f aca="false">IF(ISNUMBER(FIND("Phy",N2590))=TRUE(),"Physical","Financial")</f>
        <v>Physical</v>
      </c>
      <c r="E2590" s="191" t="n">
        <f aca="false">IF(VLOOKUP(S2590,'DD-Lookup'!$J$6:$L$50,3,FALSE())="Monthly",(YEAR(AC2590)-YEAR(AB2590))*12+MONTH(AC2590)-MONTH(AB2590)+1,(AC2590-AB2590+1))</f>
        <v>1</v>
      </c>
      <c r="F2590" s="220" t="n">
        <f aca="false">E2590*SUM(P2590:Q2590)</f>
        <v>10000</v>
      </c>
      <c r="G2590" s="196" t="n">
        <v>1247334</v>
      </c>
      <c r="H2590" s="197" t="n">
        <v>37026.3827546296</v>
      </c>
      <c r="I2590" s="0" t="s">
        <v>2720</v>
      </c>
      <c r="M2590" s="0" t="s">
        <v>927</v>
      </c>
      <c r="N2590" s="0" t="s">
        <v>1371</v>
      </c>
      <c r="O2590" s="0" t="s">
        <v>1703</v>
      </c>
      <c r="P2590" s="198" t="n">
        <v>10000</v>
      </c>
      <c r="S2590" s="0" t="s">
        <v>1343</v>
      </c>
      <c r="T2590" s="0" t="s">
        <v>772</v>
      </c>
      <c r="U2590" s="200" t="n">
        <v>4.35</v>
      </c>
      <c r="V2590" s="0" t="s">
        <v>2721</v>
      </c>
      <c r="W2590" s="0" t="s">
        <v>1705</v>
      </c>
      <c r="X2590" s="0" t="s">
        <v>1676</v>
      </c>
      <c r="Y2590" s="0" t="s">
        <v>1376</v>
      </c>
      <c r="Z2590" s="0" t="s">
        <v>573</v>
      </c>
      <c r="AA2590" s="0" t="n">
        <v>789971</v>
      </c>
      <c r="AB2590" s="197" t="n">
        <v>37027.875</v>
      </c>
      <c r="AC2590" s="197" t="n">
        <v>37027.875</v>
      </c>
    </row>
    <row r="2591" customFormat="false" ht="12.75" hidden="false" customHeight="false" outlineLevel="0" collapsed="false">
      <c r="A2591" s="191" t="str">
        <f aca="false">B2591&amp;" "&amp;C2591&amp;" "&amp;D2591</f>
        <v>US Natural Gas Physical</v>
      </c>
      <c r="B2591" s="191" t="str">
        <f aca="false">IF((LEFT(N2591,2)="US"),"US","")</f>
        <v>US</v>
      </c>
      <c r="C2591" s="191" t="str">
        <f aca="false">M2591</f>
        <v>Natural Gas</v>
      </c>
      <c r="D2591" s="191" t="str">
        <f aca="false">IF(ISNUMBER(FIND("Phy",N2591))=TRUE(),"Physical","Financial")</f>
        <v>Physical</v>
      </c>
      <c r="E2591" s="191" t="n">
        <f aca="false">IF(VLOOKUP(S2591,'DD-Lookup'!$J$6:$L$50,3,FALSE())="Monthly",(YEAR(AC2591)-YEAR(AB2591))*12+MONTH(AC2591)-MONTH(AB2591)+1,(AC2591-AB2591+1))</f>
        <v>1</v>
      </c>
      <c r="F2591" s="220" t="n">
        <f aca="false">E2591*SUM(P2591:Q2591)</f>
        <v>2901</v>
      </c>
      <c r="G2591" s="196" t="n">
        <v>1247335</v>
      </c>
      <c r="H2591" s="197" t="n">
        <v>37026.3827662037</v>
      </c>
      <c r="I2591" s="0" t="s">
        <v>2329</v>
      </c>
      <c r="M2591" s="0" t="s">
        <v>927</v>
      </c>
      <c r="N2591" s="0" t="s">
        <v>1371</v>
      </c>
      <c r="O2591" s="0" t="s">
        <v>1680</v>
      </c>
      <c r="Q2591" s="198" t="n">
        <v>2901</v>
      </c>
      <c r="S2591" s="0" t="s">
        <v>1343</v>
      </c>
      <c r="T2591" s="0" t="s">
        <v>772</v>
      </c>
      <c r="U2591" s="200" t="n">
        <v>4.36</v>
      </c>
      <c r="V2591" s="0" t="s">
        <v>2637</v>
      </c>
      <c r="W2591" s="0" t="s">
        <v>1682</v>
      </c>
      <c r="X2591" s="0" t="s">
        <v>1683</v>
      </c>
      <c r="Y2591" s="0" t="s">
        <v>1376</v>
      </c>
      <c r="Z2591" s="0" t="s">
        <v>573</v>
      </c>
      <c r="AA2591" s="0" t="n">
        <v>789972</v>
      </c>
      <c r="AB2591" s="197" t="n">
        <v>37027.875</v>
      </c>
      <c r="AC2591" s="197" t="n">
        <v>37027.875</v>
      </c>
    </row>
    <row r="2592" customFormat="false" ht="12.75" hidden="false" customHeight="false" outlineLevel="0" collapsed="false">
      <c r="A2592" s="191" t="str">
        <f aca="false">B2592&amp;" "&amp;C2592&amp;" "&amp;D2592</f>
        <v>US Natural Gas Physical</v>
      </c>
      <c r="B2592" s="191" t="str">
        <f aca="false">IF((LEFT(N2592,2)="US"),"US","")</f>
        <v>US</v>
      </c>
      <c r="C2592" s="191" t="str">
        <f aca="false">M2592</f>
        <v>Natural Gas</v>
      </c>
      <c r="D2592" s="191" t="str">
        <f aca="false">IF(ISNUMBER(FIND("Phy",N2592))=TRUE(),"Physical","Financial")</f>
        <v>Physical</v>
      </c>
      <c r="E2592" s="191" t="n">
        <f aca="false">IF(VLOOKUP(S2592,'DD-Lookup'!$J$6:$L$50,3,FALSE())="Monthly",(YEAR(AC2592)-YEAR(AB2592))*12+MONTH(AC2592)-MONTH(AB2592)+1,(AC2592-AB2592+1))</f>
        <v>1</v>
      </c>
      <c r="F2592" s="220" t="n">
        <f aca="false">E2592*SUM(P2592:Q2592)</f>
        <v>1674</v>
      </c>
      <c r="G2592" s="196" t="n">
        <v>1247336</v>
      </c>
      <c r="H2592" s="197" t="n">
        <v>37026.3827893519</v>
      </c>
      <c r="I2592" s="0" t="s">
        <v>1710</v>
      </c>
      <c r="M2592" s="0" t="s">
        <v>927</v>
      </c>
      <c r="N2592" s="0" t="s">
        <v>1371</v>
      </c>
      <c r="O2592" s="0" t="s">
        <v>1731</v>
      </c>
      <c r="P2592" s="198" t="n">
        <v>1674</v>
      </c>
      <c r="S2592" s="0" t="s">
        <v>1343</v>
      </c>
      <c r="T2592" s="0" t="s">
        <v>772</v>
      </c>
      <c r="U2592" s="200" t="n">
        <v>3.1</v>
      </c>
      <c r="V2592" s="0" t="s">
        <v>2706</v>
      </c>
      <c r="W2592" s="0" t="s">
        <v>1733</v>
      </c>
      <c r="X2592" s="0" t="s">
        <v>1676</v>
      </c>
      <c r="Y2592" s="0" t="s">
        <v>1376</v>
      </c>
      <c r="Z2592" s="0" t="s">
        <v>573</v>
      </c>
      <c r="AA2592" s="0" t="n">
        <v>789973</v>
      </c>
      <c r="AB2592" s="197" t="n">
        <v>37027.875</v>
      </c>
      <c r="AC2592" s="197" t="n">
        <v>37027.875</v>
      </c>
    </row>
    <row r="2593" customFormat="false" ht="12.75" hidden="false" customHeight="false" outlineLevel="0" collapsed="false">
      <c r="A2593" s="191" t="str">
        <f aca="false">B2593&amp;" "&amp;C2593&amp;" "&amp;D2593</f>
        <v>US Natural Gas Physical</v>
      </c>
      <c r="B2593" s="191" t="str">
        <f aca="false">IF((LEFT(N2593,2)="US"),"US","")</f>
        <v>US</v>
      </c>
      <c r="C2593" s="191" t="str">
        <f aca="false">M2593</f>
        <v>Natural Gas</v>
      </c>
      <c r="D2593" s="191" t="str">
        <f aca="false">IF(ISNUMBER(FIND("Phy",N2593))=TRUE(),"Physical","Financial")</f>
        <v>Physical</v>
      </c>
      <c r="E2593" s="191" t="n">
        <f aca="false">IF(VLOOKUP(S2593,'DD-Lookup'!$J$6:$L$50,3,FALSE())="Monthly",(YEAR(AC2593)-YEAR(AB2593))*12+MONTH(AC2593)-MONTH(AB2593)+1,(AC2593-AB2593+1))</f>
        <v>1</v>
      </c>
      <c r="F2593" s="220" t="n">
        <f aca="false">E2593*SUM(P2593:Q2593)</f>
        <v>1500</v>
      </c>
      <c r="G2593" s="196" t="n">
        <v>1247337</v>
      </c>
      <c r="H2593" s="197" t="n">
        <v>37026.3827893519</v>
      </c>
      <c r="I2593" s="0" t="s">
        <v>1647</v>
      </c>
      <c r="M2593" s="0" t="s">
        <v>927</v>
      </c>
      <c r="N2593" s="0" t="s">
        <v>1371</v>
      </c>
      <c r="O2593" s="0" t="s">
        <v>1503</v>
      </c>
      <c r="Q2593" s="198" t="n">
        <v>1500</v>
      </c>
      <c r="S2593" s="0" t="s">
        <v>1343</v>
      </c>
      <c r="T2593" s="0" t="s">
        <v>772</v>
      </c>
      <c r="U2593" s="200" t="n">
        <v>4.68</v>
      </c>
      <c r="V2593" s="0" t="s">
        <v>2779</v>
      </c>
      <c r="W2593" s="0" t="s">
        <v>1504</v>
      </c>
      <c r="X2593" s="0" t="s">
        <v>1505</v>
      </c>
      <c r="Y2593" s="0" t="s">
        <v>1376</v>
      </c>
      <c r="Z2593" s="0" t="s">
        <v>573</v>
      </c>
      <c r="AA2593" s="0" t="n">
        <v>789974</v>
      </c>
      <c r="AB2593" s="197" t="n">
        <v>37027.875</v>
      </c>
      <c r="AC2593" s="197" t="n">
        <v>37027.875</v>
      </c>
    </row>
    <row r="2594" customFormat="false" ht="12.75" hidden="false" customHeight="false" outlineLevel="0" collapsed="false">
      <c r="A2594" s="191" t="str">
        <f aca="false">B2594&amp;" "&amp;C2594&amp;" "&amp;D2594</f>
        <v>US Natural Gas Physical</v>
      </c>
      <c r="B2594" s="191" t="str">
        <f aca="false">IF((LEFT(N2594,2)="US"),"US","")</f>
        <v>US</v>
      </c>
      <c r="C2594" s="191" t="str">
        <f aca="false">M2594</f>
        <v>Natural Gas</v>
      </c>
      <c r="D2594" s="191" t="str">
        <f aca="false">IF(ISNUMBER(FIND("Phy",N2594))=TRUE(),"Physical","Financial")</f>
        <v>Physical</v>
      </c>
      <c r="E2594" s="191" t="n">
        <f aca="false">IF(VLOOKUP(S2594,'DD-Lookup'!$J$6:$L$50,3,FALSE())="Monthly",(YEAR(AC2594)-YEAR(AB2594))*12+MONTH(AC2594)-MONTH(AB2594)+1,(AC2594-AB2594+1))</f>
        <v>1</v>
      </c>
      <c r="F2594" s="220" t="n">
        <f aca="false">E2594*SUM(P2594:Q2594)</f>
        <v>5000</v>
      </c>
      <c r="G2594" s="196" t="n">
        <v>1247338</v>
      </c>
      <c r="H2594" s="197" t="n">
        <v>37026.3828587963</v>
      </c>
      <c r="I2594" s="0" t="s">
        <v>1377</v>
      </c>
      <c r="M2594" s="0" t="s">
        <v>927</v>
      </c>
      <c r="N2594" s="0" t="s">
        <v>1371</v>
      </c>
      <c r="O2594" s="0" t="s">
        <v>1423</v>
      </c>
      <c r="Q2594" s="198" t="n">
        <v>5000</v>
      </c>
      <c r="S2594" s="0" t="s">
        <v>1343</v>
      </c>
      <c r="T2594" s="0" t="s">
        <v>772</v>
      </c>
      <c r="U2594" s="200" t="n">
        <v>4.325</v>
      </c>
      <c r="V2594" s="0" t="s">
        <v>1458</v>
      </c>
      <c r="W2594" s="0" t="s">
        <v>1424</v>
      </c>
      <c r="X2594" s="0" t="s">
        <v>1425</v>
      </c>
      <c r="Y2594" s="0" t="s">
        <v>1376</v>
      </c>
      <c r="Z2594" s="0" t="s">
        <v>573</v>
      </c>
      <c r="AA2594" s="0" t="n">
        <v>789975</v>
      </c>
      <c r="AB2594" s="197" t="n">
        <v>37027.875</v>
      </c>
      <c r="AC2594" s="197" t="n">
        <v>37027.875</v>
      </c>
    </row>
    <row r="2595" customFormat="false" ht="12.75" hidden="false" customHeight="false" outlineLevel="0" collapsed="false">
      <c r="A2595" s="191" t="str">
        <f aca="false">B2595&amp;" "&amp;C2595&amp;" "&amp;D2595</f>
        <v>US Natural Gas Physical</v>
      </c>
      <c r="B2595" s="191" t="str">
        <f aca="false">IF((LEFT(N2595,2)="US"),"US","")</f>
        <v>US</v>
      </c>
      <c r="C2595" s="191" t="str">
        <f aca="false">M2595</f>
        <v>Natural Gas</v>
      </c>
      <c r="D2595" s="191" t="str">
        <f aca="false">IF(ISNUMBER(FIND("Phy",N2595))=TRUE(),"Physical","Financial")</f>
        <v>Physical</v>
      </c>
      <c r="E2595" s="191" t="n">
        <f aca="false">IF(VLOOKUP(S2595,'DD-Lookup'!$J$6:$L$50,3,FALSE())="Monthly",(YEAR(AC2595)-YEAR(AB2595))*12+MONTH(AC2595)-MONTH(AB2595)+1,(AC2595-AB2595+1))</f>
        <v>1</v>
      </c>
      <c r="F2595" s="220" t="n">
        <f aca="false">E2595*SUM(P2595:Q2595)</f>
        <v>5000</v>
      </c>
      <c r="G2595" s="196" t="n">
        <v>1247339</v>
      </c>
      <c r="H2595" s="197" t="n">
        <v>37026.3828935185</v>
      </c>
      <c r="I2595" s="0" t="s">
        <v>2217</v>
      </c>
      <c r="M2595" s="0" t="s">
        <v>927</v>
      </c>
      <c r="N2595" s="0" t="s">
        <v>1371</v>
      </c>
      <c r="O2595" s="0" t="s">
        <v>1503</v>
      </c>
      <c r="P2595" s="198" t="n">
        <v>5000</v>
      </c>
      <c r="S2595" s="0" t="s">
        <v>1343</v>
      </c>
      <c r="T2595" s="0" t="s">
        <v>772</v>
      </c>
      <c r="U2595" s="200" t="n">
        <v>4.67</v>
      </c>
      <c r="V2595" s="0" t="s">
        <v>2771</v>
      </c>
      <c r="W2595" s="0" t="s">
        <v>1504</v>
      </c>
      <c r="X2595" s="0" t="s">
        <v>1505</v>
      </c>
      <c r="Y2595" s="0" t="s">
        <v>1376</v>
      </c>
      <c r="Z2595" s="0" t="s">
        <v>573</v>
      </c>
      <c r="AA2595" s="0" t="n">
        <v>789976</v>
      </c>
      <c r="AB2595" s="197" t="n">
        <v>37027.875</v>
      </c>
      <c r="AC2595" s="197" t="n">
        <v>37027.875</v>
      </c>
    </row>
    <row r="2596" customFormat="false" ht="12.75" hidden="false" customHeight="false" outlineLevel="0" collapsed="false">
      <c r="A2596" s="191" t="str">
        <f aca="false">B2596&amp;" "&amp;C2596&amp;" "&amp;D2596</f>
        <v>US Natural Gas Physical</v>
      </c>
      <c r="B2596" s="191" t="str">
        <f aca="false">IF((LEFT(N2596,2)="US"),"US","")</f>
        <v>US</v>
      </c>
      <c r="C2596" s="191" t="str">
        <f aca="false">M2596</f>
        <v>Natural Gas</v>
      </c>
      <c r="D2596" s="191" t="str">
        <f aca="false">IF(ISNUMBER(FIND("Phy",N2596))=TRUE(),"Physical","Financial")</f>
        <v>Physical</v>
      </c>
      <c r="E2596" s="191" t="n">
        <f aca="false">IF(VLOOKUP(S2596,'DD-Lookup'!$J$6:$L$50,3,FALSE())="Monthly",(YEAR(AC2596)-YEAR(AB2596))*12+MONTH(AC2596)-MONTH(AB2596)+1,(AC2596-AB2596+1))</f>
        <v>1</v>
      </c>
      <c r="F2596" s="220" t="n">
        <f aca="false">E2596*SUM(P2596:Q2596)</f>
        <v>5000</v>
      </c>
      <c r="G2596" s="196" t="n">
        <v>1247340</v>
      </c>
      <c r="H2596" s="197" t="n">
        <v>37026.3829166667</v>
      </c>
      <c r="I2596" s="0" t="s">
        <v>2236</v>
      </c>
      <c r="M2596" s="0" t="s">
        <v>927</v>
      </c>
      <c r="N2596" s="0" t="s">
        <v>1371</v>
      </c>
      <c r="O2596" s="0" t="s">
        <v>1534</v>
      </c>
      <c r="Q2596" s="198" t="n">
        <v>5000</v>
      </c>
      <c r="S2596" s="0" t="s">
        <v>1343</v>
      </c>
      <c r="T2596" s="0" t="s">
        <v>772</v>
      </c>
      <c r="U2596" s="200" t="n">
        <v>4.665</v>
      </c>
      <c r="V2596" s="0" t="s">
        <v>2237</v>
      </c>
      <c r="W2596" s="0" t="s">
        <v>1504</v>
      </c>
      <c r="X2596" s="0" t="s">
        <v>1505</v>
      </c>
      <c r="Y2596" s="0" t="s">
        <v>1376</v>
      </c>
      <c r="Z2596" s="0" t="s">
        <v>573</v>
      </c>
      <c r="AA2596" s="0" t="n">
        <v>789977</v>
      </c>
      <c r="AB2596" s="197" t="n">
        <v>37027.875</v>
      </c>
      <c r="AC2596" s="197" t="n">
        <v>37027.875</v>
      </c>
    </row>
    <row r="2597" customFormat="false" ht="12.75" hidden="false" customHeight="false" outlineLevel="0" collapsed="false">
      <c r="A2597" s="191" t="str">
        <f aca="false">B2597&amp;" "&amp;C2597&amp;" "&amp;D2597</f>
        <v>US Natural Gas Physical</v>
      </c>
      <c r="B2597" s="191" t="str">
        <f aca="false">IF((LEFT(N2597,2)="US"),"US","")</f>
        <v>US</v>
      </c>
      <c r="C2597" s="191" t="str">
        <f aca="false">M2597</f>
        <v>Natural Gas</v>
      </c>
      <c r="D2597" s="191" t="str">
        <f aca="false">IF(ISNUMBER(FIND("Phy",N2597))=TRUE(),"Physical","Financial")</f>
        <v>Physical</v>
      </c>
      <c r="E2597" s="191" t="n">
        <f aca="false">IF(VLOOKUP(S2597,'DD-Lookup'!$J$6:$L$50,3,FALSE())="Monthly",(YEAR(AC2597)-YEAR(AB2597))*12+MONTH(AC2597)-MONTH(AB2597)+1,(AC2597-AB2597+1))</f>
        <v>1</v>
      </c>
      <c r="F2597" s="220" t="n">
        <f aca="false">E2597*SUM(P2597:Q2597)</f>
        <v>10000</v>
      </c>
      <c r="G2597" s="196" t="n">
        <v>1247341</v>
      </c>
      <c r="H2597" s="197" t="n">
        <v>37026.3829166667</v>
      </c>
      <c r="I2597" s="0" t="s">
        <v>1352</v>
      </c>
      <c r="M2597" s="0" t="s">
        <v>927</v>
      </c>
      <c r="N2597" s="0" t="s">
        <v>1371</v>
      </c>
      <c r="O2597" s="0" t="s">
        <v>1372</v>
      </c>
      <c r="Q2597" s="198" t="n">
        <v>10000</v>
      </c>
      <c r="S2597" s="0" t="s">
        <v>1343</v>
      </c>
      <c r="T2597" s="0" t="s">
        <v>772</v>
      </c>
      <c r="U2597" s="200" t="n">
        <v>4.5525</v>
      </c>
      <c r="V2597" s="0" t="s">
        <v>2623</v>
      </c>
      <c r="W2597" s="0" t="s">
        <v>1374</v>
      </c>
      <c r="X2597" s="0" t="s">
        <v>1375</v>
      </c>
      <c r="Y2597" s="0" t="s">
        <v>1376</v>
      </c>
      <c r="Z2597" s="0" t="s">
        <v>573</v>
      </c>
      <c r="AA2597" s="0" t="n">
        <v>789978</v>
      </c>
      <c r="AB2597" s="197" t="n">
        <v>37027.875</v>
      </c>
      <c r="AC2597" s="197" t="n">
        <v>37027.875</v>
      </c>
    </row>
    <row r="2598" customFormat="false" ht="12.75" hidden="false" customHeight="false" outlineLevel="0" collapsed="false">
      <c r="A2598" s="191" t="str">
        <f aca="false">B2598&amp;" "&amp;C2598&amp;" "&amp;D2598</f>
        <v>US Natural Gas Physical</v>
      </c>
      <c r="B2598" s="191" t="str">
        <f aca="false">IF((LEFT(N2598,2)="US"),"US","")</f>
        <v>US</v>
      </c>
      <c r="C2598" s="191" t="str">
        <f aca="false">M2598</f>
        <v>Natural Gas</v>
      </c>
      <c r="D2598" s="191" t="str">
        <f aca="false">IF(ISNUMBER(FIND("Phy",N2598))=TRUE(),"Physical","Financial")</f>
        <v>Physical</v>
      </c>
      <c r="E2598" s="191" t="n">
        <f aca="false">IF(VLOOKUP(S2598,'DD-Lookup'!$J$6:$L$50,3,FALSE())="Monthly",(YEAR(AC2598)-YEAR(AB2598))*12+MONTH(AC2598)-MONTH(AB2598)+1,(AC2598-AB2598+1))</f>
        <v>1</v>
      </c>
      <c r="F2598" s="220" t="n">
        <f aca="false">E2598*SUM(P2598:Q2598)</f>
        <v>336</v>
      </c>
      <c r="G2598" s="196" t="n">
        <v>1247342</v>
      </c>
      <c r="H2598" s="197" t="n">
        <v>37026.3829282407</v>
      </c>
      <c r="I2598" s="0" t="s">
        <v>2000</v>
      </c>
      <c r="M2598" s="0" t="s">
        <v>927</v>
      </c>
      <c r="N2598" s="0" t="s">
        <v>1371</v>
      </c>
      <c r="O2598" s="0" t="s">
        <v>2190</v>
      </c>
      <c r="Q2598" s="198" t="n">
        <v>336</v>
      </c>
      <c r="S2598" s="0" t="s">
        <v>1343</v>
      </c>
      <c r="T2598" s="0" t="s">
        <v>772</v>
      </c>
      <c r="U2598" s="200" t="n">
        <v>4.5713</v>
      </c>
      <c r="V2598" s="0" t="s">
        <v>2109</v>
      </c>
      <c r="W2598" s="0" t="s">
        <v>1374</v>
      </c>
      <c r="X2598" s="0" t="s">
        <v>1375</v>
      </c>
      <c r="Y2598" s="0" t="s">
        <v>1376</v>
      </c>
      <c r="Z2598" s="0" t="s">
        <v>573</v>
      </c>
      <c r="AA2598" s="0" t="n">
        <v>789979</v>
      </c>
      <c r="AB2598" s="197" t="n">
        <v>37027.875</v>
      </c>
      <c r="AC2598" s="197" t="n">
        <v>37027.875</v>
      </c>
    </row>
    <row r="2599" customFormat="false" ht="12.75" hidden="false" customHeight="false" outlineLevel="0" collapsed="false">
      <c r="A2599" s="191" t="str">
        <f aca="false">B2599&amp;" "&amp;C2599&amp;" "&amp;D2599</f>
        <v>US Natural Gas Financial</v>
      </c>
      <c r="B2599" s="191" t="str">
        <f aca="false">IF((LEFT(N2599,2)="US"),"US","")</f>
        <v>US</v>
      </c>
      <c r="C2599" s="191" t="str">
        <f aca="false">M2599</f>
        <v>Natural Gas</v>
      </c>
      <c r="D2599" s="191" t="str">
        <f aca="false">IF(ISNUMBER(FIND("Phy",N2599))=TRUE(),"Physical","Financial")</f>
        <v>Financial</v>
      </c>
      <c r="E2599" s="191" t="n">
        <f aca="false">IF(VLOOKUP(S2599,'DD-Lookup'!$J$6:$L$50,3,FALSE())="Monthly",(YEAR(AC2599)-YEAR(AB2599))*12+MONTH(AC2599)-MONTH(AB2599)+1,(AC2599-AB2599+1))</f>
        <v>30</v>
      </c>
      <c r="F2599" s="220" t="n">
        <f aca="false">E2599*SUM(P2599:Q2599)</f>
        <v>450000</v>
      </c>
      <c r="G2599" s="196" t="n">
        <v>1247344</v>
      </c>
      <c r="H2599" s="197" t="n">
        <v>37026.382962963</v>
      </c>
      <c r="I2599" s="0" t="s">
        <v>616</v>
      </c>
      <c r="M2599" s="0" t="s">
        <v>927</v>
      </c>
      <c r="N2599" s="0" t="s">
        <v>1341</v>
      </c>
      <c r="O2599" s="0" t="s">
        <v>1342</v>
      </c>
      <c r="Q2599" s="198" t="n">
        <v>15000</v>
      </c>
      <c r="S2599" s="0" t="s">
        <v>1343</v>
      </c>
      <c r="T2599" s="0" t="s">
        <v>772</v>
      </c>
      <c r="U2599" s="200" t="n">
        <v>4.505</v>
      </c>
      <c r="V2599" s="0" t="s">
        <v>2393</v>
      </c>
      <c r="W2599" s="0" t="s">
        <v>1345</v>
      </c>
      <c r="X2599" s="0" t="s">
        <v>1346</v>
      </c>
      <c r="Y2599" s="0" t="s">
        <v>893</v>
      </c>
      <c r="Z2599" s="0" t="s">
        <v>573</v>
      </c>
      <c r="AA2599" s="0" t="s">
        <v>2780</v>
      </c>
      <c r="AB2599" s="197" t="n">
        <v>37043.875</v>
      </c>
      <c r="AC2599" s="197" t="n">
        <v>37072.875</v>
      </c>
      <c r="AD2599" s="0" t="n">
        <f aca="false">(AC2599-AB2599+1)*SUM(P2599:Q2599)</f>
        <v>450000</v>
      </c>
    </row>
    <row r="2600" customFormat="false" ht="12.75" hidden="false" customHeight="false" outlineLevel="0" collapsed="false">
      <c r="A2600" s="191" t="str">
        <f aca="false">B2600&amp;" "&amp;C2600&amp;" "&amp;D2600</f>
        <v>US Natural Gas Physical</v>
      </c>
      <c r="B2600" s="191" t="str">
        <f aca="false">IF((LEFT(N2600,2)="US"),"US","")</f>
        <v>US</v>
      </c>
      <c r="C2600" s="191" t="str">
        <f aca="false">M2600</f>
        <v>Natural Gas</v>
      </c>
      <c r="D2600" s="191" t="str">
        <f aca="false">IF(ISNUMBER(FIND("Phy",N2600))=TRUE(),"Physical","Financial")</f>
        <v>Physical</v>
      </c>
      <c r="E2600" s="191" t="n">
        <f aca="false">IF(VLOOKUP(S2600,'DD-Lookup'!$J$6:$L$50,3,FALSE())="Monthly",(YEAR(AC2600)-YEAR(AB2600))*12+MONTH(AC2600)-MONTH(AB2600)+1,(AC2600-AB2600+1))</f>
        <v>1</v>
      </c>
      <c r="F2600" s="220" t="n">
        <f aca="false">E2600*SUM(P2600:Q2600)</f>
        <v>5000</v>
      </c>
      <c r="G2600" s="196" t="n">
        <v>1247343</v>
      </c>
      <c r="H2600" s="197" t="n">
        <v>37026.382962963</v>
      </c>
      <c r="I2600" s="0" t="s">
        <v>1251</v>
      </c>
      <c r="M2600" s="0" t="s">
        <v>927</v>
      </c>
      <c r="N2600" s="0" t="s">
        <v>1371</v>
      </c>
      <c r="O2600" s="0" t="s">
        <v>1457</v>
      </c>
      <c r="Q2600" s="198" t="n">
        <v>5000</v>
      </c>
      <c r="S2600" s="0" t="s">
        <v>1343</v>
      </c>
      <c r="T2600" s="0" t="s">
        <v>772</v>
      </c>
      <c r="U2600" s="200" t="n">
        <v>4.4</v>
      </c>
      <c r="V2600" s="0" t="s">
        <v>1373</v>
      </c>
      <c r="W2600" s="0" t="s">
        <v>1459</v>
      </c>
      <c r="X2600" s="0" t="s">
        <v>1460</v>
      </c>
      <c r="Y2600" s="0" t="s">
        <v>1376</v>
      </c>
      <c r="Z2600" s="0" t="s">
        <v>573</v>
      </c>
      <c r="AA2600" s="0" t="n">
        <v>789982</v>
      </c>
      <c r="AB2600" s="197" t="n">
        <v>37027.875</v>
      </c>
      <c r="AC2600" s="197" t="n">
        <v>37027.875</v>
      </c>
    </row>
    <row r="2601" customFormat="false" ht="12.75" hidden="false" customHeight="false" outlineLevel="0" collapsed="false">
      <c r="A2601" s="191" t="str">
        <f aca="false">B2601&amp;" "&amp;C2601&amp;" "&amp;D2601</f>
        <v>US Natural Gas Physical</v>
      </c>
      <c r="B2601" s="191" t="str">
        <f aca="false">IF((LEFT(N2601,2)="US"),"US","")</f>
        <v>US</v>
      </c>
      <c r="C2601" s="191" t="str">
        <f aca="false">M2601</f>
        <v>Natural Gas</v>
      </c>
      <c r="D2601" s="191" t="str">
        <f aca="false">IF(ISNUMBER(FIND("Phy",N2601))=TRUE(),"Physical","Financial")</f>
        <v>Physical</v>
      </c>
      <c r="E2601" s="191" t="n">
        <f aca="false">IF(VLOOKUP(S2601,'DD-Lookup'!$J$6:$L$50,3,FALSE())="Monthly",(YEAR(AC2601)-YEAR(AB2601))*12+MONTH(AC2601)-MONTH(AB2601)+1,(AC2601-AB2601+1))</f>
        <v>1</v>
      </c>
      <c r="F2601" s="220" t="n">
        <f aca="false">E2601*SUM(P2601:Q2601)</f>
        <v>5000</v>
      </c>
      <c r="G2601" s="196" t="n">
        <v>1247345</v>
      </c>
      <c r="H2601" s="197" t="n">
        <v>37026.382962963</v>
      </c>
      <c r="I2601" s="0" t="s">
        <v>2217</v>
      </c>
      <c r="M2601" s="0" t="s">
        <v>927</v>
      </c>
      <c r="N2601" s="0" t="s">
        <v>1371</v>
      </c>
      <c r="O2601" s="0" t="s">
        <v>1503</v>
      </c>
      <c r="P2601" s="198" t="n">
        <v>5000</v>
      </c>
      <c r="S2601" s="0" t="s">
        <v>1343</v>
      </c>
      <c r="T2601" s="0" t="s">
        <v>772</v>
      </c>
      <c r="U2601" s="200" t="n">
        <v>4.665</v>
      </c>
      <c r="V2601" s="0" t="s">
        <v>2218</v>
      </c>
      <c r="W2601" s="0" t="s">
        <v>1504</v>
      </c>
      <c r="X2601" s="0" t="s">
        <v>1505</v>
      </c>
      <c r="Y2601" s="0" t="s">
        <v>1376</v>
      </c>
      <c r="Z2601" s="0" t="s">
        <v>573</v>
      </c>
      <c r="AA2601" s="0" t="n">
        <v>789981</v>
      </c>
      <c r="AB2601" s="197" t="n">
        <v>37027.875</v>
      </c>
      <c r="AC2601" s="197" t="n">
        <v>37027.875</v>
      </c>
    </row>
    <row r="2602" customFormat="false" ht="12.75" hidden="false" customHeight="false" outlineLevel="0" collapsed="false">
      <c r="A2602" s="191" t="str">
        <f aca="false">B2602&amp;" "&amp;C2602&amp;" "&amp;D2602</f>
        <v>US Natural Gas Physical</v>
      </c>
      <c r="B2602" s="191" t="str">
        <f aca="false">IF((LEFT(N2602,2)="US"),"US","")</f>
        <v>US</v>
      </c>
      <c r="C2602" s="191" t="str">
        <f aca="false">M2602</f>
        <v>Natural Gas</v>
      </c>
      <c r="D2602" s="191" t="str">
        <f aca="false">IF(ISNUMBER(FIND("Phy",N2602))=TRUE(),"Physical","Financial")</f>
        <v>Physical</v>
      </c>
      <c r="E2602" s="191" t="n">
        <f aca="false">IF(VLOOKUP(S2602,'DD-Lookup'!$J$6:$L$50,3,FALSE())="Monthly",(YEAR(AC2602)-YEAR(AB2602))*12+MONTH(AC2602)-MONTH(AB2602)+1,(AC2602-AB2602+1))</f>
        <v>1</v>
      </c>
      <c r="F2602" s="220" t="n">
        <f aca="false">E2602*SUM(P2602:Q2602)</f>
        <v>10000</v>
      </c>
      <c r="G2602" s="196" t="n">
        <v>1247346</v>
      </c>
      <c r="H2602" s="197" t="n">
        <v>37026.3829861111</v>
      </c>
      <c r="I2602" s="0" t="s">
        <v>2652</v>
      </c>
      <c r="M2602" s="0" t="s">
        <v>927</v>
      </c>
      <c r="N2602" s="0" t="s">
        <v>1371</v>
      </c>
      <c r="O2602" s="0" t="s">
        <v>1372</v>
      </c>
      <c r="Q2602" s="198" t="n">
        <v>10000</v>
      </c>
      <c r="S2602" s="0" t="s">
        <v>1343</v>
      </c>
      <c r="T2602" s="0" t="s">
        <v>772</v>
      </c>
      <c r="U2602" s="200" t="n">
        <v>4.5538</v>
      </c>
      <c r="V2602" s="0" t="s">
        <v>2653</v>
      </c>
      <c r="W2602" s="0" t="s">
        <v>1374</v>
      </c>
      <c r="X2602" s="0" t="s">
        <v>1375</v>
      </c>
      <c r="Y2602" s="0" t="s">
        <v>1376</v>
      </c>
      <c r="Z2602" s="0" t="s">
        <v>573</v>
      </c>
      <c r="AA2602" s="0" t="n">
        <v>789983</v>
      </c>
      <c r="AB2602" s="197" t="n">
        <v>37027.875</v>
      </c>
      <c r="AC2602" s="197" t="n">
        <v>37027.875</v>
      </c>
    </row>
    <row r="2603" customFormat="false" ht="12.75" hidden="false" customHeight="false" outlineLevel="0" collapsed="false">
      <c r="A2603" s="191" t="str">
        <f aca="false">B2603&amp;" "&amp;C2603&amp;" "&amp;D2603</f>
        <v>US Natural Gas Physical</v>
      </c>
      <c r="B2603" s="191" t="str">
        <f aca="false">IF((LEFT(N2603,2)="US"),"US","")</f>
        <v>US</v>
      </c>
      <c r="C2603" s="191" t="str">
        <f aca="false">M2603</f>
        <v>Natural Gas</v>
      </c>
      <c r="D2603" s="191" t="str">
        <f aca="false">IF(ISNUMBER(FIND("Phy",N2603))=TRUE(),"Physical","Financial")</f>
        <v>Physical</v>
      </c>
      <c r="E2603" s="191" t="n">
        <f aca="false">IF(VLOOKUP(S2603,'DD-Lookup'!$J$6:$L$50,3,FALSE())="Monthly",(YEAR(AC2603)-YEAR(AB2603))*12+MONTH(AC2603)-MONTH(AB2603)+1,(AC2603-AB2603+1))</f>
        <v>1</v>
      </c>
      <c r="F2603" s="220" t="n">
        <f aca="false">E2603*SUM(P2603:Q2603)</f>
        <v>5000</v>
      </c>
      <c r="G2603" s="196" t="n">
        <v>1247347</v>
      </c>
      <c r="H2603" s="197" t="n">
        <v>37026.3830092593</v>
      </c>
      <c r="I2603" s="0" t="s">
        <v>1929</v>
      </c>
      <c r="M2603" s="0" t="s">
        <v>927</v>
      </c>
      <c r="N2603" s="0" t="s">
        <v>1371</v>
      </c>
      <c r="O2603" s="0" t="s">
        <v>1534</v>
      </c>
      <c r="P2603" s="198" t="n">
        <v>5000</v>
      </c>
      <c r="S2603" s="0" t="s">
        <v>1343</v>
      </c>
      <c r="T2603" s="0" t="s">
        <v>772</v>
      </c>
      <c r="U2603" s="200" t="n">
        <v>4.66</v>
      </c>
      <c r="V2603" s="0" t="s">
        <v>1930</v>
      </c>
      <c r="W2603" s="0" t="s">
        <v>1504</v>
      </c>
      <c r="X2603" s="0" t="s">
        <v>1505</v>
      </c>
      <c r="Y2603" s="0" t="s">
        <v>1376</v>
      </c>
      <c r="Z2603" s="0" t="s">
        <v>573</v>
      </c>
      <c r="AA2603" s="0" t="n">
        <v>789984</v>
      </c>
      <c r="AB2603" s="197" t="n">
        <v>37027.875</v>
      </c>
      <c r="AC2603" s="197" t="n">
        <v>37027.875</v>
      </c>
    </row>
    <row r="2604" customFormat="false" ht="12.75" hidden="false" customHeight="false" outlineLevel="0" collapsed="false">
      <c r="A2604" s="191" t="str">
        <f aca="false">B2604&amp;" "&amp;C2604&amp;" "&amp;D2604</f>
        <v>US Natural Gas Physical</v>
      </c>
      <c r="B2604" s="191" t="str">
        <f aca="false">IF((LEFT(N2604,2)="US"),"US","")</f>
        <v>US</v>
      </c>
      <c r="C2604" s="191" t="str">
        <f aca="false">M2604</f>
        <v>Natural Gas</v>
      </c>
      <c r="D2604" s="191" t="str">
        <f aca="false">IF(ISNUMBER(FIND("Phy",N2604))=TRUE(),"Physical","Financial")</f>
        <v>Physical</v>
      </c>
      <c r="E2604" s="191" t="n">
        <f aca="false">IF(VLOOKUP(S2604,'DD-Lookup'!$J$6:$L$50,3,FALSE())="Monthly",(YEAR(AC2604)-YEAR(AB2604))*12+MONTH(AC2604)-MONTH(AB2604)+1,(AC2604-AB2604+1))</f>
        <v>1</v>
      </c>
      <c r="F2604" s="220" t="n">
        <f aca="false">E2604*SUM(P2604:Q2604)</f>
        <v>4750</v>
      </c>
      <c r="G2604" s="196" t="n">
        <v>1247348</v>
      </c>
      <c r="H2604" s="197" t="n">
        <v>37026.3830092593</v>
      </c>
      <c r="I2604" s="0" t="s">
        <v>1219</v>
      </c>
      <c r="M2604" s="0" t="s">
        <v>927</v>
      </c>
      <c r="N2604" s="0" t="s">
        <v>1371</v>
      </c>
      <c r="O2604" s="0" t="s">
        <v>1633</v>
      </c>
      <c r="P2604" s="198" t="n">
        <v>4750</v>
      </c>
      <c r="S2604" s="0" t="s">
        <v>1343</v>
      </c>
      <c r="T2604" s="0" t="s">
        <v>772</v>
      </c>
      <c r="U2604" s="200" t="n">
        <v>4.79</v>
      </c>
      <c r="V2604" s="0" t="s">
        <v>2172</v>
      </c>
      <c r="W2604" s="0" t="s">
        <v>1635</v>
      </c>
      <c r="X2604" s="0" t="s">
        <v>1636</v>
      </c>
      <c r="Y2604" s="0" t="s">
        <v>1376</v>
      </c>
      <c r="Z2604" s="0" t="s">
        <v>573</v>
      </c>
      <c r="AA2604" s="0" t="n">
        <v>789986</v>
      </c>
      <c r="AB2604" s="197" t="n">
        <v>37027.875</v>
      </c>
      <c r="AC2604" s="197" t="n">
        <v>37027.875</v>
      </c>
    </row>
    <row r="2605" customFormat="false" ht="12.75" hidden="false" customHeight="false" outlineLevel="0" collapsed="false">
      <c r="A2605" s="191" t="str">
        <f aca="false">B2605&amp;" "&amp;C2605&amp;" "&amp;D2605</f>
        <v>US Natural Gas Physical</v>
      </c>
      <c r="B2605" s="191" t="str">
        <f aca="false">IF((LEFT(N2605,2)="US"),"US","")</f>
        <v>US</v>
      </c>
      <c r="C2605" s="191" t="str">
        <f aca="false">M2605</f>
        <v>Natural Gas</v>
      </c>
      <c r="D2605" s="191" t="str">
        <f aca="false">IF(ISNUMBER(FIND("Phy",N2605))=TRUE(),"Physical","Financial")</f>
        <v>Physical</v>
      </c>
      <c r="E2605" s="191" t="n">
        <f aca="false">IF(VLOOKUP(S2605,'DD-Lookup'!$J$6:$L$50,3,FALSE())="Monthly",(YEAR(AC2605)-YEAR(AB2605))*12+MONTH(AC2605)-MONTH(AB2605)+1,(AC2605-AB2605+1))</f>
        <v>1</v>
      </c>
      <c r="F2605" s="220" t="n">
        <f aca="false">E2605*SUM(P2605:Q2605)</f>
        <v>500</v>
      </c>
      <c r="G2605" s="196" t="n">
        <v>1247349</v>
      </c>
      <c r="H2605" s="197" t="n">
        <v>37026.3830208333</v>
      </c>
      <c r="I2605" s="0" t="s">
        <v>2781</v>
      </c>
      <c r="M2605" s="0" t="s">
        <v>927</v>
      </c>
      <c r="N2605" s="0" t="s">
        <v>1371</v>
      </c>
      <c r="O2605" s="0" t="s">
        <v>1612</v>
      </c>
      <c r="P2605" s="198" t="n">
        <v>500</v>
      </c>
      <c r="S2605" s="0" t="s">
        <v>1343</v>
      </c>
      <c r="T2605" s="0" t="s">
        <v>772</v>
      </c>
      <c r="U2605" s="200" t="n">
        <v>4.68</v>
      </c>
      <c r="V2605" s="0" t="s">
        <v>2782</v>
      </c>
      <c r="W2605" s="0" t="s">
        <v>1614</v>
      </c>
      <c r="X2605" s="0" t="s">
        <v>1615</v>
      </c>
      <c r="Y2605" s="0" t="s">
        <v>1376</v>
      </c>
      <c r="Z2605" s="0" t="s">
        <v>573</v>
      </c>
      <c r="AA2605" s="0" t="n">
        <v>789985</v>
      </c>
      <c r="AB2605" s="197" t="n">
        <v>37027.875</v>
      </c>
      <c r="AC2605" s="197" t="n">
        <v>37027.875</v>
      </c>
    </row>
    <row r="2606" customFormat="false" ht="12.75" hidden="false" customHeight="false" outlineLevel="0" collapsed="false">
      <c r="A2606" s="191" t="str">
        <f aca="false">B2606&amp;" "&amp;C2606&amp;" "&amp;D2606</f>
        <v>US Natural Gas Physical</v>
      </c>
      <c r="B2606" s="191" t="str">
        <f aca="false">IF((LEFT(N2606,2)="US"),"US","")</f>
        <v>US</v>
      </c>
      <c r="C2606" s="191" t="str">
        <f aca="false">M2606</f>
        <v>Natural Gas</v>
      </c>
      <c r="D2606" s="191" t="str">
        <f aca="false">IF(ISNUMBER(FIND("Phy",N2606))=TRUE(),"Physical","Financial")</f>
        <v>Physical</v>
      </c>
      <c r="E2606" s="191" t="n">
        <f aca="false">IF(VLOOKUP(S2606,'DD-Lookup'!$J$6:$L$50,3,FALSE())="Monthly",(YEAR(AC2606)-YEAR(AB2606))*12+MONTH(AC2606)-MONTH(AB2606)+1,(AC2606-AB2606+1))</f>
        <v>1</v>
      </c>
      <c r="F2606" s="220" t="n">
        <f aca="false">E2606*SUM(P2606:Q2606)</f>
        <v>333</v>
      </c>
      <c r="G2606" s="196" t="n">
        <v>1247350</v>
      </c>
      <c r="H2606" s="197" t="n">
        <v>37026.3830555556</v>
      </c>
      <c r="I2606" s="0" t="s">
        <v>1647</v>
      </c>
      <c r="M2606" s="0" t="s">
        <v>927</v>
      </c>
      <c r="N2606" s="0" t="s">
        <v>1371</v>
      </c>
      <c r="O2606" s="0" t="s">
        <v>1534</v>
      </c>
      <c r="P2606" s="198" t="n">
        <v>333</v>
      </c>
      <c r="S2606" s="0" t="s">
        <v>1343</v>
      </c>
      <c r="T2606" s="0" t="s">
        <v>772</v>
      </c>
      <c r="U2606" s="200" t="n">
        <v>4.655</v>
      </c>
      <c r="V2606" s="0" t="s">
        <v>2779</v>
      </c>
      <c r="W2606" s="0" t="s">
        <v>1504</v>
      </c>
      <c r="X2606" s="0" t="s">
        <v>1505</v>
      </c>
      <c r="Y2606" s="0" t="s">
        <v>1376</v>
      </c>
      <c r="Z2606" s="0" t="s">
        <v>573</v>
      </c>
      <c r="AA2606" s="0" t="n">
        <v>789987</v>
      </c>
      <c r="AB2606" s="197" t="n">
        <v>37027.875</v>
      </c>
      <c r="AC2606" s="197" t="n">
        <v>37027.875</v>
      </c>
    </row>
    <row r="2607" customFormat="false" ht="12.75" hidden="false" customHeight="false" outlineLevel="0" collapsed="false">
      <c r="A2607" s="191" t="str">
        <f aca="false">B2607&amp;" "&amp;C2607&amp;" "&amp;D2607</f>
        <v>US Natural Gas Physical</v>
      </c>
      <c r="B2607" s="191" t="str">
        <f aca="false">IF((LEFT(N2607,2)="US"),"US","")</f>
        <v>US</v>
      </c>
      <c r="C2607" s="191" t="str">
        <f aca="false">M2607</f>
        <v>Natural Gas</v>
      </c>
      <c r="D2607" s="191" t="str">
        <f aca="false">IF(ISNUMBER(FIND("Phy",N2607))=TRUE(),"Physical","Financial")</f>
        <v>Physical</v>
      </c>
      <c r="E2607" s="191" t="n">
        <f aca="false">IF(VLOOKUP(S2607,'DD-Lookup'!$J$6:$L$50,3,FALSE())="Monthly",(YEAR(AC2607)-YEAR(AB2607))*12+MONTH(AC2607)-MONTH(AB2607)+1,(AC2607-AB2607+1))</f>
        <v>1</v>
      </c>
      <c r="F2607" s="220" t="n">
        <f aca="false">E2607*SUM(P2607:Q2607)</f>
        <v>10000</v>
      </c>
      <c r="G2607" s="196" t="n">
        <v>1247351</v>
      </c>
      <c r="H2607" s="197" t="n">
        <v>37026.3832291667</v>
      </c>
      <c r="I2607" s="0" t="s">
        <v>2282</v>
      </c>
      <c r="M2607" s="0" t="s">
        <v>927</v>
      </c>
      <c r="N2607" s="0" t="s">
        <v>1371</v>
      </c>
      <c r="O2607" s="0" t="s">
        <v>1372</v>
      </c>
      <c r="Q2607" s="198" t="n">
        <v>10000</v>
      </c>
      <c r="S2607" s="0" t="s">
        <v>1343</v>
      </c>
      <c r="T2607" s="0" t="s">
        <v>772</v>
      </c>
      <c r="U2607" s="200" t="n">
        <v>4.555</v>
      </c>
      <c r="V2607" s="0" t="s">
        <v>2283</v>
      </c>
      <c r="W2607" s="0" t="s">
        <v>1374</v>
      </c>
      <c r="X2607" s="0" t="s">
        <v>1375</v>
      </c>
      <c r="Y2607" s="0" t="s">
        <v>1376</v>
      </c>
      <c r="Z2607" s="0" t="s">
        <v>573</v>
      </c>
      <c r="AA2607" s="0" t="n">
        <v>789988</v>
      </c>
      <c r="AB2607" s="197" t="n">
        <v>37027.875</v>
      </c>
      <c r="AC2607" s="197" t="n">
        <v>37027.875</v>
      </c>
    </row>
    <row r="2608" customFormat="false" ht="12.75" hidden="false" customHeight="false" outlineLevel="0" collapsed="false">
      <c r="A2608" s="191" t="str">
        <f aca="false">B2608&amp;" "&amp;C2608&amp;" "&amp;D2608</f>
        <v>US Natural Gas Physical</v>
      </c>
      <c r="B2608" s="191" t="str">
        <f aca="false">IF((LEFT(N2608,2)="US"),"US","")</f>
        <v>US</v>
      </c>
      <c r="C2608" s="191" t="str">
        <f aca="false">M2608</f>
        <v>Natural Gas</v>
      </c>
      <c r="D2608" s="191" t="str">
        <f aca="false">IF(ISNUMBER(FIND("Phy",N2608))=TRUE(),"Physical","Financial")</f>
        <v>Physical</v>
      </c>
      <c r="E2608" s="191" t="n">
        <f aca="false">IF(VLOOKUP(S2608,'DD-Lookup'!$J$6:$L$50,3,FALSE())="Monthly",(YEAR(AC2608)-YEAR(AB2608))*12+MONTH(AC2608)-MONTH(AB2608)+1,(AC2608-AB2608+1))</f>
        <v>1</v>
      </c>
      <c r="F2608" s="220" t="n">
        <f aca="false">E2608*SUM(P2608:Q2608)</f>
        <v>10000</v>
      </c>
      <c r="G2608" s="196" t="n">
        <v>1247352</v>
      </c>
      <c r="H2608" s="197" t="n">
        <v>37026.3833217593</v>
      </c>
      <c r="I2608" s="0" t="s">
        <v>1251</v>
      </c>
      <c r="M2608" s="0" t="s">
        <v>927</v>
      </c>
      <c r="N2608" s="0" t="s">
        <v>1371</v>
      </c>
      <c r="O2608" s="0" t="s">
        <v>1457</v>
      </c>
      <c r="Q2608" s="198" t="n">
        <v>10000</v>
      </c>
      <c r="S2608" s="0" t="s">
        <v>1343</v>
      </c>
      <c r="T2608" s="0" t="s">
        <v>772</v>
      </c>
      <c r="U2608" s="200" t="n">
        <v>4.41</v>
      </c>
      <c r="V2608" s="0" t="s">
        <v>1968</v>
      </c>
      <c r="W2608" s="0" t="s">
        <v>1459</v>
      </c>
      <c r="X2608" s="0" t="s">
        <v>1460</v>
      </c>
      <c r="Y2608" s="0" t="s">
        <v>1376</v>
      </c>
      <c r="Z2608" s="0" t="s">
        <v>573</v>
      </c>
      <c r="AA2608" s="0" t="n">
        <v>789989</v>
      </c>
      <c r="AB2608" s="197" t="n">
        <v>37027.875</v>
      </c>
      <c r="AC2608" s="197" t="n">
        <v>37027.875</v>
      </c>
    </row>
    <row r="2609" customFormat="false" ht="12.75" hidden="false" customHeight="false" outlineLevel="0" collapsed="false">
      <c r="A2609" s="191" t="str">
        <f aca="false">B2609&amp;" "&amp;C2609&amp;" "&amp;D2609</f>
        <v>US Crude Financial</v>
      </c>
      <c r="B2609" s="191" t="str">
        <f aca="false">IF((LEFT(N2609,2)="US"),"US","")</f>
        <v>US</v>
      </c>
      <c r="C2609" s="191" t="str">
        <f aca="false">M2609</f>
        <v>Crude</v>
      </c>
      <c r="D2609" s="191" t="str">
        <f aca="false">IF(ISNUMBER(FIND("Phy",N2609))=TRUE(),"Physical","Financial")</f>
        <v>Financial</v>
      </c>
      <c r="E2609" s="191" t="n">
        <f aca="false">IF(VLOOKUP(S2609,'DD-Lookup'!$J$6:$L$50,3,FALSE())="Monthly",(YEAR(AC2609)-YEAR(AB2609))*12+MONTH(AC2609)-MONTH(AB2609)+1,(AC2609-AB2609+1))</f>
        <v>1</v>
      </c>
      <c r="F2609" s="220" t="n">
        <f aca="false">E2609*SUM(P2609:Q2609)</f>
        <v>25000</v>
      </c>
      <c r="G2609" s="196" t="n">
        <v>1247353</v>
      </c>
      <c r="H2609" s="197" t="n">
        <v>37026.3833333333</v>
      </c>
      <c r="I2609" s="0" t="s">
        <v>1340</v>
      </c>
      <c r="M2609" s="0" t="s">
        <v>60</v>
      </c>
      <c r="N2609" s="0" t="s">
        <v>2490</v>
      </c>
      <c r="O2609" s="0" t="s">
        <v>2491</v>
      </c>
      <c r="P2609" s="198" t="n">
        <v>25000</v>
      </c>
      <c r="S2609" s="0" t="s">
        <v>889</v>
      </c>
      <c r="T2609" s="0" t="s">
        <v>772</v>
      </c>
      <c r="U2609" s="200" t="n">
        <v>-0.02</v>
      </c>
      <c r="V2609" s="0" t="s">
        <v>2783</v>
      </c>
      <c r="W2609" s="0" t="s">
        <v>2492</v>
      </c>
      <c r="X2609" s="0" t="s">
        <v>2493</v>
      </c>
      <c r="Y2609" s="0" t="s">
        <v>893</v>
      </c>
      <c r="Z2609" s="0" t="s">
        <v>573</v>
      </c>
      <c r="AA2609" s="0" t="s">
        <v>2784</v>
      </c>
      <c r="AB2609" s="197" t="n">
        <v>37073</v>
      </c>
      <c r="AC2609" s="197" t="n">
        <v>37103</v>
      </c>
    </row>
    <row r="2610" customFormat="false" ht="12.75" hidden="false" customHeight="false" outlineLevel="0" collapsed="false">
      <c r="A2610" s="191" t="str">
        <f aca="false">B2610&amp;" "&amp;C2610&amp;" "&amp;D2610</f>
        <v>US Natural Gas Financial</v>
      </c>
      <c r="B2610" s="191" t="str">
        <f aca="false">IF((LEFT(N2610,2)="US"),"US","")</f>
        <v>US</v>
      </c>
      <c r="C2610" s="191" t="str">
        <f aca="false">M2610</f>
        <v>Natural Gas</v>
      </c>
      <c r="D2610" s="191" t="str">
        <f aca="false">IF(ISNUMBER(FIND("Phy",N2610))=TRUE(),"Physical","Financial")</f>
        <v>Financial</v>
      </c>
      <c r="E2610" s="191" t="n">
        <f aca="false">IF(VLOOKUP(S2610,'DD-Lookup'!$J$6:$L$50,3,FALSE())="Monthly",(YEAR(AC2610)-YEAR(AB2610))*12+MONTH(AC2610)-MONTH(AB2610)+1,(AC2610-AB2610+1))</f>
        <v>30</v>
      </c>
      <c r="F2610" s="220" t="n">
        <f aca="false">E2610*SUM(P2610:Q2610)</f>
        <v>450000</v>
      </c>
      <c r="G2610" s="196" t="n">
        <v>1247354</v>
      </c>
      <c r="H2610" s="197" t="n">
        <v>37026.3834027778</v>
      </c>
      <c r="I2610" s="0" t="s">
        <v>1383</v>
      </c>
      <c r="M2610" s="0" t="s">
        <v>927</v>
      </c>
      <c r="N2610" s="0" t="s">
        <v>1341</v>
      </c>
      <c r="O2610" s="0" t="s">
        <v>1342</v>
      </c>
      <c r="Q2610" s="198" t="n">
        <v>15000</v>
      </c>
      <c r="S2610" s="0" t="s">
        <v>1343</v>
      </c>
      <c r="T2610" s="0" t="s">
        <v>772</v>
      </c>
      <c r="U2610" s="200" t="n">
        <v>4.51</v>
      </c>
      <c r="V2610" s="0" t="s">
        <v>1384</v>
      </c>
      <c r="W2610" s="0" t="s">
        <v>1345</v>
      </c>
      <c r="X2610" s="0" t="s">
        <v>1346</v>
      </c>
      <c r="Y2610" s="0" t="s">
        <v>893</v>
      </c>
      <c r="Z2610" s="0" t="s">
        <v>573</v>
      </c>
      <c r="AA2610" s="0" t="s">
        <v>2785</v>
      </c>
      <c r="AB2610" s="197" t="n">
        <v>37043.875</v>
      </c>
      <c r="AC2610" s="197" t="n">
        <v>37072.875</v>
      </c>
      <c r="AD2610" s="0" t="n">
        <f aca="false">(AC2610-AB2610+1)*SUM(P2610:Q2610)</f>
        <v>450000</v>
      </c>
    </row>
    <row r="2611" customFormat="false" ht="12.75" hidden="false" customHeight="false" outlineLevel="0" collapsed="false">
      <c r="A2611" s="191" t="str">
        <f aca="false">B2611&amp;" "&amp;C2611&amp;" "&amp;D2611</f>
        <v>US Natural Gas Physical</v>
      </c>
      <c r="B2611" s="191" t="str">
        <f aca="false">IF((LEFT(N2611,2)="US"),"US","")</f>
        <v>US</v>
      </c>
      <c r="C2611" s="191" t="str">
        <f aca="false">M2611</f>
        <v>Natural Gas</v>
      </c>
      <c r="D2611" s="191" t="str">
        <f aca="false">IF(ISNUMBER(FIND("Phy",N2611))=TRUE(),"Physical","Financial")</f>
        <v>Physical</v>
      </c>
      <c r="E2611" s="191" t="n">
        <f aca="false">IF(VLOOKUP(S2611,'DD-Lookup'!$J$6:$L$50,3,FALSE())="Monthly",(YEAR(AC2611)-YEAR(AB2611))*12+MONTH(AC2611)-MONTH(AB2611)+1,(AC2611-AB2611+1))</f>
        <v>1</v>
      </c>
      <c r="F2611" s="220" t="n">
        <f aca="false">E2611*SUM(P2611:Q2611)</f>
        <v>5000</v>
      </c>
      <c r="G2611" s="196" t="n">
        <v>1247355</v>
      </c>
      <c r="H2611" s="197" t="n">
        <v>37026.3834143519</v>
      </c>
      <c r="I2611" s="0" t="s">
        <v>1362</v>
      </c>
      <c r="M2611" s="0" t="s">
        <v>927</v>
      </c>
      <c r="N2611" s="0" t="s">
        <v>1371</v>
      </c>
      <c r="O2611" s="0" t="s">
        <v>1703</v>
      </c>
      <c r="P2611" s="198" t="n">
        <v>5000</v>
      </c>
      <c r="S2611" s="0" t="s">
        <v>1343</v>
      </c>
      <c r="T2611" s="0" t="s">
        <v>772</v>
      </c>
      <c r="U2611" s="200" t="n">
        <v>4.325</v>
      </c>
      <c r="V2611" s="0" t="s">
        <v>1999</v>
      </c>
      <c r="W2611" s="0" t="s">
        <v>1705</v>
      </c>
      <c r="X2611" s="0" t="s">
        <v>1676</v>
      </c>
      <c r="Y2611" s="0" t="s">
        <v>1376</v>
      </c>
      <c r="Z2611" s="0" t="s">
        <v>573</v>
      </c>
      <c r="AA2611" s="0" t="n">
        <v>789990</v>
      </c>
      <c r="AB2611" s="197" t="n">
        <v>37027.875</v>
      </c>
      <c r="AC2611" s="197" t="n">
        <v>37027.875</v>
      </c>
    </row>
    <row r="2612" customFormat="false" ht="12.75" hidden="false" customHeight="false" outlineLevel="0" collapsed="false">
      <c r="A2612" s="191" t="str">
        <f aca="false">B2612&amp;" "&amp;C2612&amp;" "&amp;D2612</f>
        <v>US Natural Gas Physical</v>
      </c>
      <c r="B2612" s="191" t="str">
        <f aca="false">IF((LEFT(N2612,2)="US"),"US","")</f>
        <v>US</v>
      </c>
      <c r="C2612" s="191" t="str">
        <f aca="false">M2612</f>
        <v>Natural Gas</v>
      </c>
      <c r="D2612" s="191" t="str">
        <f aca="false">IF(ISNUMBER(FIND("Phy",N2612))=TRUE(),"Physical","Financial")</f>
        <v>Physical</v>
      </c>
      <c r="E2612" s="191" t="n">
        <f aca="false">IF(VLOOKUP(S2612,'DD-Lookup'!$J$6:$L$50,3,FALSE())="Monthly",(YEAR(AC2612)-YEAR(AB2612))*12+MONTH(AC2612)-MONTH(AB2612)+1,(AC2612-AB2612+1))</f>
        <v>1</v>
      </c>
      <c r="F2612" s="220" t="n">
        <f aca="false">E2612*SUM(P2612:Q2612)</f>
        <v>10000</v>
      </c>
      <c r="G2612" s="196" t="n">
        <v>1247356</v>
      </c>
      <c r="H2612" s="197" t="n">
        <v>37026.3834143519</v>
      </c>
      <c r="I2612" s="0" t="s">
        <v>625</v>
      </c>
      <c r="M2612" s="0" t="s">
        <v>927</v>
      </c>
      <c r="N2612" s="0" t="s">
        <v>1371</v>
      </c>
      <c r="O2612" s="0" t="s">
        <v>1469</v>
      </c>
      <c r="P2612" s="198" t="n">
        <v>10000</v>
      </c>
      <c r="S2612" s="0" t="s">
        <v>1343</v>
      </c>
      <c r="T2612" s="0" t="s">
        <v>772</v>
      </c>
      <c r="U2612" s="200" t="n">
        <v>4.4</v>
      </c>
      <c r="V2612" s="0" t="s">
        <v>1506</v>
      </c>
      <c r="W2612" s="0" t="s">
        <v>1459</v>
      </c>
      <c r="X2612" s="0" t="s">
        <v>1460</v>
      </c>
      <c r="Y2612" s="0" t="s">
        <v>1376</v>
      </c>
      <c r="Z2612" s="0" t="s">
        <v>573</v>
      </c>
      <c r="AA2612" s="0" t="n">
        <v>789991</v>
      </c>
      <c r="AB2612" s="197" t="n">
        <v>37027.875</v>
      </c>
      <c r="AC2612" s="197" t="n">
        <v>37027.875</v>
      </c>
    </row>
    <row r="2613" customFormat="false" ht="12.75" hidden="false" customHeight="false" outlineLevel="0" collapsed="false">
      <c r="A2613" s="191" t="str">
        <f aca="false">B2613&amp;" "&amp;C2613&amp;" "&amp;D2613</f>
        <v>US Natural Gas Physical</v>
      </c>
      <c r="B2613" s="191" t="str">
        <f aca="false">IF((LEFT(N2613,2)="US"),"US","")</f>
        <v>US</v>
      </c>
      <c r="C2613" s="191" t="str">
        <f aca="false">M2613</f>
        <v>Natural Gas</v>
      </c>
      <c r="D2613" s="191" t="str">
        <f aca="false">IF(ISNUMBER(FIND("Phy",N2613))=TRUE(),"Physical","Financial")</f>
        <v>Physical</v>
      </c>
      <c r="E2613" s="191" t="n">
        <f aca="false">IF(VLOOKUP(S2613,'DD-Lookup'!$J$6:$L$50,3,FALSE())="Monthly",(YEAR(AC2613)-YEAR(AB2613))*12+MONTH(AC2613)-MONTH(AB2613)+1,(AC2613-AB2613+1))</f>
        <v>1</v>
      </c>
      <c r="F2613" s="220" t="n">
        <f aca="false">E2613*SUM(P2613:Q2613)</f>
        <v>5000</v>
      </c>
      <c r="G2613" s="196" t="n">
        <v>1247357</v>
      </c>
      <c r="H2613" s="197" t="n">
        <v>37026.3834143519</v>
      </c>
      <c r="I2613" s="0" t="s">
        <v>625</v>
      </c>
      <c r="M2613" s="0" t="s">
        <v>927</v>
      </c>
      <c r="N2613" s="0" t="s">
        <v>1371</v>
      </c>
      <c r="O2613" s="0" t="s">
        <v>1423</v>
      </c>
      <c r="P2613" s="198" t="n">
        <v>5000</v>
      </c>
      <c r="S2613" s="0" t="s">
        <v>1343</v>
      </c>
      <c r="T2613" s="0" t="s">
        <v>772</v>
      </c>
      <c r="U2613" s="200" t="n">
        <v>4.32</v>
      </c>
      <c r="V2613" s="0" t="s">
        <v>1496</v>
      </c>
      <c r="W2613" s="0" t="s">
        <v>1424</v>
      </c>
      <c r="X2613" s="0" t="s">
        <v>1425</v>
      </c>
      <c r="Y2613" s="0" t="s">
        <v>1376</v>
      </c>
      <c r="Z2613" s="0" t="s">
        <v>573</v>
      </c>
      <c r="AA2613" s="0" t="n">
        <v>789992</v>
      </c>
      <c r="AB2613" s="197" t="n">
        <v>37027.875</v>
      </c>
      <c r="AC2613" s="197" t="n">
        <v>37027.875</v>
      </c>
    </row>
    <row r="2614" customFormat="false" ht="12.75" hidden="false" customHeight="false" outlineLevel="0" collapsed="false">
      <c r="A2614" s="191" t="str">
        <f aca="false">B2614&amp;" "&amp;C2614&amp;" "&amp;D2614</f>
        <v>US Natural Gas Financial</v>
      </c>
      <c r="B2614" s="191" t="str">
        <f aca="false">IF((LEFT(N2614,2)="US"),"US","")</f>
        <v>US</v>
      </c>
      <c r="C2614" s="191" t="str">
        <f aca="false">M2614</f>
        <v>Natural Gas</v>
      </c>
      <c r="D2614" s="191" t="str">
        <f aca="false">IF(ISNUMBER(FIND("Phy",N2614))=TRUE(),"Physical","Financial")</f>
        <v>Financial</v>
      </c>
      <c r="E2614" s="191" t="n">
        <f aca="false">IF(VLOOKUP(S2614,'DD-Lookup'!$J$6:$L$50,3,FALSE())="Monthly",(YEAR(AC2614)-YEAR(AB2614))*12+MONTH(AC2614)-MONTH(AB2614)+1,(AC2614-AB2614+1))</f>
        <v>90</v>
      </c>
      <c r="F2614" s="220" t="n">
        <f aca="false">E2614*SUM(P2614:Q2614)</f>
        <v>450000</v>
      </c>
      <c r="G2614" s="196" t="n">
        <v>1247358</v>
      </c>
      <c r="H2614" s="197" t="n">
        <v>37026.3834837963</v>
      </c>
      <c r="I2614" s="0" t="s">
        <v>1606</v>
      </c>
      <c r="M2614" s="0" t="s">
        <v>927</v>
      </c>
      <c r="N2614" s="0" t="s">
        <v>1399</v>
      </c>
      <c r="O2614" s="0" t="s">
        <v>2116</v>
      </c>
      <c r="Q2614" s="198" t="n">
        <v>5000</v>
      </c>
      <c r="S2614" s="0" t="s">
        <v>1343</v>
      </c>
      <c r="T2614" s="0" t="s">
        <v>772</v>
      </c>
      <c r="U2614" s="200" t="n">
        <v>3.35</v>
      </c>
      <c r="V2614" s="0" t="s">
        <v>2786</v>
      </c>
      <c r="W2614" s="0" t="s">
        <v>1956</v>
      </c>
      <c r="X2614" s="0" t="s">
        <v>1957</v>
      </c>
      <c r="Y2614" s="0" t="s">
        <v>893</v>
      </c>
      <c r="Z2614" s="0" t="s">
        <v>573</v>
      </c>
      <c r="AA2614" s="0" t="s">
        <v>2787</v>
      </c>
      <c r="AB2614" s="197" t="n">
        <v>37257</v>
      </c>
      <c r="AC2614" s="197" t="n">
        <v>37346</v>
      </c>
      <c r="AD2614" s="0" t="n">
        <f aca="false">(AC2614-AB2614+1)*SUM(P2614:Q2614)</f>
        <v>450000</v>
      </c>
    </row>
    <row r="2615" customFormat="false" ht="12.75" hidden="false" customHeight="false" outlineLevel="0" collapsed="false">
      <c r="A2615" s="191" t="str">
        <f aca="false">B2615&amp;" "&amp;C2615&amp;" "&amp;D2615</f>
        <v>US Natural Gas Physical</v>
      </c>
      <c r="B2615" s="191" t="str">
        <f aca="false">IF((LEFT(N2615,2)="US"),"US","")</f>
        <v>US</v>
      </c>
      <c r="C2615" s="191" t="str">
        <f aca="false">M2615</f>
        <v>Natural Gas</v>
      </c>
      <c r="D2615" s="191" t="str">
        <f aca="false">IF(ISNUMBER(FIND("Phy",N2615))=TRUE(),"Physical","Financial")</f>
        <v>Physical</v>
      </c>
      <c r="E2615" s="191" t="n">
        <f aca="false">IF(VLOOKUP(S2615,'DD-Lookup'!$J$6:$L$50,3,FALSE())="Monthly",(YEAR(AC2615)-YEAR(AB2615))*12+MONTH(AC2615)-MONTH(AB2615)+1,(AC2615-AB2615+1))</f>
        <v>1</v>
      </c>
      <c r="F2615" s="220" t="n">
        <f aca="false">E2615*SUM(P2615:Q2615)</f>
        <v>5000</v>
      </c>
      <c r="G2615" s="196" t="n">
        <v>1247359</v>
      </c>
      <c r="H2615" s="197" t="n">
        <v>37026.3834837963</v>
      </c>
      <c r="I2615" s="0" t="s">
        <v>1251</v>
      </c>
      <c r="M2615" s="0" t="s">
        <v>927</v>
      </c>
      <c r="N2615" s="0" t="s">
        <v>1371</v>
      </c>
      <c r="O2615" s="0" t="s">
        <v>1423</v>
      </c>
      <c r="Q2615" s="198" t="n">
        <v>5000</v>
      </c>
      <c r="S2615" s="0" t="s">
        <v>1343</v>
      </c>
      <c r="T2615" s="0" t="s">
        <v>772</v>
      </c>
      <c r="U2615" s="200" t="n">
        <v>4.325</v>
      </c>
      <c r="V2615" s="0" t="s">
        <v>1373</v>
      </c>
      <c r="W2615" s="0" t="s">
        <v>1424</v>
      </c>
      <c r="X2615" s="0" t="s">
        <v>1425</v>
      </c>
      <c r="Y2615" s="0" t="s">
        <v>1376</v>
      </c>
      <c r="Z2615" s="0" t="s">
        <v>573</v>
      </c>
      <c r="AA2615" s="0" t="n">
        <v>789993</v>
      </c>
      <c r="AB2615" s="197" t="n">
        <v>37027.875</v>
      </c>
      <c r="AC2615" s="197" t="n">
        <v>37027.875</v>
      </c>
    </row>
    <row r="2616" customFormat="false" ht="12.75" hidden="false" customHeight="false" outlineLevel="0" collapsed="false">
      <c r="A2616" s="191" t="str">
        <f aca="false">B2616&amp;" "&amp;C2616&amp;" "&amp;D2616</f>
        <v> Natural Gas Physical</v>
      </c>
      <c r="B2616" s="191" t="str">
        <f aca="false">IF((LEFT(N2616,2)="US"),"US","")</f>
        <v/>
      </c>
      <c r="C2616" s="191" t="str">
        <f aca="false">M2616</f>
        <v>Natural Gas</v>
      </c>
      <c r="D2616" s="191" t="str">
        <f aca="false">IF(ISNUMBER(FIND("Phy",N2616))=TRUE(),"Physical","Financial")</f>
        <v>Physical</v>
      </c>
      <c r="E2616" s="191" t="n">
        <f aca="false">IF(VLOOKUP(S2616,'DD-Lookup'!$J$6:$L$50,3,FALSE())="Monthly",(YEAR(AC2616)-YEAR(AB2616))*12+MONTH(AC2616)-MONTH(AB2616)+1,(AC2616-AB2616+1))</f>
        <v>1</v>
      </c>
      <c r="F2616" s="220" t="n">
        <f aca="false">E2616*SUM(P2616:Q2616)</f>
        <v>10000</v>
      </c>
      <c r="G2616" s="196" t="n">
        <v>1247360</v>
      </c>
      <c r="H2616" s="197" t="n">
        <v>37026.3834953704</v>
      </c>
      <c r="I2616" s="0" t="s">
        <v>2002</v>
      </c>
      <c r="M2616" s="0" t="s">
        <v>927</v>
      </c>
      <c r="N2616" s="0" t="s">
        <v>1448</v>
      </c>
      <c r="O2616" s="0" t="s">
        <v>1449</v>
      </c>
      <c r="Q2616" s="198" t="n">
        <v>10000</v>
      </c>
      <c r="S2616" s="0" t="s">
        <v>1343</v>
      </c>
      <c r="T2616" s="0" t="s">
        <v>772</v>
      </c>
      <c r="U2616" s="200" t="n">
        <v>4.69</v>
      </c>
      <c r="V2616" s="0" t="s">
        <v>2153</v>
      </c>
      <c r="W2616" s="0" t="s">
        <v>1451</v>
      </c>
      <c r="X2616" s="0" t="s">
        <v>1452</v>
      </c>
      <c r="Y2616" s="0" t="s">
        <v>1376</v>
      </c>
      <c r="Z2616" s="0" t="s">
        <v>573</v>
      </c>
      <c r="AA2616" s="0" t="n">
        <v>789994</v>
      </c>
      <c r="AB2616" s="197" t="n">
        <v>37027.875</v>
      </c>
      <c r="AC2616" s="197" t="n">
        <v>37027.875</v>
      </c>
    </row>
    <row r="2617" customFormat="false" ht="12.75" hidden="false" customHeight="false" outlineLevel="0" collapsed="false">
      <c r="A2617" s="191" t="str">
        <f aca="false">B2617&amp;" "&amp;C2617&amp;" "&amp;D2617</f>
        <v>US Natural Gas Financial</v>
      </c>
      <c r="B2617" s="191" t="str">
        <f aca="false">IF((LEFT(N2617,2)="US"),"US","")</f>
        <v>US</v>
      </c>
      <c r="C2617" s="191" t="str">
        <f aca="false">M2617</f>
        <v>Natural Gas</v>
      </c>
      <c r="D2617" s="191" t="str">
        <f aca="false">IF(ISNUMBER(FIND("Phy",N2617))=TRUE(),"Physical","Financial")</f>
        <v>Financial</v>
      </c>
      <c r="E2617" s="191" t="n">
        <f aca="false">IF(VLOOKUP(S2617,'DD-Lookup'!$J$6:$L$50,3,FALSE())="Monthly",(YEAR(AC2617)-YEAR(AB2617))*12+MONTH(AC2617)-MONTH(AB2617)+1,(AC2617-AB2617+1))</f>
        <v>153</v>
      </c>
      <c r="F2617" s="220" t="n">
        <f aca="false">E2617*SUM(P2617:Q2617)</f>
        <v>765000</v>
      </c>
      <c r="G2617" s="196" t="n">
        <v>1247361</v>
      </c>
      <c r="H2617" s="197" t="n">
        <v>37026.3835185185</v>
      </c>
      <c r="I2617" s="0" t="s">
        <v>2639</v>
      </c>
      <c r="M2617" s="0" t="s">
        <v>927</v>
      </c>
      <c r="N2617" s="0" t="s">
        <v>1341</v>
      </c>
      <c r="O2617" s="0" t="s">
        <v>1526</v>
      </c>
      <c r="Q2617" s="198" t="n">
        <v>5000</v>
      </c>
      <c r="S2617" s="0" t="s">
        <v>1343</v>
      </c>
      <c r="T2617" s="0" t="s">
        <v>772</v>
      </c>
      <c r="U2617" s="200" t="n">
        <v>4.615</v>
      </c>
      <c r="V2617" s="0" t="s">
        <v>2788</v>
      </c>
      <c r="W2617" s="0" t="s">
        <v>1345</v>
      </c>
      <c r="X2617" s="0" t="s">
        <v>1346</v>
      </c>
      <c r="Y2617" s="0" t="s">
        <v>893</v>
      </c>
      <c r="Z2617" s="0" t="s">
        <v>573</v>
      </c>
      <c r="AA2617" s="0" t="s">
        <v>2789</v>
      </c>
      <c r="AB2617" s="197" t="n">
        <v>37043</v>
      </c>
      <c r="AC2617" s="197" t="n">
        <v>37195</v>
      </c>
      <c r="AD2617" s="0" t="n">
        <f aca="false">(AC2617-AB2617+1)*SUM(P2617:Q2617)</f>
        <v>765000</v>
      </c>
    </row>
    <row r="2618" customFormat="false" ht="12.75" hidden="false" customHeight="false" outlineLevel="0" collapsed="false">
      <c r="A2618" s="191" t="str">
        <f aca="false">B2618&amp;" "&amp;C2618&amp;" "&amp;D2618</f>
        <v>US Natural Gas Financial</v>
      </c>
      <c r="B2618" s="191" t="str">
        <f aca="false">IF((LEFT(N2618,2)="US"),"US","")</f>
        <v>US</v>
      </c>
      <c r="C2618" s="191" t="str">
        <f aca="false">M2618</f>
        <v>Natural Gas</v>
      </c>
      <c r="D2618" s="191" t="str">
        <f aca="false">IF(ISNUMBER(FIND("Phy",N2618))=TRUE(),"Physical","Financial")</f>
        <v>Financial</v>
      </c>
      <c r="E2618" s="191" t="n">
        <f aca="false">IF(VLOOKUP(S2618,'DD-Lookup'!$J$6:$L$50,3,FALSE())="Monthly",(YEAR(AC2618)-YEAR(AB2618))*12+MONTH(AC2618)-MONTH(AB2618)+1,(AC2618-AB2618+1))</f>
        <v>31</v>
      </c>
      <c r="F2618" s="220" t="n">
        <f aca="false">E2618*SUM(P2618:Q2618)</f>
        <v>155000</v>
      </c>
      <c r="G2618" s="196" t="n">
        <v>1247362</v>
      </c>
      <c r="H2618" s="197" t="n">
        <v>37026.3835648148</v>
      </c>
      <c r="I2618" s="0" t="s">
        <v>1575</v>
      </c>
      <c r="M2618" s="0" t="s">
        <v>927</v>
      </c>
      <c r="N2618" s="0" t="s">
        <v>1399</v>
      </c>
      <c r="O2618" s="0" t="s">
        <v>1960</v>
      </c>
      <c r="P2618" s="198" t="n">
        <v>5000</v>
      </c>
      <c r="S2618" s="0" t="s">
        <v>1343</v>
      </c>
      <c r="T2618" s="0" t="s">
        <v>772</v>
      </c>
      <c r="U2618" s="200" t="n">
        <v>6.26</v>
      </c>
      <c r="V2618" s="0" t="s">
        <v>2338</v>
      </c>
      <c r="W2618" s="0" t="s">
        <v>1956</v>
      </c>
      <c r="X2618" s="0" t="s">
        <v>1957</v>
      </c>
      <c r="Y2618" s="0" t="s">
        <v>893</v>
      </c>
      <c r="Z2618" s="0" t="s">
        <v>573</v>
      </c>
      <c r="AA2618" s="0" t="s">
        <v>2790</v>
      </c>
      <c r="AB2618" s="197" t="n">
        <v>37104.875</v>
      </c>
      <c r="AC2618" s="197" t="n">
        <v>37134.875</v>
      </c>
      <c r="AD2618" s="0" t="n">
        <f aca="false">(AC2618-AB2618+1)*SUM(P2618:Q2618)</f>
        <v>155000</v>
      </c>
    </row>
    <row r="2619" customFormat="false" ht="12.75" hidden="false" customHeight="false" outlineLevel="0" collapsed="false">
      <c r="A2619" s="191" t="str">
        <f aca="false">B2619&amp;" "&amp;C2619&amp;" "&amp;D2619</f>
        <v>US Natural Gas Financial</v>
      </c>
      <c r="B2619" s="191" t="str">
        <f aca="false">IF((LEFT(N2619,2)="US"),"US","")</f>
        <v>US</v>
      </c>
      <c r="C2619" s="191" t="str">
        <f aca="false">M2619</f>
        <v>Natural Gas</v>
      </c>
      <c r="D2619" s="191" t="str">
        <f aca="false">IF(ISNUMBER(FIND("Phy",N2619))=TRUE(),"Physical","Financial")</f>
        <v>Financial</v>
      </c>
      <c r="E2619" s="191" t="n">
        <f aca="false">IF(VLOOKUP(S2619,'DD-Lookup'!$J$6:$L$50,3,FALSE())="Monthly",(YEAR(AC2619)-YEAR(AB2619))*12+MONTH(AC2619)-MONTH(AB2619)+1,(AC2619-AB2619+1))</f>
        <v>30</v>
      </c>
      <c r="F2619" s="220" t="n">
        <f aca="false">E2619*SUM(P2619:Q2619)</f>
        <v>900000</v>
      </c>
      <c r="G2619" s="196" t="n">
        <v>1247363</v>
      </c>
      <c r="H2619" s="197" t="n">
        <v>37026.383587963</v>
      </c>
      <c r="I2619" s="0" t="s">
        <v>1228</v>
      </c>
      <c r="J2619" s="0" t="s">
        <v>2791</v>
      </c>
      <c r="K2619" s="0" t="s">
        <v>1301</v>
      </c>
      <c r="M2619" s="0" t="s">
        <v>927</v>
      </c>
      <c r="N2619" s="0" t="s">
        <v>1399</v>
      </c>
      <c r="O2619" s="0" t="s">
        <v>1547</v>
      </c>
      <c r="Q2619" s="198" t="n">
        <v>30000</v>
      </c>
      <c r="S2619" s="0" t="s">
        <v>1343</v>
      </c>
      <c r="T2619" s="0" t="s">
        <v>772</v>
      </c>
      <c r="U2619" s="200" t="n">
        <v>0.2225</v>
      </c>
      <c r="V2619" s="0" t="s">
        <v>2792</v>
      </c>
      <c r="W2619" s="0" t="s">
        <v>1402</v>
      </c>
      <c r="X2619" s="0" t="s">
        <v>1403</v>
      </c>
      <c r="Y2619" s="0" t="s">
        <v>893</v>
      </c>
      <c r="Z2619" s="0" t="s">
        <v>573</v>
      </c>
      <c r="AA2619" s="0" t="s">
        <v>2793</v>
      </c>
      <c r="AB2619" s="197" t="n">
        <v>37043.875</v>
      </c>
      <c r="AC2619" s="197" t="n">
        <v>37072.875</v>
      </c>
      <c r="AD2619" s="0" t="n">
        <f aca="false">(AC2619-AB2619+1)*SUM(P2619:Q2619)</f>
        <v>900000</v>
      </c>
    </row>
    <row r="2620" customFormat="false" ht="12.75" hidden="false" customHeight="false" outlineLevel="0" collapsed="false">
      <c r="A2620" s="191" t="str">
        <f aca="false">B2620&amp;" "&amp;C2620&amp;" "&amp;D2620</f>
        <v>US Natural Gas Financial</v>
      </c>
      <c r="B2620" s="191" t="str">
        <f aca="false">IF((LEFT(N2620,2)="US"),"US","")</f>
        <v>US</v>
      </c>
      <c r="C2620" s="191" t="str">
        <f aca="false">M2620</f>
        <v>Natural Gas</v>
      </c>
      <c r="D2620" s="191" t="str">
        <f aca="false">IF(ISNUMBER(FIND("Phy",N2620))=TRUE(),"Physical","Financial")</f>
        <v>Financial</v>
      </c>
      <c r="E2620" s="191" t="n">
        <f aca="false">IF(VLOOKUP(S2620,'DD-Lookup'!$J$6:$L$50,3,FALSE())="Monthly",(YEAR(AC2620)-YEAR(AB2620))*12+MONTH(AC2620)-MONTH(AB2620)+1,(AC2620-AB2620+1))</f>
        <v>31</v>
      </c>
      <c r="F2620" s="220" t="n">
        <f aca="false">E2620*SUM(P2620:Q2620)</f>
        <v>155000</v>
      </c>
      <c r="G2620" s="196" t="n">
        <v>1247365</v>
      </c>
      <c r="H2620" s="197" t="n">
        <v>37026.3836111111</v>
      </c>
      <c r="I2620" s="0" t="s">
        <v>1328</v>
      </c>
      <c r="M2620" s="0" t="s">
        <v>927</v>
      </c>
      <c r="N2620" s="0" t="s">
        <v>1399</v>
      </c>
      <c r="O2620" s="0" t="s">
        <v>1954</v>
      </c>
      <c r="P2620" s="198" t="n">
        <v>5000</v>
      </c>
      <c r="S2620" s="0" t="s">
        <v>1343</v>
      </c>
      <c r="T2620" s="0" t="s">
        <v>772</v>
      </c>
      <c r="U2620" s="200" t="n">
        <v>6.35</v>
      </c>
      <c r="V2620" s="0" t="s">
        <v>1914</v>
      </c>
      <c r="W2620" s="0" t="s">
        <v>1956</v>
      </c>
      <c r="X2620" s="0" t="s">
        <v>1957</v>
      </c>
      <c r="Y2620" s="0" t="s">
        <v>893</v>
      </c>
      <c r="Z2620" s="0" t="s">
        <v>573</v>
      </c>
      <c r="AA2620" s="0" t="s">
        <v>2794</v>
      </c>
      <c r="AB2620" s="197" t="n">
        <v>37073.875</v>
      </c>
      <c r="AC2620" s="197" t="n">
        <v>37103.875</v>
      </c>
      <c r="AD2620" s="0" t="n">
        <f aca="false">(AC2620-AB2620+1)*SUM(P2620:Q2620)</f>
        <v>155000</v>
      </c>
    </row>
    <row r="2621" customFormat="false" ht="12.75" hidden="false" customHeight="false" outlineLevel="0" collapsed="false">
      <c r="A2621" s="191" t="str">
        <f aca="false">B2621&amp;" "&amp;C2621&amp;" "&amp;D2621</f>
        <v>US Natural Gas Physical</v>
      </c>
      <c r="B2621" s="191" t="str">
        <f aca="false">IF((LEFT(N2621,2)="US"),"US","")</f>
        <v>US</v>
      </c>
      <c r="C2621" s="191" t="str">
        <f aca="false">M2621</f>
        <v>Natural Gas</v>
      </c>
      <c r="D2621" s="191" t="str">
        <f aca="false">IF(ISNUMBER(FIND("Phy",N2621))=TRUE(),"Physical","Financial")</f>
        <v>Physical</v>
      </c>
      <c r="E2621" s="191" t="n">
        <f aca="false">IF(VLOOKUP(S2621,'DD-Lookup'!$J$6:$L$50,3,FALSE())="Monthly",(YEAR(AC2621)-YEAR(AB2621))*12+MONTH(AC2621)-MONTH(AB2621)+1,(AC2621-AB2621+1))</f>
        <v>1</v>
      </c>
      <c r="F2621" s="220" t="n">
        <f aca="false">E2621*SUM(P2621:Q2621)</f>
        <v>664</v>
      </c>
      <c r="G2621" s="196" t="n">
        <v>1247364</v>
      </c>
      <c r="H2621" s="197" t="n">
        <v>37026.3836111111</v>
      </c>
      <c r="I2621" s="0" t="s">
        <v>1441</v>
      </c>
      <c r="M2621" s="0" t="s">
        <v>927</v>
      </c>
      <c r="N2621" s="0" t="s">
        <v>1371</v>
      </c>
      <c r="O2621" s="0" t="s">
        <v>2190</v>
      </c>
      <c r="Q2621" s="198" t="n">
        <v>664</v>
      </c>
      <c r="S2621" s="0" t="s">
        <v>1343</v>
      </c>
      <c r="T2621" s="0" t="s">
        <v>772</v>
      </c>
      <c r="U2621" s="200" t="n">
        <v>4.5787</v>
      </c>
      <c r="V2621" s="0" t="s">
        <v>1984</v>
      </c>
      <c r="W2621" s="0" t="s">
        <v>1374</v>
      </c>
      <c r="X2621" s="0" t="s">
        <v>1375</v>
      </c>
      <c r="Y2621" s="0" t="s">
        <v>1376</v>
      </c>
      <c r="Z2621" s="0" t="s">
        <v>573</v>
      </c>
      <c r="AA2621" s="0" t="n">
        <v>789995</v>
      </c>
      <c r="AB2621" s="197" t="n">
        <v>37027.875</v>
      </c>
      <c r="AC2621" s="197" t="n">
        <v>37027.875</v>
      </c>
    </row>
    <row r="2622" customFormat="false" ht="12.75" hidden="false" customHeight="false" outlineLevel="0" collapsed="false">
      <c r="A2622" s="191" t="str">
        <f aca="false">B2622&amp;" "&amp;C2622&amp;" "&amp;D2622</f>
        <v>US Natural Gas Financial</v>
      </c>
      <c r="B2622" s="191" t="str">
        <f aca="false">IF((LEFT(N2622,2)="US"),"US","")</f>
        <v>US</v>
      </c>
      <c r="C2622" s="191" t="str">
        <f aca="false">M2622</f>
        <v>Natural Gas</v>
      </c>
      <c r="D2622" s="191" t="str">
        <f aca="false">IF(ISNUMBER(FIND("Phy",N2622))=TRUE(),"Physical","Financial")</f>
        <v>Financial</v>
      </c>
      <c r="E2622" s="191" t="n">
        <f aca="false">IF(VLOOKUP(S2622,'DD-Lookup'!$J$6:$L$50,3,FALSE())="Monthly",(YEAR(AC2622)-YEAR(AB2622))*12+MONTH(AC2622)-MONTH(AB2622)+1,(AC2622-AB2622+1))</f>
        <v>30</v>
      </c>
      <c r="F2622" s="220" t="n">
        <f aca="false">E2622*SUM(P2622:Q2622)</f>
        <v>150000</v>
      </c>
      <c r="G2622" s="196" t="n">
        <v>1247367</v>
      </c>
      <c r="H2622" s="197" t="n">
        <v>37026.3836458333</v>
      </c>
      <c r="I2622" s="0" t="s">
        <v>1575</v>
      </c>
      <c r="M2622" s="0" t="s">
        <v>927</v>
      </c>
      <c r="N2622" s="0" t="s">
        <v>1399</v>
      </c>
      <c r="O2622" s="0" t="s">
        <v>1964</v>
      </c>
      <c r="Q2622" s="198" t="n">
        <v>5000</v>
      </c>
      <c r="S2622" s="0" t="s">
        <v>1343</v>
      </c>
      <c r="T2622" s="0" t="s">
        <v>772</v>
      </c>
      <c r="U2622" s="200" t="n">
        <v>5.1</v>
      </c>
      <c r="V2622" s="0" t="s">
        <v>2338</v>
      </c>
      <c r="W2622" s="0" t="s">
        <v>1956</v>
      </c>
      <c r="X2622" s="0" t="s">
        <v>1957</v>
      </c>
      <c r="Y2622" s="0" t="s">
        <v>893</v>
      </c>
      <c r="Z2622" s="0" t="s">
        <v>573</v>
      </c>
      <c r="AA2622" s="0" t="s">
        <v>2795</v>
      </c>
      <c r="AB2622" s="197" t="n">
        <v>37135.875</v>
      </c>
      <c r="AC2622" s="197" t="n">
        <v>37164.875</v>
      </c>
      <c r="AD2622" s="0" t="n">
        <f aca="false">(AC2622-AB2622+1)*SUM(P2622:Q2622)</f>
        <v>150000</v>
      </c>
    </row>
    <row r="2623" customFormat="false" ht="12.75" hidden="false" customHeight="false" outlineLevel="0" collapsed="false">
      <c r="A2623" s="191" t="str">
        <f aca="false">B2623&amp;" "&amp;C2623&amp;" "&amp;D2623</f>
        <v>US Natural Gas Physical</v>
      </c>
      <c r="B2623" s="191" t="str">
        <f aca="false">IF((LEFT(N2623,2)="US"),"US","")</f>
        <v>US</v>
      </c>
      <c r="C2623" s="191" t="str">
        <f aca="false">M2623</f>
        <v>Natural Gas</v>
      </c>
      <c r="D2623" s="191" t="str">
        <f aca="false">IF(ISNUMBER(FIND("Phy",N2623))=TRUE(),"Physical","Financial")</f>
        <v>Physical</v>
      </c>
      <c r="E2623" s="191" t="n">
        <f aca="false">IF(VLOOKUP(S2623,'DD-Lookup'!$J$6:$L$50,3,FALSE())="Monthly",(YEAR(AC2623)-YEAR(AB2623))*12+MONTH(AC2623)-MONTH(AB2623)+1,(AC2623-AB2623+1))</f>
        <v>1</v>
      </c>
      <c r="F2623" s="220" t="n">
        <f aca="false">E2623*SUM(P2623:Q2623)</f>
        <v>10000</v>
      </c>
      <c r="G2623" s="196" t="n">
        <v>1247366</v>
      </c>
      <c r="H2623" s="197" t="n">
        <v>37026.3836458333</v>
      </c>
      <c r="I2623" s="0" t="s">
        <v>633</v>
      </c>
      <c r="M2623" s="0" t="s">
        <v>927</v>
      </c>
      <c r="N2623" s="0" t="s">
        <v>1814</v>
      </c>
      <c r="O2623" s="0" t="s">
        <v>2370</v>
      </c>
      <c r="Q2623" s="198" t="n">
        <v>10000</v>
      </c>
      <c r="S2623" s="0" t="s">
        <v>1343</v>
      </c>
      <c r="T2623" s="0" t="s">
        <v>772</v>
      </c>
      <c r="U2623" s="200" t="n">
        <v>4.335</v>
      </c>
      <c r="V2623" s="0" t="s">
        <v>1599</v>
      </c>
      <c r="W2623" s="0" t="s">
        <v>1817</v>
      </c>
      <c r="X2623" s="0" t="s">
        <v>1818</v>
      </c>
      <c r="Y2623" s="0" t="s">
        <v>1376</v>
      </c>
      <c r="Z2623" s="0" t="s">
        <v>1819</v>
      </c>
      <c r="AA2623" s="0" t="n">
        <v>789996</v>
      </c>
      <c r="AB2623" s="197" t="n">
        <v>37027.875</v>
      </c>
      <c r="AC2623" s="197" t="n">
        <v>37027.875</v>
      </c>
    </row>
    <row r="2624" customFormat="false" ht="12.75" hidden="false" customHeight="false" outlineLevel="0" collapsed="false">
      <c r="A2624" s="191" t="str">
        <f aca="false">B2624&amp;" "&amp;C2624&amp;" "&amp;D2624</f>
        <v>US Natural Gas Physical</v>
      </c>
      <c r="B2624" s="191" t="str">
        <f aca="false">IF((LEFT(N2624,2)="US"),"US","")</f>
        <v>US</v>
      </c>
      <c r="C2624" s="191" t="str">
        <f aca="false">M2624</f>
        <v>Natural Gas</v>
      </c>
      <c r="D2624" s="191" t="str">
        <f aca="false">IF(ISNUMBER(FIND("Phy",N2624))=TRUE(),"Physical","Financial")</f>
        <v>Physical</v>
      </c>
      <c r="E2624" s="191" t="n">
        <f aca="false">IF(VLOOKUP(S2624,'DD-Lookup'!$J$6:$L$50,3,FALSE())="Monthly",(YEAR(AC2624)-YEAR(AB2624))*12+MONTH(AC2624)-MONTH(AB2624)+1,(AC2624-AB2624+1))</f>
        <v>1</v>
      </c>
      <c r="F2624" s="220" t="n">
        <f aca="false">E2624*SUM(P2624:Q2624)</f>
        <v>4500</v>
      </c>
      <c r="G2624" s="196" t="n">
        <v>1247368</v>
      </c>
      <c r="H2624" s="197" t="n">
        <v>37026.3836574074</v>
      </c>
      <c r="I2624" s="0" t="s">
        <v>1535</v>
      </c>
      <c r="M2624" s="0" t="s">
        <v>927</v>
      </c>
      <c r="N2624" s="0" t="s">
        <v>1371</v>
      </c>
      <c r="O2624" s="0" t="s">
        <v>1646</v>
      </c>
      <c r="P2624" s="198" t="n">
        <v>4500</v>
      </c>
      <c r="S2624" s="0" t="s">
        <v>1343</v>
      </c>
      <c r="T2624" s="0" t="s">
        <v>772</v>
      </c>
      <c r="U2624" s="200" t="n">
        <v>4.405</v>
      </c>
      <c r="V2624" s="0" t="s">
        <v>1918</v>
      </c>
      <c r="W2624" s="0" t="s">
        <v>1459</v>
      </c>
      <c r="X2624" s="0" t="s">
        <v>1460</v>
      </c>
      <c r="Y2624" s="0" t="s">
        <v>1376</v>
      </c>
      <c r="Z2624" s="0" t="s">
        <v>573</v>
      </c>
      <c r="AA2624" s="0" t="n">
        <v>789997</v>
      </c>
      <c r="AB2624" s="197" t="n">
        <v>37027.875</v>
      </c>
      <c r="AC2624" s="197" t="n">
        <v>37027.875</v>
      </c>
    </row>
    <row r="2625" customFormat="false" ht="12.75" hidden="false" customHeight="false" outlineLevel="0" collapsed="false">
      <c r="A2625" s="191" t="str">
        <f aca="false">B2625&amp;" "&amp;C2625&amp;" "&amp;D2625</f>
        <v>US Natural Gas Financial</v>
      </c>
      <c r="B2625" s="191" t="str">
        <f aca="false">IF((LEFT(N2625,2)="US"),"US","")</f>
        <v>US</v>
      </c>
      <c r="C2625" s="191" t="str">
        <f aca="false">M2625</f>
        <v>Natural Gas</v>
      </c>
      <c r="D2625" s="191" t="str">
        <f aca="false">IF(ISNUMBER(FIND("Phy",N2625))=TRUE(),"Physical","Financial")</f>
        <v>Financial</v>
      </c>
      <c r="E2625" s="191" t="n">
        <f aca="false">IF(VLOOKUP(S2625,'DD-Lookup'!$J$6:$L$50,3,FALSE())="Monthly",(YEAR(AC2625)-YEAR(AB2625))*12+MONTH(AC2625)-MONTH(AB2625)+1,(AC2625-AB2625+1))</f>
        <v>151</v>
      </c>
      <c r="F2625" s="220" t="n">
        <f aca="false">E2625*SUM(P2625:Q2625)</f>
        <v>377500</v>
      </c>
      <c r="G2625" s="196" t="n">
        <v>1247369</v>
      </c>
      <c r="H2625" s="197" t="n">
        <v>37026.3836805556</v>
      </c>
      <c r="I2625" s="0" t="s">
        <v>633</v>
      </c>
      <c r="M2625" s="0" t="s">
        <v>927</v>
      </c>
      <c r="N2625" s="0" t="s">
        <v>1341</v>
      </c>
      <c r="O2625" s="0" t="s">
        <v>1442</v>
      </c>
      <c r="P2625" s="198" t="n">
        <v>2500</v>
      </c>
      <c r="S2625" s="0" t="s">
        <v>1343</v>
      </c>
      <c r="T2625" s="0" t="s">
        <v>772</v>
      </c>
      <c r="U2625" s="200" t="n">
        <v>4.91</v>
      </c>
      <c r="V2625" s="0" t="s">
        <v>2796</v>
      </c>
      <c r="W2625" s="0" t="s">
        <v>1345</v>
      </c>
      <c r="X2625" s="0" t="s">
        <v>1346</v>
      </c>
      <c r="Y2625" s="0" t="s">
        <v>893</v>
      </c>
      <c r="Z2625" s="0" t="s">
        <v>573</v>
      </c>
      <c r="AA2625" s="0" t="s">
        <v>2797</v>
      </c>
      <c r="AB2625" s="197" t="n">
        <v>37196</v>
      </c>
      <c r="AC2625" s="197" t="n">
        <v>37346</v>
      </c>
      <c r="AD2625" s="0" t="n">
        <f aca="false">(AC2625-AB2625+1)*SUM(P2625:Q2625)</f>
        <v>377500</v>
      </c>
    </row>
    <row r="2626" customFormat="false" ht="12.75" hidden="false" customHeight="false" outlineLevel="0" collapsed="false">
      <c r="A2626" s="191" t="str">
        <f aca="false">B2626&amp;" "&amp;C2626&amp;" "&amp;D2626</f>
        <v>US Natural Gas Physical</v>
      </c>
      <c r="B2626" s="191" t="str">
        <f aca="false">IF((LEFT(N2626,2)="US"),"US","")</f>
        <v>US</v>
      </c>
      <c r="C2626" s="191" t="str">
        <f aca="false">M2626</f>
        <v>Natural Gas</v>
      </c>
      <c r="D2626" s="191" t="str">
        <f aca="false">IF(ISNUMBER(FIND("Phy",N2626))=TRUE(),"Physical","Financial")</f>
        <v>Physical</v>
      </c>
      <c r="E2626" s="191" t="n">
        <f aca="false">IF(VLOOKUP(S2626,'DD-Lookup'!$J$6:$L$50,3,FALSE())="Monthly",(YEAR(AC2626)-YEAR(AB2626))*12+MONTH(AC2626)-MONTH(AB2626)+1,(AC2626-AB2626+1))</f>
        <v>1</v>
      </c>
      <c r="F2626" s="220" t="n">
        <f aca="false">E2626*SUM(P2626:Q2626)</f>
        <v>5000</v>
      </c>
      <c r="G2626" s="196" t="n">
        <v>1247370</v>
      </c>
      <c r="H2626" s="197" t="n">
        <v>37026.3836805556</v>
      </c>
      <c r="I2626" s="0" t="s">
        <v>609</v>
      </c>
      <c r="M2626" s="0" t="s">
        <v>927</v>
      </c>
      <c r="N2626" s="0" t="s">
        <v>1371</v>
      </c>
      <c r="O2626" s="0" t="s">
        <v>1469</v>
      </c>
      <c r="Q2626" s="198" t="n">
        <v>5000</v>
      </c>
      <c r="S2626" s="0" t="s">
        <v>1343</v>
      </c>
      <c r="T2626" s="0" t="s">
        <v>772</v>
      </c>
      <c r="U2626" s="200" t="n">
        <v>4.4</v>
      </c>
      <c r="V2626" s="0" t="s">
        <v>1832</v>
      </c>
      <c r="W2626" s="0" t="s">
        <v>1459</v>
      </c>
      <c r="X2626" s="0" t="s">
        <v>1460</v>
      </c>
      <c r="Y2626" s="0" t="s">
        <v>1376</v>
      </c>
      <c r="Z2626" s="0" t="s">
        <v>573</v>
      </c>
      <c r="AA2626" s="0" t="n">
        <v>789998</v>
      </c>
      <c r="AB2626" s="197" t="n">
        <v>37027.875</v>
      </c>
      <c r="AC2626" s="197" t="n">
        <v>37027.875</v>
      </c>
    </row>
    <row r="2627" customFormat="false" ht="12.75" hidden="false" customHeight="false" outlineLevel="0" collapsed="false">
      <c r="A2627" s="191" t="str">
        <f aca="false">B2627&amp;" "&amp;C2627&amp;" "&amp;D2627</f>
        <v>US Natural Gas Financial</v>
      </c>
      <c r="B2627" s="191" t="str">
        <f aca="false">IF((LEFT(N2627,2)="US"),"US","")</f>
        <v>US</v>
      </c>
      <c r="C2627" s="191" t="str">
        <f aca="false">M2627</f>
        <v>Natural Gas</v>
      </c>
      <c r="D2627" s="191" t="str">
        <f aca="false">IF(ISNUMBER(FIND("Phy",N2627))=TRUE(),"Physical","Financial")</f>
        <v>Financial</v>
      </c>
      <c r="E2627" s="191" t="n">
        <f aca="false">IF(VLOOKUP(S2627,'DD-Lookup'!$J$6:$L$50,3,FALSE())="Monthly",(YEAR(AC2627)-YEAR(AB2627))*12+MONTH(AC2627)-MONTH(AB2627)+1,(AC2627-AB2627+1))</f>
        <v>30</v>
      </c>
      <c r="F2627" s="220" t="n">
        <f aca="false">E2627*SUM(P2627:Q2627)</f>
        <v>300000</v>
      </c>
      <c r="G2627" s="196" t="n">
        <v>1247371</v>
      </c>
      <c r="H2627" s="197" t="n">
        <v>37026.3837152778</v>
      </c>
      <c r="I2627" s="0" t="s">
        <v>1793</v>
      </c>
      <c r="M2627" s="0" t="s">
        <v>927</v>
      </c>
      <c r="N2627" s="0" t="s">
        <v>1341</v>
      </c>
      <c r="O2627" s="0" t="s">
        <v>1342</v>
      </c>
      <c r="P2627" s="198" t="n">
        <v>10000</v>
      </c>
      <c r="S2627" s="0" t="s">
        <v>1343</v>
      </c>
      <c r="T2627" s="0" t="s">
        <v>772</v>
      </c>
      <c r="U2627" s="200" t="n">
        <v>4.505</v>
      </c>
      <c r="V2627" s="0" t="s">
        <v>2798</v>
      </c>
      <c r="W2627" s="0" t="s">
        <v>1345</v>
      </c>
      <c r="X2627" s="0" t="s">
        <v>1346</v>
      </c>
      <c r="Y2627" s="0" t="s">
        <v>893</v>
      </c>
      <c r="Z2627" s="0" t="s">
        <v>573</v>
      </c>
      <c r="AA2627" s="0" t="s">
        <v>2799</v>
      </c>
      <c r="AB2627" s="197" t="n">
        <v>37043.875</v>
      </c>
      <c r="AC2627" s="197" t="n">
        <v>37072.875</v>
      </c>
      <c r="AD2627" s="0" t="n">
        <f aca="false">(AC2627-AB2627+1)*SUM(P2627:Q2627)</f>
        <v>300000</v>
      </c>
    </row>
    <row r="2628" customFormat="false" ht="12.75" hidden="false" customHeight="false" outlineLevel="0" collapsed="false">
      <c r="A2628" s="191" t="str">
        <f aca="false">B2628&amp;" "&amp;C2628&amp;" "&amp;D2628</f>
        <v>US Natural Gas Physical</v>
      </c>
      <c r="B2628" s="191" t="str">
        <f aca="false">IF((LEFT(N2628,2)="US"),"US","")</f>
        <v>US</v>
      </c>
      <c r="C2628" s="191" t="str">
        <f aca="false">M2628</f>
        <v>Natural Gas</v>
      </c>
      <c r="D2628" s="191" t="str">
        <f aca="false">IF(ISNUMBER(FIND("Phy",N2628))=TRUE(),"Physical","Financial")</f>
        <v>Physical</v>
      </c>
      <c r="E2628" s="191" t="n">
        <f aca="false">IF(VLOOKUP(S2628,'DD-Lookup'!$J$6:$L$50,3,FALSE())="Monthly",(YEAR(AC2628)-YEAR(AB2628))*12+MONTH(AC2628)-MONTH(AB2628)+1,(AC2628-AB2628+1))</f>
        <v>1</v>
      </c>
      <c r="F2628" s="220" t="n">
        <f aca="false">E2628*SUM(P2628:Q2628)</f>
        <v>5000</v>
      </c>
      <c r="G2628" s="196" t="n">
        <v>1247372</v>
      </c>
      <c r="H2628" s="197" t="n">
        <v>37026.3837152778</v>
      </c>
      <c r="I2628" s="0" t="s">
        <v>1430</v>
      </c>
      <c r="M2628" s="0" t="s">
        <v>927</v>
      </c>
      <c r="N2628" s="0" t="s">
        <v>1371</v>
      </c>
      <c r="O2628" s="0" t="s">
        <v>1436</v>
      </c>
      <c r="Q2628" s="198" t="n">
        <v>5000</v>
      </c>
      <c r="S2628" s="0" t="s">
        <v>1343</v>
      </c>
      <c r="T2628" s="0" t="s">
        <v>772</v>
      </c>
      <c r="U2628" s="200" t="n">
        <v>4.33</v>
      </c>
      <c r="V2628" s="0" t="s">
        <v>1559</v>
      </c>
      <c r="W2628" s="0" t="s">
        <v>1424</v>
      </c>
      <c r="X2628" s="0" t="s">
        <v>1425</v>
      </c>
      <c r="Y2628" s="0" t="s">
        <v>1376</v>
      </c>
      <c r="Z2628" s="0" t="s">
        <v>573</v>
      </c>
      <c r="AA2628" s="0" t="n">
        <v>789999</v>
      </c>
      <c r="AB2628" s="197" t="n">
        <v>37027.875</v>
      </c>
      <c r="AC2628" s="197" t="n">
        <v>37027.875</v>
      </c>
    </row>
    <row r="2629" customFormat="false" ht="12.75" hidden="false" customHeight="false" outlineLevel="0" collapsed="false">
      <c r="A2629" s="191" t="str">
        <f aca="false">B2629&amp;" "&amp;C2629&amp;" "&amp;D2629</f>
        <v>US Natural Gas Physical</v>
      </c>
      <c r="B2629" s="191" t="str">
        <f aca="false">IF((LEFT(N2629,2)="US"),"US","")</f>
        <v>US</v>
      </c>
      <c r="C2629" s="191" t="str">
        <f aca="false">M2629</f>
        <v>Natural Gas</v>
      </c>
      <c r="D2629" s="191" t="str">
        <f aca="false">IF(ISNUMBER(FIND("Phy",N2629))=TRUE(),"Physical","Financial")</f>
        <v>Physical</v>
      </c>
      <c r="E2629" s="191" t="n">
        <f aca="false">IF(VLOOKUP(S2629,'DD-Lookup'!$J$6:$L$50,3,FALSE())="Monthly",(YEAR(AC2629)-YEAR(AB2629))*12+MONTH(AC2629)-MONTH(AB2629)+1,(AC2629-AB2629+1))</f>
        <v>1</v>
      </c>
      <c r="F2629" s="220" t="n">
        <f aca="false">E2629*SUM(P2629:Q2629)</f>
        <v>3326</v>
      </c>
      <c r="G2629" s="196" t="n">
        <v>1247373</v>
      </c>
      <c r="H2629" s="197" t="n">
        <v>37026.3837731482</v>
      </c>
      <c r="I2629" s="0" t="s">
        <v>1710</v>
      </c>
      <c r="M2629" s="0" t="s">
        <v>927</v>
      </c>
      <c r="N2629" s="0" t="s">
        <v>1371</v>
      </c>
      <c r="O2629" s="0" t="s">
        <v>1731</v>
      </c>
      <c r="P2629" s="198" t="n">
        <v>3326</v>
      </c>
      <c r="S2629" s="0" t="s">
        <v>1343</v>
      </c>
      <c r="T2629" s="0" t="s">
        <v>772</v>
      </c>
      <c r="U2629" s="200" t="n">
        <v>3.075</v>
      </c>
      <c r="V2629" s="0" t="s">
        <v>2706</v>
      </c>
      <c r="W2629" s="0" t="s">
        <v>1733</v>
      </c>
      <c r="X2629" s="0" t="s">
        <v>1676</v>
      </c>
      <c r="Y2629" s="0" t="s">
        <v>1376</v>
      </c>
      <c r="Z2629" s="0" t="s">
        <v>573</v>
      </c>
      <c r="AA2629" s="0" t="n">
        <v>790000</v>
      </c>
      <c r="AB2629" s="197" t="n">
        <v>37027.875</v>
      </c>
      <c r="AC2629" s="197" t="n">
        <v>37027.875</v>
      </c>
    </row>
    <row r="2630" customFormat="false" ht="12.75" hidden="false" customHeight="false" outlineLevel="0" collapsed="false">
      <c r="A2630" s="191" t="str">
        <f aca="false">B2630&amp;" "&amp;C2630&amp;" "&amp;D2630</f>
        <v>US Natural Gas Physical</v>
      </c>
      <c r="B2630" s="191" t="str">
        <f aca="false">IF((LEFT(N2630,2)="US"),"US","")</f>
        <v>US</v>
      </c>
      <c r="C2630" s="191" t="str">
        <f aca="false">M2630</f>
        <v>Natural Gas</v>
      </c>
      <c r="D2630" s="191" t="str">
        <f aca="false">IF(ISNUMBER(FIND("Phy",N2630))=TRUE(),"Physical","Financial")</f>
        <v>Physical</v>
      </c>
      <c r="E2630" s="191" t="n">
        <f aca="false">IF(VLOOKUP(S2630,'DD-Lookup'!$J$6:$L$50,3,FALSE())="Monthly",(YEAR(AC2630)-YEAR(AB2630))*12+MONTH(AC2630)-MONTH(AB2630)+1,(AC2630-AB2630+1))</f>
        <v>1</v>
      </c>
      <c r="F2630" s="220" t="n">
        <f aca="false">E2630*SUM(P2630:Q2630)</f>
        <v>10000</v>
      </c>
      <c r="G2630" s="196" t="n">
        <v>1247374</v>
      </c>
      <c r="H2630" s="197" t="n">
        <v>37026.3837847222</v>
      </c>
      <c r="I2630" s="0" t="s">
        <v>1535</v>
      </c>
      <c r="M2630" s="0" t="s">
        <v>927</v>
      </c>
      <c r="N2630" s="0" t="s">
        <v>1371</v>
      </c>
      <c r="O2630" s="0" t="s">
        <v>1457</v>
      </c>
      <c r="Q2630" s="198" t="n">
        <v>10000</v>
      </c>
      <c r="S2630" s="0" t="s">
        <v>1343</v>
      </c>
      <c r="T2630" s="0" t="s">
        <v>772</v>
      </c>
      <c r="U2630" s="200" t="n">
        <v>4.42</v>
      </c>
      <c r="V2630" s="0" t="s">
        <v>1536</v>
      </c>
      <c r="W2630" s="0" t="s">
        <v>1459</v>
      </c>
      <c r="X2630" s="0" t="s">
        <v>1460</v>
      </c>
      <c r="Y2630" s="0" t="s">
        <v>1376</v>
      </c>
      <c r="Z2630" s="0" t="s">
        <v>573</v>
      </c>
      <c r="AA2630" s="0" t="n">
        <v>790001</v>
      </c>
      <c r="AB2630" s="197" t="n">
        <v>37027.875</v>
      </c>
      <c r="AC2630" s="197" t="n">
        <v>37027.875</v>
      </c>
    </row>
    <row r="2631" customFormat="false" ht="12.75" hidden="false" customHeight="false" outlineLevel="0" collapsed="false">
      <c r="A2631" s="191" t="str">
        <f aca="false">B2631&amp;" "&amp;C2631&amp;" "&amp;D2631</f>
        <v>US Natural Gas Physical</v>
      </c>
      <c r="B2631" s="191" t="str">
        <f aca="false">IF((LEFT(N2631,2)="US"),"US","")</f>
        <v>US</v>
      </c>
      <c r="C2631" s="191" t="str">
        <f aca="false">M2631</f>
        <v>Natural Gas</v>
      </c>
      <c r="D2631" s="191" t="str">
        <f aca="false">IF(ISNUMBER(FIND("Phy",N2631))=TRUE(),"Physical","Financial")</f>
        <v>Physical</v>
      </c>
      <c r="E2631" s="191" t="n">
        <f aca="false">IF(VLOOKUP(S2631,'DD-Lookup'!$J$6:$L$50,3,FALSE())="Monthly",(YEAR(AC2631)-YEAR(AB2631))*12+MONTH(AC2631)-MONTH(AB2631)+1,(AC2631-AB2631+1))</f>
        <v>1</v>
      </c>
      <c r="F2631" s="220" t="n">
        <f aca="false">E2631*SUM(P2631:Q2631)</f>
        <v>2600</v>
      </c>
      <c r="G2631" s="196" t="n">
        <v>1247375</v>
      </c>
      <c r="H2631" s="197" t="n">
        <v>37026.3837962963</v>
      </c>
      <c r="I2631" s="0" t="s">
        <v>2329</v>
      </c>
      <c r="M2631" s="0" t="s">
        <v>927</v>
      </c>
      <c r="N2631" s="0" t="s">
        <v>1371</v>
      </c>
      <c r="O2631" s="0" t="s">
        <v>1680</v>
      </c>
      <c r="Q2631" s="198" t="n">
        <v>2600</v>
      </c>
      <c r="S2631" s="0" t="s">
        <v>1343</v>
      </c>
      <c r="T2631" s="0" t="s">
        <v>772</v>
      </c>
      <c r="U2631" s="200" t="n">
        <v>4.365</v>
      </c>
      <c r="V2631" s="0" t="s">
        <v>2637</v>
      </c>
      <c r="W2631" s="0" t="s">
        <v>1682</v>
      </c>
      <c r="X2631" s="0" t="s">
        <v>1683</v>
      </c>
      <c r="Y2631" s="0" t="s">
        <v>1376</v>
      </c>
      <c r="Z2631" s="0" t="s">
        <v>573</v>
      </c>
      <c r="AA2631" s="0" t="n">
        <v>790002</v>
      </c>
      <c r="AB2631" s="197" t="n">
        <v>37027.875</v>
      </c>
      <c r="AC2631" s="197" t="n">
        <v>37027.875</v>
      </c>
    </row>
    <row r="2632" customFormat="false" ht="12.75" hidden="false" customHeight="false" outlineLevel="0" collapsed="false">
      <c r="A2632" s="191" t="str">
        <f aca="false">B2632&amp;" "&amp;C2632&amp;" "&amp;D2632</f>
        <v>US Natural Gas Physical</v>
      </c>
      <c r="B2632" s="191" t="str">
        <f aca="false">IF((LEFT(N2632,2)="US"),"US","")</f>
        <v>US</v>
      </c>
      <c r="C2632" s="191" t="str">
        <f aca="false">M2632</f>
        <v>Natural Gas</v>
      </c>
      <c r="D2632" s="191" t="str">
        <f aca="false">IF(ISNUMBER(FIND("Phy",N2632))=TRUE(),"Physical","Financial")</f>
        <v>Physical</v>
      </c>
      <c r="E2632" s="191" t="n">
        <f aca="false">IF(VLOOKUP(S2632,'DD-Lookup'!$J$6:$L$50,3,FALSE())="Monthly",(YEAR(AC2632)-YEAR(AB2632))*12+MONTH(AC2632)-MONTH(AB2632)+1,(AC2632-AB2632+1))</f>
        <v>1</v>
      </c>
      <c r="F2632" s="220" t="n">
        <f aca="false">E2632*SUM(P2632:Q2632)</f>
        <v>10000</v>
      </c>
      <c r="G2632" s="196" t="n">
        <v>1247376</v>
      </c>
      <c r="H2632" s="197" t="n">
        <v>37026.3838078704</v>
      </c>
      <c r="I2632" s="0" t="s">
        <v>1251</v>
      </c>
      <c r="M2632" s="0" t="s">
        <v>927</v>
      </c>
      <c r="N2632" s="0" t="s">
        <v>1814</v>
      </c>
      <c r="O2632" s="0" t="s">
        <v>1907</v>
      </c>
      <c r="P2632" s="198" t="n">
        <v>10000</v>
      </c>
      <c r="S2632" s="0" t="s">
        <v>1343</v>
      </c>
      <c r="T2632" s="0" t="s">
        <v>772</v>
      </c>
      <c r="U2632" s="200" t="n">
        <v>4.435</v>
      </c>
      <c r="V2632" s="0" t="s">
        <v>2008</v>
      </c>
      <c r="W2632" s="0" t="s">
        <v>1909</v>
      </c>
      <c r="X2632" s="0" t="s">
        <v>1818</v>
      </c>
      <c r="Y2632" s="0" t="s">
        <v>1376</v>
      </c>
      <c r="Z2632" s="0" t="s">
        <v>1819</v>
      </c>
      <c r="AA2632" s="0" t="n">
        <v>790003</v>
      </c>
      <c r="AB2632" s="197" t="n">
        <v>37027.875</v>
      </c>
      <c r="AC2632" s="197" t="n">
        <v>37027.875</v>
      </c>
    </row>
    <row r="2633" customFormat="false" ht="12.75" hidden="false" customHeight="false" outlineLevel="0" collapsed="false">
      <c r="A2633" s="191" t="str">
        <f aca="false">B2633&amp;" "&amp;C2633&amp;" "&amp;D2633</f>
        <v>US Natural Gas Physical</v>
      </c>
      <c r="B2633" s="191" t="str">
        <f aca="false">IF((LEFT(N2633,2)="US"),"US","")</f>
        <v>US</v>
      </c>
      <c r="C2633" s="191" t="str">
        <f aca="false">M2633</f>
        <v>Natural Gas</v>
      </c>
      <c r="D2633" s="191" t="str">
        <f aca="false">IF(ISNUMBER(FIND("Phy",N2633))=TRUE(),"Physical","Financial")</f>
        <v>Physical</v>
      </c>
      <c r="E2633" s="191" t="n">
        <f aca="false">IF(VLOOKUP(S2633,'DD-Lookup'!$J$6:$L$50,3,FALSE())="Monthly",(YEAR(AC2633)-YEAR(AB2633))*12+MONTH(AC2633)-MONTH(AB2633)+1,(AC2633-AB2633+1))</f>
        <v>1</v>
      </c>
      <c r="F2633" s="220" t="n">
        <f aca="false">E2633*SUM(P2633:Q2633)</f>
        <v>4500</v>
      </c>
      <c r="G2633" s="196" t="n">
        <v>1247377</v>
      </c>
      <c r="H2633" s="197" t="n">
        <v>37026.383900463</v>
      </c>
      <c r="I2633" s="0" t="s">
        <v>1430</v>
      </c>
      <c r="M2633" s="0" t="s">
        <v>927</v>
      </c>
      <c r="N2633" s="0" t="s">
        <v>1371</v>
      </c>
      <c r="O2633" s="0" t="s">
        <v>1436</v>
      </c>
      <c r="Q2633" s="198" t="n">
        <v>4500</v>
      </c>
      <c r="S2633" s="0" t="s">
        <v>1343</v>
      </c>
      <c r="T2633" s="0" t="s">
        <v>772</v>
      </c>
      <c r="U2633" s="200" t="n">
        <v>4.335</v>
      </c>
      <c r="V2633" s="0" t="s">
        <v>1559</v>
      </c>
      <c r="W2633" s="0" t="s">
        <v>1424</v>
      </c>
      <c r="X2633" s="0" t="s">
        <v>1425</v>
      </c>
      <c r="Y2633" s="0" t="s">
        <v>1376</v>
      </c>
      <c r="Z2633" s="0" t="s">
        <v>573</v>
      </c>
      <c r="AA2633" s="0" t="n">
        <v>790004</v>
      </c>
      <c r="AB2633" s="197" t="n">
        <v>37027.875</v>
      </c>
      <c r="AC2633" s="197" t="n">
        <v>37027.875</v>
      </c>
    </row>
    <row r="2634" customFormat="false" ht="12.75" hidden="false" customHeight="false" outlineLevel="0" collapsed="false">
      <c r="A2634" s="191" t="str">
        <f aca="false">B2634&amp;" "&amp;C2634&amp;" "&amp;D2634</f>
        <v>US Natural Gas Physical</v>
      </c>
      <c r="B2634" s="191" t="str">
        <f aca="false">IF((LEFT(N2634,2)="US"),"US","")</f>
        <v>US</v>
      </c>
      <c r="C2634" s="191" t="str">
        <f aca="false">M2634</f>
        <v>Natural Gas</v>
      </c>
      <c r="D2634" s="191" t="str">
        <f aca="false">IF(ISNUMBER(FIND("Phy",N2634))=TRUE(),"Physical","Financial")</f>
        <v>Physical</v>
      </c>
      <c r="E2634" s="191" t="n">
        <f aca="false">IF(VLOOKUP(S2634,'DD-Lookup'!$J$6:$L$50,3,FALSE())="Monthly",(YEAR(AC2634)-YEAR(AB2634))*12+MONTH(AC2634)-MONTH(AB2634)+1,(AC2634-AB2634+1))</f>
        <v>1</v>
      </c>
      <c r="F2634" s="220" t="n">
        <f aca="false">E2634*SUM(P2634:Q2634)</f>
        <v>1</v>
      </c>
      <c r="G2634" s="196" t="n">
        <v>1247378</v>
      </c>
      <c r="H2634" s="197" t="n">
        <v>37026.383912037</v>
      </c>
      <c r="I2634" s="0" t="s">
        <v>1251</v>
      </c>
      <c r="M2634" s="0" t="s">
        <v>927</v>
      </c>
      <c r="N2634" s="0" t="s">
        <v>1371</v>
      </c>
      <c r="O2634" s="0" t="s">
        <v>1680</v>
      </c>
      <c r="P2634" s="198" t="n">
        <v>1</v>
      </c>
      <c r="S2634" s="0" t="s">
        <v>1343</v>
      </c>
      <c r="T2634" s="0" t="s">
        <v>772</v>
      </c>
      <c r="U2634" s="200" t="n">
        <v>4.35</v>
      </c>
      <c r="V2634" s="0" t="s">
        <v>1937</v>
      </c>
      <c r="W2634" s="0" t="s">
        <v>1682</v>
      </c>
      <c r="X2634" s="0" t="s">
        <v>1683</v>
      </c>
      <c r="Y2634" s="0" t="s">
        <v>1376</v>
      </c>
      <c r="Z2634" s="0" t="s">
        <v>573</v>
      </c>
      <c r="AA2634" s="0" t="n">
        <v>790005</v>
      </c>
      <c r="AB2634" s="197" t="n">
        <v>37027.875</v>
      </c>
      <c r="AC2634" s="197" t="n">
        <v>37027.875</v>
      </c>
    </row>
    <row r="2635" customFormat="false" ht="12.75" hidden="false" customHeight="false" outlineLevel="0" collapsed="false">
      <c r="A2635" s="191" t="str">
        <f aca="false">B2635&amp;" "&amp;C2635&amp;" "&amp;D2635</f>
        <v>US Natural Gas Financial</v>
      </c>
      <c r="B2635" s="191" t="str">
        <f aca="false">IF((LEFT(N2635,2)="US"),"US","")</f>
        <v>US</v>
      </c>
      <c r="C2635" s="191" t="str">
        <f aca="false">M2635</f>
        <v>Natural Gas</v>
      </c>
      <c r="D2635" s="191" t="str">
        <f aca="false">IF(ISNUMBER(FIND("Phy",N2635))=TRUE(),"Physical","Financial")</f>
        <v>Financial</v>
      </c>
      <c r="E2635" s="191" t="n">
        <f aca="false">IF(VLOOKUP(S2635,'DD-Lookup'!$J$6:$L$50,3,FALSE())="Monthly",(YEAR(AC2635)-YEAR(AB2635))*12+MONTH(AC2635)-MONTH(AB2635)+1,(AC2635-AB2635+1))</f>
        <v>365</v>
      </c>
      <c r="F2635" s="220" t="n">
        <f aca="false">E2635*SUM(P2635:Q2635)</f>
        <v>1277500</v>
      </c>
      <c r="G2635" s="196" t="n">
        <v>1247379</v>
      </c>
      <c r="H2635" s="197" t="n">
        <v>37026.3839467593</v>
      </c>
      <c r="I2635" s="0" t="s">
        <v>2238</v>
      </c>
      <c r="M2635" s="0" t="s">
        <v>927</v>
      </c>
      <c r="N2635" s="0" t="s">
        <v>1341</v>
      </c>
      <c r="O2635" s="0" t="s">
        <v>1514</v>
      </c>
      <c r="Q2635" s="198" t="n">
        <v>3500</v>
      </c>
      <c r="S2635" s="0" t="s">
        <v>1343</v>
      </c>
      <c r="T2635" s="0" t="s">
        <v>772</v>
      </c>
      <c r="U2635" s="200" t="n">
        <v>4.545</v>
      </c>
      <c r="V2635" s="0" t="s">
        <v>2800</v>
      </c>
      <c r="W2635" s="0" t="s">
        <v>1345</v>
      </c>
      <c r="X2635" s="0" t="s">
        <v>1346</v>
      </c>
      <c r="Y2635" s="0" t="s">
        <v>893</v>
      </c>
      <c r="Z2635" s="0" t="s">
        <v>573</v>
      </c>
      <c r="AA2635" s="0" t="s">
        <v>2801</v>
      </c>
      <c r="AB2635" s="197" t="n">
        <v>37257.875</v>
      </c>
      <c r="AC2635" s="197" t="n">
        <v>37621.875</v>
      </c>
      <c r="AD2635" s="0" t="n">
        <f aca="false">(AC2635-AB2635+1)*SUM(P2635:Q2635)</f>
        <v>1277500</v>
      </c>
    </row>
    <row r="2636" customFormat="false" ht="12.75" hidden="false" customHeight="false" outlineLevel="0" collapsed="false">
      <c r="A2636" s="191" t="str">
        <f aca="false">B2636&amp;" "&amp;C2636&amp;" "&amp;D2636</f>
        <v>US Natural Gas Financial</v>
      </c>
      <c r="B2636" s="191" t="str">
        <f aca="false">IF((LEFT(N2636,2)="US"),"US","")</f>
        <v>US</v>
      </c>
      <c r="C2636" s="191" t="str">
        <f aca="false">M2636</f>
        <v>Natural Gas</v>
      </c>
      <c r="D2636" s="191" t="str">
        <f aca="false">IF(ISNUMBER(FIND("Phy",N2636))=TRUE(),"Physical","Financial")</f>
        <v>Financial</v>
      </c>
      <c r="E2636" s="191" t="n">
        <f aca="false">IF(VLOOKUP(S2636,'DD-Lookup'!$J$6:$L$50,3,FALSE())="Monthly",(YEAR(AC2636)-YEAR(AB2636))*12+MONTH(AC2636)-MONTH(AB2636)+1,(AC2636-AB2636+1))</f>
        <v>16</v>
      </c>
      <c r="F2636" s="220" t="n">
        <f aca="false">E2636*SUM(P2636:Q2636)</f>
        <v>80000</v>
      </c>
      <c r="G2636" s="196" t="n">
        <v>1247380</v>
      </c>
      <c r="H2636" s="197" t="n">
        <v>37026.3839583333</v>
      </c>
      <c r="I2636" s="0" t="s">
        <v>1985</v>
      </c>
      <c r="M2636" s="0" t="s">
        <v>927</v>
      </c>
      <c r="N2636" s="0" t="s">
        <v>1341</v>
      </c>
      <c r="O2636" s="0" t="s">
        <v>1993</v>
      </c>
      <c r="P2636" s="198" t="n">
        <v>5000</v>
      </c>
      <c r="S2636" s="0" t="s">
        <v>1343</v>
      </c>
      <c r="T2636" s="0" t="s">
        <v>772</v>
      </c>
      <c r="U2636" s="200" t="n">
        <v>4.825</v>
      </c>
      <c r="V2636" s="0" t="s">
        <v>1986</v>
      </c>
      <c r="W2636" s="0" t="s">
        <v>1635</v>
      </c>
      <c r="X2636" s="0" t="s">
        <v>1829</v>
      </c>
      <c r="Y2636" s="0" t="s">
        <v>893</v>
      </c>
      <c r="Z2636" s="0" t="s">
        <v>573</v>
      </c>
      <c r="AA2636" s="0" t="s">
        <v>2802</v>
      </c>
      <c r="AB2636" s="197" t="n">
        <v>37027.875</v>
      </c>
      <c r="AC2636" s="197" t="n">
        <v>37042.875</v>
      </c>
      <c r="AD2636" s="0" t="n">
        <f aca="false">(AC2636-AB2636+1)*SUM(P2636:Q2636)</f>
        <v>80000</v>
      </c>
    </row>
    <row r="2637" customFormat="false" ht="12.75" hidden="false" customHeight="false" outlineLevel="0" collapsed="false">
      <c r="A2637" s="191" t="str">
        <f aca="false">B2637&amp;" "&amp;C2637&amp;" "&amp;D2637</f>
        <v>US Natural Gas Physical</v>
      </c>
      <c r="B2637" s="191" t="str">
        <f aca="false">IF((LEFT(N2637,2)="US"),"US","")</f>
        <v>US</v>
      </c>
      <c r="C2637" s="191" t="str">
        <f aca="false">M2637</f>
        <v>Natural Gas</v>
      </c>
      <c r="D2637" s="191" t="str">
        <f aca="false">IF(ISNUMBER(FIND("Phy",N2637))=TRUE(),"Physical","Financial")</f>
        <v>Physical</v>
      </c>
      <c r="E2637" s="191" t="n">
        <f aca="false">IF(VLOOKUP(S2637,'DD-Lookup'!$J$6:$L$50,3,FALSE())="Monthly",(YEAR(AC2637)-YEAR(AB2637))*12+MONTH(AC2637)-MONTH(AB2637)+1,(AC2637-AB2637+1))</f>
        <v>1</v>
      </c>
      <c r="F2637" s="220" t="n">
        <f aca="false">E2637*SUM(P2637:Q2637)</f>
        <v>25000</v>
      </c>
      <c r="G2637" s="196" t="n">
        <v>1247382</v>
      </c>
      <c r="H2637" s="197" t="n">
        <v>37026.3839699074</v>
      </c>
      <c r="I2637" s="0" t="s">
        <v>1616</v>
      </c>
      <c r="M2637" s="0" t="s">
        <v>927</v>
      </c>
      <c r="N2637" s="0" t="s">
        <v>1371</v>
      </c>
      <c r="O2637" s="0" t="s">
        <v>1553</v>
      </c>
      <c r="Q2637" s="198" t="n">
        <v>25000</v>
      </c>
      <c r="S2637" s="0" t="s">
        <v>1343</v>
      </c>
      <c r="T2637" s="0" t="s">
        <v>772</v>
      </c>
      <c r="U2637" s="200" t="n">
        <v>4.47</v>
      </c>
      <c r="V2637" s="0" t="s">
        <v>1617</v>
      </c>
      <c r="W2637" s="0" t="s">
        <v>1555</v>
      </c>
      <c r="X2637" s="0" t="s">
        <v>1556</v>
      </c>
      <c r="Y2637" s="0" t="s">
        <v>1376</v>
      </c>
      <c r="Z2637" s="0" t="s">
        <v>573</v>
      </c>
      <c r="AA2637" s="0" t="n">
        <v>790006</v>
      </c>
      <c r="AB2637" s="197" t="n">
        <v>37027.875</v>
      </c>
      <c r="AC2637" s="197" t="n">
        <v>37027.875</v>
      </c>
    </row>
    <row r="2638" customFormat="false" ht="12.75" hidden="false" customHeight="false" outlineLevel="0" collapsed="false">
      <c r="A2638" s="191" t="str">
        <f aca="false">B2638&amp;" "&amp;C2638&amp;" "&amp;D2638</f>
        <v>US Natural Gas Physical</v>
      </c>
      <c r="B2638" s="191" t="str">
        <f aca="false">IF((LEFT(N2638,2)="US"),"US","")</f>
        <v>US</v>
      </c>
      <c r="C2638" s="191" t="str">
        <f aca="false">M2638</f>
        <v>Natural Gas</v>
      </c>
      <c r="D2638" s="191" t="str">
        <f aca="false">IF(ISNUMBER(FIND("Phy",N2638))=TRUE(),"Physical","Financial")</f>
        <v>Physical</v>
      </c>
      <c r="E2638" s="191" t="n">
        <f aca="false">IF(VLOOKUP(S2638,'DD-Lookup'!$J$6:$L$50,3,FALSE())="Monthly",(YEAR(AC2638)-YEAR(AB2638))*12+MONTH(AC2638)-MONTH(AB2638)+1,(AC2638-AB2638+1))</f>
        <v>1</v>
      </c>
      <c r="F2638" s="220" t="n">
        <f aca="false">E2638*SUM(P2638:Q2638)</f>
        <v>5000</v>
      </c>
      <c r="G2638" s="196" t="n">
        <v>1247383</v>
      </c>
      <c r="H2638" s="197" t="n">
        <v>37026.3839814815</v>
      </c>
      <c r="I2638" s="0" t="s">
        <v>1432</v>
      </c>
      <c r="M2638" s="0" t="s">
        <v>927</v>
      </c>
      <c r="N2638" s="0" t="s">
        <v>1371</v>
      </c>
      <c r="O2638" s="0" t="s">
        <v>1433</v>
      </c>
      <c r="Q2638" s="198" t="n">
        <v>5000</v>
      </c>
      <c r="S2638" s="0" t="s">
        <v>1343</v>
      </c>
      <c r="T2638" s="0" t="s">
        <v>772</v>
      </c>
      <c r="U2638" s="200" t="n">
        <v>4.335</v>
      </c>
      <c r="V2638" s="0" t="s">
        <v>1434</v>
      </c>
      <c r="W2638" s="0" t="s">
        <v>1424</v>
      </c>
      <c r="X2638" s="0" t="s">
        <v>1425</v>
      </c>
      <c r="Y2638" s="0" t="s">
        <v>1376</v>
      </c>
      <c r="Z2638" s="0" t="s">
        <v>573</v>
      </c>
      <c r="AA2638" s="0" t="n">
        <v>790007</v>
      </c>
      <c r="AB2638" s="197" t="n">
        <v>37027.875</v>
      </c>
      <c r="AC2638" s="197" t="n">
        <v>37027.875</v>
      </c>
    </row>
    <row r="2639" customFormat="false" ht="12.75" hidden="false" customHeight="false" outlineLevel="0" collapsed="false">
      <c r="A2639" s="191" t="str">
        <f aca="false">B2639&amp;" "&amp;C2639&amp;" "&amp;D2639</f>
        <v>US Natural Gas Physical</v>
      </c>
      <c r="B2639" s="191" t="str">
        <f aca="false">IF((LEFT(N2639,2)="US"),"US","")</f>
        <v>US</v>
      </c>
      <c r="C2639" s="191" t="str">
        <f aca="false">M2639</f>
        <v>Natural Gas</v>
      </c>
      <c r="D2639" s="191" t="str">
        <f aca="false">IF(ISNUMBER(FIND("Phy",N2639))=TRUE(),"Physical","Financial")</f>
        <v>Physical</v>
      </c>
      <c r="E2639" s="191" t="n">
        <f aca="false">IF(VLOOKUP(S2639,'DD-Lookup'!$J$6:$L$50,3,FALSE())="Monthly",(YEAR(AC2639)-YEAR(AB2639))*12+MONTH(AC2639)-MONTH(AB2639)+1,(AC2639-AB2639+1))</f>
        <v>1</v>
      </c>
      <c r="F2639" s="220" t="n">
        <f aca="false">E2639*SUM(P2639:Q2639)</f>
        <v>4685</v>
      </c>
      <c r="G2639" s="196" t="n">
        <v>1247384</v>
      </c>
      <c r="H2639" s="197" t="n">
        <v>37026.3840162037</v>
      </c>
      <c r="I2639" s="0" t="s">
        <v>1982</v>
      </c>
      <c r="M2639" s="0" t="s">
        <v>927</v>
      </c>
      <c r="N2639" s="0" t="s">
        <v>1371</v>
      </c>
      <c r="O2639" s="0" t="s">
        <v>1731</v>
      </c>
      <c r="Q2639" s="198" t="n">
        <v>4685</v>
      </c>
      <c r="S2639" s="0" t="s">
        <v>1343</v>
      </c>
      <c r="T2639" s="0" t="s">
        <v>772</v>
      </c>
      <c r="U2639" s="200" t="n">
        <v>3.125</v>
      </c>
      <c r="V2639" s="0" t="s">
        <v>2055</v>
      </c>
      <c r="W2639" s="0" t="s">
        <v>1733</v>
      </c>
      <c r="X2639" s="0" t="s">
        <v>1676</v>
      </c>
      <c r="Y2639" s="0" t="s">
        <v>1376</v>
      </c>
      <c r="Z2639" s="0" t="s">
        <v>573</v>
      </c>
      <c r="AA2639" s="0" t="n">
        <v>790008</v>
      </c>
      <c r="AB2639" s="197" t="n">
        <v>37027.875</v>
      </c>
      <c r="AC2639" s="197" t="n">
        <v>37027.875</v>
      </c>
    </row>
    <row r="2640" customFormat="false" ht="12.75" hidden="false" customHeight="false" outlineLevel="0" collapsed="false">
      <c r="A2640" s="191" t="str">
        <f aca="false">B2640&amp;" "&amp;C2640&amp;" "&amp;D2640</f>
        <v>US Natural Gas Physical</v>
      </c>
      <c r="B2640" s="191" t="str">
        <f aca="false">IF((LEFT(N2640,2)="US"),"US","")</f>
        <v>US</v>
      </c>
      <c r="C2640" s="191" t="str">
        <f aca="false">M2640</f>
        <v>Natural Gas</v>
      </c>
      <c r="D2640" s="191" t="str">
        <f aca="false">IF(ISNUMBER(FIND("Phy",N2640))=TRUE(),"Physical","Financial")</f>
        <v>Physical</v>
      </c>
      <c r="E2640" s="191" t="n">
        <f aca="false">IF(VLOOKUP(S2640,'DD-Lookup'!$J$6:$L$50,3,FALSE())="Monthly",(YEAR(AC2640)-YEAR(AB2640))*12+MONTH(AC2640)-MONTH(AB2640)+1,(AC2640-AB2640+1))</f>
        <v>1</v>
      </c>
      <c r="F2640" s="220" t="n">
        <f aca="false">E2640*SUM(P2640:Q2640)</f>
        <v>2288</v>
      </c>
      <c r="G2640" s="196" t="n">
        <v>1247385</v>
      </c>
      <c r="H2640" s="197" t="n">
        <v>37026.3840162037</v>
      </c>
      <c r="I2640" s="0" t="s">
        <v>1352</v>
      </c>
      <c r="M2640" s="0" t="s">
        <v>927</v>
      </c>
      <c r="N2640" s="0" t="s">
        <v>1371</v>
      </c>
      <c r="O2640" s="0" t="s">
        <v>1435</v>
      </c>
      <c r="Q2640" s="198" t="n">
        <v>2288</v>
      </c>
      <c r="S2640" s="0" t="s">
        <v>1343</v>
      </c>
      <c r="T2640" s="0" t="s">
        <v>772</v>
      </c>
      <c r="U2640" s="200" t="n">
        <v>4.32</v>
      </c>
      <c r="V2640" s="0" t="s">
        <v>2585</v>
      </c>
      <c r="W2640" s="0" t="s">
        <v>1424</v>
      </c>
      <c r="X2640" s="0" t="s">
        <v>1425</v>
      </c>
      <c r="Y2640" s="0" t="s">
        <v>1376</v>
      </c>
      <c r="Z2640" s="0" t="s">
        <v>573</v>
      </c>
      <c r="AA2640" s="0" t="n">
        <v>790009</v>
      </c>
      <c r="AB2640" s="197" t="n">
        <v>37027.875</v>
      </c>
      <c r="AC2640" s="197" t="n">
        <v>37027.875</v>
      </c>
    </row>
    <row r="2641" customFormat="false" ht="12.75" hidden="false" customHeight="false" outlineLevel="0" collapsed="false">
      <c r="A2641" s="191" t="str">
        <f aca="false">B2641&amp;" "&amp;C2641&amp;" "&amp;D2641</f>
        <v>US Power Financial</v>
      </c>
      <c r="B2641" s="191" t="str">
        <f aca="false">IF((LEFT(N2641,2)="US"),"US","")</f>
        <v>US</v>
      </c>
      <c r="C2641" s="191" t="str">
        <f aca="false">M2641</f>
        <v>Power</v>
      </c>
      <c r="D2641" s="191" t="str">
        <f aca="false">IF(ISNUMBER(FIND("Phy",N2641))=TRUE(),"Physical","Financial")</f>
        <v>Financial</v>
      </c>
      <c r="E2641" s="191" t="n">
        <f aca="false">IF(VLOOKUP(S2641,'DD-Lookup'!$J$6:$L$50,3,FALSE())="Monthly",(YEAR(AC2641)-YEAR(AB2641))*12+MONTH(AC2641)-MONTH(AB2641)+1,(AC2641-AB2641+1))</f>
        <v>5</v>
      </c>
      <c r="F2641" s="220" t="n">
        <f aca="false">E2641*SUM(P2641:Q2641)</f>
        <v>250</v>
      </c>
      <c r="G2641" s="196" t="n">
        <v>1247386</v>
      </c>
      <c r="H2641" s="197" t="n">
        <v>37026.3840162037</v>
      </c>
      <c r="I2641" s="0" t="s">
        <v>2096</v>
      </c>
      <c r="M2641" s="0" t="s">
        <v>72</v>
      </c>
      <c r="N2641" s="0" t="s">
        <v>1162</v>
      </c>
      <c r="O2641" s="0" t="s">
        <v>2803</v>
      </c>
      <c r="Q2641" s="198" t="n">
        <v>50</v>
      </c>
      <c r="S2641" s="0" t="s">
        <v>781</v>
      </c>
      <c r="T2641" s="0" t="s">
        <v>772</v>
      </c>
      <c r="U2641" s="200" t="n">
        <v>59.5</v>
      </c>
      <c r="V2641" s="0" t="s">
        <v>2098</v>
      </c>
      <c r="W2641" s="0" t="s">
        <v>1260</v>
      </c>
      <c r="X2641" s="0" t="s">
        <v>1208</v>
      </c>
      <c r="Y2641" s="0" t="s">
        <v>1167</v>
      </c>
      <c r="Z2641" s="0" t="s">
        <v>573</v>
      </c>
      <c r="AA2641" s="0" t="n">
        <v>611222.1</v>
      </c>
      <c r="AB2641" s="197" t="n">
        <v>37032.875</v>
      </c>
      <c r="AC2641" s="197" t="n">
        <v>37036.875</v>
      </c>
    </row>
    <row r="2642" customFormat="false" ht="12.75" hidden="false" customHeight="false" outlineLevel="0" collapsed="false">
      <c r="A2642" s="191" t="str">
        <f aca="false">B2642&amp;" "&amp;C2642&amp;" "&amp;D2642</f>
        <v>US Natural Gas Physical</v>
      </c>
      <c r="B2642" s="191" t="str">
        <f aca="false">IF((LEFT(N2642,2)="US"),"US","")</f>
        <v>US</v>
      </c>
      <c r="C2642" s="191" t="str">
        <f aca="false">M2642</f>
        <v>Natural Gas</v>
      </c>
      <c r="D2642" s="191" t="str">
        <f aca="false">IF(ISNUMBER(FIND("Phy",N2642))=TRUE(),"Physical","Financial")</f>
        <v>Physical</v>
      </c>
      <c r="E2642" s="191" t="n">
        <f aca="false">IF(VLOOKUP(S2642,'DD-Lookup'!$J$6:$L$50,3,FALSE())="Monthly",(YEAR(AC2642)-YEAR(AB2642))*12+MONTH(AC2642)-MONTH(AB2642)+1,(AC2642-AB2642+1))</f>
        <v>1</v>
      </c>
      <c r="F2642" s="220" t="n">
        <f aca="false">E2642*SUM(P2642:Q2642)</f>
        <v>5000</v>
      </c>
      <c r="G2642" s="196" t="n">
        <v>1247387</v>
      </c>
      <c r="H2642" s="197" t="n">
        <v>37026.3840277778</v>
      </c>
      <c r="I2642" s="0" t="s">
        <v>1543</v>
      </c>
      <c r="M2642" s="0" t="s">
        <v>927</v>
      </c>
      <c r="N2642" s="0" t="s">
        <v>1371</v>
      </c>
      <c r="O2642" s="0" t="s">
        <v>1435</v>
      </c>
      <c r="P2642" s="198" t="n">
        <v>5000</v>
      </c>
      <c r="S2642" s="0" t="s">
        <v>1343</v>
      </c>
      <c r="T2642" s="0" t="s">
        <v>772</v>
      </c>
      <c r="U2642" s="200" t="n">
        <v>4.31</v>
      </c>
      <c r="V2642" s="0" t="s">
        <v>1544</v>
      </c>
      <c r="W2642" s="0" t="s">
        <v>1424</v>
      </c>
      <c r="X2642" s="0" t="s">
        <v>1425</v>
      </c>
      <c r="Y2642" s="0" t="s">
        <v>1376</v>
      </c>
      <c r="Z2642" s="0" t="s">
        <v>573</v>
      </c>
      <c r="AA2642" s="0" t="n">
        <v>790010</v>
      </c>
      <c r="AB2642" s="197" t="n">
        <v>37027.875</v>
      </c>
      <c r="AC2642" s="197" t="n">
        <v>37027.875</v>
      </c>
    </row>
    <row r="2643" customFormat="false" ht="12.75" hidden="false" customHeight="false" outlineLevel="0" collapsed="false">
      <c r="A2643" s="191" t="str">
        <f aca="false">B2643&amp;" "&amp;C2643&amp;" "&amp;D2643</f>
        <v>US Natural Gas Financial</v>
      </c>
      <c r="B2643" s="191" t="str">
        <f aca="false">IF((LEFT(N2643,2)="US"),"US","")</f>
        <v>US</v>
      </c>
      <c r="C2643" s="191" t="str">
        <f aca="false">M2643</f>
        <v>Natural Gas</v>
      </c>
      <c r="D2643" s="191" t="str">
        <f aca="false">IF(ISNUMBER(FIND("Phy",N2643))=TRUE(),"Physical","Financial")</f>
        <v>Financial</v>
      </c>
      <c r="E2643" s="191" t="n">
        <f aca="false">IF(VLOOKUP(S2643,'DD-Lookup'!$J$6:$L$50,3,FALSE())="Monthly",(YEAR(AC2643)-YEAR(AB2643))*12+MONTH(AC2643)-MONTH(AB2643)+1,(AC2643-AB2643+1))</f>
        <v>151</v>
      </c>
      <c r="F2643" s="220" t="n">
        <f aca="false">E2643*SUM(P2643:Q2643)</f>
        <v>755000</v>
      </c>
      <c r="G2643" s="196" t="n">
        <v>1247388</v>
      </c>
      <c r="H2643" s="197" t="n">
        <v>37026.3840393519</v>
      </c>
      <c r="I2643" s="0" t="s">
        <v>1368</v>
      </c>
      <c r="M2643" s="0" t="s">
        <v>927</v>
      </c>
      <c r="N2643" s="0" t="s">
        <v>1341</v>
      </c>
      <c r="O2643" s="0" t="s">
        <v>1442</v>
      </c>
      <c r="Q2643" s="198" t="n">
        <v>5000</v>
      </c>
      <c r="S2643" s="0" t="s">
        <v>1343</v>
      </c>
      <c r="T2643" s="0" t="s">
        <v>772</v>
      </c>
      <c r="U2643" s="200" t="n">
        <v>4.92</v>
      </c>
      <c r="V2643" s="0" t="s">
        <v>1578</v>
      </c>
      <c r="W2643" s="0" t="s">
        <v>1345</v>
      </c>
      <c r="X2643" s="0" t="s">
        <v>1346</v>
      </c>
      <c r="Y2643" s="0" t="s">
        <v>893</v>
      </c>
      <c r="Z2643" s="0" t="s">
        <v>573</v>
      </c>
      <c r="AA2643" s="0" t="s">
        <v>2804</v>
      </c>
      <c r="AB2643" s="197" t="n">
        <v>37196</v>
      </c>
      <c r="AC2643" s="197" t="n">
        <v>37346</v>
      </c>
      <c r="AD2643" s="0" t="n">
        <f aca="false">(AC2643-AB2643+1)*SUM(P2643:Q2643)</f>
        <v>755000</v>
      </c>
    </row>
    <row r="2644" customFormat="false" ht="12.75" hidden="false" customHeight="false" outlineLevel="0" collapsed="false">
      <c r="A2644" s="191" t="str">
        <f aca="false">B2644&amp;" "&amp;C2644&amp;" "&amp;D2644</f>
        <v>US Natural Gas Physical</v>
      </c>
      <c r="B2644" s="191" t="str">
        <f aca="false">IF((LEFT(N2644,2)="US"),"US","")</f>
        <v>US</v>
      </c>
      <c r="C2644" s="191" t="str">
        <f aca="false">M2644</f>
        <v>Natural Gas</v>
      </c>
      <c r="D2644" s="191" t="str">
        <f aca="false">IF(ISNUMBER(FIND("Phy",N2644))=TRUE(),"Physical","Financial")</f>
        <v>Physical</v>
      </c>
      <c r="E2644" s="191" t="n">
        <f aca="false">IF(VLOOKUP(S2644,'DD-Lookup'!$J$6:$L$50,3,FALSE())="Monthly",(YEAR(AC2644)-YEAR(AB2644))*12+MONTH(AC2644)-MONTH(AB2644)+1,(AC2644-AB2644+1))</f>
        <v>1</v>
      </c>
      <c r="F2644" s="220" t="n">
        <f aca="false">E2644*SUM(P2644:Q2644)</f>
        <v>10000</v>
      </c>
      <c r="G2644" s="196" t="n">
        <v>1247390</v>
      </c>
      <c r="H2644" s="197" t="n">
        <v>37026.3841319445</v>
      </c>
      <c r="I2644" s="0" t="s">
        <v>2652</v>
      </c>
      <c r="M2644" s="0" t="s">
        <v>927</v>
      </c>
      <c r="N2644" s="0" t="s">
        <v>1371</v>
      </c>
      <c r="O2644" s="0" t="s">
        <v>1372</v>
      </c>
      <c r="Q2644" s="198" t="n">
        <v>10000</v>
      </c>
      <c r="S2644" s="0" t="s">
        <v>1343</v>
      </c>
      <c r="T2644" s="0" t="s">
        <v>772</v>
      </c>
      <c r="U2644" s="200" t="n">
        <v>4.5638</v>
      </c>
      <c r="V2644" s="0" t="s">
        <v>2653</v>
      </c>
      <c r="W2644" s="0" t="s">
        <v>1374</v>
      </c>
      <c r="X2644" s="0" t="s">
        <v>1375</v>
      </c>
      <c r="Y2644" s="0" t="s">
        <v>1376</v>
      </c>
      <c r="Z2644" s="0" t="s">
        <v>573</v>
      </c>
      <c r="AA2644" s="0" t="n">
        <v>790011</v>
      </c>
      <c r="AB2644" s="197" t="n">
        <v>37027.875</v>
      </c>
      <c r="AC2644" s="197" t="n">
        <v>37027.875</v>
      </c>
    </row>
    <row r="2645" customFormat="false" ht="12.75" hidden="false" customHeight="false" outlineLevel="0" collapsed="false">
      <c r="A2645" s="191" t="str">
        <f aca="false">B2645&amp;" "&amp;C2645&amp;" "&amp;D2645</f>
        <v>US Natural Gas Physical</v>
      </c>
      <c r="B2645" s="191" t="str">
        <f aca="false">IF((LEFT(N2645,2)="US"),"US","")</f>
        <v>US</v>
      </c>
      <c r="C2645" s="191" t="str">
        <f aca="false">M2645</f>
        <v>Natural Gas</v>
      </c>
      <c r="D2645" s="191" t="str">
        <f aca="false">IF(ISNUMBER(FIND("Phy",N2645))=TRUE(),"Physical","Financial")</f>
        <v>Physical</v>
      </c>
      <c r="E2645" s="191" t="n">
        <f aca="false">IF(VLOOKUP(S2645,'DD-Lookup'!$J$6:$L$50,3,FALSE())="Monthly",(YEAR(AC2645)-YEAR(AB2645))*12+MONTH(AC2645)-MONTH(AB2645)+1,(AC2645-AB2645+1))</f>
        <v>1</v>
      </c>
      <c r="F2645" s="220" t="n">
        <f aca="false">E2645*SUM(P2645:Q2645)</f>
        <v>10000</v>
      </c>
      <c r="G2645" s="196" t="n">
        <v>1247391</v>
      </c>
      <c r="H2645" s="197" t="n">
        <v>37026.3841666667</v>
      </c>
      <c r="I2645" s="0" t="s">
        <v>2121</v>
      </c>
      <c r="M2645" s="0" t="s">
        <v>927</v>
      </c>
      <c r="N2645" s="0" t="s">
        <v>1371</v>
      </c>
      <c r="O2645" s="0" t="s">
        <v>2038</v>
      </c>
      <c r="P2645" s="198" t="n">
        <v>10000</v>
      </c>
      <c r="S2645" s="0" t="s">
        <v>1343</v>
      </c>
      <c r="T2645" s="0" t="s">
        <v>772</v>
      </c>
      <c r="U2645" s="200" t="n">
        <v>4.46</v>
      </c>
      <c r="V2645" s="0" t="s">
        <v>2122</v>
      </c>
      <c r="W2645" s="0" t="s">
        <v>1555</v>
      </c>
      <c r="X2645" s="0" t="s">
        <v>1556</v>
      </c>
      <c r="Y2645" s="0" t="s">
        <v>1376</v>
      </c>
      <c r="Z2645" s="0" t="s">
        <v>573</v>
      </c>
      <c r="AA2645" s="0" t="n">
        <v>790014</v>
      </c>
      <c r="AB2645" s="197" t="n">
        <v>37027.875</v>
      </c>
      <c r="AC2645" s="197" t="n">
        <v>37027.875</v>
      </c>
    </row>
    <row r="2646" customFormat="false" ht="12.75" hidden="false" customHeight="false" outlineLevel="0" collapsed="false">
      <c r="A2646" s="191" t="str">
        <f aca="false">B2646&amp;" "&amp;C2646&amp;" "&amp;D2646</f>
        <v>US Natural Gas Physical</v>
      </c>
      <c r="B2646" s="191" t="str">
        <f aca="false">IF((LEFT(N2646,2)="US"),"US","")</f>
        <v>US</v>
      </c>
      <c r="C2646" s="191" t="str">
        <f aca="false">M2646</f>
        <v>Natural Gas</v>
      </c>
      <c r="D2646" s="191" t="str">
        <f aca="false">IF(ISNUMBER(FIND("Phy",N2646))=TRUE(),"Physical","Financial")</f>
        <v>Physical</v>
      </c>
      <c r="E2646" s="191" t="n">
        <f aca="false">IF(VLOOKUP(S2646,'DD-Lookup'!$J$6:$L$50,3,FALSE())="Monthly",(YEAR(AC2646)-YEAR(AB2646))*12+MONTH(AC2646)-MONTH(AB2646)+1,(AC2646-AB2646+1))</f>
        <v>1</v>
      </c>
      <c r="F2646" s="220" t="n">
        <f aca="false">E2646*SUM(P2646:Q2646)</f>
        <v>5000</v>
      </c>
      <c r="G2646" s="196" t="n">
        <v>1247392</v>
      </c>
      <c r="H2646" s="197" t="n">
        <v>37026.3841666667</v>
      </c>
      <c r="I2646" s="0" t="s">
        <v>625</v>
      </c>
      <c r="M2646" s="0" t="s">
        <v>927</v>
      </c>
      <c r="N2646" s="0" t="s">
        <v>1371</v>
      </c>
      <c r="O2646" s="0" t="s">
        <v>1684</v>
      </c>
      <c r="P2646" s="198" t="n">
        <v>5000</v>
      </c>
      <c r="S2646" s="0" t="s">
        <v>1343</v>
      </c>
      <c r="T2646" s="0" t="s">
        <v>772</v>
      </c>
      <c r="U2646" s="200" t="n">
        <v>4.355</v>
      </c>
      <c r="V2646" s="0" t="s">
        <v>2449</v>
      </c>
      <c r="W2646" s="0" t="s">
        <v>1682</v>
      </c>
      <c r="X2646" s="0" t="s">
        <v>1683</v>
      </c>
      <c r="Y2646" s="0" t="s">
        <v>1376</v>
      </c>
      <c r="Z2646" s="0" t="s">
        <v>573</v>
      </c>
      <c r="AA2646" s="0" t="n">
        <v>790012</v>
      </c>
      <c r="AB2646" s="197" t="n">
        <v>37027.875</v>
      </c>
      <c r="AC2646" s="197" t="n">
        <v>37027.875</v>
      </c>
    </row>
    <row r="2647" customFormat="false" ht="12.75" hidden="false" customHeight="false" outlineLevel="0" collapsed="false">
      <c r="A2647" s="191" t="str">
        <f aca="false">B2647&amp;" "&amp;C2647&amp;" "&amp;D2647</f>
        <v>US Natural Gas Physical</v>
      </c>
      <c r="B2647" s="191" t="str">
        <f aca="false">IF((LEFT(N2647,2)="US"),"US","")</f>
        <v>US</v>
      </c>
      <c r="C2647" s="191" t="str">
        <f aca="false">M2647</f>
        <v>Natural Gas</v>
      </c>
      <c r="D2647" s="191" t="str">
        <f aca="false">IF(ISNUMBER(FIND("Phy",N2647))=TRUE(),"Physical","Financial")</f>
        <v>Physical</v>
      </c>
      <c r="E2647" s="191" t="n">
        <f aca="false">IF(VLOOKUP(S2647,'DD-Lookup'!$J$6:$L$50,3,FALSE())="Monthly",(YEAR(AC2647)-YEAR(AB2647))*12+MONTH(AC2647)-MONTH(AB2647)+1,(AC2647-AB2647+1))</f>
        <v>1</v>
      </c>
      <c r="F2647" s="220" t="n">
        <f aca="false">E2647*SUM(P2647:Q2647)</f>
        <v>10000</v>
      </c>
      <c r="G2647" s="196" t="n">
        <v>1247393</v>
      </c>
      <c r="H2647" s="197" t="n">
        <v>37026.3841782407</v>
      </c>
      <c r="I2647" s="0" t="s">
        <v>1661</v>
      </c>
      <c r="M2647" s="0" t="s">
        <v>927</v>
      </c>
      <c r="N2647" s="0" t="s">
        <v>1814</v>
      </c>
      <c r="O2647" s="0" t="s">
        <v>1907</v>
      </c>
      <c r="Q2647" s="198" t="n">
        <v>10000</v>
      </c>
      <c r="S2647" s="0" t="s">
        <v>1343</v>
      </c>
      <c r="T2647" s="0" t="s">
        <v>772</v>
      </c>
      <c r="U2647" s="200" t="n">
        <v>4.44</v>
      </c>
      <c r="V2647" s="0" t="s">
        <v>2805</v>
      </c>
      <c r="W2647" s="0" t="s">
        <v>1909</v>
      </c>
      <c r="X2647" s="0" t="s">
        <v>1818</v>
      </c>
      <c r="Y2647" s="0" t="s">
        <v>1376</v>
      </c>
      <c r="Z2647" s="0" t="s">
        <v>1819</v>
      </c>
      <c r="AA2647" s="0" t="n">
        <v>790013</v>
      </c>
      <c r="AB2647" s="197" t="n">
        <v>37027.875</v>
      </c>
      <c r="AC2647" s="197" t="n">
        <v>37027.875</v>
      </c>
    </row>
    <row r="2648" customFormat="false" ht="12.75" hidden="false" customHeight="false" outlineLevel="0" collapsed="false">
      <c r="A2648" s="191" t="str">
        <f aca="false">B2648&amp;" "&amp;C2648&amp;" "&amp;D2648</f>
        <v>US Natural Gas Financial</v>
      </c>
      <c r="B2648" s="191" t="str">
        <f aca="false">IF((LEFT(N2648,2)="US"),"US","")</f>
        <v>US</v>
      </c>
      <c r="C2648" s="191" t="str">
        <f aca="false">M2648</f>
        <v>Natural Gas</v>
      </c>
      <c r="D2648" s="191" t="str">
        <f aca="false">IF(ISNUMBER(FIND("Phy",N2648))=TRUE(),"Physical","Financial")</f>
        <v>Financial</v>
      </c>
      <c r="E2648" s="191" t="n">
        <f aca="false">IF(VLOOKUP(S2648,'DD-Lookup'!$J$6:$L$50,3,FALSE())="Monthly",(YEAR(AC2648)-YEAR(AB2648))*12+MONTH(AC2648)-MONTH(AB2648)+1,(AC2648-AB2648+1))</f>
        <v>16</v>
      </c>
      <c r="F2648" s="220" t="n">
        <f aca="false">E2648*SUM(P2648:Q2648)</f>
        <v>240000</v>
      </c>
      <c r="G2648" s="196" t="n">
        <v>1247394</v>
      </c>
      <c r="H2648" s="197" t="n">
        <v>37026.384212963</v>
      </c>
      <c r="I2648" s="0" t="s">
        <v>616</v>
      </c>
      <c r="M2648" s="0" t="s">
        <v>927</v>
      </c>
      <c r="N2648" s="0" t="s">
        <v>1341</v>
      </c>
      <c r="O2648" s="0" t="s">
        <v>1518</v>
      </c>
      <c r="Q2648" s="198" t="n">
        <v>15000</v>
      </c>
      <c r="S2648" s="0" t="s">
        <v>1343</v>
      </c>
      <c r="T2648" s="0" t="s">
        <v>772</v>
      </c>
      <c r="U2648" s="200" t="n">
        <v>4.455</v>
      </c>
      <c r="V2648" s="0" t="s">
        <v>2051</v>
      </c>
      <c r="W2648" s="0" t="s">
        <v>1520</v>
      </c>
      <c r="X2648" s="0" t="s">
        <v>1521</v>
      </c>
      <c r="Y2648" s="0" t="s">
        <v>893</v>
      </c>
      <c r="Z2648" s="0" t="s">
        <v>573</v>
      </c>
      <c r="AA2648" s="0" t="s">
        <v>2806</v>
      </c>
      <c r="AB2648" s="197" t="n">
        <v>37027.875</v>
      </c>
      <c r="AC2648" s="197" t="n">
        <v>37042.875</v>
      </c>
      <c r="AD2648" s="0" t="n">
        <f aca="false">(AC2648-AB2648+1)*SUM(P2648:Q2648)</f>
        <v>240000</v>
      </c>
    </row>
    <row r="2649" customFormat="false" ht="12.75" hidden="false" customHeight="false" outlineLevel="0" collapsed="false">
      <c r="A2649" s="191" t="str">
        <f aca="false">B2649&amp;" "&amp;C2649&amp;" "&amp;D2649</f>
        <v>US Natural Gas Financial</v>
      </c>
      <c r="B2649" s="191" t="str">
        <f aca="false">IF((LEFT(N2649,2)="US"),"US","")</f>
        <v>US</v>
      </c>
      <c r="C2649" s="191" t="str">
        <f aca="false">M2649</f>
        <v>Natural Gas</v>
      </c>
      <c r="D2649" s="191" t="str">
        <f aca="false">IF(ISNUMBER(FIND("Phy",N2649))=TRUE(),"Physical","Financial")</f>
        <v>Financial</v>
      </c>
      <c r="E2649" s="191" t="n">
        <f aca="false">IF(VLOOKUP(S2649,'DD-Lookup'!$J$6:$L$50,3,FALSE())="Monthly",(YEAR(AC2649)-YEAR(AB2649))*12+MONTH(AC2649)-MONTH(AB2649)+1,(AC2649-AB2649+1))</f>
        <v>30</v>
      </c>
      <c r="F2649" s="220" t="n">
        <f aca="false">E2649*SUM(P2649:Q2649)</f>
        <v>450000</v>
      </c>
      <c r="G2649" s="196" t="n">
        <v>1247395</v>
      </c>
      <c r="H2649" s="197" t="n">
        <v>37026.384224537</v>
      </c>
      <c r="I2649" s="0" t="s">
        <v>616</v>
      </c>
      <c r="M2649" s="0" t="s">
        <v>927</v>
      </c>
      <c r="N2649" s="0" t="s">
        <v>1341</v>
      </c>
      <c r="O2649" s="0" t="s">
        <v>1342</v>
      </c>
      <c r="Q2649" s="198" t="n">
        <v>15000</v>
      </c>
      <c r="S2649" s="0" t="s">
        <v>1343</v>
      </c>
      <c r="T2649" s="0" t="s">
        <v>772</v>
      </c>
      <c r="U2649" s="200" t="n">
        <v>4.51</v>
      </c>
      <c r="V2649" s="0" t="s">
        <v>2393</v>
      </c>
      <c r="W2649" s="0" t="s">
        <v>1345</v>
      </c>
      <c r="X2649" s="0" t="s">
        <v>1346</v>
      </c>
      <c r="Y2649" s="0" t="s">
        <v>893</v>
      </c>
      <c r="Z2649" s="0" t="s">
        <v>573</v>
      </c>
      <c r="AA2649" s="0" t="s">
        <v>2807</v>
      </c>
      <c r="AB2649" s="197" t="n">
        <v>37043.875</v>
      </c>
      <c r="AC2649" s="197" t="n">
        <v>37072.875</v>
      </c>
      <c r="AD2649" s="0" t="n">
        <f aca="false">(AC2649-AB2649+1)*SUM(P2649:Q2649)</f>
        <v>450000</v>
      </c>
    </row>
    <row r="2650" customFormat="false" ht="12.75" hidden="false" customHeight="false" outlineLevel="0" collapsed="false">
      <c r="A2650" s="191" t="str">
        <f aca="false">B2650&amp;" "&amp;C2650&amp;" "&amp;D2650</f>
        <v>US Natural Gas Financial</v>
      </c>
      <c r="B2650" s="191" t="str">
        <f aca="false">IF((LEFT(N2650,2)="US"),"US","")</f>
        <v>US</v>
      </c>
      <c r="C2650" s="191" t="str">
        <f aca="false">M2650</f>
        <v>Natural Gas</v>
      </c>
      <c r="D2650" s="191" t="str">
        <f aca="false">IF(ISNUMBER(FIND("Phy",N2650))=TRUE(),"Physical","Financial")</f>
        <v>Financial</v>
      </c>
      <c r="E2650" s="191" t="n">
        <f aca="false">IF(VLOOKUP(S2650,'DD-Lookup'!$J$6:$L$50,3,FALSE())="Monthly",(YEAR(AC2650)-YEAR(AB2650))*12+MONTH(AC2650)-MONTH(AB2650)+1,(AC2650-AB2650+1))</f>
        <v>30</v>
      </c>
      <c r="F2650" s="220" t="n">
        <f aca="false">E2650*SUM(P2650:Q2650)</f>
        <v>150000</v>
      </c>
      <c r="G2650" s="196" t="n">
        <v>1247399</v>
      </c>
      <c r="H2650" s="197" t="n">
        <v>37026.3842824074</v>
      </c>
      <c r="I2650" s="0" t="s">
        <v>1228</v>
      </c>
      <c r="M2650" s="0" t="s">
        <v>927</v>
      </c>
      <c r="N2650" s="0" t="s">
        <v>1399</v>
      </c>
      <c r="O2650" s="0" t="s">
        <v>2808</v>
      </c>
      <c r="Q2650" s="198" t="n">
        <v>5000</v>
      </c>
      <c r="S2650" s="0" t="s">
        <v>1343</v>
      </c>
      <c r="T2650" s="0" t="s">
        <v>772</v>
      </c>
      <c r="U2650" s="200" t="n">
        <v>-0.72</v>
      </c>
      <c r="V2650" s="0" t="s">
        <v>2017</v>
      </c>
      <c r="W2650" s="0" t="s">
        <v>2187</v>
      </c>
      <c r="X2650" s="0" t="s">
        <v>2188</v>
      </c>
      <c r="Y2650" s="0" t="s">
        <v>893</v>
      </c>
      <c r="Z2650" s="0" t="s">
        <v>573</v>
      </c>
      <c r="AA2650" s="0" t="s">
        <v>2809</v>
      </c>
      <c r="AB2650" s="197" t="n">
        <v>37135.875</v>
      </c>
      <c r="AC2650" s="197" t="n">
        <v>37164.875</v>
      </c>
      <c r="AD2650" s="0" t="n">
        <f aca="false">(AC2650-AB2650+1)*SUM(P2650:Q2650)</f>
        <v>150000</v>
      </c>
    </row>
    <row r="2651" customFormat="false" ht="12.75" hidden="false" customHeight="false" outlineLevel="0" collapsed="false">
      <c r="A2651" s="191" t="str">
        <f aca="false">B2651&amp;" "&amp;C2651&amp;" "&amp;D2651</f>
        <v>US Natural Gas Physical</v>
      </c>
      <c r="B2651" s="191" t="str">
        <f aca="false">IF((LEFT(N2651,2)="US"),"US","")</f>
        <v>US</v>
      </c>
      <c r="C2651" s="191" t="str">
        <f aca="false">M2651</f>
        <v>Natural Gas</v>
      </c>
      <c r="D2651" s="191" t="str">
        <f aca="false">IF(ISNUMBER(FIND("Phy",N2651))=TRUE(),"Physical","Financial")</f>
        <v>Physical</v>
      </c>
      <c r="E2651" s="191" t="n">
        <f aca="false">IF(VLOOKUP(S2651,'DD-Lookup'!$J$6:$L$50,3,FALSE())="Monthly",(YEAR(AC2651)-YEAR(AB2651))*12+MONTH(AC2651)-MONTH(AB2651)+1,(AC2651-AB2651+1))</f>
        <v>1</v>
      </c>
      <c r="F2651" s="220" t="n">
        <f aca="false">E2651*SUM(P2651:Q2651)</f>
        <v>2500</v>
      </c>
      <c r="G2651" s="196" t="n">
        <v>1247397</v>
      </c>
      <c r="H2651" s="197" t="n">
        <v>37026.3842824074</v>
      </c>
      <c r="I2651" s="0" t="s">
        <v>1901</v>
      </c>
      <c r="M2651" s="0" t="s">
        <v>927</v>
      </c>
      <c r="N2651" s="0" t="s">
        <v>1371</v>
      </c>
      <c r="O2651" s="0" t="s">
        <v>1703</v>
      </c>
      <c r="Q2651" s="198" t="n">
        <v>2500</v>
      </c>
      <c r="S2651" s="0" t="s">
        <v>1343</v>
      </c>
      <c r="T2651" s="0" t="s">
        <v>772</v>
      </c>
      <c r="U2651" s="200" t="n">
        <v>4.35</v>
      </c>
      <c r="V2651" s="0" t="s">
        <v>1903</v>
      </c>
      <c r="W2651" s="0" t="s">
        <v>1705</v>
      </c>
      <c r="X2651" s="0" t="s">
        <v>1676</v>
      </c>
      <c r="Y2651" s="0" t="s">
        <v>1376</v>
      </c>
      <c r="Z2651" s="0" t="s">
        <v>573</v>
      </c>
      <c r="AA2651" s="0" t="n">
        <v>790017</v>
      </c>
      <c r="AB2651" s="197" t="n">
        <v>37027.875</v>
      </c>
      <c r="AC2651" s="197" t="n">
        <v>37027.875</v>
      </c>
    </row>
    <row r="2652" customFormat="false" ht="12.75" hidden="false" customHeight="false" outlineLevel="0" collapsed="false">
      <c r="A2652" s="191" t="str">
        <f aca="false">B2652&amp;" "&amp;C2652&amp;" "&amp;D2652</f>
        <v>US Natural Gas Physical</v>
      </c>
      <c r="B2652" s="191" t="str">
        <f aca="false">IF((LEFT(N2652,2)="US"),"US","")</f>
        <v>US</v>
      </c>
      <c r="C2652" s="191" t="str">
        <f aca="false">M2652</f>
        <v>Natural Gas</v>
      </c>
      <c r="D2652" s="191" t="str">
        <f aca="false">IF(ISNUMBER(FIND("Phy",N2652))=TRUE(),"Physical","Financial")</f>
        <v>Physical</v>
      </c>
      <c r="E2652" s="191" t="n">
        <f aca="false">IF(VLOOKUP(S2652,'DD-Lookup'!$J$6:$L$50,3,FALSE())="Monthly",(YEAR(AC2652)-YEAR(AB2652))*12+MONTH(AC2652)-MONTH(AB2652)+1,(AC2652-AB2652+1))</f>
        <v>1</v>
      </c>
      <c r="F2652" s="220" t="n">
        <f aca="false">E2652*SUM(P2652:Q2652)</f>
        <v>10000</v>
      </c>
      <c r="G2652" s="196" t="n">
        <v>1247398</v>
      </c>
      <c r="H2652" s="197" t="n">
        <v>37026.3842824074</v>
      </c>
      <c r="I2652" s="0" t="s">
        <v>625</v>
      </c>
      <c r="M2652" s="0" t="s">
        <v>927</v>
      </c>
      <c r="N2652" s="0" t="s">
        <v>1371</v>
      </c>
      <c r="O2652" s="0" t="s">
        <v>1372</v>
      </c>
      <c r="P2652" s="198" t="n">
        <v>10000</v>
      </c>
      <c r="S2652" s="0" t="s">
        <v>1343</v>
      </c>
      <c r="T2652" s="0" t="s">
        <v>772</v>
      </c>
      <c r="U2652" s="200" t="n">
        <v>4.5625</v>
      </c>
      <c r="V2652" s="0" t="s">
        <v>1496</v>
      </c>
      <c r="W2652" s="0" t="s">
        <v>1374</v>
      </c>
      <c r="X2652" s="0" t="s">
        <v>1375</v>
      </c>
      <c r="Y2652" s="0" t="s">
        <v>1376</v>
      </c>
      <c r="Z2652" s="0" t="s">
        <v>573</v>
      </c>
      <c r="AA2652" s="0" t="n">
        <v>790018</v>
      </c>
      <c r="AB2652" s="197" t="n">
        <v>37027.875</v>
      </c>
      <c r="AC2652" s="197" t="n">
        <v>37027.875</v>
      </c>
    </row>
    <row r="2653" customFormat="false" ht="12.75" hidden="false" customHeight="false" outlineLevel="0" collapsed="false">
      <c r="A2653" s="191" t="str">
        <f aca="false">B2653&amp;" "&amp;C2653&amp;" "&amp;D2653</f>
        <v>US Natural Gas Physical</v>
      </c>
      <c r="B2653" s="191" t="str">
        <f aca="false">IF((LEFT(N2653,2)="US"),"US","")</f>
        <v>US</v>
      </c>
      <c r="C2653" s="191" t="str">
        <f aca="false">M2653</f>
        <v>Natural Gas</v>
      </c>
      <c r="D2653" s="191" t="str">
        <f aca="false">IF(ISNUMBER(FIND("Phy",N2653))=TRUE(),"Physical","Financial")</f>
        <v>Physical</v>
      </c>
      <c r="E2653" s="191" t="n">
        <f aca="false">IF(VLOOKUP(S2653,'DD-Lookup'!$J$6:$L$50,3,FALSE())="Monthly",(YEAR(AC2653)-YEAR(AB2653))*12+MONTH(AC2653)-MONTH(AB2653)+1,(AC2653-AB2653+1))</f>
        <v>1</v>
      </c>
      <c r="F2653" s="220" t="n">
        <f aca="false">E2653*SUM(P2653:Q2653)</f>
        <v>10000</v>
      </c>
      <c r="G2653" s="196" t="n">
        <v>1247396</v>
      </c>
      <c r="H2653" s="197" t="n">
        <v>37026.3842824074</v>
      </c>
      <c r="I2653" s="0" t="s">
        <v>1661</v>
      </c>
      <c r="M2653" s="0" t="s">
        <v>927</v>
      </c>
      <c r="N2653" s="0" t="s">
        <v>1371</v>
      </c>
      <c r="O2653" s="0" t="s">
        <v>2204</v>
      </c>
      <c r="Q2653" s="198" t="n">
        <v>10000</v>
      </c>
      <c r="S2653" s="0" t="s">
        <v>1343</v>
      </c>
      <c r="T2653" s="0" t="s">
        <v>772</v>
      </c>
      <c r="U2653" s="200" t="n">
        <v>4.415</v>
      </c>
      <c r="V2653" s="0" t="s">
        <v>2166</v>
      </c>
      <c r="W2653" s="0" t="s">
        <v>1459</v>
      </c>
      <c r="X2653" s="0" t="s">
        <v>1460</v>
      </c>
      <c r="Y2653" s="0" t="s">
        <v>1376</v>
      </c>
      <c r="Z2653" s="0" t="s">
        <v>573</v>
      </c>
      <c r="AA2653" s="0" t="n">
        <v>790019</v>
      </c>
      <c r="AB2653" s="197" t="n">
        <v>37027.875</v>
      </c>
      <c r="AC2653" s="197" t="n">
        <v>37027.875</v>
      </c>
    </row>
    <row r="2654" customFormat="false" ht="12.75" hidden="false" customHeight="false" outlineLevel="0" collapsed="false">
      <c r="A2654" s="191" t="str">
        <f aca="false">B2654&amp;" "&amp;C2654&amp;" "&amp;D2654</f>
        <v>US Crude Financial</v>
      </c>
      <c r="B2654" s="191" t="str">
        <f aca="false">IF((LEFT(N2654,2)="US"),"US","")</f>
        <v>US</v>
      </c>
      <c r="C2654" s="191" t="str">
        <f aca="false">M2654</f>
        <v>Crude</v>
      </c>
      <c r="D2654" s="191" t="str">
        <f aca="false">IF(ISNUMBER(FIND("Phy",N2654))=TRUE(),"Physical","Financial")</f>
        <v>Financial</v>
      </c>
      <c r="E2654" s="191" t="n">
        <f aca="false">IF(VLOOKUP(S2654,'DD-Lookup'!$J$6:$L$50,3,FALSE())="Monthly",(YEAR(AC2654)-YEAR(AB2654))*12+MONTH(AC2654)-MONTH(AB2654)+1,(AC2654-AB2654+1))</f>
        <v>1</v>
      </c>
      <c r="F2654" s="220" t="n">
        <f aca="false">E2654*SUM(P2654:Q2654)</f>
        <v>50000</v>
      </c>
      <c r="G2654" s="196" t="n">
        <v>1247400</v>
      </c>
      <c r="H2654" s="197" t="n">
        <v>37026.3843287037</v>
      </c>
      <c r="I2654" s="0" t="s">
        <v>1137</v>
      </c>
      <c r="M2654" s="0" t="s">
        <v>60</v>
      </c>
      <c r="N2654" s="0" t="s">
        <v>1138</v>
      </c>
      <c r="O2654" s="0" t="s">
        <v>1139</v>
      </c>
      <c r="P2654" s="198" t="n">
        <v>50000</v>
      </c>
      <c r="S2654" s="0" t="s">
        <v>1140</v>
      </c>
      <c r="T2654" s="0" t="s">
        <v>772</v>
      </c>
      <c r="U2654" s="200" t="n">
        <v>28.78</v>
      </c>
      <c r="V2654" s="0" t="s">
        <v>1671</v>
      </c>
      <c r="W2654" s="0" t="s">
        <v>1142</v>
      </c>
      <c r="X2654" s="0" t="s">
        <v>1143</v>
      </c>
      <c r="Y2654" s="0" t="s">
        <v>893</v>
      </c>
      <c r="Z2654" s="0" t="s">
        <v>573</v>
      </c>
      <c r="AA2654" s="0" t="s">
        <v>2810</v>
      </c>
      <c r="AB2654" s="197" t="n">
        <v>37043</v>
      </c>
      <c r="AC2654" s="197" t="n">
        <v>37072</v>
      </c>
    </row>
    <row r="2655" customFormat="false" ht="12.75" hidden="false" customHeight="false" outlineLevel="0" collapsed="false">
      <c r="A2655" s="191" t="str">
        <f aca="false">B2655&amp;" "&amp;C2655&amp;" "&amp;D2655</f>
        <v>US Power Physical</v>
      </c>
      <c r="B2655" s="191" t="str">
        <f aca="false">IF((LEFT(N2655,2)="US"),"US","")</f>
        <v>US</v>
      </c>
      <c r="C2655" s="191" t="str">
        <f aca="false">M2655</f>
        <v>Power</v>
      </c>
      <c r="D2655" s="191" t="str">
        <f aca="false">IF(ISNUMBER(FIND("Phy",N2655))=TRUE(),"Physical","Financial")</f>
        <v>Physical</v>
      </c>
      <c r="E2655" s="191" t="n">
        <f aca="false">IF(VLOOKUP(S2655,'DD-Lookup'!$J$6:$L$50,3,FALSE())="Monthly",(YEAR(AC2655)-YEAR(AB2655))*12+MONTH(AC2655)-MONTH(AB2655)+1,(AC2655-AB2655+1))</f>
        <v>31</v>
      </c>
      <c r="F2655" s="220" t="n">
        <f aca="false">E2655*SUM(P2655:Q2655)</f>
        <v>775</v>
      </c>
      <c r="G2655" s="196" t="n">
        <v>1247401</v>
      </c>
      <c r="H2655" s="197" t="n">
        <v>37026.3844791667</v>
      </c>
      <c r="I2655" s="0" t="s">
        <v>1811</v>
      </c>
      <c r="M2655" s="0" t="s">
        <v>72</v>
      </c>
      <c r="N2655" s="0" t="s">
        <v>1741</v>
      </c>
      <c r="O2655" s="0" t="s">
        <v>2686</v>
      </c>
      <c r="P2655" s="198" t="n">
        <v>25</v>
      </c>
      <c r="S2655" s="0" t="s">
        <v>781</v>
      </c>
      <c r="T2655" s="0" t="s">
        <v>772</v>
      </c>
      <c r="U2655" s="200" t="n">
        <v>258</v>
      </c>
      <c r="V2655" s="0" t="s">
        <v>2811</v>
      </c>
      <c r="W2655" s="0" t="s">
        <v>2223</v>
      </c>
      <c r="X2655" s="0" t="s">
        <v>2224</v>
      </c>
      <c r="Y2655" s="0" t="s">
        <v>1167</v>
      </c>
      <c r="Z2655" s="0" t="s">
        <v>628</v>
      </c>
      <c r="AA2655" s="0" t="n">
        <v>611223.1</v>
      </c>
      <c r="AB2655" s="197" t="n">
        <v>37226.5645833333</v>
      </c>
      <c r="AC2655" s="197" t="n">
        <v>37256.5645833333</v>
      </c>
    </row>
    <row r="2656" customFormat="false" ht="12.75" hidden="false" customHeight="false" outlineLevel="0" collapsed="false">
      <c r="A2656" s="191" t="str">
        <f aca="false">B2656&amp;" "&amp;C2656&amp;" "&amp;D2656</f>
        <v>US Natural Gas Financial</v>
      </c>
      <c r="B2656" s="191" t="str">
        <f aca="false">IF((LEFT(N2656,2)="US"),"US","")</f>
        <v>US</v>
      </c>
      <c r="C2656" s="191" t="str">
        <f aca="false">M2656</f>
        <v>Natural Gas</v>
      </c>
      <c r="D2656" s="191" t="str">
        <f aca="false">IF(ISNUMBER(FIND("Phy",N2656))=TRUE(),"Physical","Financial")</f>
        <v>Financial</v>
      </c>
      <c r="E2656" s="191" t="n">
        <f aca="false">IF(VLOOKUP(S2656,'DD-Lookup'!$J$6:$L$50,3,FALSE())="Monthly",(YEAR(AC2656)-YEAR(AB2656))*12+MONTH(AC2656)-MONTH(AB2656)+1,(AC2656-AB2656+1))</f>
        <v>31</v>
      </c>
      <c r="F2656" s="220" t="n">
        <f aca="false">E2656*SUM(P2656:Q2656)</f>
        <v>310000</v>
      </c>
      <c r="G2656" s="196" t="n">
        <v>1247402</v>
      </c>
      <c r="H2656" s="197" t="n">
        <v>37026.3844907407</v>
      </c>
      <c r="I2656" s="0" t="s">
        <v>1268</v>
      </c>
      <c r="M2656" s="0" t="s">
        <v>927</v>
      </c>
      <c r="N2656" s="0" t="s">
        <v>1399</v>
      </c>
      <c r="O2656" s="0" t="s">
        <v>1497</v>
      </c>
      <c r="Q2656" s="198" t="n">
        <v>10000</v>
      </c>
      <c r="S2656" s="0" t="s">
        <v>1343</v>
      </c>
      <c r="T2656" s="0" t="s">
        <v>772</v>
      </c>
      <c r="U2656" s="200" t="n">
        <v>0.57</v>
      </c>
      <c r="V2656" s="0" t="s">
        <v>1498</v>
      </c>
      <c r="W2656" s="0" t="s">
        <v>1402</v>
      </c>
      <c r="X2656" s="0" t="s">
        <v>1403</v>
      </c>
      <c r="Y2656" s="0" t="s">
        <v>893</v>
      </c>
      <c r="Z2656" s="0" t="s">
        <v>573</v>
      </c>
      <c r="AA2656" s="0" t="s">
        <v>2812</v>
      </c>
      <c r="AB2656" s="197" t="n">
        <v>37073.875</v>
      </c>
      <c r="AC2656" s="197" t="n">
        <v>37103.875</v>
      </c>
      <c r="AD2656" s="0" t="n">
        <f aca="false">(AC2656-AB2656+1)*SUM(P2656:Q2656)</f>
        <v>310000</v>
      </c>
    </row>
    <row r="2657" customFormat="false" ht="12.75" hidden="false" customHeight="false" outlineLevel="0" collapsed="false">
      <c r="A2657" s="191" t="str">
        <f aca="false">B2657&amp;" "&amp;C2657&amp;" "&amp;D2657</f>
        <v> Metals Financial</v>
      </c>
      <c r="B2657" s="191" t="str">
        <f aca="false">IF((LEFT(N2657,2)="US"),"US","")</f>
        <v/>
      </c>
      <c r="C2657" s="191" t="str">
        <f aca="false">M2657</f>
        <v>Metals</v>
      </c>
      <c r="D2657" s="191" t="str">
        <f aca="false">IF(ISNUMBER(FIND("Phy",N2657))=TRUE(),"Physical","Financial")</f>
        <v>Financial</v>
      </c>
      <c r="E2657" s="191" t="n">
        <f aca="false">IF(VLOOKUP(S2657,'DD-Lookup'!$J$6:$L$50,3,FALSE())="Monthly",(YEAR(AC2657)-YEAR(AB2657))*12+MONTH(AC2657)-MONTH(AB2657)+1,(AC2657-AB2657+1))</f>
        <v>1</v>
      </c>
      <c r="F2657" s="220" t="n">
        <f aca="false">E2657*SUM(P2657:Q2657)</f>
        <v>20</v>
      </c>
      <c r="G2657" s="196" t="n">
        <v>1247403</v>
      </c>
      <c r="H2657" s="197" t="n">
        <v>37026.3845138889</v>
      </c>
      <c r="I2657" s="0" t="s">
        <v>616</v>
      </c>
      <c r="M2657" s="0" t="s">
        <v>768</v>
      </c>
      <c r="N2657" s="0" t="s">
        <v>870</v>
      </c>
      <c r="O2657" s="0" t="s">
        <v>871</v>
      </c>
      <c r="P2657" s="198" t="n">
        <v>20</v>
      </c>
      <c r="S2657" s="0" t="s">
        <v>771</v>
      </c>
      <c r="T2657" s="0" t="s">
        <v>772</v>
      </c>
      <c r="U2657" s="200" t="n">
        <v>1512</v>
      </c>
      <c r="V2657" s="0" t="s">
        <v>878</v>
      </c>
      <c r="W2657" s="0" t="s">
        <v>820</v>
      </c>
      <c r="X2657" s="0" t="s">
        <v>775</v>
      </c>
      <c r="Y2657" s="0" t="s">
        <v>776</v>
      </c>
      <c r="Z2657" s="0" t="s">
        <v>777</v>
      </c>
      <c r="AA2657" s="0" t="n">
        <v>2129946</v>
      </c>
    </row>
    <row r="2658" customFormat="false" ht="12.75" hidden="false" customHeight="false" outlineLevel="0" collapsed="false">
      <c r="A2658" s="191" t="str">
        <f aca="false">B2658&amp;" "&amp;C2658&amp;" "&amp;D2658</f>
        <v>US Power Physical</v>
      </c>
      <c r="B2658" s="191" t="str">
        <f aca="false">IF((LEFT(N2658,2)="US"),"US","")</f>
        <v>US</v>
      </c>
      <c r="C2658" s="191" t="str">
        <f aca="false">M2658</f>
        <v>Power</v>
      </c>
      <c r="D2658" s="191" t="str">
        <f aca="false">IF(ISNUMBER(FIND("Phy",N2658))=TRUE(),"Physical","Financial")</f>
        <v>Physical</v>
      </c>
      <c r="E2658" s="191" t="n">
        <f aca="false">IF(VLOOKUP(S2658,'DD-Lookup'!$J$6:$L$50,3,FALSE())="Monthly",(YEAR(AC2658)-YEAR(AB2658))*12+MONTH(AC2658)-MONTH(AB2658)+1,(AC2658-AB2658+1))</f>
        <v>31</v>
      </c>
      <c r="F2658" s="220" t="n">
        <f aca="false">E2658*SUM(P2658:Q2658)</f>
        <v>775</v>
      </c>
      <c r="G2658" s="196" t="n">
        <v>1247404</v>
      </c>
      <c r="H2658" s="197" t="n">
        <v>37026.3845138889</v>
      </c>
      <c r="I2658" s="0" t="s">
        <v>1328</v>
      </c>
      <c r="M2658" s="0" t="s">
        <v>72</v>
      </c>
      <c r="N2658" s="0" t="s">
        <v>1741</v>
      </c>
      <c r="O2658" s="0" t="s">
        <v>2813</v>
      </c>
      <c r="P2658" s="198" t="n">
        <v>25</v>
      </c>
      <c r="S2658" s="0" t="s">
        <v>781</v>
      </c>
      <c r="T2658" s="0" t="s">
        <v>772</v>
      </c>
      <c r="U2658" s="200" t="n">
        <v>360</v>
      </c>
      <c r="V2658" s="0" t="s">
        <v>2814</v>
      </c>
      <c r="W2658" s="0" t="s">
        <v>2049</v>
      </c>
      <c r="X2658" s="0" t="s">
        <v>1745</v>
      </c>
      <c r="Y2658" s="0" t="s">
        <v>1167</v>
      </c>
      <c r="Z2658" s="0" t="s">
        <v>628</v>
      </c>
      <c r="AA2658" s="0" t="n">
        <v>611224.1</v>
      </c>
      <c r="AB2658" s="197" t="n">
        <v>37073.875</v>
      </c>
      <c r="AC2658" s="197" t="n">
        <v>37103.875</v>
      </c>
    </row>
    <row r="2659" customFormat="false" ht="12.75" hidden="false" customHeight="false" outlineLevel="0" collapsed="false">
      <c r="A2659" s="191" t="str">
        <f aca="false">B2659&amp;" "&amp;C2659&amp;" "&amp;D2659</f>
        <v>US Natural Gas Physical</v>
      </c>
      <c r="B2659" s="191" t="str">
        <f aca="false">IF((LEFT(N2659,2)="US"),"US","")</f>
        <v>US</v>
      </c>
      <c r="C2659" s="191" t="str">
        <f aca="false">M2659</f>
        <v>Natural Gas</v>
      </c>
      <c r="D2659" s="191" t="str">
        <f aca="false">IF(ISNUMBER(FIND("Phy",N2659))=TRUE(),"Physical","Financial")</f>
        <v>Physical</v>
      </c>
      <c r="E2659" s="191" t="n">
        <f aca="false">IF(VLOOKUP(S2659,'DD-Lookup'!$J$6:$L$50,3,FALSE())="Monthly",(YEAR(AC2659)-YEAR(AB2659))*12+MONTH(AC2659)-MONTH(AB2659)+1,(AC2659-AB2659+1))</f>
        <v>1</v>
      </c>
      <c r="F2659" s="220" t="n">
        <f aca="false">E2659*SUM(P2659:Q2659)</f>
        <v>2712</v>
      </c>
      <c r="G2659" s="196" t="n">
        <v>1247405</v>
      </c>
      <c r="H2659" s="197" t="n">
        <v>37026.3845486111</v>
      </c>
      <c r="I2659" s="0" t="s">
        <v>1251</v>
      </c>
      <c r="M2659" s="0" t="s">
        <v>927</v>
      </c>
      <c r="N2659" s="0" t="s">
        <v>1371</v>
      </c>
      <c r="O2659" s="0" t="s">
        <v>1435</v>
      </c>
      <c r="Q2659" s="198" t="n">
        <v>2712</v>
      </c>
      <c r="S2659" s="0" t="s">
        <v>1343</v>
      </c>
      <c r="T2659" s="0" t="s">
        <v>772</v>
      </c>
      <c r="U2659" s="200" t="n">
        <v>4.315</v>
      </c>
      <c r="V2659" s="0" t="s">
        <v>1589</v>
      </c>
      <c r="W2659" s="0" t="s">
        <v>1424</v>
      </c>
      <c r="X2659" s="0" t="s">
        <v>1425</v>
      </c>
      <c r="Y2659" s="0" t="s">
        <v>1376</v>
      </c>
      <c r="Z2659" s="0" t="s">
        <v>573</v>
      </c>
      <c r="AA2659" s="0" t="n">
        <v>790020</v>
      </c>
      <c r="AB2659" s="197" t="n">
        <v>37027.875</v>
      </c>
      <c r="AC2659" s="197" t="n">
        <v>37027.875</v>
      </c>
    </row>
    <row r="2660" customFormat="false" ht="12.75" hidden="false" customHeight="false" outlineLevel="0" collapsed="false">
      <c r="A2660" s="191" t="str">
        <f aca="false">B2660&amp;" "&amp;C2660&amp;" "&amp;D2660</f>
        <v>US Natural Gas Physical</v>
      </c>
      <c r="B2660" s="191" t="str">
        <f aca="false">IF((LEFT(N2660,2)="US"),"US","")</f>
        <v>US</v>
      </c>
      <c r="C2660" s="191" t="str">
        <f aca="false">M2660</f>
        <v>Natural Gas</v>
      </c>
      <c r="D2660" s="191" t="str">
        <f aca="false">IF(ISNUMBER(FIND("Phy",N2660))=TRUE(),"Physical","Financial")</f>
        <v>Physical</v>
      </c>
      <c r="E2660" s="191" t="n">
        <f aca="false">IF(VLOOKUP(S2660,'DD-Lookup'!$J$6:$L$50,3,FALSE())="Monthly",(YEAR(AC2660)-YEAR(AB2660))*12+MONTH(AC2660)-MONTH(AB2660)+1,(AC2660-AB2660+1))</f>
        <v>1</v>
      </c>
      <c r="F2660" s="220" t="n">
        <f aca="false">E2660*SUM(P2660:Q2660)</f>
        <v>10000</v>
      </c>
      <c r="G2660" s="196" t="n">
        <v>1247406</v>
      </c>
      <c r="H2660" s="197" t="n">
        <v>37026.3845601852</v>
      </c>
      <c r="I2660" s="0" t="s">
        <v>1352</v>
      </c>
      <c r="M2660" s="0" t="s">
        <v>927</v>
      </c>
      <c r="N2660" s="0" t="s">
        <v>1371</v>
      </c>
      <c r="O2660" s="0" t="s">
        <v>1372</v>
      </c>
      <c r="Q2660" s="198" t="n">
        <v>10000</v>
      </c>
      <c r="S2660" s="0" t="s">
        <v>1343</v>
      </c>
      <c r="T2660" s="0" t="s">
        <v>772</v>
      </c>
      <c r="U2660" s="200" t="n">
        <v>4.5638</v>
      </c>
      <c r="V2660" s="0" t="s">
        <v>2623</v>
      </c>
      <c r="W2660" s="0" t="s">
        <v>1374</v>
      </c>
      <c r="X2660" s="0" t="s">
        <v>1375</v>
      </c>
      <c r="Y2660" s="0" t="s">
        <v>1376</v>
      </c>
      <c r="Z2660" s="0" t="s">
        <v>573</v>
      </c>
      <c r="AA2660" s="0" t="n">
        <v>790021</v>
      </c>
      <c r="AB2660" s="197" t="n">
        <v>37027.875</v>
      </c>
      <c r="AC2660" s="197" t="n">
        <v>37027.875</v>
      </c>
    </row>
    <row r="2661" customFormat="false" ht="12.75" hidden="false" customHeight="false" outlineLevel="0" collapsed="false">
      <c r="A2661" s="191" t="str">
        <f aca="false">B2661&amp;" "&amp;C2661&amp;" "&amp;D2661</f>
        <v>US Natural Gas Physical</v>
      </c>
      <c r="B2661" s="191" t="str">
        <f aca="false">IF((LEFT(N2661,2)="US"),"US","")</f>
        <v>US</v>
      </c>
      <c r="C2661" s="191" t="str">
        <f aca="false">M2661</f>
        <v>Natural Gas</v>
      </c>
      <c r="D2661" s="191" t="str">
        <f aca="false">IF(ISNUMBER(FIND("Phy",N2661))=TRUE(),"Physical","Financial")</f>
        <v>Physical</v>
      </c>
      <c r="E2661" s="191" t="n">
        <f aca="false">IF(VLOOKUP(S2661,'DD-Lookup'!$J$6:$L$50,3,FALSE())="Monthly",(YEAR(AC2661)-YEAR(AB2661))*12+MONTH(AC2661)-MONTH(AB2661)+1,(AC2661-AB2661+1))</f>
        <v>1</v>
      </c>
      <c r="F2661" s="220" t="n">
        <f aca="false">E2661*SUM(P2661:Q2661)</f>
        <v>10000</v>
      </c>
      <c r="G2661" s="196" t="n">
        <v>1247407</v>
      </c>
      <c r="H2661" s="197" t="n">
        <v>37026.3846064815</v>
      </c>
      <c r="I2661" s="0" t="s">
        <v>2751</v>
      </c>
      <c r="M2661" s="0" t="s">
        <v>927</v>
      </c>
      <c r="N2661" s="0" t="s">
        <v>1371</v>
      </c>
      <c r="O2661" s="0" t="s">
        <v>1457</v>
      </c>
      <c r="P2661" s="198" t="n">
        <v>10000</v>
      </c>
      <c r="S2661" s="0" t="s">
        <v>1343</v>
      </c>
      <c r="T2661" s="0" t="s">
        <v>772</v>
      </c>
      <c r="U2661" s="200" t="n">
        <v>4.415</v>
      </c>
      <c r="V2661" s="0" t="s">
        <v>2752</v>
      </c>
      <c r="W2661" s="0" t="s">
        <v>1459</v>
      </c>
      <c r="X2661" s="0" t="s">
        <v>1460</v>
      </c>
      <c r="Y2661" s="0" t="s">
        <v>1376</v>
      </c>
      <c r="Z2661" s="0" t="s">
        <v>573</v>
      </c>
      <c r="AA2661" s="0" t="n">
        <v>790022</v>
      </c>
      <c r="AB2661" s="197" t="n">
        <v>37027.875</v>
      </c>
      <c r="AC2661" s="197" t="n">
        <v>37027.875</v>
      </c>
    </row>
    <row r="2662" customFormat="false" ht="12.75" hidden="false" customHeight="false" outlineLevel="0" collapsed="false">
      <c r="A2662" s="191" t="str">
        <f aca="false">B2662&amp;" "&amp;C2662&amp;" "&amp;D2662</f>
        <v>US Power Physical</v>
      </c>
      <c r="B2662" s="191" t="str">
        <f aca="false">IF((LEFT(N2662,2)="US"),"US","")</f>
        <v>US</v>
      </c>
      <c r="C2662" s="191" t="str">
        <f aca="false">M2662</f>
        <v>Power</v>
      </c>
      <c r="D2662" s="191" t="str">
        <f aca="false">IF(ISNUMBER(FIND("Phy",N2662))=TRUE(),"Physical","Financial")</f>
        <v>Physical</v>
      </c>
      <c r="E2662" s="191" t="n">
        <f aca="false">IF(VLOOKUP(S2662,'DD-Lookup'!$J$6:$L$50,3,FALSE())="Monthly",(YEAR(AC2662)-YEAR(AB2662))*12+MONTH(AC2662)-MONTH(AB2662)+1,(AC2662-AB2662+1))</f>
        <v>30</v>
      </c>
      <c r="F2662" s="220" t="n">
        <f aca="false">E2662*SUM(P2662:Q2662)</f>
        <v>750</v>
      </c>
      <c r="G2662" s="196" t="n">
        <v>1247408</v>
      </c>
      <c r="H2662" s="197" t="n">
        <v>37026.3846296296</v>
      </c>
      <c r="I2662" s="0" t="s">
        <v>1328</v>
      </c>
      <c r="M2662" s="0" t="s">
        <v>72</v>
      </c>
      <c r="N2662" s="0" t="s">
        <v>1741</v>
      </c>
      <c r="O2662" s="0" t="s">
        <v>2815</v>
      </c>
      <c r="P2662" s="198" t="n">
        <v>25</v>
      </c>
      <c r="S2662" s="0" t="s">
        <v>781</v>
      </c>
      <c r="T2662" s="0" t="s">
        <v>772</v>
      </c>
      <c r="U2662" s="200" t="n">
        <v>240</v>
      </c>
      <c r="V2662" s="0" t="s">
        <v>2814</v>
      </c>
      <c r="W2662" s="0" t="s">
        <v>2049</v>
      </c>
      <c r="X2662" s="0" t="s">
        <v>1745</v>
      </c>
      <c r="Y2662" s="0" t="s">
        <v>1167</v>
      </c>
      <c r="Z2662" s="0" t="s">
        <v>628</v>
      </c>
      <c r="AA2662" s="0" t="n">
        <v>611225.1</v>
      </c>
      <c r="AB2662" s="197" t="n">
        <v>37135.875</v>
      </c>
      <c r="AC2662" s="197" t="n">
        <v>37164.875</v>
      </c>
    </row>
    <row r="2663" customFormat="false" ht="12.75" hidden="false" customHeight="false" outlineLevel="0" collapsed="false">
      <c r="A2663" s="191" t="str">
        <f aca="false">B2663&amp;" "&amp;C2663&amp;" "&amp;D2663</f>
        <v>US Natural Gas Financial</v>
      </c>
      <c r="B2663" s="191" t="str">
        <f aca="false">IF((LEFT(N2663,2)="US"),"US","")</f>
        <v>US</v>
      </c>
      <c r="C2663" s="191" t="str">
        <f aca="false">M2663</f>
        <v>Natural Gas</v>
      </c>
      <c r="D2663" s="191" t="str">
        <f aca="false">IF(ISNUMBER(FIND("Phy",N2663))=TRUE(),"Physical","Financial")</f>
        <v>Financial</v>
      </c>
      <c r="E2663" s="191" t="n">
        <f aca="false">IF(VLOOKUP(S2663,'DD-Lookup'!$J$6:$L$50,3,FALSE())="Monthly",(YEAR(AC2663)-YEAR(AB2663))*12+MONTH(AC2663)-MONTH(AB2663)+1,(AC2663-AB2663+1))</f>
        <v>30</v>
      </c>
      <c r="F2663" s="220" t="n">
        <f aca="false">E2663*SUM(P2663:Q2663)</f>
        <v>3000</v>
      </c>
      <c r="G2663" s="196" t="n">
        <v>1247409</v>
      </c>
      <c r="H2663" s="197" t="n">
        <v>37026.3846412037</v>
      </c>
      <c r="I2663" s="0" t="s">
        <v>1420</v>
      </c>
      <c r="M2663" s="0" t="s">
        <v>927</v>
      </c>
      <c r="N2663" s="0" t="s">
        <v>2331</v>
      </c>
      <c r="O2663" s="0" t="s">
        <v>2332</v>
      </c>
      <c r="Q2663" s="198" t="n">
        <v>100</v>
      </c>
      <c r="S2663" s="0" t="s">
        <v>2060</v>
      </c>
      <c r="T2663" s="0" t="s">
        <v>772</v>
      </c>
      <c r="U2663" s="200" t="n">
        <v>0.07</v>
      </c>
      <c r="V2663" s="0" t="s">
        <v>2457</v>
      </c>
      <c r="W2663" s="0" t="s">
        <v>2061</v>
      </c>
      <c r="X2663" s="0" t="s">
        <v>2062</v>
      </c>
      <c r="Y2663" s="0" t="s">
        <v>893</v>
      </c>
      <c r="Z2663" s="0" t="s">
        <v>573</v>
      </c>
      <c r="AA2663" s="0" t="s">
        <v>2816</v>
      </c>
      <c r="AB2663" s="197" t="n">
        <v>37043</v>
      </c>
      <c r="AC2663" s="197" t="n">
        <v>37072</v>
      </c>
      <c r="AD2663" s="0" t="n">
        <f aca="false">(AC2663-AB2663+1)*SUM(P2663:Q2663)</f>
        <v>3000</v>
      </c>
    </row>
    <row r="2664" customFormat="false" ht="12.75" hidden="false" customHeight="false" outlineLevel="0" collapsed="false">
      <c r="A2664" s="191" t="str">
        <f aca="false">B2664&amp;" "&amp;C2664&amp;" "&amp;D2664</f>
        <v>US Natural Gas Physical</v>
      </c>
      <c r="B2664" s="191" t="str">
        <f aca="false">IF((LEFT(N2664,2)="US"),"US","")</f>
        <v>US</v>
      </c>
      <c r="C2664" s="191" t="str">
        <f aca="false">M2664</f>
        <v>Natural Gas</v>
      </c>
      <c r="D2664" s="191" t="str">
        <f aca="false">IF(ISNUMBER(FIND("Phy",N2664))=TRUE(),"Physical","Financial")</f>
        <v>Physical</v>
      </c>
      <c r="E2664" s="191" t="n">
        <f aca="false">IF(VLOOKUP(S2664,'DD-Lookup'!$J$6:$L$50,3,FALSE())="Monthly",(YEAR(AC2664)-YEAR(AB2664))*12+MONTH(AC2664)-MONTH(AB2664)+1,(AC2664-AB2664+1))</f>
        <v>1</v>
      </c>
      <c r="F2664" s="220" t="n">
        <f aca="false">E2664*SUM(P2664:Q2664)</f>
        <v>4810</v>
      </c>
      <c r="G2664" s="196" t="n">
        <v>1247411</v>
      </c>
      <c r="H2664" s="197" t="n">
        <v>37026.3846527778</v>
      </c>
      <c r="I2664" s="0" t="s">
        <v>2652</v>
      </c>
      <c r="M2664" s="0" t="s">
        <v>927</v>
      </c>
      <c r="N2664" s="0" t="s">
        <v>1371</v>
      </c>
      <c r="O2664" s="0" t="s">
        <v>1372</v>
      </c>
      <c r="Q2664" s="198" t="n">
        <v>4810</v>
      </c>
      <c r="S2664" s="0" t="s">
        <v>1343</v>
      </c>
      <c r="T2664" s="0" t="s">
        <v>772</v>
      </c>
      <c r="U2664" s="200" t="n">
        <v>4.565</v>
      </c>
      <c r="V2664" s="0" t="s">
        <v>2653</v>
      </c>
      <c r="W2664" s="0" t="s">
        <v>1374</v>
      </c>
      <c r="X2664" s="0" t="s">
        <v>1375</v>
      </c>
      <c r="Y2664" s="0" t="s">
        <v>1376</v>
      </c>
      <c r="Z2664" s="0" t="s">
        <v>573</v>
      </c>
      <c r="AA2664" s="0" t="n">
        <v>790023</v>
      </c>
      <c r="AB2664" s="197" t="n">
        <v>37027.875</v>
      </c>
      <c r="AC2664" s="197" t="n">
        <v>37027.875</v>
      </c>
    </row>
    <row r="2665" customFormat="false" ht="12.75" hidden="false" customHeight="false" outlineLevel="0" collapsed="false">
      <c r="A2665" s="191" t="str">
        <f aca="false">B2665&amp;" "&amp;C2665&amp;" "&amp;D2665</f>
        <v>US Natural Gas Financial</v>
      </c>
      <c r="B2665" s="191" t="str">
        <f aca="false">IF((LEFT(N2665,2)="US"),"US","")</f>
        <v>US</v>
      </c>
      <c r="C2665" s="191" t="str">
        <f aca="false">M2665</f>
        <v>Natural Gas</v>
      </c>
      <c r="D2665" s="191" t="str">
        <f aca="false">IF(ISNUMBER(FIND("Phy",N2665))=TRUE(),"Physical","Financial")</f>
        <v>Financial</v>
      </c>
      <c r="E2665" s="191" t="n">
        <f aca="false">IF(VLOOKUP(S2665,'DD-Lookup'!$J$6:$L$50,3,FALSE())="Monthly",(YEAR(AC2665)-YEAR(AB2665))*12+MONTH(AC2665)-MONTH(AB2665)+1,(AC2665-AB2665+1))</f>
        <v>16</v>
      </c>
      <c r="F2665" s="220" t="n">
        <f aca="false">E2665*SUM(P2665:Q2665)</f>
        <v>240000</v>
      </c>
      <c r="G2665" s="196" t="n">
        <v>1247412</v>
      </c>
      <c r="H2665" s="197" t="n">
        <v>37026.3846643519</v>
      </c>
      <c r="I2665" s="0" t="s">
        <v>609</v>
      </c>
      <c r="M2665" s="0" t="s">
        <v>927</v>
      </c>
      <c r="N2665" s="0" t="s">
        <v>1341</v>
      </c>
      <c r="O2665" s="0" t="s">
        <v>1518</v>
      </c>
      <c r="P2665" s="198" t="n">
        <v>15000</v>
      </c>
      <c r="S2665" s="0" t="s">
        <v>1343</v>
      </c>
      <c r="T2665" s="0" t="s">
        <v>772</v>
      </c>
      <c r="U2665" s="200" t="n">
        <v>4.45</v>
      </c>
      <c r="V2665" s="0" t="s">
        <v>1519</v>
      </c>
      <c r="W2665" s="0" t="s">
        <v>1520</v>
      </c>
      <c r="X2665" s="0" t="s">
        <v>1521</v>
      </c>
      <c r="Y2665" s="0" t="s">
        <v>893</v>
      </c>
      <c r="Z2665" s="0" t="s">
        <v>573</v>
      </c>
      <c r="AA2665" s="0" t="s">
        <v>2817</v>
      </c>
      <c r="AB2665" s="197" t="n">
        <v>37027.875</v>
      </c>
      <c r="AC2665" s="197" t="n">
        <v>37042.875</v>
      </c>
      <c r="AD2665" s="0" t="n">
        <f aca="false">(AC2665-AB2665+1)*SUM(P2665:Q2665)</f>
        <v>240000</v>
      </c>
    </row>
    <row r="2666" customFormat="false" ht="12.75" hidden="false" customHeight="false" outlineLevel="0" collapsed="false">
      <c r="A2666" s="191" t="str">
        <f aca="false">B2666&amp;" "&amp;C2666&amp;" "&amp;D2666</f>
        <v>US Natural Gas Physical</v>
      </c>
      <c r="B2666" s="191" t="str">
        <f aca="false">IF((LEFT(N2666,2)="US"),"US","")</f>
        <v>US</v>
      </c>
      <c r="C2666" s="191" t="str">
        <f aca="false">M2666</f>
        <v>Natural Gas</v>
      </c>
      <c r="D2666" s="191" t="str">
        <f aca="false">IF(ISNUMBER(FIND("Phy",N2666))=TRUE(),"Physical","Financial")</f>
        <v>Physical</v>
      </c>
      <c r="E2666" s="191" t="n">
        <f aca="false">IF(VLOOKUP(S2666,'DD-Lookup'!$J$6:$L$50,3,FALSE())="Monthly",(YEAR(AC2666)-YEAR(AB2666))*12+MONTH(AC2666)-MONTH(AB2666)+1,(AC2666-AB2666+1))</f>
        <v>1</v>
      </c>
      <c r="F2666" s="220" t="n">
        <f aca="false">E2666*SUM(P2666:Q2666)</f>
        <v>10000</v>
      </c>
      <c r="G2666" s="196" t="n">
        <v>1247413</v>
      </c>
      <c r="H2666" s="197" t="n">
        <v>37026.3846875</v>
      </c>
      <c r="I2666" s="0" t="s">
        <v>1535</v>
      </c>
      <c r="M2666" s="0" t="s">
        <v>927</v>
      </c>
      <c r="N2666" s="0" t="s">
        <v>1371</v>
      </c>
      <c r="O2666" s="0" t="s">
        <v>1469</v>
      </c>
      <c r="Q2666" s="198" t="n">
        <v>10000</v>
      </c>
      <c r="S2666" s="0" t="s">
        <v>1343</v>
      </c>
      <c r="T2666" s="0" t="s">
        <v>772</v>
      </c>
      <c r="U2666" s="200" t="n">
        <v>4.405</v>
      </c>
      <c r="V2666" s="0" t="s">
        <v>1609</v>
      </c>
      <c r="W2666" s="0" t="s">
        <v>1459</v>
      </c>
      <c r="X2666" s="0" t="s">
        <v>1460</v>
      </c>
      <c r="Y2666" s="0" t="s">
        <v>1376</v>
      </c>
      <c r="Z2666" s="0" t="s">
        <v>573</v>
      </c>
      <c r="AA2666" s="0" t="n">
        <v>790024</v>
      </c>
      <c r="AB2666" s="197" t="n">
        <v>37027.875</v>
      </c>
      <c r="AC2666" s="197" t="n">
        <v>37027.875</v>
      </c>
    </row>
    <row r="2667" customFormat="false" ht="12.75" hidden="false" customHeight="false" outlineLevel="0" collapsed="false">
      <c r="A2667" s="191" t="str">
        <f aca="false">B2667&amp;" "&amp;C2667&amp;" "&amp;D2667</f>
        <v>US Natural Gas Physical</v>
      </c>
      <c r="B2667" s="191" t="str">
        <f aca="false">IF((LEFT(N2667,2)="US"),"US","")</f>
        <v>US</v>
      </c>
      <c r="C2667" s="191" t="str">
        <f aca="false">M2667</f>
        <v>Natural Gas</v>
      </c>
      <c r="D2667" s="191" t="str">
        <f aca="false">IF(ISNUMBER(FIND("Phy",N2667))=TRUE(),"Physical","Financial")</f>
        <v>Physical</v>
      </c>
      <c r="E2667" s="191" t="n">
        <f aca="false">IF(VLOOKUP(S2667,'DD-Lookup'!$J$6:$L$50,3,FALSE())="Monthly",(YEAR(AC2667)-YEAR(AB2667))*12+MONTH(AC2667)-MONTH(AB2667)+1,(AC2667-AB2667+1))</f>
        <v>1</v>
      </c>
      <c r="F2667" s="220" t="n">
        <f aca="false">E2667*SUM(P2667:Q2667)</f>
        <v>5000</v>
      </c>
      <c r="G2667" s="196" t="n">
        <v>1247414</v>
      </c>
      <c r="H2667" s="197" t="n">
        <v>37026.3847800926</v>
      </c>
      <c r="I2667" s="0" t="s">
        <v>1420</v>
      </c>
      <c r="M2667" s="0" t="s">
        <v>927</v>
      </c>
      <c r="N2667" s="0" t="s">
        <v>1371</v>
      </c>
      <c r="O2667" s="0" t="s">
        <v>1703</v>
      </c>
      <c r="P2667" s="198" t="n">
        <v>5000</v>
      </c>
      <c r="S2667" s="0" t="s">
        <v>1343</v>
      </c>
      <c r="T2667" s="0" t="s">
        <v>772</v>
      </c>
      <c r="U2667" s="200" t="n">
        <v>4.325</v>
      </c>
      <c r="V2667" s="0" t="s">
        <v>2039</v>
      </c>
      <c r="W2667" s="0" t="s">
        <v>1705</v>
      </c>
      <c r="X2667" s="0" t="s">
        <v>1676</v>
      </c>
      <c r="Y2667" s="0" t="s">
        <v>1376</v>
      </c>
      <c r="Z2667" s="0" t="s">
        <v>573</v>
      </c>
      <c r="AA2667" s="0" t="n">
        <v>790025</v>
      </c>
      <c r="AB2667" s="197" t="n">
        <v>37027.875</v>
      </c>
      <c r="AC2667" s="197" t="n">
        <v>37027.875</v>
      </c>
    </row>
    <row r="2668" customFormat="false" ht="12.75" hidden="false" customHeight="false" outlineLevel="0" collapsed="false">
      <c r="A2668" s="191" t="str">
        <f aca="false">B2668&amp;" "&amp;C2668&amp;" "&amp;D2668</f>
        <v>US Natural Gas Physical</v>
      </c>
      <c r="B2668" s="191" t="str">
        <f aca="false">IF((LEFT(N2668,2)="US"),"US","")</f>
        <v>US</v>
      </c>
      <c r="C2668" s="191" t="str">
        <f aca="false">M2668</f>
        <v>Natural Gas</v>
      </c>
      <c r="D2668" s="191" t="str">
        <f aca="false">IF(ISNUMBER(FIND("Phy",N2668))=TRUE(),"Physical","Financial")</f>
        <v>Physical</v>
      </c>
      <c r="E2668" s="191" t="n">
        <f aca="false">IF(VLOOKUP(S2668,'DD-Lookup'!$J$6:$L$50,3,FALSE())="Monthly",(YEAR(AC2668)-YEAR(AB2668))*12+MONTH(AC2668)-MONTH(AB2668)+1,(AC2668-AB2668+1))</f>
        <v>1</v>
      </c>
      <c r="F2668" s="220" t="n">
        <f aca="false">E2668*SUM(P2668:Q2668)</f>
        <v>5000</v>
      </c>
      <c r="G2668" s="196" t="n">
        <v>1247416</v>
      </c>
      <c r="H2668" s="197" t="n">
        <v>37026.3849074074</v>
      </c>
      <c r="I2668" s="0" t="s">
        <v>625</v>
      </c>
      <c r="M2668" s="0" t="s">
        <v>927</v>
      </c>
      <c r="N2668" s="0" t="s">
        <v>1371</v>
      </c>
      <c r="O2668" s="0" t="s">
        <v>1372</v>
      </c>
      <c r="P2668" s="198" t="n">
        <v>5000</v>
      </c>
      <c r="S2668" s="0" t="s">
        <v>1343</v>
      </c>
      <c r="T2668" s="0" t="s">
        <v>772</v>
      </c>
      <c r="U2668" s="200" t="n">
        <v>4.565</v>
      </c>
      <c r="V2668" s="0" t="s">
        <v>1496</v>
      </c>
      <c r="W2668" s="0" t="s">
        <v>1374</v>
      </c>
      <c r="X2668" s="0" t="s">
        <v>1375</v>
      </c>
      <c r="Y2668" s="0" t="s">
        <v>1376</v>
      </c>
      <c r="Z2668" s="0" t="s">
        <v>573</v>
      </c>
      <c r="AA2668" s="0" t="n">
        <v>790027</v>
      </c>
      <c r="AB2668" s="197" t="n">
        <v>37027.875</v>
      </c>
      <c r="AC2668" s="197" t="n">
        <v>37027.875</v>
      </c>
    </row>
    <row r="2669" customFormat="false" ht="12.75" hidden="false" customHeight="false" outlineLevel="0" collapsed="false">
      <c r="A2669" s="191" t="str">
        <f aca="false">B2669&amp;" "&amp;C2669&amp;" "&amp;D2669</f>
        <v> Natural Gas Physical</v>
      </c>
      <c r="B2669" s="191" t="str">
        <f aca="false">IF((LEFT(N2669,2)="US"),"US","")</f>
        <v/>
      </c>
      <c r="C2669" s="191" t="str">
        <f aca="false">M2669</f>
        <v>Natural Gas</v>
      </c>
      <c r="D2669" s="191" t="str">
        <f aca="false">IF(ISNUMBER(FIND("Phy",N2669))=TRUE(),"Physical","Financial")</f>
        <v>Physical</v>
      </c>
      <c r="E2669" s="191" t="n">
        <f aca="false">IF(VLOOKUP(S2669,'DD-Lookup'!$J$6:$L$50,3,FALSE())="Monthly",(YEAR(AC2669)-YEAR(AB2669))*12+MONTH(AC2669)-MONTH(AB2669)+1,(AC2669-AB2669+1))</f>
        <v>1</v>
      </c>
      <c r="F2669" s="220" t="n">
        <f aca="false">E2669*SUM(P2669:Q2669)</f>
        <v>5000</v>
      </c>
      <c r="G2669" s="196" t="n">
        <v>1247417</v>
      </c>
      <c r="H2669" s="197" t="n">
        <v>37026.3849189815</v>
      </c>
      <c r="I2669" s="0" t="s">
        <v>2262</v>
      </c>
      <c r="M2669" s="0" t="s">
        <v>927</v>
      </c>
      <c r="N2669" s="0" t="s">
        <v>1719</v>
      </c>
      <c r="O2669" s="0" t="s">
        <v>2263</v>
      </c>
      <c r="P2669" s="198" t="n">
        <v>5000</v>
      </c>
      <c r="S2669" s="0" t="s">
        <v>1343</v>
      </c>
      <c r="T2669" s="0" t="s">
        <v>772</v>
      </c>
      <c r="U2669" s="200" t="n">
        <v>4.39</v>
      </c>
      <c r="V2669" s="0" t="s">
        <v>2264</v>
      </c>
      <c r="W2669" s="0" t="s">
        <v>2265</v>
      </c>
      <c r="X2669" s="0" t="s">
        <v>2266</v>
      </c>
      <c r="Y2669" s="0" t="s">
        <v>1376</v>
      </c>
      <c r="Z2669" s="0" t="s">
        <v>646</v>
      </c>
      <c r="AA2669" s="0" t="n">
        <v>790028</v>
      </c>
      <c r="AB2669" s="197" t="n">
        <v>37027.875</v>
      </c>
      <c r="AC2669" s="197" t="n">
        <v>37027.875</v>
      </c>
    </row>
    <row r="2670" customFormat="false" ht="12.75" hidden="false" customHeight="false" outlineLevel="0" collapsed="false">
      <c r="A2670" s="191" t="str">
        <f aca="false">B2670&amp;" "&amp;C2670&amp;" "&amp;D2670</f>
        <v>US Natural Gas Physical</v>
      </c>
      <c r="B2670" s="191" t="str">
        <f aca="false">IF((LEFT(N2670,2)="US"),"US","")</f>
        <v>US</v>
      </c>
      <c r="C2670" s="191" t="str">
        <f aca="false">M2670</f>
        <v>Natural Gas</v>
      </c>
      <c r="D2670" s="191" t="str">
        <f aca="false">IF(ISNUMBER(FIND("Phy",N2670))=TRUE(),"Physical","Financial")</f>
        <v>Physical</v>
      </c>
      <c r="E2670" s="191" t="n">
        <f aca="false">IF(VLOOKUP(S2670,'DD-Lookup'!$J$6:$L$50,3,FALSE())="Monthly",(YEAR(AC2670)-YEAR(AB2670))*12+MONTH(AC2670)-MONTH(AB2670)+1,(AC2670-AB2670+1))</f>
        <v>1</v>
      </c>
      <c r="F2670" s="220" t="n">
        <f aca="false">E2670*SUM(P2670:Q2670)</f>
        <v>9475</v>
      </c>
      <c r="G2670" s="196" t="n">
        <v>1247418</v>
      </c>
      <c r="H2670" s="197" t="n">
        <v>37026.3849652778</v>
      </c>
      <c r="I2670" s="0" t="s">
        <v>1976</v>
      </c>
      <c r="M2670" s="0" t="s">
        <v>927</v>
      </c>
      <c r="N2670" s="0" t="s">
        <v>1371</v>
      </c>
      <c r="O2670" s="0" t="s">
        <v>1553</v>
      </c>
      <c r="Q2670" s="198" t="n">
        <v>9475</v>
      </c>
      <c r="S2670" s="0" t="s">
        <v>1343</v>
      </c>
      <c r="T2670" s="0" t="s">
        <v>772</v>
      </c>
      <c r="U2670" s="200" t="n">
        <v>4.48</v>
      </c>
      <c r="V2670" s="0" t="s">
        <v>1977</v>
      </c>
      <c r="W2670" s="0" t="s">
        <v>1555</v>
      </c>
      <c r="X2670" s="0" t="s">
        <v>1556</v>
      </c>
      <c r="Y2670" s="0" t="s">
        <v>1376</v>
      </c>
      <c r="Z2670" s="0" t="s">
        <v>573</v>
      </c>
      <c r="AA2670" s="0" t="n">
        <v>790030</v>
      </c>
      <c r="AB2670" s="197" t="n">
        <v>37027.875</v>
      </c>
      <c r="AC2670" s="197" t="n">
        <v>37027.875</v>
      </c>
    </row>
    <row r="2671" customFormat="false" ht="12.75" hidden="false" customHeight="false" outlineLevel="0" collapsed="false">
      <c r="A2671" s="191" t="str">
        <f aca="false">B2671&amp;" "&amp;C2671&amp;" "&amp;D2671</f>
        <v>US Natural Gas Physical</v>
      </c>
      <c r="B2671" s="191" t="str">
        <f aca="false">IF((LEFT(N2671,2)="US"),"US","")</f>
        <v>US</v>
      </c>
      <c r="C2671" s="191" t="str">
        <f aca="false">M2671</f>
        <v>Natural Gas</v>
      </c>
      <c r="D2671" s="191" t="str">
        <f aca="false">IF(ISNUMBER(FIND("Phy",N2671))=TRUE(),"Physical","Financial")</f>
        <v>Physical</v>
      </c>
      <c r="E2671" s="191" t="n">
        <f aca="false">IF(VLOOKUP(S2671,'DD-Lookup'!$J$6:$L$50,3,FALSE())="Monthly",(YEAR(AC2671)-YEAR(AB2671))*12+MONTH(AC2671)-MONTH(AB2671)+1,(AC2671-AB2671+1))</f>
        <v>1</v>
      </c>
      <c r="F2671" s="220" t="n">
        <f aca="false">E2671*SUM(P2671:Q2671)</f>
        <v>1500</v>
      </c>
      <c r="G2671" s="196" t="n">
        <v>1247419</v>
      </c>
      <c r="H2671" s="197" t="n">
        <v>37026.3849652778</v>
      </c>
      <c r="I2671" s="0" t="s">
        <v>2343</v>
      </c>
      <c r="M2671" s="0" t="s">
        <v>927</v>
      </c>
      <c r="N2671" s="0" t="s">
        <v>1371</v>
      </c>
      <c r="O2671" s="0" t="s">
        <v>1684</v>
      </c>
      <c r="Q2671" s="198" t="n">
        <v>1500</v>
      </c>
      <c r="S2671" s="0" t="s">
        <v>1343</v>
      </c>
      <c r="T2671" s="0" t="s">
        <v>772</v>
      </c>
      <c r="U2671" s="200" t="n">
        <v>4.37</v>
      </c>
      <c r="V2671" s="0" t="s">
        <v>2392</v>
      </c>
      <c r="W2671" s="0" t="s">
        <v>1682</v>
      </c>
      <c r="X2671" s="0" t="s">
        <v>1683</v>
      </c>
      <c r="Y2671" s="0" t="s">
        <v>1376</v>
      </c>
      <c r="Z2671" s="0" t="s">
        <v>573</v>
      </c>
      <c r="AA2671" s="0" t="n">
        <v>790031</v>
      </c>
      <c r="AB2671" s="197" t="n">
        <v>37027.875</v>
      </c>
      <c r="AC2671" s="197" t="n">
        <v>37027.875</v>
      </c>
    </row>
    <row r="2672" customFormat="false" ht="12.75" hidden="false" customHeight="false" outlineLevel="0" collapsed="false">
      <c r="A2672" s="191" t="str">
        <f aca="false">B2672&amp;" "&amp;C2672&amp;" "&amp;D2672</f>
        <v>US Natural Gas Physical</v>
      </c>
      <c r="B2672" s="191" t="str">
        <f aca="false">IF((LEFT(N2672,2)="US"),"US","")</f>
        <v>US</v>
      </c>
      <c r="C2672" s="191" t="str">
        <f aca="false">M2672</f>
        <v>Natural Gas</v>
      </c>
      <c r="D2672" s="191" t="str">
        <f aca="false">IF(ISNUMBER(FIND("Phy",N2672))=TRUE(),"Physical","Financial")</f>
        <v>Physical</v>
      </c>
      <c r="E2672" s="191" t="n">
        <f aca="false">IF(VLOOKUP(S2672,'DD-Lookup'!$J$6:$L$50,3,FALSE())="Monthly",(YEAR(AC2672)-YEAR(AB2672))*12+MONTH(AC2672)-MONTH(AB2672)+1,(AC2672-AB2672+1))</f>
        <v>1</v>
      </c>
      <c r="F2672" s="220" t="n">
        <f aca="false">E2672*SUM(P2672:Q2672)</f>
        <v>5000</v>
      </c>
      <c r="G2672" s="196" t="n">
        <v>1247420</v>
      </c>
      <c r="H2672" s="197" t="n">
        <v>37026.3850694444</v>
      </c>
      <c r="I2672" s="0" t="s">
        <v>1357</v>
      </c>
      <c r="M2672" s="0" t="s">
        <v>927</v>
      </c>
      <c r="N2672" s="0" t="s">
        <v>1371</v>
      </c>
      <c r="O2672" s="0" t="s">
        <v>1553</v>
      </c>
      <c r="P2672" s="198" t="n">
        <v>5000</v>
      </c>
      <c r="S2672" s="0" t="s">
        <v>1343</v>
      </c>
      <c r="T2672" s="0" t="s">
        <v>772</v>
      </c>
      <c r="U2672" s="200" t="n">
        <v>4.465</v>
      </c>
      <c r="V2672" s="0" t="s">
        <v>1859</v>
      </c>
      <c r="W2672" s="0" t="s">
        <v>1555</v>
      </c>
      <c r="X2672" s="0" t="s">
        <v>1556</v>
      </c>
      <c r="Y2672" s="0" t="s">
        <v>1376</v>
      </c>
      <c r="Z2672" s="0" t="s">
        <v>573</v>
      </c>
      <c r="AA2672" s="0" t="n">
        <v>790032</v>
      </c>
      <c r="AB2672" s="197" t="n">
        <v>37027.875</v>
      </c>
      <c r="AC2672" s="197" t="n">
        <v>37027.875</v>
      </c>
    </row>
    <row r="2673" customFormat="false" ht="12.75" hidden="false" customHeight="false" outlineLevel="0" collapsed="false">
      <c r="A2673" s="191" t="str">
        <f aca="false">B2673&amp;" "&amp;C2673&amp;" "&amp;D2673</f>
        <v> Natural Gas Physical</v>
      </c>
      <c r="B2673" s="191" t="str">
        <f aca="false">IF((LEFT(N2673,2)="US"),"US","")</f>
        <v/>
      </c>
      <c r="C2673" s="191" t="str">
        <f aca="false">M2673</f>
        <v>Natural Gas</v>
      </c>
      <c r="D2673" s="191" t="str">
        <f aca="false">IF(ISNUMBER(FIND("Phy",N2673))=TRUE(),"Physical","Financial")</f>
        <v>Physical</v>
      </c>
      <c r="E2673" s="191" t="n">
        <f aca="false">IF(VLOOKUP(S2673,'DD-Lookup'!$J$6:$L$50,3,FALSE())="Monthly",(YEAR(AC2673)-YEAR(AB2673))*12+MONTH(AC2673)-MONTH(AB2673)+1,(AC2673-AB2673+1))</f>
        <v>183</v>
      </c>
      <c r="F2673" s="220" t="n">
        <f aca="false">E2673*SUM(P2673:Q2673)</f>
        <v>4575000</v>
      </c>
      <c r="G2673" s="196" t="n">
        <v>1247422</v>
      </c>
      <c r="H2673" s="197" t="n">
        <v>37026.3851041667</v>
      </c>
      <c r="I2673" s="0" t="s">
        <v>1080</v>
      </c>
      <c r="M2673" s="0" t="s">
        <v>927</v>
      </c>
      <c r="N2673" s="0" t="s">
        <v>928</v>
      </c>
      <c r="O2673" s="0" t="s">
        <v>937</v>
      </c>
      <c r="Q2673" s="198" t="n">
        <v>25000</v>
      </c>
      <c r="S2673" s="0" t="s">
        <v>930</v>
      </c>
      <c r="T2673" s="0" t="s">
        <v>931</v>
      </c>
      <c r="U2673" s="200" t="n">
        <v>22.15</v>
      </c>
      <c r="V2673" s="0" t="s">
        <v>1081</v>
      </c>
      <c r="W2673" s="0" t="s">
        <v>933</v>
      </c>
      <c r="X2673" s="0" t="s">
        <v>934</v>
      </c>
      <c r="Y2673" s="0" t="s">
        <v>935</v>
      </c>
      <c r="Z2673" s="0" t="s">
        <v>800</v>
      </c>
      <c r="AA2673" s="0" t="n">
        <v>102932</v>
      </c>
      <c r="AB2673" s="197" t="n">
        <v>37347</v>
      </c>
      <c r="AC2673" s="197" t="n">
        <v>37529</v>
      </c>
    </row>
    <row r="2674" customFormat="false" ht="12.75" hidden="false" customHeight="false" outlineLevel="0" collapsed="false">
      <c r="A2674" s="191" t="str">
        <f aca="false">B2674&amp;" "&amp;C2674&amp;" "&amp;D2674</f>
        <v> Natural Gas Physical</v>
      </c>
      <c r="B2674" s="191" t="str">
        <f aca="false">IF((LEFT(N2674,2)="US"),"US","")</f>
        <v/>
      </c>
      <c r="C2674" s="191" t="str">
        <f aca="false">M2674</f>
        <v>Natural Gas</v>
      </c>
      <c r="D2674" s="191" t="str">
        <f aca="false">IF(ISNUMBER(FIND("Phy",N2674))=TRUE(),"Physical","Financial")</f>
        <v>Physical</v>
      </c>
      <c r="E2674" s="191" t="n">
        <f aca="false">IF(VLOOKUP(S2674,'DD-Lookup'!$J$6:$L$50,3,FALSE())="Monthly",(YEAR(AC2674)-YEAR(AB2674))*12+MONTH(AC2674)-MONTH(AB2674)+1,(AC2674-AB2674+1))</f>
        <v>30</v>
      </c>
      <c r="F2674" s="220" t="n">
        <f aca="false">E2674*SUM(P2674:Q2674)</f>
        <v>300000</v>
      </c>
      <c r="G2674" s="196" t="n">
        <v>1247423</v>
      </c>
      <c r="H2674" s="197" t="n">
        <v>37026.3851273148</v>
      </c>
      <c r="I2674" s="0" t="s">
        <v>2107</v>
      </c>
      <c r="M2674" s="0" t="s">
        <v>927</v>
      </c>
      <c r="N2674" s="0" t="s">
        <v>2818</v>
      </c>
      <c r="O2674" s="0" t="s">
        <v>2819</v>
      </c>
      <c r="Q2674" s="198" t="n">
        <v>10000</v>
      </c>
      <c r="S2674" s="0" t="s">
        <v>1343</v>
      </c>
      <c r="T2674" s="0" t="s">
        <v>772</v>
      </c>
      <c r="U2674" s="200" t="n">
        <v>0.2175</v>
      </c>
      <c r="V2674" s="0" t="s">
        <v>2820</v>
      </c>
      <c r="W2674" s="0" t="s">
        <v>1700</v>
      </c>
      <c r="X2674" s="0" t="s">
        <v>1452</v>
      </c>
      <c r="Y2674" s="0" t="s">
        <v>1376</v>
      </c>
      <c r="Z2674" s="0" t="s">
        <v>573</v>
      </c>
      <c r="AA2674" s="0" t="s">
        <v>2821</v>
      </c>
      <c r="AB2674" s="197" t="n">
        <v>37043.875</v>
      </c>
      <c r="AC2674" s="197" t="n">
        <v>37072.875</v>
      </c>
    </row>
    <row r="2675" customFormat="false" ht="12.75" hidden="false" customHeight="false" outlineLevel="0" collapsed="false">
      <c r="A2675" s="191" t="str">
        <f aca="false">B2675&amp;" "&amp;C2675&amp;" "&amp;D2675</f>
        <v>US Natural Gas Physical</v>
      </c>
      <c r="B2675" s="191" t="str">
        <f aca="false">IF((LEFT(N2675,2)="US"),"US","")</f>
        <v>US</v>
      </c>
      <c r="C2675" s="191" t="str">
        <f aca="false">M2675</f>
        <v>Natural Gas</v>
      </c>
      <c r="D2675" s="191" t="str">
        <f aca="false">IF(ISNUMBER(FIND("Phy",N2675))=TRUE(),"Physical","Financial")</f>
        <v>Physical</v>
      </c>
      <c r="E2675" s="191" t="n">
        <f aca="false">IF(VLOOKUP(S2675,'DD-Lookup'!$J$6:$L$50,3,FALSE())="Monthly",(YEAR(AC2675)-YEAR(AB2675))*12+MONTH(AC2675)-MONTH(AB2675)+1,(AC2675-AB2675+1))</f>
        <v>1</v>
      </c>
      <c r="F2675" s="220" t="n">
        <f aca="false">E2675*SUM(P2675:Q2675)</f>
        <v>5000</v>
      </c>
      <c r="G2675" s="196" t="n">
        <v>1247424</v>
      </c>
      <c r="H2675" s="197" t="n">
        <v>37026.3851273148</v>
      </c>
      <c r="I2675" s="0" t="s">
        <v>1377</v>
      </c>
      <c r="M2675" s="0" t="s">
        <v>927</v>
      </c>
      <c r="N2675" s="0" t="s">
        <v>1371</v>
      </c>
      <c r="O2675" s="0" t="s">
        <v>1372</v>
      </c>
      <c r="P2675" s="198" t="n">
        <v>5000</v>
      </c>
      <c r="S2675" s="0" t="s">
        <v>1343</v>
      </c>
      <c r="T2675" s="0" t="s">
        <v>772</v>
      </c>
      <c r="U2675" s="200" t="n">
        <v>4.565</v>
      </c>
      <c r="V2675" s="0" t="s">
        <v>1378</v>
      </c>
      <c r="W2675" s="0" t="s">
        <v>1374</v>
      </c>
      <c r="X2675" s="0" t="s">
        <v>1375</v>
      </c>
      <c r="Y2675" s="0" t="s">
        <v>1376</v>
      </c>
      <c r="Z2675" s="0" t="s">
        <v>573</v>
      </c>
      <c r="AA2675" s="0" t="n">
        <v>790034</v>
      </c>
      <c r="AB2675" s="197" t="n">
        <v>37027.875</v>
      </c>
      <c r="AC2675" s="197" t="n">
        <v>37027.875</v>
      </c>
    </row>
    <row r="2676" customFormat="false" ht="12.75" hidden="false" customHeight="false" outlineLevel="0" collapsed="false">
      <c r="A2676" s="191" t="str">
        <f aca="false">B2676&amp;" "&amp;C2676&amp;" "&amp;D2676</f>
        <v>US Natural Gas Physical</v>
      </c>
      <c r="B2676" s="191" t="str">
        <f aca="false">IF((LEFT(N2676,2)="US"),"US","")</f>
        <v>US</v>
      </c>
      <c r="C2676" s="191" t="str">
        <f aca="false">M2676</f>
        <v>Natural Gas</v>
      </c>
      <c r="D2676" s="191" t="str">
        <f aca="false">IF(ISNUMBER(FIND("Phy",N2676))=TRUE(),"Physical","Financial")</f>
        <v>Physical</v>
      </c>
      <c r="E2676" s="191" t="n">
        <f aca="false">IF(VLOOKUP(S2676,'DD-Lookup'!$J$6:$L$50,3,FALSE())="Monthly",(YEAR(AC2676)-YEAR(AB2676))*12+MONTH(AC2676)-MONTH(AB2676)+1,(AC2676-AB2676+1))</f>
        <v>1</v>
      </c>
      <c r="F2676" s="220" t="n">
        <f aca="false">E2676*SUM(P2676:Q2676)</f>
        <v>1000</v>
      </c>
      <c r="G2676" s="196" t="n">
        <v>1247425</v>
      </c>
      <c r="H2676" s="197" t="n">
        <v>37026.3851736111</v>
      </c>
      <c r="I2676" s="0" t="s">
        <v>1901</v>
      </c>
      <c r="M2676" s="0" t="s">
        <v>927</v>
      </c>
      <c r="N2676" s="0" t="s">
        <v>1371</v>
      </c>
      <c r="O2676" s="0" t="s">
        <v>2146</v>
      </c>
      <c r="Q2676" s="198" t="n">
        <v>1000</v>
      </c>
      <c r="S2676" s="0" t="s">
        <v>1343</v>
      </c>
      <c r="T2676" s="0" t="s">
        <v>772</v>
      </c>
      <c r="U2676" s="200" t="n">
        <v>4.44</v>
      </c>
      <c r="V2676" s="0" t="s">
        <v>1903</v>
      </c>
      <c r="W2676" s="0" t="s">
        <v>1682</v>
      </c>
      <c r="X2676" s="0" t="s">
        <v>2147</v>
      </c>
      <c r="Y2676" s="0" t="s">
        <v>1376</v>
      </c>
      <c r="Z2676" s="0" t="s">
        <v>573</v>
      </c>
      <c r="AA2676" s="0" t="n">
        <v>790035</v>
      </c>
      <c r="AB2676" s="197" t="n">
        <v>37027.875</v>
      </c>
      <c r="AC2676" s="197" t="n">
        <v>37027.875</v>
      </c>
    </row>
    <row r="2677" customFormat="false" ht="12.75" hidden="false" customHeight="false" outlineLevel="0" collapsed="false">
      <c r="A2677" s="191" t="str">
        <f aca="false">B2677&amp;" "&amp;C2677&amp;" "&amp;D2677</f>
        <v>US Natural Gas Physical</v>
      </c>
      <c r="B2677" s="191" t="str">
        <f aca="false">IF((LEFT(N2677,2)="US"),"US","")</f>
        <v>US</v>
      </c>
      <c r="C2677" s="191" t="str">
        <f aca="false">M2677</f>
        <v>Natural Gas</v>
      </c>
      <c r="D2677" s="191" t="str">
        <f aca="false">IF(ISNUMBER(FIND("Phy",N2677))=TRUE(),"Physical","Financial")</f>
        <v>Physical</v>
      </c>
      <c r="E2677" s="191" t="n">
        <f aca="false">IF(VLOOKUP(S2677,'DD-Lookup'!$J$6:$L$50,3,FALSE())="Monthly",(YEAR(AC2677)-YEAR(AB2677))*12+MONTH(AC2677)-MONTH(AB2677)+1,(AC2677-AB2677+1))</f>
        <v>1</v>
      </c>
      <c r="F2677" s="220" t="n">
        <f aca="false">E2677*SUM(P2677:Q2677)</f>
        <v>10000</v>
      </c>
      <c r="G2677" s="196" t="n">
        <v>1247427</v>
      </c>
      <c r="H2677" s="197" t="n">
        <v>37026.3851851852</v>
      </c>
      <c r="I2677" s="0" t="s">
        <v>1328</v>
      </c>
      <c r="M2677" s="0" t="s">
        <v>927</v>
      </c>
      <c r="N2677" s="0" t="s">
        <v>1371</v>
      </c>
      <c r="O2677" s="0" t="s">
        <v>1714</v>
      </c>
      <c r="Q2677" s="198" t="n">
        <v>10000</v>
      </c>
      <c r="S2677" s="0" t="s">
        <v>1343</v>
      </c>
      <c r="T2677" s="0" t="s">
        <v>772</v>
      </c>
      <c r="U2677" s="200" t="n">
        <v>5.8</v>
      </c>
      <c r="V2677" s="0" t="s">
        <v>1715</v>
      </c>
      <c r="W2677" s="0" t="s">
        <v>1675</v>
      </c>
      <c r="X2677" s="0" t="s">
        <v>1676</v>
      </c>
      <c r="Y2677" s="0" t="s">
        <v>1376</v>
      </c>
      <c r="Z2677" s="0" t="s">
        <v>573</v>
      </c>
      <c r="AA2677" s="0" t="n">
        <v>790036</v>
      </c>
      <c r="AB2677" s="197" t="n">
        <v>37027.875</v>
      </c>
      <c r="AC2677" s="197" t="n">
        <v>37027.875</v>
      </c>
    </row>
    <row r="2678" customFormat="false" ht="12.75" hidden="false" customHeight="false" outlineLevel="0" collapsed="false">
      <c r="A2678" s="191" t="str">
        <f aca="false">B2678&amp;" "&amp;C2678&amp;" "&amp;D2678</f>
        <v> Natural Gas Physical</v>
      </c>
      <c r="B2678" s="191" t="str">
        <f aca="false">IF((LEFT(N2678,2)="US"),"US","")</f>
        <v/>
      </c>
      <c r="C2678" s="191" t="str">
        <f aca="false">M2678</f>
        <v>Natural Gas</v>
      </c>
      <c r="D2678" s="191" t="str">
        <f aca="false">IF(ISNUMBER(FIND("Phy",N2678))=TRUE(),"Physical","Financial")</f>
        <v>Physical</v>
      </c>
      <c r="E2678" s="191" t="n">
        <f aca="false">IF(VLOOKUP(S2678,'DD-Lookup'!$J$6:$L$50,3,FALSE())="Monthly",(YEAR(AC2678)-YEAR(AB2678))*12+MONTH(AC2678)-MONTH(AB2678)+1,(AC2678-AB2678+1))</f>
        <v>1</v>
      </c>
      <c r="F2678" s="220" t="n">
        <f aca="false">E2678*SUM(P2678:Q2678)</f>
        <v>5000</v>
      </c>
      <c r="G2678" s="196" t="n">
        <v>1247428</v>
      </c>
      <c r="H2678" s="197" t="n">
        <v>37026.3851967593</v>
      </c>
      <c r="I2678" s="0" t="s">
        <v>2262</v>
      </c>
      <c r="M2678" s="0" t="s">
        <v>927</v>
      </c>
      <c r="N2678" s="0" t="s">
        <v>1719</v>
      </c>
      <c r="O2678" s="0" t="s">
        <v>2300</v>
      </c>
      <c r="Q2678" s="198" t="n">
        <v>5000</v>
      </c>
      <c r="S2678" s="0" t="s">
        <v>327</v>
      </c>
      <c r="T2678" s="0" t="s">
        <v>1721</v>
      </c>
      <c r="U2678" s="200" t="n">
        <v>6.07</v>
      </c>
      <c r="V2678" s="0" t="s">
        <v>2426</v>
      </c>
      <c r="W2678" s="0" t="s">
        <v>1723</v>
      </c>
      <c r="X2678" s="0" t="s">
        <v>1724</v>
      </c>
      <c r="Y2678" s="0" t="s">
        <v>1376</v>
      </c>
      <c r="Z2678" s="0" t="s">
        <v>646</v>
      </c>
      <c r="AA2678" s="0" t="n">
        <v>790037</v>
      </c>
      <c r="AB2678" s="197" t="n">
        <v>37027.875</v>
      </c>
      <c r="AC2678" s="197" t="n">
        <v>37027.875</v>
      </c>
    </row>
    <row r="2679" customFormat="false" ht="12.75" hidden="false" customHeight="false" outlineLevel="0" collapsed="false">
      <c r="A2679" s="191" t="str">
        <f aca="false">B2679&amp;" "&amp;C2679&amp;" "&amp;D2679</f>
        <v>US Natural Gas Physical</v>
      </c>
      <c r="B2679" s="191" t="str">
        <f aca="false">IF((LEFT(N2679,2)="US"),"US","")</f>
        <v>US</v>
      </c>
      <c r="C2679" s="191" t="str">
        <f aca="false">M2679</f>
        <v>Natural Gas</v>
      </c>
      <c r="D2679" s="191" t="str">
        <f aca="false">IF(ISNUMBER(FIND("Phy",N2679))=TRUE(),"Physical","Financial")</f>
        <v>Physical</v>
      </c>
      <c r="E2679" s="191" t="n">
        <f aca="false">IF(VLOOKUP(S2679,'DD-Lookup'!$J$6:$L$50,3,FALSE())="Monthly",(YEAR(AC2679)-YEAR(AB2679))*12+MONTH(AC2679)-MONTH(AB2679)+1,(AC2679-AB2679+1))</f>
        <v>1</v>
      </c>
      <c r="F2679" s="220" t="n">
        <f aca="false">E2679*SUM(P2679:Q2679)</f>
        <v>5000</v>
      </c>
      <c r="G2679" s="196" t="n">
        <v>1247429</v>
      </c>
      <c r="H2679" s="197" t="n">
        <v>37026.3853587963</v>
      </c>
      <c r="I2679" s="0" t="s">
        <v>1929</v>
      </c>
      <c r="M2679" s="0" t="s">
        <v>927</v>
      </c>
      <c r="N2679" s="0" t="s">
        <v>1371</v>
      </c>
      <c r="O2679" s="0" t="s">
        <v>1436</v>
      </c>
      <c r="Q2679" s="198" t="n">
        <v>5000</v>
      </c>
      <c r="S2679" s="0" t="s">
        <v>1343</v>
      </c>
      <c r="T2679" s="0" t="s">
        <v>772</v>
      </c>
      <c r="U2679" s="200" t="n">
        <v>4.34</v>
      </c>
      <c r="V2679" s="0" t="s">
        <v>2261</v>
      </c>
      <c r="W2679" s="0" t="s">
        <v>1424</v>
      </c>
      <c r="X2679" s="0" t="s">
        <v>1425</v>
      </c>
      <c r="Y2679" s="0" t="s">
        <v>1376</v>
      </c>
      <c r="Z2679" s="0" t="s">
        <v>573</v>
      </c>
      <c r="AA2679" s="0" t="n">
        <v>790041</v>
      </c>
      <c r="AB2679" s="197" t="n">
        <v>37027.875</v>
      </c>
      <c r="AC2679" s="197" t="n">
        <v>37027.875</v>
      </c>
    </row>
    <row r="2680" customFormat="false" ht="12.75" hidden="false" customHeight="false" outlineLevel="0" collapsed="false">
      <c r="A2680" s="191" t="str">
        <f aca="false">B2680&amp;" "&amp;C2680&amp;" "&amp;D2680</f>
        <v>US Natural Gas Physical</v>
      </c>
      <c r="B2680" s="191" t="str">
        <f aca="false">IF((LEFT(N2680,2)="US"),"US","")</f>
        <v>US</v>
      </c>
      <c r="C2680" s="191" t="str">
        <f aca="false">M2680</f>
        <v>Natural Gas</v>
      </c>
      <c r="D2680" s="191" t="str">
        <f aca="false">IF(ISNUMBER(FIND("Phy",N2680))=TRUE(),"Physical","Financial")</f>
        <v>Physical</v>
      </c>
      <c r="E2680" s="191" t="n">
        <f aca="false">IF(VLOOKUP(S2680,'DD-Lookup'!$J$6:$L$50,3,FALSE())="Monthly",(YEAR(AC2680)-YEAR(AB2680))*12+MONTH(AC2680)-MONTH(AB2680)+1,(AC2680-AB2680+1))</f>
        <v>1</v>
      </c>
      <c r="F2680" s="220" t="n">
        <f aca="false">E2680*SUM(P2680:Q2680)</f>
        <v>5000</v>
      </c>
      <c r="G2680" s="196" t="n">
        <v>1247430</v>
      </c>
      <c r="H2680" s="197" t="n">
        <v>37026.3853819444</v>
      </c>
      <c r="I2680" s="0" t="s">
        <v>1710</v>
      </c>
      <c r="M2680" s="0" t="s">
        <v>927</v>
      </c>
      <c r="N2680" s="0" t="s">
        <v>1371</v>
      </c>
      <c r="O2680" s="0" t="s">
        <v>1751</v>
      </c>
      <c r="Q2680" s="198" t="n">
        <v>5000</v>
      </c>
      <c r="S2680" s="0" t="s">
        <v>1343</v>
      </c>
      <c r="T2680" s="0" t="s">
        <v>772</v>
      </c>
      <c r="U2680" s="200" t="n">
        <v>3.41</v>
      </c>
      <c r="V2680" s="0" t="s">
        <v>1711</v>
      </c>
      <c r="W2680" s="0" t="s">
        <v>1752</v>
      </c>
      <c r="X2680" s="0" t="s">
        <v>1676</v>
      </c>
      <c r="Y2680" s="0" t="s">
        <v>1376</v>
      </c>
      <c r="Z2680" s="0" t="s">
        <v>573</v>
      </c>
      <c r="AA2680" s="0" t="n">
        <v>790042</v>
      </c>
      <c r="AB2680" s="197" t="n">
        <v>37027.875</v>
      </c>
      <c r="AC2680" s="197" t="n">
        <v>37027.875</v>
      </c>
    </row>
    <row r="2681" customFormat="false" ht="12.75" hidden="false" customHeight="false" outlineLevel="0" collapsed="false">
      <c r="A2681" s="191" t="str">
        <f aca="false">B2681&amp;" "&amp;C2681&amp;" "&amp;D2681</f>
        <v>US Power Physical</v>
      </c>
      <c r="B2681" s="191" t="str">
        <f aca="false">IF((LEFT(N2681,2)="US"),"US","")</f>
        <v>US</v>
      </c>
      <c r="C2681" s="191" t="str">
        <f aca="false">M2681</f>
        <v>Power</v>
      </c>
      <c r="D2681" s="191" t="str">
        <f aca="false">IF(ISNUMBER(FIND("Phy",N2681))=TRUE(),"Physical","Financial")</f>
        <v>Physical</v>
      </c>
      <c r="E2681" s="191" t="n">
        <f aca="false">IF(VLOOKUP(S2681,'DD-Lookup'!$J$6:$L$50,3,FALSE())="Monthly",(YEAR(AC2681)-YEAR(AB2681))*12+MONTH(AC2681)-MONTH(AB2681)+1,(AC2681-AB2681+1))</f>
        <v>62</v>
      </c>
      <c r="F2681" s="220" t="n">
        <f aca="false">E2681*SUM(P2681:Q2681)</f>
        <v>3100</v>
      </c>
      <c r="G2681" s="196" t="n">
        <v>1247432</v>
      </c>
      <c r="H2681" s="197" t="n">
        <v>37026.3854398148</v>
      </c>
      <c r="I2681" s="0" t="s">
        <v>1239</v>
      </c>
      <c r="M2681" s="0" t="s">
        <v>72</v>
      </c>
      <c r="N2681" s="0" t="s">
        <v>1190</v>
      </c>
      <c r="O2681" s="0" t="s">
        <v>1638</v>
      </c>
      <c r="P2681" s="198" t="n">
        <v>50</v>
      </c>
      <c r="S2681" s="0" t="s">
        <v>781</v>
      </c>
      <c r="T2681" s="0" t="s">
        <v>772</v>
      </c>
      <c r="U2681" s="200" t="n">
        <v>85</v>
      </c>
      <c r="V2681" s="0" t="s">
        <v>1241</v>
      </c>
      <c r="W2681" s="0" t="s">
        <v>1288</v>
      </c>
      <c r="X2681" s="0" t="s">
        <v>1242</v>
      </c>
      <c r="Y2681" s="0" t="s">
        <v>1167</v>
      </c>
      <c r="Z2681" s="0" t="s">
        <v>628</v>
      </c>
      <c r="AA2681" s="0" t="n">
        <v>611230.1</v>
      </c>
      <c r="AB2681" s="197" t="n">
        <v>37073.7159722222</v>
      </c>
      <c r="AC2681" s="197" t="n">
        <v>37134.7159722222</v>
      </c>
    </row>
    <row r="2682" customFormat="false" ht="12.75" hidden="false" customHeight="false" outlineLevel="0" collapsed="false">
      <c r="A2682" s="191" t="str">
        <f aca="false">B2682&amp;" "&amp;C2682&amp;" "&amp;D2682</f>
        <v>US Natural Gas Physical</v>
      </c>
      <c r="B2682" s="191" t="str">
        <f aca="false">IF((LEFT(N2682,2)="US"),"US","")</f>
        <v>US</v>
      </c>
      <c r="C2682" s="191" t="str">
        <f aca="false">M2682</f>
        <v>Natural Gas</v>
      </c>
      <c r="D2682" s="191" t="str">
        <f aca="false">IF(ISNUMBER(FIND("Phy",N2682))=TRUE(),"Physical","Financial")</f>
        <v>Physical</v>
      </c>
      <c r="E2682" s="191" t="n">
        <f aca="false">IF(VLOOKUP(S2682,'DD-Lookup'!$J$6:$L$50,3,FALSE())="Monthly",(YEAR(AC2682)-YEAR(AB2682))*12+MONTH(AC2682)-MONTH(AB2682)+1,(AC2682-AB2682+1))</f>
        <v>1</v>
      </c>
      <c r="F2682" s="220" t="n">
        <f aca="false">E2682*SUM(P2682:Q2682)</f>
        <v>4778</v>
      </c>
      <c r="G2682" s="196" t="n">
        <v>1247431</v>
      </c>
      <c r="H2682" s="197" t="n">
        <v>37026.3854398148</v>
      </c>
      <c r="I2682" s="0" t="s">
        <v>1430</v>
      </c>
      <c r="M2682" s="0" t="s">
        <v>927</v>
      </c>
      <c r="N2682" s="0" t="s">
        <v>1371</v>
      </c>
      <c r="O2682" s="0" t="s">
        <v>1646</v>
      </c>
      <c r="P2682" s="198" t="n">
        <v>4778</v>
      </c>
      <c r="S2682" s="0" t="s">
        <v>1343</v>
      </c>
      <c r="T2682" s="0" t="s">
        <v>772</v>
      </c>
      <c r="U2682" s="200" t="n">
        <v>4.4</v>
      </c>
      <c r="V2682" s="0" t="s">
        <v>1431</v>
      </c>
      <c r="W2682" s="0" t="s">
        <v>1459</v>
      </c>
      <c r="X2682" s="0" t="s">
        <v>1460</v>
      </c>
      <c r="Y2682" s="0" t="s">
        <v>1376</v>
      </c>
      <c r="Z2682" s="0" t="s">
        <v>573</v>
      </c>
      <c r="AA2682" s="0" t="n">
        <v>790043</v>
      </c>
      <c r="AB2682" s="197" t="n">
        <v>37027.875</v>
      </c>
      <c r="AC2682" s="197" t="n">
        <v>37027.875</v>
      </c>
    </row>
    <row r="2683" customFormat="false" ht="12.75" hidden="false" customHeight="false" outlineLevel="0" collapsed="false">
      <c r="A2683" s="191" t="str">
        <f aca="false">B2683&amp;" "&amp;C2683&amp;" "&amp;D2683</f>
        <v> Natural Gas Physical</v>
      </c>
      <c r="B2683" s="191" t="str">
        <f aca="false">IF((LEFT(N2683,2)="US"),"US","")</f>
        <v/>
      </c>
      <c r="C2683" s="191" t="str">
        <f aca="false">M2683</f>
        <v>Natural Gas</v>
      </c>
      <c r="D2683" s="191" t="str">
        <f aca="false">IF(ISNUMBER(FIND("Phy",N2683))=TRUE(),"Physical","Financial")</f>
        <v>Physical</v>
      </c>
      <c r="E2683" s="191" t="n">
        <f aca="false">IF(VLOOKUP(S2683,'DD-Lookup'!$J$6:$L$50,3,FALSE())="Monthly",(YEAR(AC2683)-YEAR(AB2683))*12+MONTH(AC2683)-MONTH(AB2683)+1,(AC2683-AB2683+1))</f>
        <v>30</v>
      </c>
      <c r="F2683" s="220" t="n">
        <f aca="false">E2683*SUM(P2683:Q2683)</f>
        <v>150000</v>
      </c>
      <c r="G2683" s="196" t="n">
        <v>1247433</v>
      </c>
      <c r="H2683" s="197" t="n">
        <v>37026.385462963</v>
      </c>
      <c r="I2683" s="0" t="s">
        <v>2407</v>
      </c>
      <c r="M2683" s="0" t="s">
        <v>927</v>
      </c>
      <c r="N2683" s="0" t="s">
        <v>1719</v>
      </c>
      <c r="O2683" s="0" t="s">
        <v>2554</v>
      </c>
      <c r="P2683" s="198" t="n">
        <v>5000</v>
      </c>
      <c r="S2683" s="0" t="s">
        <v>327</v>
      </c>
      <c r="T2683" s="0" t="s">
        <v>1721</v>
      </c>
      <c r="U2683" s="200" t="n">
        <v>6.13</v>
      </c>
      <c r="V2683" s="0" t="s">
        <v>2408</v>
      </c>
      <c r="W2683" s="0" t="s">
        <v>2317</v>
      </c>
      <c r="X2683" s="0" t="s">
        <v>1724</v>
      </c>
      <c r="Y2683" s="0" t="s">
        <v>1376</v>
      </c>
      <c r="Z2683" s="0" t="s">
        <v>646</v>
      </c>
      <c r="AA2683" s="0" t="n">
        <v>790044</v>
      </c>
      <c r="AB2683" s="197" t="n">
        <v>37043.875</v>
      </c>
      <c r="AC2683" s="197" t="n">
        <v>37072.875</v>
      </c>
    </row>
    <row r="2684" customFormat="false" ht="12.75" hidden="false" customHeight="false" outlineLevel="0" collapsed="false">
      <c r="A2684" s="191" t="str">
        <f aca="false">B2684&amp;" "&amp;C2684&amp;" "&amp;D2684</f>
        <v>US Natural Gas Physical</v>
      </c>
      <c r="B2684" s="191" t="str">
        <f aca="false">IF((LEFT(N2684,2)="US"),"US","")</f>
        <v>US</v>
      </c>
      <c r="C2684" s="191" t="str">
        <f aca="false">M2684</f>
        <v>Natural Gas</v>
      </c>
      <c r="D2684" s="191" t="str">
        <f aca="false">IF(ISNUMBER(FIND("Phy",N2684))=TRUE(),"Physical","Financial")</f>
        <v>Physical</v>
      </c>
      <c r="E2684" s="191" t="n">
        <f aca="false">IF(VLOOKUP(S2684,'DD-Lookup'!$J$6:$L$50,3,FALSE())="Monthly",(YEAR(AC2684)-YEAR(AB2684))*12+MONTH(AC2684)-MONTH(AB2684)+1,(AC2684-AB2684+1))</f>
        <v>1</v>
      </c>
      <c r="F2684" s="220" t="n">
        <f aca="false">E2684*SUM(P2684:Q2684)</f>
        <v>10000</v>
      </c>
      <c r="G2684" s="196" t="n">
        <v>1247435</v>
      </c>
      <c r="H2684" s="197" t="n">
        <v>37026.3855208333</v>
      </c>
      <c r="I2684" s="0" t="s">
        <v>609</v>
      </c>
      <c r="M2684" s="0" t="s">
        <v>927</v>
      </c>
      <c r="N2684" s="0" t="s">
        <v>1371</v>
      </c>
      <c r="O2684" s="0" t="s">
        <v>1372</v>
      </c>
      <c r="P2684" s="198" t="n">
        <v>10000</v>
      </c>
      <c r="S2684" s="0" t="s">
        <v>1343</v>
      </c>
      <c r="T2684" s="0" t="s">
        <v>772</v>
      </c>
      <c r="U2684" s="200" t="n">
        <v>4.5663</v>
      </c>
      <c r="V2684" s="0" t="s">
        <v>1453</v>
      </c>
      <c r="W2684" s="0" t="s">
        <v>1374</v>
      </c>
      <c r="X2684" s="0" t="s">
        <v>1375</v>
      </c>
      <c r="Y2684" s="0" t="s">
        <v>1376</v>
      </c>
      <c r="Z2684" s="0" t="s">
        <v>573</v>
      </c>
      <c r="AA2684" s="0" t="n">
        <v>790045</v>
      </c>
      <c r="AB2684" s="197" t="n">
        <v>37027.875</v>
      </c>
      <c r="AC2684" s="197" t="n">
        <v>37027.875</v>
      </c>
    </row>
    <row r="2685" customFormat="false" ht="12.75" hidden="false" customHeight="false" outlineLevel="0" collapsed="false">
      <c r="A2685" s="191" t="str">
        <f aca="false">B2685&amp;" "&amp;C2685&amp;" "&amp;D2685</f>
        <v>US Natural Gas Physical</v>
      </c>
      <c r="B2685" s="191" t="str">
        <f aca="false">IF((LEFT(N2685,2)="US"),"US","")</f>
        <v>US</v>
      </c>
      <c r="C2685" s="191" t="str">
        <f aca="false">M2685</f>
        <v>Natural Gas</v>
      </c>
      <c r="D2685" s="191" t="str">
        <f aca="false">IF(ISNUMBER(FIND("Phy",N2685))=TRUE(),"Physical","Financial")</f>
        <v>Physical</v>
      </c>
      <c r="E2685" s="191" t="n">
        <f aca="false">IF(VLOOKUP(S2685,'DD-Lookup'!$J$6:$L$50,3,FALSE())="Monthly",(YEAR(AC2685)-YEAR(AB2685))*12+MONTH(AC2685)-MONTH(AB2685)+1,(AC2685-AB2685+1))</f>
        <v>1</v>
      </c>
      <c r="F2685" s="220" t="n">
        <f aca="false">E2685*SUM(P2685:Q2685)</f>
        <v>5000</v>
      </c>
      <c r="G2685" s="196" t="n">
        <v>1247436</v>
      </c>
      <c r="H2685" s="197" t="n">
        <v>37026.3855324074</v>
      </c>
      <c r="I2685" s="0" t="s">
        <v>1571</v>
      </c>
      <c r="M2685" s="0" t="s">
        <v>927</v>
      </c>
      <c r="N2685" s="0" t="s">
        <v>1371</v>
      </c>
      <c r="O2685" s="0" t="s">
        <v>1751</v>
      </c>
      <c r="P2685" s="198" t="n">
        <v>5000</v>
      </c>
      <c r="S2685" s="0" t="s">
        <v>1343</v>
      </c>
      <c r="T2685" s="0" t="s">
        <v>772</v>
      </c>
      <c r="U2685" s="200" t="n">
        <v>3.41</v>
      </c>
      <c r="V2685" s="0" t="s">
        <v>1674</v>
      </c>
      <c r="W2685" s="0" t="s">
        <v>1752</v>
      </c>
      <c r="X2685" s="0" t="s">
        <v>1676</v>
      </c>
      <c r="Y2685" s="0" t="s">
        <v>1376</v>
      </c>
      <c r="Z2685" s="0" t="s">
        <v>573</v>
      </c>
      <c r="AA2685" s="0" t="n">
        <v>790046</v>
      </c>
      <c r="AB2685" s="197" t="n">
        <v>37027.875</v>
      </c>
      <c r="AC2685" s="197" t="n">
        <v>37027.875</v>
      </c>
    </row>
    <row r="2686" customFormat="false" ht="12.75" hidden="false" customHeight="false" outlineLevel="0" collapsed="false">
      <c r="A2686" s="191" t="str">
        <f aca="false">B2686&amp;" "&amp;C2686&amp;" "&amp;D2686</f>
        <v>US Natural Gas Physical</v>
      </c>
      <c r="B2686" s="191" t="str">
        <f aca="false">IF((LEFT(N2686,2)="US"),"US","")</f>
        <v>US</v>
      </c>
      <c r="C2686" s="191" t="str">
        <f aca="false">M2686</f>
        <v>Natural Gas</v>
      </c>
      <c r="D2686" s="191" t="str">
        <f aca="false">IF(ISNUMBER(FIND("Phy",N2686))=TRUE(),"Physical","Financial")</f>
        <v>Physical</v>
      </c>
      <c r="E2686" s="191" t="n">
        <f aca="false">IF(VLOOKUP(S2686,'DD-Lookup'!$J$6:$L$50,3,FALSE())="Monthly",(YEAR(AC2686)-YEAR(AB2686))*12+MONTH(AC2686)-MONTH(AB2686)+1,(AC2686-AB2686+1))</f>
        <v>1</v>
      </c>
      <c r="F2686" s="220" t="n">
        <f aca="false">E2686*SUM(P2686:Q2686)</f>
        <v>5000</v>
      </c>
      <c r="G2686" s="196" t="n">
        <v>1247437</v>
      </c>
      <c r="H2686" s="197" t="n">
        <v>37026.3855671296</v>
      </c>
      <c r="I2686" s="0" t="s">
        <v>1571</v>
      </c>
      <c r="M2686" s="0" t="s">
        <v>927</v>
      </c>
      <c r="N2686" s="0" t="s">
        <v>1371</v>
      </c>
      <c r="O2686" s="0" t="s">
        <v>1751</v>
      </c>
      <c r="P2686" s="198" t="n">
        <v>5000</v>
      </c>
      <c r="S2686" s="0" t="s">
        <v>1343</v>
      </c>
      <c r="T2686" s="0" t="s">
        <v>772</v>
      </c>
      <c r="U2686" s="200" t="n">
        <v>3.395</v>
      </c>
      <c r="V2686" s="0" t="s">
        <v>1674</v>
      </c>
      <c r="W2686" s="0" t="s">
        <v>1752</v>
      </c>
      <c r="X2686" s="0" t="s">
        <v>1676</v>
      </c>
      <c r="Y2686" s="0" t="s">
        <v>1376</v>
      </c>
      <c r="Z2686" s="0" t="s">
        <v>573</v>
      </c>
      <c r="AA2686" s="0" t="n">
        <v>790047</v>
      </c>
      <c r="AB2686" s="197" t="n">
        <v>37027.875</v>
      </c>
      <c r="AC2686" s="197" t="n">
        <v>37027.875</v>
      </c>
    </row>
    <row r="2687" customFormat="false" ht="12.75" hidden="false" customHeight="false" outlineLevel="0" collapsed="false">
      <c r="A2687" s="191" t="str">
        <f aca="false">B2687&amp;" "&amp;C2687&amp;" "&amp;D2687</f>
        <v>US Natural Gas Physical</v>
      </c>
      <c r="B2687" s="191" t="str">
        <f aca="false">IF((LEFT(N2687,2)="US"),"US","")</f>
        <v>US</v>
      </c>
      <c r="C2687" s="191" t="str">
        <f aca="false">M2687</f>
        <v>Natural Gas</v>
      </c>
      <c r="D2687" s="191" t="str">
        <f aca="false">IF(ISNUMBER(FIND("Phy",N2687))=TRUE(),"Physical","Financial")</f>
        <v>Physical</v>
      </c>
      <c r="E2687" s="191" t="n">
        <f aca="false">IF(VLOOKUP(S2687,'DD-Lookup'!$J$6:$L$50,3,FALSE())="Monthly",(YEAR(AC2687)-YEAR(AB2687))*12+MONTH(AC2687)-MONTH(AB2687)+1,(AC2687-AB2687+1))</f>
        <v>1</v>
      </c>
      <c r="F2687" s="220" t="n">
        <f aca="false">E2687*SUM(P2687:Q2687)</f>
        <v>308</v>
      </c>
      <c r="G2687" s="196" t="n">
        <v>1247438</v>
      </c>
      <c r="H2687" s="197" t="n">
        <v>37026.3856018519</v>
      </c>
      <c r="I2687" s="0" t="s">
        <v>1664</v>
      </c>
      <c r="M2687" s="0" t="s">
        <v>927</v>
      </c>
      <c r="N2687" s="0" t="s">
        <v>1371</v>
      </c>
      <c r="O2687" s="0" t="s">
        <v>1534</v>
      </c>
      <c r="P2687" s="198" t="n">
        <v>308</v>
      </c>
      <c r="S2687" s="0" t="s">
        <v>1343</v>
      </c>
      <c r="T2687" s="0" t="s">
        <v>772</v>
      </c>
      <c r="U2687" s="200" t="n">
        <v>4.655</v>
      </c>
      <c r="V2687" s="0" t="s">
        <v>2034</v>
      </c>
      <c r="W2687" s="0" t="s">
        <v>1504</v>
      </c>
      <c r="X2687" s="0" t="s">
        <v>1505</v>
      </c>
      <c r="Y2687" s="0" t="s">
        <v>1376</v>
      </c>
      <c r="Z2687" s="0" t="s">
        <v>573</v>
      </c>
      <c r="AA2687" s="0" t="n">
        <v>790048</v>
      </c>
      <c r="AB2687" s="197" t="n">
        <v>37027.875</v>
      </c>
      <c r="AC2687" s="197" t="n">
        <v>37027.875</v>
      </c>
    </row>
    <row r="2688" customFormat="false" ht="12.75" hidden="false" customHeight="false" outlineLevel="0" collapsed="false">
      <c r="A2688" s="191" t="str">
        <f aca="false">B2688&amp;" "&amp;C2688&amp;" "&amp;D2688</f>
        <v>US Natural Gas Physical</v>
      </c>
      <c r="B2688" s="191" t="str">
        <f aca="false">IF((LEFT(N2688,2)="US"),"US","")</f>
        <v>US</v>
      </c>
      <c r="C2688" s="191" t="str">
        <f aca="false">M2688</f>
        <v>Natural Gas</v>
      </c>
      <c r="D2688" s="191" t="str">
        <f aca="false">IF(ISNUMBER(FIND("Phy",N2688))=TRUE(),"Physical","Financial")</f>
        <v>Physical</v>
      </c>
      <c r="E2688" s="191" t="n">
        <f aca="false">IF(VLOOKUP(S2688,'DD-Lookup'!$J$6:$L$50,3,FALSE())="Monthly",(YEAR(AC2688)-YEAR(AB2688))*12+MONTH(AC2688)-MONTH(AB2688)+1,(AC2688-AB2688+1))</f>
        <v>1</v>
      </c>
      <c r="F2688" s="220" t="n">
        <f aca="false">E2688*SUM(P2688:Q2688)</f>
        <v>10000</v>
      </c>
      <c r="G2688" s="196" t="n">
        <v>1247439</v>
      </c>
      <c r="H2688" s="197" t="n">
        <v>37026.3856134259</v>
      </c>
      <c r="I2688" s="0" t="s">
        <v>1328</v>
      </c>
      <c r="M2688" s="0" t="s">
        <v>927</v>
      </c>
      <c r="N2688" s="0" t="s">
        <v>1371</v>
      </c>
      <c r="O2688" s="0" t="s">
        <v>1566</v>
      </c>
      <c r="P2688" s="198" t="n">
        <v>10000</v>
      </c>
      <c r="S2688" s="0" t="s">
        <v>1343</v>
      </c>
      <c r="T2688" s="0" t="s">
        <v>772</v>
      </c>
      <c r="U2688" s="200" t="n">
        <v>4.42</v>
      </c>
      <c r="V2688" s="0" t="s">
        <v>1885</v>
      </c>
      <c r="W2688" s="0" t="s">
        <v>1567</v>
      </c>
      <c r="X2688" s="0" t="s">
        <v>1568</v>
      </c>
      <c r="Y2688" s="0" t="s">
        <v>1376</v>
      </c>
      <c r="Z2688" s="0" t="s">
        <v>573</v>
      </c>
      <c r="AA2688" s="0" t="n">
        <v>790049</v>
      </c>
      <c r="AB2688" s="197" t="n">
        <v>37027.875</v>
      </c>
      <c r="AC2688" s="197" t="n">
        <v>37027.875</v>
      </c>
    </row>
    <row r="2689" customFormat="false" ht="12.75" hidden="false" customHeight="false" outlineLevel="0" collapsed="false">
      <c r="A2689" s="191" t="str">
        <f aca="false">B2689&amp;" "&amp;C2689&amp;" "&amp;D2689</f>
        <v>US Natural Gas Physical</v>
      </c>
      <c r="B2689" s="191" t="str">
        <f aca="false">IF((LEFT(N2689,2)="US"),"US","")</f>
        <v>US</v>
      </c>
      <c r="C2689" s="191" t="str">
        <f aca="false">M2689</f>
        <v>Natural Gas</v>
      </c>
      <c r="D2689" s="191" t="str">
        <f aca="false">IF(ISNUMBER(FIND("Phy",N2689))=TRUE(),"Physical","Financial")</f>
        <v>Physical</v>
      </c>
      <c r="E2689" s="191" t="n">
        <f aca="false">IF(VLOOKUP(S2689,'DD-Lookup'!$J$6:$L$50,3,FALSE())="Monthly",(YEAR(AC2689)-YEAR(AB2689))*12+MONTH(AC2689)-MONTH(AB2689)+1,(AC2689-AB2689+1))</f>
        <v>1</v>
      </c>
      <c r="F2689" s="220" t="n">
        <f aca="false">E2689*SUM(P2689:Q2689)</f>
        <v>10000</v>
      </c>
      <c r="G2689" s="196" t="n">
        <v>1247440</v>
      </c>
      <c r="H2689" s="197" t="n">
        <v>37026.385625</v>
      </c>
      <c r="I2689" s="0" t="s">
        <v>1352</v>
      </c>
      <c r="M2689" s="0" t="s">
        <v>927</v>
      </c>
      <c r="N2689" s="0" t="s">
        <v>1371</v>
      </c>
      <c r="O2689" s="0" t="s">
        <v>1372</v>
      </c>
      <c r="P2689" s="198" t="n">
        <v>10000</v>
      </c>
      <c r="S2689" s="0" t="s">
        <v>1343</v>
      </c>
      <c r="T2689" s="0" t="s">
        <v>772</v>
      </c>
      <c r="U2689" s="200" t="n">
        <v>4.565</v>
      </c>
      <c r="V2689" s="0" t="s">
        <v>2623</v>
      </c>
      <c r="W2689" s="0" t="s">
        <v>1374</v>
      </c>
      <c r="X2689" s="0" t="s">
        <v>1375</v>
      </c>
      <c r="Y2689" s="0" t="s">
        <v>1376</v>
      </c>
      <c r="Z2689" s="0" t="s">
        <v>573</v>
      </c>
      <c r="AA2689" s="0" t="n">
        <v>790050</v>
      </c>
      <c r="AB2689" s="197" t="n">
        <v>37027.875</v>
      </c>
      <c r="AC2689" s="197" t="n">
        <v>37027.875</v>
      </c>
    </row>
    <row r="2690" customFormat="false" ht="12.75" hidden="false" customHeight="false" outlineLevel="0" collapsed="false">
      <c r="A2690" s="191" t="str">
        <f aca="false">B2690&amp;" "&amp;C2690&amp;" "&amp;D2690</f>
        <v>US Natural Gas Physical</v>
      </c>
      <c r="B2690" s="191" t="str">
        <f aca="false">IF((LEFT(N2690,2)="US"),"US","")</f>
        <v>US</v>
      </c>
      <c r="C2690" s="191" t="str">
        <f aca="false">M2690</f>
        <v>Natural Gas</v>
      </c>
      <c r="D2690" s="191" t="str">
        <f aca="false">IF(ISNUMBER(FIND("Phy",N2690))=TRUE(),"Physical","Financial")</f>
        <v>Physical</v>
      </c>
      <c r="E2690" s="191" t="n">
        <f aca="false">IF(VLOOKUP(S2690,'DD-Lookup'!$J$6:$L$50,3,FALSE())="Monthly",(YEAR(AC2690)-YEAR(AB2690))*12+MONTH(AC2690)-MONTH(AB2690)+1,(AC2690-AB2690+1))</f>
        <v>1</v>
      </c>
      <c r="F2690" s="220" t="n">
        <f aca="false">E2690*SUM(P2690:Q2690)</f>
        <v>5000</v>
      </c>
      <c r="G2690" s="196" t="n">
        <v>1247441</v>
      </c>
      <c r="H2690" s="197" t="n">
        <v>37026.3856481482</v>
      </c>
      <c r="I2690" s="0" t="s">
        <v>1228</v>
      </c>
      <c r="M2690" s="0" t="s">
        <v>927</v>
      </c>
      <c r="N2690" s="0" t="s">
        <v>1371</v>
      </c>
      <c r="O2690" s="0" t="s">
        <v>1684</v>
      </c>
      <c r="P2690" s="198" t="n">
        <v>5000</v>
      </c>
      <c r="S2690" s="0" t="s">
        <v>1343</v>
      </c>
      <c r="T2690" s="0" t="s">
        <v>772</v>
      </c>
      <c r="U2690" s="200" t="n">
        <v>4.355</v>
      </c>
      <c r="V2690" s="0" t="s">
        <v>2424</v>
      </c>
      <c r="W2690" s="0" t="s">
        <v>1682</v>
      </c>
      <c r="X2690" s="0" t="s">
        <v>1683</v>
      </c>
      <c r="Y2690" s="0" t="s">
        <v>1376</v>
      </c>
      <c r="Z2690" s="0" t="s">
        <v>573</v>
      </c>
      <c r="AA2690" s="0" t="n">
        <v>790051</v>
      </c>
      <c r="AB2690" s="197" t="n">
        <v>37027.875</v>
      </c>
      <c r="AC2690" s="197" t="n">
        <v>37027.875</v>
      </c>
    </row>
    <row r="2691" customFormat="false" ht="12.75" hidden="false" customHeight="false" outlineLevel="0" collapsed="false">
      <c r="A2691" s="191" t="str">
        <f aca="false">B2691&amp;" "&amp;C2691&amp;" "&amp;D2691</f>
        <v>US Natural Gas Physical</v>
      </c>
      <c r="B2691" s="191" t="str">
        <f aca="false">IF((LEFT(N2691,2)="US"),"US","")</f>
        <v>US</v>
      </c>
      <c r="C2691" s="191" t="str">
        <f aca="false">M2691</f>
        <v>Natural Gas</v>
      </c>
      <c r="D2691" s="191" t="str">
        <f aca="false">IF(ISNUMBER(FIND("Phy",N2691))=TRUE(),"Physical","Financial")</f>
        <v>Physical</v>
      </c>
      <c r="E2691" s="191" t="n">
        <f aca="false">IF(VLOOKUP(S2691,'DD-Lookup'!$J$6:$L$50,3,FALSE())="Monthly",(YEAR(AC2691)-YEAR(AB2691))*12+MONTH(AC2691)-MONTH(AB2691)+1,(AC2691-AB2691+1))</f>
        <v>1</v>
      </c>
      <c r="F2691" s="220" t="n">
        <f aca="false">E2691*SUM(P2691:Q2691)</f>
        <v>608</v>
      </c>
      <c r="G2691" s="196" t="n">
        <v>1247442</v>
      </c>
      <c r="H2691" s="197" t="n">
        <v>37026.3856944444</v>
      </c>
      <c r="I2691" s="0" t="s">
        <v>1251</v>
      </c>
      <c r="M2691" s="0" t="s">
        <v>927</v>
      </c>
      <c r="N2691" s="0" t="s">
        <v>1371</v>
      </c>
      <c r="O2691" s="0" t="s">
        <v>1680</v>
      </c>
      <c r="Q2691" s="198" t="n">
        <v>608</v>
      </c>
      <c r="S2691" s="0" t="s">
        <v>1343</v>
      </c>
      <c r="T2691" s="0" t="s">
        <v>772</v>
      </c>
      <c r="U2691" s="200" t="n">
        <v>4.36</v>
      </c>
      <c r="V2691" s="0" t="s">
        <v>1968</v>
      </c>
      <c r="W2691" s="0" t="s">
        <v>1682</v>
      </c>
      <c r="X2691" s="0" t="s">
        <v>1683</v>
      </c>
      <c r="Y2691" s="0" t="s">
        <v>1376</v>
      </c>
      <c r="Z2691" s="0" t="s">
        <v>573</v>
      </c>
      <c r="AA2691" s="0" t="n">
        <v>790052</v>
      </c>
      <c r="AB2691" s="197" t="n">
        <v>37027.875</v>
      </c>
      <c r="AC2691" s="197" t="n">
        <v>37027.875</v>
      </c>
    </row>
    <row r="2692" customFormat="false" ht="12.75" hidden="false" customHeight="false" outlineLevel="0" collapsed="false">
      <c r="A2692" s="191" t="str">
        <f aca="false">B2692&amp;" "&amp;C2692&amp;" "&amp;D2692</f>
        <v>US Natural Gas Physical</v>
      </c>
      <c r="B2692" s="191" t="str">
        <f aca="false">IF((LEFT(N2692,2)="US"),"US","")</f>
        <v>US</v>
      </c>
      <c r="C2692" s="191" t="str">
        <f aca="false">M2692</f>
        <v>Natural Gas</v>
      </c>
      <c r="D2692" s="191" t="str">
        <f aca="false">IF(ISNUMBER(FIND("Phy",N2692))=TRUE(),"Physical","Financial")</f>
        <v>Physical</v>
      </c>
      <c r="E2692" s="191" t="n">
        <f aca="false">IF(VLOOKUP(S2692,'DD-Lookup'!$J$6:$L$50,3,FALSE())="Monthly",(YEAR(AC2692)-YEAR(AB2692))*12+MONTH(AC2692)-MONTH(AB2692)+1,(AC2692-AB2692+1))</f>
        <v>1</v>
      </c>
      <c r="F2692" s="220" t="n">
        <f aca="false">E2692*SUM(P2692:Q2692)</f>
        <v>5000</v>
      </c>
      <c r="G2692" s="196" t="n">
        <v>1247444</v>
      </c>
      <c r="H2692" s="197" t="n">
        <v>37026.3857060185</v>
      </c>
      <c r="I2692" s="0" t="s">
        <v>609</v>
      </c>
      <c r="M2692" s="0" t="s">
        <v>927</v>
      </c>
      <c r="N2692" s="0" t="s">
        <v>1371</v>
      </c>
      <c r="O2692" s="0" t="s">
        <v>1538</v>
      </c>
      <c r="P2692" s="198" t="n">
        <v>5000</v>
      </c>
      <c r="S2692" s="0" t="s">
        <v>1343</v>
      </c>
      <c r="T2692" s="0" t="s">
        <v>772</v>
      </c>
      <c r="U2692" s="200" t="n">
        <v>4.5638</v>
      </c>
      <c r="V2692" s="0" t="s">
        <v>1453</v>
      </c>
      <c r="W2692" s="0" t="s">
        <v>1374</v>
      </c>
      <c r="X2692" s="0" t="s">
        <v>1375</v>
      </c>
      <c r="Y2692" s="0" t="s">
        <v>1376</v>
      </c>
      <c r="Z2692" s="0" t="s">
        <v>573</v>
      </c>
      <c r="AA2692" s="0" t="n">
        <v>790054</v>
      </c>
      <c r="AB2692" s="197" t="n">
        <v>37027.875</v>
      </c>
      <c r="AC2692" s="197" t="n">
        <v>37027.875</v>
      </c>
    </row>
    <row r="2693" customFormat="false" ht="12.75" hidden="false" customHeight="false" outlineLevel="0" collapsed="false">
      <c r="A2693" s="191" t="str">
        <f aca="false">B2693&amp;" "&amp;C2693&amp;" "&amp;D2693</f>
        <v>US Natural Gas Physical</v>
      </c>
      <c r="B2693" s="191" t="str">
        <f aca="false">IF((LEFT(N2693,2)="US"),"US","")</f>
        <v>US</v>
      </c>
      <c r="C2693" s="191" t="str">
        <f aca="false">M2693</f>
        <v>Natural Gas</v>
      </c>
      <c r="D2693" s="191" t="str">
        <f aca="false">IF(ISNUMBER(FIND("Phy",N2693))=TRUE(),"Physical","Financial")</f>
        <v>Physical</v>
      </c>
      <c r="E2693" s="191" t="n">
        <f aca="false">IF(VLOOKUP(S2693,'DD-Lookup'!$J$6:$L$50,3,FALSE())="Monthly",(YEAR(AC2693)-YEAR(AB2693))*12+MONTH(AC2693)-MONTH(AB2693)+1,(AC2693-AB2693+1))</f>
        <v>1</v>
      </c>
      <c r="F2693" s="220" t="n">
        <f aca="false">E2693*SUM(P2693:Q2693)</f>
        <v>20669</v>
      </c>
      <c r="G2693" s="196" t="n">
        <v>1247443</v>
      </c>
      <c r="H2693" s="197" t="n">
        <v>37026.3857060185</v>
      </c>
      <c r="I2693" s="0" t="s">
        <v>1430</v>
      </c>
      <c r="M2693" s="0" t="s">
        <v>927</v>
      </c>
      <c r="N2693" s="0" t="s">
        <v>1371</v>
      </c>
      <c r="O2693" s="0" t="s">
        <v>1553</v>
      </c>
      <c r="P2693" s="198" t="n">
        <v>20669</v>
      </c>
      <c r="S2693" s="0" t="s">
        <v>1343</v>
      </c>
      <c r="T2693" s="0" t="s">
        <v>772</v>
      </c>
      <c r="U2693" s="200" t="n">
        <v>4.47</v>
      </c>
      <c r="V2693" s="0" t="s">
        <v>2067</v>
      </c>
      <c r="W2693" s="0" t="s">
        <v>1555</v>
      </c>
      <c r="X2693" s="0" t="s">
        <v>1556</v>
      </c>
      <c r="Y2693" s="0" t="s">
        <v>1376</v>
      </c>
      <c r="Z2693" s="0" t="s">
        <v>573</v>
      </c>
      <c r="AA2693" s="0" t="n">
        <v>790053</v>
      </c>
      <c r="AB2693" s="197" t="n">
        <v>37027.875</v>
      </c>
      <c r="AC2693" s="197" t="n">
        <v>37027.875</v>
      </c>
    </row>
    <row r="2694" customFormat="false" ht="12.75" hidden="false" customHeight="false" outlineLevel="0" collapsed="false">
      <c r="A2694" s="191" t="str">
        <f aca="false">B2694&amp;" "&amp;C2694&amp;" "&amp;D2694</f>
        <v>US Natural Gas Physical</v>
      </c>
      <c r="B2694" s="191" t="str">
        <f aca="false">IF((LEFT(N2694,2)="US"),"US","")</f>
        <v>US</v>
      </c>
      <c r="C2694" s="191" t="str">
        <f aca="false">M2694</f>
        <v>Natural Gas</v>
      </c>
      <c r="D2694" s="191" t="str">
        <f aca="false">IF(ISNUMBER(FIND("Phy",N2694))=TRUE(),"Physical","Financial")</f>
        <v>Physical</v>
      </c>
      <c r="E2694" s="191" t="n">
        <f aca="false">IF(VLOOKUP(S2694,'DD-Lookup'!$J$6:$L$50,3,FALSE())="Monthly",(YEAR(AC2694)-YEAR(AB2694))*12+MONTH(AC2694)-MONTH(AB2694)+1,(AC2694-AB2694+1))</f>
        <v>1</v>
      </c>
      <c r="F2694" s="220" t="n">
        <f aca="false">E2694*SUM(P2694:Q2694)</f>
        <v>5000</v>
      </c>
      <c r="G2694" s="196" t="n">
        <v>1247446</v>
      </c>
      <c r="H2694" s="197" t="n">
        <v>37026.3857291667</v>
      </c>
      <c r="I2694" s="0" t="s">
        <v>1661</v>
      </c>
      <c r="M2694" s="0" t="s">
        <v>927</v>
      </c>
      <c r="N2694" s="0" t="s">
        <v>1371</v>
      </c>
      <c r="O2694" s="0" t="s">
        <v>1436</v>
      </c>
      <c r="P2694" s="198" t="n">
        <v>5000</v>
      </c>
      <c r="S2694" s="0" t="s">
        <v>1343</v>
      </c>
      <c r="T2694" s="0" t="s">
        <v>772</v>
      </c>
      <c r="U2694" s="200" t="n">
        <v>4.34</v>
      </c>
      <c r="V2694" s="0" t="s">
        <v>2499</v>
      </c>
      <c r="W2694" s="0" t="s">
        <v>1424</v>
      </c>
      <c r="X2694" s="0" t="s">
        <v>1425</v>
      </c>
      <c r="Y2694" s="0" t="s">
        <v>1376</v>
      </c>
      <c r="Z2694" s="0" t="s">
        <v>573</v>
      </c>
      <c r="AA2694" s="0" t="n">
        <v>790055</v>
      </c>
      <c r="AB2694" s="197" t="n">
        <v>37027.875</v>
      </c>
      <c r="AC2694" s="197" t="n">
        <v>37027.875</v>
      </c>
    </row>
    <row r="2695" customFormat="false" ht="12.75" hidden="false" customHeight="false" outlineLevel="0" collapsed="false">
      <c r="A2695" s="191" t="str">
        <f aca="false">B2695&amp;" "&amp;C2695&amp;" "&amp;D2695</f>
        <v>US Natural Gas Physical</v>
      </c>
      <c r="B2695" s="191" t="str">
        <f aca="false">IF((LEFT(N2695,2)="US"),"US","")</f>
        <v>US</v>
      </c>
      <c r="C2695" s="191" t="str">
        <f aca="false">M2695</f>
        <v>Natural Gas</v>
      </c>
      <c r="D2695" s="191" t="str">
        <f aca="false">IF(ISNUMBER(FIND("Phy",N2695))=TRUE(),"Physical","Financial")</f>
        <v>Physical</v>
      </c>
      <c r="E2695" s="191" t="n">
        <f aca="false">IF(VLOOKUP(S2695,'DD-Lookup'!$J$6:$L$50,3,FALSE())="Monthly",(YEAR(AC2695)-YEAR(AB2695))*12+MONTH(AC2695)-MONTH(AB2695)+1,(AC2695-AB2695+1))</f>
        <v>1</v>
      </c>
      <c r="F2695" s="220" t="n">
        <f aca="false">E2695*SUM(P2695:Q2695)</f>
        <v>10000</v>
      </c>
      <c r="G2695" s="196" t="n">
        <v>1247447</v>
      </c>
      <c r="H2695" s="197" t="n">
        <v>37026.3857523148</v>
      </c>
      <c r="I2695" s="0" t="s">
        <v>1251</v>
      </c>
      <c r="M2695" s="0" t="s">
        <v>927</v>
      </c>
      <c r="N2695" s="0" t="s">
        <v>1371</v>
      </c>
      <c r="O2695" s="0" t="s">
        <v>1372</v>
      </c>
      <c r="P2695" s="198" t="n">
        <v>10000</v>
      </c>
      <c r="S2695" s="0" t="s">
        <v>1343</v>
      </c>
      <c r="T2695" s="0" t="s">
        <v>772</v>
      </c>
      <c r="U2695" s="200" t="n">
        <v>4.5638</v>
      </c>
      <c r="V2695" s="0" t="s">
        <v>1373</v>
      </c>
      <c r="W2695" s="0" t="s">
        <v>1374</v>
      </c>
      <c r="X2695" s="0" t="s">
        <v>1375</v>
      </c>
      <c r="Y2695" s="0" t="s">
        <v>1376</v>
      </c>
      <c r="Z2695" s="0" t="s">
        <v>573</v>
      </c>
      <c r="AA2695" s="0" t="n">
        <v>790057</v>
      </c>
      <c r="AB2695" s="197" t="n">
        <v>37027.875</v>
      </c>
      <c r="AC2695" s="197" t="n">
        <v>37027.875</v>
      </c>
    </row>
    <row r="2696" customFormat="false" ht="12.75" hidden="false" customHeight="false" outlineLevel="0" collapsed="false">
      <c r="A2696" s="191" t="str">
        <f aca="false">B2696&amp;" "&amp;C2696&amp;" "&amp;D2696</f>
        <v>US Natural Gas Physical</v>
      </c>
      <c r="B2696" s="191" t="str">
        <f aca="false">IF((LEFT(N2696,2)="US"),"US","")</f>
        <v>US</v>
      </c>
      <c r="C2696" s="191" t="str">
        <f aca="false">M2696</f>
        <v>Natural Gas</v>
      </c>
      <c r="D2696" s="191" t="str">
        <f aca="false">IF(ISNUMBER(FIND("Phy",N2696))=TRUE(),"Physical","Financial")</f>
        <v>Physical</v>
      </c>
      <c r="E2696" s="191" t="n">
        <f aca="false">IF(VLOOKUP(S2696,'DD-Lookup'!$J$6:$L$50,3,FALSE())="Monthly",(YEAR(AC2696)-YEAR(AB2696))*12+MONTH(AC2696)-MONTH(AB2696)+1,(AC2696-AB2696+1))</f>
        <v>1</v>
      </c>
      <c r="F2696" s="220" t="n">
        <f aca="false">E2696*SUM(P2696:Q2696)</f>
        <v>2100</v>
      </c>
      <c r="G2696" s="196" t="n">
        <v>1247448</v>
      </c>
      <c r="H2696" s="197" t="n">
        <v>37026.385787037</v>
      </c>
      <c r="I2696" s="0" t="s">
        <v>1289</v>
      </c>
      <c r="M2696" s="0" t="s">
        <v>927</v>
      </c>
      <c r="N2696" s="0" t="s">
        <v>1371</v>
      </c>
      <c r="O2696" s="0" t="s">
        <v>1435</v>
      </c>
      <c r="Q2696" s="198" t="n">
        <v>2100</v>
      </c>
      <c r="S2696" s="0" t="s">
        <v>1343</v>
      </c>
      <c r="T2696" s="0" t="s">
        <v>772</v>
      </c>
      <c r="U2696" s="200" t="n">
        <v>4.32</v>
      </c>
      <c r="V2696" s="0" t="s">
        <v>2584</v>
      </c>
      <c r="W2696" s="0" t="s">
        <v>1424</v>
      </c>
      <c r="X2696" s="0" t="s">
        <v>1425</v>
      </c>
      <c r="Y2696" s="0" t="s">
        <v>1376</v>
      </c>
      <c r="Z2696" s="0" t="s">
        <v>573</v>
      </c>
      <c r="AA2696" s="0" t="n">
        <v>790058</v>
      </c>
      <c r="AB2696" s="197" t="n">
        <v>37027.875</v>
      </c>
      <c r="AC2696" s="197" t="n">
        <v>37027.875</v>
      </c>
    </row>
    <row r="2697" customFormat="false" ht="12.75" hidden="false" customHeight="false" outlineLevel="0" collapsed="false">
      <c r="A2697" s="191" t="str">
        <f aca="false">B2697&amp;" "&amp;C2697&amp;" "&amp;D2697</f>
        <v>US Natural Gas Physical</v>
      </c>
      <c r="B2697" s="191" t="str">
        <f aca="false">IF((LEFT(N2697,2)="US"),"US","")</f>
        <v>US</v>
      </c>
      <c r="C2697" s="191" t="str">
        <f aca="false">M2697</f>
        <v>Natural Gas</v>
      </c>
      <c r="D2697" s="191" t="str">
        <f aca="false">IF(ISNUMBER(FIND("Phy",N2697))=TRUE(),"Physical","Financial")</f>
        <v>Physical</v>
      </c>
      <c r="E2697" s="191" t="n">
        <f aca="false">IF(VLOOKUP(S2697,'DD-Lookup'!$J$6:$L$50,3,FALSE())="Monthly",(YEAR(AC2697)-YEAR(AB2697))*12+MONTH(AC2697)-MONTH(AB2697)+1,(AC2697-AB2697+1))</f>
        <v>1</v>
      </c>
      <c r="F2697" s="220" t="n">
        <f aca="false">E2697*SUM(P2697:Q2697)</f>
        <v>4331</v>
      </c>
      <c r="G2697" s="196" t="n">
        <v>1247450</v>
      </c>
      <c r="H2697" s="197" t="n">
        <v>37026.385787037</v>
      </c>
      <c r="I2697" s="0" t="s">
        <v>1976</v>
      </c>
      <c r="M2697" s="0" t="s">
        <v>927</v>
      </c>
      <c r="N2697" s="0" t="s">
        <v>1371</v>
      </c>
      <c r="O2697" s="0" t="s">
        <v>1553</v>
      </c>
      <c r="P2697" s="198" t="n">
        <v>4331</v>
      </c>
      <c r="S2697" s="0" t="s">
        <v>1343</v>
      </c>
      <c r="T2697" s="0" t="s">
        <v>772</v>
      </c>
      <c r="U2697" s="200" t="n">
        <v>4.47</v>
      </c>
      <c r="V2697" s="0" t="s">
        <v>2257</v>
      </c>
      <c r="W2697" s="0" t="s">
        <v>1555</v>
      </c>
      <c r="X2697" s="0" t="s">
        <v>1556</v>
      </c>
      <c r="Y2697" s="0" t="s">
        <v>1376</v>
      </c>
      <c r="Z2697" s="0" t="s">
        <v>573</v>
      </c>
      <c r="AA2697" s="0" t="n">
        <v>790059</v>
      </c>
      <c r="AB2697" s="197" t="n">
        <v>37027.875</v>
      </c>
      <c r="AC2697" s="197" t="n">
        <v>37027.875</v>
      </c>
    </row>
    <row r="2698" customFormat="false" ht="12.75" hidden="false" customHeight="false" outlineLevel="0" collapsed="false">
      <c r="A2698" s="191" t="str">
        <f aca="false">B2698&amp;" "&amp;C2698&amp;" "&amp;D2698</f>
        <v>US Natural Gas Financial</v>
      </c>
      <c r="B2698" s="191" t="str">
        <f aca="false">IF((LEFT(N2698,2)="US"),"US","")</f>
        <v>US</v>
      </c>
      <c r="C2698" s="191" t="str">
        <f aca="false">M2698</f>
        <v>Natural Gas</v>
      </c>
      <c r="D2698" s="191" t="str">
        <f aca="false">IF(ISNUMBER(FIND("Phy",N2698))=TRUE(),"Physical","Financial")</f>
        <v>Financial</v>
      </c>
      <c r="E2698" s="191" t="n">
        <f aca="false">IF(VLOOKUP(S2698,'DD-Lookup'!$J$6:$L$50,3,FALSE())="Monthly",(YEAR(AC2698)-YEAR(AB2698))*12+MONTH(AC2698)-MONTH(AB2698)+1,(AC2698-AB2698+1))</f>
        <v>31</v>
      </c>
      <c r="F2698" s="220" t="n">
        <f aca="false">E2698*SUM(P2698:Q2698)</f>
        <v>155000</v>
      </c>
      <c r="G2698" s="196" t="n">
        <v>1247452</v>
      </c>
      <c r="H2698" s="197" t="n">
        <v>37026.3858333333</v>
      </c>
      <c r="I2698" s="0" t="s">
        <v>2822</v>
      </c>
      <c r="M2698" s="0" t="s">
        <v>927</v>
      </c>
      <c r="N2698" s="0" t="s">
        <v>1341</v>
      </c>
      <c r="O2698" s="0" t="s">
        <v>1365</v>
      </c>
      <c r="P2698" s="198" t="n">
        <v>5000</v>
      </c>
      <c r="S2698" s="0" t="s">
        <v>1343</v>
      </c>
      <c r="T2698" s="0" t="s">
        <v>772</v>
      </c>
      <c r="U2698" s="200" t="n">
        <v>4.6375</v>
      </c>
      <c r="V2698" s="0" t="s">
        <v>2823</v>
      </c>
      <c r="W2698" s="0" t="s">
        <v>1345</v>
      </c>
      <c r="X2698" s="0" t="s">
        <v>1346</v>
      </c>
      <c r="Y2698" s="0" t="s">
        <v>893</v>
      </c>
      <c r="Z2698" s="0" t="s">
        <v>573</v>
      </c>
      <c r="AA2698" s="0" t="s">
        <v>2824</v>
      </c>
      <c r="AB2698" s="197" t="n">
        <v>37104.875</v>
      </c>
      <c r="AC2698" s="197" t="n">
        <v>37134.875</v>
      </c>
      <c r="AD2698" s="0" t="n">
        <f aca="false">(AC2698-AB2698+1)*SUM(P2698:Q2698)</f>
        <v>155000</v>
      </c>
    </row>
    <row r="2699" customFormat="false" ht="12.75" hidden="false" customHeight="false" outlineLevel="0" collapsed="false">
      <c r="A2699" s="191" t="str">
        <f aca="false">B2699&amp;" "&amp;C2699&amp;" "&amp;D2699</f>
        <v>US Crude Financial</v>
      </c>
      <c r="B2699" s="191" t="str">
        <f aca="false">IF((LEFT(N2699,2)="US"),"US","")</f>
        <v>US</v>
      </c>
      <c r="C2699" s="191" t="str">
        <f aca="false">M2699</f>
        <v>Crude</v>
      </c>
      <c r="D2699" s="191" t="str">
        <f aca="false">IF(ISNUMBER(FIND("Phy",N2699))=TRUE(),"Physical","Financial")</f>
        <v>Financial</v>
      </c>
      <c r="E2699" s="191" t="n">
        <f aca="false">IF(VLOOKUP(S2699,'DD-Lookup'!$J$6:$L$50,3,FALSE())="Monthly",(YEAR(AC2699)-YEAR(AB2699))*12+MONTH(AC2699)-MONTH(AB2699)+1,(AC2699-AB2699+1))</f>
        <v>1</v>
      </c>
      <c r="F2699" s="220" t="n">
        <f aca="false">E2699*SUM(P2699:Q2699)</f>
        <v>50000</v>
      </c>
      <c r="G2699" s="196" t="n">
        <v>1247451</v>
      </c>
      <c r="H2699" s="197" t="n">
        <v>37026.3858333333</v>
      </c>
      <c r="I2699" s="0" t="s">
        <v>1137</v>
      </c>
      <c r="M2699" s="0" t="s">
        <v>60</v>
      </c>
      <c r="N2699" s="0" t="s">
        <v>1138</v>
      </c>
      <c r="O2699" s="0" t="s">
        <v>1139</v>
      </c>
      <c r="Q2699" s="198" t="n">
        <v>50000</v>
      </c>
      <c r="S2699" s="0" t="s">
        <v>1140</v>
      </c>
      <c r="T2699" s="0" t="s">
        <v>772</v>
      </c>
      <c r="U2699" s="200" t="n">
        <v>28.72</v>
      </c>
      <c r="V2699" s="0" t="s">
        <v>2367</v>
      </c>
      <c r="W2699" s="0" t="s">
        <v>1142</v>
      </c>
      <c r="X2699" s="0" t="s">
        <v>1143</v>
      </c>
      <c r="Y2699" s="0" t="s">
        <v>893</v>
      </c>
      <c r="Z2699" s="0" t="s">
        <v>573</v>
      </c>
      <c r="AA2699" s="0" t="s">
        <v>2825</v>
      </c>
      <c r="AB2699" s="197" t="n">
        <v>37043</v>
      </c>
      <c r="AC2699" s="197" t="n">
        <v>37072</v>
      </c>
    </row>
    <row r="2700" customFormat="false" ht="12.75" hidden="false" customHeight="false" outlineLevel="0" collapsed="false">
      <c r="A2700" s="191" t="str">
        <f aca="false">B2700&amp;" "&amp;C2700&amp;" "&amp;D2700</f>
        <v>US Natural Gas Physical</v>
      </c>
      <c r="B2700" s="191" t="str">
        <f aca="false">IF((LEFT(N2700,2)="US"),"US","")</f>
        <v>US</v>
      </c>
      <c r="C2700" s="191" t="str">
        <f aca="false">M2700</f>
        <v>Natural Gas</v>
      </c>
      <c r="D2700" s="191" t="str">
        <f aca="false">IF(ISNUMBER(FIND("Phy",N2700))=TRUE(),"Physical","Financial")</f>
        <v>Physical</v>
      </c>
      <c r="E2700" s="191" t="n">
        <f aca="false">IF(VLOOKUP(S2700,'DD-Lookup'!$J$6:$L$50,3,FALSE())="Monthly",(YEAR(AC2700)-YEAR(AB2700))*12+MONTH(AC2700)-MONTH(AB2700)+1,(AC2700-AB2700+1))</f>
        <v>1</v>
      </c>
      <c r="F2700" s="220" t="n">
        <f aca="false">E2700*SUM(P2700:Q2700)</f>
        <v>5000</v>
      </c>
      <c r="G2700" s="196" t="n">
        <v>1247456</v>
      </c>
      <c r="H2700" s="197" t="n">
        <v>37026.3858564815</v>
      </c>
      <c r="I2700" s="0" t="s">
        <v>1929</v>
      </c>
      <c r="M2700" s="0" t="s">
        <v>927</v>
      </c>
      <c r="N2700" s="0" t="s">
        <v>1371</v>
      </c>
      <c r="O2700" s="0" t="s">
        <v>1436</v>
      </c>
      <c r="Q2700" s="198" t="n">
        <v>5000</v>
      </c>
      <c r="S2700" s="0" t="s">
        <v>1343</v>
      </c>
      <c r="T2700" s="0" t="s">
        <v>772</v>
      </c>
      <c r="U2700" s="200" t="n">
        <v>4.345</v>
      </c>
      <c r="V2700" s="0" t="s">
        <v>2261</v>
      </c>
      <c r="W2700" s="0" t="s">
        <v>1424</v>
      </c>
      <c r="X2700" s="0" t="s">
        <v>1425</v>
      </c>
      <c r="Y2700" s="0" t="s">
        <v>1376</v>
      </c>
      <c r="Z2700" s="0" t="s">
        <v>573</v>
      </c>
      <c r="AA2700" s="0" t="n">
        <v>790061</v>
      </c>
      <c r="AB2700" s="197" t="n">
        <v>37027.875</v>
      </c>
      <c r="AC2700" s="197" t="n">
        <v>37027.875</v>
      </c>
    </row>
    <row r="2701" customFormat="false" ht="12.75" hidden="false" customHeight="false" outlineLevel="0" collapsed="false">
      <c r="A2701" s="191" t="str">
        <f aca="false">B2701&amp;" "&amp;C2701&amp;" "&amp;D2701</f>
        <v>US Natural Gas Physical</v>
      </c>
      <c r="B2701" s="191" t="str">
        <f aca="false">IF((LEFT(N2701,2)="US"),"US","")</f>
        <v>US</v>
      </c>
      <c r="C2701" s="191" t="str">
        <f aca="false">M2701</f>
        <v>Natural Gas</v>
      </c>
      <c r="D2701" s="191" t="str">
        <f aca="false">IF(ISNUMBER(FIND("Phy",N2701))=TRUE(),"Physical","Financial")</f>
        <v>Physical</v>
      </c>
      <c r="E2701" s="191" t="n">
        <f aca="false">IF(VLOOKUP(S2701,'DD-Lookup'!$J$6:$L$50,3,FALSE())="Monthly",(YEAR(AC2701)-YEAR(AB2701))*12+MONTH(AC2701)-MONTH(AB2701)+1,(AC2701-AB2701+1))</f>
        <v>1</v>
      </c>
      <c r="F2701" s="220" t="n">
        <f aca="false">E2701*SUM(P2701:Q2701)</f>
        <v>5000</v>
      </c>
      <c r="G2701" s="196" t="n">
        <v>1247455</v>
      </c>
      <c r="H2701" s="197" t="n">
        <v>37026.3858564815</v>
      </c>
      <c r="I2701" s="0" t="s">
        <v>1788</v>
      </c>
      <c r="M2701" s="0" t="s">
        <v>927</v>
      </c>
      <c r="N2701" s="0" t="s">
        <v>1371</v>
      </c>
      <c r="O2701" s="0" t="s">
        <v>1696</v>
      </c>
      <c r="Q2701" s="198" t="n">
        <v>5000</v>
      </c>
      <c r="S2701" s="0" t="s">
        <v>1343</v>
      </c>
      <c r="T2701" s="0" t="s">
        <v>772</v>
      </c>
      <c r="U2701" s="200" t="n">
        <v>4.395</v>
      </c>
      <c r="V2701" s="0" t="s">
        <v>2677</v>
      </c>
      <c r="W2701" s="0" t="s">
        <v>1567</v>
      </c>
      <c r="X2701" s="0" t="s">
        <v>1683</v>
      </c>
      <c r="Y2701" s="0" t="s">
        <v>1376</v>
      </c>
      <c r="Z2701" s="0" t="s">
        <v>573</v>
      </c>
      <c r="AA2701" s="0" t="n">
        <v>790060</v>
      </c>
      <c r="AB2701" s="197" t="n">
        <v>37027.875</v>
      </c>
      <c r="AC2701" s="197" t="n">
        <v>37027.875</v>
      </c>
    </row>
    <row r="2702" customFormat="false" ht="12.75" hidden="false" customHeight="false" outlineLevel="0" collapsed="false">
      <c r="A2702" s="191" t="str">
        <f aca="false">B2702&amp;" "&amp;C2702&amp;" "&amp;D2702</f>
        <v>US Natural Gas Physical</v>
      </c>
      <c r="B2702" s="191" t="str">
        <f aca="false">IF((LEFT(N2702,2)="US"),"US","")</f>
        <v>US</v>
      </c>
      <c r="C2702" s="191" t="str">
        <f aca="false">M2702</f>
        <v>Natural Gas</v>
      </c>
      <c r="D2702" s="191" t="str">
        <f aca="false">IF(ISNUMBER(FIND("Phy",N2702))=TRUE(),"Physical","Financial")</f>
        <v>Physical</v>
      </c>
      <c r="E2702" s="191" t="n">
        <f aca="false">IF(VLOOKUP(S2702,'DD-Lookup'!$J$6:$L$50,3,FALSE())="Monthly",(YEAR(AC2702)-YEAR(AB2702))*12+MONTH(AC2702)-MONTH(AB2702)+1,(AC2702-AB2702+1))</f>
        <v>1</v>
      </c>
      <c r="F2702" s="220" t="n">
        <f aca="false">E2702*SUM(P2702:Q2702)</f>
        <v>5000</v>
      </c>
      <c r="G2702" s="196" t="n">
        <v>1247458</v>
      </c>
      <c r="H2702" s="197" t="n">
        <v>37026.3858912037</v>
      </c>
      <c r="I2702" s="0" t="s">
        <v>609</v>
      </c>
      <c r="M2702" s="0" t="s">
        <v>927</v>
      </c>
      <c r="N2702" s="0" t="s">
        <v>1371</v>
      </c>
      <c r="O2702" s="0" t="s">
        <v>1433</v>
      </c>
      <c r="P2702" s="198" t="n">
        <v>5000</v>
      </c>
      <c r="S2702" s="0" t="s">
        <v>1343</v>
      </c>
      <c r="T2702" s="0" t="s">
        <v>772</v>
      </c>
      <c r="U2702" s="200" t="n">
        <v>4.34</v>
      </c>
      <c r="V2702" s="0" t="s">
        <v>2402</v>
      </c>
      <c r="W2702" s="0" t="s">
        <v>1424</v>
      </c>
      <c r="X2702" s="0" t="s">
        <v>1425</v>
      </c>
      <c r="Y2702" s="0" t="s">
        <v>1376</v>
      </c>
      <c r="Z2702" s="0" t="s">
        <v>573</v>
      </c>
      <c r="AA2702" s="0" t="n">
        <v>790062</v>
      </c>
      <c r="AB2702" s="197" t="n">
        <v>37027.875</v>
      </c>
      <c r="AC2702" s="197" t="n">
        <v>37027.875</v>
      </c>
    </row>
    <row r="2703" customFormat="false" ht="12.75" hidden="false" customHeight="false" outlineLevel="0" collapsed="false">
      <c r="A2703" s="191" t="str">
        <f aca="false">B2703&amp;" "&amp;C2703&amp;" "&amp;D2703</f>
        <v>US Crude Financial</v>
      </c>
      <c r="B2703" s="191" t="str">
        <f aca="false">IF((LEFT(N2703,2)="US"),"US","")</f>
        <v>US</v>
      </c>
      <c r="C2703" s="191" t="str">
        <f aca="false">M2703</f>
        <v>Crude</v>
      </c>
      <c r="D2703" s="191" t="str">
        <f aca="false">IF(ISNUMBER(FIND("Phy",N2703))=TRUE(),"Physical","Financial")</f>
        <v>Financial</v>
      </c>
      <c r="E2703" s="191" t="n">
        <f aca="false">IF(VLOOKUP(S2703,'DD-Lookup'!$J$6:$L$50,3,FALSE())="Monthly",(YEAR(AC2703)-YEAR(AB2703))*12+MONTH(AC2703)-MONTH(AB2703)+1,(AC2703-AB2703+1))</f>
        <v>1</v>
      </c>
      <c r="F2703" s="220" t="n">
        <f aca="false">E2703*SUM(P2703:Q2703)</f>
        <v>50000</v>
      </c>
      <c r="G2703" s="196" t="n">
        <v>1247459</v>
      </c>
      <c r="H2703" s="197" t="n">
        <v>37026.3858912037</v>
      </c>
      <c r="I2703" s="0" t="s">
        <v>1340</v>
      </c>
      <c r="M2703" s="0" t="s">
        <v>60</v>
      </c>
      <c r="N2703" s="0" t="s">
        <v>1138</v>
      </c>
      <c r="O2703" s="0" t="s">
        <v>1139</v>
      </c>
      <c r="Q2703" s="198" t="n">
        <v>50000</v>
      </c>
      <c r="S2703" s="0" t="s">
        <v>1140</v>
      </c>
      <c r="T2703" s="0" t="s">
        <v>772</v>
      </c>
      <c r="U2703" s="200" t="n">
        <v>28.76</v>
      </c>
      <c r="V2703" s="0" t="s">
        <v>2361</v>
      </c>
      <c r="W2703" s="0" t="s">
        <v>1142</v>
      </c>
      <c r="X2703" s="0" t="s">
        <v>1143</v>
      </c>
      <c r="Y2703" s="0" t="s">
        <v>893</v>
      </c>
      <c r="Z2703" s="0" t="s">
        <v>573</v>
      </c>
      <c r="AA2703" s="0" t="s">
        <v>2826</v>
      </c>
      <c r="AB2703" s="197" t="n">
        <v>37043</v>
      </c>
      <c r="AC2703" s="197" t="n">
        <v>37072</v>
      </c>
    </row>
    <row r="2704" customFormat="false" ht="12.75" hidden="false" customHeight="false" outlineLevel="0" collapsed="false">
      <c r="A2704" s="191" t="str">
        <f aca="false">B2704&amp;" "&amp;C2704&amp;" "&amp;D2704</f>
        <v>US Natural Gas Physical</v>
      </c>
      <c r="B2704" s="191" t="str">
        <f aca="false">IF((LEFT(N2704,2)="US"),"US","")</f>
        <v>US</v>
      </c>
      <c r="C2704" s="191" t="str">
        <f aca="false">M2704</f>
        <v>Natural Gas</v>
      </c>
      <c r="D2704" s="191" t="str">
        <f aca="false">IF(ISNUMBER(FIND("Phy",N2704))=TRUE(),"Physical","Financial")</f>
        <v>Physical</v>
      </c>
      <c r="E2704" s="191" t="n">
        <f aca="false">IF(VLOOKUP(S2704,'DD-Lookup'!$J$6:$L$50,3,FALSE())="Monthly",(YEAR(AC2704)-YEAR(AB2704))*12+MONTH(AC2704)-MONTH(AB2704)+1,(AC2704-AB2704+1))</f>
        <v>1</v>
      </c>
      <c r="F2704" s="220" t="n">
        <f aca="false">E2704*SUM(P2704:Q2704)</f>
        <v>25000</v>
      </c>
      <c r="G2704" s="196" t="n">
        <v>1247460</v>
      </c>
      <c r="H2704" s="197" t="n">
        <v>37026.3859259259</v>
      </c>
      <c r="I2704" s="0" t="s">
        <v>1420</v>
      </c>
      <c r="M2704" s="0" t="s">
        <v>927</v>
      </c>
      <c r="N2704" s="0" t="s">
        <v>1371</v>
      </c>
      <c r="O2704" s="0" t="s">
        <v>1553</v>
      </c>
      <c r="P2704" s="198" t="n">
        <v>25000</v>
      </c>
      <c r="S2704" s="0" t="s">
        <v>1343</v>
      </c>
      <c r="T2704" s="0" t="s">
        <v>772</v>
      </c>
      <c r="U2704" s="200" t="n">
        <v>4.46</v>
      </c>
      <c r="V2704" s="0" t="s">
        <v>2827</v>
      </c>
      <c r="W2704" s="0" t="s">
        <v>1555</v>
      </c>
      <c r="X2704" s="0" t="s">
        <v>1556</v>
      </c>
      <c r="Y2704" s="0" t="s">
        <v>1376</v>
      </c>
      <c r="Z2704" s="0" t="s">
        <v>573</v>
      </c>
      <c r="AA2704" s="0" t="n">
        <v>790063</v>
      </c>
      <c r="AB2704" s="197" t="n">
        <v>37027.875</v>
      </c>
      <c r="AC2704" s="197" t="n">
        <v>37027.875</v>
      </c>
    </row>
    <row r="2705" customFormat="false" ht="12.75" hidden="false" customHeight="false" outlineLevel="0" collapsed="false">
      <c r="A2705" s="191" t="str">
        <f aca="false">B2705&amp;" "&amp;C2705&amp;" "&amp;D2705</f>
        <v>US Natural Gas Physical</v>
      </c>
      <c r="B2705" s="191" t="str">
        <f aca="false">IF((LEFT(N2705,2)="US"),"US","")</f>
        <v>US</v>
      </c>
      <c r="C2705" s="191" t="str">
        <f aca="false">M2705</f>
        <v>Natural Gas</v>
      </c>
      <c r="D2705" s="191" t="str">
        <f aca="false">IF(ISNUMBER(FIND("Phy",N2705))=TRUE(),"Physical","Financial")</f>
        <v>Physical</v>
      </c>
      <c r="E2705" s="191" t="n">
        <f aca="false">IF(VLOOKUP(S2705,'DD-Lookup'!$J$6:$L$50,3,FALSE())="Monthly",(YEAR(AC2705)-YEAR(AB2705))*12+MONTH(AC2705)-MONTH(AB2705)+1,(AC2705-AB2705+1))</f>
        <v>1</v>
      </c>
      <c r="F2705" s="220" t="n">
        <f aca="false">E2705*SUM(P2705:Q2705)</f>
        <v>2100</v>
      </c>
      <c r="G2705" s="196" t="n">
        <v>1247461</v>
      </c>
      <c r="H2705" s="197" t="n">
        <v>37026.3859722222</v>
      </c>
      <c r="I2705" s="0" t="s">
        <v>1289</v>
      </c>
      <c r="M2705" s="0" t="s">
        <v>927</v>
      </c>
      <c r="N2705" s="0" t="s">
        <v>1371</v>
      </c>
      <c r="O2705" s="0" t="s">
        <v>1433</v>
      </c>
      <c r="P2705" s="198" t="n">
        <v>2100</v>
      </c>
      <c r="S2705" s="0" t="s">
        <v>1343</v>
      </c>
      <c r="T2705" s="0" t="s">
        <v>772</v>
      </c>
      <c r="U2705" s="200" t="n">
        <v>4.335</v>
      </c>
      <c r="V2705" s="0" t="s">
        <v>2584</v>
      </c>
      <c r="W2705" s="0" t="s">
        <v>1424</v>
      </c>
      <c r="X2705" s="0" t="s">
        <v>1425</v>
      </c>
      <c r="Y2705" s="0" t="s">
        <v>1376</v>
      </c>
      <c r="Z2705" s="0" t="s">
        <v>573</v>
      </c>
      <c r="AA2705" s="0" t="n">
        <v>790064</v>
      </c>
      <c r="AB2705" s="197" t="n">
        <v>37027.875</v>
      </c>
      <c r="AC2705" s="197" t="n">
        <v>37027.875</v>
      </c>
    </row>
    <row r="2706" customFormat="false" ht="12.75" hidden="false" customHeight="false" outlineLevel="0" collapsed="false">
      <c r="A2706" s="191" t="str">
        <f aca="false">B2706&amp;" "&amp;C2706&amp;" "&amp;D2706</f>
        <v>US Crude Financial</v>
      </c>
      <c r="B2706" s="191" t="str">
        <f aca="false">IF((LEFT(N2706,2)="US"),"US","")</f>
        <v>US</v>
      </c>
      <c r="C2706" s="191" t="str">
        <f aca="false">M2706</f>
        <v>Crude</v>
      </c>
      <c r="D2706" s="191" t="str">
        <f aca="false">IF(ISNUMBER(FIND("Phy",N2706))=TRUE(),"Physical","Financial")</f>
        <v>Financial</v>
      </c>
      <c r="E2706" s="191" t="n">
        <f aca="false">IF(VLOOKUP(S2706,'DD-Lookup'!$J$6:$L$50,3,FALSE())="Monthly",(YEAR(AC2706)-YEAR(AB2706))*12+MONTH(AC2706)-MONTH(AB2706)+1,(AC2706-AB2706+1))</f>
        <v>1</v>
      </c>
      <c r="F2706" s="220" t="n">
        <f aca="false">E2706*SUM(P2706:Q2706)</f>
        <v>50000</v>
      </c>
      <c r="G2706" s="196" t="n">
        <v>1247463</v>
      </c>
      <c r="H2706" s="197" t="n">
        <v>37026.3860185185</v>
      </c>
      <c r="I2706" s="0" t="s">
        <v>1137</v>
      </c>
      <c r="M2706" s="0" t="s">
        <v>60</v>
      </c>
      <c r="N2706" s="0" t="s">
        <v>1138</v>
      </c>
      <c r="O2706" s="0" t="s">
        <v>1139</v>
      </c>
      <c r="Q2706" s="198" t="n">
        <v>50000</v>
      </c>
      <c r="S2706" s="0" t="s">
        <v>1140</v>
      </c>
      <c r="T2706" s="0" t="s">
        <v>772</v>
      </c>
      <c r="U2706" s="200" t="n">
        <v>28.76</v>
      </c>
      <c r="V2706" s="0" t="s">
        <v>1671</v>
      </c>
      <c r="W2706" s="0" t="s">
        <v>1142</v>
      </c>
      <c r="X2706" s="0" t="s">
        <v>1143</v>
      </c>
      <c r="Y2706" s="0" t="s">
        <v>893</v>
      </c>
      <c r="Z2706" s="0" t="s">
        <v>573</v>
      </c>
      <c r="AA2706" s="0" t="s">
        <v>2828</v>
      </c>
      <c r="AB2706" s="197" t="n">
        <v>37043</v>
      </c>
      <c r="AC2706" s="197" t="n">
        <v>37072</v>
      </c>
    </row>
    <row r="2707" customFormat="false" ht="12.75" hidden="false" customHeight="false" outlineLevel="0" collapsed="false">
      <c r="A2707" s="191" t="str">
        <f aca="false">B2707&amp;" "&amp;C2707&amp;" "&amp;D2707</f>
        <v>US Natural Gas Physical</v>
      </c>
      <c r="B2707" s="191" t="str">
        <f aca="false">IF((LEFT(N2707,2)="US"),"US","")</f>
        <v>US</v>
      </c>
      <c r="C2707" s="191" t="str">
        <f aca="false">M2707</f>
        <v>Natural Gas</v>
      </c>
      <c r="D2707" s="191" t="str">
        <f aca="false">IF(ISNUMBER(FIND("Phy",N2707))=TRUE(),"Physical","Financial")</f>
        <v>Physical</v>
      </c>
      <c r="E2707" s="191" t="n">
        <f aca="false">IF(VLOOKUP(S2707,'DD-Lookup'!$J$6:$L$50,3,FALSE())="Monthly",(YEAR(AC2707)-YEAR(AB2707))*12+MONTH(AC2707)-MONTH(AB2707)+1,(AC2707-AB2707+1))</f>
        <v>1</v>
      </c>
      <c r="F2707" s="220" t="n">
        <f aca="false">E2707*SUM(P2707:Q2707)</f>
        <v>2658</v>
      </c>
      <c r="G2707" s="196" t="n">
        <v>1247464</v>
      </c>
      <c r="H2707" s="197" t="n">
        <v>37026.3860300926</v>
      </c>
      <c r="I2707" s="0" t="s">
        <v>1441</v>
      </c>
      <c r="M2707" s="0" t="s">
        <v>927</v>
      </c>
      <c r="N2707" s="0" t="s">
        <v>1371</v>
      </c>
      <c r="O2707" s="0" t="s">
        <v>1436</v>
      </c>
      <c r="P2707" s="198" t="n">
        <v>2658</v>
      </c>
      <c r="S2707" s="0" t="s">
        <v>1343</v>
      </c>
      <c r="T2707" s="0" t="s">
        <v>772</v>
      </c>
      <c r="U2707" s="200" t="n">
        <v>4.34</v>
      </c>
      <c r="V2707" s="0" t="s">
        <v>2702</v>
      </c>
      <c r="W2707" s="0" t="s">
        <v>1424</v>
      </c>
      <c r="X2707" s="0" t="s">
        <v>1425</v>
      </c>
      <c r="Y2707" s="0" t="s">
        <v>1376</v>
      </c>
      <c r="Z2707" s="0" t="s">
        <v>573</v>
      </c>
      <c r="AA2707" s="0" t="n">
        <v>790065</v>
      </c>
      <c r="AB2707" s="197" t="n">
        <v>37027.875</v>
      </c>
      <c r="AC2707" s="197" t="n">
        <v>37027.875</v>
      </c>
    </row>
    <row r="2708" customFormat="false" ht="12.75" hidden="false" customHeight="false" outlineLevel="0" collapsed="false">
      <c r="A2708" s="191" t="str">
        <f aca="false">B2708&amp;" "&amp;C2708&amp;" "&amp;D2708</f>
        <v>US Natural Gas Physical</v>
      </c>
      <c r="B2708" s="191" t="str">
        <f aca="false">IF((LEFT(N2708,2)="US"),"US","")</f>
        <v>US</v>
      </c>
      <c r="C2708" s="191" t="str">
        <f aca="false">M2708</f>
        <v>Natural Gas</v>
      </c>
      <c r="D2708" s="191" t="str">
        <f aca="false">IF(ISNUMBER(FIND("Phy",N2708))=TRUE(),"Physical","Financial")</f>
        <v>Physical</v>
      </c>
      <c r="E2708" s="191" t="n">
        <f aca="false">IF(VLOOKUP(S2708,'DD-Lookup'!$J$6:$L$50,3,FALSE())="Monthly",(YEAR(AC2708)-YEAR(AB2708))*12+MONTH(AC2708)-MONTH(AB2708)+1,(AC2708-AB2708+1))</f>
        <v>1</v>
      </c>
      <c r="F2708" s="220" t="n">
        <f aca="false">E2708*SUM(P2708:Q2708)</f>
        <v>10000</v>
      </c>
      <c r="G2708" s="196" t="n">
        <v>1247465</v>
      </c>
      <c r="H2708" s="197" t="n">
        <v>37026.3860300926</v>
      </c>
      <c r="I2708" s="0" t="s">
        <v>625</v>
      </c>
      <c r="M2708" s="0" t="s">
        <v>927</v>
      </c>
      <c r="N2708" s="0" t="s">
        <v>1371</v>
      </c>
      <c r="O2708" s="0" t="s">
        <v>1631</v>
      </c>
      <c r="Q2708" s="198" t="n">
        <v>10000</v>
      </c>
      <c r="S2708" s="0" t="s">
        <v>1343</v>
      </c>
      <c r="T2708" s="0" t="s">
        <v>772</v>
      </c>
      <c r="U2708" s="200" t="n">
        <v>4.415</v>
      </c>
      <c r="V2708" s="0" t="s">
        <v>2829</v>
      </c>
      <c r="W2708" s="0" t="s">
        <v>1567</v>
      </c>
      <c r="X2708" s="0" t="s">
        <v>1568</v>
      </c>
      <c r="Y2708" s="0" t="s">
        <v>1376</v>
      </c>
      <c r="Z2708" s="0" t="s">
        <v>573</v>
      </c>
      <c r="AA2708" s="0" t="n">
        <v>790066</v>
      </c>
      <c r="AB2708" s="197" t="n">
        <v>37027.875</v>
      </c>
      <c r="AC2708" s="197" t="n">
        <v>37027.875</v>
      </c>
    </row>
    <row r="2709" customFormat="false" ht="12.75" hidden="false" customHeight="false" outlineLevel="0" collapsed="false">
      <c r="A2709" s="191" t="str">
        <f aca="false">B2709&amp;" "&amp;C2709&amp;" "&amp;D2709</f>
        <v> Natural Gas Physical</v>
      </c>
      <c r="B2709" s="191" t="str">
        <f aca="false">IF((LEFT(N2709,2)="US"),"US","")</f>
        <v/>
      </c>
      <c r="C2709" s="191" t="str">
        <f aca="false">M2709</f>
        <v>Natural Gas</v>
      </c>
      <c r="D2709" s="191" t="str">
        <f aca="false">IF(ISNUMBER(FIND("Phy",N2709))=TRUE(),"Physical","Financial")</f>
        <v>Physical</v>
      </c>
      <c r="E2709" s="191" t="n">
        <f aca="false">IF(VLOOKUP(S2709,'DD-Lookup'!$J$6:$L$50,3,FALSE())="Monthly",(YEAR(AC2709)-YEAR(AB2709))*12+MONTH(AC2709)-MONTH(AB2709)+1,(AC2709-AB2709+1))</f>
        <v>1</v>
      </c>
      <c r="F2709" s="220" t="n">
        <f aca="false">E2709*SUM(P2709:Q2709)</f>
        <v>5000</v>
      </c>
      <c r="G2709" s="196" t="n">
        <v>1247467</v>
      </c>
      <c r="H2709" s="197" t="n">
        <v>37026.3860763889</v>
      </c>
      <c r="I2709" s="0" t="s">
        <v>2150</v>
      </c>
      <c r="M2709" s="0" t="s">
        <v>927</v>
      </c>
      <c r="N2709" s="0" t="s">
        <v>1719</v>
      </c>
      <c r="O2709" s="0" t="s">
        <v>2300</v>
      </c>
      <c r="P2709" s="198" t="n">
        <v>5000</v>
      </c>
      <c r="S2709" s="0" t="s">
        <v>327</v>
      </c>
      <c r="T2709" s="0" t="s">
        <v>1721</v>
      </c>
      <c r="U2709" s="200" t="n">
        <v>6.055</v>
      </c>
      <c r="V2709" s="0" t="s">
        <v>2301</v>
      </c>
      <c r="W2709" s="0" t="s">
        <v>1723</v>
      </c>
      <c r="X2709" s="0" t="s">
        <v>1724</v>
      </c>
      <c r="Y2709" s="0" t="s">
        <v>1376</v>
      </c>
      <c r="Z2709" s="0" t="s">
        <v>646</v>
      </c>
      <c r="AA2709" s="0" t="n">
        <v>790067</v>
      </c>
      <c r="AB2709" s="197" t="n">
        <v>37027.875</v>
      </c>
      <c r="AC2709" s="197" t="n">
        <v>37027.875</v>
      </c>
    </row>
    <row r="2710" customFormat="false" ht="12.75" hidden="false" customHeight="false" outlineLevel="0" collapsed="false">
      <c r="A2710" s="191" t="str">
        <f aca="false">B2710&amp;" "&amp;C2710&amp;" "&amp;D2710</f>
        <v>US Natural Gas Physical</v>
      </c>
      <c r="B2710" s="191" t="str">
        <f aca="false">IF((LEFT(N2710,2)="US"),"US","")</f>
        <v>US</v>
      </c>
      <c r="C2710" s="191" t="str">
        <f aca="false">M2710</f>
        <v>Natural Gas</v>
      </c>
      <c r="D2710" s="191" t="str">
        <f aca="false">IF(ISNUMBER(FIND("Phy",N2710))=TRUE(),"Physical","Financial")</f>
        <v>Physical</v>
      </c>
      <c r="E2710" s="191" t="n">
        <f aca="false">IF(VLOOKUP(S2710,'DD-Lookup'!$J$6:$L$50,3,FALSE())="Monthly",(YEAR(AC2710)-YEAR(AB2710))*12+MONTH(AC2710)-MONTH(AB2710)+1,(AC2710-AB2710+1))</f>
        <v>1</v>
      </c>
      <c r="F2710" s="220" t="n">
        <f aca="false">E2710*SUM(P2710:Q2710)</f>
        <v>211</v>
      </c>
      <c r="G2710" s="196" t="n">
        <v>1247468</v>
      </c>
      <c r="H2710" s="197" t="n">
        <v>37026.386087963</v>
      </c>
      <c r="I2710" s="0" t="s">
        <v>1362</v>
      </c>
      <c r="M2710" s="0" t="s">
        <v>927</v>
      </c>
      <c r="N2710" s="0" t="s">
        <v>1371</v>
      </c>
      <c r="O2710" s="0" t="s">
        <v>1433</v>
      </c>
      <c r="P2710" s="198" t="n">
        <v>211</v>
      </c>
      <c r="S2710" s="0" t="s">
        <v>1343</v>
      </c>
      <c r="T2710" s="0" t="s">
        <v>772</v>
      </c>
      <c r="U2710" s="200" t="n">
        <v>4.335</v>
      </c>
      <c r="V2710" s="0" t="s">
        <v>2830</v>
      </c>
      <c r="W2710" s="0" t="s">
        <v>1424</v>
      </c>
      <c r="X2710" s="0" t="s">
        <v>1425</v>
      </c>
      <c r="Y2710" s="0" t="s">
        <v>1376</v>
      </c>
      <c r="Z2710" s="0" t="s">
        <v>573</v>
      </c>
      <c r="AA2710" s="0" t="n">
        <v>790068</v>
      </c>
      <c r="AB2710" s="197" t="n">
        <v>37027.875</v>
      </c>
      <c r="AC2710" s="197" t="n">
        <v>37027.875</v>
      </c>
    </row>
    <row r="2711" customFormat="false" ht="12.75" hidden="false" customHeight="false" outlineLevel="0" collapsed="false">
      <c r="A2711" s="191" t="str">
        <f aca="false">B2711&amp;" "&amp;C2711&amp;" "&amp;D2711</f>
        <v>US Natural Gas Physical</v>
      </c>
      <c r="B2711" s="191" t="str">
        <f aca="false">IF((LEFT(N2711,2)="US"),"US","")</f>
        <v>US</v>
      </c>
      <c r="C2711" s="191" t="str">
        <f aca="false">M2711</f>
        <v>Natural Gas</v>
      </c>
      <c r="D2711" s="191" t="str">
        <f aca="false">IF(ISNUMBER(FIND("Phy",N2711))=TRUE(),"Physical","Financial")</f>
        <v>Physical</v>
      </c>
      <c r="E2711" s="191" t="n">
        <f aca="false">IF(VLOOKUP(S2711,'DD-Lookup'!$J$6:$L$50,3,FALSE())="Monthly",(YEAR(AC2711)-YEAR(AB2711))*12+MONTH(AC2711)-MONTH(AB2711)+1,(AC2711-AB2711+1))</f>
        <v>1</v>
      </c>
      <c r="F2711" s="220" t="n">
        <f aca="false">E2711*SUM(P2711:Q2711)</f>
        <v>25000</v>
      </c>
      <c r="G2711" s="196" t="n">
        <v>1247469</v>
      </c>
      <c r="H2711" s="197" t="n">
        <v>37026.386087963</v>
      </c>
      <c r="I2711" s="0" t="s">
        <v>1616</v>
      </c>
      <c r="M2711" s="0" t="s">
        <v>927</v>
      </c>
      <c r="N2711" s="0" t="s">
        <v>1371</v>
      </c>
      <c r="O2711" s="0" t="s">
        <v>1553</v>
      </c>
      <c r="Q2711" s="198" t="n">
        <v>25000</v>
      </c>
      <c r="S2711" s="0" t="s">
        <v>1343</v>
      </c>
      <c r="T2711" s="0" t="s">
        <v>772</v>
      </c>
      <c r="U2711" s="200" t="n">
        <v>4.465</v>
      </c>
      <c r="V2711" s="0" t="s">
        <v>1617</v>
      </c>
      <c r="W2711" s="0" t="s">
        <v>1555</v>
      </c>
      <c r="X2711" s="0" t="s">
        <v>1556</v>
      </c>
      <c r="Y2711" s="0" t="s">
        <v>1376</v>
      </c>
      <c r="Z2711" s="0" t="s">
        <v>573</v>
      </c>
      <c r="AA2711" s="0" t="n">
        <v>790069</v>
      </c>
      <c r="AB2711" s="197" t="n">
        <v>37027.875</v>
      </c>
      <c r="AC2711" s="197" t="n">
        <v>37027.875</v>
      </c>
    </row>
    <row r="2712" customFormat="false" ht="12.75" hidden="false" customHeight="false" outlineLevel="0" collapsed="false">
      <c r="A2712" s="191" t="str">
        <f aca="false">B2712&amp;" "&amp;C2712&amp;" "&amp;D2712</f>
        <v>US Natural Gas Physical</v>
      </c>
      <c r="B2712" s="191" t="str">
        <f aca="false">IF((LEFT(N2712,2)="US"),"US","")</f>
        <v>US</v>
      </c>
      <c r="C2712" s="191" t="str">
        <f aca="false">M2712</f>
        <v>Natural Gas</v>
      </c>
      <c r="D2712" s="191" t="str">
        <f aca="false">IF(ISNUMBER(FIND("Phy",N2712))=TRUE(),"Physical","Financial")</f>
        <v>Physical</v>
      </c>
      <c r="E2712" s="191" t="n">
        <f aca="false">IF(VLOOKUP(S2712,'DD-Lookup'!$J$6:$L$50,3,FALSE())="Monthly",(YEAR(AC2712)-YEAR(AB2712))*12+MONTH(AC2712)-MONTH(AB2712)+1,(AC2712-AB2712+1))</f>
        <v>1</v>
      </c>
      <c r="F2712" s="220" t="n">
        <f aca="false">E2712*SUM(P2712:Q2712)</f>
        <v>5000</v>
      </c>
      <c r="G2712" s="196" t="n">
        <v>1247472</v>
      </c>
      <c r="H2712" s="197" t="n">
        <v>37026.3861226852</v>
      </c>
      <c r="I2712" s="0" t="s">
        <v>1492</v>
      </c>
      <c r="M2712" s="0" t="s">
        <v>927</v>
      </c>
      <c r="N2712" s="0" t="s">
        <v>1371</v>
      </c>
      <c r="O2712" s="0" t="s">
        <v>1533</v>
      </c>
      <c r="Q2712" s="198" t="n">
        <v>5000</v>
      </c>
      <c r="S2712" s="0" t="s">
        <v>1343</v>
      </c>
      <c r="T2712" s="0" t="s">
        <v>772</v>
      </c>
      <c r="U2712" s="200" t="n">
        <v>4.5725</v>
      </c>
      <c r="V2712" s="0" t="s">
        <v>1539</v>
      </c>
      <c r="W2712" s="0" t="s">
        <v>1374</v>
      </c>
      <c r="X2712" s="0" t="s">
        <v>1375</v>
      </c>
      <c r="Y2712" s="0" t="s">
        <v>1376</v>
      </c>
      <c r="Z2712" s="0" t="s">
        <v>573</v>
      </c>
      <c r="AA2712" s="0" t="n">
        <v>790070</v>
      </c>
      <c r="AB2712" s="197" t="n">
        <v>37027.875</v>
      </c>
      <c r="AC2712" s="197" t="n">
        <v>37027.875</v>
      </c>
    </row>
    <row r="2713" customFormat="false" ht="12.75" hidden="false" customHeight="false" outlineLevel="0" collapsed="false">
      <c r="A2713" s="191" t="str">
        <f aca="false">B2713&amp;" "&amp;C2713&amp;" "&amp;D2713</f>
        <v>US Natural Gas Physical</v>
      </c>
      <c r="B2713" s="191" t="str">
        <f aca="false">IF((LEFT(N2713,2)="US"),"US","")</f>
        <v>US</v>
      </c>
      <c r="C2713" s="191" t="str">
        <f aca="false">M2713</f>
        <v>Natural Gas</v>
      </c>
      <c r="D2713" s="191" t="str">
        <f aca="false">IF(ISNUMBER(FIND("Phy",N2713))=TRUE(),"Physical","Financial")</f>
        <v>Physical</v>
      </c>
      <c r="E2713" s="191" t="n">
        <f aca="false">IF(VLOOKUP(S2713,'DD-Lookup'!$J$6:$L$50,3,FALSE())="Monthly",(YEAR(AC2713)-YEAR(AB2713))*12+MONTH(AC2713)-MONTH(AB2713)+1,(AC2713-AB2713+1))</f>
        <v>1</v>
      </c>
      <c r="F2713" s="220" t="n">
        <f aca="false">E2713*SUM(P2713:Q2713)</f>
        <v>10000</v>
      </c>
      <c r="G2713" s="196" t="n">
        <v>1247471</v>
      </c>
      <c r="H2713" s="197" t="n">
        <v>37026.3861226852</v>
      </c>
      <c r="I2713" s="0" t="s">
        <v>1364</v>
      </c>
      <c r="M2713" s="0" t="s">
        <v>927</v>
      </c>
      <c r="N2713" s="0" t="s">
        <v>1371</v>
      </c>
      <c r="O2713" s="0" t="s">
        <v>1553</v>
      </c>
      <c r="P2713" s="198" t="n">
        <v>10000</v>
      </c>
      <c r="S2713" s="0" t="s">
        <v>1343</v>
      </c>
      <c r="T2713" s="0" t="s">
        <v>772</v>
      </c>
      <c r="U2713" s="200" t="n">
        <v>4.45</v>
      </c>
      <c r="V2713" s="0" t="s">
        <v>1932</v>
      </c>
      <c r="W2713" s="0" t="s">
        <v>1555</v>
      </c>
      <c r="X2713" s="0" t="s">
        <v>1556</v>
      </c>
      <c r="Y2713" s="0" t="s">
        <v>1376</v>
      </c>
      <c r="Z2713" s="0" t="s">
        <v>573</v>
      </c>
      <c r="AA2713" s="0" t="n">
        <v>790071</v>
      </c>
      <c r="AB2713" s="197" t="n">
        <v>37027.875</v>
      </c>
      <c r="AC2713" s="197" t="n">
        <v>37027.875</v>
      </c>
    </row>
    <row r="2714" customFormat="false" ht="12.75" hidden="false" customHeight="false" outlineLevel="0" collapsed="false">
      <c r="A2714" s="191" t="str">
        <f aca="false">B2714&amp;" "&amp;C2714&amp;" "&amp;D2714</f>
        <v>US Power Physical</v>
      </c>
      <c r="B2714" s="191" t="str">
        <f aca="false">IF((LEFT(N2714,2)="US"),"US","")</f>
        <v>US</v>
      </c>
      <c r="C2714" s="191" t="str">
        <f aca="false">M2714</f>
        <v>Power</v>
      </c>
      <c r="D2714" s="191" t="str">
        <f aca="false">IF(ISNUMBER(FIND("Phy",N2714))=TRUE(),"Physical","Financial")</f>
        <v>Physical</v>
      </c>
      <c r="E2714" s="191" t="n">
        <f aca="false">IF(VLOOKUP(S2714,'DD-Lookup'!$J$6:$L$50,3,FALSE())="Monthly",(YEAR(AC2714)-YEAR(AB2714))*12+MONTH(AC2714)-MONTH(AB2714)+1,(AC2714-AB2714+1))</f>
        <v>30</v>
      </c>
      <c r="F2714" s="220" t="n">
        <f aca="false">E2714*SUM(P2714:Q2714)</f>
        <v>1500</v>
      </c>
      <c r="G2714" s="196" t="n">
        <v>1247473</v>
      </c>
      <c r="H2714" s="197" t="n">
        <v>37026.3861689815</v>
      </c>
      <c r="I2714" s="0" t="s">
        <v>1180</v>
      </c>
      <c r="M2714" s="0" t="s">
        <v>72</v>
      </c>
      <c r="N2714" s="0" t="s">
        <v>1190</v>
      </c>
      <c r="O2714" s="0" t="s">
        <v>2831</v>
      </c>
      <c r="Q2714" s="198" t="n">
        <v>50</v>
      </c>
      <c r="S2714" s="0" t="s">
        <v>781</v>
      </c>
      <c r="T2714" s="0" t="s">
        <v>772</v>
      </c>
      <c r="U2714" s="200" t="n">
        <v>41.5</v>
      </c>
      <c r="V2714" s="0" t="s">
        <v>1577</v>
      </c>
      <c r="W2714" s="0" t="s">
        <v>1337</v>
      </c>
      <c r="X2714" s="0" t="s">
        <v>2832</v>
      </c>
      <c r="Y2714" s="0" t="s">
        <v>1167</v>
      </c>
      <c r="Z2714" s="0" t="s">
        <v>628</v>
      </c>
      <c r="AA2714" s="0" t="n">
        <v>611231.1</v>
      </c>
      <c r="AB2714" s="197" t="n">
        <v>37135.6006944444</v>
      </c>
      <c r="AC2714" s="197" t="n">
        <v>37164.6006944444</v>
      </c>
    </row>
    <row r="2715" customFormat="false" ht="12.75" hidden="false" customHeight="false" outlineLevel="0" collapsed="false">
      <c r="A2715" s="191" t="str">
        <f aca="false">B2715&amp;" "&amp;C2715&amp;" "&amp;D2715</f>
        <v>US Natural Gas Physical</v>
      </c>
      <c r="B2715" s="191" t="str">
        <f aca="false">IF((LEFT(N2715,2)="US"),"US","")</f>
        <v>US</v>
      </c>
      <c r="C2715" s="191" t="str">
        <f aca="false">M2715</f>
        <v>Natural Gas</v>
      </c>
      <c r="D2715" s="191" t="str">
        <f aca="false">IF(ISNUMBER(FIND("Phy",N2715))=TRUE(),"Physical","Financial")</f>
        <v>Physical</v>
      </c>
      <c r="E2715" s="191" t="n">
        <f aca="false">IF(VLOOKUP(S2715,'DD-Lookup'!$J$6:$L$50,3,FALSE())="Monthly",(YEAR(AC2715)-YEAR(AB2715))*12+MONTH(AC2715)-MONTH(AB2715)+1,(AC2715-AB2715+1))</f>
        <v>1</v>
      </c>
      <c r="F2715" s="220" t="n">
        <f aca="false">E2715*SUM(P2715:Q2715)</f>
        <v>2342</v>
      </c>
      <c r="G2715" s="196" t="n">
        <v>1247474</v>
      </c>
      <c r="H2715" s="197" t="n">
        <v>37026.3862037037</v>
      </c>
      <c r="I2715" s="0" t="s">
        <v>1187</v>
      </c>
      <c r="M2715" s="0" t="s">
        <v>927</v>
      </c>
      <c r="N2715" s="0" t="s">
        <v>1371</v>
      </c>
      <c r="O2715" s="0" t="s">
        <v>1436</v>
      </c>
      <c r="P2715" s="198" t="n">
        <v>2342</v>
      </c>
      <c r="S2715" s="0" t="s">
        <v>1343</v>
      </c>
      <c r="T2715" s="0" t="s">
        <v>772</v>
      </c>
      <c r="U2715" s="200" t="n">
        <v>4.34</v>
      </c>
      <c r="V2715" s="0" t="s">
        <v>2292</v>
      </c>
      <c r="W2715" s="0" t="s">
        <v>1424</v>
      </c>
      <c r="X2715" s="0" t="s">
        <v>1425</v>
      </c>
      <c r="Y2715" s="0" t="s">
        <v>1376</v>
      </c>
      <c r="Z2715" s="0" t="s">
        <v>573</v>
      </c>
      <c r="AA2715" s="0" t="n">
        <v>790072</v>
      </c>
      <c r="AB2715" s="197" t="n">
        <v>37027.875</v>
      </c>
      <c r="AC2715" s="197" t="n">
        <v>37027.875</v>
      </c>
    </row>
    <row r="2716" customFormat="false" ht="12.75" hidden="false" customHeight="false" outlineLevel="0" collapsed="false">
      <c r="A2716" s="191" t="str">
        <f aca="false">B2716&amp;" "&amp;C2716&amp;" "&amp;D2716</f>
        <v>US Natural Gas Physical</v>
      </c>
      <c r="B2716" s="191" t="str">
        <f aca="false">IF((LEFT(N2716,2)="US"),"US","")</f>
        <v>US</v>
      </c>
      <c r="C2716" s="191" t="str">
        <f aca="false">M2716</f>
        <v>Natural Gas</v>
      </c>
      <c r="D2716" s="191" t="str">
        <f aca="false">IF(ISNUMBER(FIND("Phy",N2716))=TRUE(),"Physical","Financial")</f>
        <v>Physical</v>
      </c>
      <c r="E2716" s="191" t="n">
        <f aca="false">IF(VLOOKUP(S2716,'DD-Lookup'!$J$6:$L$50,3,FALSE())="Monthly",(YEAR(AC2716)-YEAR(AB2716))*12+MONTH(AC2716)-MONTH(AB2716)+1,(AC2716-AB2716+1))</f>
        <v>1</v>
      </c>
      <c r="F2716" s="220" t="n">
        <f aca="false">E2716*SUM(P2716:Q2716)</f>
        <v>10000</v>
      </c>
      <c r="G2716" s="196" t="n">
        <v>1247475</v>
      </c>
      <c r="H2716" s="197" t="n">
        <v>37026.3862037037</v>
      </c>
      <c r="I2716" s="0" t="s">
        <v>1535</v>
      </c>
      <c r="M2716" s="0" t="s">
        <v>927</v>
      </c>
      <c r="N2716" s="0" t="s">
        <v>1371</v>
      </c>
      <c r="O2716" s="0" t="s">
        <v>1469</v>
      </c>
      <c r="Q2716" s="198" t="n">
        <v>10000</v>
      </c>
      <c r="S2716" s="0" t="s">
        <v>1343</v>
      </c>
      <c r="T2716" s="0" t="s">
        <v>772</v>
      </c>
      <c r="U2716" s="200" t="n">
        <v>4.41</v>
      </c>
      <c r="V2716" s="0" t="s">
        <v>1609</v>
      </c>
      <c r="W2716" s="0" t="s">
        <v>1459</v>
      </c>
      <c r="X2716" s="0" t="s">
        <v>1460</v>
      </c>
      <c r="Y2716" s="0" t="s">
        <v>1376</v>
      </c>
      <c r="Z2716" s="0" t="s">
        <v>573</v>
      </c>
      <c r="AA2716" s="0" t="n">
        <v>790073</v>
      </c>
      <c r="AB2716" s="197" t="n">
        <v>37027.875</v>
      </c>
      <c r="AC2716" s="197" t="n">
        <v>37027.875</v>
      </c>
    </row>
    <row r="2717" customFormat="false" ht="12.75" hidden="false" customHeight="false" outlineLevel="0" collapsed="false">
      <c r="A2717" s="191" t="str">
        <f aca="false">B2717&amp;" "&amp;C2717&amp;" "&amp;D2717</f>
        <v>US Natural Gas Physical</v>
      </c>
      <c r="B2717" s="191" t="str">
        <f aca="false">IF((LEFT(N2717,2)="US"),"US","")</f>
        <v>US</v>
      </c>
      <c r="C2717" s="191" t="str">
        <f aca="false">M2717</f>
        <v>Natural Gas</v>
      </c>
      <c r="D2717" s="191" t="str">
        <f aca="false">IF(ISNUMBER(FIND("Phy",N2717))=TRUE(),"Physical","Financial")</f>
        <v>Physical</v>
      </c>
      <c r="E2717" s="191" t="n">
        <f aca="false">IF(VLOOKUP(S2717,'DD-Lookup'!$J$6:$L$50,3,FALSE())="Monthly",(YEAR(AC2717)-YEAR(AB2717))*12+MONTH(AC2717)-MONTH(AB2717)+1,(AC2717-AB2717+1))</f>
        <v>1</v>
      </c>
      <c r="F2717" s="220" t="n">
        <f aca="false">E2717*SUM(P2717:Q2717)</f>
        <v>5000</v>
      </c>
      <c r="G2717" s="196" t="n">
        <v>1247476</v>
      </c>
      <c r="H2717" s="197" t="n">
        <v>37026.3862152778</v>
      </c>
      <c r="I2717" s="0" t="s">
        <v>1430</v>
      </c>
      <c r="M2717" s="0" t="s">
        <v>927</v>
      </c>
      <c r="N2717" s="0" t="s">
        <v>1371</v>
      </c>
      <c r="O2717" s="0" t="s">
        <v>1457</v>
      </c>
      <c r="P2717" s="198" t="n">
        <v>5000</v>
      </c>
      <c r="S2717" s="0" t="s">
        <v>1343</v>
      </c>
      <c r="T2717" s="0" t="s">
        <v>772</v>
      </c>
      <c r="U2717" s="200" t="n">
        <v>4.4</v>
      </c>
      <c r="V2717" s="0" t="s">
        <v>1559</v>
      </c>
      <c r="W2717" s="0" t="s">
        <v>1459</v>
      </c>
      <c r="X2717" s="0" t="s">
        <v>1460</v>
      </c>
      <c r="Y2717" s="0" t="s">
        <v>1376</v>
      </c>
      <c r="Z2717" s="0" t="s">
        <v>573</v>
      </c>
      <c r="AA2717" s="0" t="n">
        <v>790074</v>
      </c>
      <c r="AB2717" s="197" t="n">
        <v>37027.875</v>
      </c>
      <c r="AC2717" s="197" t="n">
        <v>37027.875</v>
      </c>
    </row>
    <row r="2718" customFormat="false" ht="12.75" hidden="false" customHeight="false" outlineLevel="0" collapsed="false">
      <c r="A2718" s="191" t="str">
        <f aca="false">B2718&amp;" "&amp;C2718&amp;" "&amp;D2718</f>
        <v>US Natural Gas Physical</v>
      </c>
      <c r="B2718" s="191" t="str">
        <f aca="false">IF((LEFT(N2718,2)="US"),"US","")</f>
        <v>US</v>
      </c>
      <c r="C2718" s="191" t="str">
        <f aca="false">M2718</f>
        <v>Natural Gas</v>
      </c>
      <c r="D2718" s="191" t="str">
        <f aca="false">IF(ISNUMBER(FIND("Phy",N2718))=TRUE(),"Physical","Financial")</f>
        <v>Physical</v>
      </c>
      <c r="E2718" s="191" t="n">
        <f aca="false">IF(VLOOKUP(S2718,'DD-Lookup'!$J$6:$L$50,3,FALSE())="Monthly",(YEAR(AC2718)-YEAR(AB2718))*12+MONTH(AC2718)-MONTH(AB2718)+1,(AC2718-AB2718+1))</f>
        <v>1</v>
      </c>
      <c r="F2718" s="220" t="n">
        <f aca="false">E2718*SUM(P2718:Q2718)</f>
        <v>5000</v>
      </c>
      <c r="G2718" s="196" t="n">
        <v>1247477</v>
      </c>
      <c r="H2718" s="197" t="n">
        <v>37026.3862384259</v>
      </c>
      <c r="I2718" s="0" t="s">
        <v>1441</v>
      </c>
      <c r="M2718" s="0" t="s">
        <v>927</v>
      </c>
      <c r="N2718" s="0" t="s">
        <v>1371</v>
      </c>
      <c r="O2718" s="0" t="s">
        <v>1423</v>
      </c>
      <c r="P2718" s="198" t="n">
        <v>5000</v>
      </c>
      <c r="S2718" s="0" t="s">
        <v>1343</v>
      </c>
      <c r="T2718" s="0" t="s">
        <v>772</v>
      </c>
      <c r="U2718" s="200" t="n">
        <v>4.33</v>
      </c>
      <c r="V2718" s="0" t="s">
        <v>2702</v>
      </c>
      <c r="W2718" s="0" t="s">
        <v>1424</v>
      </c>
      <c r="X2718" s="0" t="s">
        <v>1425</v>
      </c>
      <c r="Y2718" s="0" t="s">
        <v>1376</v>
      </c>
      <c r="Z2718" s="0" t="s">
        <v>573</v>
      </c>
      <c r="AA2718" s="0" t="n">
        <v>790075</v>
      </c>
      <c r="AB2718" s="197" t="n">
        <v>37027.875</v>
      </c>
      <c r="AC2718" s="197" t="n">
        <v>37027.875</v>
      </c>
    </row>
    <row r="2719" customFormat="false" ht="12.75" hidden="false" customHeight="false" outlineLevel="0" collapsed="false">
      <c r="A2719" s="191" t="str">
        <f aca="false">B2719&amp;" "&amp;C2719&amp;" "&amp;D2719</f>
        <v>US Natural Gas Physical</v>
      </c>
      <c r="B2719" s="191" t="str">
        <f aca="false">IF((LEFT(N2719,2)="US"),"US","")</f>
        <v>US</v>
      </c>
      <c r="C2719" s="191" t="str">
        <f aca="false">M2719</f>
        <v>Natural Gas</v>
      </c>
      <c r="D2719" s="191" t="str">
        <f aca="false">IF(ISNUMBER(FIND("Phy",N2719))=TRUE(),"Physical","Financial")</f>
        <v>Physical</v>
      </c>
      <c r="E2719" s="191" t="n">
        <f aca="false">IF(VLOOKUP(S2719,'DD-Lookup'!$J$6:$L$50,3,FALSE())="Monthly",(YEAR(AC2719)-YEAR(AB2719))*12+MONTH(AC2719)-MONTH(AB2719)+1,(AC2719-AB2719+1))</f>
        <v>1</v>
      </c>
      <c r="F2719" s="220" t="n">
        <f aca="false">E2719*SUM(P2719:Q2719)</f>
        <v>2500</v>
      </c>
      <c r="G2719" s="196" t="n">
        <v>1247478</v>
      </c>
      <c r="H2719" s="197" t="n">
        <v>37026.3862847222</v>
      </c>
      <c r="I2719" s="0" t="s">
        <v>1901</v>
      </c>
      <c r="M2719" s="0" t="s">
        <v>927</v>
      </c>
      <c r="N2719" s="0" t="s">
        <v>1371</v>
      </c>
      <c r="O2719" s="0" t="s">
        <v>1435</v>
      </c>
      <c r="Q2719" s="198" t="n">
        <v>2500</v>
      </c>
      <c r="S2719" s="0" t="s">
        <v>1343</v>
      </c>
      <c r="T2719" s="0" t="s">
        <v>772</v>
      </c>
      <c r="U2719" s="200" t="n">
        <v>4.32</v>
      </c>
      <c r="V2719" s="0" t="s">
        <v>2673</v>
      </c>
      <c r="W2719" s="0" t="s">
        <v>1424</v>
      </c>
      <c r="X2719" s="0" t="s">
        <v>1425</v>
      </c>
      <c r="Y2719" s="0" t="s">
        <v>1376</v>
      </c>
      <c r="Z2719" s="0" t="s">
        <v>573</v>
      </c>
      <c r="AA2719" s="0" t="n">
        <v>790076</v>
      </c>
      <c r="AB2719" s="197" t="n">
        <v>37027.875</v>
      </c>
      <c r="AC2719" s="197" t="n">
        <v>37027.875</v>
      </c>
    </row>
    <row r="2720" customFormat="false" ht="12.75" hidden="false" customHeight="false" outlineLevel="0" collapsed="false">
      <c r="A2720" s="191" t="str">
        <f aca="false">B2720&amp;" "&amp;C2720&amp;" "&amp;D2720</f>
        <v>US Natural Gas Physical</v>
      </c>
      <c r="B2720" s="191" t="str">
        <f aca="false">IF((LEFT(N2720,2)="US"),"US","")</f>
        <v>US</v>
      </c>
      <c r="C2720" s="191" t="str">
        <f aca="false">M2720</f>
        <v>Natural Gas</v>
      </c>
      <c r="D2720" s="191" t="str">
        <f aca="false">IF(ISNUMBER(FIND("Phy",N2720))=TRUE(),"Physical","Financial")</f>
        <v>Physical</v>
      </c>
      <c r="E2720" s="191" t="n">
        <f aca="false">IF(VLOOKUP(S2720,'DD-Lookup'!$J$6:$L$50,3,FALSE())="Monthly",(YEAR(AC2720)-YEAR(AB2720))*12+MONTH(AC2720)-MONTH(AB2720)+1,(AC2720-AB2720+1))</f>
        <v>1</v>
      </c>
      <c r="F2720" s="220" t="n">
        <f aca="false">E2720*SUM(P2720:Q2720)</f>
        <v>5000</v>
      </c>
      <c r="G2720" s="196" t="n">
        <v>1247481</v>
      </c>
      <c r="H2720" s="197" t="n">
        <v>37026.3863078704</v>
      </c>
      <c r="I2720" s="0" t="s">
        <v>625</v>
      </c>
      <c r="M2720" s="0" t="s">
        <v>927</v>
      </c>
      <c r="N2720" s="0" t="s">
        <v>1371</v>
      </c>
      <c r="O2720" s="0" t="s">
        <v>1457</v>
      </c>
      <c r="Q2720" s="198" t="n">
        <v>5000</v>
      </c>
      <c r="S2720" s="0" t="s">
        <v>1343</v>
      </c>
      <c r="T2720" s="0" t="s">
        <v>772</v>
      </c>
      <c r="U2720" s="200" t="n">
        <v>4.41</v>
      </c>
      <c r="V2720" s="0" t="s">
        <v>1496</v>
      </c>
      <c r="W2720" s="0" t="s">
        <v>1459</v>
      </c>
      <c r="X2720" s="0" t="s">
        <v>1460</v>
      </c>
      <c r="Y2720" s="0" t="s">
        <v>1376</v>
      </c>
      <c r="Z2720" s="0" t="s">
        <v>573</v>
      </c>
      <c r="AA2720" s="0" t="n">
        <v>790077</v>
      </c>
      <c r="AB2720" s="197" t="n">
        <v>37027.875</v>
      </c>
      <c r="AC2720" s="197" t="n">
        <v>37027.875</v>
      </c>
    </row>
    <row r="2721" customFormat="false" ht="12.75" hidden="false" customHeight="false" outlineLevel="0" collapsed="false">
      <c r="A2721" s="191" t="str">
        <f aca="false">B2721&amp;" "&amp;C2721&amp;" "&amp;D2721</f>
        <v>US Natural Gas Physical</v>
      </c>
      <c r="B2721" s="191" t="str">
        <f aca="false">IF((LEFT(N2721,2)="US"),"US","")</f>
        <v>US</v>
      </c>
      <c r="C2721" s="191" t="str">
        <f aca="false">M2721</f>
        <v>Natural Gas</v>
      </c>
      <c r="D2721" s="191" t="str">
        <f aca="false">IF(ISNUMBER(FIND("Phy",N2721))=TRUE(),"Physical","Financial")</f>
        <v>Physical</v>
      </c>
      <c r="E2721" s="191" t="n">
        <f aca="false">IF(VLOOKUP(S2721,'DD-Lookup'!$J$6:$L$50,3,FALSE())="Monthly",(YEAR(AC2721)-YEAR(AB2721))*12+MONTH(AC2721)-MONTH(AB2721)+1,(AC2721-AB2721+1))</f>
        <v>1</v>
      </c>
      <c r="F2721" s="220" t="n">
        <f aca="false">E2721*SUM(P2721:Q2721)</f>
        <v>25000</v>
      </c>
      <c r="G2721" s="196" t="n">
        <v>1247483</v>
      </c>
      <c r="H2721" s="197" t="n">
        <v>37026.3863310185</v>
      </c>
      <c r="I2721" s="0" t="s">
        <v>1854</v>
      </c>
      <c r="J2721" s="0" t="s">
        <v>2833</v>
      </c>
      <c r="M2721" s="0" t="s">
        <v>927</v>
      </c>
      <c r="N2721" s="0" t="s">
        <v>1371</v>
      </c>
      <c r="O2721" s="0" t="s">
        <v>1553</v>
      </c>
      <c r="P2721" s="198" t="n">
        <v>25000</v>
      </c>
      <c r="S2721" s="0" t="s">
        <v>1343</v>
      </c>
      <c r="T2721" s="0" t="s">
        <v>772</v>
      </c>
      <c r="U2721" s="200" t="n">
        <v>4.45</v>
      </c>
      <c r="V2721" s="0" t="s">
        <v>2041</v>
      </c>
      <c r="W2721" s="0" t="s">
        <v>1555</v>
      </c>
      <c r="X2721" s="0" t="s">
        <v>1556</v>
      </c>
      <c r="Y2721" s="0" t="s">
        <v>1376</v>
      </c>
      <c r="Z2721" s="0" t="s">
        <v>573</v>
      </c>
      <c r="AA2721" s="0" t="n">
        <v>790078</v>
      </c>
      <c r="AB2721" s="197" t="n">
        <v>37027.875</v>
      </c>
      <c r="AC2721" s="197" t="n">
        <v>37027.875</v>
      </c>
    </row>
    <row r="2722" customFormat="false" ht="12.75" hidden="false" customHeight="false" outlineLevel="0" collapsed="false">
      <c r="A2722" s="191" t="str">
        <f aca="false">B2722&amp;" "&amp;C2722&amp;" "&amp;D2722</f>
        <v>US Power Physical</v>
      </c>
      <c r="B2722" s="191" t="str">
        <f aca="false">IF((LEFT(N2722,2)="US"),"US","")</f>
        <v>US</v>
      </c>
      <c r="C2722" s="191" t="str">
        <f aca="false">M2722</f>
        <v>Power</v>
      </c>
      <c r="D2722" s="191" t="str">
        <f aca="false">IF(ISNUMBER(FIND("Phy",N2722))=TRUE(),"Physical","Financial")</f>
        <v>Physical</v>
      </c>
      <c r="E2722" s="191" t="n">
        <f aca="false">IF(VLOOKUP(S2722,'DD-Lookup'!$J$6:$L$50,3,FALSE())="Monthly",(YEAR(AC2722)-YEAR(AB2722))*12+MONTH(AC2722)-MONTH(AB2722)+1,(AC2722-AB2722+1))</f>
        <v>30</v>
      </c>
      <c r="F2722" s="220" t="n">
        <f aca="false">E2722*SUM(P2722:Q2722)</f>
        <v>1500</v>
      </c>
      <c r="G2722" s="196" t="n">
        <v>1247484</v>
      </c>
      <c r="H2722" s="197" t="n">
        <v>37026.3863541667</v>
      </c>
      <c r="I2722" s="0" t="s">
        <v>1180</v>
      </c>
      <c r="M2722" s="0" t="s">
        <v>72</v>
      </c>
      <c r="N2722" s="0" t="s">
        <v>1190</v>
      </c>
      <c r="O2722" s="0" t="s">
        <v>1278</v>
      </c>
      <c r="P2722" s="198" t="n">
        <v>50</v>
      </c>
      <c r="S2722" s="0" t="s">
        <v>781</v>
      </c>
      <c r="T2722" s="0" t="s">
        <v>772</v>
      </c>
      <c r="U2722" s="200" t="n">
        <v>61</v>
      </c>
      <c r="V2722" s="0" t="s">
        <v>1323</v>
      </c>
      <c r="W2722" s="0" t="s">
        <v>1193</v>
      </c>
      <c r="X2722" s="0" t="s">
        <v>1238</v>
      </c>
      <c r="Y2722" s="0" t="s">
        <v>1167</v>
      </c>
      <c r="Z2722" s="0" t="s">
        <v>628</v>
      </c>
      <c r="AA2722" s="0" t="n">
        <v>611232.1</v>
      </c>
      <c r="AB2722" s="197" t="n">
        <v>37043.7104166667</v>
      </c>
      <c r="AC2722" s="197" t="n">
        <v>37072.7104166667</v>
      </c>
    </row>
    <row r="2723" customFormat="false" ht="12.75" hidden="false" customHeight="false" outlineLevel="0" collapsed="false">
      <c r="A2723" s="191" t="str">
        <f aca="false">B2723&amp;" "&amp;C2723&amp;" "&amp;D2723</f>
        <v>US Natural Gas Physical</v>
      </c>
      <c r="B2723" s="191" t="str">
        <f aca="false">IF((LEFT(N2723,2)="US"),"US","")</f>
        <v>US</v>
      </c>
      <c r="C2723" s="191" t="str">
        <f aca="false">M2723</f>
        <v>Natural Gas</v>
      </c>
      <c r="D2723" s="191" t="str">
        <f aca="false">IF(ISNUMBER(FIND("Phy",N2723))=TRUE(),"Physical","Financial")</f>
        <v>Physical</v>
      </c>
      <c r="E2723" s="191" t="n">
        <f aca="false">IF(VLOOKUP(S2723,'DD-Lookup'!$J$6:$L$50,3,FALSE())="Monthly",(YEAR(AC2723)-YEAR(AB2723))*12+MONTH(AC2723)-MONTH(AB2723)+1,(AC2723-AB2723+1))</f>
        <v>1</v>
      </c>
      <c r="F2723" s="220" t="n">
        <f aca="false">E2723*SUM(P2723:Q2723)</f>
        <v>20000</v>
      </c>
      <c r="G2723" s="196" t="n">
        <v>1247485</v>
      </c>
      <c r="H2723" s="197" t="n">
        <v>37026.3863888889</v>
      </c>
      <c r="I2723" s="0" t="s">
        <v>1328</v>
      </c>
      <c r="M2723" s="0" t="s">
        <v>927</v>
      </c>
      <c r="N2723" s="0" t="s">
        <v>1371</v>
      </c>
      <c r="O2723" s="0" t="s">
        <v>2095</v>
      </c>
      <c r="Q2723" s="198" t="n">
        <v>20000</v>
      </c>
      <c r="S2723" s="0" t="s">
        <v>1343</v>
      </c>
      <c r="T2723" s="0" t="s">
        <v>772</v>
      </c>
      <c r="U2723" s="200" t="n">
        <v>4.645</v>
      </c>
      <c r="V2723" s="0" t="s">
        <v>1885</v>
      </c>
      <c r="W2723" s="0" t="s">
        <v>1587</v>
      </c>
      <c r="X2723" s="0" t="s">
        <v>1588</v>
      </c>
      <c r="Y2723" s="0" t="s">
        <v>1376</v>
      </c>
      <c r="Z2723" s="0" t="s">
        <v>573</v>
      </c>
      <c r="AA2723" s="0" t="n">
        <v>790080</v>
      </c>
      <c r="AB2723" s="197" t="n">
        <v>37027.875</v>
      </c>
      <c r="AC2723" s="197" t="n">
        <v>37027.875</v>
      </c>
    </row>
    <row r="2724" customFormat="false" ht="12.75" hidden="false" customHeight="false" outlineLevel="0" collapsed="false">
      <c r="A2724" s="191" t="str">
        <f aca="false">B2724&amp;" "&amp;C2724&amp;" "&amp;D2724</f>
        <v>US Natural Gas Physical</v>
      </c>
      <c r="B2724" s="191" t="str">
        <f aca="false">IF((LEFT(N2724,2)="US"),"US","")</f>
        <v>US</v>
      </c>
      <c r="C2724" s="191" t="str">
        <f aca="false">M2724</f>
        <v>Natural Gas</v>
      </c>
      <c r="D2724" s="191" t="str">
        <f aca="false">IF(ISNUMBER(FIND("Phy",N2724))=TRUE(),"Physical","Financial")</f>
        <v>Physical</v>
      </c>
      <c r="E2724" s="191" t="n">
        <f aca="false">IF(VLOOKUP(S2724,'DD-Lookup'!$J$6:$L$50,3,FALSE())="Monthly",(YEAR(AC2724)-YEAR(AB2724))*12+MONTH(AC2724)-MONTH(AB2724)+1,(AC2724-AB2724+1))</f>
        <v>1</v>
      </c>
      <c r="F2724" s="220" t="n">
        <f aca="false">E2724*SUM(P2724:Q2724)</f>
        <v>4500</v>
      </c>
      <c r="G2724" s="196" t="n">
        <v>1247486</v>
      </c>
      <c r="H2724" s="197" t="n">
        <v>37026.386400463</v>
      </c>
      <c r="I2724" s="0" t="s">
        <v>1340</v>
      </c>
      <c r="M2724" s="0" t="s">
        <v>927</v>
      </c>
      <c r="N2724" s="0" t="s">
        <v>1371</v>
      </c>
      <c r="O2724" s="0" t="s">
        <v>1612</v>
      </c>
      <c r="P2724" s="198" t="n">
        <v>4500</v>
      </c>
      <c r="S2724" s="0" t="s">
        <v>1343</v>
      </c>
      <c r="T2724" s="0" t="s">
        <v>772</v>
      </c>
      <c r="U2724" s="200" t="n">
        <v>4.68</v>
      </c>
      <c r="V2724" s="0" t="s">
        <v>2834</v>
      </c>
      <c r="W2724" s="0" t="s">
        <v>1614</v>
      </c>
      <c r="X2724" s="0" t="s">
        <v>1615</v>
      </c>
      <c r="Y2724" s="0" t="s">
        <v>1376</v>
      </c>
      <c r="Z2724" s="0" t="s">
        <v>573</v>
      </c>
      <c r="AA2724" s="0" t="n">
        <v>790081</v>
      </c>
      <c r="AB2724" s="197" t="n">
        <v>37027.875</v>
      </c>
      <c r="AC2724" s="197" t="n">
        <v>37027.875</v>
      </c>
    </row>
    <row r="2725" customFormat="false" ht="12.75" hidden="false" customHeight="false" outlineLevel="0" collapsed="false">
      <c r="A2725" s="191" t="str">
        <f aca="false">B2725&amp;" "&amp;C2725&amp;" "&amp;D2725</f>
        <v>US Natural Gas Physical</v>
      </c>
      <c r="B2725" s="191" t="str">
        <f aca="false">IF((LEFT(N2725,2)="US"),"US","")</f>
        <v>US</v>
      </c>
      <c r="C2725" s="191" t="str">
        <f aca="false">M2725</f>
        <v>Natural Gas</v>
      </c>
      <c r="D2725" s="191" t="str">
        <f aca="false">IF(ISNUMBER(FIND("Phy",N2725))=TRUE(),"Physical","Financial")</f>
        <v>Physical</v>
      </c>
      <c r="E2725" s="191" t="n">
        <f aca="false">IF(VLOOKUP(S2725,'DD-Lookup'!$J$6:$L$50,3,FALSE())="Monthly",(YEAR(AC2725)-YEAR(AB2725))*12+MONTH(AC2725)-MONTH(AB2725)+1,(AC2725-AB2725+1))</f>
        <v>1</v>
      </c>
      <c r="F2725" s="220" t="n">
        <f aca="false">E2725*SUM(P2725:Q2725)</f>
        <v>611</v>
      </c>
      <c r="G2725" s="196" t="n">
        <v>1247487</v>
      </c>
      <c r="H2725" s="197" t="n">
        <v>37026.3864930556</v>
      </c>
      <c r="I2725" s="0" t="s">
        <v>1362</v>
      </c>
      <c r="M2725" s="0" t="s">
        <v>927</v>
      </c>
      <c r="N2725" s="0" t="s">
        <v>1371</v>
      </c>
      <c r="O2725" s="0" t="s">
        <v>1435</v>
      </c>
      <c r="P2725" s="198" t="n">
        <v>611</v>
      </c>
      <c r="S2725" s="0" t="s">
        <v>1343</v>
      </c>
      <c r="T2725" s="0" t="s">
        <v>772</v>
      </c>
      <c r="U2725" s="200" t="n">
        <v>4.31</v>
      </c>
      <c r="V2725" s="0" t="s">
        <v>2830</v>
      </c>
      <c r="W2725" s="0" t="s">
        <v>1424</v>
      </c>
      <c r="X2725" s="0" t="s">
        <v>1425</v>
      </c>
      <c r="Y2725" s="0" t="s">
        <v>1376</v>
      </c>
      <c r="Z2725" s="0" t="s">
        <v>573</v>
      </c>
      <c r="AA2725" s="0" t="n">
        <v>790082</v>
      </c>
      <c r="AB2725" s="197" t="n">
        <v>37027.875</v>
      </c>
      <c r="AC2725" s="197" t="n">
        <v>37027.875</v>
      </c>
    </row>
    <row r="2726" customFormat="false" ht="12.75" hidden="false" customHeight="false" outlineLevel="0" collapsed="false">
      <c r="A2726" s="191" t="str">
        <f aca="false">B2726&amp;" "&amp;C2726&amp;" "&amp;D2726</f>
        <v>US Crude Financial</v>
      </c>
      <c r="B2726" s="191" t="str">
        <f aca="false">IF((LEFT(N2726,2)="US"),"US","")</f>
        <v>US</v>
      </c>
      <c r="C2726" s="191" t="str">
        <f aca="false">M2726</f>
        <v>Crude</v>
      </c>
      <c r="D2726" s="191" t="str">
        <f aca="false">IF(ISNUMBER(FIND("Phy",N2726))=TRUE(),"Physical","Financial")</f>
        <v>Financial</v>
      </c>
      <c r="E2726" s="191" t="n">
        <f aca="false">IF(VLOOKUP(S2726,'DD-Lookup'!$J$6:$L$50,3,FALSE())="Monthly",(YEAR(AC2726)-YEAR(AB2726))*12+MONTH(AC2726)-MONTH(AB2726)+1,(AC2726-AB2726+1))</f>
        <v>1</v>
      </c>
      <c r="F2726" s="220" t="n">
        <f aca="false">E2726*SUM(P2726:Q2726)</f>
        <v>50000</v>
      </c>
      <c r="G2726" s="196" t="n">
        <v>1247488</v>
      </c>
      <c r="H2726" s="197" t="n">
        <v>37026.3864930556</v>
      </c>
      <c r="I2726" s="0" t="s">
        <v>1340</v>
      </c>
      <c r="M2726" s="0" t="s">
        <v>60</v>
      </c>
      <c r="N2726" s="0" t="s">
        <v>1138</v>
      </c>
      <c r="O2726" s="0" t="s">
        <v>1139</v>
      </c>
      <c r="Q2726" s="198" t="n">
        <v>50000</v>
      </c>
      <c r="S2726" s="0" t="s">
        <v>1140</v>
      </c>
      <c r="T2726" s="0" t="s">
        <v>772</v>
      </c>
      <c r="U2726" s="200" t="n">
        <v>28.8</v>
      </c>
      <c r="V2726" s="0" t="s">
        <v>2666</v>
      </c>
      <c r="W2726" s="0" t="s">
        <v>1142</v>
      </c>
      <c r="X2726" s="0" t="s">
        <v>1143</v>
      </c>
      <c r="Y2726" s="0" t="s">
        <v>893</v>
      </c>
      <c r="Z2726" s="0" t="s">
        <v>573</v>
      </c>
      <c r="AA2726" s="0" t="s">
        <v>2835</v>
      </c>
      <c r="AB2726" s="197" t="n">
        <v>37043</v>
      </c>
      <c r="AC2726" s="197" t="n">
        <v>37072</v>
      </c>
    </row>
    <row r="2727" customFormat="false" ht="12.75" hidden="false" customHeight="false" outlineLevel="0" collapsed="false">
      <c r="A2727" s="191" t="str">
        <f aca="false">B2727&amp;" "&amp;C2727&amp;" "&amp;D2727</f>
        <v> Natural Gas Physical</v>
      </c>
      <c r="B2727" s="191" t="str">
        <f aca="false">IF((LEFT(N2727,2)="US"),"US","")</f>
        <v/>
      </c>
      <c r="C2727" s="191" t="str">
        <f aca="false">M2727</f>
        <v>Natural Gas</v>
      </c>
      <c r="D2727" s="191" t="str">
        <f aca="false">IF(ISNUMBER(FIND("Phy",N2727))=TRUE(),"Physical","Financial")</f>
        <v>Physical</v>
      </c>
      <c r="E2727" s="191" t="n">
        <f aca="false">IF(VLOOKUP(S2727,'DD-Lookup'!$J$6:$L$50,3,FALSE())="Monthly",(YEAR(AC2727)-YEAR(AB2727))*12+MONTH(AC2727)-MONTH(AB2727)+1,(AC2727-AB2727+1))</f>
        <v>2</v>
      </c>
      <c r="F2727" s="220" t="n">
        <f aca="false">E2727*SUM(P2727:Q2727)</f>
        <v>100000</v>
      </c>
      <c r="G2727" s="196" t="n">
        <v>1247489</v>
      </c>
      <c r="H2727" s="197" t="n">
        <v>37026.3865509259</v>
      </c>
      <c r="I2727" s="0" t="s">
        <v>2836</v>
      </c>
      <c r="M2727" s="0" t="s">
        <v>927</v>
      </c>
      <c r="N2727" s="0" t="s">
        <v>928</v>
      </c>
      <c r="O2727" s="0" t="s">
        <v>985</v>
      </c>
      <c r="Q2727" s="198" t="n">
        <v>50000</v>
      </c>
      <c r="S2727" s="0" t="s">
        <v>930</v>
      </c>
      <c r="T2727" s="0" t="s">
        <v>931</v>
      </c>
      <c r="U2727" s="200" t="n">
        <v>19.65</v>
      </c>
      <c r="V2727" s="0" t="s">
        <v>2837</v>
      </c>
      <c r="W2727" s="0" t="s">
        <v>954</v>
      </c>
      <c r="X2727" s="0" t="s">
        <v>934</v>
      </c>
      <c r="Y2727" s="0" t="s">
        <v>935</v>
      </c>
      <c r="Z2727" s="0" t="s">
        <v>800</v>
      </c>
      <c r="AA2727" s="0" t="n">
        <v>102933</v>
      </c>
      <c r="AB2727" s="197" t="n">
        <v>37030.875</v>
      </c>
      <c r="AC2727" s="197" t="n">
        <v>37031.875</v>
      </c>
    </row>
    <row r="2728" customFormat="false" ht="12.75" hidden="false" customHeight="false" outlineLevel="0" collapsed="false">
      <c r="A2728" s="191" t="str">
        <f aca="false">B2728&amp;" "&amp;C2728&amp;" "&amp;D2728</f>
        <v>US Natural Gas Financial</v>
      </c>
      <c r="B2728" s="191" t="str">
        <f aca="false">IF((LEFT(N2728,2)="US"),"US","")</f>
        <v>US</v>
      </c>
      <c r="C2728" s="191" t="str">
        <f aca="false">M2728</f>
        <v>Natural Gas</v>
      </c>
      <c r="D2728" s="191" t="str">
        <f aca="false">IF(ISNUMBER(FIND("Phy",N2728))=TRUE(),"Physical","Financial")</f>
        <v>Financial</v>
      </c>
      <c r="E2728" s="191" t="n">
        <f aca="false">IF(VLOOKUP(S2728,'DD-Lookup'!$J$6:$L$50,3,FALSE())="Monthly",(YEAR(AC2728)-YEAR(AB2728))*12+MONTH(AC2728)-MONTH(AB2728)+1,(AC2728-AB2728+1))</f>
        <v>16</v>
      </c>
      <c r="F2728" s="220" t="n">
        <f aca="false">E2728*SUM(P2728:Q2728)</f>
        <v>240000</v>
      </c>
      <c r="G2728" s="196" t="n">
        <v>1247491</v>
      </c>
      <c r="H2728" s="197" t="n">
        <v>37026.3865856482</v>
      </c>
      <c r="I2728" s="0" t="s">
        <v>1383</v>
      </c>
      <c r="M2728" s="0" t="s">
        <v>927</v>
      </c>
      <c r="N2728" s="0" t="s">
        <v>1341</v>
      </c>
      <c r="O2728" s="0" t="s">
        <v>1518</v>
      </c>
      <c r="P2728" s="198" t="n">
        <v>15000</v>
      </c>
      <c r="S2728" s="0" t="s">
        <v>1343</v>
      </c>
      <c r="T2728" s="0" t="s">
        <v>772</v>
      </c>
      <c r="U2728" s="200" t="n">
        <v>4.445</v>
      </c>
      <c r="V2728" s="0" t="s">
        <v>1882</v>
      </c>
      <c r="W2728" s="0" t="s">
        <v>1520</v>
      </c>
      <c r="X2728" s="0" t="s">
        <v>1521</v>
      </c>
      <c r="Y2728" s="0" t="s">
        <v>893</v>
      </c>
      <c r="Z2728" s="0" t="s">
        <v>573</v>
      </c>
      <c r="AA2728" s="0" t="s">
        <v>2838</v>
      </c>
      <c r="AB2728" s="197" t="n">
        <v>37027.875</v>
      </c>
      <c r="AC2728" s="197" t="n">
        <v>37042.875</v>
      </c>
      <c r="AD2728" s="0" t="n">
        <f aca="false">(AC2728-AB2728+1)*SUM(P2728:Q2728)</f>
        <v>240000</v>
      </c>
    </row>
    <row r="2729" customFormat="false" ht="12.75" hidden="false" customHeight="false" outlineLevel="0" collapsed="false">
      <c r="A2729" s="191" t="str">
        <f aca="false">B2729&amp;" "&amp;C2729&amp;" "&amp;D2729</f>
        <v> Metals Financial</v>
      </c>
      <c r="B2729" s="191" t="str">
        <f aca="false">IF((LEFT(N2729,2)="US"),"US","")</f>
        <v/>
      </c>
      <c r="C2729" s="191" t="str">
        <f aca="false">M2729</f>
        <v>Metals</v>
      </c>
      <c r="D2729" s="191" t="str">
        <f aca="false">IF(ISNUMBER(FIND("Phy",N2729))=TRUE(),"Physical","Financial")</f>
        <v>Financial</v>
      </c>
      <c r="E2729" s="191" t="n">
        <f aca="false">IF(VLOOKUP(S2729,'DD-Lookup'!$J$6:$L$50,3,FALSE())="Monthly",(YEAR(AC2729)-YEAR(AB2729))*12+MONTH(AC2729)-MONTH(AB2729)+1,(AC2729-AB2729+1))</f>
        <v>1</v>
      </c>
      <c r="F2729" s="220" t="n">
        <f aca="false">E2729*SUM(P2729:Q2729)</f>
        <v>20</v>
      </c>
      <c r="G2729" s="196" t="n">
        <v>1247492</v>
      </c>
      <c r="H2729" s="197" t="n">
        <v>37026.3866550926</v>
      </c>
      <c r="I2729" s="0" t="s">
        <v>1150</v>
      </c>
      <c r="M2729" s="0" t="s">
        <v>768</v>
      </c>
      <c r="N2729" s="0" t="s">
        <v>870</v>
      </c>
      <c r="O2729" s="0" t="s">
        <v>871</v>
      </c>
      <c r="Q2729" s="198" t="n">
        <v>20</v>
      </c>
      <c r="S2729" s="0" t="s">
        <v>771</v>
      </c>
      <c r="T2729" s="0" t="s">
        <v>772</v>
      </c>
      <c r="U2729" s="200" t="n">
        <v>1513</v>
      </c>
      <c r="V2729" s="0" t="s">
        <v>2839</v>
      </c>
      <c r="W2729" s="0" t="s">
        <v>820</v>
      </c>
      <c r="X2729" s="0" t="s">
        <v>775</v>
      </c>
      <c r="Y2729" s="0" t="s">
        <v>776</v>
      </c>
      <c r="Z2729" s="0" t="s">
        <v>777</v>
      </c>
      <c r="AA2729" s="0" t="n">
        <v>2129960</v>
      </c>
    </row>
    <row r="2730" customFormat="false" ht="12.75" hidden="false" customHeight="false" outlineLevel="0" collapsed="false">
      <c r="A2730" s="191" t="str">
        <f aca="false">B2730&amp;" "&amp;C2730&amp;" "&amp;D2730</f>
        <v>US Natural Gas Physical</v>
      </c>
      <c r="B2730" s="191" t="str">
        <f aca="false">IF((LEFT(N2730,2)="US"),"US","")</f>
        <v>US</v>
      </c>
      <c r="C2730" s="191" t="str">
        <f aca="false">M2730</f>
        <v>Natural Gas</v>
      </c>
      <c r="D2730" s="191" t="str">
        <f aca="false">IF(ISNUMBER(FIND("Phy",N2730))=TRUE(),"Physical","Financial")</f>
        <v>Physical</v>
      </c>
      <c r="E2730" s="191" t="n">
        <f aca="false">IF(VLOOKUP(S2730,'DD-Lookup'!$J$6:$L$50,3,FALSE())="Monthly",(YEAR(AC2730)-YEAR(AB2730))*12+MONTH(AC2730)-MONTH(AB2730)+1,(AC2730-AB2730+1))</f>
        <v>1</v>
      </c>
      <c r="F2730" s="220" t="n">
        <f aca="false">E2730*SUM(P2730:Q2730)</f>
        <v>5000</v>
      </c>
      <c r="G2730" s="196" t="n">
        <v>1247494</v>
      </c>
      <c r="H2730" s="197" t="n">
        <v>37026.3867708333</v>
      </c>
      <c r="I2730" s="0" t="s">
        <v>2434</v>
      </c>
      <c r="M2730" s="0" t="s">
        <v>927</v>
      </c>
      <c r="N2730" s="0" t="s">
        <v>1371</v>
      </c>
      <c r="O2730" s="0" t="s">
        <v>1703</v>
      </c>
      <c r="Q2730" s="198" t="n">
        <v>5000</v>
      </c>
      <c r="S2730" s="0" t="s">
        <v>1343</v>
      </c>
      <c r="T2730" s="0" t="s">
        <v>772</v>
      </c>
      <c r="U2730" s="200" t="n">
        <v>4.35</v>
      </c>
      <c r="V2730" s="0" t="s">
        <v>2435</v>
      </c>
      <c r="W2730" s="0" t="s">
        <v>1705</v>
      </c>
      <c r="X2730" s="0" t="s">
        <v>1676</v>
      </c>
      <c r="Y2730" s="0" t="s">
        <v>1376</v>
      </c>
      <c r="Z2730" s="0" t="s">
        <v>573</v>
      </c>
      <c r="AA2730" s="0" t="n">
        <v>790085</v>
      </c>
      <c r="AB2730" s="197" t="n">
        <v>37027.875</v>
      </c>
      <c r="AC2730" s="197" t="n">
        <v>37027.875</v>
      </c>
    </row>
    <row r="2731" customFormat="false" ht="12.75" hidden="false" customHeight="false" outlineLevel="0" collapsed="false">
      <c r="A2731" s="191" t="str">
        <f aca="false">B2731&amp;" "&amp;C2731&amp;" "&amp;D2731</f>
        <v>US Natural Gas Physical</v>
      </c>
      <c r="B2731" s="191" t="str">
        <f aca="false">IF((LEFT(N2731,2)="US"),"US","")</f>
        <v>US</v>
      </c>
      <c r="C2731" s="191" t="str">
        <f aca="false">M2731</f>
        <v>Natural Gas</v>
      </c>
      <c r="D2731" s="191" t="str">
        <f aca="false">IF(ISNUMBER(FIND("Phy",N2731))=TRUE(),"Physical","Financial")</f>
        <v>Physical</v>
      </c>
      <c r="E2731" s="191" t="n">
        <f aca="false">IF(VLOOKUP(S2731,'DD-Lookup'!$J$6:$L$50,3,FALSE())="Monthly",(YEAR(AC2731)-YEAR(AB2731))*12+MONTH(AC2731)-MONTH(AB2731)+1,(AC2731-AB2731+1))</f>
        <v>1</v>
      </c>
      <c r="F2731" s="220" t="n">
        <f aca="false">E2731*SUM(P2731:Q2731)</f>
        <v>2500</v>
      </c>
      <c r="G2731" s="196" t="n">
        <v>1247495</v>
      </c>
      <c r="H2731" s="197" t="n">
        <v>37026.3867939815</v>
      </c>
      <c r="I2731" s="0" t="s">
        <v>2329</v>
      </c>
      <c r="M2731" s="0" t="s">
        <v>927</v>
      </c>
      <c r="N2731" s="0" t="s">
        <v>1371</v>
      </c>
      <c r="O2731" s="0" t="s">
        <v>1696</v>
      </c>
      <c r="Q2731" s="198" t="n">
        <v>2500</v>
      </c>
      <c r="S2731" s="0" t="s">
        <v>1343</v>
      </c>
      <c r="T2731" s="0" t="s">
        <v>772</v>
      </c>
      <c r="U2731" s="200" t="n">
        <v>4.385</v>
      </c>
      <c r="V2731" s="0" t="s">
        <v>2637</v>
      </c>
      <c r="W2731" s="0" t="s">
        <v>1567</v>
      </c>
      <c r="X2731" s="0" t="s">
        <v>1683</v>
      </c>
      <c r="Y2731" s="0" t="s">
        <v>1376</v>
      </c>
      <c r="Z2731" s="0" t="s">
        <v>573</v>
      </c>
      <c r="AA2731" s="0" t="n">
        <v>790086</v>
      </c>
      <c r="AB2731" s="197" t="n">
        <v>37027.875</v>
      </c>
      <c r="AC2731" s="197" t="n">
        <v>37027.875</v>
      </c>
    </row>
    <row r="2732" customFormat="false" ht="12.75" hidden="false" customHeight="false" outlineLevel="0" collapsed="false">
      <c r="A2732" s="191" t="str">
        <f aca="false">B2732&amp;" "&amp;C2732&amp;" "&amp;D2732</f>
        <v>US Natural Gas Physical</v>
      </c>
      <c r="B2732" s="191" t="str">
        <f aca="false">IF((LEFT(N2732,2)="US"),"US","")</f>
        <v>US</v>
      </c>
      <c r="C2732" s="191" t="str">
        <f aca="false">M2732</f>
        <v>Natural Gas</v>
      </c>
      <c r="D2732" s="191" t="str">
        <f aca="false">IF(ISNUMBER(FIND("Phy",N2732))=TRUE(),"Physical","Financial")</f>
        <v>Physical</v>
      </c>
      <c r="E2732" s="191" t="n">
        <f aca="false">IF(VLOOKUP(S2732,'DD-Lookup'!$J$6:$L$50,3,FALSE())="Monthly",(YEAR(AC2732)-YEAR(AB2732))*12+MONTH(AC2732)-MONTH(AB2732)+1,(AC2732-AB2732+1))</f>
        <v>1</v>
      </c>
      <c r="F2732" s="220" t="n">
        <f aca="false">E2732*SUM(P2732:Q2732)</f>
        <v>5000</v>
      </c>
      <c r="G2732" s="196" t="n">
        <v>1247496</v>
      </c>
      <c r="H2732" s="197" t="n">
        <v>37026.3868055556</v>
      </c>
      <c r="I2732" s="0" t="s">
        <v>2021</v>
      </c>
      <c r="M2732" s="0" t="s">
        <v>927</v>
      </c>
      <c r="N2732" s="0" t="s">
        <v>1814</v>
      </c>
      <c r="O2732" s="0" t="s">
        <v>2370</v>
      </c>
      <c r="Q2732" s="198" t="n">
        <v>5000</v>
      </c>
      <c r="S2732" s="0" t="s">
        <v>1343</v>
      </c>
      <c r="T2732" s="0" t="s">
        <v>772</v>
      </c>
      <c r="U2732" s="200" t="n">
        <v>4.35</v>
      </c>
      <c r="V2732" s="0" t="s">
        <v>2840</v>
      </c>
      <c r="W2732" s="0" t="s">
        <v>1817</v>
      </c>
      <c r="X2732" s="0" t="s">
        <v>1818</v>
      </c>
      <c r="Y2732" s="0" t="s">
        <v>1376</v>
      </c>
      <c r="Z2732" s="0" t="s">
        <v>1819</v>
      </c>
      <c r="AA2732" s="0" t="n">
        <v>790087</v>
      </c>
      <c r="AB2732" s="197" t="n">
        <v>37027.875</v>
      </c>
      <c r="AC2732" s="197" t="n">
        <v>37027.875</v>
      </c>
    </row>
    <row r="2733" customFormat="false" ht="12.75" hidden="false" customHeight="false" outlineLevel="0" collapsed="false">
      <c r="A2733" s="191" t="str">
        <f aca="false">B2733&amp;" "&amp;C2733&amp;" "&amp;D2733</f>
        <v>US Power Physical</v>
      </c>
      <c r="B2733" s="191" t="str">
        <f aca="false">IF((LEFT(N2733,2)="US"),"US","")</f>
        <v>US</v>
      </c>
      <c r="C2733" s="191" t="str">
        <f aca="false">M2733</f>
        <v>Power</v>
      </c>
      <c r="D2733" s="191" t="str">
        <f aca="false">IF(ISNUMBER(FIND("Phy",N2733))=TRUE(),"Physical","Financial")</f>
        <v>Physical</v>
      </c>
      <c r="E2733" s="191" t="n">
        <f aca="false">IF(VLOOKUP(S2733,'DD-Lookup'!$J$6:$L$50,3,FALSE())="Monthly",(YEAR(AC2733)-YEAR(AB2733))*12+MONTH(AC2733)-MONTH(AB2733)+1,(AC2733-AB2733+1))</f>
        <v>3</v>
      </c>
      <c r="F2733" s="220" t="n">
        <f aca="false">E2733*SUM(P2733:Q2733)</f>
        <v>150</v>
      </c>
      <c r="G2733" s="196" t="n">
        <v>1247497</v>
      </c>
      <c r="H2733" s="197" t="n">
        <v>37026.3868171296</v>
      </c>
      <c r="I2733" s="0" t="s">
        <v>1225</v>
      </c>
      <c r="M2733" s="0" t="s">
        <v>72</v>
      </c>
      <c r="N2733" s="0" t="s">
        <v>1190</v>
      </c>
      <c r="O2733" s="0" t="s">
        <v>2841</v>
      </c>
      <c r="P2733" s="198" t="n">
        <v>50</v>
      </c>
      <c r="S2733" s="0" t="s">
        <v>781</v>
      </c>
      <c r="T2733" s="0" t="s">
        <v>772</v>
      </c>
      <c r="U2733" s="200" t="n">
        <v>51</v>
      </c>
      <c r="V2733" s="0" t="s">
        <v>1292</v>
      </c>
      <c r="W2733" s="0" t="s">
        <v>1232</v>
      </c>
      <c r="X2733" s="0" t="s">
        <v>1233</v>
      </c>
      <c r="Y2733" s="0" t="s">
        <v>1167</v>
      </c>
      <c r="Z2733" s="0" t="s">
        <v>628</v>
      </c>
      <c r="AA2733" s="0" t="n">
        <v>611234.1</v>
      </c>
      <c r="AB2733" s="197" t="n">
        <v>37040.875</v>
      </c>
      <c r="AC2733" s="197" t="n">
        <v>37042.875</v>
      </c>
    </row>
    <row r="2734" customFormat="false" ht="12.75" hidden="false" customHeight="false" outlineLevel="0" collapsed="false">
      <c r="A2734" s="191" t="str">
        <f aca="false">B2734&amp;" "&amp;C2734&amp;" "&amp;D2734</f>
        <v>US Natural Gas Physical</v>
      </c>
      <c r="B2734" s="191" t="str">
        <f aca="false">IF((LEFT(N2734,2)="US"),"US","")</f>
        <v>US</v>
      </c>
      <c r="C2734" s="191" t="str">
        <f aca="false">M2734</f>
        <v>Natural Gas</v>
      </c>
      <c r="D2734" s="191" t="str">
        <f aca="false">IF(ISNUMBER(FIND("Phy",N2734))=TRUE(),"Physical","Financial")</f>
        <v>Physical</v>
      </c>
      <c r="E2734" s="191" t="n">
        <f aca="false">IF(VLOOKUP(S2734,'DD-Lookup'!$J$6:$L$50,3,FALSE())="Monthly",(YEAR(AC2734)-YEAR(AB2734))*12+MONTH(AC2734)-MONTH(AB2734)+1,(AC2734-AB2734+1))</f>
        <v>1</v>
      </c>
      <c r="F2734" s="220" t="n">
        <f aca="false">E2734*SUM(P2734:Q2734)</f>
        <v>5000</v>
      </c>
      <c r="G2734" s="196" t="n">
        <v>1247498</v>
      </c>
      <c r="H2734" s="197" t="n">
        <v>37026.3868287037</v>
      </c>
      <c r="I2734" s="0" t="s">
        <v>1420</v>
      </c>
      <c r="M2734" s="0" t="s">
        <v>927</v>
      </c>
      <c r="N2734" s="0" t="s">
        <v>1371</v>
      </c>
      <c r="O2734" s="0" t="s">
        <v>1703</v>
      </c>
      <c r="P2734" s="198" t="n">
        <v>5000</v>
      </c>
      <c r="S2734" s="0" t="s">
        <v>1343</v>
      </c>
      <c r="T2734" s="0" t="s">
        <v>772</v>
      </c>
      <c r="U2734" s="200" t="n">
        <v>4.325</v>
      </c>
      <c r="V2734" s="0" t="s">
        <v>2039</v>
      </c>
      <c r="W2734" s="0" t="s">
        <v>1705</v>
      </c>
      <c r="X2734" s="0" t="s">
        <v>1676</v>
      </c>
      <c r="Y2734" s="0" t="s">
        <v>1376</v>
      </c>
      <c r="Z2734" s="0" t="s">
        <v>573</v>
      </c>
      <c r="AA2734" s="0" t="n">
        <v>790088</v>
      </c>
      <c r="AB2734" s="197" t="n">
        <v>37027.875</v>
      </c>
      <c r="AC2734" s="197" t="n">
        <v>37027.875</v>
      </c>
    </row>
    <row r="2735" customFormat="false" ht="12.75" hidden="false" customHeight="false" outlineLevel="0" collapsed="false">
      <c r="A2735" s="191" t="str">
        <f aca="false">B2735&amp;" "&amp;C2735&amp;" "&amp;D2735</f>
        <v> Natural Gas Physical</v>
      </c>
      <c r="B2735" s="191" t="str">
        <f aca="false">IF((LEFT(N2735,2)="US"),"US","")</f>
        <v/>
      </c>
      <c r="C2735" s="191" t="str">
        <f aca="false">M2735</f>
        <v>Natural Gas</v>
      </c>
      <c r="D2735" s="191" t="str">
        <f aca="false">IF(ISNUMBER(FIND("Phy",N2735))=TRUE(),"Physical","Financial")</f>
        <v>Physical</v>
      </c>
      <c r="E2735" s="191" t="n">
        <f aca="false">IF(VLOOKUP(S2735,'DD-Lookup'!$J$6:$L$50,3,FALSE())="Monthly",(YEAR(AC2735)-YEAR(AB2735))*12+MONTH(AC2735)-MONTH(AB2735)+1,(AC2735-AB2735+1))</f>
        <v>1</v>
      </c>
      <c r="F2735" s="220" t="n">
        <f aca="false">E2735*SUM(P2735:Q2735)</f>
        <v>5000</v>
      </c>
      <c r="G2735" s="196" t="n">
        <v>1247499</v>
      </c>
      <c r="H2735" s="197" t="n">
        <v>37026.3868402778</v>
      </c>
      <c r="I2735" s="0" t="s">
        <v>2262</v>
      </c>
      <c r="M2735" s="0" t="s">
        <v>927</v>
      </c>
      <c r="N2735" s="0" t="s">
        <v>1719</v>
      </c>
      <c r="O2735" s="0" t="s">
        <v>2300</v>
      </c>
      <c r="Q2735" s="198" t="n">
        <v>5000</v>
      </c>
      <c r="S2735" s="0" t="s">
        <v>327</v>
      </c>
      <c r="T2735" s="0" t="s">
        <v>1721</v>
      </c>
      <c r="U2735" s="200" t="n">
        <v>6.065</v>
      </c>
      <c r="V2735" s="0" t="s">
        <v>2426</v>
      </c>
      <c r="W2735" s="0" t="s">
        <v>1723</v>
      </c>
      <c r="X2735" s="0" t="s">
        <v>1724</v>
      </c>
      <c r="Y2735" s="0" t="s">
        <v>1376</v>
      </c>
      <c r="Z2735" s="0" t="s">
        <v>646</v>
      </c>
      <c r="AA2735" s="0" t="n">
        <v>790089</v>
      </c>
      <c r="AB2735" s="197" t="n">
        <v>37027.875</v>
      </c>
      <c r="AC2735" s="197" t="n">
        <v>37027.875</v>
      </c>
    </row>
    <row r="2736" customFormat="false" ht="12.75" hidden="false" customHeight="false" outlineLevel="0" collapsed="false">
      <c r="A2736" s="191" t="str">
        <f aca="false">B2736&amp;" "&amp;C2736&amp;" "&amp;D2736</f>
        <v>US Natural Gas Physical</v>
      </c>
      <c r="B2736" s="191" t="str">
        <f aca="false">IF((LEFT(N2736,2)="US"),"US","")</f>
        <v>US</v>
      </c>
      <c r="C2736" s="191" t="str">
        <f aca="false">M2736</f>
        <v>Natural Gas</v>
      </c>
      <c r="D2736" s="191" t="str">
        <f aca="false">IF(ISNUMBER(FIND("Phy",N2736))=TRUE(),"Physical","Financial")</f>
        <v>Physical</v>
      </c>
      <c r="E2736" s="191" t="n">
        <f aca="false">IF(VLOOKUP(S2736,'DD-Lookup'!$J$6:$L$50,3,FALSE())="Monthly",(YEAR(AC2736)-YEAR(AB2736))*12+MONTH(AC2736)-MONTH(AB2736)+1,(AC2736-AB2736+1))</f>
        <v>1</v>
      </c>
      <c r="F2736" s="220" t="n">
        <f aca="false">E2736*SUM(P2736:Q2736)</f>
        <v>5000</v>
      </c>
      <c r="G2736" s="196" t="n">
        <v>1247500</v>
      </c>
      <c r="H2736" s="197" t="n">
        <v>37026.386875</v>
      </c>
      <c r="I2736" s="0" t="s">
        <v>2434</v>
      </c>
      <c r="M2736" s="0" t="s">
        <v>927</v>
      </c>
      <c r="N2736" s="0" t="s">
        <v>1371</v>
      </c>
      <c r="O2736" s="0" t="s">
        <v>1423</v>
      </c>
      <c r="P2736" s="198" t="n">
        <v>5000</v>
      </c>
      <c r="S2736" s="0" t="s">
        <v>1343</v>
      </c>
      <c r="T2736" s="0" t="s">
        <v>772</v>
      </c>
      <c r="U2736" s="200" t="n">
        <v>4.325</v>
      </c>
      <c r="V2736" s="0" t="s">
        <v>2435</v>
      </c>
      <c r="W2736" s="0" t="s">
        <v>1424</v>
      </c>
      <c r="X2736" s="0" t="s">
        <v>1425</v>
      </c>
      <c r="Y2736" s="0" t="s">
        <v>1376</v>
      </c>
      <c r="Z2736" s="0" t="s">
        <v>573</v>
      </c>
      <c r="AA2736" s="0" t="n">
        <v>790090</v>
      </c>
      <c r="AB2736" s="197" t="n">
        <v>37027.875</v>
      </c>
      <c r="AC2736" s="197" t="n">
        <v>37027.875</v>
      </c>
    </row>
    <row r="2737" customFormat="false" ht="12.75" hidden="false" customHeight="false" outlineLevel="0" collapsed="false">
      <c r="A2737" s="191" t="str">
        <f aca="false">B2737&amp;" "&amp;C2737&amp;" "&amp;D2737</f>
        <v>US Natural Gas Financial</v>
      </c>
      <c r="B2737" s="191" t="str">
        <f aca="false">IF((LEFT(N2737,2)="US"),"US","")</f>
        <v>US</v>
      </c>
      <c r="C2737" s="191" t="str">
        <f aca="false">M2737</f>
        <v>Natural Gas</v>
      </c>
      <c r="D2737" s="191" t="str">
        <f aca="false">IF(ISNUMBER(FIND("Phy",N2737))=TRUE(),"Physical","Financial")</f>
        <v>Financial</v>
      </c>
      <c r="E2737" s="191" t="n">
        <f aca="false">IF(VLOOKUP(S2737,'DD-Lookup'!$J$6:$L$50,3,FALSE())="Monthly",(YEAR(AC2737)-YEAR(AB2737))*12+MONTH(AC2737)-MONTH(AB2737)+1,(AC2737-AB2737+1))</f>
        <v>31</v>
      </c>
      <c r="F2737" s="220" t="n">
        <f aca="false">E2737*SUM(P2737:Q2737)</f>
        <v>3100</v>
      </c>
      <c r="G2737" s="196" t="n">
        <v>1247501</v>
      </c>
      <c r="H2737" s="197" t="n">
        <v>37026.3868865741</v>
      </c>
      <c r="I2737" s="0" t="s">
        <v>1420</v>
      </c>
      <c r="M2737" s="0" t="s">
        <v>927</v>
      </c>
      <c r="N2737" s="0" t="s">
        <v>2331</v>
      </c>
      <c r="O2737" s="0" t="s">
        <v>2456</v>
      </c>
      <c r="P2737" s="198" t="n">
        <v>100</v>
      </c>
      <c r="S2737" s="0" t="s">
        <v>2060</v>
      </c>
      <c r="T2737" s="0" t="s">
        <v>772</v>
      </c>
      <c r="U2737" s="200" t="n">
        <v>0.1075</v>
      </c>
      <c r="V2737" s="0" t="s">
        <v>2457</v>
      </c>
      <c r="W2737" s="0" t="s">
        <v>2061</v>
      </c>
      <c r="X2737" s="0" t="s">
        <v>2062</v>
      </c>
      <c r="Y2737" s="0" t="s">
        <v>893</v>
      </c>
      <c r="Z2737" s="0" t="s">
        <v>573</v>
      </c>
      <c r="AA2737" s="0" t="s">
        <v>2842</v>
      </c>
      <c r="AB2737" s="197" t="n">
        <v>37073</v>
      </c>
      <c r="AC2737" s="197" t="n">
        <v>37103</v>
      </c>
      <c r="AD2737" s="0" t="n">
        <f aca="false">(AC2737-AB2737+1)*SUM(P2737:Q2737)</f>
        <v>3100</v>
      </c>
    </row>
    <row r="2738" customFormat="false" ht="12.75" hidden="false" customHeight="false" outlineLevel="0" collapsed="false">
      <c r="A2738" s="191" t="str">
        <f aca="false">B2738&amp;" "&amp;C2738&amp;" "&amp;D2738</f>
        <v>US Natural Gas Physical</v>
      </c>
      <c r="B2738" s="191" t="str">
        <f aca="false">IF((LEFT(N2738,2)="US"),"US","")</f>
        <v>US</v>
      </c>
      <c r="C2738" s="191" t="str">
        <f aca="false">M2738</f>
        <v>Natural Gas</v>
      </c>
      <c r="D2738" s="191" t="str">
        <f aca="false">IF(ISNUMBER(FIND("Phy",N2738))=TRUE(),"Physical","Financial")</f>
        <v>Physical</v>
      </c>
      <c r="E2738" s="191" t="n">
        <f aca="false">IF(VLOOKUP(S2738,'DD-Lookup'!$J$6:$L$50,3,FALSE())="Monthly",(YEAR(AC2738)-YEAR(AB2738))*12+MONTH(AC2738)-MONTH(AB2738)+1,(AC2738-AB2738+1))</f>
        <v>1</v>
      </c>
      <c r="F2738" s="220" t="n">
        <f aca="false">E2738*SUM(P2738:Q2738)</f>
        <v>5000</v>
      </c>
      <c r="G2738" s="196" t="n">
        <v>1247504</v>
      </c>
      <c r="H2738" s="197" t="n">
        <v>37026.3869328704</v>
      </c>
      <c r="I2738" s="0" t="s">
        <v>2021</v>
      </c>
      <c r="M2738" s="0" t="s">
        <v>927</v>
      </c>
      <c r="N2738" s="0" t="s">
        <v>1371</v>
      </c>
      <c r="O2738" s="0" t="s">
        <v>1703</v>
      </c>
      <c r="Q2738" s="198" t="n">
        <v>5000</v>
      </c>
      <c r="S2738" s="0" t="s">
        <v>1343</v>
      </c>
      <c r="T2738" s="0" t="s">
        <v>772</v>
      </c>
      <c r="U2738" s="200" t="n">
        <v>4.35</v>
      </c>
      <c r="V2738" s="0" t="s">
        <v>2843</v>
      </c>
      <c r="W2738" s="0" t="s">
        <v>1705</v>
      </c>
      <c r="X2738" s="0" t="s">
        <v>1676</v>
      </c>
      <c r="Y2738" s="0" t="s">
        <v>1376</v>
      </c>
      <c r="Z2738" s="0" t="s">
        <v>573</v>
      </c>
      <c r="AA2738" s="0" t="n">
        <v>790091</v>
      </c>
      <c r="AB2738" s="197" t="n">
        <v>37027.875</v>
      </c>
      <c r="AC2738" s="197" t="n">
        <v>37027.875</v>
      </c>
    </row>
    <row r="2739" customFormat="false" ht="12.75" hidden="false" customHeight="false" outlineLevel="0" collapsed="false">
      <c r="A2739" s="191" t="str">
        <f aca="false">B2739&amp;" "&amp;C2739&amp;" "&amp;D2739</f>
        <v>US Natural Gas Physical</v>
      </c>
      <c r="B2739" s="191" t="str">
        <f aca="false">IF((LEFT(N2739,2)="US"),"US","")</f>
        <v>US</v>
      </c>
      <c r="C2739" s="191" t="str">
        <f aca="false">M2739</f>
        <v>Natural Gas</v>
      </c>
      <c r="D2739" s="191" t="str">
        <f aca="false">IF(ISNUMBER(FIND("Phy",N2739))=TRUE(),"Physical","Financial")</f>
        <v>Physical</v>
      </c>
      <c r="E2739" s="191" t="n">
        <f aca="false">IF(VLOOKUP(S2739,'DD-Lookup'!$J$6:$L$50,3,FALSE())="Monthly",(YEAR(AC2739)-YEAR(AB2739))*12+MONTH(AC2739)-MONTH(AB2739)+1,(AC2739-AB2739+1))</f>
        <v>1</v>
      </c>
      <c r="F2739" s="220" t="n">
        <f aca="false">E2739*SUM(P2739:Q2739)</f>
        <v>7500</v>
      </c>
      <c r="G2739" s="196" t="n">
        <v>1247505</v>
      </c>
      <c r="H2739" s="197" t="n">
        <v>37026.3870023148</v>
      </c>
      <c r="I2739" s="0" t="s">
        <v>1770</v>
      </c>
      <c r="M2739" s="0" t="s">
        <v>927</v>
      </c>
      <c r="N2739" s="0" t="s">
        <v>1371</v>
      </c>
      <c r="O2739" s="0" t="s">
        <v>2038</v>
      </c>
      <c r="P2739" s="198" t="n">
        <v>7500</v>
      </c>
      <c r="S2739" s="0" t="s">
        <v>1343</v>
      </c>
      <c r="T2739" s="0" t="s">
        <v>772</v>
      </c>
      <c r="U2739" s="200" t="n">
        <v>4.425</v>
      </c>
      <c r="V2739" s="0" t="s">
        <v>1771</v>
      </c>
      <c r="W2739" s="0" t="s">
        <v>1555</v>
      </c>
      <c r="X2739" s="0" t="s">
        <v>1556</v>
      </c>
      <c r="Y2739" s="0" t="s">
        <v>1376</v>
      </c>
      <c r="Z2739" s="0" t="s">
        <v>573</v>
      </c>
      <c r="AA2739" s="0" t="n">
        <v>790092</v>
      </c>
      <c r="AB2739" s="197" t="n">
        <v>37027.875</v>
      </c>
      <c r="AC2739" s="197" t="n">
        <v>37027.875</v>
      </c>
    </row>
    <row r="2740" customFormat="false" ht="12.75" hidden="false" customHeight="false" outlineLevel="0" collapsed="false">
      <c r="A2740" s="191" t="str">
        <f aca="false">B2740&amp;" "&amp;C2740&amp;" "&amp;D2740</f>
        <v>US Natural Gas Physical</v>
      </c>
      <c r="B2740" s="191" t="str">
        <f aca="false">IF((LEFT(N2740,2)="US"),"US","")</f>
        <v>US</v>
      </c>
      <c r="C2740" s="191" t="str">
        <f aca="false">M2740</f>
        <v>Natural Gas</v>
      </c>
      <c r="D2740" s="191" t="str">
        <f aca="false">IF(ISNUMBER(FIND("Phy",N2740))=TRUE(),"Physical","Financial")</f>
        <v>Physical</v>
      </c>
      <c r="E2740" s="191" t="n">
        <f aca="false">IF(VLOOKUP(S2740,'DD-Lookup'!$J$6:$L$50,3,FALSE())="Monthly",(YEAR(AC2740)-YEAR(AB2740))*12+MONTH(AC2740)-MONTH(AB2740)+1,(AC2740-AB2740+1))</f>
        <v>1</v>
      </c>
      <c r="F2740" s="220" t="n">
        <f aca="false">E2740*SUM(P2740:Q2740)</f>
        <v>5000</v>
      </c>
      <c r="G2740" s="196" t="n">
        <v>1247507</v>
      </c>
      <c r="H2740" s="197" t="n">
        <v>37026.387025463</v>
      </c>
      <c r="I2740" s="0" t="s">
        <v>2720</v>
      </c>
      <c r="M2740" s="0" t="s">
        <v>927</v>
      </c>
      <c r="N2740" s="0" t="s">
        <v>1371</v>
      </c>
      <c r="O2740" s="0" t="s">
        <v>1703</v>
      </c>
      <c r="P2740" s="198" t="n">
        <v>5000</v>
      </c>
      <c r="S2740" s="0" t="s">
        <v>1343</v>
      </c>
      <c r="T2740" s="0" t="s">
        <v>772</v>
      </c>
      <c r="U2740" s="200" t="n">
        <v>4.325</v>
      </c>
      <c r="V2740" s="0" t="s">
        <v>2721</v>
      </c>
      <c r="W2740" s="0" t="s">
        <v>1705</v>
      </c>
      <c r="X2740" s="0" t="s">
        <v>1676</v>
      </c>
      <c r="Y2740" s="0" t="s">
        <v>1376</v>
      </c>
      <c r="Z2740" s="0" t="s">
        <v>573</v>
      </c>
      <c r="AA2740" s="0" t="n">
        <v>790093</v>
      </c>
      <c r="AB2740" s="197" t="n">
        <v>37027.875</v>
      </c>
      <c r="AC2740" s="197" t="n">
        <v>37027.875</v>
      </c>
    </row>
    <row r="2741" customFormat="false" ht="12.75" hidden="false" customHeight="false" outlineLevel="0" collapsed="false">
      <c r="A2741" s="191" t="str">
        <f aca="false">B2741&amp;" "&amp;C2741&amp;" "&amp;D2741</f>
        <v>US Natural Gas Physical</v>
      </c>
      <c r="B2741" s="191" t="str">
        <f aca="false">IF((LEFT(N2741,2)="US"),"US","")</f>
        <v>US</v>
      </c>
      <c r="C2741" s="191" t="str">
        <f aca="false">M2741</f>
        <v>Natural Gas</v>
      </c>
      <c r="D2741" s="191" t="str">
        <f aca="false">IF(ISNUMBER(FIND("Phy",N2741))=TRUE(),"Physical","Financial")</f>
        <v>Physical</v>
      </c>
      <c r="E2741" s="191" t="n">
        <f aca="false">IF(VLOOKUP(S2741,'DD-Lookup'!$J$6:$L$50,3,FALSE())="Monthly",(YEAR(AC2741)-YEAR(AB2741))*12+MONTH(AC2741)-MONTH(AB2741)+1,(AC2741-AB2741+1))</f>
        <v>1</v>
      </c>
      <c r="F2741" s="220" t="n">
        <f aca="false">E2741*SUM(P2741:Q2741)</f>
        <v>5000</v>
      </c>
      <c r="G2741" s="196" t="n">
        <v>1247506</v>
      </c>
      <c r="H2741" s="197" t="n">
        <v>37026.387025463</v>
      </c>
      <c r="I2741" s="0" t="s">
        <v>1535</v>
      </c>
      <c r="M2741" s="0" t="s">
        <v>927</v>
      </c>
      <c r="N2741" s="0" t="s">
        <v>1371</v>
      </c>
      <c r="O2741" s="0" t="s">
        <v>1457</v>
      </c>
      <c r="P2741" s="198" t="n">
        <v>5000</v>
      </c>
      <c r="S2741" s="0" t="s">
        <v>1343</v>
      </c>
      <c r="T2741" s="0" t="s">
        <v>772</v>
      </c>
      <c r="U2741" s="200" t="n">
        <v>4.4</v>
      </c>
      <c r="V2741" s="0" t="s">
        <v>2638</v>
      </c>
      <c r="W2741" s="0" t="s">
        <v>1459</v>
      </c>
      <c r="X2741" s="0" t="s">
        <v>1460</v>
      </c>
      <c r="Y2741" s="0" t="s">
        <v>1376</v>
      </c>
      <c r="Z2741" s="0" t="s">
        <v>573</v>
      </c>
      <c r="AA2741" s="0" t="n">
        <v>790094</v>
      </c>
      <c r="AB2741" s="197" t="n">
        <v>37027.875</v>
      </c>
      <c r="AC2741" s="197" t="n">
        <v>37027.875</v>
      </c>
    </row>
    <row r="2742" customFormat="false" ht="12.75" hidden="false" customHeight="false" outlineLevel="0" collapsed="false">
      <c r="A2742" s="191" t="str">
        <f aca="false">B2742&amp;" "&amp;C2742&amp;" "&amp;D2742</f>
        <v>US Natural Gas Physical</v>
      </c>
      <c r="B2742" s="191" t="str">
        <f aca="false">IF((LEFT(N2742,2)="US"),"US","")</f>
        <v>US</v>
      </c>
      <c r="C2742" s="191" t="str">
        <f aca="false">M2742</f>
        <v>Natural Gas</v>
      </c>
      <c r="D2742" s="191" t="str">
        <f aca="false">IF(ISNUMBER(FIND("Phy",N2742))=TRUE(),"Physical","Financial")</f>
        <v>Physical</v>
      </c>
      <c r="E2742" s="191" t="n">
        <f aca="false">IF(VLOOKUP(S2742,'DD-Lookup'!$J$6:$L$50,3,FALSE())="Monthly",(YEAR(AC2742)-YEAR(AB2742))*12+MONTH(AC2742)-MONTH(AB2742)+1,(AC2742-AB2742+1))</f>
        <v>1</v>
      </c>
      <c r="F2742" s="220" t="n">
        <f aca="false">E2742*SUM(P2742:Q2742)</f>
        <v>10000</v>
      </c>
      <c r="G2742" s="196" t="n">
        <v>1247508</v>
      </c>
      <c r="H2742" s="197" t="n">
        <v>37026.3870949074</v>
      </c>
      <c r="I2742" s="0" t="s">
        <v>1251</v>
      </c>
      <c r="M2742" s="0" t="s">
        <v>927</v>
      </c>
      <c r="N2742" s="0" t="s">
        <v>1371</v>
      </c>
      <c r="O2742" s="0" t="s">
        <v>1372</v>
      </c>
      <c r="P2742" s="198" t="n">
        <v>10000</v>
      </c>
      <c r="S2742" s="0" t="s">
        <v>1343</v>
      </c>
      <c r="T2742" s="0" t="s">
        <v>772</v>
      </c>
      <c r="U2742" s="200" t="n">
        <v>4.5575</v>
      </c>
      <c r="V2742" s="0" t="s">
        <v>1373</v>
      </c>
      <c r="W2742" s="0" t="s">
        <v>1374</v>
      </c>
      <c r="X2742" s="0" t="s">
        <v>1375</v>
      </c>
      <c r="Y2742" s="0" t="s">
        <v>1376</v>
      </c>
      <c r="Z2742" s="0" t="s">
        <v>573</v>
      </c>
      <c r="AA2742" s="0" t="n">
        <v>790095</v>
      </c>
      <c r="AB2742" s="197" t="n">
        <v>37027.875</v>
      </c>
      <c r="AC2742" s="197" t="n">
        <v>37027.875</v>
      </c>
    </row>
    <row r="2743" customFormat="false" ht="12.75" hidden="false" customHeight="false" outlineLevel="0" collapsed="false">
      <c r="A2743" s="191" t="str">
        <f aca="false">B2743&amp;" "&amp;C2743&amp;" "&amp;D2743</f>
        <v> Natural Gas Physical</v>
      </c>
      <c r="B2743" s="191" t="str">
        <f aca="false">IF((LEFT(N2743,2)="US"),"US","")</f>
        <v/>
      </c>
      <c r="C2743" s="191" t="str">
        <f aca="false">M2743</f>
        <v>Natural Gas</v>
      </c>
      <c r="D2743" s="191" t="str">
        <f aca="false">IF(ISNUMBER(FIND("Phy",N2743))=TRUE(),"Physical","Financial")</f>
        <v>Physical</v>
      </c>
      <c r="E2743" s="191" t="n">
        <f aca="false">IF(VLOOKUP(S2743,'DD-Lookup'!$J$6:$L$50,3,FALSE())="Monthly",(YEAR(AC2743)-YEAR(AB2743))*12+MONTH(AC2743)-MONTH(AB2743)+1,(AC2743-AB2743+1))</f>
        <v>1</v>
      </c>
      <c r="F2743" s="220" t="n">
        <f aca="false">E2743*SUM(P2743:Q2743)</f>
        <v>5000</v>
      </c>
      <c r="G2743" s="196" t="n">
        <v>1247509</v>
      </c>
      <c r="H2743" s="197" t="n">
        <v>37026.3871180556</v>
      </c>
      <c r="I2743" s="0" t="s">
        <v>1180</v>
      </c>
      <c r="M2743" s="0" t="s">
        <v>927</v>
      </c>
      <c r="N2743" s="0" t="s">
        <v>1719</v>
      </c>
      <c r="O2743" s="0" t="s">
        <v>1720</v>
      </c>
      <c r="Q2743" s="198" t="n">
        <v>5000</v>
      </c>
      <c r="S2743" s="0" t="s">
        <v>327</v>
      </c>
      <c r="T2743" s="0" t="s">
        <v>1721</v>
      </c>
      <c r="U2743" s="200" t="n">
        <v>6.045</v>
      </c>
      <c r="V2743" s="0" t="s">
        <v>2650</v>
      </c>
      <c r="W2743" s="0" t="s">
        <v>1723</v>
      </c>
      <c r="X2743" s="0" t="s">
        <v>1724</v>
      </c>
      <c r="Y2743" s="0" t="s">
        <v>1376</v>
      </c>
      <c r="Z2743" s="0" t="s">
        <v>646</v>
      </c>
      <c r="AA2743" s="0" t="n">
        <v>790096</v>
      </c>
      <c r="AB2743" s="197" t="n">
        <v>37026.875</v>
      </c>
      <c r="AC2743" s="197" t="n">
        <v>37026.875</v>
      </c>
    </row>
    <row r="2744" customFormat="false" ht="12.75" hidden="false" customHeight="false" outlineLevel="0" collapsed="false">
      <c r="A2744" s="191" t="str">
        <f aca="false">B2744&amp;" "&amp;C2744&amp;" "&amp;D2744</f>
        <v>US Natural Gas Physical</v>
      </c>
      <c r="B2744" s="191" t="str">
        <f aca="false">IF((LEFT(N2744,2)="US"),"US","")</f>
        <v>US</v>
      </c>
      <c r="C2744" s="191" t="str">
        <f aca="false">M2744</f>
        <v>Natural Gas</v>
      </c>
      <c r="D2744" s="191" t="str">
        <f aca="false">IF(ISNUMBER(FIND("Phy",N2744))=TRUE(),"Physical","Financial")</f>
        <v>Physical</v>
      </c>
      <c r="E2744" s="191" t="n">
        <f aca="false">IF(VLOOKUP(S2744,'DD-Lookup'!$J$6:$L$50,3,FALSE())="Monthly",(YEAR(AC2744)-YEAR(AB2744))*12+MONTH(AC2744)-MONTH(AB2744)+1,(AC2744-AB2744+1))</f>
        <v>1</v>
      </c>
      <c r="F2744" s="220" t="n">
        <f aca="false">E2744*SUM(P2744:Q2744)</f>
        <v>1667</v>
      </c>
      <c r="G2744" s="196" t="n">
        <v>1247510</v>
      </c>
      <c r="H2744" s="197" t="n">
        <v>37026.3871527778</v>
      </c>
      <c r="I2744" s="0" t="s">
        <v>1340</v>
      </c>
      <c r="M2744" s="0" t="s">
        <v>927</v>
      </c>
      <c r="N2744" s="0" t="s">
        <v>1371</v>
      </c>
      <c r="O2744" s="0" t="s">
        <v>1612</v>
      </c>
      <c r="P2744" s="198" t="n">
        <v>1667</v>
      </c>
      <c r="S2744" s="0" t="s">
        <v>1343</v>
      </c>
      <c r="T2744" s="0" t="s">
        <v>772</v>
      </c>
      <c r="U2744" s="200" t="n">
        <v>4.66</v>
      </c>
      <c r="V2744" s="0" t="s">
        <v>2834</v>
      </c>
      <c r="W2744" s="0" t="s">
        <v>1614</v>
      </c>
      <c r="X2744" s="0" t="s">
        <v>1615</v>
      </c>
      <c r="Y2744" s="0" t="s">
        <v>1376</v>
      </c>
      <c r="Z2744" s="0" t="s">
        <v>573</v>
      </c>
      <c r="AA2744" s="0" t="n">
        <v>790097</v>
      </c>
      <c r="AB2744" s="197" t="n">
        <v>37027.875</v>
      </c>
      <c r="AC2744" s="197" t="n">
        <v>37027.875</v>
      </c>
    </row>
    <row r="2745" customFormat="false" ht="12.75" hidden="false" customHeight="false" outlineLevel="0" collapsed="false">
      <c r="A2745" s="191" t="str">
        <f aca="false">B2745&amp;" "&amp;C2745&amp;" "&amp;D2745</f>
        <v>US Natural Gas Physical</v>
      </c>
      <c r="B2745" s="191" t="str">
        <f aca="false">IF((LEFT(N2745,2)="US"),"US","")</f>
        <v>US</v>
      </c>
      <c r="C2745" s="191" t="str">
        <f aca="false">M2745</f>
        <v>Natural Gas</v>
      </c>
      <c r="D2745" s="191" t="str">
        <f aca="false">IF(ISNUMBER(FIND("Phy",N2745))=TRUE(),"Physical","Financial")</f>
        <v>Physical</v>
      </c>
      <c r="E2745" s="191" t="n">
        <f aca="false">IF(VLOOKUP(S2745,'DD-Lookup'!$J$6:$L$50,3,FALSE())="Monthly",(YEAR(AC2745)-YEAR(AB2745))*12+MONTH(AC2745)-MONTH(AB2745)+1,(AC2745-AB2745+1))</f>
        <v>1</v>
      </c>
      <c r="F2745" s="220" t="n">
        <f aca="false">E2745*SUM(P2745:Q2745)</f>
        <v>10000</v>
      </c>
      <c r="G2745" s="196" t="n">
        <v>1247512</v>
      </c>
      <c r="H2745" s="197" t="n">
        <v>37026.3871759259</v>
      </c>
      <c r="I2745" s="0" t="s">
        <v>1661</v>
      </c>
      <c r="M2745" s="0" t="s">
        <v>927</v>
      </c>
      <c r="N2745" s="0" t="s">
        <v>1371</v>
      </c>
      <c r="O2745" s="0" t="s">
        <v>1566</v>
      </c>
      <c r="P2745" s="198" t="n">
        <v>10000</v>
      </c>
      <c r="S2745" s="0" t="s">
        <v>1343</v>
      </c>
      <c r="T2745" s="0" t="s">
        <v>772</v>
      </c>
      <c r="U2745" s="200" t="n">
        <v>4.4</v>
      </c>
      <c r="V2745" s="0" t="s">
        <v>2166</v>
      </c>
      <c r="W2745" s="0" t="s">
        <v>1567</v>
      </c>
      <c r="X2745" s="0" t="s">
        <v>1568</v>
      </c>
      <c r="Y2745" s="0" t="s">
        <v>1376</v>
      </c>
      <c r="Z2745" s="0" t="s">
        <v>573</v>
      </c>
      <c r="AA2745" s="0" t="n">
        <v>790098</v>
      </c>
      <c r="AB2745" s="197" t="n">
        <v>37027.875</v>
      </c>
      <c r="AC2745" s="197" t="n">
        <v>37027.875</v>
      </c>
    </row>
    <row r="2746" customFormat="false" ht="12.75" hidden="false" customHeight="false" outlineLevel="0" collapsed="false">
      <c r="A2746" s="191" t="str">
        <f aca="false">B2746&amp;" "&amp;C2746&amp;" "&amp;D2746</f>
        <v>US Crude Physical</v>
      </c>
      <c r="B2746" s="191" t="str">
        <f aca="false">IF((LEFT(N2746,2)="US"),"US","")</f>
        <v>US</v>
      </c>
      <c r="C2746" s="191" t="str">
        <f aca="false">M2746</f>
        <v>Crude</v>
      </c>
      <c r="D2746" s="191" t="str">
        <f aca="false">IF(ISNUMBER(FIND("Phy",N2746))=TRUE(),"Physical","Financial")</f>
        <v>Physical</v>
      </c>
      <c r="E2746" s="191" t="n">
        <f aca="false">IF(VLOOKUP(S2746,'DD-Lookup'!$J$6:$L$50,3,FALSE())="Monthly",(YEAR(AC2746)-YEAR(AB2746))*12+MONTH(AC2746)-MONTH(AB2746)+1,(AC2746-AB2746+1))</f>
        <v>30</v>
      </c>
      <c r="F2746" s="220" t="n">
        <f aca="false">E2746*SUM(P2746:Q2746)</f>
        <v>30000</v>
      </c>
      <c r="G2746" s="196" t="n">
        <v>1247513</v>
      </c>
      <c r="H2746" s="197" t="n">
        <v>37026.3871875</v>
      </c>
      <c r="I2746" s="0" t="s">
        <v>1606</v>
      </c>
      <c r="M2746" s="0" t="s">
        <v>60</v>
      </c>
      <c r="N2746" s="0" t="s">
        <v>2558</v>
      </c>
      <c r="O2746" s="0" t="s">
        <v>2844</v>
      </c>
      <c r="P2746" s="198" t="n">
        <v>1000</v>
      </c>
      <c r="S2746" s="0" t="s">
        <v>2560</v>
      </c>
      <c r="T2746" s="0" t="s">
        <v>772</v>
      </c>
      <c r="U2746" s="200" t="n">
        <v>-0.38</v>
      </c>
      <c r="V2746" s="0" t="s">
        <v>2349</v>
      </c>
      <c r="W2746" s="0" t="s">
        <v>2492</v>
      </c>
      <c r="X2746" s="0" t="s">
        <v>2562</v>
      </c>
      <c r="Y2746" s="0" t="s">
        <v>893</v>
      </c>
      <c r="Z2746" s="0" t="s">
        <v>2563</v>
      </c>
      <c r="AA2746" s="0" t="s">
        <v>2845</v>
      </c>
      <c r="AB2746" s="197" t="n">
        <v>37043.875</v>
      </c>
      <c r="AC2746" s="197" t="n">
        <v>37072.875</v>
      </c>
    </row>
    <row r="2747" customFormat="false" ht="12.75" hidden="false" customHeight="false" outlineLevel="0" collapsed="false">
      <c r="A2747" s="191" t="str">
        <f aca="false">B2747&amp;" "&amp;C2747&amp;" "&amp;D2747</f>
        <v> Natural Gas Physical</v>
      </c>
      <c r="B2747" s="191" t="str">
        <f aca="false">IF((LEFT(N2747,2)="US"),"US","")</f>
        <v/>
      </c>
      <c r="C2747" s="191" t="str">
        <f aca="false">M2747</f>
        <v>Natural Gas</v>
      </c>
      <c r="D2747" s="191" t="str">
        <f aca="false">IF(ISNUMBER(FIND("Phy",N2747))=TRUE(),"Physical","Financial")</f>
        <v>Physical</v>
      </c>
      <c r="E2747" s="191" t="n">
        <f aca="false">IF(VLOOKUP(S2747,'DD-Lookup'!$J$6:$L$50,3,FALSE())="Monthly",(YEAR(AC2747)-YEAR(AB2747))*12+MONTH(AC2747)-MONTH(AB2747)+1,(AC2747-AB2747+1))</f>
        <v>30</v>
      </c>
      <c r="F2747" s="220" t="n">
        <f aca="false">E2747*SUM(P2747:Q2747)</f>
        <v>150000</v>
      </c>
      <c r="G2747" s="196" t="n">
        <v>1247514</v>
      </c>
      <c r="H2747" s="197" t="n">
        <v>37026.3872222222</v>
      </c>
      <c r="I2747" s="0" t="s">
        <v>1485</v>
      </c>
      <c r="M2747" s="0" t="s">
        <v>927</v>
      </c>
      <c r="N2747" s="0" t="s">
        <v>1719</v>
      </c>
      <c r="O2747" s="0" t="s">
        <v>2554</v>
      </c>
      <c r="P2747" s="198" t="n">
        <v>5000</v>
      </c>
      <c r="S2747" s="0" t="s">
        <v>327</v>
      </c>
      <c r="T2747" s="0" t="s">
        <v>1721</v>
      </c>
      <c r="U2747" s="200" t="n">
        <v>6.115</v>
      </c>
      <c r="V2747" s="0" t="s">
        <v>2846</v>
      </c>
      <c r="W2747" s="0" t="s">
        <v>2317</v>
      </c>
      <c r="X2747" s="0" t="s">
        <v>1724</v>
      </c>
      <c r="Y2747" s="0" t="s">
        <v>1376</v>
      </c>
      <c r="Z2747" s="0" t="s">
        <v>646</v>
      </c>
      <c r="AA2747" s="0" t="n">
        <v>790099</v>
      </c>
      <c r="AB2747" s="197" t="n">
        <v>37043.875</v>
      </c>
      <c r="AC2747" s="197" t="n">
        <v>37072.875</v>
      </c>
    </row>
    <row r="2748" customFormat="false" ht="12.75" hidden="false" customHeight="false" outlineLevel="0" collapsed="false">
      <c r="A2748" s="191" t="str">
        <f aca="false">B2748&amp;" "&amp;C2748&amp;" "&amp;D2748</f>
        <v>US Natural Gas Physical</v>
      </c>
      <c r="B2748" s="191" t="str">
        <f aca="false">IF((LEFT(N2748,2)="US"),"US","")</f>
        <v>US</v>
      </c>
      <c r="C2748" s="191" t="str">
        <f aca="false">M2748</f>
        <v>Natural Gas</v>
      </c>
      <c r="D2748" s="191" t="str">
        <f aca="false">IF(ISNUMBER(FIND("Phy",N2748))=TRUE(),"Physical","Financial")</f>
        <v>Physical</v>
      </c>
      <c r="E2748" s="191" t="n">
        <f aca="false">IF(VLOOKUP(S2748,'DD-Lookup'!$J$6:$L$50,3,FALSE())="Monthly",(YEAR(AC2748)-YEAR(AB2748))*12+MONTH(AC2748)-MONTH(AB2748)+1,(AC2748-AB2748+1))</f>
        <v>1</v>
      </c>
      <c r="F2748" s="220" t="n">
        <f aca="false">E2748*SUM(P2748:Q2748)</f>
        <v>2500</v>
      </c>
      <c r="G2748" s="196" t="n">
        <v>1247515</v>
      </c>
      <c r="H2748" s="197" t="n">
        <v>37026.3872222222</v>
      </c>
      <c r="I2748" s="0" t="s">
        <v>625</v>
      </c>
      <c r="M2748" s="0" t="s">
        <v>927</v>
      </c>
      <c r="N2748" s="0" t="s">
        <v>1371</v>
      </c>
      <c r="O2748" s="0" t="s">
        <v>1423</v>
      </c>
      <c r="Q2748" s="198" t="n">
        <v>2500</v>
      </c>
      <c r="S2748" s="0" t="s">
        <v>1343</v>
      </c>
      <c r="T2748" s="0" t="s">
        <v>772</v>
      </c>
      <c r="U2748" s="200" t="n">
        <v>4.33</v>
      </c>
      <c r="V2748" s="0" t="s">
        <v>1496</v>
      </c>
      <c r="W2748" s="0" t="s">
        <v>1424</v>
      </c>
      <c r="X2748" s="0" t="s">
        <v>1425</v>
      </c>
      <c r="Y2748" s="0" t="s">
        <v>1376</v>
      </c>
      <c r="Z2748" s="0" t="s">
        <v>573</v>
      </c>
      <c r="AA2748" s="0" t="n">
        <v>790100</v>
      </c>
      <c r="AB2748" s="197" t="n">
        <v>37027.875</v>
      </c>
      <c r="AC2748" s="197" t="n">
        <v>37027.875</v>
      </c>
    </row>
    <row r="2749" customFormat="false" ht="12.75" hidden="false" customHeight="false" outlineLevel="0" collapsed="false">
      <c r="A2749" s="191" t="str">
        <f aca="false">B2749&amp;" "&amp;C2749&amp;" "&amp;D2749</f>
        <v>US Natural Gas Physical</v>
      </c>
      <c r="B2749" s="191" t="str">
        <f aca="false">IF((LEFT(N2749,2)="US"),"US","")</f>
        <v>US</v>
      </c>
      <c r="C2749" s="191" t="str">
        <f aca="false">M2749</f>
        <v>Natural Gas</v>
      </c>
      <c r="D2749" s="191" t="str">
        <f aca="false">IF(ISNUMBER(FIND("Phy",N2749))=TRUE(),"Physical","Financial")</f>
        <v>Physical</v>
      </c>
      <c r="E2749" s="191" t="n">
        <f aca="false">IF(VLOOKUP(S2749,'DD-Lookup'!$J$6:$L$50,3,FALSE())="Monthly",(YEAR(AC2749)-YEAR(AB2749))*12+MONTH(AC2749)-MONTH(AB2749)+1,(AC2749-AB2749+1))</f>
        <v>1</v>
      </c>
      <c r="F2749" s="220" t="n">
        <f aca="false">E2749*SUM(P2749:Q2749)</f>
        <v>10000</v>
      </c>
      <c r="G2749" s="196" t="n">
        <v>1247516</v>
      </c>
      <c r="H2749" s="197" t="n">
        <v>37026.3872569444</v>
      </c>
      <c r="I2749" s="0" t="s">
        <v>609</v>
      </c>
      <c r="M2749" s="0" t="s">
        <v>927</v>
      </c>
      <c r="N2749" s="0" t="s">
        <v>1371</v>
      </c>
      <c r="O2749" s="0" t="s">
        <v>1372</v>
      </c>
      <c r="Q2749" s="198" t="n">
        <v>10000</v>
      </c>
      <c r="S2749" s="0" t="s">
        <v>1343</v>
      </c>
      <c r="T2749" s="0" t="s">
        <v>772</v>
      </c>
      <c r="U2749" s="200" t="n">
        <v>4.5588</v>
      </c>
      <c r="V2749" s="0" t="s">
        <v>1453</v>
      </c>
      <c r="W2749" s="0" t="s">
        <v>1374</v>
      </c>
      <c r="X2749" s="0" t="s">
        <v>1375</v>
      </c>
      <c r="Y2749" s="0" t="s">
        <v>1376</v>
      </c>
      <c r="Z2749" s="0" t="s">
        <v>573</v>
      </c>
      <c r="AA2749" s="0" t="n">
        <v>790101</v>
      </c>
      <c r="AB2749" s="197" t="n">
        <v>37027.875</v>
      </c>
      <c r="AC2749" s="197" t="n">
        <v>37027.875</v>
      </c>
    </row>
    <row r="2750" customFormat="false" ht="12.75" hidden="false" customHeight="false" outlineLevel="0" collapsed="false">
      <c r="A2750" s="191" t="str">
        <f aca="false">B2750&amp;" "&amp;C2750&amp;" "&amp;D2750</f>
        <v>US Natural Gas Physical</v>
      </c>
      <c r="B2750" s="191" t="str">
        <f aca="false">IF((LEFT(N2750,2)="US"),"US","")</f>
        <v>US</v>
      </c>
      <c r="C2750" s="191" t="str">
        <f aca="false">M2750</f>
        <v>Natural Gas</v>
      </c>
      <c r="D2750" s="191" t="str">
        <f aca="false">IF(ISNUMBER(FIND("Phy",N2750))=TRUE(),"Physical","Financial")</f>
        <v>Physical</v>
      </c>
      <c r="E2750" s="191" t="n">
        <f aca="false">IF(VLOOKUP(S2750,'DD-Lookup'!$J$6:$L$50,3,FALSE())="Monthly",(YEAR(AC2750)-YEAR(AB2750))*12+MONTH(AC2750)-MONTH(AB2750)+1,(AC2750-AB2750+1))</f>
        <v>1</v>
      </c>
      <c r="F2750" s="220" t="n">
        <f aca="false">E2750*SUM(P2750:Q2750)</f>
        <v>288</v>
      </c>
      <c r="G2750" s="196" t="n">
        <v>1247517</v>
      </c>
      <c r="H2750" s="197" t="n">
        <v>37026.3872569444</v>
      </c>
      <c r="I2750" s="0" t="s">
        <v>1352</v>
      </c>
      <c r="M2750" s="0" t="s">
        <v>927</v>
      </c>
      <c r="N2750" s="0" t="s">
        <v>1371</v>
      </c>
      <c r="O2750" s="0" t="s">
        <v>1423</v>
      </c>
      <c r="Q2750" s="198" t="n">
        <v>288</v>
      </c>
      <c r="S2750" s="0" t="s">
        <v>1343</v>
      </c>
      <c r="T2750" s="0" t="s">
        <v>772</v>
      </c>
      <c r="U2750" s="200" t="n">
        <v>4.33</v>
      </c>
      <c r="V2750" s="0" t="s">
        <v>2847</v>
      </c>
      <c r="W2750" s="0" t="s">
        <v>1424</v>
      </c>
      <c r="X2750" s="0" t="s">
        <v>1425</v>
      </c>
      <c r="Y2750" s="0" t="s">
        <v>1376</v>
      </c>
      <c r="Z2750" s="0" t="s">
        <v>573</v>
      </c>
      <c r="AA2750" s="0" t="n">
        <v>790102</v>
      </c>
      <c r="AB2750" s="197" t="n">
        <v>37027.875</v>
      </c>
      <c r="AC2750" s="197" t="n">
        <v>37027.875</v>
      </c>
    </row>
    <row r="2751" customFormat="false" ht="12.75" hidden="false" customHeight="false" outlineLevel="0" collapsed="false">
      <c r="A2751" s="191" t="str">
        <f aca="false">B2751&amp;" "&amp;C2751&amp;" "&amp;D2751</f>
        <v>US Natural Gas Financial</v>
      </c>
      <c r="B2751" s="191" t="str">
        <f aca="false">IF((LEFT(N2751,2)="US"),"US","")</f>
        <v>US</v>
      </c>
      <c r="C2751" s="191" t="str">
        <f aca="false">M2751</f>
        <v>Natural Gas</v>
      </c>
      <c r="D2751" s="191" t="str">
        <f aca="false">IF(ISNUMBER(FIND("Phy",N2751))=TRUE(),"Physical","Financial")</f>
        <v>Financial</v>
      </c>
      <c r="E2751" s="191" t="n">
        <f aca="false">IF(VLOOKUP(S2751,'DD-Lookup'!$J$6:$L$50,3,FALSE())="Monthly",(YEAR(AC2751)-YEAR(AB2751))*12+MONTH(AC2751)-MONTH(AB2751)+1,(AC2751-AB2751+1))</f>
        <v>16</v>
      </c>
      <c r="F2751" s="220" t="n">
        <f aca="false">E2751*SUM(P2751:Q2751)</f>
        <v>240000</v>
      </c>
      <c r="G2751" s="196" t="n">
        <v>1247519</v>
      </c>
      <c r="H2751" s="197" t="n">
        <v>37026.3872685185</v>
      </c>
      <c r="I2751" s="0" t="s">
        <v>1180</v>
      </c>
      <c r="M2751" s="0" t="s">
        <v>927</v>
      </c>
      <c r="N2751" s="0" t="s">
        <v>1341</v>
      </c>
      <c r="O2751" s="0" t="s">
        <v>1518</v>
      </c>
      <c r="P2751" s="198" t="n">
        <v>15000</v>
      </c>
      <c r="S2751" s="0" t="s">
        <v>1343</v>
      </c>
      <c r="T2751" s="0" t="s">
        <v>772</v>
      </c>
      <c r="U2751" s="200" t="n">
        <v>4.44</v>
      </c>
      <c r="V2751" s="0" t="s">
        <v>2251</v>
      </c>
      <c r="W2751" s="0" t="s">
        <v>1520</v>
      </c>
      <c r="X2751" s="0" t="s">
        <v>1521</v>
      </c>
      <c r="Y2751" s="0" t="s">
        <v>893</v>
      </c>
      <c r="Z2751" s="0" t="s">
        <v>573</v>
      </c>
      <c r="AA2751" s="0" t="s">
        <v>2848</v>
      </c>
      <c r="AB2751" s="197" t="n">
        <v>37027.875</v>
      </c>
      <c r="AC2751" s="197" t="n">
        <v>37042.875</v>
      </c>
      <c r="AD2751" s="0" t="n">
        <f aca="false">(AC2751-AB2751+1)*SUM(P2751:Q2751)</f>
        <v>240000</v>
      </c>
    </row>
    <row r="2752" customFormat="false" ht="12.75" hidden="false" customHeight="false" outlineLevel="0" collapsed="false">
      <c r="A2752" s="191" t="str">
        <f aca="false">B2752&amp;" "&amp;C2752&amp;" "&amp;D2752</f>
        <v>US Natural Gas Physical</v>
      </c>
      <c r="B2752" s="191" t="str">
        <f aca="false">IF((LEFT(N2752,2)="US"),"US","")</f>
        <v>US</v>
      </c>
      <c r="C2752" s="191" t="str">
        <f aca="false">M2752</f>
        <v>Natural Gas</v>
      </c>
      <c r="D2752" s="191" t="str">
        <f aca="false">IF(ISNUMBER(FIND("Phy",N2752))=TRUE(),"Physical","Financial")</f>
        <v>Physical</v>
      </c>
      <c r="E2752" s="191" t="n">
        <f aca="false">IF(VLOOKUP(S2752,'DD-Lookup'!$J$6:$L$50,3,FALSE())="Monthly",(YEAR(AC2752)-YEAR(AB2752))*12+MONTH(AC2752)-MONTH(AB2752)+1,(AC2752-AB2752+1))</f>
        <v>1</v>
      </c>
      <c r="F2752" s="220" t="n">
        <f aca="false">E2752*SUM(P2752:Q2752)</f>
        <v>10000</v>
      </c>
      <c r="G2752" s="196" t="n">
        <v>1247518</v>
      </c>
      <c r="H2752" s="197" t="n">
        <v>37026.3872685185</v>
      </c>
      <c r="I2752" s="0" t="s">
        <v>1251</v>
      </c>
      <c r="M2752" s="0" t="s">
        <v>927</v>
      </c>
      <c r="N2752" s="0" t="s">
        <v>1371</v>
      </c>
      <c r="O2752" s="0" t="s">
        <v>1372</v>
      </c>
      <c r="P2752" s="198" t="n">
        <v>10000</v>
      </c>
      <c r="S2752" s="0" t="s">
        <v>1343</v>
      </c>
      <c r="T2752" s="0" t="s">
        <v>772</v>
      </c>
      <c r="U2752" s="200" t="n">
        <v>4.5575</v>
      </c>
      <c r="V2752" s="0" t="s">
        <v>2033</v>
      </c>
      <c r="W2752" s="0" t="s">
        <v>1374</v>
      </c>
      <c r="X2752" s="0" t="s">
        <v>1375</v>
      </c>
      <c r="Y2752" s="0" t="s">
        <v>1376</v>
      </c>
      <c r="Z2752" s="0" t="s">
        <v>573</v>
      </c>
      <c r="AA2752" s="0" t="n">
        <v>790103</v>
      </c>
      <c r="AB2752" s="197" t="n">
        <v>37027.875</v>
      </c>
      <c r="AC2752" s="197" t="n">
        <v>37027.875</v>
      </c>
    </row>
    <row r="2753" customFormat="false" ht="12.75" hidden="false" customHeight="false" outlineLevel="0" collapsed="false">
      <c r="A2753" s="191" t="str">
        <f aca="false">B2753&amp;" "&amp;C2753&amp;" "&amp;D2753</f>
        <v>US Natural Gas Physical</v>
      </c>
      <c r="B2753" s="191" t="str">
        <f aca="false">IF((LEFT(N2753,2)="US"),"US","")</f>
        <v>US</v>
      </c>
      <c r="C2753" s="191" t="str">
        <f aca="false">M2753</f>
        <v>Natural Gas</v>
      </c>
      <c r="D2753" s="191" t="str">
        <f aca="false">IF(ISNUMBER(FIND("Phy",N2753))=TRUE(),"Physical","Financial")</f>
        <v>Physical</v>
      </c>
      <c r="E2753" s="191" t="n">
        <f aca="false">IF(VLOOKUP(S2753,'DD-Lookup'!$J$6:$L$50,3,FALSE())="Monthly",(YEAR(AC2753)-YEAR(AB2753))*12+MONTH(AC2753)-MONTH(AB2753)+1,(AC2753-AB2753+1))</f>
        <v>1</v>
      </c>
      <c r="F2753" s="220" t="n">
        <f aca="false">E2753*SUM(P2753:Q2753)</f>
        <v>5000</v>
      </c>
      <c r="G2753" s="196" t="n">
        <v>1247521</v>
      </c>
      <c r="H2753" s="197" t="n">
        <v>37026.3872916667</v>
      </c>
      <c r="I2753" s="0" t="s">
        <v>1352</v>
      </c>
      <c r="M2753" s="0" t="s">
        <v>927</v>
      </c>
      <c r="N2753" s="0" t="s">
        <v>1371</v>
      </c>
      <c r="O2753" s="0" t="s">
        <v>1651</v>
      </c>
      <c r="Q2753" s="198" t="n">
        <v>5000</v>
      </c>
      <c r="S2753" s="0" t="s">
        <v>1343</v>
      </c>
      <c r="T2753" s="0" t="s">
        <v>772</v>
      </c>
      <c r="U2753" s="200" t="n">
        <v>4.835</v>
      </c>
      <c r="V2753" s="0" t="s">
        <v>2849</v>
      </c>
      <c r="W2753" s="0" t="s">
        <v>1635</v>
      </c>
      <c r="X2753" s="0" t="s">
        <v>1636</v>
      </c>
      <c r="Y2753" s="0" t="s">
        <v>1376</v>
      </c>
      <c r="Z2753" s="0" t="s">
        <v>573</v>
      </c>
      <c r="AA2753" s="0" t="n">
        <v>790104</v>
      </c>
      <c r="AB2753" s="197" t="n">
        <v>37027.875</v>
      </c>
      <c r="AC2753" s="197" t="n">
        <v>37027.875</v>
      </c>
    </row>
    <row r="2754" customFormat="false" ht="12.75" hidden="false" customHeight="false" outlineLevel="0" collapsed="false">
      <c r="A2754" s="191" t="str">
        <f aca="false">B2754&amp;" "&amp;C2754&amp;" "&amp;D2754</f>
        <v>US Natural Gas Physical</v>
      </c>
      <c r="B2754" s="191" t="str">
        <f aca="false">IF((LEFT(N2754,2)="US"),"US","")</f>
        <v>US</v>
      </c>
      <c r="C2754" s="191" t="str">
        <f aca="false">M2754</f>
        <v>Natural Gas</v>
      </c>
      <c r="D2754" s="191" t="str">
        <f aca="false">IF(ISNUMBER(FIND("Phy",N2754))=TRUE(),"Physical","Financial")</f>
        <v>Physical</v>
      </c>
      <c r="E2754" s="191" t="n">
        <f aca="false">IF(VLOOKUP(S2754,'DD-Lookup'!$J$6:$L$50,3,FALSE())="Monthly",(YEAR(AC2754)-YEAR(AB2754))*12+MONTH(AC2754)-MONTH(AB2754)+1,(AC2754-AB2754+1))</f>
        <v>1</v>
      </c>
      <c r="F2754" s="220" t="n">
        <f aca="false">E2754*SUM(P2754:Q2754)</f>
        <v>10000</v>
      </c>
      <c r="G2754" s="196" t="n">
        <v>1247522</v>
      </c>
      <c r="H2754" s="197" t="n">
        <v>37026.387337963</v>
      </c>
      <c r="I2754" s="0" t="s">
        <v>1377</v>
      </c>
      <c r="M2754" s="0" t="s">
        <v>927</v>
      </c>
      <c r="N2754" s="0" t="s">
        <v>1371</v>
      </c>
      <c r="O2754" s="0" t="s">
        <v>1372</v>
      </c>
      <c r="P2754" s="198" t="n">
        <v>10000</v>
      </c>
      <c r="S2754" s="0" t="s">
        <v>1343</v>
      </c>
      <c r="T2754" s="0" t="s">
        <v>772</v>
      </c>
      <c r="U2754" s="200" t="n">
        <v>4.5562</v>
      </c>
      <c r="V2754" s="0" t="s">
        <v>2850</v>
      </c>
      <c r="W2754" s="0" t="s">
        <v>1374</v>
      </c>
      <c r="X2754" s="0" t="s">
        <v>1375</v>
      </c>
      <c r="Y2754" s="0" t="s">
        <v>1376</v>
      </c>
      <c r="Z2754" s="0" t="s">
        <v>573</v>
      </c>
      <c r="AA2754" s="0" t="n">
        <v>790105</v>
      </c>
      <c r="AB2754" s="197" t="n">
        <v>37027.875</v>
      </c>
      <c r="AC2754" s="197" t="n">
        <v>37027.875</v>
      </c>
    </row>
    <row r="2755" customFormat="false" ht="12.75" hidden="false" customHeight="false" outlineLevel="0" collapsed="false">
      <c r="A2755" s="191" t="str">
        <f aca="false">B2755&amp;" "&amp;C2755&amp;" "&amp;D2755</f>
        <v>US Natural Gas Physical</v>
      </c>
      <c r="B2755" s="191" t="str">
        <f aca="false">IF((LEFT(N2755,2)="US"),"US","")</f>
        <v>US</v>
      </c>
      <c r="C2755" s="191" t="str">
        <f aca="false">M2755</f>
        <v>Natural Gas</v>
      </c>
      <c r="D2755" s="191" t="str">
        <f aca="false">IF(ISNUMBER(FIND("Phy",N2755))=TRUE(),"Physical","Financial")</f>
        <v>Physical</v>
      </c>
      <c r="E2755" s="191" t="n">
        <f aca="false">IF(VLOOKUP(S2755,'DD-Lookup'!$J$6:$L$50,3,FALSE())="Monthly",(YEAR(AC2755)-YEAR(AB2755))*12+MONTH(AC2755)-MONTH(AB2755)+1,(AC2755-AB2755+1))</f>
        <v>1</v>
      </c>
      <c r="F2755" s="220" t="n">
        <f aca="false">E2755*SUM(P2755:Q2755)</f>
        <v>7281</v>
      </c>
      <c r="G2755" s="196" t="n">
        <v>1247523</v>
      </c>
      <c r="H2755" s="197" t="n">
        <v>37026.387349537</v>
      </c>
      <c r="I2755" s="0" t="s">
        <v>1420</v>
      </c>
      <c r="M2755" s="0" t="s">
        <v>927</v>
      </c>
      <c r="N2755" s="0" t="s">
        <v>1371</v>
      </c>
      <c r="O2755" s="0" t="s">
        <v>1967</v>
      </c>
      <c r="P2755" s="198" t="n">
        <v>7281</v>
      </c>
      <c r="S2755" s="0" t="s">
        <v>1343</v>
      </c>
      <c r="T2755" s="0" t="s">
        <v>772</v>
      </c>
      <c r="U2755" s="200" t="n">
        <v>4.345</v>
      </c>
      <c r="V2755" s="0" t="s">
        <v>1594</v>
      </c>
      <c r="W2755" s="0" t="s">
        <v>1459</v>
      </c>
      <c r="X2755" s="0" t="s">
        <v>1460</v>
      </c>
      <c r="Y2755" s="0" t="s">
        <v>1376</v>
      </c>
      <c r="Z2755" s="0" t="s">
        <v>573</v>
      </c>
      <c r="AA2755" s="0" t="n">
        <v>790106</v>
      </c>
      <c r="AB2755" s="197" t="n">
        <v>37027.875</v>
      </c>
      <c r="AC2755" s="197" t="n">
        <v>37027.875</v>
      </c>
    </row>
    <row r="2756" customFormat="false" ht="12.75" hidden="false" customHeight="false" outlineLevel="0" collapsed="false">
      <c r="A2756" s="191" t="str">
        <f aca="false">B2756&amp;" "&amp;C2756&amp;" "&amp;D2756</f>
        <v>US Natural Gas Physical</v>
      </c>
      <c r="B2756" s="191" t="str">
        <f aca="false">IF((LEFT(N2756,2)="US"),"US","")</f>
        <v>US</v>
      </c>
      <c r="C2756" s="191" t="str">
        <f aca="false">M2756</f>
        <v>Natural Gas</v>
      </c>
      <c r="D2756" s="191" t="str">
        <f aca="false">IF(ISNUMBER(FIND("Phy",N2756))=TRUE(),"Physical","Financial")</f>
        <v>Physical</v>
      </c>
      <c r="E2756" s="191" t="n">
        <f aca="false">IF(VLOOKUP(S2756,'DD-Lookup'!$J$6:$L$50,3,FALSE())="Monthly",(YEAR(AC2756)-YEAR(AB2756))*12+MONTH(AC2756)-MONTH(AB2756)+1,(AC2756-AB2756+1))</f>
        <v>1</v>
      </c>
      <c r="F2756" s="220" t="n">
        <f aca="false">E2756*SUM(P2756:Q2756)</f>
        <v>5000</v>
      </c>
      <c r="G2756" s="196" t="n">
        <v>1247524</v>
      </c>
      <c r="H2756" s="197" t="n">
        <v>37026.3873726852</v>
      </c>
      <c r="I2756" s="0" t="s">
        <v>1328</v>
      </c>
      <c r="M2756" s="0" t="s">
        <v>927</v>
      </c>
      <c r="N2756" s="0" t="s">
        <v>1371</v>
      </c>
      <c r="O2756" s="0" t="s">
        <v>1714</v>
      </c>
      <c r="Q2756" s="198" t="n">
        <v>5000</v>
      </c>
      <c r="S2756" s="0" t="s">
        <v>1343</v>
      </c>
      <c r="T2756" s="0" t="s">
        <v>772</v>
      </c>
      <c r="U2756" s="200" t="n">
        <v>5.9</v>
      </c>
      <c r="V2756" s="0" t="s">
        <v>1715</v>
      </c>
      <c r="W2756" s="0" t="s">
        <v>1675</v>
      </c>
      <c r="X2756" s="0" t="s">
        <v>1676</v>
      </c>
      <c r="Y2756" s="0" t="s">
        <v>1376</v>
      </c>
      <c r="Z2756" s="0" t="s">
        <v>573</v>
      </c>
      <c r="AA2756" s="0" t="n">
        <v>790107</v>
      </c>
      <c r="AB2756" s="197" t="n">
        <v>37027.875</v>
      </c>
      <c r="AC2756" s="197" t="n">
        <v>37027.875</v>
      </c>
    </row>
    <row r="2757" customFormat="false" ht="12.75" hidden="false" customHeight="false" outlineLevel="0" collapsed="false">
      <c r="A2757" s="191" t="str">
        <f aca="false">B2757&amp;" "&amp;C2757&amp;" "&amp;D2757</f>
        <v>US Natural Gas Physical</v>
      </c>
      <c r="B2757" s="191" t="str">
        <f aca="false">IF((LEFT(N2757,2)="US"),"US","")</f>
        <v>US</v>
      </c>
      <c r="C2757" s="191" t="str">
        <f aca="false">M2757</f>
        <v>Natural Gas</v>
      </c>
      <c r="D2757" s="191" t="str">
        <f aca="false">IF(ISNUMBER(FIND("Phy",N2757))=TRUE(),"Physical","Financial")</f>
        <v>Physical</v>
      </c>
      <c r="E2757" s="191" t="n">
        <f aca="false">IF(VLOOKUP(S2757,'DD-Lookup'!$J$6:$L$50,3,FALSE())="Monthly",(YEAR(AC2757)-YEAR(AB2757))*12+MONTH(AC2757)-MONTH(AB2757)+1,(AC2757-AB2757+1))</f>
        <v>1</v>
      </c>
      <c r="F2757" s="220" t="n">
        <f aca="false">E2757*SUM(P2757:Q2757)</f>
        <v>10000</v>
      </c>
      <c r="G2757" s="196" t="n">
        <v>1247525</v>
      </c>
      <c r="H2757" s="197" t="n">
        <v>37026.3874189815</v>
      </c>
      <c r="I2757" s="0" t="s">
        <v>1251</v>
      </c>
      <c r="M2757" s="0" t="s">
        <v>927</v>
      </c>
      <c r="N2757" s="0" t="s">
        <v>1371</v>
      </c>
      <c r="O2757" s="0" t="s">
        <v>1372</v>
      </c>
      <c r="P2757" s="198" t="n">
        <v>10000</v>
      </c>
      <c r="S2757" s="0" t="s">
        <v>1343</v>
      </c>
      <c r="T2757" s="0" t="s">
        <v>772</v>
      </c>
      <c r="U2757" s="200" t="n">
        <v>4.555</v>
      </c>
      <c r="V2757" s="0" t="s">
        <v>1373</v>
      </c>
      <c r="W2757" s="0" t="s">
        <v>1374</v>
      </c>
      <c r="X2757" s="0" t="s">
        <v>1375</v>
      </c>
      <c r="Y2757" s="0" t="s">
        <v>1376</v>
      </c>
      <c r="Z2757" s="0" t="s">
        <v>573</v>
      </c>
      <c r="AA2757" s="0" t="n">
        <v>790108</v>
      </c>
      <c r="AB2757" s="197" t="n">
        <v>37027.875</v>
      </c>
      <c r="AC2757" s="197" t="n">
        <v>37027.875</v>
      </c>
    </row>
    <row r="2758" customFormat="false" ht="12.75" hidden="false" customHeight="false" outlineLevel="0" collapsed="false">
      <c r="A2758" s="191" t="str">
        <f aca="false">B2758&amp;" "&amp;C2758&amp;" "&amp;D2758</f>
        <v>US Natural Gas Physical</v>
      </c>
      <c r="B2758" s="191" t="str">
        <f aca="false">IF((LEFT(N2758,2)="US"),"US","")</f>
        <v>US</v>
      </c>
      <c r="C2758" s="191" t="str">
        <f aca="false">M2758</f>
        <v>Natural Gas</v>
      </c>
      <c r="D2758" s="191" t="str">
        <f aca="false">IF(ISNUMBER(FIND("Phy",N2758))=TRUE(),"Physical","Financial")</f>
        <v>Physical</v>
      </c>
      <c r="E2758" s="191" t="n">
        <f aca="false">IF(VLOOKUP(S2758,'DD-Lookup'!$J$6:$L$50,3,FALSE())="Monthly",(YEAR(AC2758)-YEAR(AB2758))*12+MONTH(AC2758)-MONTH(AB2758)+1,(AC2758-AB2758+1))</f>
        <v>1</v>
      </c>
      <c r="F2758" s="220" t="n">
        <f aca="false">E2758*SUM(P2758:Q2758)</f>
        <v>1000</v>
      </c>
      <c r="G2758" s="196" t="n">
        <v>1247526</v>
      </c>
      <c r="H2758" s="197" t="n">
        <v>37026.3874305556</v>
      </c>
      <c r="I2758" s="0" t="s">
        <v>1340</v>
      </c>
      <c r="M2758" s="0" t="s">
        <v>927</v>
      </c>
      <c r="N2758" s="0" t="s">
        <v>1371</v>
      </c>
      <c r="O2758" s="0" t="s">
        <v>1372</v>
      </c>
      <c r="Q2758" s="198" t="n">
        <v>1000</v>
      </c>
      <c r="S2758" s="0" t="s">
        <v>1343</v>
      </c>
      <c r="T2758" s="0" t="s">
        <v>772</v>
      </c>
      <c r="U2758" s="200" t="n">
        <v>4.5562</v>
      </c>
      <c r="V2758" s="0" t="s">
        <v>2851</v>
      </c>
      <c r="W2758" s="0" t="s">
        <v>1374</v>
      </c>
      <c r="X2758" s="0" t="s">
        <v>1375</v>
      </c>
      <c r="Y2758" s="0" t="s">
        <v>1376</v>
      </c>
      <c r="Z2758" s="0" t="s">
        <v>573</v>
      </c>
      <c r="AA2758" s="0" t="n">
        <v>790109</v>
      </c>
      <c r="AB2758" s="197" t="n">
        <v>37027.875</v>
      </c>
      <c r="AC2758" s="197" t="n">
        <v>37027.875</v>
      </c>
    </row>
    <row r="2759" customFormat="false" ht="12.75" hidden="false" customHeight="false" outlineLevel="0" collapsed="false">
      <c r="A2759" s="191" t="str">
        <f aca="false">B2759&amp;" "&amp;C2759&amp;" "&amp;D2759</f>
        <v>US Power Physical</v>
      </c>
      <c r="B2759" s="191" t="str">
        <f aca="false">IF((LEFT(N2759,2)="US"),"US","")</f>
        <v>US</v>
      </c>
      <c r="C2759" s="191" t="str">
        <f aca="false">M2759</f>
        <v>Power</v>
      </c>
      <c r="D2759" s="191" t="str">
        <f aca="false">IF(ISNUMBER(FIND("Phy",N2759))=TRUE(),"Physical","Financial")</f>
        <v>Physical</v>
      </c>
      <c r="E2759" s="191" t="n">
        <f aca="false">IF(VLOOKUP(S2759,'DD-Lookup'!$J$6:$L$50,3,FALSE())="Monthly",(YEAR(AC2759)-YEAR(AB2759))*12+MONTH(AC2759)-MONTH(AB2759)+1,(AC2759-AB2759+1))</f>
        <v>62</v>
      </c>
      <c r="F2759" s="220" t="n">
        <f aca="false">E2759*SUM(P2759:Q2759)</f>
        <v>3100</v>
      </c>
      <c r="G2759" s="196" t="n">
        <v>1247528</v>
      </c>
      <c r="H2759" s="197" t="n">
        <v>37026.3874537037</v>
      </c>
      <c r="I2759" s="0" t="s">
        <v>1239</v>
      </c>
      <c r="M2759" s="0" t="s">
        <v>72</v>
      </c>
      <c r="N2759" s="0" t="s">
        <v>1312</v>
      </c>
      <c r="O2759" s="0" t="s">
        <v>2852</v>
      </c>
      <c r="P2759" s="198" t="n">
        <v>50</v>
      </c>
      <c r="S2759" s="0" t="s">
        <v>781</v>
      </c>
      <c r="T2759" s="0" t="s">
        <v>772</v>
      </c>
      <c r="U2759" s="200" t="n">
        <v>72</v>
      </c>
      <c r="V2759" s="0" t="s">
        <v>2853</v>
      </c>
      <c r="W2759" s="0" t="s">
        <v>1464</v>
      </c>
      <c r="X2759" s="0" t="s">
        <v>1465</v>
      </c>
      <c r="Y2759" s="0" t="s">
        <v>1167</v>
      </c>
      <c r="Z2759" s="0" t="s">
        <v>628</v>
      </c>
      <c r="AA2759" s="0" t="n">
        <v>611237.1</v>
      </c>
      <c r="AB2759" s="197" t="n">
        <v>37073</v>
      </c>
      <c r="AC2759" s="197" t="n">
        <v>37134</v>
      </c>
    </row>
    <row r="2760" customFormat="false" ht="12.75" hidden="false" customHeight="false" outlineLevel="0" collapsed="false">
      <c r="A2760" s="191" t="str">
        <f aca="false">B2760&amp;" "&amp;C2760&amp;" "&amp;D2760</f>
        <v>US Natural Gas Physical</v>
      </c>
      <c r="B2760" s="191" t="str">
        <f aca="false">IF((LEFT(N2760,2)="US"),"US","")</f>
        <v>US</v>
      </c>
      <c r="C2760" s="191" t="str">
        <f aca="false">M2760</f>
        <v>Natural Gas</v>
      </c>
      <c r="D2760" s="191" t="str">
        <f aca="false">IF(ISNUMBER(FIND("Phy",N2760))=TRUE(),"Physical","Financial")</f>
        <v>Physical</v>
      </c>
      <c r="E2760" s="191" t="n">
        <f aca="false">IF(VLOOKUP(S2760,'DD-Lookup'!$J$6:$L$50,3,FALSE())="Monthly",(YEAR(AC2760)-YEAR(AB2760))*12+MONTH(AC2760)-MONTH(AB2760)+1,(AC2760-AB2760+1))</f>
        <v>1</v>
      </c>
      <c r="F2760" s="220" t="n">
        <f aca="false">E2760*SUM(P2760:Q2760)</f>
        <v>25000</v>
      </c>
      <c r="G2760" s="196" t="n">
        <v>1247529</v>
      </c>
      <c r="H2760" s="197" t="n">
        <v>37026.3874652778</v>
      </c>
      <c r="I2760" s="0" t="s">
        <v>1430</v>
      </c>
      <c r="M2760" s="0" t="s">
        <v>927</v>
      </c>
      <c r="N2760" s="0" t="s">
        <v>1371</v>
      </c>
      <c r="O2760" s="0" t="s">
        <v>1553</v>
      </c>
      <c r="Q2760" s="198" t="n">
        <v>25000</v>
      </c>
      <c r="S2760" s="0" t="s">
        <v>1343</v>
      </c>
      <c r="T2760" s="0" t="s">
        <v>772</v>
      </c>
      <c r="U2760" s="200" t="n">
        <v>4.46</v>
      </c>
      <c r="V2760" s="0" t="s">
        <v>2067</v>
      </c>
      <c r="W2760" s="0" t="s">
        <v>1555</v>
      </c>
      <c r="X2760" s="0" t="s">
        <v>1556</v>
      </c>
      <c r="Y2760" s="0" t="s">
        <v>1376</v>
      </c>
      <c r="Z2760" s="0" t="s">
        <v>573</v>
      </c>
      <c r="AA2760" s="0" t="n">
        <v>790110</v>
      </c>
      <c r="AB2760" s="197" t="n">
        <v>37027.875</v>
      </c>
      <c r="AC2760" s="197" t="n">
        <v>37027.875</v>
      </c>
    </row>
    <row r="2761" customFormat="false" ht="12.75" hidden="false" customHeight="false" outlineLevel="0" collapsed="false">
      <c r="A2761" s="191" t="str">
        <f aca="false">B2761&amp;" "&amp;C2761&amp;" "&amp;D2761</f>
        <v>US Natural Gas Physical</v>
      </c>
      <c r="B2761" s="191" t="str">
        <f aca="false">IF((LEFT(N2761,2)="US"),"US","")</f>
        <v>US</v>
      </c>
      <c r="C2761" s="191" t="str">
        <f aca="false">M2761</f>
        <v>Natural Gas</v>
      </c>
      <c r="D2761" s="191" t="str">
        <f aca="false">IF(ISNUMBER(FIND("Phy",N2761))=TRUE(),"Physical","Financial")</f>
        <v>Physical</v>
      </c>
      <c r="E2761" s="191" t="n">
        <f aca="false">IF(VLOOKUP(S2761,'DD-Lookup'!$J$6:$L$50,3,FALSE())="Monthly",(YEAR(AC2761)-YEAR(AB2761))*12+MONTH(AC2761)-MONTH(AB2761)+1,(AC2761-AB2761+1))</f>
        <v>1</v>
      </c>
      <c r="F2761" s="220" t="n">
        <f aca="false">E2761*SUM(P2761:Q2761)</f>
        <v>10000</v>
      </c>
      <c r="G2761" s="196" t="n">
        <v>1247531</v>
      </c>
      <c r="H2761" s="197" t="n">
        <v>37026.3874768519</v>
      </c>
      <c r="I2761" s="0" t="s">
        <v>1664</v>
      </c>
      <c r="M2761" s="0" t="s">
        <v>927</v>
      </c>
      <c r="N2761" s="0" t="s">
        <v>1371</v>
      </c>
      <c r="O2761" s="0" t="s">
        <v>1689</v>
      </c>
      <c r="Q2761" s="198" t="n">
        <v>10000</v>
      </c>
      <c r="S2761" s="0" t="s">
        <v>1343</v>
      </c>
      <c r="T2761" s="0" t="s">
        <v>772</v>
      </c>
      <c r="U2761" s="200" t="n">
        <v>6.15</v>
      </c>
      <c r="V2761" s="0" t="s">
        <v>1708</v>
      </c>
      <c r="W2761" s="0" t="s">
        <v>1675</v>
      </c>
      <c r="X2761" s="0" t="s">
        <v>1676</v>
      </c>
      <c r="Y2761" s="0" t="s">
        <v>1376</v>
      </c>
      <c r="Z2761" s="0" t="s">
        <v>573</v>
      </c>
      <c r="AA2761" s="0" t="n">
        <v>790112</v>
      </c>
      <c r="AB2761" s="197" t="n">
        <v>37027.875</v>
      </c>
      <c r="AC2761" s="197" t="n">
        <v>37027.875</v>
      </c>
    </row>
    <row r="2762" customFormat="false" ht="12.75" hidden="false" customHeight="false" outlineLevel="0" collapsed="false">
      <c r="A2762" s="191" t="str">
        <f aca="false">B2762&amp;" "&amp;C2762&amp;" "&amp;D2762</f>
        <v>US Natural Gas Physical</v>
      </c>
      <c r="B2762" s="191" t="str">
        <f aca="false">IF((LEFT(N2762,2)="US"),"US","")</f>
        <v>US</v>
      </c>
      <c r="C2762" s="191" t="str">
        <f aca="false">M2762</f>
        <v>Natural Gas</v>
      </c>
      <c r="D2762" s="191" t="str">
        <f aca="false">IF(ISNUMBER(FIND("Phy",N2762))=TRUE(),"Physical","Financial")</f>
        <v>Physical</v>
      </c>
      <c r="E2762" s="191" t="n">
        <f aca="false">IF(VLOOKUP(S2762,'DD-Lookup'!$J$6:$L$50,3,FALSE())="Monthly",(YEAR(AC2762)-YEAR(AB2762))*12+MONTH(AC2762)-MONTH(AB2762)+1,(AC2762-AB2762+1))</f>
        <v>1</v>
      </c>
      <c r="F2762" s="220" t="n">
        <f aca="false">E2762*SUM(P2762:Q2762)</f>
        <v>10000</v>
      </c>
      <c r="G2762" s="196" t="n">
        <v>1247530</v>
      </c>
      <c r="H2762" s="197" t="n">
        <v>37026.3874768519</v>
      </c>
      <c r="I2762" s="0" t="s">
        <v>1377</v>
      </c>
      <c r="M2762" s="0" t="s">
        <v>927</v>
      </c>
      <c r="N2762" s="0" t="s">
        <v>1371</v>
      </c>
      <c r="O2762" s="0" t="s">
        <v>1372</v>
      </c>
      <c r="P2762" s="198" t="n">
        <v>10000</v>
      </c>
      <c r="S2762" s="0" t="s">
        <v>1343</v>
      </c>
      <c r="T2762" s="0" t="s">
        <v>772</v>
      </c>
      <c r="U2762" s="200" t="n">
        <v>4.5538</v>
      </c>
      <c r="V2762" s="0" t="s">
        <v>2850</v>
      </c>
      <c r="W2762" s="0" t="s">
        <v>1374</v>
      </c>
      <c r="X2762" s="0" t="s">
        <v>1375</v>
      </c>
      <c r="Y2762" s="0" t="s">
        <v>1376</v>
      </c>
      <c r="Z2762" s="0" t="s">
        <v>573</v>
      </c>
      <c r="AA2762" s="0" t="n">
        <v>790111</v>
      </c>
      <c r="AB2762" s="197" t="n">
        <v>37027.875</v>
      </c>
      <c r="AC2762" s="197" t="n">
        <v>37027.875</v>
      </c>
    </row>
    <row r="2763" customFormat="false" ht="12.75" hidden="false" customHeight="false" outlineLevel="0" collapsed="false">
      <c r="A2763" s="191" t="str">
        <f aca="false">B2763&amp;" "&amp;C2763&amp;" "&amp;D2763</f>
        <v>US Natural Gas Financial</v>
      </c>
      <c r="B2763" s="191" t="str">
        <f aca="false">IF((LEFT(N2763,2)="US"),"US","")</f>
        <v>US</v>
      </c>
      <c r="C2763" s="191" t="str">
        <f aca="false">M2763</f>
        <v>Natural Gas</v>
      </c>
      <c r="D2763" s="191" t="str">
        <f aca="false">IF(ISNUMBER(FIND("Phy",N2763))=TRUE(),"Physical","Financial")</f>
        <v>Financial</v>
      </c>
      <c r="E2763" s="191" t="n">
        <f aca="false">IF(VLOOKUP(S2763,'DD-Lookup'!$J$6:$L$50,3,FALSE())="Monthly",(YEAR(AC2763)-YEAR(AB2763))*12+MONTH(AC2763)-MONTH(AB2763)+1,(AC2763-AB2763+1))</f>
        <v>16</v>
      </c>
      <c r="F2763" s="220" t="n">
        <f aca="false">E2763*SUM(P2763:Q2763)</f>
        <v>240000</v>
      </c>
      <c r="G2763" s="196" t="n">
        <v>1247532</v>
      </c>
      <c r="H2763" s="197" t="n">
        <v>37026.3874884259</v>
      </c>
      <c r="I2763" s="0" t="s">
        <v>1180</v>
      </c>
      <c r="M2763" s="0" t="s">
        <v>927</v>
      </c>
      <c r="N2763" s="0" t="s">
        <v>1341</v>
      </c>
      <c r="O2763" s="0" t="s">
        <v>1518</v>
      </c>
      <c r="P2763" s="198" t="n">
        <v>15000</v>
      </c>
      <c r="S2763" s="0" t="s">
        <v>1343</v>
      </c>
      <c r="T2763" s="0" t="s">
        <v>772</v>
      </c>
      <c r="U2763" s="200" t="n">
        <v>4.435</v>
      </c>
      <c r="V2763" s="0" t="s">
        <v>2251</v>
      </c>
      <c r="W2763" s="0" t="s">
        <v>1520</v>
      </c>
      <c r="X2763" s="0" t="s">
        <v>1521</v>
      </c>
      <c r="Y2763" s="0" t="s">
        <v>893</v>
      </c>
      <c r="Z2763" s="0" t="s">
        <v>573</v>
      </c>
      <c r="AA2763" s="0" t="s">
        <v>2854</v>
      </c>
      <c r="AB2763" s="197" t="n">
        <v>37027.875</v>
      </c>
      <c r="AC2763" s="197" t="n">
        <v>37042.875</v>
      </c>
      <c r="AD2763" s="0" t="n">
        <f aca="false">(AC2763-AB2763+1)*SUM(P2763:Q2763)</f>
        <v>240000</v>
      </c>
    </row>
    <row r="2764" customFormat="false" ht="12.75" hidden="false" customHeight="false" outlineLevel="0" collapsed="false">
      <c r="A2764" s="191" t="str">
        <f aca="false">B2764&amp;" "&amp;C2764&amp;" "&amp;D2764</f>
        <v>US Natural Gas Physical</v>
      </c>
      <c r="B2764" s="191" t="str">
        <f aca="false">IF((LEFT(N2764,2)="US"),"US","")</f>
        <v>US</v>
      </c>
      <c r="C2764" s="191" t="str">
        <f aca="false">M2764</f>
        <v>Natural Gas</v>
      </c>
      <c r="D2764" s="191" t="str">
        <f aca="false">IF(ISNUMBER(FIND("Phy",N2764))=TRUE(),"Physical","Financial")</f>
        <v>Physical</v>
      </c>
      <c r="E2764" s="191" t="n">
        <f aca="false">IF(VLOOKUP(S2764,'DD-Lookup'!$J$6:$L$50,3,FALSE())="Monthly",(YEAR(AC2764)-YEAR(AB2764))*12+MONTH(AC2764)-MONTH(AB2764)+1,(AC2764-AB2764+1))</f>
        <v>1</v>
      </c>
      <c r="F2764" s="220" t="n">
        <f aca="false">E2764*SUM(P2764:Q2764)</f>
        <v>10000</v>
      </c>
      <c r="G2764" s="196" t="n">
        <v>1247534</v>
      </c>
      <c r="H2764" s="197" t="n">
        <v>37026.3875347222</v>
      </c>
      <c r="I2764" s="0" t="s">
        <v>1368</v>
      </c>
      <c r="M2764" s="0" t="s">
        <v>927</v>
      </c>
      <c r="N2764" s="0" t="s">
        <v>1371</v>
      </c>
      <c r="O2764" s="0" t="s">
        <v>1689</v>
      </c>
      <c r="P2764" s="198" t="n">
        <v>10000</v>
      </c>
      <c r="S2764" s="0" t="s">
        <v>1343</v>
      </c>
      <c r="T2764" s="0" t="s">
        <v>772</v>
      </c>
      <c r="U2764" s="200" t="n">
        <v>6.05</v>
      </c>
      <c r="V2764" s="0" t="s">
        <v>2469</v>
      </c>
      <c r="W2764" s="0" t="s">
        <v>1675</v>
      </c>
      <c r="X2764" s="0" t="s">
        <v>1676</v>
      </c>
      <c r="Y2764" s="0" t="s">
        <v>1376</v>
      </c>
      <c r="Z2764" s="0" t="s">
        <v>573</v>
      </c>
      <c r="AA2764" s="0" t="n">
        <v>790114</v>
      </c>
      <c r="AB2764" s="197" t="n">
        <v>37027.875</v>
      </c>
      <c r="AC2764" s="197" t="n">
        <v>37027.875</v>
      </c>
    </row>
    <row r="2765" customFormat="false" ht="12.75" hidden="false" customHeight="false" outlineLevel="0" collapsed="false">
      <c r="A2765" s="191" t="str">
        <f aca="false">B2765&amp;" "&amp;C2765&amp;" "&amp;D2765</f>
        <v>US Natural Gas Physical</v>
      </c>
      <c r="B2765" s="191" t="str">
        <f aca="false">IF((LEFT(N2765,2)="US"),"US","")</f>
        <v>US</v>
      </c>
      <c r="C2765" s="191" t="str">
        <f aca="false">M2765</f>
        <v>Natural Gas</v>
      </c>
      <c r="D2765" s="191" t="str">
        <f aca="false">IF(ISNUMBER(FIND("Phy",N2765))=TRUE(),"Physical","Financial")</f>
        <v>Physical</v>
      </c>
      <c r="E2765" s="191" t="n">
        <f aca="false">IF(VLOOKUP(S2765,'DD-Lookup'!$J$6:$L$50,3,FALSE())="Monthly",(YEAR(AC2765)-YEAR(AB2765))*12+MONTH(AC2765)-MONTH(AB2765)+1,(AC2765-AB2765+1))</f>
        <v>1</v>
      </c>
      <c r="F2765" s="220" t="n">
        <f aca="false">E2765*SUM(P2765:Q2765)</f>
        <v>5000</v>
      </c>
      <c r="G2765" s="196" t="n">
        <v>1247535</v>
      </c>
      <c r="H2765" s="197" t="n">
        <v>37026.3876388889</v>
      </c>
      <c r="I2765" s="0" t="s">
        <v>609</v>
      </c>
      <c r="M2765" s="0" t="s">
        <v>927</v>
      </c>
      <c r="N2765" s="0" t="s">
        <v>1371</v>
      </c>
      <c r="O2765" s="0" t="s">
        <v>1503</v>
      </c>
      <c r="P2765" s="198" t="n">
        <v>5000</v>
      </c>
      <c r="S2765" s="0" t="s">
        <v>1343</v>
      </c>
      <c r="T2765" s="0" t="s">
        <v>772</v>
      </c>
      <c r="U2765" s="200" t="n">
        <v>4.665</v>
      </c>
      <c r="V2765" s="0" t="s">
        <v>1453</v>
      </c>
      <c r="W2765" s="0" t="s">
        <v>1504</v>
      </c>
      <c r="X2765" s="0" t="s">
        <v>1505</v>
      </c>
      <c r="Y2765" s="0" t="s">
        <v>1376</v>
      </c>
      <c r="Z2765" s="0" t="s">
        <v>573</v>
      </c>
      <c r="AA2765" s="0" t="n">
        <v>790115</v>
      </c>
      <c r="AB2765" s="197" t="n">
        <v>37027.875</v>
      </c>
      <c r="AC2765" s="197" t="n">
        <v>37027.875</v>
      </c>
    </row>
    <row r="2766" customFormat="false" ht="12.75" hidden="false" customHeight="false" outlineLevel="0" collapsed="false">
      <c r="A2766" s="191" t="str">
        <f aca="false">B2766&amp;" "&amp;C2766&amp;" "&amp;D2766</f>
        <v>US Natural Gas Physical</v>
      </c>
      <c r="B2766" s="191" t="str">
        <f aca="false">IF((LEFT(N2766,2)="US"),"US","")</f>
        <v>US</v>
      </c>
      <c r="C2766" s="191" t="str">
        <f aca="false">M2766</f>
        <v>Natural Gas</v>
      </c>
      <c r="D2766" s="191" t="str">
        <f aca="false">IF(ISNUMBER(FIND("Phy",N2766))=TRUE(),"Physical","Financial")</f>
        <v>Physical</v>
      </c>
      <c r="E2766" s="191" t="n">
        <f aca="false">IF(VLOOKUP(S2766,'DD-Lookup'!$J$6:$L$50,3,FALSE())="Monthly",(YEAR(AC2766)-YEAR(AB2766))*12+MONTH(AC2766)-MONTH(AB2766)+1,(AC2766-AB2766+1))</f>
        <v>1</v>
      </c>
      <c r="F2766" s="220" t="n">
        <f aca="false">E2766*SUM(P2766:Q2766)</f>
        <v>15000</v>
      </c>
      <c r="G2766" s="196" t="n">
        <v>1247537</v>
      </c>
      <c r="H2766" s="197" t="n">
        <v>37026.3876967593</v>
      </c>
      <c r="I2766" s="0" t="s">
        <v>1854</v>
      </c>
      <c r="M2766" s="0" t="s">
        <v>927</v>
      </c>
      <c r="N2766" s="0" t="s">
        <v>1371</v>
      </c>
      <c r="O2766" s="0" t="s">
        <v>1553</v>
      </c>
      <c r="P2766" s="198" t="n">
        <v>15000</v>
      </c>
      <c r="S2766" s="0" t="s">
        <v>1343</v>
      </c>
      <c r="T2766" s="0" t="s">
        <v>772</v>
      </c>
      <c r="U2766" s="200" t="n">
        <v>4.46</v>
      </c>
      <c r="V2766" s="0" t="s">
        <v>2772</v>
      </c>
      <c r="W2766" s="0" t="s">
        <v>1555</v>
      </c>
      <c r="X2766" s="0" t="s">
        <v>1556</v>
      </c>
      <c r="Y2766" s="0" t="s">
        <v>1376</v>
      </c>
      <c r="Z2766" s="0" t="s">
        <v>573</v>
      </c>
      <c r="AA2766" s="0" t="n">
        <v>790117</v>
      </c>
      <c r="AB2766" s="197" t="n">
        <v>37027.875</v>
      </c>
      <c r="AC2766" s="197" t="n">
        <v>37027.875</v>
      </c>
    </row>
    <row r="2767" customFormat="false" ht="12.75" hidden="false" customHeight="false" outlineLevel="0" collapsed="false">
      <c r="A2767" s="191" t="str">
        <f aca="false">B2767&amp;" "&amp;C2767&amp;" "&amp;D2767</f>
        <v>US Natural Gas Physical</v>
      </c>
      <c r="B2767" s="191" t="str">
        <f aca="false">IF((LEFT(N2767,2)="US"),"US","")</f>
        <v>US</v>
      </c>
      <c r="C2767" s="191" t="str">
        <f aca="false">M2767</f>
        <v>Natural Gas</v>
      </c>
      <c r="D2767" s="191" t="str">
        <f aca="false">IF(ISNUMBER(FIND("Phy",N2767))=TRUE(),"Physical","Financial")</f>
        <v>Physical</v>
      </c>
      <c r="E2767" s="191" t="n">
        <f aca="false">IF(VLOOKUP(S2767,'DD-Lookup'!$J$6:$L$50,3,FALSE())="Monthly",(YEAR(AC2767)-YEAR(AB2767))*12+MONTH(AC2767)-MONTH(AB2767)+1,(AC2767-AB2767+1))</f>
        <v>1</v>
      </c>
      <c r="F2767" s="220" t="n">
        <f aca="false">E2767*SUM(P2767:Q2767)</f>
        <v>5000</v>
      </c>
      <c r="G2767" s="196" t="n">
        <v>1247536</v>
      </c>
      <c r="H2767" s="197" t="n">
        <v>37026.3876967593</v>
      </c>
      <c r="I2767" s="0" t="s">
        <v>2855</v>
      </c>
      <c r="M2767" s="0" t="s">
        <v>927</v>
      </c>
      <c r="N2767" s="0" t="s">
        <v>1371</v>
      </c>
      <c r="O2767" s="0" t="s">
        <v>1902</v>
      </c>
      <c r="Q2767" s="198" t="n">
        <v>5000</v>
      </c>
      <c r="S2767" s="0" t="s">
        <v>1343</v>
      </c>
      <c r="T2767" s="0" t="s">
        <v>772</v>
      </c>
      <c r="U2767" s="200" t="n">
        <v>4.305</v>
      </c>
      <c r="V2767" s="0" t="s">
        <v>2856</v>
      </c>
      <c r="W2767" s="0" t="s">
        <v>1682</v>
      </c>
      <c r="X2767" s="0" t="s">
        <v>1683</v>
      </c>
      <c r="Y2767" s="0" t="s">
        <v>1376</v>
      </c>
      <c r="Z2767" s="0" t="s">
        <v>573</v>
      </c>
      <c r="AA2767" s="0" t="n">
        <v>790116</v>
      </c>
      <c r="AB2767" s="197" t="n">
        <v>37027.875</v>
      </c>
      <c r="AC2767" s="197" t="n">
        <v>37027.875</v>
      </c>
    </row>
    <row r="2768" customFormat="false" ht="12.75" hidden="false" customHeight="false" outlineLevel="0" collapsed="false">
      <c r="A2768" s="191" t="str">
        <f aca="false">B2768&amp;" "&amp;C2768&amp;" "&amp;D2768</f>
        <v>US Natural Gas Physical</v>
      </c>
      <c r="B2768" s="191" t="str">
        <f aca="false">IF((LEFT(N2768,2)="US"),"US","")</f>
        <v>US</v>
      </c>
      <c r="C2768" s="191" t="str">
        <f aca="false">M2768</f>
        <v>Natural Gas</v>
      </c>
      <c r="D2768" s="191" t="str">
        <f aca="false">IF(ISNUMBER(FIND("Phy",N2768))=TRUE(),"Physical","Financial")</f>
        <v>Physical</v>
      </c>
      <c r="E2768" s="191" t="n">
        <f aca="false">IF(VLOOKUP(S2768,'DD-Lookup'!$J$6:$L$50,3,FALSE())="Monthly",(YEAR(AC2768)-YEAR(AB2768))*12+MONTH(AC2768)-MONTH(AB2768)+1,(AC2768-AB2768+1))</f>
        <v>1</v>
      </c>
      <c r="F2768" s="220" t="n">
        <f aca="false">E2768*SUM(P2768:Q2768)</f>
        <v>5000</v>
      </c>
      <c r="G2768" s="196" t="n">
        <v>1247539</v>
      </c>
      <c r="H2768" s="197" t="n">
        <v>37026.3877314815</v>
      </c>
      <c r="I2768" s="0" t="s">
        <v>1710</v>
      </c>
      <c r="M2768" s="0" t="s">
        <v>927</v>
      </c>
      <c r="N2768" s="0" t="s">
        <v>1371</v>
      </c>
      <c r="O2768" s="0" t="s">
        <v>1703</v>
      </c>
      <c r="Q2768" s="198" t="n">
        <v>5000</v>
      </c>
      <c r="S2768" s="0" t="s">
        <v>1343</v>
      </c>
      <c r="T2768" s="0" t="s">
        <v>772</v>
      </c>
      <c r="U2768" s="200" t="n">
        <v>4.35</v>
      </c>
      <c r="V2768" s="0" t="s">
        <v>2857</v>
      </c>
      <c r="W2768" s="0" t="s">
        <v>1705</v>
      </c>
      <c r="X2768" s="0" t="s">
        <v>1676</v>
      </c>
      <c r="Y2768" s="0" t="s">
        <v>1376</v>
      </c>
      <c r="Z2768" s="0" t="s">
        <v>573</v>
      </c>
      <c r="AA2768" s="0" t="n">
        <v>790118</v>
      </c>
      <c r="AB2768" s="197" t="n">
        <v>37027.875</v>
      </c>
      <c r="AC2768" s="197" t="n">
        <v>37027.875</v>
      </c>
    </row>
    <row r="2769" customFormat="false" ht="12.75" hidden="false" customHeight="false" outlineLevel="0" collapsed="false">
      <c r="A2769" s="191" t="str">
        <f aca="false">B2769&amp;" "&amp;C2769&amp;" "&amp;D2769</f>
        <v>US Natural Gas Physical</v>
      </c>
      <c r="B2769" s="191" t="str">
        <f aca="false">IF((LEFT(N2769,2)="US"),"US","")</f>
        <v>US</v>
      </c>
      <c r="C2769" s="191" t="str">
        <f aca="false">M2769</f>
        <v>Natural Gas</v>
      </c>
      <c r="D2769" s="191" t="str">
        <f aca="false">IF(ISNUMBER(FIND("Phy",N2769))=TRUE(),"Physical","Financial")</f>
        <v>Physical</v>
      </c>
      <c r="E2769" s="191" t="n">
        <f aca="false">IF(VLOOKUP(S2769,'DD-Lookup'!$J$6:$L$50,3,FALSE())="Monthly",(YEAR(AC2769)-YEAR(AB2769))*12+MONTH(AC2769)-MONTH(AB2769)+1,(AC2769-AB2769+1))</f>
        <v>1</v>
      </c>
      <c r="F2769" s="220" t="n">
        <f aca="false">E2769*SUM(P2769:Q2769)</f>
        <v>10000</v>
      </c>
      <c r="G2769" s="196" t="n">
        <v>1247540</v>
      </c>
      <c r="H2769" s="197" t="n">
        <v>37026.3878009259</v>
      </c>
      <c r="I2769" s="0" t="s">
        <v>1470</v>
      </c>
      <c r="M2769" s="0" t="s">
        <v>927</v>
      </c>
      <c r="N2769" s="0" t="s">
        <v>1371</v>
      </c>
      <c r="O2769" s="0" t="s">
        <v>1631</v>
      </c>
      <c r="P2769" s="198" t="n">
        <v>10000</v>
      </c>
      <c r="S2769" s="0" t="s">
        <v>1343</v>
      </c>
      <c r="T2769" s="0" t="s">
        <v>772</v>
      </c>
      <c r="U2769" s="200" t="n">
        <v>4.415</v>
      </c>
      <c r="V2769" s="0" t="s">
        <v>2858</v>
      </c>
      <c r="W2769" s="0" t="s">
        <v>1567</v>
      </c>
      <c r="X2769" s="0" t="s">
        <v>1568</v>
      </c>
      <c r="Y2769" s="0" t="s">
        <v>1376</v>
      </c>
      <c r="Z2769" s="0" t="s">
        <v>573</v>
      </c>
      <c r="AA2769" s="0" t="n">
        <v>790119</v>
      </c>
      <c r="AB2769" s="197" t="n">
        <v>37027.875</v>
      </c>
      <c r="AC2769" s="197" t="n">
        <v>37027.875</v>
      </c>
    </row>
    <row r="2770" customFormat="false" ht="12.75" hidden="false" customHeight="false" outlineLevel="0" collapsed="false">
      <c r="A2770" s="191" t="str">
        <f aca="false">B2770&amp;" "&amp;C2770&amp;" "&amp;D2770</f>
        <v> Natural Gas Physical</v>
      </c>
      <c r="B2770" s="191" t="str">
        <f aca="false">IF((LEFT(N2770,2)="US"),"US","")</f>
        <v/>
      </c>
      <c r="C2770" s="191" t="str">
        <f aca="false">M2770</f>
        <v>Natural Gas</v>
      </c>
      <c r="D2770" s="191" t="str">
        <f aca="false">IF(ISNUMBER(FIND("Phy",N2770))=TRUE(),"Physical","Financial")</f>
        <v>Physical</v>
      </c>
      <c r="E2770" s="191" t="n">
        <f aca="false">IF(VLOOKUP(S2770,'DD-Lookup'!$J$6:$L$50,3,FALSE())="Monthly",(YEAR(AC2770)-YEAR(AB2770))*12+MONTH(AC2770)-MONTH(AB2770)+1,(AC2770-AB2770+1))</f>
        <v>1</v>
      </c>
      <c r="F2770" s="220" t="n">
        <f aca="false">E2770*SUM(P2770:Q2770)</f>
        <v>5000</v>
      </c>
      <c r="G2770" s="196" t="n">
        <v>1247542</v>
      </c>
      <c r="H2770" s="197" t="n">
        <v>37026.3878240741</v>
      </c>
      <c r="I2770" s="0" t="s">
        <v>2262</v>
      </c>
      <c r="M2770" s="0" t="s">
        <v>927</v>
      </c>
      <c r="N2770" s="0" t="s">
        <v>1719</v>
      </c>
      <c r="O2770" s="0" t="s">
        <v>2263</v>
      </c>
      <c r="P2770" s="198" t="n">
        <v>5000</v>
      </c>
      <c r="S2770" s="0" t="s">
        <v>1343</v>
      </c>
      <c r="T2770" s="0" t="s">
        <v>772</v>
      </c>
      <c r="U2770" s="200" t="n">
        <v>4.36</v>
      </c>
      <c r="V2770" s="0" t="s">
        <v>2264</v>
      </c>
      <c r="W2770" s="0" t="s">
        <v>2265</v>
      </c>
      <c r="X2770" s="0" t="s">
        <v>2266</v>
      </c>
      <c r="Y2770" s="0" t="s">
        <v>1376</v>
      </c>
      <c r="Z2770" s="0" t="s">
        <v>646</v>
      </c>
      <c r="AA2770" s="0" t="n">
        <v>790121</v>
      </c>
      <c r="AB2770" s="197" t="n">
        <v>37027.875</v>
      </c>
      <c r="AC2770" s="197" t="n">
        <v>37027.875</v>
      </c>
    </row>
    <row r="2771" customFormat="false" ht="12.75" hidden="false" customHeight="false" outlineLevel="0" collapsed="false">
      <c r="A2771" s="191" t="str">
        <f aca="false">B2771&amp;" "&amp;C2771&amp;" "&amp;D2771</f>
        <v>US Natural Gas Physical</v>
      </c>
      <c r="B2771" s="191" t="str">
        <f aca="false">IF((LEFT(N2771,2)="US"),"US","")</f>
        <v>US</v>
      </c>
      <c r="C2771" s="191" t="str">
        <f aca="false">M2771</f>
        <v>Natural Gas</v>
      </c>
      <c r="D2771" s="191" t="str">
        <f aca="false">IF(ISNUMBER(FIND("Phy",N2771))=TRUE(),"Physical","Financial")</f>
        <v>Physical</v>
      </c>
      <c r="E2771" s="191" t="n">
        <f aca="false">IF(VLOOKUP(S2771,'DD-Lookup'!$J$6:$L$50,3,FALSE())="Monthly",(YEAR(AC2771)-YEAR(AB2771))*12+MONTH(AC2771)-MONTH(AB2771)+1,(AC2771-AB2771+1))</f>
        <v>1</v>
      </c>
      <c r="F2771" s="220" t="n">
        <f aca="false">E2771*SUM(P2771:Q2771)</f>
        <v>5000</v>
      </c>
      <c r="G2771" s="196" t="n">
        <v>1247544</v>
      </c>
      <c r="H2771" s="197" t="n">
        <v>37026.3878240741</v>
      </c>
      <c r="I2771" s="0" t="s">
        <v>1482</v>
      </c>
      <c r="M2771" s="0" t="s">
        <v>927</v>
      </c>
      <c r="N2771" s="0" t="s">
        <v>1371</v>
      </c>
      <c r="O2771" s="0" t="s">
        <v>1703</v>
      </c>
      <c r="P2771" s="198" t="n">
        <v>5000</v>
      </c>
      <c r="S2771" s="0" t="s">
        <v>1343</v>
      </c>
      <c r="T2771" s="0" t="s">
        <v>772</v>
      </c>
      <c r="U2771" s="200" t="n">
        <v>4.325</v>
      </c>
      <c r="V2771" s="0" t="s">
        <v>2054</v>
      </c>
      <c r="W2771" s="0" t="s">
        <v>1705</v>
      </c>
      <c r="X2771" s="0" t="s">
        <v>1676</v>
      </c>
      <c r="Y2771" s="0" t="s">
        <v>1376</v>
      </c>
      <c r="Z2771" s="0" t="s">
        <v>573</v>
      </c>
      <c r="AA2771" s="0" t="n">
        <v>790120</v>
      </c>
      <c r="AB2771" s="197" t="n">
        <v>37027.875</v>
      </c>
      <c r="AC2771" s="197" t="n">
        <v>37027.875</v>
      </c>
    </row>
    <row r="2772" customFormat="false" ht="12.75" hidden="false" customHeight="false" outlineLevel="0" collapsed="false">
      <c r="A2772" s="191" t="str">
        <f aca="false">B2772&amp;" "&amp;C2772&amp;" "&amp;D2772</f>
        <v>US Power Physical</v>
      </c>
      <c r="B2772" s="191" t="str">
        <f aca="false">IF((LEFT(N2772,2)="US"),"US","")</f>
        <v>US</v>
      </c>
      <c r="C2772" s="191" t="str">
        <f aca="false">M2772</f>
        <v>Power</v>
      </c>
      <c r="D2772" s="191" t="str">
        <f aca="false">IF(ISNUMBER(FIND("Phy",N2772))=TRUE(),"Physical","Financial")</f>
        <v>Physical</v>
      </c>
      <c r="E2772" s="191" t="n">
        <f aca="false">IF(VLOOKUP(S2772,'DD-Lookup'!$J$6:$L$50,3,FALSE())="Monthly",(YEAR(AC2772)-YEAR(AB2772))*12+MONTH(AC2772)-MONTH(AB2772)+1,(AC2772-AB2772+1))</f>
        <v>92</v>
      </c>
      <c r="F2772" s="220" t="n">
        <f aca="false">E2772*SUM(P2772:Q2772)</f>
        <v>2300</v>
      </c>
      <c r="G2772" s="196" t="n">
        <v>1247545</v>
      </c>
      <c r="H2772" s="197" t="n">
        <v>37026.3878240741</v>
      </c>
      <c r="I2772" s="0" t="s">
        <v>1187</v>
      </c>
      <c r="M2772" s="0" t="s">
        <v>72</v>
      </c>
      <c r="N2772" s="0" t="s">
        <v>1741</v>
      </c>
      <c r="O2772" s="0" t="s">
        <v>2859</v>
      </c>
      <c r="P2772" s="198" t="n">
        <v>25</v>
      </c>
      <c r="S2772" s="0" t="s">
        <v>781</v>
      </c>
      <c r="T2772" s="0" t="s">
        <v>772</v>
      </c>
      <c r="U2772" s="200" t="n">
        <v>363.5</v>
      </c>
      <c r="V2772" s="0" t="s">
        <v>2234</v>
      </c>
      <c r="W2772" s="0" t="s">
        <v>2223</v>
      </c>
      <c r="X2772" s="0" t="s">
        <v>2224</v>
      </c>
      <c r="Y2772" s="0" t="s">
        <v>1167</v>
      </c>
      <c r="Z2772" s="0" t="s">
        <v>628</v>
      </c>
      <c r="AA2772" s="0" t="n">
        <v>611239.1</v>
      </c>
      <c r="AB2772" s="197" t="n">
        <v>37073.7013888889</v>
      </c>
      <c r="AC2772" s="197" t="n">
        <v>37164.7013888889</v>
      </c>
    </row>
    <row r="2773" customFormat="false" ht="12.75" hidden="false" customHeight="false" outlineLevel="0" collapsed="false">
      <c r="A2773" s="191" t="str">
        <f aca="false">B2773&amp;" "&amp;C2773&amp;" "&amp;D2773</f>
        <v>US Power Physical</v>
      </c>
      <c r="B2773" s="191" t="str">
        <f aca="false">IF((LEFT(N2773,2)="US"),"US","")</f>
        <v>US</v>
      </c>
      <c r="C2773" s="191" t="str">
        <f aca="false">M2773</f>
        <v>Power</v>
      </c>
      <c r="D2773" s="191" t="str">
        <f aca="false">IF(ISNUMBER(FIND("Phy",N2773))=TRUE(),"Physical","Financial")</f>
        <v>Physical</v>
      </c>
      <c r="E2773" s="191" t="n">
        <f aca="false">IF(VLOOKUP(S2773,'DD-Lookup'!$J$6:$L$50,3,FALSE())="Monthly",(YEAR(AC2773)-YEAR(AB2773))*12+MONTH(AC2773)-MONTH(AB2773)+1,(AC2773-AB2773+1))</f>
        <v>92</v>
      </c>
      <c r="F2773" s="220" t="n">
        <f aca="false">E2773*SUM(P2773:Q2773)</f>
        <v>2300</v>
      </c>
      <c r="G2773" s="196" t="n">
        <v>1247543</v>
      </c>
      <c r="H2773" s="197" t="n">
        <v>37026.3878240741</v>
      </c>
      <c r="I2773" s="0" t="s">
        <v>1187</v>
      </c>
      <c r="M2773" s="0" t="s">
        <v>72</v>
      </c>
      <c r="N2773" s="0" t="s">
        <v>1741</v>
      </c>
      <c r="O2773" s="0" t="s">
        <v>2258</v>
      </c>
      <c r="Q2773" s="198" t="n">
        <v>25</v>
      </c>
      <c r="S2773" s="0" t="s">
        <v>781</v>
      </c>
      <c r="T2773" s="0" t="s">
        <v>772</v>
      </c>
      <c r="U2773" s="200" t="n">
        <v>353.5</v>
      </c>
      <c r="V2773" s="0" t="s">
        <v>2234</v>
      </c>
      <c r="W2773" s="0" t="s">
        <v>2223</v>
      </c>
      <c r="X2773" s="0" t="s">
        <v>2224</v>
      </c>
      <c r="Y2773" s="0" t="s">
        <v>1167</v>
      </c>
      <c r="Z2773" s="0" t="s">
        <v>628</v>
      </c>
      <c r="AA2773" s="0" t="n">
        <v>611238.1</v>
      </c>
      <c r="AB2773" s="197" t="n">
        <v>37073.7013888889</v>
      </c>
      <c r="AC2773" s="197" t="n">
        <v>37164.7013888889</v>
      </c>
    </row>
    <row r="2774" customFormat="false" ht="12.75" hidden="false" customHeight="false" outlineLevel="0" collapsed="false">
      <c r="A2774" s="191" t="str">
        <f aca="false">B2774&amp;" "&amp;C2774&amp;" "&amp;D2774</f>
        <v>US Natural Gas Financial</v>
      </c>
      <c r="B2774" s="191" t="str">
        <f aca="false">IF((LEFT(N2774,2)="US"),"US","")</f>
        <v>US</v>
      </c>
      <c r="C2774" s="191" t="str">
        <f aca="false">M2774</f>
        <v>Natural Gas</v>
      </c>
      <c r="D2774" s="191" t="str">
        <f aca="false">IF(ISNUMBER(FIND("Phy",N2774))=TRUE(),"Physical","Financial")</f>
        <v>Financial</v>
      </c>
      <c r="E2774" s="191" t="n">
        <f aca="false">IF(VLOOKUP(S2774,'DD-Lookup'!$J$6:$L$50,3,FALSE())="Monthly",(YEAR(AC2774)-YEAR(AB2774))*12+MONTH(AC2774)-MONTH(AB2774)+1,(AC2774-AB2774+1))</f>
        <v>153</v>
      </c>
      <c r="F2774" s="220" t="n">
        <f aca="false">E2774*SUM(P2774:Q2774)</f>
        <v>3060000</v>
      </c>
      <c r="G2774" s="196" t="n">
        <v>1247546</v>
      </c>
      <c r="H2774" s="197" t="n">
        <v>37026.3879050926</v>
      </c>
      <c r="I2774" s="0" t="s">
        <v>1383</v>
      </c>
      <c r="M2774" s="0" t="s">
        <v>927</v>
      </c>
      <c r="N2774" s="0" t="s">
        <v>1399</v>
      </c>
      <c r="O2774" s="0" t="s">
        <v>2860</v>
      </c>
      <c r="P2774" s="198" t="n">
        <v>20000</v>
      </c>
      <c r="S2774" s="0" t="s">
        <v>1343</v>
      </c>
      <c r="T2774" s="0" t="s">
        <v>772</v>
      </c>
      <c r="U2774" s="200" t="n">
        <v>0.0325</v>
      </c>
      <c r="V2774" s="0" t="s">
        <v>2861</v>
      </c>
      <c r="W2774" s="0" t="s">
        <v>1915</v>
      </c>
      <c r="X2774" s="0" t="s">
        <v>1916</v>
      </c>
      <c r="Y2774" s="0" t="s">
        <v>893</v>
      </c>
      <c r="Z2774" s="0" t="s">
        <v>573</v>
      </c>
      <c r="AA2774" s="0" t="s">
        <v>2862</v>
      </c>
      <c r="AB2774" s="197" t="n">
        <v>37043</v>
      </c>
      <c r="AC2774" s="197" t="n">
        <v>37195</v>
      </c>
      <c r="AD2774" s="0" t="n">
        <f aca="false">(AC2774-AB2774+1)*SUM(P2774:Q2774)</f>
        <v>3060000</v>
      </c>
    </row>
    <row r="2775" customFormat="false" ht="12.75" hidden="false" customHeight="false" outlineLevel="0" collapsed="false">
      <c r="A2775" s="191" t="str">
        <f aca="false">B2775&amp;" "&amp;C2775&amp;" "&amp;D2775</f>
        <v>US Natural Gas Physical</v>
      </c>
      <c r="B2775" s="191" t="str">
        <f aca="false">IF((LEFT(N2775,2)="US"),"US","")</f>
        <v>US</v>
      </c>
      <c r="C2775" s="191" t="str">
        <f aca="false">M2775</f>
        <v>Natural Gas</v>
      </c>
      <c r="D2775" s="191" t="str">
        <f aca="false">IF(ISNUMBER(FIND("Phy",N2775))=TRUE(),"Physical","Financial")</f>
        <v>Physical</v>
      </c>
      <c r="E2775" s="191" t="n">
        <f aca="false">IF(VLOOKUP(S2775,'DD-Lookup'!$J$6:$L$50,3,FALSE())="Monthly",(YEAR(AC2775)-YEAR(AB2775))*12+MONTH(AC2775)-MONTH(AB2775)+1,(AC2775-AB2775+1))</f>
        <v>1</v>
      </c>
      <c r="F2775" s="220" t="n">
        <f aca="false">E2775*SUM(P2775:Q2775)</f>
        <v>5000</v>
      </c>
      <c r="G2775" s="196" t="n">
        <v>1247547</v>
      </c>
      <c r="H2775" s="197" t="n">
        <v>37026.3879166667</v>
      </c>
      <c r="I2775" s="0" t="s">
        <v>1420</v>
      </c>
      <c r="M2775" s="0" t="s">
        <v>927</v>
      </c>
      <c r="N2775" s="0" t="s">
        <v>1371</v>
      </c>
      <c r="O2775" s="0" t="s">
        <v>1751</v>
      </c>
      <c r="P2775" s="198" t="n">
        <v>5000</v>
      </c>
      <c r="S2775" s="0" t="s">
        <v>1343</v>
      </c>
      <c r="T2775" s="0" t="s">
        <v>772</v>
      </c>
      <c r="U2775" s="200" t="n">
        <v>3.395</v>
      </c>
      <c r="V2775" s="0" t="s">
        <v>2039</v>
      </c>
      <c r="W2775" s="0" t="s">
        <v>1752</v>
      </c>
      <c r="X2775" s="0" t="s">
        <v>1676</v>
      </c>
      <c r="Y2775" s="0" t="s">
        <v>1376</v>
      </c>
      <c r="Z2775" s="0" t="s">
        <v>573</v>
      </c>
      <c r="AA2775" s="0" t="n">
        <v>790123</v>
      </c>
      <c r="AB2775" s="197" t="n">
        <v>37027.875</v>
      </c>
      <c r="AC2775" s="197" t="n">
        <v>37027.875</v>
      </c>
    </row>
    <row r="2776" customFormat="false" ht="12.75" hidden="false" customHeight="false" outlineLevel="0" collapsed="false">
      <c r="A2776" s="191" t="str">
        <f aca="false">B2776&amp;" "&amp;C2776&amp;" "&amp;D2776</f>
        <v> Natural Gas Physical</v>
      </c>
      <c r="B2776" s="191" t="str">
        <f aca="false">IF((LEFT(N2776,2)="US"),"US","")</f>
        <v/>
      </c>
      <c r="C2776" s="191" t="str">
        <f aca="false">M2776</f>
        <v>Natural Gas</v>
      </c>
      <c r="D2776" s="191" t="str">
        <f aca="false">IF(ISNUMBER(FIND("Phy",N2776))=TRUE(),"Physical","Financial")</f>
        <v>Physical</v>
      </c>
      <c r="E2776" s="191" t="n">
        <f aca="false">IF(VLOOKUP(S2776,'DD-Lookup'!$J$6:$L$50,3,FALSE())="Monthly",(YEAR(AC2776)-YEAR(AB2776))*12+MONTH(AC2776)-MONTH(AB2776)+1,(AC2776-AB2776+1))</f>
        <v>1</v>
      </c>
      <c r="F2776" s="220" t="n">
        <f aca="false">E2776*SUM(P2776:Q2776)</f>
        <v>3000</v>
      </c>
      <c r="G2776" s="196" t="n">
        <v>1247548</v>
      </c>
      <c r="H2776" s="197" t="n">
        <v>37026.3879282407</v>
      </c>
      <c r="I2776" s="0" t="s">
        <v>2262</v>
      </c>
      <c r="M2776" s="0" t="s">
        <v>927</v>
      </c>
      <c r="N2776" s="0" t="s">
        <v>1719</v>
      </c>
      <c r="O2776" s="0" t="s">
        <v>2263</v>
      </c>
      <c r="P2776" s="198" t="n">
        <v>3000</v>
      </c>
      <c r="S2776" s="0" t="s">
        <v>1343</v>
      </c>
      <c r="T2776" s="0" t="s">
        <v>772</v>
      </c>
      <c r="U2776" s="200" t="n">
        <v>4.34</v>
      </c>
      <c r="V2776" s="0" t="s">
        <v>2264</v>
      </c>
      <c r="W2776" s="0" t="s">
        <v>2265</v>
      </c>
      <c r="X2776" s="0" t="s">
        <v>2266</v>
      </c>
      <c r="Y2776" s="0" t="s">
        <v>1376</v>
      </c>
      <c r="Z2776" s="0" t="s">
        <v>646</v>
      </c>
      <c r="AA2776" s="0" t="n">
        <v>790124</v>
      </c>
      <c r="AB2776" s="197" t="n">
        <v>37027.875</v>
      </c>
      <c r="AC2776" s="197" t="n">
        <v>37027.875</v>
      </c>
    </row>
    <row r="2777" customFormat="false" ht="12.75" hidden="false" customHeight="false" outlineLevel="0" collapsed="false">
      <c r="A2777" s="191" t="str">
        <f aca="false">B2777&amp;" "&amp;C2777&amp;" "&amp;D2777</f>
        <v>US Natural Gas Physical</v>
      </c>
      <c r="B2777" s="191" t="str">
        <f aca="false">IF((LEFT(N2777,2)="US"),"US","")</f>
        <v>US</v>
      </c>
      <c r="C2777" s="191" t="str">
        <f aca="false">M2777</f>
        <v>Natural Gas</v>
      </c>
      <c r="D2777" s="191" t="str">
        <f aca="false">IF(ISNUMBER(FIND("Phy",N2777))=TRUE(),"Physical","Financial")</f>
        <v>Physical</v>
      </c>
      <c r="E2777" s="191" t="n">
        <f aca="false">IF(VLOOKUP(S2777,'DD-Lookup'!$J$6:$L$50,3,FALSE())="Monthly",(YEAR(AC2777)-YEAR(AB2777))*12+MONTH(AC2777)-MONTH(AB2777)+1,(AC2777-AB2777+1))</f>
        <v>1</v>
      </c>
      <c r="F2777" s="220" t="n">
        <f aca="false">E2777*SUM(P2777:Q2777)</f>
        <v>5000</v>
      </c>
      <c r="G2777" s="196" t="n">
        <v>1247549</v>
      </c>
      <c r="H2777" s="197" t="n">
        <v>37026.3879398148</v>
      </c>
      <c r="I2777" s="0" t="s">
        <v>1710</v>
      </c>
      <c r="M2777" s="0" t="s">
        <v>927</v>
      </c>
      <c r="N2777" s="0" t="s">
        <v>1371</v>
      </c>
      <c r="O2777" s="0" t="s">
        <v>1703</v>
      </c>
      <c r="Q2777" s="198" t="n">
        <v>5000</v>
      </c>
      <c r="S2777" s="0" t="s">
        <v>1343</v>
      </c>
      <c r="T2777" s="0" t="s">
        <v>772</v>
      </c>
      <c r="U2777" s="200" t="n">
        <v>4.35</v>
      </c>
      <c r="V2777" s="0" t="s">
        <v>2857</v>
      </c>
      <c r="W2777" s="0" t="s">
        <v>1705</v>
      </c>
      <c r="X2777" s="0" t="s">
        <v>1676</v>
      </c>
      <c r="Y2777" s="0" t="s">
        <v>1376</v>
      </c>
      <c r="Z2777" s="0" t="s">
        <v>573</v>
      </c>
      <c r="AA2777" s="0" t="n">
        <v>790125</v>
      </c>
      <c r="AB2777" s="197" t="n">
        <v>37027.875</v>
      </c>
      <c r="AC2777" s="197" t="n">
        <v>37027.875</v>
      </c>
    </row>
    <row r="2778" customFormat="false" ht="12.75" hidden="false" customHeight="false" outlineLevel="0" collapsed="false">
      <c r="A2778" s="191" t="str">
        <f aca="false">B2778&amp;" "&amp;C2778&amp;" "&amp;D2778</f>
        <v>US Natural Gas Physical</v>
      </c>
      <c r="B2778" s="191" t="str">
        <f aca="false">IF((LEFT(N2778,2)="US"),"US","")</f>
        <v>US</v>
      </c>
      <c r="C2778" s="191" t="str">
        <f aca="false">M2778</f>
        <v>Natural Gas</v>
      </c>
      <c r="D2778" s="191" t="str">
        <f aca="false">IF(ISNUMBER(FIND("Phy",N2778))=TRUE(),"Physical","Financial")</f>
        <v>Physical</v>
      </c>
      <c r="E2778" s="191" t="n">
        <f aca="false">IF(VLOOKUP(S2778,'DD-Lookup'!$J$6:$L$50,3,FALSE())="Monthly",(YEAR(AC2778)-YEAR(AB2778))*12+MONTH(AC2778)-MONTH(AB2778)+1,(AC2778-AB2778+1))</f>
        <v>1</v>
      </c>
      <c r="F2778" s="220" t="n">
        <f aca="false">E2778*SUM(P2778:Q2778)</f>
        <v>7500</v>
      </c>
      <c r="G2778" s="196" t="n">
        <v>1247550</v>
      </c>
      <c r="H2778" s="197" t="n">
        <v>37026.3879513889</v>
      </c>
      <c r="I2778" s="0" t="s">
        <v>1368</v>
      </c>
      <c r="M2778" s="0" t="s">
        <v>927</v>
      </c>
      <c r="N2778" s="0" t="s">
        <v>1371</v>
      </c>
      <c r="O2778" s="0" t="s">
        <v>1789</v>
      </c>
      <c r="Q2778" s="198" t="n">
        <v>7500</v>
      </c>
      <c r="S2778" s="0" t="s">
        <v>1343</v>
      </c>
      <c r="T2778" s="0" t="s">
        <v>772</v>
      </c>
      <c r="U2778" s="200" t="n">
        <v>10.825</v>
      </c>
      <c r="V2778" s="0" t="s">
        <v>2469</v>
      </c>
      <c r="W2778" s="0" t="s">
        <v>1791</v>
      </c>
      <c r="X2778" s="0" t="s">
        <v>1676</v>
      </c>
      <c r="Y2778" s="0" t="s">
        <v>1376</v>
      </c>
      <c r="Z2778" s="0" t="s">
        <v>573</v>
      </c>
      <c r="AA2778" s="0" t="n">
        <v>790126</v>
      </c>
      <c r="AB2778" s="197" t="n">
        <v>37027.875</v>
      </c>
      <c r="AC2778" s="197" t="n">
        <v>37027.875</v>
      </c>
    </row>
    <row r="2779" customFormat="false" ht="12.75" hidden="false" customHeight="false" outlineLevel="0" collapsed="false">
      <c r="A2779" s="191" t="str">
        <f aca="false">B2779&amp;" "&amp;C2779&amp;" "&amp;D2779</f>
        <v>US Natural Gas Physical</v>
      </c>
      <c r="B2779" s="191" t="str">
        <f aca="false">IF((LEFT(N2779,2)="US"),"US","")</f>
        <v>US</v>
      </c>
      <c r="C2779" s="191" t="str">
        <f aca="false">M2779</f>
        <v>Natural Gas</v>
      </c>
      <c r="D2779" s="191" t="str">
        <f aca="false">IF(ISNUMBER(FIND("Phy",N2779))=TRUE(),"Physical","Financial")</f>
        <v>Physical</v>
      </c>
      <c r="E2779" s="191" t="n">
        <f aca="false">IF(VLOOKUP(S2779,'DD-Lookup'!$J$6:$L$50,3,FALSE())="Monthly",(YEAR(AC2779)-YEAR(AB2779))*12+MONTH(AC2779)-MONTH(AB2779)+1,(AC2779-AB2779+1))</f>
        <v>1</v>
      </c>
      <c r="F2779" s="220" t="n">
        <f aca="false">E2779*SUM(P2779:Q2779)</f>
        <v>5000</v>
      </c>
      <c r="G2779" s="196" t="n">
        <v>1247551</v>
      </c>
      <c r="H2779" s="197" t="n">
        <v>37026.3879861111</v>
      </c>
      <c r="I2779" s="0" t="s">
        <v>625</v>
      </c>
      <c r="M2779" s="0" t="s">
        <v>927</v>
      </c>
      <c r="N2779" s="0" t="s">
        <v>1371</v>
      </c>
      <c r="O2779" s="0" t="s">
        <v>1457</v>
      </c>
      <c r="Q2779" s="198" t="n">
        <v>5000</v>
      </c>
      <c r="S2779" s="0" t="s">
        <v>1343</v>
      </c>
      <c r="T2779" s="0" t="s">
        <v>772</v>
      </c>
      <c r="U2779" s="200" t="n">
        <v>4.4</v>
      </c>
      <c r="V2779" s="0" t="s">
        <v>1496</v>
      </c>
      <c r="W2779" s="0" t="s">
        <v>1459</v>
      </c>
      <c r="X2779" s="0" t="s">
        <v>1460</v>
      </c>
      <c r="Y2779" s="0" t="s">
        <v>1376</v>
      </c>
      <c r="Z2779" s="0" t="s">
        <v>573</v>
      </c>
      <c r="AA2779" s="0" t="n">
        <v>790127</v>
      </c>
      <c r="AB2779" s="197" t="n">
        <v>37027.875</v>
      </c>
      <c r="AC2779" s="197" t="n">
        <v>37027.875</v>
      </c>
    </row>
    <row r="2780" customFormat="false" ht="12.75" hidden="false" customHeight="false" outlineLevel="0" collapsed="false">
      <c r="A2780" s="191" t="str">
        <f aca="false">B2780&amp;" "&amp;C2780&amp;" "&amp;D2780</f>
        <v> Natural Gas Physical</v>
      </c>
      <c r="B2780" s="191" t="str">
        <f aca="false">IF((LEFT(N2780,2)="US"),"US","")</f>
        <v/>
      </c>
      <c r="C2780" s="191" t="str">
        <f aca="false">M2780</f>
        <v>Natural Gas</v>
      </c>
      <c r="D2780" s="191" t="str">
        <f aca="false">IF(ISNUMBER(FIND("Phy",N2780))=TRUE(),"Physical","Financial")</f>
        <v>Physical</v>
      </c>
      <c r="E2780" s="191" t="n">
        <f aca="false">IF(VLOOKUP(S2780,'DD-Lookup'!$J$6:$L$50,3,FALSE())="Monthly",(YEAR(AC2780)-YEAR(AB2780))*12+MONTH(AC2780)-MONTH(AB2780)+1,(AC2780-AB2780+1))</f>
        <v>1</v>
      </c>
      <c r="F2780" s="220" t="n">
        <f aca="false">E2780*SUM(P2780:Q2780)</f>
        <v>5000</v>
      </c>
      <c r="G2780" s="196" t="n">
        <v>1247552</v>
      </c>
      <c r="H2780" s="197" t="n">
        <v>37026.3880092593</v>
      </c>
      <c r="I2780" s="0" t="s">
        <v>1571</v>
      </c>
      <c r="M2780" s="0" t="s">
        <v>927</v>
      </c>
      <c r="N2780" s="0" t="s">
        <v>1719</v>
      </c>
      <c r="O2780" s="0" t="s">
        <v>2263</v>
      </c>
      <c r="Q2780" s="198" t="n">
        <v>5000</v>
      </c>
      <c r="S2780" s="0" t="s">
        <v>1343</v>
      </c>
      <c r="T2780" s="0" t="s">
        <v>772</v>
      </c>
      <c r="U2780" s="200" t="n">
        <v>4.38</v>
      </c>
      <c r="V2780" s="0" t="s">
        <v>2712</v>
      </c>
      <c r="W2780" s="0" t="s">
        <v>2265</v>
      </c>
      <c r="X2780" s="0" t="s">
        <v>2266</v>
      </c>
      <c r="Y2780" s="0" t="s">
        <v>1376</v>
      </c>
      <c r="Z2780" s="0" t="s">
        <v>646</v>
      </c>
      <c r="AA2780" s="0" t="n">
        <v>790128</v>
      </c>
      <c r="AB2780" s="197" t="n">
        <v>37027.875</v>
      </c>
      <c r="AC2780" s="197" t="n">
        <v>37027.875</v>
      </c>
    </row>
    <row r="2781" customFormat="false" ht="12.75" hidden="false" customHeight="false" outlineLevel="0" collapsed="false">
      <c r="A2781" s="191" t="str">
        <f aca="false">B2781&amp;" "&amp;C2781&amp;" "&amp;D2781</f>
        <v>US Natural Gas Physical</v>
      </c>
      <c r="B2781" s="191" t="str">
        <f aca="false">IF((LEFT(N2781,2)="US"),"US","")</f>
        <v>US</v>
      </c>
      <c r="C2781" s="191" t="str">
        <f aca="false">M2781</f>
        <v>Natural Gas</v>
      </c>
      <c r="D2781" s="191" t="str">
        <f aca="false">IF(ISNUMBER(FIND("Phy",N2781))=TRUE(),"Physical","Financial")</f>
        <v>Physical</v>
      </c>
      <c r="E2781" s="191" t="n">
        <f aca="false">IF(VLOOKUP(S2781,'DD-Lookup'!$J$6:$L$50,3,FALSE())="Monthly",(YEAR(AC2781)-YEAR(AB2781))*12+MONTH(AC2781)-MONTH(AB2781)+1,(AC2781-AB2781+1))</f>
        <v>1</v>
      </c>
      <c r="F2781" s="220" t="n">
        <f aca="false">E2781*SUM(P2781:Q2781)</f>
        <v>6000</v>
      </c>
      <c r="G2781" s="196" t="n">
        <v>1247553</v>
      </c>
      <c r="H2781" s="197" t="n">
        <v>37026.3880092593</v>
      </c>
      <c r="I2781" s="0" t="s">
        <v>2652</v>
      </c>
      <c r="M2781" s="0" t="s">
        <v>927</v>
      </c>
      <c r="N2781" s="0" t="s">
        <v>1371</v>
      </c>
      <c r="O2781" s="0" t="s">
        <v>1372</v>
      </c>
      <c r="Q2781" s="198" t="n">
        <v>6000</v>
      </c>
      <c r="S2781" s="0" t="s">
        <v>1343</v>
      </c>
      <c r="T2781" s="0" t="s">
        <v>772</v>
      </c>
      <c r="U2781" s="200" t="n">
        <v>4.5525</v>
      </c>
      <c r="V2781" s="0" t="s">
        <v>2653</v>
      </c>
      <c r="W2781" s="0" t="s">
        <v>1374</v>
      </c>
      <c r="X2781" s="0" t="s">
        <v>1375</v>
      </c>
      <c r="Y2781" s="0" t="s">
        <v>1376</v>
      </c>
      <c r="Z2781" s="0" t="s">
        <v>573</v>
      </c>
      <c r="AA2781" s="0" t="n">
        <v>790129</v>
      </c>
      <c r="AB2781" s="197" t="n">
        <v>37027.875</v>
      </c>
      <c r="AC2781" s="197" t="n">
        <v>37027.875</v>
      </c>
    </row>
    <row r="2782" customFormat="false" ht="12.75" hidden="false" customHeight="false" outlineLevel="0" collapsed="false">
      <c r="A2782" s="191" t="str">
        <f aca="false">B2782&amp;" "&amp;C2782&amp;" "&amp;D2782</f>
        <v>US Natural Gas Physical</v>
      </c>
      <c r="B2782" s="191" t="str">
        <f aca="false">IF((LEFT(N2782,2)="US"),"US","")</f>
        <v>US</v>
      </c>
      <c r="C2782" s="191" t="str">
        <f aca="false">M2782</f>
        <v>Natural Gas</v>
      </c>
      <c r="D2782" s="191" t="str">
        <f aca="false">IF(ISNUMBER(FIND("Phy",N2782))=TRUE(),"Physical","Financial")</f>
        <v>Physical</v>
      </c>
      <c r="E2782" s="191" t="n">
        <f aca="false">IF(VLOOKUP(S2782,'DD-Lookup'!$J$6:$L$50,3,FALSE())="Monthly",(YEAR(AC2782)-YEAR(AB2782))*12+MONTH(AC2782)-MONTH(AB2782)+1,(AC2782-AB2782+1))</f>
        <v>1</v>
      </c>
      <c r="F2782" s="220" t="n">
        <f aca="false">E2782*SUM(P2782:Q2782)</f>
        <v>3000</v>
      </c>
      <c r="G2782" s="196" t="n">
        <v>1247554</v>
      </c>
      <c r="H2782" s="197" t="n">
        <v>37026.3880324074</v>
      </c>
      <c r="I2782" s="0" t="s">
        <v>609</v>
      </c>
      <c r="M2782" s="0" t="s">
        <v>927</v>
      </c>
      <c r="N2782" s="0" t="s">
        <v>1371</v>
      </c>
      <c r="O2782" s="0" t="s">
        <v>1372</v>
      </c>
      <c r="Q2782" s="198" t="n">
        <v>3000</v>
      </c>
      <c r="S2782" s="0" t="s">
        <v>1343</v>
      </c>
      <c r="T2782" s="0" t="s">
        <v>772</v>
      </c>
      <c r="U2782" s="200" t="n">
        <v>4.5525</v>
      </c>
      <c r="V2782" s="0" t="s">
        <v>1453</v>
      </c>
      <c r="W2782" s="0" t="s">
        <v>1374</v>
      </c>
      <c r="X2782" s="0" t="s">
        <v>1375</v>
      </c>
      <c r="Y2782" s="0" t="s">
        <v>1376</v>
      </c>
      <c r="Z2782" s="0" t="s">
        <v>573</v>
      </c>
      <c r="AA2782" s="0" t="n">
        <v>790130</v>
      </c>
      <c r="AB2782" s="197" t="n">
        <v>37027.875</v>
      </c>
      <c r="AC2782" s="197" t="n">
        <v>37027.875</v>
      </c>
    </row>
    <row r="2783" customFormat="false" ht="12.75" hidden="false" customHeight="false" outlineLevel="0" collapsed="false">
      <c r="A2783" s="191" t="str">
        <f aca="false">B2783&amp;" "&amp;C2783&amp;" "&amp;D2783</f>
        <v>US Natural Gas Physical</v>
      </c>
      <c r="B2783" s="191" t="str">
        <f aca="false">IF((LEFT(N2783,2)="US"),"US","")</f>
        <v>US</v>
      </c>
      <c r="C2783" s="191" t="str">
        <f aca="false">M2783</f>
        <v>Natural Gas</v>
      </c>
      <c r="D2783" s="191" t="str">
        <f aca="false">IF(ISNUMBER(FIND("Phy",N2783))=TRUE(),"Physical","Financial")</f>
        <v>Physical</v>
      </c>
      <c r="E2783" s="191" t="n">
        <f aca="false">IF(VLOOKUP(S2783,'DD-Lookup'!$J$6:$L$50,3,FALSE())="Monthly",(YEAR(AC2783)-YEAR(AB2783))*12+MONTH(AC2783)-MONTH(AB2783)+1,(AC2783-AB2783+1))</f>
        <v>1</v>
      </c>
      <c r="F2783" s="220" t="n">
        <f aca="false">E2783*SUM(P2783:Q2783)</f>
        <v>3383</v>
      </c>
      <c r="G2783" s="196" t="n">
        <v>1247556</v>
      </c>
      <c r="H2783" s="197" t="n">
        <v>37026.3880787037</v>
      </c>
      <c r="I2783" s="0" t="s">
        <v>1482</v>
      </c>
      <c r="M2783" s="0" t="s">
        <v>927</v>
      </c>
      <c r="N2783" s="0" t="s">
        <v>1371</v>
      </c>
      <c r="O2783" s="0" t="s">
        <v>1436</v>
      </c>
      <c r="P2783" s="198" t="n">
        <v>3383</v>
      </c>
      <c r="S2783" s="0" t="s">
        <v>1343</v>
      </c>
      <c r="T2783" s="0" t="s">
        <v>772</v>
      </c>
      <c r="U2783" s="200" t="n">
        <v>4.335</v>
      </c>
      <c r="V2783" s="0" t="s">
        <v>2173</v>
      </c>
      <c r="W2783" s="0" t="s">
        <v>1424</v>
      </c>
      <c r="X2783" s="0" t="s">
        <v>1425</v>
      </c>
      <c r="Y2783" s="0" t="s">
        <v>1376</v>
      </c>
      <c r="Z2783" s="0" t="s">
        <v>573</v>
      </c>
      <c r="AA2783" s="0" t="n">
        <v>790132</v>
      </c>
      <c r="AB2783" s="197" t="n">
        <v>37027.875</v>
      </c>
      <c r="AC2783" s="197" t="n">
        <v>37027.875</v>
      </c>
    </row>
    <row r="2784" customFormat="false" ht="12.75" hidden="false" customHeight="false" outlineLevel="0" collapsed="false">
      <c r="A2784" s="191" t="str">
        <f aca="false">B2784&amp;" "&amp;C2784&amp;" "&amp;D2784</f>
        <v>US Natural Gas Physical</v>
      </c>
      <c r="B2784" s="191" t="str">
        <f aca="false">IF((LEFT(N2784,2)="US"),"US","")</f>
        <v>US</v>
      </c>
      <c r="C2784" s="191" t="str">
        <f aca="false">M2784</f>
        <v>Natural Gas</v>
      </c>
      <c r="D2784" s="191" t="str">
        <f aca="false">IF(ISNUMBER(FIND("Phy",N2784))=TRUE(),"Physical","Financial")</f>
        <v>Physical</v>
      </c>
      <c r="E2784" s="191" t="n">
        <f aca="false">IF(VLOOKUP(S2784,'DD-Lookup'!$J$6:$L$50,3,FALSE())="Monthly",(YEAR(AC2784)-YEAR(AB2784))*12+MONTH(AC2784)-MONTH(AB2784)+1,(AC2784-AB2784+1))</f>
        <v>1</v>
      </c>
      <c r="F2784" s="220" t="n">
        <f aca="false">E2784*SUM(P2784:Q2784)</f>
        <v>723</v>
      </c>
      <c r="G2784" s="196" t="n">
        <v>1247555</v>
      </c>
      <c r="H2784" s="197" t="n">
        <v>37026.3880787037</v>
      </c>
      <c r="I2784" s="0" t="s">
        <v>1328</v>
      </c>
      <c r="M2784" s="0" t="s">
        <v>927</v>
      </c>
      <c r="N2784" s="0" t="s">
        <v>1371</v>
      </c>
      <c r="O2784" s="0" t="s">
        <v>1612</v>
      </c>
      <c r="Q2784" s="198" t="n">
        <v>723</v>
      </c>
      <c r="S2784" s="0" t="s">
        <v>1343</v>
      </c>
      <c r="T2784" s="0" t="s">
        <v>772</v>
      </c>
      <c r="U2784" s="200" t="n">
        <v>4.7</v>
      </c>
      <c r="V2784" s="0" t="s">
        <v>1667</v>
      </c>
      <c r="W2784" s="0" t="s">
        <v>1614</v>
      </c>
      <c r="X2784" s="0" t="s">
        <v>1615</v>
      </c>
      <c r="Y2784" s="0" t="s">
        <v>1376</v>
      </c>
      <c r="Z2784" s="0" t="s">
        <v>573</v>
      </c>
      <c r="AA2784" s="0" t="n">
        <v>790131</v>
      </c>
      <c r="AB2784" s="197" t="n">
        <v>37027.875</v>
      </c>
      <c r="AC2784" s="197" t="n">
        <v>37027.875</v>
      </c>
    </row>
    <row r="2785" customFormat="false" ht="12.75" hidden="false" customHeight="false" outlineLevel="0" collapsed="false">
      <c r="A2785" s="191" t="str">
        <f aca="false">B2785&amp;" "&amp;C2785&amp;" "&amp;D2785</f>
        <v>US Natural Gas Physical</v>
      </c>
      <c r="B2785" s="191" t="str">
        <f aca="false">IF((LEFT(N2785,2)="US"),"US","")</f>
        <v>US</v>
      </c>
      <c r="C2785" s="191" t="str">
        <f aca="false">M2785</f>
        <v>Natural Gas</v>
      </c>
      <c r="D2785" s="191" t="str">
        <f aca="false">IF(ISNUMBER(FIND("Phy",N2785))=TRUE(),"Physical","Financial")</f>
        <v>Physical</v>
      </c>
      <c r="E2785" s="191" t="n">
        <f aca="false">IF(VLOOKUP(S2785,'DD-Lookup'!$J$6:$L$50,3,FALSE())="Monthly",(YEAR(AC2785)-YEAR(AB2785))*12+MONTH(AC2785)-MONTH(AB2785)+1,(AC2785-AB2785+1))</f>
        <v>1</v>
      </c>
      <c r="F2785" s="220" t="n">
        <f aca="false">E2785*SUM(P2785:Q2785)</f>
        <v>626</v>
      </c>
      <c r="G2785" s="196" t="n">
        <v>1247557</v>
      </c>
      <c r="H2785" s="197" t="n">
        <v>37026.388125</v>
      </c>
      <c r="I2785" s="0" t="s">
        <v>1251</v>
      </c>
      <c r="M2785" s="0" t="s">
        <v>927</v>
      </c>
      <c r="N2785" s="0" t="s">
        <v>1371</v>
      </c>
      <c r="O2785" s="0" t="s">
        <v>1703</v>
      </c>
      <c r="P2785" s="198" t="n">
        <v>626</v>
      </c>
      <c r="S2785" s="0" t="s">
        <v>1343</v>
      </c>
      <c r="T2785" s="0" t="s">
        <v>772</v>
      </c>
      <c r="U2785" s="200" t="n">
        <v>4.325</v>
      </c>
      <c r="V2785" s="0" t="s">
        <v>2525</v>
      </c>
      <c r="W2785" s="0" t="s">
        <v>1705</v>
      </c>
      <c r="X2785" s="0" t="s">
        <v>1676</v>
      </c>
      <c r="Y2785" s="0" t="s">
        <v>1376</v>
      </c>
      <c r="Z2785" s="0" t="s">
        <v>573</v>
      </c>
      <c r="AA2785" s="0" t="n">
        <v>790133</v>
      </c>
      <c r="AB2785" s="197" t="n">
        <v>37027.875</v>
      </c>
      <c r="AC2785" s="197" t="n">
        <v>37027.875</v>
      </c>
    </row>
    <row r="2786" customFormat="false" ht="12.75" hidden="false" customHeight="false" outlineLevel="0" collapsed="false">
      <c r="A2786" s="191" t="str">
        <f aca="false">B2786&amp;" "&amp;C2786&amp;" "&amp;D2786</f>
        <v> Metals Financial</v>
      </c>
      <c r="B2786" s="191" t="str">
        <f aca="false">IF((LEFT(N2786,2)="US"),"US","")</f>
        <v/>
      </c>
      <c r="C2786" s="191" t="str">
        <f aca="false">M2786</f>
        <v>Metals</v>
      </c>
      <c r="D2786" s="191" t="str">
        <f aca="false">IF(ISNUMBER(FIND("Phy",N2786))=TRUE(),"Physical","Financial")</f>
        <v>Financial</v>
      </c>
      <c r="E2786" s="191" t="n">
        <f aca="false">IF(VLOOKUP(S2786,'DD-Lookup'!$J$6:$L$50,3,FALSE())="Monthly",(YEAR(AC2786)-YEAR(AB2786))*12+MONTH(AC2786)-MONTH(AB2786)+1,(AC2786-AB2786+1))</f>
        <v>1</v>
      </c>
      <c r="F2786" s="220" t="n">
        <f aca="false">E2786*SUM(P2786:Q2786)</f>
        <v>20</v>
      </c>
      <c r="G2786" s="196" t="n">
        <v>1247558</v>
      </c>
      <c r="H2786" s="197" t="n">
        <v>37026.3881481482</v>
      </c>
      <c r="I2786" s="0" t="s">
        <v>616</v>
      </c>
      <c r="M2786" s="0" t="s">
        <v>768</v>
      </c>
      <c r="N2786" s="0" t="s">
        <v>870</v>
      </c>
      <c r="O2786" s="0" t="s">
        <v>871</v>
      </c>
      <c r="P2786" s="198" t="n">
        <v>20</v>
      </c>
      <c r="S2786" s="0" t="s">
        <v>771</v>
      </c>
      <c r="T2786" s="0" t="s">
        <v>772</v>
      </c>
      <c r="U2786" s="200" t="n">
        <v>1512</v>
      </c>
      <c r="V2786" s="0" t="s">
        <v>878</v>
      </c>
      <c r="W2786" s="0" t="s">
        <v>820</v>
      </c>
      <c r="X2786" s="0" t="s">
        <v>775</v>
      </c>
      <c r="Y2786" s="0" t="s">
        <v>776</v>
      </c>
      <c r="Z2786" s="0" t="s">
        <v>777</v>
      </c>
      <c r="AA2786" s="0" t="n">
        <v>2129971</v>
      </c>
    </row>
    <row r="2787" customFormat="false" ht="12.75" hidden="false" customHeight="false" outlineLevel="0" collapsed="false">
      <c r="A2787" s="191" t="str">
        <f aca="false">B2787&amp;" "&amp;C2787&amp;" "&amp;D2787</f>
        <v>US Natural Gas Financial</v>
      </c>
      <c r="B2787" s="191" t="str">
        <f aca="false">IF((LEFT(N2787,2)="US"),"US","")</f>
        <v>US</v>
      </c>
      <c r="C2787" s="191" t="str">
        <f aca="false">M2787</f>
        <v>Natural Gas</v>
      </c>
      <c r="D2787" s="191" t="str">
        <f aca="false">IF(ISNUMBER(FIND("Phy",N2787))=TRUE(),"Physical","Financial")</f>
        <v>Financial</v>
      </c>
      <c r="E2787" s="191" t="n">
        <f aca="false">IF(VLOOKUP(S2787,'DD-Lookup'!$J$6:$L$50,3,FALSE())="Monthly",(YEAR(AC2787)-YEAR(AB2787))*12+MONTH(AC2787)-MONTH(AB2787)+1,(AC2787-AB2787+1))</f>
        <v>151</v>
      </c>
      <c r="F2787" s="220" t="n">
        <f aca="false">E2787*SUM(P2787:Q2787)</f>
        <v>377500</v>
      </c>
      <c r="G2787" s="196" t="n">
        <v>1247560</v>
      </c>
      <c r="H2787" s="197" t="n">
        <v>37026.3882060185</v>
      </c>
      <c r="I2787" s="0" t="s">
        <v>2107</v>
      </c>
      <c r="M2787" s="0" t="s">
        <v>927</v>
      </c>
      <c r="N2787" s="0" t="s">
        <v>1341</v>
      </c>
      <c r="O2787" s="0" t="s">
        <v>1442</v>
      </c>
      <c r="P2787" s="198" t="n">
        <v>2500</v>
      </c>
      <c r="S2787" s="0" t="s">
        <v>1343</v>
      </c>
      <c r="T2787" s="0" t="s">
        <v>772</v>
      </c>
      <c r="U2787" s="200" t="n">
        <v>4.895</v>
      </c>
      <c r="V2787" s="0" t="s">
        <v>2502</v>
      </c>
      <c r="W2787" s="0" t="s">
        <v>1345</v>
      </c>
      <c r="X2787" s="0" t="s">
        <v>1346</v>
      </c>
      <c r="Y2787" s="0" t="s">
        <v>893</v>
      </c>
      <c r="Z2787" s="0" t="s">
        <v>573</v>
      </c>
      <c r="AA2787" s="0" t="s">
        <v>2863</v>
      </c>
      <c r="AB2787" s="197" t="n">
        <v>37196</v>
      </c>
      <c r="AC2787" s="197" t="n">
        <v>37346</v>
      </c>
      <c r="AD2787" s="0" t="n">
        <f aca="false">(AC2787-AB2787+1)*SUM(P2787:Q2787)</f>
        <v>377500</v>
      </c>
    </row>
    <row r="2788" customFormat="false" ht="12.75" hidden="false" customHeight="false" outlineLevel="0" collapsed="false">
      <c r="A2788" s="191" t="str">
        <f aca="false">B2788&amp;" "&amp;C2788&amp;" "&amp;D2788</f>
        <v>US Natural Gas Physical</v>
      </c>
      <c r="B2788" s="191" t="str">
        <f aca="false">IF((LEFT(N2788,2)="US"),"US","")</f>
        <v>US</v>
      </c>
      <c r="C2788" s="191" t="str">
        <f aca="false">M2788</f>
        <v>Natural Gas</v>
      </c>
      <c r="D2788" s="191" t="str">
        <f aca="false">IF(ISNUMBER(FIND("Phy",N2788))=TRUE(),"Physical","Financial")</f>
        <v>Physical</v>
      </c>
      <c r="E2788" s="191" t="n">
        <f aca="false">IF(VLOOKUP(S2788,'DD-Lookup'!$J$6:$L$50,3,FALSE())="Monthly",(YEAR(AC2788)-YEAR(AB2788))*12+MONTH(AC2788)-MONTH(AB2788)+1,(AC2788-AB2788+1))</f>
        <v>1</v>
      </c>
      <c r="F2788" s="220" t="n">
        <f aca="false">E2788*SUM(P2788:Q2788)</f>
        <v>1486</v>
      </c>
      <c r="G2788" s="196" t="n">
        <v>1247561</v>
      </c>
      <c r="H2788" s="197" t="n">
        <v>37026.3883333333</v>
      </c>
      <c r="I2788" s="0" t="s">
        <v>609</v>
      </c>
      <c r="M2788" s="0" t="s">
        <v>927</v>
      </c>
      <c r="N2788" s="0" t="s">
        <v>1371</v>
      </c>
      <c r="O2788" s="0" t="s">
        <v>1703</v>
      </c>
      <c r="P2788" s="198" t="n">
        <v>1486</v>
      </c>
      <c r="S2788" s="0" t="s">
        <v>1343</v>
      </c>
      <c r="T2788" s="0" t="s">
        <v>772</v>
      </c>
      <c r="U2788" s="200" t="n">
        <v>4.325</v>
      </c>
      <c r="V2788" s="0" t="s">
        <v>1821</v>
      </c>
      <c r="W2788" s="0" t="s">
        <v>1705</v>
      </c>
      <c r="X2788" s="0" t="s">
        <v>1676</v>
      </c>
      <c r="Y2788" s="0" t="s">
        <v>1376</v>
      </c>
      <c r="Z2788" s="0" t="s">
        <v>573</v>
      </c>
      <c r="AA2788" s="0" t="n">
        <v>790134</v>
      </c>
      <c r="AB2788" s="197" t="n">
        <v>37027.875</v>
      </c>
      <c r="AC2788" s="197" t="n">
        <v>37027.875</v>
      </c>
    </row>
    <row r="2789" customFormat="false" ht="12.75" hidden="false" customHeight="false" outlineLevel="0" collapsed="false">
      <c r="A2789" s="191" t="str">
        <f aca="false">B2789&amp;" "&amp;C2789&amp;" "&amp;D2789</f>
        <v>US Natural Gas Financial</v>
      </c>
      <c r="B2789" s="191" t="str">
        <f aca="false">IF((LEFT(N2789,2)="US"),"US","")</f>
        <v>US</v>
      </c>
      <c r="C2789" s="191" t="str">
        <f aca="false">M2789</f>
        <v>Natural Gas</v>
      </c>
      <c r="D2789" s="191" t="str">
        <f aca="false">IF(ISNUMBER(FIND("Phy",N2789))=TRUE(),"Physical","Financial")</f>
        <v>Financial</v>
      </c>
      <c r="E2789" s="191" t="n">
        <f aca="false">IF(VLOOKUP(S2789,'DD-Lookup'!$J$6:$L$50,3,FALSE())="Monthly",(YEAR(AC2789)-YEAR(AB2789))*12+MONTH(AC2789)-MONTH(AB2789)+1,(AC2789-AB2789+1))</f>
        <v>16</v>
      </c>
      <c r="F2789" s="220" t="n">
        <f aca="false">E2789*SUM(P2789:Q2789)</f>
        <v>80000</v>
      </c>
      <c r="G2789" s="196" t="n">
        <v>1247562</v>
      </c>
      <c r="H2789" s="197" t="n">
        <v>37026.3883680556</v>
      </c>
      <c r="I2789" s="0" t="s">
        <v>1692</v>
      </c>
      <c r="M2789" s="0" t="s">
        <v>927</v>
      </c>
      <c r="N2789" s="0" t="s">
        <v>1341</v>
      </c>
      <c r="O2789" s="0" t="s">
        <v>2864</v>
      </c>
      <c r="Q2789" s="198" t="n">
        <v>5000</v>
      </c>
      <c r="S2789" s="0" t="s">
        <v>1343</v>
      </c>
      <c r="T2789" s="0" t="s">
        <v>772</v>
      </c>
      <c r="U2789" s="200" t="n">
        <v>4.95</v>
      </c>
      <c r="V2789" s="0" t="s">
        <v>1693</v>
      </c>
      <c r="W2789" s="0" t="s">
        <v>1675</v>
      </c>
      <c r="X2789" s="0" t="s">
        <v>2865</v>
      </c>
      <c r="Y2789" s="0" t="s">
        <v>893</v>
      </c>
      <c r="Z2789" s="0" t="s">
        <v>573</v>
      </c>
      <c r="AA2789" s="0" t="s">
        <v>2866</v>
      </c>
      <c r="AB2789" s="197" t="n">
        <v>37027.875</v>
      </c>
      <c r="AC2789" s="197" t="n">
        <v>37042.875</v>
      </c>
      <c r="AD2789" s="0" t="n">
        <f aca="false">(AC2789-AB2789+1)*SUM(P2789:Q2789)</f>
        <v>80000</v>
      </c>
    </row>
    <row r="2790" customFormat="false" ht="12.75" hidden="false" customHeight="false" outlineLevel="0" collapsed="false">
      <c r="A2790" s="191" t="str">
        <f aca="false">B2790&amp;" "&amp;C2790&amp;" "&amp;D2790</f>
        <v> Natural Gas Physical</v>
      </c>
      <c r="B2790" s="191" t="str">
        <f aca="false">IF((LEFT(N2790,2)="US"),"US","")</f>
        <v/>
      </c>
      <c r="C2790" s="191" t="str">
        <f aca="false">M2790</f>
        <v>Natural Gas</v>
      </c>
      <c r="D2790" s="191" t="str">
        <f aca="false">IF(ISNUMBER(FIND("Phy",N2790))=TRUE(),"Physical","Financial")</f>
        <v>Physical</v>
      </c>
      <c r="E2790" s="191" t="n">
        <f aca="false">IF(VLOOKUP(S2790,'DD-Lookup'!$J$6:$L$50,3,FALSE())="Monthly",(YEAR(AC2790)-YEAR(AB2790))*12+MONTH(AC2790)-MONTH(AB2790)+1,(AC2790-AB2790+1))</f>
        <v>1</v>
      </c>
      <c r="F2790" s="220" t="n">
        <f aca="false">E2790*SUM(P2790:Q2790)</f>
        <v>2000</v>
      </c>
      <c r="G2790" s="196" t="n">
        <v>1247563</v>
      </c>
      <c r="H2790" s="197" t="n">
        <v>37026.3884027778</v>
      </c>
      <c r="I2790" s="0" t="s">
        <v>1571</v>
      </c>
      <c r="M2790" s="0" t="s">
        <v>927</v>
      </c>
      <c r="N2790" s="0" t="s">
        <v>1719</v>
      </c>
      <c r="O2790" s="0" t="s">
        <v>2263</v>
      </c>
      <c r="Q2790" s="198" t="n">
        <v>2000</v>
      </c>
      <c r="S2790" s="0" t="s">
        <v>1343</v>
      </c>
      <c r="T2790" s="0" t="s">
        <v>772</v>
      </c>
      <c r="U2790" s="200" t="n">
        <v>4.4</v>
      </c>
      <c r="V2790" s="0" t="s">
        <v>2712</v>
      </c>
      <c r="W2790" s="0" t="s">
        <v>2265</v>
      </c>
      <c r="X2790" s="0" t="s">
        <v>2266</v>
      </c>
      <c r="Y2790" s="0" t="s">
        <v>1376</v>
      </c>
      <c r="Z2790" s="0" t="s">
        <v>646</v>
      </c>
      <c r="AA2790" s="0" t="n">
        <v>790135</v>
      </c>
      <c r="AB2790" s="197" t="n">
        <v>37027.875</v>
      </c>
      <c r="AC2790" s="197" t="n">
        <v>37027.875</v>
      </c>
    </row>
    <row r="2791" customFormat="false" ht="12.75" hidden="false" customHeight="false" outlineLevel="0" collapsed="false">
      <c r="A2791" s="191" t="str">
        <f aca="false">B2791&amp;" "&amp;C2791&amp;" "&amp;D2791</f>
        <v>US Natural Gas Physical</v>
      </c>
      <c r="B2791" s="191" t="str">
        <f aca="false">IF((LEFT(N2791,2)="US"),"US","")</f>
        <v>US</v>
      </c>
      <c r="C2791" s="191" t="str">
        <f aca="false">M2791</f>
        <v>Natural Gas</v>
      </c>
      <c r="D2791" s="191" t="str">
        <f aca="false">IF(ISNUMBER(FIND("Phy",N2791))=TRUE(),"Physical","Financial")</f>
        <v>Physical</v>
      </c>
      <c r="E2791" s="191" t="n">
        <f aca="false">IF(VLOOKUP(S2791,'DD-Lookup'!$J$6:$L$50,3,FALSE())="Monthly",(YEAR(AC2791)-YEAR(AB2791))*12+MONTH(AC2791)-MONTH(AB2791)+1,(AC2791-AB2791+1))</f>
        <v>1</v>
      </c>
      <c r="F2791" s="220" t="n">
        <f aca="false">E2791*SUM(P2791:Q2791)</f>
        <v>5000</v>
      </c>
      <c r="G2791" s="196" t="n">
        <v>1247564</v>
      </c>
      <c r="H2791" s="197" t="n">
        <v>37026.3884259259</v>
      </c>
      <c r="I2791" s="0" t="s">
        <v>1482</v>
      </c>
      <c r="M2791" s="0" t="s">
        <v>927</v>
      </c>
      <c r="N2791" s="0" t="s">
        <v>1371</v>
      </c>
      <c r="O2791" s="0" t="s">
        <v>1703</v>
      </c>
      <c r="P2791" s="198" t="n">
        <v>5000</v>
      </c>
      <c r="S2791" s="0" t="s">
        <v>1343</v>
      </c>
      <c r="T2791" s="0" t="s">
        <v>772</v>
      </c>
      <c r="U2791" s="200" t="n">
        <v>4.35</v>
      </c>
      <c r="V2791" s="0" t="s">
        <v>2054</v>
      </c>
      <c r="W2791" s="0" t="s">
        <v>1705</v>
      </c>
      <c r="X2791" s="0" t="s">
        <v>1676</v>
      </c>
      <c r="Y2791" s="0" t="s">
        <v>1376</v>
      </c>
      <c r="Z2791" s="0" t="s">
        <v>573</v>
      </c>
      <c r="AA2791" s="0" t="n">
        <v>790136</v>
      </c>
      <c r="AB2791" s="197" t="n">
        <v>37027.875</v>
      </c>
      <c r="AC2791" s="197" t="n">
        <v>37027.875</v>
      </c>
    </row>
    <row r="2792" customFormat="false" ht="12.75" hidden="false" customHeight="false" outlineLevel="0" collapsed="false">
      <c r="A2792" s="191" t="str">
        <f aca="false">B2792&amp;" "&amp;C2792&amp;" "&amp;D2792</f>
        <v>US Natural Gas Physical</v>
      </c>
      <c r="B2792" s="191" t="str">
        <f aca="false">IF((LEFT(N2792,2)="US"),"US","")</f>
        <v>US</v>
      </c>
      <c r="C2792" s="191" t="str">
        <f aca="false">M2792</f>
        <v>Natural Gas</v>
      </c>
      <c r="D2792" s="191" t="str">
        <f aca="false">IF(ISNUMBER(FIND("Phy",N2792))=TRUE(),"Physical","Financial")</f>
        <v>Physical</v>
      </c>
      <c r="E2792" s="191" t="n">
        <f aca="false">IF(VLOOKUP(S2792,'DD-Lookup'!$J$6:$L$50,3,FALSE())="Monthly",(YEAR(AC2792)-YEAR(AB2792))*12+MONTH(AC2792)-MONTH(AB2792)+1,(AC2792-AB2792+1))</f>
        <v>1</v>
      </c>
      <c r="F2792" s="220" t="n">
        <f aca="false">E2792*SUM(P2792:Q2792)</f>
        <v>5000</v>
      </c>
      <c r="G2792" s="196" t="n">
        <v>1247565</v>
      </c>
      <c r="H2792" s="197" t="n">
        <v>37026.3884722222</v>
      </c>
      <c r="I2792" s="0" t="s">
        <v>1710</v>
      </c>
      <c r="M2792" s="0" t="s">
        <v>927</v>
      </c>
      <c r="N2792" s="0" t="s">
        <v>1371</v>
      </c>
      <c r="O2792" s="0" t="s">
        <v>1703</v>
      </c>
      <c r="Q2792" s="198" t="n">
        <v>5000</v>
      </c>
      <c r="S2792" s="0" t="s">
        <v>1343</v>
      </c>
      <c r="T2792" s="0" t="s">
        <v>772</v>
      </c>
      <c r="U2792" s="200" t="n">
        <v>4.375</v>
      </c>
      <c r="V2792" s="0" t="s">
        <v>2857</v>
      </c>
      <c r="W2792" s="0" t="s">
        <v>1705</v>
      </c>
      <c r="X2792" s="0" t="s">
        <v>1676</v>
      </c>
      <c r="Y2792" s="0" t="s">
        <v>1376</v>
      </c>
      <c r="Z2792" s="0" t="s">
        <v>573</v>
      </c>
      <c r="AA2792" s="0" t="n">
        <v>790137</v>
      </c>
      <c r="AB2792" s="197" t="n">
        <v>37027.875</v>
      </c>
      <c r="AC2792" s="197" t="n">
        <v>37027.875</v>
      </c>
    </row>
    <row r="2793" customFormat="false" ht="12.75" hidden="false" customHeight="false" outlineLevel="0" collapsed="false">
      <c r="A2793" s="191" t="str">
        <f aca="false">B2793&amp;" "&amp;C2793&amp;" "&amp;D2793</f>
        <v>US Natural Gas Financial</v>
      </c>
      <c r="B2793" s="191" t="str">
        <f aca="false">IF((LEFT(N2793,2)="US"),"US","")</f>
        <v>US</v>
      </c>
      <c r="C2793" s="191" t="str">
        <f aca="false">M2793</f>
        <v>Natural Gas</v>
      </c>
      <c r="D2793" s="191" t="str">
        <f aca="false">IF(ISNUMBER(FIND("Phy",N2793))=TRUE(),"Physical","Financial")</f>
        <v>Financial</v>
      </c>
      <c r="E2793" s="191" t="n">
        <f aca="false">IF(VLOOKUP(S2793,'DD-Lookup'!$J$6:$L$50,3,FALSE())="Monthly",(YEAR(AC2793)-YEAR(AB2793))*12+MONTH(AC2793)-MONTH(AB2793)+1,(AC2793-AB2793+1))</f>
        <v>30</v>
      </c>
      <c r="F2793" s="220" t="n">
        <f aca="false">E2793*SUM(P2793:Q2793)</f>
        <v>300000</v>
      </c>
      <c r="G2793" s="196" t="n">
        <v>1247566</v>
      </c>
      <c r="H2793" s="197" t="n">
        <v>37026.3885300926</v>
      </c>
      <c r="I2793" s="0" t="s">
        <v>1492</v>
      </c>
      <c r="M2793" s="0" t="s">
        <v>927</v>
      </c>
      <c r="N2793" s="0" t="s">
        <v>1341</v>
      </c>
      <c r="O2793" s="0" t="s">
        <v>1342</v>
      </c>
      <c r="Q2793" s="198" t="n">
        <v>10000</v>
      </c>
      <c r="S2793" s="0" t="s">
        <v>1343</v>
      </c>
      <c r="T2793" s="0" t="s">
        <v>772</v>
      </c>
      <c r="U2793" s="200" t="n">
        <v>4.5</v>
      </c>
      <c r="V2793" s="0" t="s">
        <v>2867</v>
      </c>
      <c r="W2793" s="0" t="s">
        <v>1345</v>
      </c>
      <c r="X2793" s="0" t="s">
        <v>1346</v>
      </c>
      <c r="Y2793" s="0" t="s">
        <v>893</v>
      </c>
      <c r="Z2793" s="0" t="s">
        <v>573</v>
      </c>
      <c r="AA2793" s="0" t="s">
        <v>2868</v>
      </c>
      <c r="AB2793" s="197" t="n">
        <v>37043.875</v>
      </c>
      <c r="AC2793" s="197" t="n">
        <v>37072.875</v>
      </c>
      <c r="AD2793" s="0" t="n">
        <f aca="false">(AC2793-AB2793+1)*SUM(P2793:Q2793)</f>
        <v>300000</v>
      </c>
    </row>
    <row r="2794" customFormat="false" ht="12.75" hidden="false" customHeight="false" outlineLevel="0" collapsed="false">
      <c r="A2794" s="191" t="str">
        <f aca="false">B2794&amp;" "&amp;C2794&amp;" "&amp;D2794</f>
        <v>US Natural Gas Financial</v>
      </c>
      <c r="B2794" s="191" t="str">
        <f aca="false">IF((LEFT(N2794,2)="US"),"US","")</f>
        <v>US</v>
      </c>
      <c r="C2794" s="191" t="str">
        <f aca="false">M2794</f>
        <v>Natural Gas</v>
      </c>
      <c r="D2794" s="191" t="str">
        <f aca="false">IF(ISNUMBER(FIND("Phy",N2794))=TRUE(),"Physical","Financial")</f>
        <v>Financial</v>
      </c>
      <c r="E2794" s="191" t="n">
        <f aca="false">IF(VLOOKUP(S2794,'DD-Lookup'!$J$6:$L$50,3,FALSE())="Monthly",(YEAR(AC2794)-YEAR(AB2794))*12+MONTH(AC2794)-MONTH(AB2794)+1,(AC2794-AB2794+1))</f>
        <v>30</v>
      </c>
      <c r="F2794" s="220" t="n">
        <f aca="false">E2794*SUM(P2794:Q2794)</f>
        <v>300000</v>
      </c>
      <c r="G2794" s="196" t="n">
        <v>1247567</v>
      </c>
      <c r="H2794" s="197" t="n">
        <v>37026.3885763889</v>
      </c>
      <c r="I2794" s="0" t="s">
        <v>1328</v>
      </c>
      <c r="M2794" s="0" t="s">
        <v>927</v>
      </c>
      <c r="N2794" s="0" t="s">
        <v>1399</v>
      </c>
      <c r="O2794" s="0" t="s">
        <v>2869</v>
      </c>
      <c r="P2794" s="198" t="n">
        <v>10000</v>
      </c>
      <c r="S2794" s="0" t="s">
        <v>1343</v>
      </c>
      <c r="T2794" s="0" t="s">
        <v>772</v>
      </c>
      <c r="U2794" s="200" t="n">
        <v>0.265</v>
      </c>
      <c r="V2794" s="0" t="s">
        <v>1691</v>
      </c>
      <c r="W2794" s="0" t="s">
        <v>1402</v>
      </c>
      <c r="X2794" s="0" t="s">
        <v>1403</v>
      </c>
      <c r="Y2794" s="0" t="s">
        <v>893</v>
      </c>
      <c r="Z2794" s="0" t="s">
        <v>573</v>
      </c>
      <c r="AA2794" s="0" t="s">
        <v>2870</v>
      </c>
      <c r="AB2794" s="197" t="n">
        <v>37043.875</v>
      </c>
      <c r="AC2794" s="197" t="n">
        <v>37072.875</v>
      </c>
      <c r="AD2794" s="0" t="n">
        <f aca="false">(AC2794-AB2794+1)*SUM(P2794:Q2794)</f>
        <v>300000</v>
      </c>
    </row>
    <row r="2795" customFormat="false" ht="12.75" hidden="false" customHeight="false" outlineLevel="0" collapsed="false">
      <c r="A2795" s="191" t="str">
        <f aca="false">B2795&amp;" "&amp;C2795&amp;" "&amp;D2795</f>
        <v>US Natural Gas Physical</v>
      </c>
      <c r="B2795" s="191" t="str">
        <f aca="false">IF((LEFT(N2795,2)="US"),"US","")</f>
        <v>US</v>
      </c>
      <c r="C2795" s="191" t="str">
        <f aca="false">M2795</f>
        <v>Natural Gas</v>
      </c>
      <c r="D2795" s="191" t="str">
        <f aca="false">IF(ISNUMBER(FIND("Phy",N2795))=TRUE(),"Physical","Financial")</f>
        <v>Physical</v>
      </c>
      <c r="E2795" s="191" t="n">
        <f aca="false">IF(VLOOKUP(S2795,'DD-Lookup'!$J$6:$L$50,3,FALSE())="Monthly",(YEAR(AC2795)-YEAR(AB2795))*12+MONTH(AC2795)-MONTH(AB2795)+1,(AC2795-AB2795+1))</f>
        <v>1</v>
      </c>
      <c r="F2795" s="220" t="n">
        <f aca="false">E2795*SUM(P2795:Q2795)</f>
        <v>2143</v>
      </c>
      <c r="G2795" s="196" t="n">
        <v>1247568</v>
      </c>
      <c r="H2795" s="197" t="n">
        <v>37026.3886111111</v>
      </c>
      <c r="I2795" s="0" t="s">
        <v>1492</v>
      </c>
      <c r="M2795" s="0" t="s">
        <v>927</v>
      </c>
      <c r="N2795" s="0" t="s">
        <v>1371</v>
      </c>
      <c r="O2795" s="0" t="s">
        <v>1533</v>
      </c>
      <c r="Q2795" s="198" t="n">
        <v>2143</v>
      </c>
      <c r="S2795" s="0" t="s">
        <v>1343</v>
      </c>
      <c r="T2795" s="0" t="s">
        <v>772</v>
      </c>
      <c r="U2795" s="200" t="n">
        <v>4.5663</v>
      </c>
      <c r="V2795" s="0" t="s">
        <v>1539</v>
      </c>
      <c r="W2795" s="0" t="s">
        <v>1374</v>
      </c>
      <c r="X2795" s="0" t="s">
        <v>1375</v>
      </c>
      <c r="Y2795" s="0" t="s">
        <v>1376</v>
      </c>
      <c r="Z2795" s="0" t="s">
        <v>573</v>
      </c>
      <c r="AA2795" s="0" t="n">
        <v>790139</v>
      </c>
      <c r="AB2795" s="197" t="n">
        <v>37027.875</v>
      </c>
      <c r="AC2795" s="197" t="n">
        <v>37027.875</v>
      </c>
    </row>
    <row r="2796" customFormat="false" ht="12.75" hidden="false" customHeight="false" outlineLevel="0" collapsed="false">
      <c r="A2796" s="191" t="str">
        <f aca="false">B2796&amp;" "&amp;C2796&amp;" "&amp;D2796</f>
        <v>US Natural Gas Physical</v>
      </c>
      <c r="B2796" s="191" t="str">
        <f aca="false">IF((LEFT(N2796,2)="US"),"US","")</f>
        <v>US</v>
      </c>
      <c r="C2796" s="191" t="str">
        <f aca="false">M2796</f>
        <v>Natural Gas</v>
      </c>
      <c r="D2796" s="191" t="str">
        <f aca="false">IF(ISNUMBER(FIND("Phy",N2796))=TRUE(),"Physical","Financial")</f>
        <v>Physical</v>
      </c>
      <c r="E2796" s="191" t="n">
        <f aca="false">IF(VLOOKUP(S2796,'DD-Lookup'!$J$6:$L$50,3,FALSE())="Monthly",(YEAR(AC2796)-YEAR(AB2796))*12+MONTH(AC2796)-MONTH(AB2796)+1,(AC2796-AB2796+1))</f>
        <v>1</v>
      </c>
      <c r="F2796" s="220" t="n">
        <f aca="false">E2796*SUM(P2796:Q2796)</f>
        <v>5000</v>
      </c>
      <c r="G2796" s="196" t="n">
        <v>1247569</v>
      </c>
      <c r="H2796" s="197" t="n">
        <v>37026.3886342593</v>
      </c>
      <c r="I2796" s="0" t="s">
        <v>609</v>
      </c>
      <c r="M2796" s="0" t="s">
        <v>927</v>
      </c>
      <c r="N2796" s="0" t="s">
        <v>1371</v>
      </c>
      <c r="O2796" s="0" t="s">
        <v>1703</v>
      </c>
      <c r="P2796" s="198" t="n">
        <v>5000</v>
      </c>
      <c r="S2796" s="0" t="s">
        <v>1343</v>
      </c>
      <c r="T2796" s="0" t="s">
        <v>772</v>
      </c>
      <c r="U2796" s="200" t="n">
        <v>4.35</v>
      </c>
      <c r="V2796" s="0" t="s">
        <v>1821</v>
      </c>
      <c r="W2796" s="0" t="s">
        <v>1705</v>
      </c>
      <c r="X2796" s="0" t="s">
        <v>1676</v>
      </c>
      <c r="Y2796" s="0" t="s">
        <v>1376</v>
      </c>
      <c r="Z2796" s="0" t="s">
        <v>573</v>
      </c>
      <c r="AA2796" s="0" t="n">
        <v>790140</v>
      </c>
      <c r="AB2796" s="197" t="n">
        <v>37027.875</v>
      </c>
      <c r="AC2796" s="197" t="n">
        <v>37027.875</v>
      </c>
    </row>
    <row r="2797" customFormat="false" ht="12.75" hidden="false" customHeight="false" outlineLevel="0" collapsed="false">
      <c r="A2797" s="191" t="str">
        <f aca="false">B2797&amp;" "&amp;C2797&amp;" "&amp;D2797</f>
        <v>US Natural Gas Physical</v>
      </c>
      <c r="B2797" s="191" t="str">
        <f aca="false">IF((LEFT(N2797,2)="US"),"US","")</f>
        <v>US</v>
      </c>
      <c r="C2797" s="191" t="str">
        <f aca="false">M2797</f>
        <v>Natural Gas</v>
      </c>
      <c r="D2797" s="191" t="str">
        <f aca="false">IF(ISNUMBER(FIND("Phy",N2797))=TRUE(),"Physical","Financial")</f>
        <v>Physical</v>
      </c>
      <c r="E2797" s="191" t="n">
        <f aca="false">IF(VLOOKUP(S2797,'DD-Lookup'!$J$6:$L$50,3,FALSE())="Monthly",(YEAR(AC2797)-YEAR(AB2797))*12+MONTH(AC2797)-MONTH(AB2797)+1,(AC2797-AB2797+1))</f>
        <v>1</v>
      </c>
      <c r="F2797" s="220" t="n">
        <f aca="false">E2797*SUM(P2797:Q2797)</f>
        <v>5000</v>
      </c>
      <c r="G2797" s="196" t="n">
        <v>1247571</v>
      </c>
      <c r="H2797" s="197" t="n">
        <v>37026.3886574074</v>
      </c>
      <c r="I2797" s="0" t="s">
        <v>609</v>
      </c>
      <c r="M2797" s="0" t="s">
        <v>927</v>
      </c>
      <c r="N2797" s="0" t="s">
        <v>1371</v>
      </c>
      <c r="O2797" s="0" t="s">
        <v>1436</v>
      </c>
      <c r="P2797" s="198" t="n">
        <v>5000</v>
      </c>
      <c r="S2797" s="0" t="s">
        <v>1343</v>
      </c>
      <c r="T2797" s="0" t="s">
        <v>772</v>
      </c>
      <c r="U2797" s="200" t="n">
        <v>4.335</v>
      </c>
      <c r="V2797" s="0" t="s">
        <v>2402</v>
      </c>
      <c r="W2797" s="0" t="s">
        <v>1424</v>
      </c>
      <c r="X2797" s="0" t="s">
        <v>1425</v>
      </c>
      <c r="Y2797" s="0" t="s">
        <v>1376</v>
      </c>
      <c r="Z2797" s="0" t="s">
        <v>573</v>
      </c>
      <c r="AA2797" s="0" t="n">
        <v>790141</v>
      </c>
      <c r="AB2797" s="197" t="n">
        <v>37027.875</v>
      </c>
      <c r="AC2797" s="197" t="n">
        <v>37027.875</v>
      </c>
    </row>
    <row r="2798" customFormat="false" ht="12.75" hidden="false" customHeight="false" outlineLevel="0" collapsed="false">
      <c r="A2798" s="191" t="str">
        <f aca="false">B2798&amp;" "&amp;C2798&amp;" "&amp;D2798</f>
        <v>US Natural Gas Physical</v>
      </c>
      <c r="B2798" s="191" t="str">
        <f aca="false">IF((LEFT(N2798,2)="US"),"US","")</f>
        <v>US</v>
      </c>
      <c r="C2798" s="191" t="str">
        <f aca="false">M2798</f>
        <v>Natural Gas</v>
      </c>
      <c r="D2798" s="191" t="str">
        <f aca="false">IF(ISNUMBER(FIND("Phy",N2798))=TRUE(),"Physical","Financial")</f>
        <v>Physical</v>
      </c>
      <c r="E2798" s="191" t="n">
        <f aca="false">IF(VLOOKUP(S2798,'DD-Lookup'!$J$6:$L$50,3,FALSE())="Monthly",(YEAR(AC2798)-YEAR(AB2798))*12+MONTH(AC2798)-MONTH(AB2798)+1,(AC2798-AB2798+1))</f>
        <v>1</v>
      </c>
      <c r="F2798" s="220" t="n">
        <f aca="false">E2798*SUM(P2798:Q2798)</f>
        <v>5000</v>
      </c>
      <c r="G2798" s="196" t="n">
        <v>1247573</v>
      </c>
      <c r="H2798" s="197" t="n">
        <v>37026.3887037037</v>
      </c>
      <c r="I2798" s="0" t="s">
        <v>1571</v>
      </c>
      <c r="M2798" s="0" t="s">
        <v>927</v>
      </c>
      <c r="N2798" s="0" t="s">
        <v>1371</v>
      </c>
      <c r="O2798" s="0" t="s">
        <v>1673</v>
      </c>
      <c r="P2798" s="198" t="n">
        <v>5000</v>
      </c>
      <c r="S2798" s="0" t="s">
        <v>1343</v>
      </c>
      <c r="T2798" s="0" t="s">
        <v>772</v>
      </c>
      <c r="U2798" s="200" t="n">
        <v>4.85</v>
      </c>
      <c r="V2798" s="0" t="s">
        <v>2712</v>
      </c>
      <c r="W2798" s="0" t="s">
        <v>1675</v>
      </c>
      <c r="X2798" s="0" t="s">
        <v>1676</v>
      </c>
      <c r="Y2798" s="0" t="s">
        <v>1376</v>
      </c>
      <c r="Z2798" s="0" t="s">
        <v>573</v>
      </c>
      <c r="AA2798" s="0" t="n">
        <v>790143</v>
      </c>
      <c r="AB2798" s="197" t="n">
        <v>37027.875</v>
      </c>
      <c r="AC2798" s="197" t="n">
        <v>37027.875</v>
      </c>
    </row>
    <row r="2799" customFormat="false" ht="12.75" hidden="false" customHeight="false" outlineLevel="0" collapsed="false">
      <c r="A2799" s="191" t="str">
        <f aca="false">B2799&amp;" "&amp;C2799&amp;" "&amp;D2799</f>
        <v>US Natural Gas Physical</v>
      </c>
      <c r="B2799" s="191" t="str">
        <f aca="false">IF((LEFT(N2799,2)="US"),"US","")</f>
        <v>US</v>
      </c>
      <c r="C2799" s="191" t="str">
        <f aca="false">M2799</f>
        <v>Natural Gas</v>
      </c>
      <c r="D2799" s="191" t="str">
        <f aca="false">IF(ISNUMBER(FIND("Phy",N2799))=TRUE(),"Physical","Financial")</f>
        <v>Physical</v>
      </c>
      <c r="E2799" s="191" t="n">
        <f aca="false">IF(VLOOKUP(S2799,'DD-Lookup'!$J$6:$L$50,3,FALSE())="Monthly",(YEAR(AC2799)-YEAR(AB2799))*12+MONTH(AC2799)-MONTH(AB2799)+1,(AC2799-AB2799+1))</f>
        <v>1</v>
      </c>
      <c r="F2799" s="220" t="n">
        <f aca="false">E2799*SUM(P2799:Q2799)</f>
        <v>4359</v>
      </c>
      <c r="G2799" s="196" t="n">
        <v>1247574</v>
      </c>
      <c r="H2799" s="197" t="n">
        <v>37026.3888078704</v>
      </c>
      <c r="I2799" s="0" t="s">
        <v>609</v>
      </c>
      <c r="M2799" s="0" t="s">
        <v>927</v>
      </c>
      <c r="N2799" s="0" t="s">
        <v>1371</v>
      </c>
      <c r="O2799" s="0" t="s">
        <v>1534</v>
      </c>
      <c r="P2799" s="198" t="n">
        <v>4359</v>
      </c>
      <c r="S2799" s="0" t="s">
        <v>1343</v>
      </c>
      <c r="T2799" s="0" t="s">
        <v>772</v>
      </c>
      <c r="U2799" s="200" t="n">
        <v>4.655</v>
      </c>
      <c r="V2799" s="0" t="s">
        <v>1453</v>
      </c>
      <c r="W2799" s="0" t="s">
        <v>1504</v>
      </c>
      <c r="X2799" s="0" t="s">
        <v>1505</v>
      </c>
      <c r="Y2799" s="0" t="s">
        <v>1376</v>
      </c>
      <c r="Z2799" s="0" t="s">
        <v>573</v>
      </c>
      <c r="AA2799" s="0" t="n">
        <v>790144</v>
      </c>
      <c r="AB2799" s="197" t="n">
        <v>37027.875</v>
      </c>
      <c r="AC2799" s="197" t="n">
        <v>37027.875</v>
      </c>
    </row>
    <row r="2800" customFormat="false" ht="12.75" hidden="false" customHeight="false" outlineLevel="0" collapsed="false">
      <c r="A2800" s="191" t="str">
        <f aca="false">B2800&amp;" "&amp;C2800&amp;" "&amp;D2800</f>
        <v>US Natural Gas Financial</v>
      </c>
      <c r="B2800" s="191" t="str">
        <f aca="false">IF((LEFT(N2800,2)="US"),"US","")</f>
        <v>US</v>
      </c>
      <c r="C2800" s="191" t="str">
        <f aca="false">M2800</f>
        <v>Natural Gas</v>
      </c>
      <c r="D2800" s="191" t="str">
        <f aca="false">IF(ISNUMBER(FIND("Phy",N2800))=TRUE(),"Physical","Financial")</f>
        <v>Financial</v>
      </c>
      <c r="E2800" s="191" t="n">
        <f aca="false">IF(VLOOKUP(S2800,'DD-Lookup'!$J$6:$L$50,3,FALSE())="Monthly",(YEAR(AC2800)-YEAR(AB2800))*12+MONTH(AC2800)-MONTH(AB2800)+1,(AC2800-AB2800+1))</f>
        <v>30</v>
      </c>
      <c r="F2800" s="220" t="n">
        <f aca="false">E2800*SUM(P2800:Q2800)</f>
        <v>150000</v>
      </c>
      <c r="G2800" s="196" t="n">
        <v>1247575</v>
      </c>
      <c r="H2800" s="197" t="n">
        <v>37026.3888425926</v>
      </c>
      <c r="I2800" s="0" t="s">
        <v>1137</v>
      </c>
      <c r="M2800" s="0" t="s">
        <v>927</v>
      </c>
      <c r="N2800" s="0" t="s">
        <v>1341</v>
      </c>
      <c r="O2800" s="0" t="s">
        <v>1342</v>
      </c>
      <c r="Q2800" s="198" t="n">
        <v>5000</v>
      </c>
      <c r="S2800" s="0" t="s">
        <v>1343</v>
      </c>
      <c r="T2800" s="0" t="s">
        <v>772</v>
      </c>
      <c r="U2800" s="200" t="n">
        <v>4.5</v>
      </c>
      <c r="V2800" s="0" t="s">
        <v>2395</v>
      </c>
      <c r="W2800" s="0" t="s">
        <v>1345</v>
      </c>
      <c r="X2800" s="0" t="s">
        <v>1346</v>
      </c>
      <c r="Y2800" s="0" t="s">
        <v>893</v>
      </c>
      <c r="Z2800" s="0" t="s">
        <v>573</v>
      </c>
      <c r="AA2800" s="0" t="s">
        <v>2871</v>
      </c>
      <c r="AB2800" s="197" t="n">
        <v>37043.875</v>
      </c>
      <c r="AC2800" s="197" t="n">
        <v>37072.875</v>
      </c>
      <c r="AD2800" s="0" t="n">
        <f aca="false">(AC2800-AB2800+1)*SUM(P2800:Q2800)</f>
        <v>150000</v>
      </c>
    </row>
    <row r="2801" customFormat="false" ht="12.75" hidden="false" customHeight="false" outlineLevel="0" collapsed="false">
      <c r="A2801" s="191" t="str">
        <f aca="false">B2801&amp;" "&amp;C2801&amp;" "&amp;D2801</f>
        <v>US Natural Gas Financial</v>
      </c>
      <c r="B2801" s="191" t="str">
        <f aca="false">IF((LEFT(N2801,2)="US"),"US","")</f>
        <v>US</v>
      </c>
      <c r="C2801" s="191" t="str">
        <f aca="false">M2801</f>
        <v>Natural Gas</v>
      </c>
      <c r="D2801" s="191" t="str">
        <f aca="false">IF(ISNUMBER(FIND("Phy",N2801))=TRUE(),"Physical","Financial")</f>
        <v>Financial</v>
      </c>
      <c r="E2801" s="191" t="n">
        <f aca="false">IF(VLOOKUP(S2801,'DD-Lookup'!$J$6:$L$50,3,FALSE())="Monthly",(YEAR(AC2801)-YEAR(AB2801))*12+MONTH(AC2801)-MONTH(AB2801)+1,(AC2801-AB2801+1))</f>
        <v>61</v>
      </c>
      <c r="F2801" s="220" t="n">
        <f aca="false">E2801*SUM(P2801:Q2801)</f>
        <v>305000</v>
      </c>
      <c r="G2801" s="196" t="n">
        <v>1247577</v>
      </c>
      <c r="H2801" s="197" t="n">
        <v>37026.3889583333</v>
      </c>
      <c r="I2801" s="0" t="s">
        <v>1620</v>
      </c>
      <c r="M2801" s="0" t="s">
        <v>927</v>
      </c>
      <c r="N2801" s="0" t="s">
        <v>1399</v>
      </c>
      <c r="O2801" s="0" t="s">
        <v>2111</v>
      </c>
      <c r="Q2801" s="198" t="n">
        <v>5000</v>
      </c>
      <c r="S2801" s="0" t="s">
        <v>1343</v>
      </c>
      <c r="T2801" s="0" t="s">
        <v>772</v>
      </c>
      <c r="U2801" s="200" t="n">
        <v>4.45</v>
      </c>
      <c r="V2801" s="0" t="s">
        <v>1773</v>
      </c>
      <c r="W2801" s="0" t="s">
        <v>1956</v>
      </c>
      <c r="X2801" s="0" t="s">
        <v>1957</v>
      </c>
      <c r="Y2801" s="0" t="s">
        <v>893</v>
      </c>
      <c r="Z2801" s="0" t="s">
        <v>573</v>
      </c>
      <c r="AA2801" s="0" t="s">
        <v>2872</v>
      </c>
      <c r="AB2801" s="197" t="n">
        <v>37196</v>
      </c>
      <c r="AC2801" s="197" t="n">
        <v>37256</v>
      </c>
      <c r="AD2801" s="0" t="n">
        <f aca="false">(AC2801-AB2801+1)*SUM(P2801:Q2801)</f>
        <v>305000</v>
      </c>
    </row>
    <row r="2802" customFormat="false" ht="12.75" hidden="false" customHeight="false" outlineLevel="0" collapsed="false">
      <c r="A2802" s="191" t="str">
        <f aca="false">B2802&amp;" "&amp;C2802&amp;" "&amp;D2802</f>
        <v>US Natural Gas Physical</v>
      </c>
      <c r="B2802" s="191" t="str">
        <f aca="false">IF((LEFT(N2802,2)="US"),"US","")</f>
        <v>US</v>
      </c>
      <c r="C2802" s="191" t="str">
        <f aca="false">M2802</f>
        <v>Natural Gas</v>
      </c>
      <c r="D2802" s="191" t="str">
        <f aca="false">IF(ISNUMBER(FIND("Phy",N2802))=TRUE(),"Physical","Financial")</f>
        <v>Physical</v>
      </c>
      <c r="E2802" s="191" t="n">
        <f aca="false">IF(VLOOKUP(S2802,'DD-Lookup'!$J$6:$L$50,3,FALSE())="Monthly",(YEAR(AC2802)-YEAR(AB2802))*12+MONTH(AC2802)-MONTH(AB2802)+1,(AC2802-AB2802+1))</f>
        <v>1</v>
      </c>
      <c r="F2802" s="220" t="n">
        <f aca="false">E2802*SUM(P2802:Q2802)</f>
        <v>10000</v>
      </c>
      <c r="G2802" s="196" t="n">
        <v>1247578</v>
      </c>
      <c r="H2802" s="197" t="n">
        <v>37026.3889814815</v>
      </c>
      <c r="I2802" s="0" t="s">
        <v>1340</v>
      </c>
      <c r="M2802" s="0" t="s">
        <v>927</v>
      </c>
      <c r="N2802" s="0" t="s">
        <v>1371</v>
      </c>
      <c r="O2802" s="0" t="s">
        <v>1792</v>
      </c>
      <c r="Q2802" s="198" t="n">
        <v>10000</v>
      </c>
      <c r="S2802" s="0" t="s">
        <v>1343</v>
      </c>
      <c r="T2802" s="0" t="s">
        <v>772</v>
      </c>
      <c r="U2802" s="200" t="n">
        <v>10.825</v>
      </c>
      <c r="V2802" s="0" t="s">
        <v>1802</v>
      </c>
      <c r="W2802" s="0" t="s">
        <v>1791</v>
      </c>
      <c r="X2802" s="0" t="s">
        <v>1676</v>
      </c>
      <c r="Y2802" s="0" t="s">
        <v>1376</v>
      </c>
      <c r="Z2802" s="0" t="s">
        <v>573</v>
      </c>
      <c r="AA2802" s="0" t="n">
        <v>790145</v>
      </c>
      <c r="AB2802" s="197" t="n">
        <v>37027.875</v>
      </c>
      <c r="AC2802" s="197" t="n">
        <v>37027.875</v>
      </c>
    </row>
    <row r="2803" customFormat="false" ht="12.75" hidden="false" customHeight="false" outlineLevel="0" collapsed="false">
      <c r="A2803" s="191" t="str">
        <f aca="false">B2803&amp;" "&amp;C2803&amp;" "&amp;D2803</f>
        <v>US Natural Gas Physical</v>
      </c>
      <c r="B2803" s="191" t="str">
        <f aca="false">IF((LEFT(N2803,2)="US"),"US","")</f>
        <v>US</v>
      </c>
      <c r="C2803" s="191" t="str">
        <f aca="false">M2803</f>
        <v>Natural Gas</v>
      </c>
      <c r="D2803" s="191" t="str">
        <f aca="false">IF(ISNUMBER(FIND("Phy",N2803))=TRUE(),"Physical","Financial")</f>
        <v>Physical</v>
      </c>
      <c r="E2803" s="191" t="n">
        <f aca="false">IF(VLOOKUP(S2803,'DD-Lookup'!$J$6:$L$50,3,FALSE())="Monthly",(YEAR(AC2803)-YEAR(AB2803))*12+MONTH(AC2803)-MONTH(AB2803)+1,(AC2803-AB2803+1))</f>
        <v>1</v>
      </c>
      <c r="F2803" s="220" t="n">
        <f aca="false">E2803*SUM(P2803:Q2803)</f>
        <v>3998</v>
      </c>
      <c r="G2803" s="196" t="n">
        <v>1247579</v>
      </c>
      <c r="H2803" s="197" t="n">
        <v>37026.3890162037</v>
      </c>
      <c r="I2803" s="0" t="s">
        <v>625</v>
      </c>
      <c r="M2803" s="0" t="s">
        <v>927</v>
      </c>
      <c r="N2803" s="0" t="s">
        <v>1371</v>
      </c>
      <c r="O2803" s="0" t="s">
        <v>1457</v>
      </c>
      <c r="Q2803" s="198" t="n">
        <v>3998</v>
      </c>
      <c r="S2803" s="0" t="s">
        <v>1343</v>
      </c>
      <c r="T2803" s="0" t="s">
        <v>772</v>
      </c>
      <c r="U2803" s="200" t="n">
        <v>4.4</v>
      </c>
      <c r="V2803" s="0" t="s">
        <v>2449</v>
      </c>
      <c r="W2803" s="0" t="s">
        <v>1459</v>
      </c>
      <c r="X2803" s="0" t="s">
        <v>1460</v>
      </c>
      <c r="Y2803" s="0" t="s">
        <v>1376</v>
      </c>
      <c r="Z2803" s="0" t="s">
        <v>573</v>
      </c>
      <c r="AA2803" s="0" t="n">
        <v>790146</v>
      </c>
      <c r="AB2803" s="197" t="n">
        <v>37027.875</v>
      </c>
      <c r="AC2803" s="197" t="n">
        <v>37027.875</v>
      </c>
    </row>
    <row r="2804" customFormat="false" ht="12.75" hidden="false" customHeight="false" outlineLevel="0" collapsed="false">
      <c r="A2804" s="191" t="str">
        <f aca="false">B2804&amp;" "&amp;C2804&amp;" "&amp;D2804</f>
        <v>US Natural Gas Physical</v>
      </c>
      <c r="B2804" s="191" t="str">
        <f aca="false">IF((LEFT(N2804,2)="US"),"US","")</f>
        <v>US</v>
      </c>
      <c r="C2804" s="191" t="str">
        <f aca="false">M2804</f>
        <v>Natural Gas</v>
      </c>
      <c r="D2804" s="191" t="str">
        <f aca="false">IF(ISNUMBER(FIND("Phy",N2804))=TRUE(),"Physical","Financial")</f>
        <v>Physical</v>
      </c>
      <c r="E2804" s="191" t="n">
        <f aca="false">IF(VLOOKUP(S2804,'DD-Lookup'!$J$6:$L$50,3,FALSE())="Monthly",(YEAR(AC2804)-YEAR(AB2804))*12+MONTH(AC2804)-MONTH(AB2804)+1,(AC2804-AB2804+1))</f>
        <v>1</v>
      </c>
      <c r="F2804" s="220" t="n">
        <f aca="false">E2804*SUM(P2804:Q2804)</f>
        <v>2232</v>
      </c>
      <c r="G2804" s="196" t="n">
        <v>1247580</v>
      </c>
      <c r="H2804" s="197" t="n">
        <v>37026.3890277778</v>
      </c>
      <c r="I2804" s="0" t="s">
        <v>1357</v>
      </c>
      <c r="M2804" s="0" t="s">
        <v>927</v>
      </c>
      <c r="N2804" s="0" t="s">
        <v>1371</v>
      </c>
      <c r="O2804" s="0" t="s">
        <v>1967</v>
      </c>
      <c r="Q2804" s="198" t="n">
        <v>2232</v>
      </c>
      <c r="S2804" s="0" t="s">
        <v>1343</v>
      </c>
      <c r="T2804" s="0" t="s">
        <v>772</v>
      </c>
      <c r="U2804" s="200" t="n">
        <v>4.35</v>
      </c>
      <c r="V2804" s="0" t="s">
        <v>2733</v>
      </c>
      <c r="W2804" s="0" t="s">
        <v>1459</v>
      </c>
      <c r="X2804" s="0" t="s">
        <v>1460</v>
      </c>
      <c r="Y2804" s="0" t="s">
        <v>1376</v>
      </c>
      <c r="Z2804" s="0" t="s">
        <v>573</v>
      </c>
      <c r="AA2804" s="0" t="n">
        <v>790147</v>
      </c>
      <c r="AB2804" s="197" t="n">
        <v>37027.875</v>
      </c>
      <c r="AC2804" s="197" t="n">
        <v>37027.875</v>
      </c>
    </row>
    <row r="2805" customFormat="false" ht="12.75" hidden="false" customHeight="false" outlineLevel="0" collapsed="false">
      <c r="A2805" s="191" t="str">
        <f aca="false">B2805&amp;" "&amp;C2805&amp;" "&amp;D2805</f>
        <v>US Crude Financial</v>
      </c>
      <c r="B2805" s="191" t="str">
        <f aca="false">IF((LEFT(N2805,2)="US"),"US","")</f>
        <v>US</v>
      </c>
      <c r="C2805" s="191" t="str">
        <f aca="false">M2805</f>
        <v>Crude</v>
      </c>
      <c r="D2805" s="191" t="str">
        <f aca="false">IF(ISNUMBER(FIND("Phy",N2805))=TRUE(),"Physical","Financial")</f>
        <v>Financial</v>
      </c>
      <c r="E2805" s="191" t="n">
        <f aca="false">IF(VLOOKUP(S2805,'DD-Lookup'!$J$6:$L$50,3,FALSE())="Monthly",(YEAR(AC2805)-YEAR(AB2805))*12+MONTH(AC2805)-MONTH(AB2805)+1,(AC2805-AB2805+1))</f>
        <v>1</v>
      </c>
      <c r="F2805" s="220" t="n">
        <f aca="false">E2805*SUM(P2805:Q2805)</f>
        <v>25000</v>
      </c>
      <c r="G2805" s="196" t="n">
        <v>1247582</v>
      </c>
      <c r="H2805" s="197" t="n">
        <v>37026.3890625</v>
      </c>
      <c r="I2805" s="0" t="s">
        <v>1137</v>
      </c>
      <c r="M2805" s="0" t="s">
        <v>60</v>
      </c>
      <c r="N2805" s="0" t="s">
        <v>1138</v>
      </c>
      <c r="O2805" s="0" t="s">
        <v>1139</v>
      </c>
      <c r="P2805" s="198" t="n">
        <v>25000</v>
      </c>
      <c r="S2805" s="0" t="s">
        <v>1140</v>
      </c>
      <c r="T2805" s="0" t="s">
        <v>772</v>
      </c>
      <c r="U2805" s="200" t="n">
        <v>28.82</v>
      </c>
      <c r="V2805" s="0" t="s">
        <v>2367</v>
      </c>
      <c r="W2805" s="0" t="s">
        <v>1142</v>
      </c>
      <c r="X2805" s="0" t="s">
        <v>1143</v>
      </c>
      <c r="Y2805" s="0" t="s">
        <v>893</v>
      </c>
      <c r="Z2805" s="0" t="s">
        <v>573</v>
      </c>
      <c r="AA2805" s="0" t="s">
        <v>2873</v>
      </c>
      <c r="AB2805" s="197" t="n">
        <v>37043</v>
      </c>
      <c r="AC2805" s="197" t="n">
        <v>37072</v>
      </c>
    </row>
    <row r="2806" customFormat="false" ht="12.75" hidden="false" customHeight="false" outlineLevel="0" collapsed="false">
      <c r="A2806" s="191" t="str">
        <f aca="false">B2806&amp;" "&amp;C2806&amp;" "&amp;D2806</f>
        <v>US Natural Gas Financial</v>
      </c>
      <c r="B2806" s="191" t="str">
        <f aca="false">IF((LEFT(N2806,2)="US"),"US","")</f>
        <v>US</v>
      </c>
      <c r="C2806" s="191" t="str">
        <f aca="false">M2806</f>
        <v>Natural Gas</v>
      </c>
      <c r="D2806" s="191" t="str">
        <f aca="false">IF(ISNUMBER(FIND("Phy",N2806))=TRUE(),"Physical","Financial")</f>
        <v>Financial</v>
      </c>
      <c r="E2806" s="191" t="n">
        <f aca="false">IF(VLOOKUP(S2806,'DD-Lookup'!$J$6:$L$50,3,FALSE())="Monthly",(YEAR(AC2806)-YEAR(AB2806))*12+MONTH(AC2806)-MONTH(AB2806)+1,(AC2806-AB2806+1))</f>
        <v>153</v>
      </c>
      <c r="F2806" s="220" t="n">
        <f aca="false">E2806*SUM(P2806:Q2806)</f>
        <v>765000</v>
      </c>
      <c r="G2806" s="196" t="n">
        <v>1247583</v>
      </c>
      <c r="H2806" s="197" t="n">
        <v>37026.3891319444</v>
      </c>
      <c r="I2806" s="0" t="s">
        <v>625</v>
      </c>
      <c r="M2806" s="0" t="s">
        <v>927</v>
      </c>
      <c r="N2806" s="0" t="s">
        <v>1341</v>
      </c>
      <c r="O2806" s="0" t="s">
        <v>1526</v>
      </c>
      <c r="Q2806" s="198" t="n">
        <v>5000</v>
      </c>
      <c r="S2806" s="0" t="s">
        <v>1343</v>
      </c>
      <c r="T2806" s="0" t="s">
        <v>772</v>
      </c>
      <c r="U2806" s="200" t="n">
        <v>4.605</v>
      </c>
      <c r="V2806" s="0" t="s">
        <v>2422</v>
      </c>
      <c r="W2806" s="0" t="s">
        <v>1345</v>
      </c>
      <c r="X2806" s="0" t="s">
        <v>1346</v>
      </c>
      <c r="Y2806" s="0" t="s">
        <v>893</v>
      </c>
      <c r="Z2806" s="0" t="s">
        <v>573</v>
      </c>
      <c r="AA2806" s="0" t="s">
        <v>2874</v>
      </c>
      <c r="AB2806" s="197" t="n">
        <v>37043</v>
      </c>
      <c r="AC2806" s="197" t="n">
        <v>37195</v>
      </c>
      <c r="AD2806" s="0" t="n">
        <f aca="false">(AC2806-AB2806+1)*SUM(P2806:Q2806)</f>
        <v>765000</v>
      </c>
    </row>
    <row r="2807" customFormat="false" ht="12.75" hidden="false" customHeight="false" outlineLevel="0" collapsed="false">
      <c r="A2807" s="191" t="str">
        <f aca="false">B2807&amp;" "&amp;C2807&amp;" "&amp;D2807</f>
        <v> Power Physical</v>
      </c>
      <c r="B2807" s="191" t="str">
        <f aca="false">IF((LEFT(N2807,2)="US"),"US","")</f>
        <v/>
      </c>
      <c r="C2807" s="191" t="str">
        <f aca="false">M2807</f>
        <v>Power</v>
      </c>
      <c r="D2807" s="191" t="str">
        <f aca="false">IF(ISNUMBER(FIND("Phy",N2807))=TRUE(),"Physical","Financial")</f>
        <v>Physical</v>
      </c>
      <c r="E2807" s="191" t="n">
        <f aca="false">IF(VLOOKUP(S2807,'DD-Lookup'!$J$6:$L$50,3,FALSE())="Monthly",(YEAR(AC2807)-YEAR(AB2807))*12+MONTH(AC2807)-MONTH(AB2807)+1,(AC2807-AB2807+1))</f>
        <v>5</v>
      </c>
      <c r="F2807" s="220" t="n">
        <f aca="false">E2807*SUM(P2807:Q2807)</f>
        <v>125</v>
      </c>
      <c r="G2807" s="196" t="n">
        <v>1247584</v>
      </c>
      <c r="H2807" s="197" t="n">
        <v>37026.3891435185</v>
      </c>
      <c r="I2807" s="0" t="s">
        <v>816</v>
      </c>
      <c r="M2807" s="0" t="s">
        <v>72</v>
      </c>
      <c r="N2807" s="0" t="s">
        <v>793</v>
      </c>
      <c r="O2807" s="0" t="s">
        <v>919</v>
      </c>
      <c r="P2807" s="198" t="n">
        <v>25</v>
      </c>
      <c r="S2807" s="0" t="s">
        <v>781</v>
      </c>
      <c r="T2807" s="0" t="s">
        <v>795</v>
      </c>
      <c r="U2807" s="200" t="n">
        <v>25.9</v>
      </c>
      <c r="V2807" s="0" t="s">
        <v>1135</v>
      </c>
      <c r="W2807" s="0" t="s">
        <v>797</v>
      </c>
      <c r="X2807" s="0" t="s">
        <v>798</v>
      </c>
      <c r="Y2807" s="0" t="s">
        <v>799</v>
      </c>
      <c r="Z2807" s="0" t="s">
        <v>800</v>
      </c>
      <c r="AA2807" s="0" t="n">
        <v>102443.1</v>
      </c>
      <c r="AB2807" s="197" t="n">
        <v>37032.875</v>
      </c>
      <c r="AC2807" s="197" t="n">
        <v>37036.875</v>
      </c>
    </row>
    <row r="2808" customFormat="false" ht="12.75" hidden="false" customHeight="false" outlineLevel="0" collapsed="false">
      <c r="A2808" s="191" t="str">
        <f aca="false">B2808&amp;" "&amp;C2808&amp;" "&amp;D2808</f>
        <v>US Natural Gas Physical</v>
      </c>
      <c r="B2808" s="191" t="str">
        <f aca="false">IF((LEFT(N2808,2)="US"),"US","")</f>
        <v>US</v>
      </c>
      <c r="C2808" s="191" t="str">
        <f aca="false">M2808</f>
        <v>Natural Gas</v>
      </c>
      <c r="D2808" s="191" t="str">
        <f aca="false">IF(ISNUMBER(FIND("Phy",N2808))=TRUE(),"Physical","Financial")</f>
        <v>Physical</v>
      </c>
      <c r="E2808" s="191" t="n">
        <f aca="false">IF(VLOOKUP(S2808,'DD-Lookup'!$J$6:$L$50,3,FALSE())="Monthly",(YEAR(AC2808)-YEAR(AB2808))*12+MONTH(AC2808)-MONTH(AB2808)+1,(AC2808-AB2808+1))</f>
        <v>1</v>
      </c>
      <c r="F2808" s="220" t="n">
        <f aca="false">E2808*SUM(P2808:Q2808)</f>
        <v>20000</v>
      </c>
      <c r="G2808" s="196" t="n">
        <v>1247585</v>
      </c>
      <c r="H2808" s="197" t="n">
        <v>37026.3891666667</v>
      </c>
      <c r="I2808" s="0" t="s">
        <v>609</v>
      </c>
      <c r="M2808" s="0" t="s">
        <v>927</v>
      </c>
      <c r="N2808" s="0" t="s">
        <v>1371</v>
      </c>
      <c r="O2808" s="0" t="s">
        <v>2095</v>
      </c>
      <c r="Q2808" s="198" t="n">
        <v>20000</v>
      </c>
      <c r="S2808" s="0" t="s">
        <v>1343</v>
      </c>
      <c r="T2808" s="0" t="s">
        <v>772</v>
      </c>
      <c r="U2808" s="200" t="n">
        <v>4.655</v>
      </c>
      <c r="V2808" s="0" t="s">
        <v>1634</v>
      </c>
      <c r="W2808" s="0" t="s">
        <v>1587</v>
      </c>
      <c r="X2808" s="0" t="s">
        <v>1588</v>
      </c>
      <c r="Y2808" s="0" t="s">
        <v>1376</v>
      </c>
      <c r="Z2808" s="0" t="s">
        <v>573</v>
      </c>
      <c r="AA2808" s="0" t="n">
        <v>790148</v>
      </c>
      <c r="AB2808" s="197" t="n">
        <v>37027.875</v>
      </c>
      <c r="AC2808" s="197" t="n">
        <v>37027.875</v>
      </c>
    </row>
    <row r="2809" customFormat="false" ht="12.75" hidden="false" customHeight="false" outlineLevel="0" collapsed="false">
      <c r="A2809" s="191" t="str">
        <f aca="false">B2809&amp;" "&amp;C2809&amp;" "&amp;D2809</f>
        <v>US Natural Gas Physical</v>
      </c>
      <c r="B2809" s="191" t="str">
        <f aca="false">IF((LEFT(N2809,2)="US"),"US","")</f>
        <v>US</v>
      </c>
      <c r="C2809" s="191" t="str">
        <f aca="false">M2809</f>
        <v>Natural Gas</v>
      </c>
      <c r="D2809" s="191" t="str">
        <f aca="false">IF(ISNUMBER(FIND("Phy",N2809))=TRUE(),"Physical","Financial")</f>
        <v>Physical</v>
      </c>
      <c r="E2809" s="191" t="n">
        <f aca="false">IF(VLOOKUP(S2809,'DD-Lookup'!$J$6:$L$50,3,FALSE())="Monthly",(YEAR(AC2809)-YEAR(AB2809))*12+MONTH(AC2809)-MONTH(AB2809)+1,(AC2809-AB2809+1))</f>
        <v>1</v>
      </c>
      <c r="F2809" s="220" t="n">
        <f aca="false">E2809*SUM(P2809:Q2809)</f>
        <v>5545</v>
      </c>
      <c r="G2809" s="196" t="n">
        <v>1247586</v>
      </c>
      <c r="H2809" s="197" t="n">
        <v>37026.3891898148</v>
      </c>
      <c r="I2809" s="0" t="s">
        <v>1251</v>
      </c>
      <c r="M2809" s="0" t="s">
        <v>927</v>
      </c>
      <c r="N2809" s="0" t="s">
        <v>1371</v>
      </c>
      <c r="O2809" s="0" t="s">
        <v>1469</v>
      </c>
      <c r="P2809" s="198" t="n">
        <v>5545</v>
      </c>
      <c r="S2809" s="0" t="s">
        <v>1343</v>
      </c>
      <c r="T2809" s="0" t="s">
        <v>772</v>
      </c>
      <c r="U2809" s="200" t="n">
        <v>4.405</v>
      </c>
      <c r="V2809" s="0" t="s">
        <v>1968</v>
      </c>
      <c r="W2809" s="0" t="s">
        <v>1459</v>
      </c>
      <c r="X2809" s="0" t="s">
        <v>1460</v>
      </c>
      <c r="Y2809" s="0" t="s">
        <v>1376</v>
      </c>
      <c r="Z2809" s="0" t="s">
        <v>573</v>
      </c>
      <c r="AA2809" s="0" t="n">
        <v>790149</v>
      </c>
      <c r="AB2809" s="197" t="n">
        <v>37027.875</v>
      </c>
      <c r="AC2809" s="197" t="n">
        <v>37027.875</v>
      </c>
    </row>
    <row r="2810" customFormat="false" ht="12.75" hidden="false" customHeight="false" outlineLevel="0" collapsed="false">
      <c r="A2810" s="191" t="str">
        <f aca="false">B2810&amp;" "&amp;C2810&amp;" "&amp;D2810</f>
        <v>US Natural Gas Physical</v>
      </c>
      <c r="B2810" s="191" t="str">
        <f aca="false">IF((LEFT(N2810,2)="US"),"US","")</f>
        <v>US</v>
      </c>
      <c r="C2810" s="191" t="str">
        <f aca="false">M2810</f>
        <v>Natural Gas</v>
      </c>
      <c r="D2810" s="191" t="str">
        <f aca="false">IF(ISNUMBER(FIND("Phy",N2810))=TRUE(),"Physical","Financial")</f>
        <v>Physical</v>
      </c>
      <c r="E2810" s="191" t="n">
        <f aca="false">IF(VLOOKUP(S2810,'DD-Lookup'!$J$6:$L$50,3,FALSE())="Monthly",(YEAR(AC2810)-YEAR(AB2810))*12+MONTH(AC2810)-MONTH(AB2810)+1,(AC2810-AB2810+1))</f>
        <v>1</v>
      </c>
      <c r="F2810" s="220" t="n">
        <f aca="false">E2810*SUM(P2810:Q2810)</f>
        <v>5000</v>
      </c>
      <c r="G2810" s="196" t="n">
        <v>1247587</v>
      </c>
      <c r="H2810" s="197" t="n">
        <v>37026.389212963</v>
      </c>
      <c r="I2810" s="0" t="s">
        <v>1352</v>
      </c>
      <c r="M2810" s="0" t="s">
        <v>927</v>
      </c>
      <c r="N2810" s="0" t="s">
        <v>1371</v>
      </c>
      <c r="O2810" s="0" t="s">
        <v>1435</v>
      </c>
      <c r="Q2810" s="198" t="n">
        <v>5000</v>
      </c>
      <c r="S2810" s="0" t="s">
        <v>1343</v>
      </c>
      <c r="T2810" s="0" t="s">
        <v>772</v>
      </c>
      <c r="U2810" s="200" t="n">
        <v>4.315</v>
      </c>
      <c r="V2810" s="0" t="s">
        <v>2585</v>
      </c>
      <c r="W2810" s="0" t="s">
        <v>1424</v>
      </c>
      <c r="X2810" s="0" t="s">
        <v>1425</v>
      </c>
      <c r="Y2810" s="0" t="s">
        <v>1376</v>
      </c>
      <c r="Z2810" s="0" t="s">
        <v>573</v>
      </c>
      <c r="AA2810" s="0" t="n">
        <v>790150</v>
      </c>
      <c r="AB2810" s="197" t="n">
        <v>37027.875</v>
      </c>
      <c r="AC2810" s="197" t="n">
        <v>37027.875</v>
      </c>
    </row>
    <row r="2811" customFormat="false" ht="12.75" hidden="false" customHeight="false" outlineLevel="0" collapsed="false">
      <c r="A2811" s="191" t="str">
        <f aca="false">B2811&amp;" "&amp;C2811&amp;" "&amp;D2811</f>
        <v>US Natural Gas Physical</v>
      </c>
      <c r="B2811" s="191" t="str">
        <f aca="false">IF((LEFT(N2811,2)="US"),"US","")</f>
        <v>US</v>
      </c>
      <c r="C2811" s="191" t="str">
        <f aca="false">M2811</f>
        <v>Natural Gas</v>
      </c>
      <c r="D2811" s="191" t="str">
        <f aca="false">IF(ISNUMBER(FIND("Phy",N2811))=TRUE(),"Physical","Financial")</f>
        <v>Physical</v>
      </c>
      <c r="E2811" s="191" t="n">
        <f aca="false">IF(VLOOKUP(S2811,'DD-Lookup'!$J$6:$L$50,3,FALSE())="Monthly",(YEAR(AC2811)-YEAR(AB2811))*12+MONTH(AC2811)-MONTH(AB2811)+1,(AC2811-AB2811+1))</f>
        <v>1</v>
      </c>
      <c r="F2811" s="220" t="n">
        <f aca="false">E2811*SUM(P2811:Q2811)</f>
        <v>10000</v>
      </c>
      <c r="G2811" s="196" t="n">
        <v>1247588</v>
      </c>
      <c r="H2811" s="197" t="n">
        <v>37026.3892361111</v>
      </c>
      <c r="I2811" s="0" t="s">
        <v>609</v>
      </c>
      <c r="M2811" s="0" t="s">
        <v>927</v>
      </c>
      <c r="N2811" s="0" t="s">
        <v>1371</v>
      </c>
      <c r="O2811" s="0" t="s">
        <v>1469</v>
      </c>
      <c r="Q2811" s="198" t="n">
        <v>10000</v>
      </c>
      <c r="S2811" s="0" t="s">
        <v>1343</v>
      </c>
      <c r="T2811" s="0" t="s">
        <v>772</v>
      </c>
      <c r="U2811" s="200" t="n">
        <v>4.405</v>
      </c>
      <c r="V2811" s="0" t="s">
        <v>1832</v>
      </c>
      <c r="W2811" s="0" t="s">
        <v>1459</v>
      </c>
      <c r="X2811" s="0" t="s">
        <v>1460</v>
      </c>
      <c r="Y2811" s="0" t="s">
        <v>1376</v>
      </c>
      <c r="Z2811" s="0" t="s">
        <v>573</v>
      </c>
      <c r="AA2811" s="0" t="n">
        <v>790151</v>
      </c>
      <c r="AB2811" s="197" t="n">
        <v>37027.875</v>
      </c>
      <c r="AC2811" s="197" t="n">
        <v>37027.875</v>
      </c>
    </row>
    <row r="2812" customFormat="false" ht="12.75" hidden="false" customHeight="false" outlineLevel="0" collapsed="false">
      <c r="A2812" s="191" t="str">
        <f aca="false">B2812&amp;" "&amp;C2812&amp;" "&amp;D2812</f>
        <v>US Natural Gas Physical</v>
      </c>
      <c r="B2812" s="191" t="str">
        <f aca="false">IF((LEFT(N2812,2)="US"),"US","")</f>
        <v>US</v>
      </c>
      <c r="C2812" s="191" t="str">
        <f aca="false">M2812</f>
        <v>Natural Gas</v>
      </c>
      <c r="D2812" s="191" t="str">
        <f aca="false">IF(ISNUMBER(FIND("Phy",N2812))=TRUE(),"Physical","Financial")</f>
        <v>Physical</v>
      </c>
      <c r="E2812" s="191" t="n">
        <f aca="false">IF(VLOOKUP(S2812,'DD-Lookup'!$J$6:$L$50,3,FALSE())="Monthly",(YEAR(AC2812)-YEAR(AB2812))*12+MONTH(AC2812)-MONTH(AB2812)+1,(AC2812-AB2812+1))</f>
        <v>1</v>
      </c>
      <c r="F2812" s="220" t="n">
        <f aca="false">E2812*SUM(P2812:Q2812)</f>
        <v>5000</v>
      </c>
      <c r="G2812" s="196" t="n">
        <v>1247589</v>
      </c>
      <c r="H2812" s="197" t="n">
        <v>37026.3892476852</v>
      </c>
      <c r="I2812" s="0" t="s">
        <v>625</v>
      </c>
      <c r="M2812" s="0" t="s">
        <v>927</v>
      </c>
      <c r="N2812" s="0" t="s">
        <v>1371</v>
      </c>
      <c r="O2812" s="0" t="s">
        <v>1435</v>
      </c>
      <c r="Q2812" s="198" t="n">
        <v>5000</v>
      </c>
      <c r="S2812" s="0" t="s">
        <v>1343</v>
      </c>
      <c r="T2812" s="0" t="s">
        <v>772</v>
      </c>
      <c r="U2812" s="200" t="n">
        <v>4.32</v>
      </c>
      <c r="V2812" s="0" t="s">
        <v>1496</v>
      </c>
      <c r="W2812" s="0" t="s">
        <v>1424</v>
      </c>
      <c r="X2812" s="0" t="s">
        <v>1425</v>
      </c>
      <c r="Y2812" s="0" t="s">
        <v>1376</v>
      </c>
      <c r="Z2812" s="0" t="s">
        <v>573</v>
      </c>
      <c r="AA2812" s="0" t="n">
        <v>790152</v>
      </c>
      <c r="AB2812" s="197" t="n">
        <v>37027.875</v>
      </c>
      <c r="AC2812" s="197" t="n">
        <v>37027.875</v>
      </c>
    </row>
    <row r="2813" customFormat="false" ht="12.75" hidden="false" customHeight="false" outlineLevel="0" collapsed="false">
      <c r="A2813" s="191" t="str">
        <f aca="false">B2813&amp;" "&amp;C2813&amp;" "&amp;D2813</f>
        <v>US Natural Gas Physical</v>
      </c>
      <c r="B2813" s="191" t="str">
        <f aca="false">IF((LEFT(N2813,2)="US"),"US","")</f>
        <v>US</v>
      </c>
      <c r="C2813" s="191" t="str">
        <f aca="false">M2813</f>
        <v>Natural Gas</v>
      </c>
      <c r="D2813" s="191" t="str">
        <f aca="false">IF(ISNUMBER(FIND("Phy",N2813))=TRUE(),"Physical","Financial")</f>
        <v>Physical</v>
      </c>
      <c r="E2813" s="191" t="n">
        <f aca="false">IF(VLOOKUP(S2813,'DD-Lookup'!$J$6:$L$50,3,FALSE())="Monthly",(YEAR(AC2813)-YEAR(AB2813))*12+MONTH(AC2813)-MONTH(AB2813)+1,(AC2813-AB2813+1))</f>
        <v>1</v>
      </c>
      <c r="F2813" s="220" t="n">
        <f aca="false">E2813*SUM(P2813:Q2813)</f>
        <v>25000</v>
      </c>
      <c r="G2813" s="196" t="n">
        <v>1247590</v>
      </c>
      <c r="H2813" s="197" t="n">
        <v>37026.3892592593</v>
      </c>
      <c r="I2813" s="0" t="s">
        <v>609</v>
      </c>
      <c r="M2813" s="0" t="s">
        <v>927</v>
      </c>
      <c r="N2813" s="0" t="s">
        <v>1371</v>
      </c>
      <c r="O2813" s="0" t="s">
        <v>1553</v>
      </c>
      <c r="P2813" s="198" t="n">
        <v>25000</v>
      </c>
      <c r="S2813" s="0" t="s">
        <v>1343</v>
      </c>
      <c r="T2813" s="0" t="s">
        <v>772</v>
      </c>
      <c r="U2813" s="200" t="n">
        <v>4.455</v>
      </c>
      <c r="V2813" s="0" t="s">
        <v>1861</v>
      </c>
      <c r="W2813" s="0" t="s">
        <v>1555</v>
      </c>
      <c r="X2813" s="0" t="s">
        <v>1556</v>
      </c>
      <c r="Y2813" s="0" t="s">
        <v>1376</v>
      </c>
      <c r="Z2813" s="0" t="s">
        <v>573</v>
      </c>
      <c r="AA2813" s="0" t="n">
        <v>790153</v>
      </c>
      <c r="AB2813" s="197" t="n">
        <v>37027.875</v>
      </c>
      <c r="AC2813" s="197" t="n">
        <v>37027.875</v>
      </c>
    </row>
    <row r="2814" customFormat="false" ht="12.75" hidden="false" customHeight="false" outlineLevel="0" collapsed="false">
      <c r="A2814" s="191" t="str">
        <f aca="false">B2814&amp;" "&amp;C2814&amp;" "&amp;D2814</f>
        <v>US Natural Gas Physical</v>
      </c>
      <c r="B2814" s="191" t="str">
        <f aca="false">IF((LEFT(N2814,2)="US"),"US","")</f>
        <v>US</v>
      </c>
      <c r="C2814" s="191" t="str">
        <f aca="false">M2814</f>
        <v>Natural Gas</v>
      </c>
      <c r="D2814" s="191" t="str">
        <f aca="false">IF(ISNUMBER(FIND("Phy",N2814))=TRUE(),"Physical","Financial")</f>
        <v>Physical</v>
      </c>
      <c r="E2814" s="191" t="n">
        <f aca="false">IF(VLOOKUP(S2814,'DD-Lookup'!$J$6:$L$50,3,FALSE())="Monthly",(YEAR(AC2814)-YEAR(AB2814))*12+MONTH(AC2814)-MONTH(AB2814)+1,(AC2814-AB2814+1))</f>
        <v>1</v>
      </c>
      <c r="F2814" s="220" t="n">
        <f aca="false">E2814*SUM(P2814:Q2814)</f>
        <v>10000</v>
      </c>
      <c r="G2814" s="196" t="n">
        <v>1247591</v>
      </c>
      <c r="H2814" s="197" t="n">
        <v>37026.3893055556</v>
      </c>
      <c r="I2814" s="0" t="s">
        <v>1187</v>
      </c>
      <c r="M2814" s="0" t="s">
        <v>927</v>
      </c>
      <c r="N2814" s="0" t="s">
        <v>1371</v>
      </c>
      <c r="O2814" s="0" t="s">
        <v>2324</v>
      </c>
      <c r="Q2814" s="198" t="n">
        <v>10000</v>
      </c>
      <c r="S2814" s="0" t="s">
        <v>1343</v>
      </c>
      <c r="T2814" s="0" t="s">
        <v>772</v>
      </c>
      <c r="U2814" s="200" t="n">
        <v>4.33</v>
      </c>
      <c r="V2814" s="0" t="s">
        <v>2280</v>
      </c>
      <c r="W2814" s="0" t="s">
        <v>1459</v>
      </c>
      <c r="X2814" s="0" t="s">
        <v>1460</v>
      </c>
      <c r="Y2814" s="0" t="s">
        <v>1376</v>
      </c>
      <c r="Z2814" s="0" t="s">
        <v>573</v>
      </c>
      <c r="AA2814" s="0" t="n">
        <v>790154</v>
      </c>
      <c r="AB2814" s="197" t="n">
        <v>37027.875</v>
      </c>
      <c r="AC2814" s="197" t="n">
        <v>37027.875</v>
      </c>
    </row>
    <row r="2815" customFormat="false" ht="12.75" hidden="false" customHeight="false" outlineLevel="0" collapsed="false">
      <c r="A2815" s="191" t="str">
        <f aca="false">B2815&amp;" "&amp;C2815&amp;" "&amp;D2815</f>
        <v>US Natural Gas Physical</v>
      </c>
      <c r="B2815" s="191" t="str">
        <f aca="false">IF((LEFT(N2815,2)="US"),"US","")</f>
        <v>US</v>
      </c>
      <c r="C2815" s="191" t="str">
        <f aca="false">M2815</f>
        <v>Natural Gas</v>
      </c>
      <c r="D2815" s="191" t="str">
        <f aca="false">IF(ISNUMBER(FIND("Phy",N2815))=TRUE(),"Physical","Financial")</f>
        <v>Physical</v>
      </c>
      <c r="E2815" s="191" t="n">
        <f aca="false">IF(VLOOKUP(S2815,'DD-Lookup'!$J$6:$L$50,3,FALSE())="Monthly",(YEAR(AC2815)-YEAR(AB2815))*12+MONTH(AC2815)-MONTH(AB2815)+1,(AC2815-AB2815+1))</f>
        <v>1</v>
      </c>
      <c r="F2815" s="220" t="n">
        <f aca="false">E2815*SUM(P2815:Q2815)</f>
        <v>10000</v>
      </c>
      <c r="G2815" s="196" t="n">
        <v>1247592</v>
      </c>
      <c r="H2815" s="197" t="n">
        <v>37026.3894791667</v>
      </c>
      <c r="I2815" s="0" t="s">
        <v>625</v>
      </c>
      <c r="M2815" s="0" t="s">
        <v>927</v>
      </c>
      <c r="N2815" s="0" t="s">
        <v>1371</v>
      </c>
      <c r="O2815" s="0" t="s">
        <v>1792</v>
      </c>
      <c r="Q2815" s="198" t="n">
        <v>10000</v>
      </c>
      <c r="S2815" s="0" t="s">
        <v>1343</v>
      </c>
      <c r="T2815" s="0" t="s">
        <v>772</v>
      </c>
      <c r="U2815" s="200" t="n">
        <v>10.95</v>
      </c>
      <c r="V2815" s="0" t="s">
        <v>2621</v>
      </c>
      <c r="W2815" s="0" t="s">
        <v>1791</v>
      </c>
      <c r="X2815" s="0" t="s">
        <v>1676</v>
      </c>
      <c r="Y2815" s="0" t="s">
        <v>1376</v>
      </c>
      <c r="Z2815" s="0" t="s">
        <v>573</v>
      </c>
      <c r="AA2815" s="0" t="n">
        <v>790156</v>
      </c>
      <c r="AB2815" s="197" t="n">
        <v>37027.875</v>
      </c>
      <c r="AC2815" s="197" t="n">
        <v>37027.875</v>
      </c>
    </row>
    <row r="2816" customFormat="false" ht="12.75" hidden="false" customHeight="false" outlineLevel="0" collapsed="false">
      <c r="A2816" s="191" t="str">
        <f aca="false">B2816&amp;" "&amp;C2816&amp;" "&amp;D2816</f>
        <v>US Natural Gas Physical</v>
      </c>
      <c r="B2816" s="191" t="str">
        <f aca="false">IF((LEFT(N2816,2)="US"),"US","")</f>
        <v>US</v>
      </c>
      <c r="C2816" s="191" t="str">
        <f aca="false">M2816</f>
        <v>Natural Gas</v>
      </c>
      <c r="D2816" s="191" t="str">
        <f aca="false">IF(ISNUMBER(FIND("Phy",N2816))=TRUE(),"Physical","Financial")</f>
        <v>Physical</v>
      </c>
      <c r="E2816" s="191" t="n">
        <f aca="false">IF(VLOOKUP(S2816,'DD-Lookup'!$J$6:$L$50,3,FALSE())="Monthly",(YEAR(AC2816)-YEAR(AB2816))*12+MONTH(AC2816)-MONTH(AB2816)+1,(AC2816-AB2816+1))</f>
        <v>1</v>
      </c>
      <c r="F2816" s="220" t="n">
        <f aca="false">E2816*SUM(P2816:Q2816)</f>
        <v>10000</v>
      </c>
      <c r="G2816" s="196" t="n">
        <v>1247593</v>
      </c>
      <c r="H2816" s="197" t="n">
        <v>37026.3894907407</v>
      </c>
      <c r="I2816" s="0" t="s">
        <v>609</v>
      </c>
      <c r="M2816" s="0" t="s">
        <v>927</v>
      </c>
      <c r="N2816" s="0" t="s">
        <v>1371</v>
      </c>
      <c r="O2816" s="0" t="s">
        <v>1684</v>
      </c>
      <c r="P2816" s="198" t="n">
        <v>10000</v>
      </c>
      <c r="S2816" s="0" t="s">
        <v>1343</v>
      </c>
      <c r="T2816" s="0" t="s">
        <v>772</v>
      </c>
      <c r="U2816" s="200" t="n">
        <v>4.34</v>
      </c>
      <c r="V2816" s="0" t="s">
        <v>1681</v>
      </c>
      <c r="W2816" s="0" t="s">
        <v>1682</v>
      </c>
      <c r="X2816" s="0" t="s">
        <v>1683</v>
      </c>
      <c r="Y2816" s="0" t="s">
        <v>1376</v>
      </c>
      <c r="Z2816" s="0" t="s">
        <v>573</v>
      </c>
      <c r="AA2816" s="0" t="n">
        <v>790157</v>
      </c>
      <c r="AB2816" s="197" t="n">
        <v>37027.875</v>
      </c>
      <c r="AC2816" s="197" t="n">
        <v>37027.875</v>
      </c>
    </row>
    <row r="2817" customFormat="false" ht="12.75" hidden="false" customHeight="false" outlineLevel="0" collapsed="false">
      <c r="A2817" s="191" t="str">
        <f aca="false">B2817&amp;" "&amp;C2817&amp;" "&amp;D2817</f>
        <v>US Natural Gas Physical</v>
      </c>
      <c r="B2817" s="191" t="str">
        <f aca="false">IF((LEFT(N2817,2)="US"),"US","")</f>
        <v>US</v>
      </c>
      <c r="C2817" s="191" t="str">
        <f aca="false">M2817</f>
        <v>Natural Gas</v>
      </c>
      <c r="D2817" s="191" t="str">
        <f aca="false">IF(ISNUMBER(FIND("Phy",N2817))=TRUE(),"Physical","Financial")</f>
        <v>Physical</v>
      </c>
      <c r="E2817" s="191" t="n">
        <f aca="false">IF(VLOOKUP(S2817,'DD-Lookup'!$J$6:$L$50,3,FALSE())="Monthly",(YEAR(AC2817)-YEAR(AB2817))*12+MONTH(AC2817)-MONTH(AB2817)+1,(AC2817-AB2817+1))</f>
        <v>1</v>
      </c>
      <c r="F2817" s="220" t="n">
        <f aca="false">E2817*SUM(P2817:Q2817)</f>
        <v>5000</v>
      </c>
      <c r="G2817" s="196" t="n">
        <v>1247594</v>
      </c>
      <c r="H2817" s="197" t="n">
        <v>37026.3895138889</v>
      </c>
      <c r="I2817" s="0" t="s">
        <v>1377</v>
      </c>
      <c r="M2817" s="0" t="s">
        <v>927</v>
      </c>
      <c r="N2817" s="0" t="s">
        <v>1371</v>
      </c>
      <c r="O2817" s="0" t="s">
        <v>1372</v>
      </c>
      <c r="Q2817" s="198" t="n">
        <v>5000</v>
      </c>
      <c r="S2817" s="0" t="s">
        <v>1343</v>
      </c>
      <c r="T2817" s="0" t="s">
        <v>772</v>
      </c>
      <c r="U2817" s="200" t="n">
        <v>4.5538</v>
      </c>
      <c r="V2817" s="0" t="s">
        <v>1458</v>
      </c>
      <c r="W2817" s="0" t="s">
        <v>1374</v>
      </c>
      <c r="X2817" s="0" t="s">
        <v>1375</v>
      </c>
      <c r="Y2817" s="0" t="s">
        <v>1376</v>
      </c>
      <c r="Z2817" s="0" t="s">
        <v>573</v>
      </c>
      <c r="AA2817" s="0" t="n">
        <v>790158</v>
      </c>
      <c r="AB2817" s="197" t="n">
        <v>37027.875</v>
      </c>
      <c r="AC2817" s="197" t="n">
        <v>37027.875</v>
      </c>
    </row>
    <row r="2818" customFormat="false" ht="12.75" hidden="false" customHeight="false" outlineLevel="0" collapsed="false">
      <c r="A2818" s="191" t="str">
        <f aca="false">B2818&amp;" "&amp;C2818&amp;" "&amp;D2818</f>
        <v>US Natural Gas Physical</v>
      </c>
      <c r="B2818" s="191" t="str">
        <f aca="false">IF((LEFT(N2818,2)="US"),"US","")</f>
        <v>US</v>
      </c>
      <c r="C2818" s="191" t="str">
        <f aca="false">M2818</f>
        <v>Natural Gas</v>
      </c>
      <c r="D2818" s="191" t="str">
        <f aca="false">IF(ISNUMBER(FIND("Phy",N2818))=TRUE(),"Physical","Financial")</f>
        <v>Physical</v>
      </c>
      <c r="E2818" s="191" t="n">
        <f aca="false">IF(VLOOKUP(S2818,'DD-Lookup'!$J$6:$L$50,3,FALSE())="Monthly",(YEAR(AC2818)-YEAR(AB2818))*12+MONTH(AC2818)-MONTH(AB2818)+1,(AC2818-AB2818+1))</f>
        <v>1</v>
      </c>
      <c r="F2818" s="220" t="n">
        <f aca="false">E2818*SUM(P2818:Q2818)</f>
        <v>10000</v>
      </c>
      <c r="G2818" s="196" t="n">
        <v>1247595</v>
      </c>
      <c r="H2818" s="197" t="n">
        <v>37026.389525463</v>
      </c>
      <c r="I2818" s="0" t="s">
        <v>625</v>
      </c>
      <c r="M2818" s="0" t="s">
        <v>927</v>
      </c>
      <c r="N2818" s="0" t="s">
        <v>1371</v>
      </c>
      <c r="O2818" s="0" t="s">
        <v>1789</v>
      </c>
      <c r="Q2818" s="198" t="n">
        <v>10000</v>
      </c>
      <c r="S2818" s="0" t="s">
        <v>1343</v>
      </c>
      <c r="T2818" s="0" t="s">
        <v>772</v>
      </c>
      <c r="U2818" s="200" t="n">
        <v>10.825</v>
      </c>
      <c r="V2818" s="0" t="s">
        <v>2621</v>
      </c>
      <c r="W2818" s="0" t="s">
        <v>1791</v>
      </c>
      <c r="X2818" s="0" t="s">
        <v>1676</v>
      </c>
      <c r="Y2818" s="0" t="s">
        <v>1376</v>
      </c>
      <c r="Z2818" s="0" t="s">
        <v>573</v>
      </c>
      <c r="AA2818" s="0" t="n">
        <v>790159</v>
      </c>
      <c r="AB2818" s="197" t="n">
        <v>37027.875</v>
      </c>
      <c r="AC2818" s="197" t="n">
        <v>37027.875</v>
      </c>
    </row>
    <row r="2819" customFormat="false" ht="12.75" hidden="false" customHeight="false" outlineLevel="0" collapsed="false">
      <c r="A2819" s="191" t="str">
        <f aca="false">B2819&amp;" "&amp;C2819&amp;" "&amp;D2819</f>
        <v>US Natural Gas Physical</v>
      </c>
      <c r="B2819" s="191" t="str">
        <f aca="false">IF((LEFT(N2819,2)="US"),"US","")</f>
        <v>US</v>
      </c>
      <c r="C2819" s="191" t="str">
        <f aca="false">M2819</f>
        <v>Natural Gas</v>
      </c>
      <c r="D2819" s="191" t="str">
        <f aca="false">IF(ISNUMBER(FIND("Phy",N2819))=TRUE(),"Physical","Financial")</f>
        <v>Physical</v>
      </c>
      <c r="E2819" s="191" t="n">
        <f aca="false">IF(VLOOKUP(S2819,'DD-Lookup'!$J$6:$L$50,3,FALSE())="Monthly",(YEAR(AC2819)-YEAR(AB2819))*12+MONTH(AC2819)-MONTH(AB2819)+1,(AC2819-AB2819+1))</f>
        <v>1</v>
      </c>
      <c r="F2819" s="220" t="n">
        <f aca="false">E2819*SUM(P2819:Q2819)</f>
        <v>5000</v>
      </c>
      <c r="G2819" s="196" t="n">
        <v>1247596</v>
      </c>
      <c r="H2819" s="197" t="n">
        <v>37026.389537037</v>
      </c>
      <c r="I2819" s="0" t="s">
        <v>1692</v>
      </c>
      <c r="M2819" s="0" t="s">
        <v>927</v>
      </c>
      <c r="N2819" s="0" t="s">
        <v>1371</v>
      </c>
      <c r="O2819" s="0" t="s">
        <v>1689</v>
      </c>
      <c r="P2819" s="198" t="n">
        <v>5000</v>
      </c>
      <c r="S2819" s="0" t="s">
        <v>1343</v>
      </c>
      <c r="T2819" s="0" t="s">
        <v>772</v>
      </c>
      <c r="U2819" s="200" t="n">
        <v>6</v>
      </c>
      <c r="V2819" s="0" t="s">
        <v>1693</v>
      </c>
      <c r="W2819" s="0" t="s">
        <v>1675</v>
      </c>
      <c r="X2819" s="0" t="s">
        <v>1676</v>
      </c>
      <c r="Y2819" s="0" t="s">
        <v>1376</v>
      </c>
      <c r="Z2819" s="0" t="s">
        <v>573</v>
      </c>
      <c r="AA2819" s="0" t="n">
        <v>790160</v>
      </c>
      <c r="AB2819" s="197" t="n">
        <v>37027.875</v>
      </c>
      <c r="AC2819" s="197" t="n">
        <v>37027.875</v>
      </c>
    </row>
    <row r="2820" customFormat="false" ht="12.75" hidden="false" customHeight="false" outlineLevel="0" collapsed="false">
      <c r="A2820" s="191" t="str">
        <f aca="false">B2820&amp;" "&amp;C2820&amp;" "&amp;D2820</f>
        <v>US Natural Gas Physical</v>
      </c>
      <c r="B2820" s="191" t="str">
        <f aca="false">IF((LEFT(N2820,2)="US"),"US","")</f>
        <v>US</v>
      </c>
      <c r="C2820" s="191" t="str">
        <f aca="false">M2820</f>
        <v>Natural Gas</v>
      </c>
      <c r="D2820" s="191" t="str">
        <f aca="false">IF(ISNUMBER(FIND("Phy",N2820))=TRUE(),"Physical","Financial")</f>
        <v>Physical</v>
      </c>
      <c r="E2820" s="191" t="n">
        <f aca="false">IF(VLOOKUP(S2820,'DD-Lookup'!$J$6:$L$50,3,FALSE())="Monthly",(YEAR(AC2820)-YEAR(AB2820))*12+MONTH(AC2820)-MONTH(AB2820)+1,(AC2820-AB2820+1))</f>
        <v>1</v>
      </c>
      <c r="F2820" s="220" t="n">
        <f aca="false">E2820*SUM(P2820:Q2820)</f>
        <v>6232</v>
      </c>
      <c r="G2820" s="196" t="n">
        <v>1247597</v>
      </c>
      <c r="H2820" s="197" t="n">
        <v>37026.3895601852</v>
      </c>
      <c r="I2820" s="0" t="s">
        <v>1420</v>
      </c>
      <c r="M2820" s="0" t="s">
        <v>927</v>
      </c>
      <c r="N2820" s="0" t="s">
        <v>1371</v>
      </c>
      <c r="O2820" s="0" t="s">
        <v>1967</v>
      </c>
      <c r="P2820" s="198" t="n">
        <v>6232</v>
      </c>
      <c r="S2820" s="0" t="s">
        <v>1343</v>
      </c>
      <c r="T2820" s="0" t="s">
        <v>772</v>
      </c>
      <c r="U2820" s="200" t="n">
        <v>4.35</v>
      </c>
      <c r="V2820" s="0" t="s">
        <v>1594</v>
      </c>
      <c r="W2820" s="0" t="s">
        <v>1459</v>
      </c>
      <c r="X2820" s="0" t="s">
        <v>1460</v>
      </c>
      <c r="Y2820" s="0" t="s">
        <v>1376</v>
      </c>
      <c r="Z2820" s="0" t="s">
        <v>573</v>
      </c>
      <c r="AA2820" s="0" t="n">
        <v>790161</v>
      </c>
      <c r="AB2820" s="197" t="n">
        <v>37027.875</v>
      </c>
      <c r="AC2820" s="197" t="n">
        <v>37027.875</v>
      </c>
    </row>
    <row r="2821" customFormat="false" ht="12.75" hidden="false" customHeight="false" outlineLevel="0" collapsed="false">
      <c r="A2821" s="191" t="str">
        <f aca="false">B2821&amp;" "&amp;C2821&amp;" "&amp;D2821</f>
        <v>US Natural Gas Physical</v>
      </c>
      <c r="B2821" s="191" t="str">
        <f aca="false">IF((LEFT(N2821,2)="US"),"US","")</f>
        <v>US</v>
      </c>
      <c r="C2821" s="191" t="str">
        <f aca="false">M2821</f>
        <v>Natural Gas</v>
      </c>
      <c r="D2821" s="191" t="str">
        <f aca="false">IF(ISNUMBER(FIND("Phy",N2821))=TRUE(),"Physical","Financial")</f>
        <v>Physical</v>
      </c>
      <c r="E2821" s="191" t="n">
        <f aca="false">IF(VLOOKUP(S2821,'DD-Lookup'!$J$6:$L$50,3,FALSE())="Monthly",(YEAR(AC2821)-YEAR(AB2821))*12+MONTH(AC2821)-MONTH(AB2821)+1,(AC2821-AB2821+1))</f>
        <v>1</v>
      </c>
      <c r="F2821" s="220" t="n">
        <f aca="false">E2821*SUM(P2821:Q2821)</f>
        <v>10000</v>
      </c>
      <c r="G2821" s="196" t="n">
        <v>1247598</v>
      </c>
      <c r="H2821" s="197" t="n">
        <v>37026.3895717593</v>
      </c>
      <c r="I2821" s="0" t="s">
        <v>625</v>
      </c>
      <c r="M2821" s="0" t="s">
        <v>927</v>
      </c>
      <c r="N2821" s="0" t="s">
        <v>1371</v>
      </c>
      <c r="O2821" s="0" t="s">
        <v>1789</v>
      </c>
      <c r="Q2821" s="198" t="n">
        <v>10000</v>
      </c>
      <c r="S2821" s="0" t="s">
        <v>1343</v>
      </c>
      <c r="T2821" s="0" t="s">
        <v>772</v>
      </c>
      <c r="U2821" s="200" t="n">
        <v>10.95</v>
      </c>
      <c r="V2821" s="0" t="s">
        <v>2621</v>
      </c>
      <c r="W2821" s="0" t="s">
        <v>1791</v>
      </c>
      <c r="X2821" s="0" t="s">
        <v>1676</v>
      </c>
      <c r="Y2821" s="0" t="s">
        <v>1376</v>
      </c>
      <c r="Z2821" s="0" t="s">
        <v>573</v>
      </c>
      <c r="AA2821" s="0" t="n">
        <v>790162</v>
      </c>
      <c r="AB2821" s="197" t="n">
        <v>37027.875</v>
      </c>
      <c r="AC2821" s="197" t="n">
        <v>37027.875</v>
      </c>
    </row>
    <row r="2822" customFormat="false" ht="12.75" hidden="false" customHeight="false" outlineLevel="0" collapsed="false">
      <c r="A2822" s="191" t="str">
        <f aca="false">B2822&amp;" "&amp;C2822&amp;" "&amp;D2822</f>
        <v>US Natural Gas Financial</v>
      </c>
      <c r="B2822" s="191" t="str">
        <f aca="false">IF((LEFT(N2822,2)="US"),"US","")</f>
        <v>US</v>
      </c>
      <c r="C2822" s="191" t="str">
        <f aca="false">M2822</f>
        <v>Natural Gas</v>
      </c>
      <c r="D2822" s="191" t="str">
        <f aca="false">IF(ISNUMBER(FIND("Phy",N2822))=TRUE(),"Physical","Financial")</f>
        <v>Financial</v>
      </c>
      <c r="E2822" s="191" t="n">
        <f aca="false">IF(VLOOKUP(S2822,'DD-Lookup'!$J$6:$L$50,3,FALSE())="Monthly",(YEAR(AC2822)-YEAR(AB2822))*12+MONTH(AC2822)-MONTH(AB2822)+1,(AC2822-AB2822+1))</f>
        <v>31</v>
      </c>
      <c r="F2822" s="220" t="n">
        <f aca="false">E2822*SUM(P2822:Q2822)</f>
        <v>155000</v>
      </c>
      <c r="G2822" s="196" t="n">
        <v>1247599</v>
      </c>
      <c r="H2822" s="197" t="n">
        <v>37026.3895833333</v>
      </c>
      <c r="I2822" s="0" t="s">
        <v>1328</v>
      </c>
      <c r="M2822" s="0" t="s">
        <v>927</v>
      </c>
      <c r="N2822" s="0" t="s">
        <v>1399</v>
      </c>
      <c r="O2822" s="0" t="s">
        <v>1954</v>
      </c>
      <c r="P2822" s="198" t="n">
        <v>5000</v>
      </c>
      <c r="S2822" s="0" t="s">
        <v>1343</v>
      </c>
      <c r="T2822" s="0" t="s">
        <v>772</v>
      </c>
      <c r="U2822" s="200" t="n">
        <v>6.37</v>
      </c>
      <c r="V2822" s="0" t="s">
        <v>1914</v>
      </c>
      <c r="W2822" s="0" t="s">
        <v>1956</v>
      </c>
      <c r="X2822" s="0" t="s">
        <v>1957</v>
      </c>
      <c r="Y2822" s="0" t="s">
        <v>893</v>
      </c>
      <c r="Z2822" s="0" t="s">
        <v>573</v>
      </c>
      <c r="AA2822" s="0" t="s">
        <v>2875</v>
      </c>
      <c r="AB2822" s="197" t="n">
        <v>37073.875</v>
      </c>
      <c r="AC2822" s="197" t="n">
        <v>37103.875</v>
      </c>
      <c r="AD2822" s="0" t="n">
        <f aca="false">(AC2822-AB2822+1)*SUM(P2822:Q2822)</f>
        <v>155000</v>
      </c>
    </row>
    <row r="2823" customFormat="false" ht="12.75" hidden="false" customHeight="false" outlineLevel="0" collapsed="false">
      <c r="A2823" s="191" t="str">
        <f aca="false">B2823&amp;" "&amp;C2823&amp;" "&amp;D2823</f>
        <v>US Natural Gas Physical</v>
      </c>
      <c r="B2823" s="191" t="str">
        <f aca="false">IF((LEFT(N2823,2)="US"),"US","")</f>
        <v>US</v>
      </c>
      <c r="C2823" s="191" t="str">
        <f aca="false">M2823</f>
        <v>Natural Gas</v>
      </c>
      <c r="D2823" s="191" t="str">
        <f aca="false">IF(ISNUMBER(FIND("Phy",N2823))=TRUE(),"Physical","Financial")</f>
        <v>Physical</v>
      </c>
      <c r="E2823" s="191" t="n">
        <f aca="false">IF(VLOOKUP(S2823,'DD-Lookup'!$J$6:$L$50,3,FALSE())="Monthly",(YEAR(AC2823)-YEAR(AB2823))*12+MONTH(AC2823)-MONTH(AB2823)+1,(AC2823-AB2823+1))</f>
        <v>1</v>
      </c>
      <c r="F2823" s="220" t="n">
        <f aca="false">E2823*SUM(P2823:Q2823)</f>
        <v>10000</v>
      </c>
      <c r="G2823" s="196" t="n">
        <v>1247600</v>
      </c>
      <c r="H2823" s="197" t="n">
        <v>37026.3895949074</v>
      </c>
      <c r="I2823" s="0" t="s">
        <v>609</v>
      </c>
      <c r="M2823" s="0" t="s">
        <v>927</v>
      </c>
      <c r="N2823" s="0" t="s">
        <v>1371</v>
      </c>
      <c r="O2823" s="0" t="s">
        <v>1684</v>
      </c>
      <c r="P2823" s="198" t="n">
        <v>10000</v>
      </c>
      <c r="S2823" s="0" t="s">
        <v>1343</v>
      </c>
      <c r="T2823" s="0" t="s">
        <v>772</v>
      </c>
      <c r="U2823" s="200" t="n">
        <v>4.335</v>
      </c>
      <c r="V2823" s="0" t="s">
        <v>1681</v>
      </c>
      <c r="W2823" s="0" t="s">
        <v>1682</v>
      </c>
      <c r="X2823" s="0" t="s">
        <v>1683</v>
      </c>
      <c r="Y2823" s="0" t="s">
        <v>1376</v>
      </c>
      <c r="Z2823" s="0" t="s">
        <v>573</v>
      </c>
      <c r="AA2823" s="0" t="n">
        <v>790163</v>
      </c>
      <c r="AB2823" s="197" t="n">
        <v>37027.875</v>
      </c>
      <c r="AC2823" s="197" t="n">
        <v>37027.875</v>
      </c>
    </row>
    <row r="2824" customFormat="false" ht="12.75" hidden="false" customHeight="false" outlineLevel="0" collapsed="false">
      <c r="A2824" s="191" t="str">
        <f aca="false">B2824&amp;" "&amp;C2824&amp;" "&amp;D2824</f>
        <v>US Natural Gas Physical</v>
      </c>
      <c r="B2824" s="191" t="str">
        <f aca="false">IF((LEFT(N2824,2)="US"),"US","")</f>
        <v>US</v>
      </c>
      <c r="C2824" s="191" t="str">
        <f aca="false">M2824</f>
        <v>Natural Gas</v>
      </c>
      <c r="D2824" s="191" t="str">
        <f aca="false">IF(ISNUMBER(FIND("Phy",N2824))=TRUE(),"Physical","Financial")</f>
        <v>Physical</v>
      </c>
      <c r="E2824" s="191" t="n">
        <f aca="false">IF(VLOOKUP(S2824,'DD-Lookup'!$J$6:$L$50,3,FALSE())="Monthly",(YEAR(AC2824)-YEAR(AB2824))*12+MONTH(AC2824)-MONTH(AB2824)+1,(AC2824-AB2824+1))</f>
        <v>1</v>
      </c>
      <c r="F2824" s="220" t="n">
        <f aca="false">E2824*SUM(P2824:Q2824)</f>
        <v>10000</v>
      </c>
      <c r="G2824" s="196" t="n">
        <v>1247601</v>
      </c>
      <c r="H2824" s="197" t="n">
        <v>37026.3896064815</v>
      </c>
      <c r="I2824" s="0" t="s">
        <v>1571</v>
      </c>
      <c r="M2824" s="0" t="s">
        <v>927</v>
      </c>
      <c r="N2824" s="0" t="s">
        <v>1371</v>
      </c>
      <c r="O2824" s="0" t="s">
        <v>1792</v>
      </c>
      <c r="P2824" s="198" t="n">
        <v>10000</v>
      </c>
      <c r="S2824" s="0" t="s">
        <v>1343</v>
      </c>
      <c r="T2824" s="0" t="s">
        <v>772</v>
      </c>
      <c r="U2824" s="200" t="n">
        <v>10.825</v>
      </c>
      <c r="V2824" s="0" t="s">
        <v>1674</v>
      </c>
      <c r="W2824" s="0" t="s">
        <v>1791</v>
      </c>
      <c r="X2824" s="0" t="s">
        <v>1676</v>
      </c>
      <c r="Y2824" s="0" t="s">
        <v>1376</v>
      </c>
      <c r="Z2824" s="0" t="s">
        <v>573</v>
      </c>
      <c r="AA2824" s="0" t="n">
        <v>790164</v>
      </c>
      <c r="AB2824" s="197" t="n">
        <v>37027.875</v>
      </c>
      <c r="AC2824" s="197" t="n">
        <v>37027.875</v>
      </c>
    </row>
    <row r="2825" customFormat="false" ht="12.75" hidden="false" customHeight="false" outlineLevel="0" collapsed="false">
      <c r="A2825" s="191" t="str">
        <f aca="false">B2825&amp;" "&amp;C2825&amp;" "&amp;D2825</f>
        <v>US Power Physical</v>
      </c>
      <c r="B2825" s="191" t="str">
        <f aca="false">IF((LEFT(N2825,2)="US"),"US","")</f>
        <v>US</v>
      </c>
      <c r="C2825" s="191" t="str">
        <f aca="false">M2825</f>
        <v>Power</v>
      </c>
      <c r="D2825" s="191" t="str">
        <f aca="false">IF(ISNUMBER(FIND("Phy",N2825))=TRUE(),"Physical","Financial")</f>
        <v>Physical</v>
      </c>
      <c r="E2825" s="191" t="n">
        <f aca="false">IF(VLOOKUP(S2825,'DD-Lookup'!$J$6:$L$50,3,FALSE())="Monthly",(YEAR(AC2825)-YEAR(AB2825))*12+MONTH(AC2825)-MONTH(AB2825)+1,(AC2825-AB2825+1))</f>
        <v>92</v>
      </c>
      <c r="F2825" s="220" t="n">
        <f aca="false">E2825*SUM(P2825:Q2825)</f>
        <v>4600</v>
      </c>
      <c r="G2825" s="196" t="n">
        <v>1247602</v>
      </c>
      <c r="H2825" s="197" t="n">
        <v>37026.3896643519</v>
      </c>
      <c r="I2825" s="0" t="s">
        <v>1362</v>
      </c>
      <c r="M2825" s="0" t="s">
        <v>72</v>
      </c>
      <c r="N2825" s="0" t="s">
        <v>1190</v>
      </c>
      <c r="O2825" s="0" t="s">
        <v>1669</v>
      </c>
      <c r="Q2825" s="198" t="n">
        <v>50</v>
      </c>
      <c r="S2825" s="0" t="s">
        <v>781</v>
      </c>
      <c r="T2825" s="0" t="s">
        <v>772</v>
      </c>
      <c r="U2825" s="200" t="n">
        <v>40.75</v>
      </c>
      <c r="V2825" s="0" t="s">
        <v>1363</v>
      </c>
      <c r="W2825" s="0" t="s">
        <v>1337</v>
      </c>
      <c r="X2825" s="0" t="s">
        <v>1338</v>
      </c>
      <c r="Y2825" s="0" t="s">
        <v>1167</v>
      </c>
      <c r="Z2825" s="0" t="s">
        <v>628</v>
      </c>
      <c r="AA2825" s="0" t="n">
        <v>611251.1</v>
      </c>
      <c r="AB2825" s="197" t="n">
        <v>37165.5944444445</v>
      </c>
      <c r="AC2825" s="197" t="n">
        <v>37256.5944444445</v>
      </c>
    </row>
    <row r="2826" customFormat="false" ht="12.75" hidden="false" customHeight="false" outlineLevel="0" collapsed="false">
      <c r="A2826" s="191" t="str">
        <f aca="false">B2826&amp;" "&amp;C2826&amp;" "&amp;D2826</f>
        <v>US Natural Gas Physical</v>
      </c>
      <c r="B2826" s="191" t="str">
        <f aca="false">IF((LEFT(N2826,2)="US"),"US","")</f>
        <v>US</v>
      </c>
      <c r="C2826" s="191" t="str">
        <f aca="false">M2826</f>
        <v>Natural Gas</v>
      </c>
      <c r="D2826" s="191" t="str">
        <f aca="false">IF(ISNUMBER(FIND("Phy",N2826))=TRUE(),"Physical","Financial")</f>
        <v>Physical</v>
      </c>
      <c r="E2826" s="191" t="n">
        <f aca="false">IF(VLOOKUP(S2826,'DD-Lookup'!$J$6:$L$50,3,FALSE())="Monthly",(YEAR(AC2826)-YEAR(AB2826))*12+MONTH(AC2826)-MONTH(AB2826)+1,(AC2826-AB2826+1))</f>
        <v>1</v>
      </c>
      <c r="F2826" s="220" t="n">
        <f aca="false">E2826*SUM(P2826:Q2826)</f>
        <v>3166</v>
      </c>
      <c r="G2826" s="196" t="n">
        <v>1247604</v>
      </c>
      <c r="H2826" s="197" t="n">
        <v>37026.3898263889</v>
      </c>
      <c r="I2826" s="0" t="s">
        <v>609</v>
      </c>
      <c r="M2826" s="0" t="s">
        <v>927</v>
      </c>
      <c r="N2826" s="0" t="s">
        <v>1371</v>
      </c>
      <c r="O2826" s="0" t="s">
        <v>1503</v>
      </c>
      <c r="P2826" s="198" t="n">
        <v>3166</v>
      </c>
      <c r="S2826" s="0" t="s">
        <v>1343</v>
      </c>
      <c r="T2826" s="0" t="s">
        <v>772</v>
      </c>
      <c r="U2826" s="200" t="n">
        <v>4.66</v>
      </c>
      <c r="V2826" s="0" t="s">
        <v>1453</v>
      </c>
      <c r="W2826" s="0" t="s">
        <v>1504</v>
      </c>
      <c r="X2826" s="0" t="s">
        <v>1505</v>
      </c>
      <c r="Y2826" s="0" t="s">
        <v>1376</v>
      </c>
      <c r="Z2826" s="0" t="s">
        <v>573</v>
      </c>
      <c r="AA2826" s="0" t="n">
        <v>790166</v>
      </c>
      <c r="AB2826" s="197" t="n">
        <v>37027.875</v>
      </c>
      <c r="AC2826" s="197" t="n">
        <v>37027.875</v>
      </c>
    </row>
    <row r="2827" customFormat="false" ht="12.75" hidden="false" customHeight="false" outlineLevel="0" collapsed="false">
      <c r="A2827" s="191" t="str">
        <f aca="false">B2827&amp;" "&amp;C2827&amp;" "&amp;D2827</f>
        <v>US Natural Gas Physical</v>
      </c>
      <c r="B2827" s="191" t="str">
        <f aca="false">IF((LEFT(N2827,2)="US"),"US","")</f>
        <v>US</v>
      </c>
      <c r="C2827" s="191" t="str">
        <f aca="false">M2827</f>
        <v>Natural Gas</v>
      </c>
      <c r="D2827" s="191" t="str">
        <f aca="false">IF(ISNUMBER(FIND("Phy",N2827))=TRUE(),"Physical","Financial")</f>
        <v>Physical</v>
      </c>
      <c r="E2827" s="191" t="n">
        <f aca="false">IF(VLOOKUP(S2827,'DD-Lookup'!$J$6:$L$50,3,FALSE())="Monthly",(YEAR(AC2827)-YEAR(AB2827))*12+MONTH(AC2827)-MONTH(AB2827)+1,(AC2827-AB2827+1))</f>
        <v>1</v>
      </c>
      <c r="F2827" s="220" t="n">
        <f aca="false">E2827*SUM(P2827:Q2827)</f>
        <v>5000</v>
      </c>
      <c r="G2827" s="196" t="n">
        <v>1247603</v>
      </c>
      <c r="H2827" s="197" t="n">
        <v>37026.3898263889</v>
      </c>
      <c r="I2827" s="0" t="s">
        <v>1535</v>
      </c>
      <c r="M2827" s="0" t="s">
        <v>927</v>
      </c>
      <c r="N2827" s="0" t="s">
        <v>1371</v>
      </c>
      <c r="O2827" s="0" t="s">
        <v>1423</v>
      </c>
      <c r="Q2827" s="198" t="n">
        <v>5000</v>
      </c>
      <c r="S2827" s="0" t="s">
        <v>1343</v>
      </c>
      <c r="T2827" s="0" t="s">
        <v>772</v>
      </c>
      <c r="U2827" s="200" t="n">
        <v>4.33</v>
      </c>
      <c r="V2827" s="0" t="s">
        <v>1583</v>
      </c>
      <c r="W2827" s="0" t="s">
        <v>1424</v>
      </c>
      <c r="X2827" s="0" t="s">
        <v>1425</v>
      </c>
      <c r="Y2827" s="0" t="s">
        <v>1376</v>
      </c>
      <c r="Z2827" s="0" t="s">
        <v>573</v>
      </c>
      <c r="AA2827" s="0" t="n">
        <v>790165</v>
      </c>
      <c r="AB2827" s="197" t="n">
        <v>37027.875</v>
      </c>
      <c r="AC2827" s="197" t="n">
        <v>37027.875</v>
      </c>
    </row>
    <row r="2828" customFormat="false" ht="12.75" hidden="false" customHeight="false" outlineLevel="0" collapsed="false">
      <c r="A2828" s="191" t="str">
        <f aca="false">B2828&amp;" "&amp;C2828&amp;" "&amp;D2828</f>
        <v>US Natural Gas Physical</v>
      </c>
      <c r="B2828" s="191" t="str">
        <f aca="false">IF((LEFT(N2828,2)="US"),"US","")</f>
        <v>US</v>
      </c>
      <c r="C2828" s="191" t="str">
        <f aca="false">M2828</f>
        <v>Natural Gas</v>
      </c>
      <c r="D2828" s="191" t="str">
        <f aca="false">IF(ISNUMBER(FIND("Phy",N2828))=TRUE(),"Physical","Financial")</f>
        <v>Physical</v>
      </c>
      <c r="E2828" s="191" t="n">
        <f aca="false">IF(VLOOKUP(S2828,'DD-Lookup'!$J$6:$L$50,3,FALSE())="Monthly",(YEAR(AC2828)-YEAR(AB2828))*12+MONTH(AC2828)-MONTH(AB2828)+1,(AC2828-AB2828+1))</f>
        <v>1</v>
      </c>
      <c r="F2828" s="220" t="n">
        <f aca="false">E2828*SUM(P2828:Q2828)</f>
        <v>10000</v>
      </c>
      <c r="G2828" s="196" t="n">
        <v>1247605</v>
      </c>
      <c r="H2828" s="197" t="n">
        <v>37026.389849537</v>
      </c>
      <c r="I2828" s="0" t="s">
        <v>625</v>
      </c>
      <c r="M2828" s="0" t="s">
        <v>927</v>
      </c>
      <c r="N2828" s="0" t="s">
        <v>1371</v>
      </c>
      <c r="O2828" s="0" t="s">
        <v>1631</v>
      </c>
      <c r="Q2828" s="198" t="n">
        <v>10000</v>
      </c>
      <c r="S2828" s="0" t="s">
        <v>1343</v>
      </c>
      <c r="T2828" s="0" t="s">
        <v>772</v>
      </c>
      <c r="U2828" s="200" t="n">
        <v>4.42</v>
      </c>
      <c r="V2828" s="0" t="s">
        <v>1506</v>
      </c>
      <c r="W2828" s="0" t="s">
        <v>1567</v>
      </c>
      <c r="X2828" s="0" t="s">
        <v>1568</v>
      </c>
      <c r="Y2828" s="0" t="s">
        <v>1376</v>
      </c>
      <c r="Z2828" s="0" t="s">
        <v>573</v>
      </c>
      <c r="AA2828" s="0" t="n">
        <v>790167</v>
      </c>
      <c r="AB2828" s="197" t="n">
        <v>37027.875</v>
      </c>
      <c r="AC2828" s="197" t="n">
        <v>37027.875</v>
      </c>
    </row>
    <row r="2829" customFormat="false" ht="12.75" hidden="false" customHeight="false" outlineLevel="0" collapsed="false">
      <c r="A2829" s="191" t="str">
        <f aca="false">B2829&amp;" "&amp;C2829&amp;" "&amp;D2829</f>
        <v> Power Physical</v>
      </c>
      <c r="B2829" s="191" t="str">
        <f aca="false">IF((LEFT(N2829,2)="US"),"US","")</f>
        <v/>
      </c>
      <c r="C2829" s="191" t="str">
        <f aca="false">M2829</f>
        <v>Power</v>
      </c>
      <c r="D2829" s="191" t="str">
        <f aca="false">IF(ISNUMBER(FIND("Phy",N2829))=TRUE(),"Physical","Financial")</f>
        <v>Physical</v>
      </c>
      <c r="E2829" s="191" t="n">
        <f aca="false">IF(VLOOKUP(S2829,'DD-Lookup'!$J$6:$L$50,3,FALSE())="Monthly",(YEAR(AC2829)-YEAR(AB2829))*12+MONTH(AC2829)-MONTH(AB2829)+1,(AC2829-AB2829+1))</f>
        <v>2</v>
      </c>
      <c r="F2829" s="220" t="n">
        <f aca="false">E2829*SUM(P2829:Q2829)</f>
        <v>50</v>
      </c>
      <c r="G2829" s="196" t="n">
        <v>1247606</v>
      </c>
      <c r="H2829" s="197" t="n">
        <v>37026.3899074074</v>
      </c>
      <c r="I2829" s="0" t="s">
        <v>2876</v>
      </c>
      <c r="M2829" s="0" t="s">
        <v>72</v>
      </c>
      <c r="N2829" s="0" t="s">
        <v>793</v>
      </c>
      <c r="O2829" s="0" t="s">
        <v>1197</v>
      </c>
      <c r="P2829" s="198" t="n">
        <v>25</v>
      </c>
      <c r="S2829" s="0" t="s">
        <v>781</v>
      </c>
      <c r="T2829" s="0" t="s">
        <v>795</v>
      </c>
      <c r="U2829" s="200" t="n">
        <v>15.5</v>
      </c>
      <c r="V2829" s="0" t="s">
        <v>2877</v>
      </c>
      <c r="W2829" s="0" t="s">
        <v>797</v>
      </c>
      <c r="X2829" s="0" t="s">
        <v>798</v>
      </c>
      <c r="Y2829" s="0" t="s">
        <v>799</v>
      </c>
      <c r="Z2829" s="0" t="s">
        <v>800</v>
      </c>
      <c r="AA2829" s="0" t="n">
        <v>102444.1</v>
      </c>
      <c r="AB2829" s="197" t="n">
        <v>37030.875</v>
      </c>
      <c r="AC2829" s="197" t="n">
        <v>37031.875</v>
      </c>
    </row>
    <row r="2830" customFormat="false" ht="12.75" hidden="false" customHeight="false" outlineLevel="0" collapsed="false">
      <c r="A2830" s="191" t="str">
        <f aca="false">B2830&amp;" "&amp;C2830&amp;" "&amp;D2830</f>
        <v>US Natural Gas Physical</v>
      </c>
      <c r="B2830" s="191" t="str">
        <f aca="false">IF((LEFT(N2830,2)="US"),"US","")</f>
        <v>US</v>
      </c>
      <c r="C2830" s="191" t="str">
        <f aca="false">M2830</f>
        <v>Natural Gas</v>
      </c>
      <c r="D2830" s="191" t="str">
        <f aca="false">IF(ISNUMBER(FIND("Phy",N2830))=TRUE(),"Physical","Financial")</f>
        <v>Physical</v>
      </c>
      <c r="E2830" s="191" t="n">
        <f aca="false">IF(VLOOKUP(S2830,'DD-Lookup'!$J$6:$L$50,3,FALSE())="Monthly",(YEAR(AC2830)-YEAR(AB2830))*12+MONTH(AC2830)-MONTH(AB2830)+1,(AC2830-AB2830+1))</f>
        <v>1</v>
      </c>
      <c r="F2830" s="220" t="n">
        <f aca="false">E2830*SUM(P2830:Q2830)</f>
        <v>4277</v>
      </c>
      <c r="G2830" s="196" t="n">
        <v>1247607</v>
      </c>
      <c r="H2830" s="197" t="n">
        <v>37026.3899768519</v>
      </c>
      <c r="I2830" s="0" t="s">
        <v>1661</v>
      </c>
      <c r="M2830" s="0" t="s">
        <v>927</v>
      </c>
      <c r="N2830" s="0" t="s">
        <v>1371</v>
      </c>
      <c r="O2830" s="0" t="s">
        <v>1612</v>
      </c>
      <c r="Q2830" s="198" t="n">
        <v>4277</v>
      </c>
      <c r="S2830" s="0" t="s">
        <v>1343</v>
      </c>
      <c r="T2830" s="0" t="s">
        <v>772</v>
      </c>
      <c r="U2830" s="200" t="n">
        <v>4.7</v>
      </c>
      <c r="V2830" s="0" t="s">
        <v>2118</v>
      </c>
      <c r="W2830" s="0" t="s">
        <v>1614</v>
      </c>
      <c r="X2830" s="0" t="s">
        <v>1615</v>
      </c>
      <c r="Y2830" s="0" t="s">
        <v>1376</v>
      </c>
      <c r="Z2830" s="0" t="s">
        <v>573</v>
      </c>
      <c r="AA2830" s="0" t="n">
        <v>790169</v>
      </c>
      <c r="AB2830" s="197" t="n">
        <v>37027.875</v>
      </c>
      <c r="AC2830" s="197" t="n">
        <v>37027.875</v>
      </c>
    </row>
    <row r="2831" customFormat="false" ht="12.75" hidden="false" customHeight="false" outlineLevel="0" collapsed="false">
      <c r="A2831" s="191" t="str">
        <f aca="false">B2831&amp;" "&amp;C2831&amp;" "&amp;D2831</f>
        <v>US Power Physical</v>
      </c>
      <c r="B2831" s="191" t="str">
        <f aca="false">IF((LEFT(N2831,2)="US"),"US","")</f>
        <v>US</v>
      </c>
      <c r="C2831" s="191" t="str">
        <f aca="false">M2831</f>
        <v>Power</v>
      </c>
      <c r="D2831" s="191" t="str">
        <f aca="false">IF(ISNUMBER(FIND("Phy",N2831))=TRUE(),"Physical","Financial")</f>
        <v>Physical</v>
      </c>
      <c r="E2831" s="191" t="n">
        <f aca="false">IF(VLOOKUP(S2831,'DD-Lookup'!$J$6:$L$50,3,FALSE())="Monthly",(YEAR(AC2831)-YEAR(AB2831))*12+MONTH(AC2831)-MONTH(AB2831)+1,(AC2831-AB2831+1))</f>
        <v>30</v>
      </c>
      <c r="F2831" s="220" t="n">
        <f aca="false">E2831*SUM(P2831:Q2831)</f>
        <v>750</v>
      </c>
      <c r="G2831" s="196" t="n">
        <v>1247608</v>
      </c>
      <c r="H2831" s="197" t="n">
        <v>37026.3899884259</v>
      </c>
      <c r="I2831" s="0" t="s">
        <v>1835</v>
      </c>
      <c r="M2831" s="0" t="s">
        <v>72</v>
      </c>
      <c r="N2831" s="0" t="s">
        <v>1741</v>
      </c>
      <c r="O2831" s="0" t="s">
        <v>2878</v>
      </c>
      <c r="P2831" s="198" t="n">
        <v>25</v>
      </c>
      <c r="S2831" s="0" t="s">
        <v>781</v>
      </c>
      <c r="T2831" s="0" t="s">
        <v>772</v>
      </c>
      <c r="U2831" s="200" t="n">
        <v>310</v>
      </c>
      <c r="V2831" s="0" t="s">
        <v>1857</v>
      </c>
      <c r="W2831" s="0" t="s">
        <v>2223</v>
      </c>
      <c r="X2831" s="0" t="s">
        <v>2224</v>
      </c>
      <c r="Y2831" s="0" t="s">
        <v>1167</v>
      </c>
      <c r="Z2831" s="0" t="s">
        <v>628</v>
      </c>
      <c r="AA2831" s="0" t="n">
        <v>611253.1</v>
      </c>
      <c r="AB2831" s="197" t="n">
        <v>37043.875</v>
      </c>
      <c r="AC2831" s="197" t="n">
        <v>37072.875</v>
      </c>
    </row>
    <row r="2832" customFormat="false" ht="12.75" hidden="false" customHeight="false" outlineLevel="0" collapsed="false">
      <c r="A2832" s="191" t="str">
        <f aca="false">B2832&amp;" "&amp;C2832&amp;" "&amp;D2832</f>
        <v>US Natural Gas Physical</v>
      </c>
      <c r="B2832" s="191" t="str">
        <f aca="false">IF((LEFT(N2832,2)="US"),"US","")</f>
        <v>US</v>
      </c>
      <c r="C2832" s="191" t="str">
        <f aca="false">M2832</f>
        <v>Natural Gas</v>
      </c>
      <c r="D2832" s="191" t="str">
        <f aca="false">IF(ISNUMBER(FIND("Phy",N2832))=TRUE(),"Physical","Financial")</f>
        <v>Physical</v>
      </c>
      <c r="E2832" s="191" t="n">
        <f aca="false">IF(VLOOKUP(S2832,'DD-Lookup'!$J$6:$L$50,3,FALSE())="Monthly",(YEAR(AC2832)-YEAR(AB2832))*12+MONTH(AC2832)-MONTH(AB2832)+1,(AC2832-AB2832+1))</f>
        <v>1</v>
      </c>
      <c r="F2832" s="220" t="n">
        <f aca="false">E2832*SUM(P2832:Q2832)</f>
        <v>3817</v>
      </c>
      <c r="G2832" s="196" t="n">
        <v>1247609</v>
      </c>
      <c r="H2832" s="197" t="n">
        <v>37026.39</v>
      </c>
      <c r="I2832" s="0" t="s">
        <v>609</v>
      </c>
      <c r="M2832" s="0" t="s">
        <v>927</v>
      </c>
      <c r="N2832" s="0" t="s">
        <v>1371</v>
      </c>
      <c r="O2832" s="0" t="s">
        <v>1534</v>
      </c>
      <c r="P2832" s="198" t="n">
        <v>3817</v>
      </c>
      <c r="S2832" s="0" t="s">
        <v>1343</v>
      </c>
      <c r="T2832" s="0" t="s">
        <v>772</v>
      </c>
      <c r="U2832" s="200" t="n">
        <v>4.65</v>
      </c>
      <c r="V2832" s="0" t="s">
        <v>1453</v>
      </c>
      <c r="W2832" s="0" t="s">
        <v>1504</v>
      </c>
      <c r="X2832" s="0" t="s">
        <v>1505</v>
      </c>
      <c r="Y2832" s="0" t="s">
        <v>1376</v>
      </c>
      <c r="Z2832" s="0" t="s">
        <v>573</v>
      </c>
      <c r="AA2832" s="0" t="n">
        <v>790170</v>
      </c>
      <c r="AB2832" s="197" t="n">
        <v>37027.875</v>
      </c>
      <c r="AC2832" s="197" t="n">
        <v>37027.875</v>
      </c>
    </row>
    <row r="2833" customFormat="false" ht="12.75" hidden="false" customHeight="false" outlineLevel="0" collapsed="false">
      <c r="A2833" s="191" t="str">
        <f aca="false">B2833&amp;" "&amp;C2833&amp;" "&amp;D2833</f>
        <v>US Natural Gas Physical</v>
      </c>
      <c r="B2833" s="191" t="str">
        <f aca="false">IF((LEFT(N2833,2)="US"),"US","")</f>
        <v>US</v>
      </c>
      <c r="C2833" s="191" t="str">
        <f aca="false">M2833</f>
        <v>Natural Gas</v>
      </c>
      <c r="D2833" s="191" t="str">
        <f aca="false">IF(ISNUMBER(FIND("Phy",N2833))=TRUE(),"Physical","Financial")</f>
        <v>Physical</v>
      </c>
      <c r="E2833" s="191" t="n">
        <f aca="false">IF(VLOOKUP(S2833,'DD-Lookup'!$J$6:$L$50,3,FALSE())="Monthly",(YEAR(AC2833)-YEAR(AB2833))*12+MONTH(AC2833)-MONTH(AB2833)+1,(AC2833-AB2833+1))</f>
        <v>1</v>
      </c>
      <c r="F2833" s="220" t="n">
        <f aca="false">E2833*SUM(P2833:Q2833)</f>
        <v>10000</v>
      </c>
      <c r="G2833" s="196" t="n">
        <v>1247610</v>
      </c>
      <c r="H2833" s="197" t="n">
        <v>37026.3900231481</v>
      </c>
      <c r="I2833" s="0" t="s">
        <v>625</v>
      </c>
      <c r="M2833" s="0" t="s">
        <v>927</v>
      </c>
      <c r="N2833" s="0" t="s">
        <v>1371</v>
      </c>
      <c r="O2833" s="0" t="s">
        <v>1792</v>
      </c>
      <c r="Q2833" s="198" t="n">
        <v>10000</v>
      </c>
      <c r="S2833" s="0" t="s">
        <v>1343</v>
      </c>
      <c r="T2833" s="0" t="s">
        <v>772</v>
      </c>
      <c r="U2833" s="200" t="n">
        <v>10.95</v>
      </c>
      <c r="V2833" s="0" t="s">
        <v>2621</v>
      </c>
      <c r="W2833" s="0" t="s">
        <v>1791</v>
      </c>
      <c r="X2833" s="0" t="s">
        <v>1676</v>
      </c>
      <c r="Y2833" s="0" t="s">
        <v>1376</v>
      </c>
      <c r="Z2833" s="0" t="s">
        <v>573</v>
      </c>
      <c r="AA2833" s="0" t="n">
        <v>790171</v>
      </c>
      <c r="AB2833" s="197" t="n">
        <v>37027.875</v>
      </c>
      <c r="AC2833" s="197" t="n">
        <v>37027.875</v>
      </c>
    </row>
    <row r="2834" customFormat="false" ht="12.75" hidden="false" customHeight="false" outlineLevel="0" collapsed="false">
      <c r="A2834" s="191" t="str">
        <f aca="false">B2834&amp;" "&amp;C2834&amp;" "&amp;D2834</f>
        <v>US Natural Gas Physical</v>
      </c>
      <c r="B2834" s="191" t="str">
        <f aca="false">IF((LEFT(N2834,2)="US"),"US","")</f>
        <v>US</v>
      </c>
      <c r="C2834" s="191" t="str">
        <f aca="false">M2834</f>
        <v>Natural Gas</v>
      </c>
      <c r="D2834" s="191" t="str">
        <f aca="false">IF(ISNUMBER(FIND("Phy",N2834))=TRUE(),"Physical","Financial")</f>
        <v>Physical</v>
      </c>
      <c r="E2834" s="191" t="n">
        <f aca="false">IF(VLOOKUP(S2834,'DD-Lookup'!$J$6:$L$50,3,FALSE())="Monthly",(YEAR(AC2834)-YEAR(AB2834))*12+MONTH(AC2834)-MONTH(AB2834)+1,(AC2834-AB2834+1))</f>
        <v>1</v>
      </c>
      <c r="F2834" s="220" t="n">
        <f aca="false">E2834*SUM(P2834:Q2834)</f>
        <v>10000</v>
      </c>
      <c r="G2834" s="196" t="n">
        <v>1247612</v>
      </c>
      <c r="H2834" s="197" t="n">
        <v>37026.3900694444</v>
      </c>
      <c r="I2834" s="0" t="s">
        <v>625</v>
      </c>
      <c r="M2834" s="0" t="s">
        <v>927</v>
      </c>
      <c r="N2834" s="0" t="s">
        <v>1371</v>
      </c>
      <c r="O2834" s="0" t="s">
        <v>1792</v>
      </c>
      <c r="Q2834" s="198" t="n">
        <v>10000</v>
      </c>
      <c r="S2834" s="0" t="s">
        <v>1343</v>
      </c>
      <c r="T2834" s="0" t="s">
        <v>772</v>
      </c>
      <c r="U2834" s="200" t="n">
        <v>11.075</v>
      </c>
      <c r="V2834" s="0" t="s">
        <v>2621</v>
      </c>
      <c r="W2834" s="0" t="s">
        <v>1791</v>
      </c>
      <c r="X2834" s="0" t="s">
        <v>1676</v>
      </c>
      <c r="Y2834" s="0" t="s">
        <v>1376</v>
      </c>
      <c r="Z2834" s="0" t="s">
        <v>573</v>
      </c>
      <c r="AA2834" s="0" t="n">
        <v>790172</v>
      </c>
      <c r="AB2834" s="197" t="n">
        <v>37027.875</v>
      </c>
      <c r="AC2834" s="197" t="n">
        <v>37027.875</v>
      </c>
    </row>
    <row r="2835" customFormat="false" ht="12.75" hidden="false" customHeight="false" outlineLevel="0" collapsed="false">
      <c r="A2835" s="191" t="str">
        <f aca="false">B2835&amp;" "&amp;C2835&amp;" "&amp;D2835</f>
        <v>US Power Physical</v>
      </c>
      <c r="B2835" s="191" t="str">
        <f aca="false">IF((LEFT(N2835,2)="US"),"US","")</f>
        <v>US</v>
      </c>
      <c r="C2835" s="191" t="str">
        <f aca="false">M2835</f>
        <v>Power</v>
      </c>
      <c r="D2835" s="191" t="str">
        <f aca="false">IF(ISNUMBER(FIND("Phy",N2835))=TRUE(),"Physical","Financial")</f>
        <v>Physical</v>
      </c>
      <c r="E2835" s="191" t="n">
        <f aca="false">IF(VLOOKUP(S2835,'DD-Lookup'!$J$6:$L$50,3,FALSE())="Monthly",(YEAR(AC2835)-YEAR(AB2835))*12+MONTH(AC2835)-MONTH(AB2835)+1,(AC2835-AB2835+1))</f>
        <v>30</v>
      </c>
      <c r="F2835" s="220" t="n">
        <f aca="false">E2835*SUM(P2835:Q2835)</f>
        <v>750</v>
      </c>
      <c r="G2835" s="196" t="n">
        <v>1247613</v>
      </c>
      <c r="H2835" s="197" t="n">
        <v>37026.3900810185</v>
      </c>
      <c r="I2835" s="0" t="s">
        <v>1835</v>
      </c>
      <c r="M2835" s="0" t="s">
        <v>72</v>
      </c>
      <c r="N2835" s="0" t="s">
        <v>1741</v>
      </c>
      <c r="O2835" s="0" t="s">
        <v>2878</v>
      </c>
      <c r="P2835" s="198" t="n">
        <v>25</v>
      </c>
      <c r="S2835" s="0" t="s">
        <v>781</v>
      </c>
      <c r="T2835" s="0" t="s">
        <v>772</v>
      </c>
      <c r="U2835" s="200" t="n">
        <v>305</v>
      </c>
      <c r="V2835" s="0" t="s">
        <v>1857</v>
      </c>
      <c r="W2835" s="0" t="s">
        <v>2223</v>
      </c>
      <c r="X2835" s="0" t="s">
        <v>2224</v>
      </c>
      <c r="Y2835" s="0" t="s">
        <v>1167</v>
      </c>
      <c r="Z2835" s="0" t="s">
        <v>628</v>
      </c>
      <c r="AA2835" s="0" t="n">
        <v>611254.1</v>
      </c>
      <c r="AB2835" s="197" t="n">
        <v>37043.875</v>
      </c>
      <c r="AC2835" s="197" t="n">
        <v>37072.875</v>
      </c>
    </row>
    <row r="2836" customFormat="false" ht="12.75" hidden="false" customHeight="false" outlineLevel="0" collapsed="false">
      <c r="A2836" s="191" t="str">
        <f aca="false">B2836&amp;" "&amp;C2836&amp;" "&amp;D2836</f>
        <v>US Natural Gas Physical</v>
      </c>
      <c r="B2836" s="191" t="str">
        <f aca="false">IF((LEFT(N2836,2)="US"),"US","")</f>
        <v>US</v>
      </c>
      <c r="C2836" s="191" t="str">
        <f aca="false">M2836</f>
        <v>Natural Gas</v>
      </c>
      <c r="D2836" s="191" t="str">
        <f aca="false">IF(ISNUMBER(FIND("Phy",N2836))=TRUE(),"Physical","Financial")</f>
        <v>Physical</v>
      </c>
      <c r="E2836" s="191" t="n">
        <f aca="false">IF(VLOOKUP(S2836,'DD-Lookup'!$J$6:$L$50,3,FALSE())="Monthly",(YEAR(AC2836)-YEAR(AB2836))*12+MONTH(AC2836)-MONTH(AB2836)+1,(AC2836-AB2836+1))</f>
        <v>1</v>
      </c>
      <c r="F2836" s="220" t="n">
        <f aca="false">E2836*SUM(P2836:Q2836)</f>
        <v>10000</v>
      </c>
      <c r="G2836" s="196" t="n">
        <v>1247615</v>
      </c>
      <c r="H2836" s="197" t="n">
        <v>37026.3901851852</v>
      </c>
      <c r="I2836" s="0" t="s">
        <v>609</v>
      </c>
      <c r="M2836" s="0" t="s">
        <v>927</v>
      </c>
      <c r="N2836" s="0" t="s">
        <v>1371</v>
      </c>
      <c r="O2836" s="0" t="s">
        <v>2038</v>
      </c>
      <c r="Q2836" s="198" t="n">
        <v>10000</v>
      </c>
      <c r="S2836" s="0" t="s">
        <v>1343</v>
      </c>
      <c r="T2836" s="0" t="s">
        <v>772</v>
      </c>
      <c r="U2836" s="200" t="n">
        <v>4.445</v>
      </c>
      <c r="V2836" s="0" t="s">
        <v>1861</v>
      </c>
      <c r="W2836" s="0" t="s">
        <v>1555</v>
      </c>
      <c r="X2836" s="0" t="s">
        <v>1556</v>
      </c>
      <c r="Y2836" s="0" t="s">
        <v>1376</v>
      </c>
      <c r="Z2836" s="0" t="s">
        <v>573</v>
      </c>
      <c r="AA2836" s="0" t="n">
        <v>790173</v>
      </c>
      <c r="AB2836" s="197" t="n">
        <v>37027.875</v>
      </c>
      <c r="AC2836" s="197" t="n">
        <v>37027.875</v>
      </c>
    </row>
    <row r="2837" customFormat="false" ht="12.75" hidden="false" customHeight="false" outlineLevel="0" collapsed="false">
      <c r="A2837" s="191" t="str">
        <f aca="false">B2837&amp;" "&amp;C2837&amp;" "&amp;D2837</f>
        <v>US Natural Gas Physical</v>
      </c>
      <c r="B2837" s="191" t="str">
        <f aca="false">IF((LEFT(N2837,2)="US"),"US","")</f>
        <v>US</v>
      </c>
      <c r="C2837" s="191" t="str">
        <f aca="false">M2837</f>
        <v>Natural Gas</v>
      </c>
      <c r="D2837" s="191" t="str">
        <f aca="false">IF(ISNUMBER(FIND("Phy",N2837))=TRUE(),"Physical","Financial")</f>
        <v>Physical</v>
      </c>
      <c r="E2837" s="191" t="n">
        <f aca="false">IF(VLOOKUP(S2837,'DD-Lookup'!$J$6:$L$50,3,FALSE())="Monthly",(YEAR(AC2837)-YEAR(AB2837))*12+MONTH(AC2837)-MONTH(AB2837)+1,(AC2837-AB2837+1))</f>
        <v>1</v>
      </c>
      <c r="F2837" s="220" t="n">
        <f aca="false">E2837*SUM(P2837:Q2837)</f>
        <v>937</v>
      </c>
      <c r="G2837" s="196" t="n">
        <v>1247616</v>
      </c>
      <c r="H2837" s="197" t="n">
        <v>37026.3901967593</v>
      </c>
      <c r="I2837" s="0" t="s">
        <v>609</v>
      </c>
      <c r="M2837" s="0" t="s">
        <v>927</v>
      </c>
      <c r="N2837" s="0" t="s">
        <v>1371</v>
      </c>
      <c r="O2837" s="0" t="s">
        <v>1372</v>
      </c>
      <c r="Q2837" s="198" t="n">
        <v>937</v>
      </c>
      <c r="S2837" s="0" t="s">
        <v>1343</v>
      </c>
      <c r="T2837" s="0" t="s">
        <v>772</v>
      </c>
      <c r="U2837" s="200" t="n">
        <v>4.5538</v>
      </c>
      <c r="V2837" s="0" t="s">
        <v>1453</v>
      </c>
      <c r="W2837" s="0" t="s">
        <v>1374</v>
      </c>
      <c r="X2837" s="0" t="s">
        <v>1375</v>
      </c>
      <c r="Y2837" s="0" t="s">
        <v>1376</v>
      </c>
      <c r="Z2837" s="0" t="s">
        <v>573</v>
      </c>
      <c r="AA2837" s="0" t="n">
        <v>790174</v>
      </c>
      <c r="AB2837" s="197" t="n">
        <v>37027.875</v>
      </c>
      <c r="AC2837" s="197" t="n">
        <v>37027.875</v>
      </c>
    </row>
    <row r="2838" customFormat="false" ht="12.75" hidden="false" customHeight="false" outlineLevel="0" collapsed="false">
      <c r="A2838" s="191" t="str">
        <f aca="false">B2838&amp;" "&amp;C2838&amp;" "&amp;D2838</f>
        <v>US Natural Gas Physical</v>
      </c>
      <c r="B2838" s="191" t="str">
        <f aca="false">IF((LEFT(N2838,2)="US"),"US","")</f>
        <v>US</v>
      </c>
      <c r="C2838" s="191" t="str">
        <f aca="false">M2838</f>
        <v>Natural Gas</v>
      </c>
      <c r="D2838" s="191" t="str">
        <f aca="false">IF(ISNUMBER(FIND("Phy",N2838))=TRUE(),"Physical","Financial")</f>
        <v>Physical</v>
      </c>
      <c r="E2838" s="191" t="n">
        <f aca="false">IF(VLOOKUP(S2838,'DD-Lookup'!$J$6:$L$50,3,FALSE())="Monthly",(YEAR(AC2838)-YEAR(AB2838))*12+MONTH(AC2838)-MONTH(AB2838)+1,(AC2838-AB2838+1))</f>
        <v>1</v>
      </c>
      <c r="F2838" s="220" t="n">
        <f aca="false">E2838*SUM(P2838:Q2838)</f>
        <v>198</v>
      </c>
      <c r="G2838" s="196" t="n">
        <v>1247619</v>
      </c>
      <c r="H2838" s="197" t="n">
        <v>37026.3902777778</v>
      </c>
      <c r="I2838" s="0" t="s">
        <v>2652</v>
      </c>
      <c r="M2838" s="0" t="s">
        <v>927</v>
      </c>
      <c r="N2838" s="0" t="s">
        <v>1371</v>
      </c>
      <c r="O2838" s="0" t="s">
        <v>1646</v>
      </c>
      <c r="P2838" s="198" t="n">
        <v>198</v>
      </c>
      <c r="S2838" s="0" t="s">
        <v>1343</v>
      </c>
      <c r="T2838" s="0" t="s">
        <v>772</v>
      </c>
      <c r="U2838" s="200" t="n">
        <v>4.39</v>
      </c>
      <c r="V2838" s="0" t="s">
        <v>2653</v>
      </c>
      <c r="W2838" s="0" t="s">
        <v>1459</v>
      </c>
      <c r="X2838" s="0" t="s">
        <v>1460</v>
      </c>
      <c r="Y2838" s="0" t="s">
        <v>1376</v>
      </c>
      <c r="Z2838" s="0" t="s">
        <v>573</v>
      </c>
      <c r="AA2838" s="0" t="n">
        <v>790175</v>
      </c>
      <c r="AB2838" s="197" t="n">
        <v>37027.875</v>
      </c>
      <c r="AC2838" s="197" t="n">
        <v>37027.875</v>
      </c>
    </row>
    <row r="2839" customFormat="false" ht="12.75" hidden="false" customHeight="false" outlineLevel="0" collapsed="false">
      <c r="A2839" s="191" t="str">
        <f aca="false">B2839&amp;" "&amp;C2839&amp;" "&amp;D2839</f>
        <v>US Natural Gas Physical</v>
      </c>
      <c r="B2839" s="191" t="str">
        <f aca="false">IF((LEFT(N2839,2)="US"),"US","")</f>
        <v>US</v>
      </c>
      <c r="C2839" s="191" t="str">
        <f aca="false">M2839</f>
        <v>Natural Gas</v>
      </c>
      <c r="D2839" s="191" t="str">
        <f aca="false">IF(ISNUMBER(FIND("Phy",N2839))=TRUE(),"Physical","Financial")</f>
        <v>Physical</v>
      </c>
      <c r="E2839" s="191" t="n">
        <f aca="false">IF(VLOOKUP(S2839,'DD-Lookup'!$J$6:$L$50,3,FALSE())="Monthly",(YEAR(AC2839)-YEAR(AB2839))*12+MONTH(AC2839)-MONTH(AB2839)+1,(AC2839-AB2839+1))</f>
        <v>1</v>
      </c>
      <c r="F2839" s="220" t="n">
        <f aca="false">E2839*SUM(P2839:Q2839)</f>
        <v>20000</v>
      </c>
      <c r="G2839" s="196" t="n">
        <v>1247620</v>
      </c>
      <c r="H2839" s="197" t="n">
        <v>37026.3903009259</v>
      </c>
      <c r="I2839" s="0" t="s">
        <v>2373</v>
      </c>
      <c r="M2839" s="0" t="s">
        <v>927</v>
      </c>
      <c r="N2839" s="0" t="s">
        <v>1371</v>
      </c>
      <c r="O2839" s="0" t="s">
        <v>2095</v>
      </c>
      <c r="Q2839" s="198" t="n">
        <v>20000</v>
      </c>
      <c r="S2839" s="0" t="s">
        <v>1343</v>
      </c>
      <c r="T2839" s="0" t="s">
        <v>772</v>
      </c>
      <c r="U2839" s="200" t="n">
        <v>4.67</v>
      </c>
      <c r="V2839" s="0" t="s">
        <v>2450</v>
      </c>
      <c r="W2839" s="0" t="s">
        <v>1587</v>
      </c>
      <c r="X2839" s="0" t="s">
        <v>1588</v>
      </c>
      <c r="Y2839" s="0" t="s">
        <v>1376</v>
      </c>
      <c r="Z2839" s="0" t="s">
        <v>573</v>
      </c>
      <c r="AA2839" s="0" t="n">
        <v>790176</v>
      </c>
      <c r="AB2839" s="197" t="n">
        <v>37027.875</v>
      </c>
      <c r="AC2839" s="197" t="n">
        <v>37027.875</v>
      </c>
    </row>
    <row r="2840" customFormat="false" ht="12.75" hidden="false" customHeight="false" outlineLevel="0" collapsed="false">
      <c r="A2840" s="191" t="str">
        <f aca="false">B2840&amp;" "&amp;C2840&amp;" "&amp;D2840</f>
        <v>US Natural Gas Physical</v>
      </c>
      <c r="B2840" s="191" t="str">
        <f aca="false">IF((LEFT(N2840,2)="US"),"US","")</f>
        <v>US</v>
      </c>
      <c r="C2840" s="191" t="str">
        <f aca="false">M2840</f>
        <v>Natural Gas</v>
      </c>
      <c r="D2840" s="191" t="str">
        <f aca="false">IF(ISNUMBER(FIND("Phy",N2840))=TRUE(),"Physical","Financial")</f>
        <v>Physical</v>
      </c>
      <c r="E2840" s="191" t="n">
        <f aca="false">IF(VLOOKUP(S2840,'DD-Lookup'!$J$6:$L$50,3,FALSE())="Monthly",(YEAR(AC2840)-YEAR(AB2840))*12+MONTH(AC2840)-MONTH(AB2840)+1,(AC2840-AB2840+1))</f>
        <v>1</v>
      </c>
      <c r="F2840" s="220" t="n">
        <f aca="false">E2840*SUM(P2840:Q2840)</f>
        <v>10000</v>
      </c>
      <c r="G2840" s="196" t="n">
        <v>1247621</v>
      </c>
      <c r="H2840" s="197" t="n">
        <v>37026.3903125</v>
      </c>
      <c r="I2840" s="0" t="s">
        <v>625</v>
      </c>
      <c r="M2840" s="0" t="s">
        <v>927</v>
      </c>
      <c r="N2840" s="0" t="s">
        <v>1371</v>
      </c>
      <c r="O2840" s="0" t="s">
        <v>1789</v>
      </c>
      <c r="Q2840" s="198" t="n">
        <v>10000</v>
      </c>
      <c r="S2840" s="0" t="s">
        <v>1343</v>
      </c>
      <c r="T2840" s="0" t="s">
        <v>772</v>
      </c>
      <c r="U2840" s="200" t="n">
        <v>11.075</v>
      </c>
      <c r="V2840" s="0" t="s">
        <v>2621</v>
      </c>
      <c r="W2840" s="0" t="s">
        <v>1791</v>
      </c>
      <c r="X2840" s="0" t="s">
        <v>1676</v>
      </c>
      <c r="Y2840" s="0" t="s">
        <v>1376</v>
      </c>
      <c r="Z2840" s="0" t="s">
        <v>573</v>
      </c>
      <c r="AA2840" s="0" t="n">
        <v>790177</v>
      </c>
      <c r="AB2840" s="197" t="n">
        <v>37027.875</v>
      </c>
      <c r="AC2840" s="197" t="n">
        <v>37027.875</v>
      </c>
    </row>
    <row r="2841" customFormat="false" ht="12.75" hidden="false" customHeight="false" outlineLevel="0" collapsed="false">
      <c r="A2841" s="191" t="str">
        <f aca="false">B2841&amp;" "&amp;C2841&amp;" "&amp;D2841</f>
        <v>US Natural Gas Physical</v>
      </c>
      <c r="B2841" s="191" t="str">
        <f aca="false">IF((LEFT(N2841,2)="US"),"US","")</f>
        <v>US</v>
      </c>
      <c r="C2841" s="191" t="str">
        <f aca="false">M2841</f>
        <v>Natural Gas</v>
      </c>
      <c r="D2841" s="191" t="str">
        <f aca="false">IF(ISNUMBER(FIND("Phy",N2841))=TRUE(),"Physical","Financial")</f>
        <v>Physical</v>
      </c>
      <c r="E2841" s="191" t="n">
        <f aca="false">IF(VLOOKUP(S2841,'DD-Lookup'!$J$6:$L$50,3,FALSE())="Monthly",(YEAR(AC2841)-YEAR(AB2841))*12+MONTH(AC2841)-MONTH(AB2841)+1,(AC2841-AB2841+1))</f>
        <v>1</v>
      </c>
      <c r="F2841" s="220" t="n">
        <f aca="false">E2841*SUM(P2841:Q2841)</f>
        <v>5000</v>
      </c>
      <c r="G2841" s="196" t="n">
        <v>1247622</v>
      </c>
      <c r="H2841" s="197" t="n">
        <v>37026.3903240741</v>
      </c>
      <c r="I2841" s="0" t="s">
        <v>609</v>
      </c>
      <c r="M2841" s="0" t="s">
        <v>927</v>
      </c>
      <c r="N2841" s="0" t="s">
        <v>1371</v>
      </c>
      <c r="O2841" s="0" t="s">
        <v>1703</v>
      </c>
      <c r="P2841" s="198" t="n">
        <v>5000</v>
      </c>
      <c r="S2841" s="0" t="s">
        <v>1343</v>
      </c>
      <c r="T2841" s="0" t="s">
        <v>772</v>
      </c>
      <c r="U2841" s="200" t="n">
        <v>4.325</v>
      </c>
      <c r="V2841" s="0" t="s">
        <v>1821</v>
      </c>
      <c r="W2841" s="0" t="s">
        <v>1705</v>
      </c>
      <c r="X2841" s="0" t="s">
        <v>1676</v>
      </c>
      <c r="Y2841" s="0" t="s">
        <v>1376</v>
      </c>
      <c r="Z2841" s="0" t="s">
        <v>573</v>
      </c>
      <c r="AA2841" s="0" t="n">
        <v>790179</v>
      </c>
      <c r="AB2841" s="197" t="n">
        <v>37027.875</v>
      </c>
      <c r="AC2841" s="197" t="n">
        <v>37027.875</v>
      </c>
    </row>
    <row r="2842" customFormat="false" ht="12.75" hidden="false" customHeight="false" outlineLevel="0" collapsed="false">
      <c r="A2842" s="191" t="str">
        <f aca="false">B2842&amp;" "&amp;C2842&amp;" "&amp;D2842</f>
        <v>US Natural Gas Physical</v>
      </c>
      <c r="B2842" s="191" t="str">
        <f aca="false">IF((LEFT(N2842,2)="US"),"US","")</f>
        <v>US</v>
      </c>
      <c r="C2842" s="191" t="str">
        <f aca="false">M2842</f>
        <v>Natural Gas</v>
      </c>
      <c r="D2842" s="191" t="str">
        <f aca="false">IF(ISNUMBER(FIND("Phy",N2842))=TRUE(),"Physical","Financial")</f>
        <v>Physical</v>
      </c>
      <c r="E2842" s="191" t="n">
        <f aca="false">IF(VLOOKUP(S2842,'DD-Lookup'!$J$6:$L$50,3,FALSE())="Monthly",(YEAR(AC2842)-YEAR(AB2842))*12+MONTH(AC2842)-MONTH(AB2842)+1,(AC2842-AB2842+1))</f>
        <v>1</v>
      </c>
      <c r="F2842" s="220" t="n">
        <f aca="false">E2842*SUM(P2842:Q2842)</f>
        <v>3371</v>
      </c>
      <c r="G2842" s="196" t="n">
        <v>1247623</v>
      </c>
      <c r="H2842" s="197" t="n">
        <v>37026.3903240741</v>
      </c>
      <c r="I2842" s="0" t="s">
        <v>1251</v>
      </c>
      <c r="M2842" s="0" t="s">
        <v>927</v>
      </c>
      <c r="N2842" s="0" t="s">
        <v>1371</v>
      </c>
      <c r="O2842" s="0" t="s">
        <v>1435</v>
      </c>
      <c r="Q2842" s="198" t="n">
        <v>3371</v>
      </c>
      <c r="S2842" s="0" t="s">
        <v>1343</v>
      </c>
      <c r="T2842" s="0" t="s">
        <v>772</v>
      </c>
      <c r="U2842" s="200" t="n">
        <v>4.325</v>
      </c>
      <c r="V2842" s="0" t="s">
        <v>1373</v>
      </c>
      <c r="W2842" s="0" t="s">
        <v>1424</v>
      </c>
      <c r="X2842" s="0" t="s">
        <v>1425</v>
      </c>
      <c r="Y2842" s="0" t="s">
        <v>1376</v>
      </c>
      <c r="Z2842" s="0" t="s">
        <v>573</v>
      </c>
      <c r="AA2842" s="0" t="n">
        <v>790178</v>
      </c>
      <c r="AB2842" s="197" t="n">
        <v>37027.875</v>
      </c>
      <c r="AC2842" s="197" t="n">
        <v>37027.875</v>
      </c>
    </row>
    <row r="2843" customFormat="false" ht="12.75" hidden="false" customHeight="false" outlineLevel="0" collapsed="false">
      <c r="A2843" s="191" t="str">
        <f aca="false">B2843&amp;" "&amp;C2843&amp;" "&amp;D2843</f>
        <v>US Natural Gas Physical</v>
      </c>
      <c r="B2843" s="191" t="str">
        <f aca="false">IF((LEFT(N2843,2)="US"),"US","")</f>
        <v>US</v>
      </c>
      <c r="C2843" s="191" t="str">
        <f aca="false">M2843</f>
        <v>Natural Gas</v>
      </c>
      <c r="D2843" s="191" t="str">
        <f aca="false">IF(ISNUMBER(FIND("Phy",N2843))=TRUE(),"Physical","Financial")</f>
        <v>Physical</v>
      </c>
      <c r="E2843" s="191" t="n">
        <f aca="false">IF(VLOOKUP(S2843,'DD-Lookup'!$J$6:$L$50,3,FALSE())="Monthly",(YEAR(AC2843)-YEAR(AB2843))*12+MONTH(AC2843)-MONTH(AB2843)+1,(AC2843-AB2843+1))</f>
        <v>1</v>
      </c>
      <c r="F2843" s="220" t="n">
        <f aca="false">E2843*SUM(P2843:Q2843)</f>
        <v>6792</v>
      </c>
      <c r="G2843" s="196" t="n">
        <v>1247624</v>
      </c>
      <c r="H2843" s="197" t="n">
        <v>37026.3903472222</v>
      </c>
      <c r="I2843" s="0" t="s">
        <v>2000</v>
      </c>
      <c r="M2843" s="0" t="s">
        <v>927</v>
      </c>
      <c r="N2843" s="0" t="s">
        <v>1371</v>
      </c>
      <c r="O2843" s="0" t="s">
        <v>1680</v>
      </c>
      <c r="Q2843" s="198" t="n">
        <v>6792</v>
      </c>
      <c r="S2843" s="0" t="s">
        <v>1343</v>
      </c>
      <c r="T2843" s="0" t="s">
        <v>772</v>
      </c>
      <c r="U2843" s="200" t="n">
        <v>4.33</v>
      </c>
      <c r="V2843" s="0" t="s">
        <v>2114</v>
      </c>
      <c r="W2843" s="0" t="s">
        <v>1682</v>
      </c>
      <c r="X2843" s="0" t="s">
        <v>1683</v>
      </c>
      <c r="Y2843" s="0" t="s">
        <v>1376</v>
      </c>
      <c r="Z2843" s="0" t="s">
        <v>573</v>
      </c>
      <c r="AA2843" s="0" t="n">
        <v>790180</v>
      </c>
      <c r="AB2843" s="197" t="n">
        <v>37027.875</v>
      </c>
      <c r="AC2843" s="197" t="n">
        <v>37027.875</v>
      </c>
    </row>
    <row r="2844" customFormat="false" ht="12.75" hidden="false" customHeight="false" outlineLevel="0" collapsed="false">
      <c r="A2844" s="191" t="str">
        <f aca="false">B2844&amp;" "&amp;C2844&amp;" "&amp;D2844</f>
        <v>US Natural Gas Physical</v>
      </c>
      <c r="B2844" s="191" t="str">
        <f aca="false">IF((LEFT(N2844,2)="US"),"US","")</f>
        <v>US</v>
      </c>
      <c r="C2844" s="191" t="str">
        <f aca="false">M2844</f>
        <v>Natural Gas</v>
      </c>
      <c r="D2844" s="191" t="str">
        <f aca="false">IF(ISNUMBER(FIND("Phy",N2844))=TRUE(),"Physical","Financial")</f>
        <v>Physical</v>
      </c>
      <c r="E2844" s="191" t="n">
        <f aca="false">IF(VLOOKUP(S2844,'DD-Lookup'!$J$6:$L$50,3,FALSE())="Monthly",(YEAR(AC2844)-YEAR(AB2844))*12+MONTH(AC2844)-MONTH(AB2844)+1,(AC2844-AB2844+1))</f>
        <v>1</v>
      </c>
      <c r="F2844" s="220" t="n">
        <f aca="false">E2844*SUM(P2844:Q2844)</f>
        <v>10000</v>
      </c>
      <c r="G2844" s="196" t="n">
        <v>1247625</v>
      </c>
      <c r="H2844" s="197" t="n">
        <v>37026.3903703704</v>
      </c>
      <c r="I2844" s="0" t="s">
        <v>1362</v>
      </c>
      <c r="M2844" s="0" t="s">
        <v>927</v>
      </c>
      <c r="N2844" s="0" t="s">
        <v>1371</v>
      </c>
      <c r="O2844" s="0" t="s">
        <v>1792</v>
      </c>
      <c r="P2844" s="198" t="n">
        <v>10000</v>
      </c>
      <c r="S2844" s="0" t="s">
        <v>1343</v>
      </c>
      <c r="T2844" s="0" t="s">
        <v>772</v>
      </c>
      <c r="U2844" s="200" t="n">
        <v>10.95</v>
      </c>
      <c r="V2844" s="0" t="s">
        <v>2879</v>
      </c>
      <c r="W2844" s="0" t="s">
        <v>1791</v>
      </c>
      <c r="X2844" s="0" t="s">
        <v>1676</v>
      </c>
      <c r="Y2844" s="0" t="s">
        <v>1376</v>
      </c>
      <c r="Z2844" s="0" t="s">
        <v>573</v>
      </c>
      <c r="AA2844" s="0" t="n">
        <v>790181</v>
      </c>
      <c r="AB2844" s="197" t="n">
        <v>37027.875</v>
      </c>
      <c r="AC2844" s="197" t="n">
        <v>37027.875</v>
      </c>
    </row>
    <row r="2845" customFormat="false" ht="12.75" hidden="false" customHeight="false" outlineLevel="0" collapsed="false">
      <c r="A2845" s="191" t="str">
        <f aca="false">B2845&amp;" "&amp;C2845&amp;" "&amp;D2845</f>
        <v>US Natural Gas Physical</v>
      </c>
      <c r="B2845" s="191" t="str">
        <f aca="false">IF((LEFT(N2845,2)="US"),"US","")</f>
        <v>US</v>
      </c>
      <c r="C2845" s="191" t="str">
        <f aca="false">M2845</f>
        <v>Natural Gas</v>
      </c>
      <c r="D2845" s="191" t="str">
        <f aca="false">IF(ISNUMBER(FIND("Phy",N2845))=TRUE(),"Physical","Financial")</f>
        <v>Physical</v>
      </c>
      <c r="E2845" s="191" t="n">
        <f aca="false">IF(VLOOKUP(S2845,'DD-Lookup'!$J$6:$L$50,3,FALSE())="Monthly",(YEAR(AC2845)-YEAR(AB2845))*12+MONTH(AC2845)-MONTH(AB2845)+1,(AC2845-AB2845+1))</f>
        <v>1</v>
      </c>
      <c r="F2845" s="220" t="n">
        <f aca="false">E2845*SUM(P2845:Q2845)</f>
        <v>10000</v>
      </c>
      <c r="G2845" s="196" t="n">
        <v>1247626</v>
      </c>
      <c r="H2845" s="197" t="n">
        <v>37026.3904050926</v>
      </c>
      <c r="I2845" s="0" t="s">
        <v>1420</v>
      </c>
      <c r="M2845" s="0" t="s">
        <v>927</v>
      </c>
      <c r="N2845" s="0" t="s">
        <v>1371</v>
      </c>
      <c r="O2845" s="0" t="s">
        <v>1789</v>
      </c>
      <c r="P2845" s="198" t="n">
        <v>10000</v>
      </c>
      <c r="S2845" s="0" t="s">
        <v>1343</v>
      </c>
      <c r="T2845" s="0" t="s">
        <v>772</v>
      </c>
      <c r="U2845" s="200" t="n">
        <v>10.95</v>
      </c>
      <c r="V2845" s="0" t="s">
        <v>1690</v>
      </c>
      <c r="W2845" s="0" t="s">
        <v>1791</v>
      </c>
      <c r="X2845" s="0" t="s">
        <v>1676</v>
      </c>
      <c r="Y2845" s="0" t="s">
        <v>1376</v>
      </c>
      <c r="Z2845" s="0" t="s">
        <v>573</v>
      </c>
      <c r="AA2845" s="0" t="n">
        <v>790182</v>
      </c>
      <c r="AB2845" s="197" t="n">
        <v>37027.875</v>
      </c>
      <c r="AC2845" s="197" t="n">
        <v>37027.875</v>
      </c>
    </row>
    <row r="2846" customFormat="false" ht="12.75" hidden="false" customHeight="false" outlineLevel="0" collapsed="false">
      <c r="A2846" s="191" t="str">
        <f aca="false">B2846&amp;" "&amp;C2846&amp;" "&amp;D2846</f>
        <v>US Natural Gas Financial</v>
      </c>
      <c r="B2846" s="191" t="str">
        <f aca="false">IF((LEFT(N2846,2)="US"),"US","")</f>
        <v>US</v>
      </c>
      <c r="C2846" s="191" t="str">
        <f aca="false">M2846</f>
        <v>Natural Gas</v>
      </c>
      <c r="D2846" s="191" t="str">
        <f aca="false">IF(ISNUMBER(FIND("Phy",N2846))=TRUE(),"Physical","Financial")</f>
        <v>Financial</v>
      </c>
      <c r="E2846" s="191" t="n">
        <f aca="false">IF(VLOOKUP(S2846,'DD-Lookup'!$J$6:$L$50,3,FALSE())="Monthly",(YEAR(AC2846)-YEAR(AB2846))*12+MONTH(AC2846)-MONTH(AB2846)+1,(AC2846-AB2846+1))</f>
        <v>365</v>
      </c>
      <c r="F2846" s="220" t="n">
        <f aca="false">E2846*SUM(P2846:Q2846)</f>
        <v>1825000</v>
      </c>
      <c r="G2846" s="196" t="n">
        <v>1247627</v>
      </c>
      <c r="H2846" s="197" t="n">
        <v>37026.3904398148</v>
      </c>
      <c r="I2846" s="0" t="s">
        <v>1383</v>
      </c>
      <c r="M2846" s="0" t="s">
        <v>927</v>
      </c>
      <c r="N2846" s="0" t="s">
        <v>1341</v>
      </c>
      <c r="O2846" s="0" t="s">
        <v>1514</v>
      </c>
      <c r="P2846" s="198" t="n">
        <v>5000</v>
      </c>
      <c r="S2846" s="0" t="s">
        <v>1343</v>
      </c>
      <c r="T2846" s="0" t="s">
        <v>772</v>
      </c>
      <c r="U2846" s="200" t="n">
        <v>4.53</v>
      </c>
      <c r="V2846" s="0" t="s">
        <v>1412</v>
      </c>
      <c r="W2846" s="0" t="s">
        <v>1345</v>
      </c>
      <c r="X2846" s="0" t="s">
        <v>1346</v>
      </c>
      <c r="Y2846" s="0" t="s">
        <v>893</v>
      </c>
      <c r="Z2846" s="0" t="s">
        <v>573</v>
      </c>
      <c r="AA2846" s="0" t="s">
        <v>2880</v>
      </c>
      <c r="AB2846" s="197" t="n">
        <v>37257.875</v>
      </c>
      <c r="AC2846" s="197" t="n">
        <v>37621.875</v>
      </c>
      <c r="AD2846" s="0" t="n">
        <f aca="false">(AC2846-AB2846+1)*SUM(P2846:Q2846)</f>
        <v>1825000</v>
      </c>
    </row>
    <row r="2847" customFormat="false" ht="12.75" hidden="false" customHeight="false" outlineLevel="0" collapsed="false">
      <c r="A2847" s="191" t="str">
        <f aca="false">B2847&amp;" "&amp;C2847&amp;" "&amp;D2847</f>
        <v>US Natural Gas Physical</v>
      </c>
      <c r="B2847" s="191" t="str">
        <f aca="false">IF((LEFT(N2847,2)="US"),"US","")</f>
        <v>US</v>
      </c>
      <c r="C2847" s="191" t="str">
        <f aca="false">M2847</f>
        <v>Natural Gas</v>
      </c>
      <c r="D2847" s="191" t="str">
        <f aca="false">IF(ISNUMBER(FIND("Phy",N2847))=TRUE(),"Physical","Financial")</f>
        <v>Physical</v>
      </c>
      <c r="E2847" s="191" t="n">
        <f aca="false">IF(VLOOKUP(S2847,'DD-Lookup'!$J$6:$L$50,3,FALSE())="Monthly",(YEAR(AC2847)-YEAR(AB2847))*12+MONTH(AC2847)-MONTH(AB2847)+1,(AC2847-AB2847+1))</f>
        <v>1</v>
      </c>
      <c r="F2847" s="220" t="n">
        <f aca="false">E2847*SUM(P2847:Q2847)</f>
        <v>216</v>
      </c>
      <c r="G2847" s="196" t="n">
        <v>1247628</v>
      </c>
      <c r="H2847" s="197" t="n">
        <v>37026.3905092593</v>
      </c>
      <c r="I2847" s="0" t="s">
        <v>609</v>
      </c>
      <c r="M2847" s="0" t="s">
        <v>927</v>
      </c>
      <c r="N2847" s="0" t="s">
        <v>1371</v>
      </c>
      <c r="O2847" s="0" t="s">
        <v>1538</v>
      </c>
      <c r="Q2847" s="198" t="n">
        <v>216</v>
      </c>
      <c r="S2847" s="0" t="s">
        <v>1343</v>
      </c>
      <c r="T2847" s="0" t="s">
        <v>772</v>
      </c>
      <c r="U2847" s="200" t="n">
        <v>4.5613</v>
      </c>
      <c r="V2847" s="0" t="s">
        <v>1453</v>
      </c>
      <c r="W2847" s="0" t="s">
        <v>1374</v>
      </c>
      <c r="X2847" s="0" t="s">
        <v>1375</v>
      </c>
      <c r="Y2847" s="0" t="s">
        <v>1376</v>
      </c>
      <c r="Z2847" s="0" t="s">
        <v>573</v>
      </c>
      <c r="AA2847" s="0" t="n">
        <v>790183</v>
      </c>
      <c r="AB2847" s="197" t="n">
        <v>37027.875</v>
      </c>
      <c r="AC2847" s="197" t="n">
        <v>37027.875</v>
      </c>
    </row>
    <row r="2848" customFormat="false" ht="12.75" hidden="false" customHeight="false" outlineLevel="0" collapsed="false">
      <c r="A2848" s="191" t="str">
        <f aca="false">B2848&amp;" "&amp;C2848&amp;" "&amp;D2848</f>
        <v>US Natural Gas Physical</v>
      </c>
      <c r="B2848" s="191" t="str">
        <f aca="false">IF((LEFT(N2848,2)="US"),"US","")</f>
        <v>US</v>
      </c>
      <c r="C2848" s="191" t="str">
        <f aca="false">M2848</f>
        <v>Natural Gas</v>
      </c>
      <c r="D2848" s="191" t="str">
        <f aca="false">IF(ISNUMBER(FIND("Phy",N2848))=TRUE(),"Physical","Financial")</f>
        <v>Physical</v>
      </c>
      <c r="E2848" s="191" t="n">
        <f aca="false">IF(VLOOKUP(S2848,'DD-Lookup'!$J$6:$L$50,3,FALSE())="Monthly",(YEAR(AC2848)-YEAR(AB2848))*12+MONTH(AC2848)-MONTH(AB2848)+1,(AC2848-AB2848+1))</f>
        <v>1</v>
      </c>
      <c r="F2848" s="220" t="n">
        <f aca="false">E2848*SUM(P2848:Q2848)</f>
        <v>5732</v>
      </c>
      <c r="G2848" s="196" t="n">
        <v>1247630</v>
      </c>
      <c r="H2848" s="197" t="n">
        <v>37026.3906018519</v>
      </c>
      <c r="I2848" s="0" t="s">
        <v>1377</v>
      </c>
      <c r="M2848" s="0" t="s">
        <v>927</v>
      </c>
      <c r="N2848" s="0" t="s">
        <v>1371</v>
      </c>
      <c r="O2848" s="0" t="s">
        <v>1372</v>
      </c>
      <c r="P2848" s="198" t="n">
        <v>5732</v>
      </c>
      <c r="S2848" s="0" t="s">
        <v>1343</v>
      </c>
      <c r="T2848" s="0" t="s">
        <v>772</v>
      </c>
      <c r="U2848" s="200" t="n">
        <v>4.5512</v>
      </c>
      <c r="V2848" s="0" t="s">
        <v>2850</v>
      </c>
      <c r="W2848" s="0" t="s">
        <v>1374</v>
      </c>
      <c r="X2848" s="0" t="s">
        <v>1375</v>
      </c>
      <c r="Y2848" s="0" t="s">
        <v>1376</v>
      </c>
      <c r="Z2848" s="0" t="s">
        <v>573</v>
      </c>
      <c r="AA2848" s="0" t="n">
        <v>790184</v>
      </c>
      <c r="AB2848" s="197" t="n">
        <v>37027.875</v>
      </c>
      <c r="AC2848" s="197" t="n">
        <v>37027.875</v>
      </c>
    </row>
    <row r="2849" customFormat="false" ht="12.75" hidden="false" customHeight="false" outlineLevel="0" collapsed="false">
      <c r="A2849" s="191" t="str">
        <f aca="false">B2849&amp;" "&amp;C2849&amp;" "&amp;D2849</f>
        <v>US Natural Gas Physical</v>
      </c>
      <c r="B2849" s="191" t="str">
        <f aca="false">IF((LEFT(N2849,2)="US"),"US","")</f>
        <v>US</v>
      </c>
      <c r="C2849" s="191" t="str">
        <f aca="false">M2849</f>
        <v>Natural Gas</v>
      </c>
      <c r="D2849" s="191" t="str">
        <f aca="false">IF(ISNUMBER(FIND("Phy",N2849))=TRUE(),"Physical","Financial")</f>
        <v>Physical</v>
      </c>
      <c r="E2849" s="191" t="n">
        <f aca="false">IF(VLOOKUP(S2849,'DD-Lookup'!$J$6:$L$50,3,FALSE())="Monthly",(YEAR(AC2849)-YEAR(AB2849))*12+MONTH(AC2849)-MONTH(AB2849)+1,(AC2849-AB2849+1))</f>
        <v>1</v>
      </c>
      <c r="F2849" s="220" t="n">
        <f aca="false">E2849*SUM(P2849:Q2849)</f>
        <v>5000</v>
      </c>
      <c r="G2849" s="196" t="n">
        <v>1247631</v>
      </c>
      <c r="H2849" s="197" t="n">
        <v>37026.3906018519</v>
      </c>
      <c r="I2849" s="0" t="s">
        <v>1377</v>
      </c>
      <c r="M2849" s="0" t="s">
        <v>927</v>
      </c>
      <c r="N2849" s="0" t="s">
        <v>1371</v>
      </c>
      <c r="O2849" s="0" t="s">
        <v>1435</v>
      </c>
      <c r="P2849" s="198" t="n">
        <v>5000</v>
      </c>
      <c r="S2849" s="0" t="s">
        <v>1343</v>
      </c>
      <c r="T2849" s="0" t="s">
        <v>772</v>
      </c>
      <c r="U2849" s="200" t="n">
        <v>4.315</v>
      </c>
      <c r="V2849" s="0" t="s">
        <v>1473</v>
      </c>
      <c r="W2849" s="0" t="s">
        <v>1424</v>
      </c>
      <c r="X2849" s="0" t="s">
        <v>1425</v>
      </c>
      <c r="Y2849" s="0" t="s">
        <v>1376</v>
      </c>
      <c r="Z2849" s="0" t="s">
        <v>573</v>
      </c>
      <c r="AA2849" s="0" t="n">
        <v>790185</v>
      </c>
      <c r="AB2849" s="197" t="n">
        <v>37027.875</v>
      </c>
      <c r="AC2849" s="197" t="n">
        <v>37027.875</v>
      </c>
    </row>
    <row r="2850" customFormat="false" ht="12.75" hidden="false" customHeight="false" outlineLevel="0" collapsed="false">
      <c r="A2850" s="191" t="str">
        <f aca="false">B2850&amp;" "&amp;C2850&amp;" "&amp;D2850</f>
        <v>US Natural Gas Physical</v>
      </c>
      <c r="B2850" s="191" t="str">
        <f aca="false">IF((LEFT(N2850,2)="US"),"US","")</f>
        <v>US</v>
      </c>
      <c r="C2850" s="191" t="str">
        <f aca="false">M2850</f>
        <v>Natural Gas</v>
      </c>
      <c r="D2850" s="191" t="str">
        <f aca="false">IF(ISNUMBER(FIND("Phy",N2850))=TRUE(),"Physical","Financial")</f>
        <v>Physical</v>
      </c>
      <c r="E2850" s="191" t="n">
        <f aca="false">IF(VLOOKUP(S2850,'DD-Lookup'!$J$6:$L$50,3,FALSE())="Monthly",(YEAR(AC2850)-YEAR(AB2850))*12+MONTH(AC2850)-MONTH(AB2850)+1,(AC2850-AB2850+1))</f>
        <v>1</v>
      </c>
      <c r="F2850" s="220" t="n">
        <f aca="false">E2850*SUM(P2850:Q2850)</f>
        <v>5000</v>
      </c>
      <c r="G2850" s="196" t="n">
        <v>1247633</v>
      </c>
      <c r="H2850" s="197" t="n">
        <v>37026.3906134259</v>
      </c>
      <c r="I2850" s="0" t="s">
        <v>2376</v>
      </c>
      <c r="M2850" s="0" t="s">
        <v>927</v>
      </c>
      <c r="N2850" s="0" t="s">
        <v>1371</v>
      </c>
      <c r="O2850" s="0" t="s">
        <v>1902</v>
      </c>
      <c r="Q2850" s="198" t="n">
        <v>5000</v>
      </c>
      <c r="S2850" s="0" t="s">
        <v>1343</v>
      </c>
      <c r="T2850" s="0" t="s">
        <v>772</v>
      </c>
      <c r="U2850" s="200" t="n">
        <v>4.31</v>
      </c>
      <c r="V2850" s="0" t="s">
        <v>2377</v>
      </c>
      <c r="W2850" s="0" t="s">
        <v>1682</v>
      </c>
      <c r="X2850" s="0" t="s">
        <v>1683</v>
      </c>
      <c r="Y2850" s="0" t="s">
        <v>1376</v>
      </c>
      <c r="Z2850" s="0" t="s">
        <v>573</v>
      </c>
      <c r="AA2850" s="0" t="n">
        <v>790186</v>
      </c>
      <c r="AB2850" s="197" t="n">
        <v>37027.875</v>
      </c>
      <c r="AC2850" s="197" t="n">
        <v>37027.875</v>
      </c>
    </row>
    <row r="2851" customFormat="false" ht="12.75" hidden="false" customHeight="false" outlineLevel="0" collapsed="false">
      <c r="A2851" s="191" t="str">
        <f aca="false">B2851&amp;" "&amp;C2851&amp;" "&amp;D2851</f>
        <v>US Natural Gas Physical</v>
      </c>
      <c r="B2851" s="191" t="str">
        <f aca="false">IF((LEFT(N2851,2)="US"),"US","")</f>
        <v>US</v>
      </c>
      <c r="C2851" s="191" t="str">
        <f aca="false">M2851</f>
        <v>Natural Gas</v>
      </c>
      <c r="D2851" s="191" t="str">
        <f aca="false">IF(ISNUMBER(FIND("Phy",N2851))=TRUE(),"Physical","Financial")</f>
        <v>Physical</v>
      </c>
      <c r="E2851" s="191" t="n">
        <f aca="false">IF(VLOOKUP(S2851,'DD-Lookup'!$J$6:$L$50,3,FALSE())="Monthly",(YEAR(AC2851)-YEAR(AB2851))*12+MONTH(AC2851)-MONTH(AB2851)+1,(AC2851-AB2851+1))</f>
        <v>1</v>
      </c>
      <c r="F2851" s="220" t="n">
        <f aca="false">E2851*SUM(P2851:Q2851)</f>
        <v>10000</v>
      </c>
      <c r="G2851" s="196" t="n">
        <v>1247632</v>
      </c>
      <c r="H2851" s="197" t="n">
        <v>37026.3906134259</v>
      </c>
      <c r="I2851" s="0" t="s">
        <v>1251</v>
      </c>
      <c r="M2851" s="0" t="s">
        <v>927</v>
      </c>
      <c r="N2851" s="0" t="s">
        <v>1814</v>
      </c>
      <c r="O2851" s="0" t="s">
        <v>1907</v>
      </c>
      <c r="P2851" s="198" t="n">
        <v>10000</v>
      </c>
      <c r="S2851" s="0" t="s">
        <v>1343</v>
      </c>
      <c r="T2851" s="0" t="s">
        <v>772</v>
      </c>
      <c r="U2851" s="200" t="n">
        <v>4.44</v>
      </c>
      <c r="V2851" s="0" t="s">
        <v>2008</v>
      </c>
      <c r="W2851" s="0" t="s">
        <v>1909</v>
      </c>
      <c r="X2851" s="0" t="s">
        <v>1818</v>
      </c>
      <c r="Y2851" s="0" t="s">
        <v>1376</v>
      </c>
      <c r="Z2851" s="0" t="s">
        <v>1819</v>
      </c>
      <c r="AA2851" s="0" t="n">
        <v>790187</v>
      </c>
      <c r="AB2851" s="197" t="n">
        <v>37027.875</v>
      </c>
      <c r="AC2851" s="197" t="n">
        <v>37027.875</v>
      </c>
    </row>
    <row r="2852" customFormat="false" ht="12.75" hidden="false" customHeight="false" outlineLevel="0" collapsed="false">
      <c r="A2852" s="191" t="str">
        <f aca="false">B2852&amp;" "&amp;C2852&amp;" "&amp;D2852</f>
        <v> Natural Gas Physical</v>
      </c>
      <c r="B2852" s="191" t="str">
        <f aca="false">IF((LEFT(N2852,2)="US"),"US","")</f>
        <v/>
      </c>
      <c r="C2852" s="191" t="str">
        <f aca="false">M2852</f>
        <v>Natural Gas</v>
      </c>
      <c r="D2852" s="191" t="str">
        <f aca="false">IF(ISNUMBER(FIND("Phy",N2852))=TRUE(),"Physical","Financial")</f>
        <v>Physical</v>
      </c>
      <c r="E2852" s="191" t="n">
        <f aca="false">IF(VLOOKUP(S2852,'DD-Lookup'!$J$6:$L$50,3,FALSE())="Monthly",(YEAR(AC2852)-YEAR(AB2852))*12+MONTH(AC2852)-MONTH(AB2852)+1,(AC2852-AB2852+1))</f>
        <v>16</v>
      </c>
      <c r="F2852" s="220" t="n">
        <f aca="false">E2852*SUM(P2852:Q2852)</f>
        <v>80000</v>
      </c>
      <c r="G2852" s="196" t="n">
        <v>1247634</v>
      </c>
      <c r="H2852" s="197" t="n">
        <v>37026.3906365741</v>
      </c>
      <c r="I2852" s="0" t="s">
        <v>1340</v>
      </c>
      <c r="M2852" s="0" t="s">
        <v>927</v>
      </c>
      <c r="N2852" s="0" t="s">
        <v>1719</v>
      </c>
      <c r="O2852" s="0" t="s">
        <v>2484</v>
      </c>
      <c r="Q2852" s="198" t="n">
        <v>5000</v>
      </c>
      <c r="S2852" s="0" t="s">
        <v>327</v>
      </c>
      <c r="T2852" s="0" t="s">
        <v>1721</v>
      </c>
      <c r="U2852" s="200" t="n">
        <v>6.045</v>
      </c>
      <c r="V2852" s="0" t="s">
        <v>2881</v>
      </c>
      <c r="W2852" s="0" t="s">
        <v>2317</v>
      </c>
      <c r="X2852" s="0" t="s">
        <v>1724</v>
      </c>
      <c r="Y2852" s="0" t="s">
        <v>1376</v>
      </c>
      <c r="Z2852" s="0" t="s">
        <v>646</v>
      </c>
      <c r="AA2852" s="0" t="n">
        <v>790188</v>
      </c>
      <c r="AB2852" s="197" t="n">
        <v>37027.875</v>
      </c>
      <c r="AC2852" s="197" t="n">
        <v>37042.875</v>
      </c>
    </row>
    <row r="2853" customFormat="false" ht="12.75" hidden="false" customHeight="false" outlineLevel="0" collapsed="false">
      <c r="A2853" s="191" t="str">
        <f aca="false">B2853&amp;" "&amp;C2853&amp;" "&amp;D2853</f>
        <v>US Natural Gas Physical</v>
      </c>
      <c r="B2853" s="191" t="str">
        <f aca="false">IF((LEFT(N2853,2)="US"),"US","")</f>
        <v>US</v>
      </c>
      <c r="C2853" s="191" t="str">
        <f aca="false">M2853</f>
        <v>Natural Gas</v>
      </c>
      <c r="D2853" s="191" t="str">
        <f aca="false">IF(ISNUMBER(FIND("Phy",N2853))=TRUE(),"Physical","Financial")</f>
        <v>Physical</v>
      </c>
      <c r="E2853" s="191" t="n">
        <f aca="false">IF(VLOOKUP(S2853,'DD-Lookup'!$J$6:$L$50,3,FALSE())="Monthly",(YEAR(AC2853)-YEAR(AB2853))*12+MONTH(AC2853)-MONTH(AB2853)+1,(AC2853-AB2853+1))</f>
        <v>1</v>
      </c>
      <c r="F2853" s="220" t="n">
        <f aca="false">E2853*SUM(P2853:Q2853)</f>
        <v>5000</v>
      </c>
      <c r="G2853" s="196" t="n">
        <v>1247635</v>
      </c>
      <c r="H2853" s="197" t="n">
        <v>37026.3906597222</v>
      </c>
      <c r="I2853" s="0" t="s">
        <v>2882</v>
      </c>
      <c r="M2853" s="0" t="s">
        <v>927</v>
      </c>
      <c r="N2853" s="0" t="s">
        <v>1371</v>
      </c>
      <c r="O2853" s="0" t="s">
        <v>1696</v>
      </c>
      <c r="Q2853" s="198" t="n">
        <v>5000</v>
      </c>
      <c r="S2853" s="0" t="s">
        <v>1343</v>
      </c>
      <c r="T2853" s="0" t="s">
        <v>772</v>
      </c>
      <c r="U2853" s="200" t="n">
        <v>4.39</v>
      </c>
      <c r="V2853" s="0" t="s">
        <v>2883</v>
      </c>
      <c r="W2853" s="0" t="s">
        <v>1567</v>
      </c>
      <c r="X2853" s="0" t="s">
        <v>1683</v>
      </c>
      <c r="Y2853" s="0" t="s">
        <v>1376</v>
      </c>
      <c r="Z2853" s="0" t="s">
        <v>573</v>
      </c>
      <c r="AA2853" s="0" t="n">
        <v>790189</v>
      </c>
      <c r="AB2853" s="197" t="n">
        <v>37027.875</v>
      </c>
      <c r="AC2853" s="197" t="n">
        <v>37027.875</v>
      </c>
    </row>
    <row r="2854" customFormat="false" ht="12.75" hidden="false" customHeight="false" outlineLevel="0" collapsed="false">
      <c r="A2854" s="191" t="str">
        <f aca="false">B2854&amp;" "&amp;C2854&amp;" "&amp;D2854</f>
        <v>US Natural Gas Physical</v>
      </c>
      <c r="B2854" s="191" t="str">
        <f aca="false">IF((LEFT(N2854,2)="US"),"US","")</f>
        <v>US</v>
      </c>
      <c r="C2854" s="191" t="str">
        <f aca="false">M2854</f>
        <v>Natural Gas</v>
      </c>
      <c r="D2854" s="191" t="str">
        <f aca="false">IF(ISNUMBER(FIND("Phy",N2854))=TRUE(),"Physical","Financial")</f>
        <v>Physical</v>
      </c>
      <c r="E2854" s="191" t="n">
        <f aca="false">IF(VLOOKUP(S2854,'DD-Lookup'!$J$6:$L$50,3,FALSE())="Monthly",(YEAR(AC2854)-YEAR(AB2854))*12+MONTH(AC2854)-MONTH(AB2854)+1,(AC2854-AB2854+1))</f>
        <v>1</v>
      </c>
      <c r="F2854" s="220" t="n">
        <f aca="false">E2854*SUM(P2854:Q2854)</f>
        <v>5000</v>
      </c>
      <c r="G2854" s="196" t="n">
        <v>1247636</v>
      </c>
      <c r="H2854" s="197" t="n">
        <v>37026.3906712963</v>
      </c>
      <c r="I2854" s="0" t="s">
        <v>1420</v>
      </c>
      <c r="M2854" s="0" t="s">
        <v>927</v>
      </c>
      <c r="N2854" s="0" t="s">
        <v>1371</v>
      </c>
      <c r="O2854" s="0" t="s">
        <v>1651</v>
      </c>
      <c r="P2854" s="198" t="n">
        <v>5000</v>
      </c>
      <c r="S2854" s="0" t="s">
        <v>1343</v>
      </c>
      <c r="T2854" s="0" t="s">
        <v>772</v>
      </c>
      <c r="U2854" s="200" t="n">
        <v>4.82</v>
      </c>
      <c r="V2854" s="0" t="s">
        <v>1906</v>
      </c>
      <c r="W2854" s="0" t="s">
        <v>1635</v>
      </c>
      <c r="X2854" s="0" t="s">
        <v>1636</v>
      </c>
      <c r="Y2854" s="0" t="s">
        <v>1376</v>
      </c>
      <c r="Z2854" s="0" t="s">
        <v>573</v>
      </c>
      <c r="AA2854" s="0" t="n">
        <v>790190</v>
      </c>
      <c r="AB2854" s="197" t="n">
        <v>37027.875</v>
      </c>
      <c r="AC2854" s="197" t="n">
        <v>37027.875</v>
      </c>
    </row>
    <row r="2855" customFormat="false" ht="12.75" hidden="false" customHeight="false" outlineLevel="0" collapsed="false">
      <c r="A2855" s="191" t="str">
        <f aca="false">B2855&amp;" "&amp;C2855&amp;" "&amp;D2855</f>
        <v>US Natural Gas Physical</v>
      </c>
      <c r="B2855" s="191" t="str">
        <f aca="false">IF((LEFT(N2855,2)="US"),"US","")</f>
        <v>US</v>
      </c>
      <c r="C2855" s="191" t="str">
        <f aca="false">M2855</f>
        <v>Natural Gas</v>
      </c>
      <c r="D2855" s="191" t="str">
        <f aca="false">IF(ISNUMBER(FIND("Phy",N2855))=TRUE(),"Physical","Financial")</f>
        <v>Physical</v>
      </c>
      <c r="E2855" s="191" t="n">
        <f aca="false">IF(VLOOKUP(S2855,'DD-Lookup'!$J$6:$L$50,3,FALSE())="Monthly",(YEAR(AC2855)-YEAR(AB2855))*12+MONTH(AC2855)-MONTH(AB2855)+1,(AC2855-AB2855+1))</f>
        <v>1</v>
      </c>
      <c r="F2855" s="220" t="n">
        <f aca="false">E2855*SUM(P2855:Q2855)</f>
        <v>600</v>
      </c>
      <c r="G2855" s="196" t="n">
        <v>1247637</v>
      </c>
      <c r="H2855" s="197" t="n">
        <v>37026.3907060185</v>
      </c>
      <c r="I2855" s="0" t="s">
        <v>2021</v>
      </c>
      <c r="M2855" s="0" t="s">
        <v>927</v>
      </c>
      <c r="N2855" s="0" t="s">
        <v>1371</v>
      </c>
      <c r="O2855" s="0" t="s">
        <v>2038</v>
      </c>
      <c r="P2855" s="198" t="n">
        <v>600</v>
      </c>
      <c r="S2855" s="0" t="s">
        <v>1343</v>
      </c>
      <c r="T2855" s="0" t="s">
        <v>772</v>
      </c>
      <c r="U2855" s="200" t="n">
        <v>4.41</v>
      </c>
      <c r="V2855" s="0" t="s">
        <v>2884</v>
      </c>
      <c r="W2855" s="0" t="s">
        <v>1555</v>
      </c>
      <c r="X2855" s="0" t="s">
        <v>1556</v>
      </c>
      <c r="Y2855" s="0" t="s">
        <v>1376</v>
      </c>
      <c r="Z2855" s="0" t="s">
        <v>573</v>
      </c>
      <c r="AA2855" s="0" t="n">
        <v>790191</v>
      </c>
      <c r="AB2855" s="197" t="n">
        <v>37027.875</v>
      </c>
      <c r="AC2855" s="197" t="n">
        <v>37027.875</v>
      </c>
    </row>
    <row r="2856" customFormat="false" ht="12.75" hidden="false" customHeight="false" outlineLevel="0" collapsed="false">
      <c r="A2856" s="191" t="str">
        <f aca="false">B2856&amp;" "&amp;C2856&amp;" "&amp;D2856</f>
        <v> Natural Gas Physical</v>
      </c>
      <c r="B2856" s="191" t="str">
        <f aca="false">IF((LEFT(N2856,2)="US"),"US","")</f>
        <v/>
      </c>
      <c r="C2856" s="191" t="str">
        <f aca="false">M2856</f>
        <v>Natural Gas</v>
      </c>
      <c r="D2856" s="191" t="str">
        <f aca="false">IF(ISNUMBER(FIND("Phy",N2856))=TRUE(),"Physical","Financial")</f>
        <v>Physical</v>
      </c>
      <c r="E2856" s="191" t="n">
        <f aca="false">IF(VLOOKUP(S2856,'DD-Lookup'!$J$6:$L$50,3,FALSE())="Monthly",(YEAR(AC2856)-YEAR(AB2856))*12+MONTH(AC2856)-MONTH(AB2856)+1,(AC2856-AB2856+1))</f>
        <v>1</v>
      </c>
      <c r="F2856" s="220" t="n">
        <f aca="false">E2856*SUM(P2856:Q2856)</f>
        <v>1000</v>
      </c>
      <c r="G2856" s="196" t="n">
        <v>1247640</v>
      </c>
      <c r="H2856" s="197" t="n">
        <v>37026.3907638889</v>
      </c>
      <c r="I2856" s="0" t="s">
        <v>1406</v>
      </c>
      <c r="M2856" s="0" t="s">
        <v>927</v>
      </c>
      <c r="N2856" s="0" t="s">
        <v>1719</v>
      </c>
      <c r="O2856" s="0" t="s">
        <v>2263</v>
      </c>
      <c r="P2856" s="198" t="n">
        <v>1000</v>
      </c>
      <c r="S2856" s="0" t="s">
        <v>1343</v>
      </c>
      <c r="T2856" s="0" t="s">
        <v>772</v>
      </c>
      <c r="U2856" s="200" t="n">
        <v>4.36</v>
      </c>
      <c r="V2856" s="0" t="s">
        <v>2410</v>
      </c>
      <c r="W2856" s="0" t="s">
        <v>2265</v>
      </c>
      <c r="X2856" s="0" t="s">
        <v>2266</v>
      </c>
      <c r="Y2856" s="0" t="s">
        <v>1376</v>
      </c>
      <c r="Z2856" s="0" t="s">
        <v>646</v>
      </c>
      <c r="AA2856" s="0" t="n">
        <v>790193</v>
      </c>
      <c r="AB2856" s="197" t="n">
        <v>37027.875</v>
      </c>
      <c r="AC2856" s="197" t="n">
        <v>37027.875</v>
      </c>
    </row>
    <row r="2857" customFormat="false" ht="12.75" hidden="false" customHeight="false" outlineLevel="0" collapsed="false">
      <c r="A2857" s="191" t="str">
        <f aca="false">B2857&amp;" "&amp;C2857&amp;" "&amp;D2857</f>
        <v>US Natural Gas Financial</v>
      </c>
      <c r="B2857" s="191" t="str">
        <f aca="false">IF((LEFT(N2857,2)="US"),"US","")</f>
        <v>US</v>
      </c>
      <c r="C2857" s="191" t="str">
        <f aca="false">M2857</f>
        <v>Natural Gas</v>
      </c>
      <c r="D2857" s="191" t="str">
        <f aca="false">IF(ISNUMBER(FIND("Phy",N2857))=TRUE(),"Physical","Financial")</f>
        <v>Financial</v>
      </c>
      <c r="E2857" s="191" t="n">
        <f aca="false">IF(VLOOKUP(S2857,'DD-Lookup'!$J$6:$L$50,3,FALSE())="Monthly",(YEAR(AC2857)-YEAR(AB2857))*12+MONTH(AC2857)-MONTH(AB2857)+1,(AC2857-AB2857+1))</f>
        <v>30</v>
      </c>
      <c r="F2857" s="220" t="n">
        <f aca="false">E2857*SUM(P2857:Q2857)</f>
        <v>150000</v>
      </c>
      <c r="G2857" s="196" t="n">
        <v>1247642</v>
      </c>
      <c r="H2857" s="197" t="n">
        <v>37026.3908449074</v>
      </c>
      <c r="I2857" s="0" t="s">
        <v>1383</v>
      </c>
      <c r="M2857" s="0" t="s">
        <v>927</v>
      </c>
      <c r="N2857" s="0" t="s">
        <v>1341</v>
      </c>
      <c r="O2857" s="0" t="s">
        <v>1342</v>
      </c>
      <c r="Q2857" s="198" t="n">
        <v>5000</v>
      </c>
      <c r="S2857" s="0" t="s">
        <v>1343</v>
      </c>
      <c r="T2857" s="0" t="s">
        <v>772</v>
      </c>
      <c r="U2857" s="200" t="n">
        <v>4.495</v>
      </c>
      <c r="V2857" s="0" t="s">
        <v>2371</v>
      </c>
      <c r="W2857" s="0" t="s">
        <v>1345</v>
      </c>
      <c r="X2857" s="0" t="s">
        <v>1346</v>
      </c>
      <c r="Y2857" s="0" t="s">
        <v>893</v>
      </c>
      <c r="Z2857" s="0" t="s">
        <v>573</v>
      </c>
      <c r="AA2857" s="0" t="s">
        <v>2885</v>
      </c>
      <c r="AB2857" s="197" t="n">
        <v>37043.875</v>
      </c>
      <c r="AC2857" s="197" t="n">
        <v>37072.875</v>
      </c>
      <c r="AD2857" s="0" t="n">
        <f aca="false">(AC2857-AB2857+1)*SUM(P2857:Q2857)</f>
        <v>150000</v>
      </c>
    </row>
    <row r="2858" customFormat="false" ht="12.75" hidden="false" customHeight="false" outlineLevel="0" collapsed="false">
      <c r="A2858" s="191" t="str">
        <f aca="false">B2858&amp;" "&amp;C2858&amp;" "&amp;D2858</f>
        <v> Natural Gas Physical</v>
      </c>
      <c r="B2858" s="191" t="str">
        <f aca="false">IF((LEFT(N2858,2)="US"),"US","")</f>
        <v/>
      </c>
      <c r="C2858" s="191" t="str">
        <f aca="false">M2858</f>
        <v>Natural Gas</v>
      </c>
      <c r="D2858" s="191" t="str">
        <f aca="false">IF(ISNUMBER(FIND("Phy",N2858))=TRUE(),"Physical","Financial")</f>
        <v>Physical</v>
      </c>
      <c r="E2858" s="191" t="n">
        <f aca="false">IF(VLOOKUP(S2858,'DD-Lookup'!$J$6:$L$50,3,FALSE())="Monthly",(YEAR(AC2858)-YEAR(AB2858))*12+MONTH(AC2858)-MONTH(AB2858)+1,(AC2858-AB2858+1))</f>
        <v>1</v>
      </c>
      <c r="F2858" s="220" t="n">
        <f aca="false">E2858*SUM(P2858:Q2858)</f>
        <v>5000</v>
      </c>
      <c r="G2858" s="196" t="n">
        <v>1247643</v>
      </c>
      <c r="H2858" s="197" t="n">
        <v>37026.3909027778</v>
      </c>
      <c r="I2858" s="0" t="s">
        <v>1571</v>
      </c>
      <c r="M2858" s="0" t="s">
        <v>927</v>
      </c>
      <c r="N2858" s="0" t="s">
        <v>1719</v>
      </c>
      <c r="O2858" s="0" t="s">
        <v>2263</v>
      </c>
      <c r="Q2858" s="198" t="n">
        <v>5000</v>
      </c>
      <c r="S2858" s="0" t="s">
        <v>1343</v>
      </c>
      <c r="T2858" s="0" t="s">
        <v>772</v>
      </c>
      <c r="U2858" s="200" t="n">
        <v>4.4</v>
      </c>
      <c r="V2858" s="0" t="s">
        <v>2712</v>
      </c>
      <c r="W2858" s="0" t="s">
        <v>2265</v>
      </c>
      <c r="X2858" s="0" t="s">
        <v>2266</v>
      </c>
      <c r="Y2858" s="0" t="s">
        <v>1376</v>
      </c>
      <c r="Z2858" s="0" t="s">
        <v>646</v>
      </c>
      <c r="AA2858" s="0" t="n">
        <v>790194</v>
      </c>
      <c r="AB2858" s="197" t="n">
        <v>37027.875</v>
      </c>
      <c r="AC2858" s="197" t="n">
        <v>37027.875</v>
      </c>
    </row>
    <row r="2859" customFormat="false" ht="12.75" hidden="false" customHeight="false" outlineLevel="0" collapsed="false">
      <c r="A2859" s="191" t="str">
        <f aca="false">B2859&amp;" "&amp;C2859&amp;" "&amp;D2859</f>
        <v> Natural Gas Physical</v>
      </c>
      <c r="B2859" s="191" t="str">
        <f aca="false">IF((LEFT(N2859,2)="US"),"US","")</f>
        <v/>
      </c>
      <c r="C2859" s="191" t="str">
        <f aca="false">M2859</f>
        <v>Natural Gas</v>
      </c>
      <c r="D2859" s="191" t="str">
        <f aca="false">IF(ISNUMBER(FIND("Phy",N2859))=TRUE(),"Physical","Financial")</f>
        <v>Physical</v>
      </c>
      <c r="E2859" s="191" t="n">
        <f aca="false">IF(VLOOKUP(S2859,'DD-Lookup'!$J$6:$L$50,3,FALSE())="Monthly",(YEAR(AC2859)-YEAR(AB2859))*12+MONTH(AC2859)-MONTH(AB2859)+1,(AC2859-AB2859+1))</f>
        <v>1</v>
      </c>
      <c r="F2859" s="220" t="n">
        <f aca="false">E2859*SUM(P2859:Q2859)</f>
        <v>10000</v>
      </c>
      <c r="G2859" s="196" t="n">
        <v>1247644</v>
      </c>
      <c r="H2859" s="197" t="n">
        <v>37026.3909375</v>
      </c>
      <c r="I2859" s="0" t="s">
        <v>2002</v>
      </c>
      <c r="M2859" s="0" t="s">
        <v>927</v>
      </c>
      <c r="N2859" s="0" t="s">
        <v>1448</v>
      </c>
      <c r="O2859" s="0" t="s">
        <v>1449</v>
      </c>
      <c r="Q2859" s="198" t="n">
        <v>10000</v>
      </c>
      <c r="S2859" s="0" t="s">
        <v>1343</v>
      </c>
      <c r="T2859" s="0" t="s">
        <v>772</v>
      </c>
      <c r="U2859" s="200" t="n">
        <v>4.695</v>
      </c>
      <c r="V2859" s="0" t="s">
        <v>2153</v>
      </c>
      <c r="W2859" s="0" t="s">
        <v>1451</v>
      </c>
      <c r="X2859" s="0" t="s">
        <v>1452</v>
      </c>
      <c r="Y2859" s="0" t="s">
        <v>1376</v>
      </c>
      <c r="Z2859" s="0" t="s">
        <v>573</v>
      </c>
      <c r="AA2859" s="0" t="n">
        <v>790195</v>
      </c>
      <c r="AB2859" s="197" t="n">
        <v>37027.875</v>
      </c>
      <c r="AC2859" s="197" t="n">
        <v>37027.875</v>
      </c>
    </row>
    <row r="2860" customFormat="false" ht="12.75" hidden="false" customHeight="false" outlineLevel="0" collapsed="false">
      <c r="A2860" s="191" t="str">
        <f aca="false">B2860&amp;" "&amp;C2860&amp;" "&amp;D2860</f>
        <v>US Natural Gas Physical</v>
      </c>
      <c r="B2860" s="191" t="str">
        <f aca="false">IF((LEFT(N2860,2)="US"),"US","")</f>
        <v>US</v>
      </c>
      <c r="C2860" s="191" t="str">
        <f aca="false">M2860</f>
        <v>Natural Gas</v>
      </c>
      <c r="D2860" s="191" t="str">
        <f aca="false">IF(ISNUMBER(FIND("Phy",N2860))=TRUE(),"Physical","Financial")</f>
        <v>Physical</v>
      </c>
      <c r="E2860" s="191" t="n">
        <f aca="false">IF(VLOOKUP(S2860,'DD-Lookup'!$J$6:$L$50,3,FALSE())="Monthly",(YEAR(AC2860)-YEAR(AB2860))*12+MONTH(AC2860)-MONTH(AB2860)+1,(AC2860-AB2860+1))</f>
        <v>1</v>
      </c>
      <c r="F2860" s="220" t="n">
        <f aca="false">E2860*SUM(P2860:Q2860)</f>
        <v>10000</v>
      </c>
      <c r="G2860" s="196" t="n">
        <v>1247645</v>
      </c>
      <c r="H2860" s="197" t="n">
        <v>37026.3909606482</v>
      </c>
      <c r="I2860" s="0" t="s">
        <v>1420</v>
      </c>
      <c r="M2860" s="0" t="s">
        <v>927</v>
      </c>
      <c r="N2860" s="0" t="s">
        <v>1371</v>
      </c>
      <c r="O2860" s="0" t="s">
        <v>1789</v>
      </c>
      <c r="P2860" s="198" t="n">
        <v>10000</v>
      </c>
      <c r="S2860" s="0" t="s">
        <v>1343</v>
      </c>
      <c r="T2860" s="0" t="s">
        <v>772</v>
      </c>
      <c r="U2860" s="200" t="n">
        <v>10.95</v>
      </c>
      <c r="V2860" s="0" t="s">
        <v>1690</v>
      </c>
      <c r="W2860" s="0" t="s">
        <v>1791</v>
      </c>
      <c r="X2860" s="0" t="s">
        <v>1676</v>
      </c>
      <c r="Y2860" s="0" t="s">
        <v>1376</v>
      </c>
      <c r="Z2860" s="0" t="s">
        <v>573</v>
      </c>
      <c r="AA2860" s="0" t="n">
        <v>790196</v>
      </c>
      <c r="AB2860" s="197" t="n">
        <v>37027.875</v>
      </c>
      <c r="AC2860" s="197" t="n">
        <v>37027.875</v>
      </c>
    </row>
    <row r="2861" customFormat="false" ht="12.75" hidden="false" customHeight="false" outlineLevel="0" collapsed="false">
      <c r="A2861" s="191" t="str">
        <f aca="false">B2861&amp;" "&amp;C2861&amp;" "&amp;D2861</f>
        <v>US Natural Gas Financial</v>
      </c>
      <c r="B2861" s="191" t="str">
        <f aca="false">IF((LEFT(N2861,2)="US"),"US","")</f>
        <v>US</v>
      </c>
      <c r="C2861" s="191" t="str">
        <f aca="false">M2861</f>
        <v>Natural Gas</v>
      </c>
      <c r="D2861" s="191" t="str">
        <f aca="false">IF(ISNUMBER(FIND("Phy",N2861))=TRUE(),"Physical","Financial")</f>
        <v>Financial</v>
      </c>
      <c r="E2861" s="191" t="n">
        <f aca="false">IF(VLOOKUP(S2861,'DD-Lookup'!$J$6:$L$50,3,FALSE())="Monthly",(YEAR(AC2861)-YEAR(AB2861))*12+MONTH(AC2861)-MONTH(AB2861)+1,(AC2861-AB2861+1))</f>
        <v>16</v>
      </c>
      <c r="F2861" s="220" t="n">
        <f aca="false">E2861*SUM(P2861:Q2861)</f>
        <v>240000</v>
      </c>
      <c r="G2861" s="196" t="n">
        <v>1247647</v>
      </c>
      <c r="H2861" s="197" t="n">
        <v>37026.3909722222</v>
      </c>
      <c r="I2861" s="0" t="s">
        <v>609</v>
      </c>
      <c r="M2861" s="0" t="s">
        <v>927</v>
      </c>
      <c r="N2861" s="0" t="s">
        <v>1341</v>
      </c>
      <c r="O2861" s="0" t="s">
        <v>1518</v>
      </c>
      <c r="Q2861" s="198" t="n">
        <v>15000</v>
      </c>
      <c r="S2861" s="0" t="s">
        <v>1343</v>
      </c>
      <c r="T2861" s="0" t="s">
        <v>772</v>
      </c>
      <c r="U2861" s="200" t="n">
        <v>4.435</v>
      </c>
      <c r="V2861" s="0" t="s">
        <v>1519</v>
      </c>
      <c r="W2861" s="0" t="s">
        <v>1520</v>
      </c>
      <c r="X2861" s="0" t="s">
        <v>1521</v>
      </c>
      <c r="Y2861" s="0" t="s">
        <v>893</v>
      </c>
      <c r="Z2861" s="0" t="s">
        <v>573</v>
      </c>
      <c r="AA2861" s="0" t="s">
        <v>2886</v>
      </c>
      <c r="AB2861" s="197" t="n">
        <v>37027.875</v>
      </c>
      <c r="AC2861" s="197" t="n">
        <v>37042.875</v>
      </c>
      <c r="AD2861" s="0" t="n">
        <f aca="false">(AC2861-AB2861+1)*SUM(P2861:Q2861)</f>
        <v>240000</v>
      </c>
    </row>
    <row r="2862" customFormat="false" ht="12.75" hidden="false" customHeight="false" outlineLevel="0" collapsed="false">
      <c r="A2862" s="191" t="str">
        <f aca="false">B2862&amp;" "&amp;C2862&amp;" "&amp;D2862</f>
        <v>US Natural Gas Physical</v>
      </c>
      <c r="B2862" s="191" t="str">
        <f aca="false">IF((LEFT(N2862,2)="US"),"US","")</f>
        <v>US</v>
      </c>
      <c r="C2862" s="191" t="str">
        <f aca="false">M2862</f>
        <v>Natural Gas</v>
      </c>
      <c r="D2862" s="191" t="str">
        <f aca="false">IF(ISNUMBER(FIND("Phy",N2862))=TRUE(),"Physical","Financial")</f>
        <v>Physical</v>
      </c>
      <c r="E2862" s="191" t="n">
        <f aca="false">IF(VLOOKUP(S2862,'DD-Lookup'!$J$6:$L$50,3,FALSE())="Monthly",(YEAR(AC2862)-YEAR(AB2862))*12+MONTH(AC2862)-MONTH(AB2862)+1,(AC2862-AB2862+1))</f>
        <v>1</v>
      </c>
      <c r="F2862" s="220" t="n">
        <f aca="false">E2862*SUM(P2862:Q2862)</f>
        <v>5000</v>
      </c>
      <c r="G2862" s="196" t="n">
        <v>1247649</v>
      </c>
      <c r="H2862" s="197" t="n">
        <v>37026.3909953704</v>
      </c>
      <c r="I2862" s="0" t="s">
        <v>1180</v>
      </c>
      <c r="M2862" s="0" t="s">
        <v>927</v>
      </c>
      <c r="N2862" s="0" t="s">
        <v>1371</v>
      </c>
      <c r="O2862" s="0" t="s">
        <v>1633</v>
      </c>
      <c r="Q2862" s="198" t="n">
        <v>5000</v>
      </c>
      <c r="S2862" s="0" t="s">
        <v>1343</v>
      </c>
      <c r="T2862" s="0" t="s">
        <v>772</v>
      </c>
      <c r="U2862" s="200" t="n">
        <v>4.81</v>
      </c>
      <c r="V2862" s="0" t="s">
        <v>2887</v>
      </c>
      <c r="W2862" s="0" t="s">
        <v>1635</v>
      </c>
      <c r="X2862" s="0" t="s">
        <v>1636</v>
      </c>
      <c r="Y2862" s="0" t="s">
        <v>1376</v>
      </c>
      <c r="Z2862" s="0" t="s">
        <v>573</v>
      </c>
      <c r="AA2862" s="0" t="n">
        <v>790197</v>
      </c>
      <c r="AB2862" s="197" t="n">
        <v>37027.875</v>
      </c>
      <c r="AC2862" s="197" t="n">
        <v>37027.875</v>
      </c>
    </row>
    <row r="2863" customFormat="false" ht="12.75" hidden="false" customHeight="false" outlineLevel="0" collapsed="false">
      <c r="A2863" s="191" t="str">
        <f aca="false">B2863&amp;" "&amp;C2863&amp;" "&amp;D2863</f>
        <v>US Natural Gas Physical</v>
      </c>
      <c r="B2863" s="191" t="str">
        <f aca="false">IF((LEFT(N2863,2)="US"),"US","")</f>
        <v>US</v>
      </c>
      <c r="C2863" s="191" t="str">
        <f aca="false">M2863</f>
        <v>Natural Gas</v>
      </c>
      <c r="D2863" s="191" t="str">
        <f aca="false">IF(ISNUMBER(FIND("Phy",N2863))=TRUE(),"Physical","Financial")</f>
        <v>Physical</v>
      </c>
      <c r="E2863" s="191" t="n">
        <f aca="false">IF(VLOOKUP(S2863,'DD-Lookup'!$J$6:$L$50,3,FALSE())="Monthly",(YEAR(AC2863)-YEAR(AB2863))*12+MONTH(AC2863)-MONTH(AB2863)+1,(AC2863-AB2863+1))</f>
        <v>1</v>
      </c>
      <c r="F2863" s="220" t="n">
        <f aca="false">E2863*SUM(P2863:Q2863)</f>
        <v>10000</v>
      </c>
      <c r="G2863" s="196" t="n">
        <v>1247650</v>
      </c>
      <c r="H2863" s="197" t="n">
        <v>37026.3910300926</v>
      </c>
      <c r="I2863" s="0" t="s">
        <v>625</v>
      </c>
      <c r="M2863" s="0" t="s">
        <v>927</v>
      </c>
      <c r="N2863" s="0" t="s">
        <v>1371</v>
      </c>
      <c r="O2863" s="0" t="s">
        <v>1789</v>
      </c>
      <c r="Q2863" s="198" t="n">
        <v>10000</v>
      </c>
      <c r="S2863" s="0" t="s">
        <v>1343</v>
      </c>
      <c r="T2863" s="0" t="s">
        <v>772</v>
      </c>
      <c r="U2863" s="200" t="n">
        <v>11.075</v>
      </c>
      <c r="V2863" s="0" t="s">
        <v>2621</v>
      </c>
      <c r="W2863" s="0" t="s">
        <v>1791</v>
      </c>
      <c r="X2863" s="0" t="s">
        <v>1676</v>
      </c>
      <c r="Y2863" s="0" t="s">
        <v>1376</v>
      </c>
      <c r="Z2863" s="0" t="s">
        <v>573</v>
      </c>
      <c r="AA2863" s="0" t="n">
        <v>790198</v>
      </c>
      <c r="AB2863" s="197" t="n">
        <v>37027.875</v>
      </c>
      <c r="AC2863" s="197" t="n">
        <v>37027.875</v>
      </c>
    </row>
    <row r="2864" customFormat="false" ht="12.75" hidden="false" customHeight="false" outlineLevel="0" collapsed="false">
      <c r="A2864" s="191" t="str">
        <f aca="false">B2864&amp;" "&amp;C2864&amp;" "&amp;D2864</f>
        <v> Natural Gas Physical</v>
      </c>
      <c r="B2864" s="191" t="str">
        <f aca="false">IF((LEFT(N2864,2)="US"),"US","")</f>
        <v/>
      </c>
      <c r="C2864" s="191" t="str">
        <f aca="false">M2864</f>
        <v>Natural Gas</v>
      </c>
      <c r="D2864" s="191" t="str">
        <f aca="false">IF(ISNUMBER(FIND("Phy",N2864))=TRUE(),"Physical","Financial")</f>
        <v>Physical</v>
      </c>
      <c r="E2864" s="191" t="n">
        <f aca="false">IF(VLOOKUP(S2864,'DD-Lookup'!$J$6:$L$50,3,FALSE())="Monthly",(YEAR(AC2864)-YEAR(AB2864))*12+MONTH(AC2864)-MONTH(AB2864)+1,(AC2864-AB2864+1))</f>
        <v>1</v>
      </c>
      <c r="F2864" s="220" t="n">
        <f aca="false">E2864*SUM(P2864:Q2864)</f>
        <v>10000</v>
      </c>
      <c r="G2864" s="196" t="n">
        <v>1247652</v>
      </c>
      <c r="H2864" s="197" t="n">
        <v>37026.3911805556</v>
      </c>
      <c r="I2864" s="0" t="s">
        <v>1406</v>
      </c>
      <c r="M2864" s="0" t="s">
        <v>927</v>
      </c>
      <c r="N2864" s="0" t="s">
        <v>1448</v>
      </c>
      <c r="O2864" s="0" t="s">
        <v>1449</v>
      </c>
      <c r="P2864" s="198" t="n">
        <v>10000</v>
      </c>
      <c r="S2864" s="0" t="s">
        <v>1343</v>
      </c>
      <c r="T2864" s="0" t="s">
        <v>772</v>
      </c>
      <c r="U2864" s="200" t="n">
        <v>4.69</v>
      </c>
      <c r="V2864" s="0" t="s">
        <v>1450</v>
      </c>
      <c r="W2864" s="0" t="s">
        <v>1451</v>
      </c>
      <c r="X2864" s="0" t="s">
        <v>1452</v>
      </c>
      <c r="Y2864" s="0" t="s">
        <v>1376</v>
      </c>
      <c r="Z2864" s="0" t="s">
        <v>573</v>
      </c>
      <c r="AA2864" s="0" t="n">
        <v>790200</v>
      </c>
      <c r="AB2864" s="197" t="n">
        <v>37027.875</v>
      </c>
      <c r="AC2864" s="197" t="n">
        <v>37027.875</v>
      </c>
    </row>
    <row r="2865" customFormat="false" ht="12.75" hidden="false" customHeight="false" outlineLevel="0" collapsed="false">
      <c r="A2865" s="191" t="str">
        <f aca="false">B2865&amp;" "&amp;C2865&amp;" "&amp;D2865</f>
        <v>US Natural Gas Physical</v>
      </c>
      <c r="B2865" s="191" t="str">
        <f aca="false">IF((LEFT(N2865,2)="US"),"US","")</f>
        <v>US</v>
      </c>
      <c r="C2865" s="191" t="str">
        <f aca="false">M2865</f>
        <v>Natural Gas</v>
      </c>
      <c r="D2865" s="191" t="str">
        <f aca="false">IF(ISNUMBER(FIND("Phy",N2865))=TRUE(),"Physical","Financial")</f>
        <v>Physical</v>
      </c>
      <c r="E2865" s="191" t="n">
        <f aca="false">IF(VLOOKUP(S2865,'DD-Lookup'!$J$6:$L$50,3,FALSE())="Monthly",(YEAR(AC2865)-YEAR(AB2865))*12+MONTH(AC2865)-MONTH(AB2865)+1,(AC2865-AB2865+1))</f>
        <v>1</v>
      </c>
      <c r="F2865" s="220" t="n">
        <f aca="false">E2865*SUM(P2865:Q2865)</f>
        <v>1487</v>
      </c>
      <c r="G2865" s="196" t="n">
        <v>1247654</v>
      </c>
      <c r="H2865" s="197" t="n">
        <v>37026.3912268519</v>
      </c>
      <c r="I2865" s="0" t="s">
        <v>2284</v>
      </c>
      <c r="M2865" s="0" t="s">
        <v>927</v>
      </c>
      <c r="N2865" s="0" t="s">
        <v>1371</v>
      </c>
      <c r="O2865" s="0" t="s">
        <v>1967</v>
      </c>
      <c r="Q2865" s="198" t="n">
        <v>1487</v>
      </c>
      <c r="S2865" s="0" t="s">
        <v>1343</v>
      </c>
      <c r="T2865" s="0" t="s">
        <v>772</v>
      </c>
      <c r="U2865" s="200" t="n">
        <v>4.355</v>
      </c>
      <c r="V2865" s="0" t="s">
        <v>2711</v>
      </c>
      <c r="W2865" s="0" t="s">
        <v>1459</v>
      </c>
      <c r="X2865" s="0" t="s">
        <v>1460</v>
      </c>
      <c r="Y2865" s="0" t="s">
        <v>1376</v>
      </c>
      <c r="Z2865" s="0" t="s">
        <v>573</v>
      </c>
      <c r="AA2865" s="0" t="n">
        <v>790201</v>
      </c>
      <c r="AB2865" s="197" t="n">
        <v>37027.875</v>
      </c>
      <c r="AC2865" s="197" t="n">
        <v>37027.875</v>
      </c>
    </row>
    <row r="2866" customFormat="false" ht="12.75" hidden="false" customHeight="false" outlineLevel="0" collapsed="false">
      <c r="A2866" s="191" t="str">
        <f aca="false">B2866&amp;" "&amp;C2866&amp;" "&amp;D2866</f>
        <v>US Natural Gas Financial</v>
      </c>
      <c r="B2866" s="191" t="str">
        <f aca="false">IF((LEFT(N2866,2)="US"),"US","")</f>
        <v>US</v>
      </c>
      <c r="C2866" s="191" t="str">
        <f aca="false">M2866</f>
        <v>Natural Gas</v>
      </c>
      <c r="D2866" s="191" t="str">
        <f aca="false">IF(ISNUMBER(FIND("Phy",N2866))=TRUE(),"Physical","Financial")</f>
        <v>Financial</v>
      </c>
      <c r="E2866" s="191" t="n">
        <f aca="false">IF(VLOOKUP(S2866,'DD-Lookup'!$J$6:$L$50,3,FALSE())="Monthly",(YEAR(AC2866)-YEAR(AB2866))*12+MONTH(AC2866)-MONTH(AB2866)+1,(AC2866-AB2866+1))</f>
        <v>90</v>
      </c>
      <c r="F2866" s="220" t="n">
        <f aca="false">E2866*SUM(P2866:Q2866)</f>
        <v>450000</v>
      </c>
      <c r="G2866" s="196" t="n">
        <v>1247655</v>
      </c>
      <c r="H2866" s="197" t="n">
        <v>37026.3912962963</v>
      </c>
      <c r="I2866" s="0" t="s">
        <v>1383</v>
      </c>
      <c r="M2866" s="0" t="s">
        <v>927</v>
      </c>
      <c r="N2866" s="0" t="s">
        <v>1399</v>
      </c>
      <c r="O2866" s="0" t="s">
        <v>2116</v>
      </c>
      <c r="Q2866" s="198" t="n">
        <v>5000</v>
      </c>
      <c r="S2866" s="0" t="s">
        <v>1343</v>
      </c>
      <c r="T2866" s="0" t="s">
        <v>772</v>
      </c>
      <c r="U2866" s="200" t="n">
        <v>3.55</v>
      </c>
      <c r="V2866" s="0" t="s">
        <v>1991</v>
      </c>
      <c r="W2866" s="0" t="s">
        <v>1956</v>
      </c>
      <c r="X2866" s="0" t="s">
        <v>1957</v>
      </c>
      <c r="Y2866" s="0" t="s">
        <v>893</v>
      </c>
      <c r="Z2866" s="0" t="s">
        <v>573</v>
      </c>
      <c r="AA2866" s="0" t="s">
        <v>2888</v>
      </c>
      <c r="AB2866" s="197" t="n">
        <v>37257</v>
      </c>
      <c r="AC2866" s="197" t="n">
        <v>37346</v>
      </c>
      <c r="AD2866" s="0" t="n">
        <f aca="false">(AC2866-AB2866+1)*SUM(P2866:Q2866)</f>
        <v>450000</v>
      </c>
    </row>
    <row r="2867" customFormat="false" ht="12.75" hidden="false" customHeight="false" outlineLevel="0" collapsed="false">
      <c r="A2867" s="191" t="str">
        <f aca="false">B2867&amp;" "&amp;C2867&amp;" "&amp;D2867</f>
        <v>US Natural Gas Financial</v>
      </c>
      <c r="B2867" s="191" t="str">
        <f aca="false">IF((LEFT(N2867,2)="US"),"US","")</f>
        <v>US</v>
      </c>
      <c r="C2867" s="191" t="str">
        <f aca="false">M2867</f>
        <v>Natural Gas</v>
      </c>
      <c r="D2867" s="191" t="str">
        <f aca="false">IF(ISNUMBER(FIND("Phy",N2867))=TRUE(),"Physical","Financial")</f>
        <v>Financial</v>
      </c>
      <c r="E2867" s="191" t="n">
        <f aca="false">IF(VLOOKUP(S2867,'DD-Lookup'!$J$6:$L$50,3,FALSE())="Monthly",(YEAR(AC2867)-YEAR(AB2867))*12+MONTH(AC2867)-MONTH(AB2867)+1,(AC2867-AB2867+1))</f>
        <v>30</v>
      </c>
      <c r="F2867" s="220" t="n">
        <f aca="false">E2867*SUM(P2867:Q2867)</f>
        <v>300000</v>
      </c>
      <c r="G2867" s="196" t="n">
        <v>1247656</v>
      </c>
      <c r="H2867" s="197" t="n">
        <v>37026.3913194445</v>
      </c>
      <c r="I2867" s="0" t="s">
        <v>1414</v>
      </c>
      <c r="M2867" s="0" t="s">
        <v>927</v>
      </c>
      <c r="N2867" s="0" t="s">
        <v>1341</v>
      </c>
      <c r="O2867" s="0" t="s">
        <v>1655</v>
      </c>
      <c r="P2867" s="198" t="n">
        <v>10000</v>
      </c>
      <c r="S2867" s="0" t="s">
        <v>1343</v>
      </c>
      <c r="T2867" s="0" t="s">
        <v>772</v>
      </c>
      <c r="U2867" s="200" t="n">
        <v>4.48</v>
      </c>
      <c r="V2867" s="0" t="s">
        <v>2717</v>
      </c>
      <c r="W2867" s="0" t="s">
        <v>1345</v>
      </c>
      <c r="X2867" s="0" t="s">
        <v>1346</v>
      </c>
      <c r="Y2867" s="0" t="s">
        <v>893</v>
      </c>
      <c r="Z2867" s="0" t="s">
        <v>573</v>
      </c>
      <c r="AA2867" s="0" t="s">
        <v>2889</v>
      </c>
      <c r="AB2867" s="197" t="n">
        <v>37043.9159722222</v>
      </c>
      <c r="AC2867" s="197" t="n">
        <v>37072.9159722222</v>
      </c>
      <c r="AD2867" s="0" t="n">
        <f aca="false">(AC2867-AB2867+1)*SUM(P2867:Q2867)</f>
        <v>300000</v>
      </c>
    </row>
    <row r="2868" customFormat="false" ht="12.75" hidden="false" customHeight="false" outlineLevel="0" collapsed="false">
      <c r="A2868" s="191" t="str">
        <f aca="false">B2868&amp;" "&amp;C2868&amp;" "&amp;D2868</f>
        <v>US Natural Gas Physical</v>
      </c>
      <c r="B2868" s="191" t="str">
        <f aca="false">IF((LEFT(N2868,2)="US"),"US","")</f>
        <v>US</v>
      </c>
      <c r="C2868" s="191" t="str">
        <f aca="false">M2868</f>
        <v>Natural Gas</v>
      </c>
      <c r="D2868" s="191" t="str">
        <f aca="false">IF(ISNUMBER(FIND("Phy",N2868))=TRUE(),"Physical","Financial")</f>
        <v>Physical</v>
      </c>
      <c r="E2868" s="191" t="n">
        <f aca="false">IF(VLOOKUP(S2868,'DD-Lookup'!$J$6:$L$50,3,FALSE())="Monthly",(YEAR(AC2868)-YEAR(AB2868))*12+MONTH(AC2868)-MONTH(AB2868)+1,(AC2868-AB2868+1))</f>
        <v>1</v>
      </c>
      <c r="F2868" s="220" t="n">
        <f aca="false">E2868*SUM(P2868:Q2868)</f>
        <v>1000</v>
      </c>
      <c r="G2868" s="196" t="n">
        <v>1247657</v>
      </c>
      <c r="H2868" s="197" t="n">
        <v>37026.3913310185</v>
      </c>
      <c r="I2868" s="0" t="s">
        <v>1692</v>
      </c>
      <c r="M2868" s="0" t="s">
        <v>927</v>
      </c>
      <c r="N2868" s="0" t="s">
        <v>1371</v>
      </c>
      <c r="O2868" s="0" t="s">
        <v>1680</v>
      </c>
      <c r="P2868" s="198" t="n">
        <v>1000</v>
      </c>
      <c r="S2868" s="0" t="s">
        <v>1343</v>
      </c>
      <c r="T2868" s="0" t="s">
        <v>772</v>
      </c>
      <c r="U2868" s="200" t="n">
        <v>4.325</v>
      </c>
      <c r="V2868" s="0" t="s">
        <v>2286</v>
      </c>
      <c r="W2868" s="0" t="s">
        <v>1682</v>
      </c>
      <c r="X2868" s="0" t="s">
        <v>1683</v>
      </c>
      <c r="Y2868" s="0" t="s">
        <v>1376</v>
      </c>
      <c r="Z2868" s="0" t="s">
        <v>573</v>
      </c>
      <c r="AA2868" s="0" t="n">
        <v>790203</v>
      </c>
      <c r="AB2868" s="197" t="n">
        <v>37027.875</v>
      </c>
      <c r="AC2868" s="197" t="n">
        <v>37027.875</v>
      </c>
    </row>
    <row r="2869" customFormat="false" ht="12.75" hidden="false" customHeight="false" outlineLevel="0" collapsed="false">
      <c r="A2869" s="191" t="str">
        <f aca="false">B2869&amp;" "&amp;C2869&amp;" "&amp;D2869</f>
        <v>US Power Physical</v>
      </c>
      <c r="B2869" s="191" t="str">
        <f aca="false">IF((LEFT(N2869,2)="US"),"US","")</f>
        <v>US</v>
      </c>
      <c r="C2869" s="191" t="str">
        <f aca="false">M2869</f>
        <v>Power</v>
      </c>
      <c r="D2869" s="191" t="str">
        <f aca="false">IF(ISNUMBER(FIND("Phy",N2869))=TRUE(),"Physical","Financial")</f>
        <v>Physical</v>
      </c>
      <c r="E2869" s="191" t="n">
        <f aca="false">IF(VLOOKUP(S2869,'DD-Lookup'!$J$6:$L$50,3,FALSE())="Monthly",(YEAR(AC2869)-YEAR(AB2869))*12+MONTH(AC2869)-MONTH(AB2869)+1,(AC2869-AB2869+1))</f>
        <v>2</v>
      </c>
      <c r="F2869" s="220" t="n">
        <f aca="false">E2869*SUM(P2869:Q2869)</f>
        <v>100</v>
      </c>
      <c r="G2869" s="196" t="n">
        <v>1247658</v>
      </c>
      <c r="H2869" s="197" t="n">
        <v>37026.3913888889</v>
      </c>
      <c r="I2869" s="0" t="s">
        <v>1268</v>
      </c>
      <c r="M2869" s="0" t="s">
        <v>72</v>
      </c>
      <c r="N2869" s="0" t="s">
        <v>1190</v>
      </c>
      <c r="O2869" s="0" t="s">
        <v>1605</v>
      </c>
      <c r="P2869" s="198" t="n">
        <v>50</v>
      </c>
      <c r="S2869" s="0" t="s">
        <v>781</v>
      </c>
      <c r="T2869" s="0" t="s">
        <v>772</v>
      </c>
      <c r="U2869" s="200" t="n">
        <v>42.5</v>
      </c>
      <c r="V2869" s="0" t="s">
        <v>2890</v>
      </c>
      <c r="W2869" s="0" t="s">
        <v>1202</v>
      </c>
      <c r="X2869" s="0" t="s">
        <v>1203</v>
      </c>
      <c r="Y2869" s="0" t="s">
        <v>1167</v>
      </c>
      <c r="Z2869" s="0" t="s">
        <v>628</v>
      </c>
      <c r="AA2869" s="0" t="n">
        <v>611259.1</v>
      </c>
      <c r="AB2869" s="197" t="n">
        <v>37028.875</v>
      </c>
      <c r="AC2869" s="197" t="n">
        <v>37029.875</v>
      </c>
    </row>
    <row r="2870" customFormat="false" ht="12.75" hidden="false" customHeight="false" outlineLevel="0" collapsed="false">
      <c r="A2870" s="191" t="str">
        <f aca="false">B2870&amp;" "&amp;C2870&amp;" "&amp;D2870</f>
        <v>US Natural Gas Physical</v>
      </c>
      <c r="B2870" s="191" t="str">
        <f aca="false">IF((LEFT(N2870,2)="US"),"US","")</f>
        <v>US</v>
      </c>
      <c r="C2870" s="191" t="str">
        <f aca="false">M2870</f>
        <v>Natural Gas</v>
      </c>
      <c r="D2870" s="191" t="str">
        <f aca="false">IF(ISNUMBER(FIND("Phy",N2870))=TRUE(),"Physical","Financial")</f>
        <v>Physical</v>
      </c>
      <c r="E2870" s="191" t="n">
        <f aca="false">IF(VLOOKUP(S2870,'DD-Lookup'!$J$6:$L$50,3,FALSE())="Monthly",(YEAR(AC2870)-YEAR(AB2870))*12+MONTH(AC2870)-MONTH(AB2870)+1,(AC2870-AB2870+1))</f>
        <v>1</v>
      </c>
      <c r="F2870" s="220" t="n">
        <f aca="false">E2870*SUM(P2870:Q2870)</f>
        <v>5000</v>
      </c>
      <c r="G2870" s="196" t="n">
        <v>1247659</v>
      </c>
      <c r="H2870" s="197" t="n">
        <v>37026.391412037</v>
      </c>
      <c r="I2870" s="0" t="s">
        <v>1432</v>
      </c>
      <c r="M2870" s="0" t="s">
        <v>927</v>
      </c>
      <c r="N2870" s="0" t="s">
        <v>1371</v>
      </c>
      <c r="O2870" s="0" t="s">
        <v>1435</v>
      </c>
      <c r="P2870" s="198" t="n">
        <v>5000</v>
      </c>
      <c r="S2870" s="0" t="s">
        <v>1343</v>
      </c>
      <c r="T2870" s="0" t="s">
        <v>772</v>
      </c>
      <c r="U2870" s="200" t="n">
        <v>4.3</v>
      </c>
      <c r="V2870" s="0" t="s">
        <v>1595</v>
      </c>
      <c r="W2870" s="0" t="s">
        <v>1424</v>
      </c>
      <c r="X2870" s="0" t="s">
        <v>1425</v>
      </c>
      <c r="Y2870" s="0" t="s">
        <v>1376</v>
      </c>
      <c r="Z2870" s="0" t="s">
        <v>573</v>
      </c>
      <c r="AA2870" s="0" t="n">
        <v>790204</v>
      </c>
      <c r="AB2870" s="197" t="n">
        <v>37027.875</v>
      </c>
      <c r="AC2870" s="197" t="n">
        <v>37027.875</v>
      </c>
    </row>
    <row r="2871" customFormat="false" ht="12.75" hidden="false" customHeight="false" outlineLevel="0" collapsed="false">
      <c r="A2871" s="191" t="str">
        <f aca="false">B2871&amp;" "&amp;C2871&amp;" "&amp;D2871</f>
        <v>US Natural Gas Physical</v>
      </c>
      <c r="B2871" s="191" t="str">
        <f aca="false">IF((LEFT(N2871,2)="US"),"US","")</f>
        <v>US</v>
      </c>
      <c r="C2871" s="191" t="str">
        <f aca="false">M2871</f>
        <v>Natural Gas</v>
      </c>
      <c r="D2871" s="191" t="str">
        <f aca="false">IF(ISNUMBER(FIND("Phy",N2871))=TRUE(),"Physical","Financial")</f>
        <v>Physical</v>
      </c>
      <c r="E2871" s="191" t="n">
        <f aca="false">IF(VLOOKUP(S2871,'DD-Lookup'!$J$6:$L$50,3,FALSE())="Monthly",(YEAR(AC2871)-YEAR(AB2871))*12+MONTH(AC2871)-MONTH(AB2871)+1,(AC2871-AB2871+1))</f>
        <v>1</v>
      </c>
      <c r="F2871" s="220" t="n">
        <f aca="false">E2871*SUM(P2871:Q2871)</f>
        <v>10000</v>
      </c>
      <c r="G2871" s="196" t="n">
        <v>1247661</v>
      </c>
      <c r="H2871" s="197" t="n">
        <v>37026.3914351852</v>
      </c>
      <c r="I2871" s="0" t="s">
        <v>1430</v>
      </c>
      <c r="M2871" s="0" t="s">
        <v>927</v>
      </c>
      <c r="N2871" s="0" t="s">
        <v>1371</v>
      </c>
      <c r="O2871" s="0" t="s">
        <v>1469</v>
      </c>
      <c r="P2871" s="198" t="n">
        <v>10000</v>
      </c>
      <c r="S2871" s="0" t="s">
        <v>1343</v>
      </c>
      <c r="T2871" s="0" t="s">
        <v>772</v>
      </c>
      <c r="U2871" s="200" t="n">
        <v>4.405</v>
      </c>
      <c r="V2871" s="0" t="s">
        <v>1559</v>
      </c>
      <c r="W2871" s="0" t="s">
        <v>1459</v>
      </c>
      <c r="X2871" s="0" t="s">
        <v>1460</v>
      </c>
      <c r="Y2871" s="0" t="s">
        <v>1376</v>
      </c>
      <c r="Z2871" s="0" t="s">
        <v>573</v>
      </c>
      <c r="AA2871" s="0" t="n">
        <v>790205</v>
      </c>
      <c r="AB2871" s="197" t="n">
        <v>37027.875</v>
      </c>
      <c r="AC2871" s="197" t="n">
        <v>37027.875</v>
      </c>
    </row>
    <row r="2872" customFormat="false" ht="12.75" hidden="false" customHeight="false" outlineLevel="0" collapsed="false">
      <c r="A2872" s="191" t="str">
        <f aca="false">B2872&amp;" "&amp;C2872&amp;" "&amp;D2872</f>
        <v>US Natural Gas Physical</v>
      </c>
      <c r="B2872" s="191" t="str">
        <f aca="false">IF((LEFT(N2872,2)="US"),"US","")</f>
        <v>US</v>
      </c>
      <c r="C2872" s="191" t="str">
        <f aca="false">M2872</f>
        <v>Natural Gas</v>
      </c>
      <c r="D2872" s="191" t="str">
        <f aca="false">IF(ISNUMBER(FIND("Phy",N2872))=TRUE(),"Physical","Financial")</f>
        <v>Physical</v>
      </c>
      <c r="E2872" s="191" t="n">
        <f aca="false">IF(VLOOKUP(S2872,'DD-Lookup'!$J$6:$L$50,3,FALSE())="Monthly",(YEAR(AC2872)-YEAR(AB2872))*12+MONTH(AC2872)-MONTH(AB2872)+1,(AC2872-AB2872+1))</f>
        <v>1</v>
      </c>
      <c r="F2872" s="220" t="n">
        <f aca="false">E2872*SUM(P2872:Q2872)</f>
        <v>5000</v>
      </c>
      <c r="G2872" s="196" t="n">
        <v>1247662</v>
      </c>
      <c r="H2872" s="197" t="n">
        <v>37026.3914467593</v>
      </c>
      <c r="I2872" s="0" t="s">
        <v>625</v>
      </c>
      <c r="M2872" s="0" t="s">
        <v>927</v>
      </c>
      <c r="N2872" s="0" t="s">
        <v>1371</v>
      </c>
      <c r="O2872" s="0" t="s">
        <v>1673</v>
      </c>
      <c r="P2872" s="198" t="n">
        <v>5000</v>
      </c>
      <c r="S2872" s="0" t="s">
        <v>1343</v>
      </c>
      <c r="T2872" s="0" t="s">
        <v>772</v>
      </c>
      <c r="U2872" s="200" t="n">
        <v>4.8</v>
      </c>
      <c r="V2872" s="0" t="s">
        <v>2647</v>
      </c>
      <c r="W2872" s="0" t="s">
        <v>1675</v>
      </c>
      <c r="X2872" s="0" t="s">
        <v>1676</v>
      </c>
      <c r="Y2872" s="0" t="s">
        <v>1376</v>
      </c>
      <c r="Z2872" s="0" t="s">
        <v>573</v>
      </c>
      <c r="AA2872" s="0" t="n">
        <v>790206</v>
      </c>
      <c r="AB2872" s="197" t="n">
        <v>37027.875</v>
      </c>
      <c r="AC2872" s="197" t="n">
        <v>37027.875</v>
      </c>
    </row>
    <row r="2873" customFormat="false" ht="12.75" hidden="false" customHeight="false" outlineLevel="0" collapsed="false">
      <c r="A2873" s="191" t="str">
        <f aca="false">B2873&amp;" "&amp;C2873&amp;" "&amp;D2873</f>
        <v>US Natural Gas Physical</v>
      </c>
      <c r="B2873" s="191" t="str">
        <f aca="false">IF((LEFT(N2873,2)="US"),"US","")</f>
        <v>US</v>
      </c>
      <c r="C2873" s="191" t="str">
        <f aca="false">M2873</f>
        <v>Natural Gas</v>
      </c>
      <c r="D2873" s="191" t="str">
        <f aca="false">IF(ISNUMBER(FIND("Phy",N2873))=TRUE(),"Physical","Financial")</f>
        <v>Physical</v>
      </c>
      <c r="E2873" s="191" t="n">
        <f aca="false">IF(VLOOKUP(S2873,'DD-Lookup'!$J$6:$L$50,3,FALSE())="Monthly",(YEAR(AC2873)-YEAR(AB2873))*12+MONTH(AC2873)-MONTH(AB2873)+1,(AC2873-AB2873+1))</f>
        <v>1</v>
      </c>
      <c r="F2873" s="220" t="n">
        <f aca="false">E2873*SUM(P2873:Q2873)</f>
        <v>4268</v>
      </c>
      <c r="G2873" s="196" t="n">
        <v>1247664</v>
      </c>
      <c r="H2873" s="197" t="n">
        <v>37026.3914699074</v>
      </c>
      <c r="I2873" s="0" t="s">
        <v>1251</v>
      </c>
      <c r="M2873" s="0" t="s">
        <v>927</v>
      </c>
      <c r="N2873" s="0" t="s">
        <v>1371</v>
      </c>
      <c r="O2873" s="0" t="s">
        <v>1372</v>
      </c>
      <c r="P2873" s="198" t="n">
        <v>4268</v>
      </c>
      <c r="S2873" s="0" t="s">
        <v>1343</v>
      </c>
      <c r="T2873" s="0" t="s">
        <v>772</v>
      </c>
      <c r="U2873" s="200" t="n">
        <v>4.5512</v>
      </c>
      <c r="V2873" s="0" t="s">
        <v>1373</v>
      </c>
      <c r="W2873" s="0" t="s">
        <v>1374</v>
      </c>
      <c r="X2873" s="0" t="s">
        <v>1375</v>
      </c>
      <c r="Y2873" s="0" t="s">
        <v>1376</v>
      </c>
      <c r="Z2873" s="0" t="s">
        <v>573</v>
      </c>
      <c r="AA2873" s="0" t="n">
        <v>790208</v>
      </c>
      <c r="AB2873" s="197" t="n">
        <v>37027.875</v>
      </c>
      <c r="AC2873" s="197" t="n">
        <v>37027.875</v>
      </c>
    </row>
    <row r="2874" customFormat="false" ht="12.75" hidden="false" customHeight="false" outlineLevel="0" collapsed="false">
      <c r="A2874" s="191" t="str">
        <f aca="false">B2874&amp;" "&amp;C2874&amp;" "&amp;D2874</f>
        <v>US Natural Gas Physical</v>
      </c>
      <c r="B2874" s="191" t="str">
        <f aca="false">IF((LEFT(N2874,2)="US"),"US","")</f>
        <v>US</v>
      </c>
      <c r="C2874" s="191" t="str">
        <f aca="false">M2874</f>
        <v>Natural Gas</v>
      </c>
      <c r="D2874" s="191" t="str">
        <f aca="false">IF(ISNUMBER(FIND("Phy",N2874))=TRUE(),"Physical","Financial")</f>
        <v>Physical</v>
      </c>
      <c r="E2874" s="191" t="n">
        <f aca="false">IF(VLOOKUP(S2874,'DD-Lookup'!$J$6:$L$50,3,FALSE())="Monthly",(YEAR(AC2874)-YEAR(AB2874))*12+MONTH(AC2874)-MONTH(AB2874)+1,(AC2874-AB2874+1))</f>
        <v>1</v>
      </c>
      <c r="F2874" s="220" t="n">
        <f aca="false">E2874*SUM(P2874:Q2874)</f>
        <v>5000</v>
      </c>
      <c r="G2874" s="196" t="n">
        <v>1247663</v>
      </c>
      <c r="H2874" s="197" t="n">
        <v>37026.3914699074</v>
      </c>
      <c r="I2874" s="0" t="s">
        <v>2882</v>
      </c>
      <c r="M2874" s="0" t="s">
        <v>927</v>
      </c>
      <c r="N2874" s="0" t="s">
        <v>1371</v>
      </c>
      <c r="O2874" s="0" t="s">
        <v>1696</v>
      </c>
      <c r="Q2874" s="198" t="n">
        <v>5000</v>
      </c>
      <c r="S2874" s="0" t="s">
        <v>1343</v>
      </c>
      <c r="T2874" s="0" t="s">
        <v>772</v>
      </c>
      <c r="U2874" s="200" t="n">
        <v>4.39</v>
      </c>
      <c r="V2874" s="0" t="s">
        <v>2883</v>
      </c>
      <c r="W2874" s="0" t="s">
        <v>1567</v>
      </c>
      <c r="X2874" s="0" t="s">
        <v>1683</v>
      </c>
      <c r="Y2874" s="0" t="s">
        <v>1376</v>
      </c>
      <c r="Z2874" s="0" t="s">
        <v>573</v>
      </c>
      <c r="AA2874" s="0" t="n">
        <v>790207</v>
      </c>
      <c r="AB2874" s="197" t="n">
        <v>37027.875</v>
      </c>
      <c r="AC2874" s="197" t="n">
        <v>37027.875</v>
      </c>
    </row>
    <row r="2875" customFormat="false" ht="12.75" hidden="false" customHeight="false" outlineLevel="0" collapsed="false">
      <c r="A2875" s="191" t="str">
        <f aca="false">B2875&amp;" "&amp;C2875&amp;" "&amp;D2875</f>
        <v>US Natural Gas Physical</v>
      </c>
      <c r="B2875" s="191" t="str">
        <f aca="false">IF((LEFT(N2875,2)="US"),"US","")</f>
        <v>US</v>
      </c>
      <c r="C2875" s="191" t="str">
        <f aca="false">M2875</f>
        <v>Natural Gas</v>
      </c>
      <c r="D2875" s="191" t="str">
        <f aca="false">IF(ISNUMBER(FIND("Phy",N2875))=TRUE(),"Physical","Financial")</f>
        <v>Physical</v>
      </c>
      <c r="E2875" s="191" t="n">
        <f aca="false">IF(VLOOKUP(S2875,'DD-Lookup'!$J$6:$L$50,3,FALSE())="Monthly",(YEAR(AC2875)-YEAR(AB2875))*12+MONTH(AC2875)-MONTH(AB2875)+1,(AC2875-AB2875+1))</f>
        <v>1</v>
      </c>
      <c r="F2875" s="220" t="n">
        <f aca="false">E2875*SUM(P2875:Q2875)</f>
        <v>5000</v>
      </c>
      <c r="G2875" s="196" t="n">
        <v>1247665</v>
      </c>
      <c r="H2875" s="197" t="n">
        <v>37026.3914930556</v>
      </c>
      <c r="I2875" s="0" t="s">
        <v>1187</v>
      </c>
      <c r="M2875" s="0" t="s">
        <v>927</v>
      </c>
      <c r="N2875" s="0" t="s">
        <v>1371</v>
      </c>
      <c r="O2875" s="0" t="s">
        <v>1433</v>
      </c>
      <c r="P2875" s="198" t="n">
        <v>5000</v>
      </c>
      <c r="S2875" s="0" t="s">
        <v>1343</v>
      </c>
      <c r="T2875" s="0" t="s">
        <v>772</v>
      </c>
      <c r="U2875" s="200" t="n">
        <v>4.325</v>
      </c>
      <c r="V2875" s="0" t="s">
        <v>2292</v>
      </c>
      <c r="W2875" s="0" t="s">
        <v>1424</v>
      </c>
      <c r="X2875" s="0" t="s">
        <v>1425</v>
      </c>
      <c r="Y2875" s="0" t="s">
        <v>1376</v>
      </c>
      <c r="Z2875" s="0" t="s">
        <v>573</v>
      </c>
      <c r="AA2875" s="0" t="n">
        <v>790209</v>
      </c>
      <c r="AB2875" s="197" t="n">
        <v>37027.875</v>
      </c>
      <c r="AC2875" s="197" t="n">
        <v>37027.875</v>
      </c>
    </row>
    <row r="2876" customFormat="false" ht="12.75" hidden="false" customHeight="false" outlineLevel="0" collapsed="false">
      <c r="A2876" s="191" t="str">
        <f aca="false">B2876&amp;" "&amp;C2876&amp;" "&amp;D2876</f>
        <v>US Natural Gas Physical</v>
      </c>
      <c r="B2876" s="191" t="str">
        <f aca="false">IF((LEFT(N2876,2)="US"),"US","")</f>
        <v>US</v>
      </c>
      <c r="C2876" s="191" t="str">
        <f aca="false">M2876</f>
        <v>Natural Gas</v>
      </c>
      <c r="D2876" s="191" t="str">
        <f aca="false">IF(ISNUMBER(FIND("Phy",N2876))=TRUE(),"Physical","Financial")</f>
        <v>Physical</v>
      </c>
      <c r="E2876" s="191" t="n">
        <f aca="false">IF(VLOOKUP(S2876,'DD-Lookup'!$J$6:$L$50,3,FALSE())="Monthly",(YEAR(AC2876)-YEAR(AB2876))*12+MONTH(AC2876)-MONTH(AB2876)+1,(AC2876-AB2876+1))</f>
        <v>1</v>
      </c>
      <c r="F2876" s="220" t="n">
        <f aca="false">E2876*SUM(P2876:Q2876)</f>
        <v>10000</v>
      </c>
      <c r="G2876" s="196" t="n">
        <v>1247666</v>
      </c>
      <c r="H2876" s="197" t="n">
        <v>37026.3915162037</v>
      </c>
      <c r="I2876" s="0" t="s">
        <v>1328</v>
      </c>
      <c r="M2876" s="0" t="s">
        <v>927</v>
      </c>
      <c r="N2876" s="0" t="s">
        <v>1371</v>
      </c>
      <c r="O2876" s="0" t="s">
        <v>2095</v>
      </c>
      <c r="P2876" s="198" t="n">
        <v>10000</v>
      </c>
      <c r="S2876" s="0" t="s">
        <v>1343</v>
      </c>
      <c r="T2876" s="0" t="s">
        <v>772</v>
      </c>
      <c r="U2876" s="200" t="n">
        <v>4.66</v>
      </c>
      <c r="V2876" s="0" t="s">
        <v>1885</v>
      </c>
      <c r="W2876" s="0" t="s">
        <v>1587</v>
      </c>
      <c r="X2876" s="0" t="s">
        <v>1588</v>
      </c>
      <c r="Y2876" s="0" t="s">
        <v>1376</v>
      </c>
      <c r="Z2876" s="0" t="s">
        <v>573</v>
      </c>
      <c r="AA2876" s="0" t="n">
        <v>790210</v>
      </c>
      <c r="AB2876" s="197" t="n">
        <v>37027.875</v>
      </c>
      <c r="AC2876" s="197" t="n">
        <v>37027.875</v>
      </c>
    </row>
    <row r="2877" customFormat="false" ht="12.75" hidden="false" customHeight="false" outlineLevel="0" collapsed="false">
      <c r="A2877" s="191" t="str">
        <f aca="false">B2877&amp;" "&amp;C2877&amp;" "&amp;D2877</f>
        <v>US Natural Gas Physical</v>
      </c>
      <c r="B2877" s="191" t="str">
        <f aca="false">IF((LEFT(N2877,2)="US"),"US","")</f>
        <v>US</v>
      </c>
      <c r="C2877" s="191" t="str">
        <f aca="false">M2877</f>
        <v>Natural Gas</v>
      </c>
      <c r="D2877" s="191" t="str">
        <f aca="false">IF(ISNUMBER(FIND("Phy",N2877))=TRUE(),"Physical","Financial")</f>
        <v>Physical</v>
      </c>
      <c r="E2877" s="191" t="n">
        <f aca="false">IF(VLOOKUP(S2877,'DD-Lookup'!$J$6:$L$50,3,FALSE())="Monthly",(YEAR(AC2877)-YEAR(AB2877))*12+MONTH(AC2877)-MONTH(AB2877)+1,(AC2877-AB2877+1))</f>
        <v>1</v>
      </c>
      <c r="F2877" s="220" t="n">
        <f aca="false">E2877*SUM(P2877:Q2877)</f>
        <v>5000</v>
      </c>
      <c r="G2877" s="196" t="n">
        <v>1247667</v>
      </c>
      <c r="H2877" s="197" t="n">
        <v>37026.3915393519</v>
      </c>
      <c r="I2877" s="0" t="s">
        <v>1187</v>
      </c>
      <c r="M2877" s="0" t="s">
        <v>927</v>
      </c>
      <c r="N2877" s="0" t="s">
        <v>1371</v>
      </c>
      <c r="O2877" s="0" t="s">
        <v>1435</v>
      </c>
      <c r="Q2877" s="198" t="n">
        <v>5000</v>
      </c>
      <c r="S2877" s="0" t="s">
        <v>1343</v>
      </c>
      <c r="T2877" s="0" t="s">
        <v>772</v>
      </c>
      <c r="U2877" s="200" t="n">
        <v>4.305</v>
      </c>
      <c r="V2877" s="0" t="s">
        <v>2069</v>
      </c>
      <c r="W2877" s="0" t="s">
        <v>1424</v>
      </c>
      <c r="X2877" s="0" t="s">
        <v>1425</v>
      </c>
      <c r="Y2877" s="0" t="s">
        <v>1376</v>
      </c>
      <c r="Z2877" s="0" t="s">
        <v>573</v>
      </c>
      <c r="AA2877" s="0" t="n">
        <v>790213</v>
      </c>
      <c r="AB2877" s="197" t="n">
        <v>37027.875</v>
      </c>
      <c r="AC2877" s="197" t="n">
        <v>37027.875</v>
      </c>
    </row>
    <row r="2878" customFormat="false" ht="12.75" hidden="false" customHeight="false" outlineLevel="0" collapsed="false">
      <c r="A2878" s="191" t="str">
        <f aca="false">B2878&amp;" "&amp;C2878&amp;" "&amp;D2878</f>
        <v>US Natural Gas Physical</v>
      </c>
      <c r="B2878" s="191" t="str">
        <f aca="false">IF((LEFT(N2878,2)="US"),"US","")</f>
        <v>US</v>
      </c>
      <c r="C2878" s="191" t="str">
        <f aca="false">M2878</f>
        <v>Natural Gas</v>
      </c>
      <c r="D2878" s="191" t="str">
        <f aca="false">IF(ISNUMBER(FIND("Phy",N2878))=TRUE(),"Physical","Financial")</f>
        <v>Physical</v>
      </c>
      <c r="E2878" s="191" t="n">
        <f aca="false">IF(VLOOKUP(S2878,'DD-Lookup'!$J$6:$L$50,3,FALSE())="Monthly",(YEAR(AC2878)-YEAR(AB2878))*12+MONTH(AC2878)-MONTH(AB2878)+1,(AC2878-AB2878+1))</f>
        <v>1</v>
      </c>
      <c r="F2878" s="220" t="n">
        <f aca="false">E2878*SUM(P2878:Q2878)</f>
        <v>5000</v>
      </c>
      <c r="G2878" s="196" t="n">
        <v>1247668</v>
      </c>
      <c r="H2878" s="197" t="n">
        <v>37026.3915393519</v>
      </c>
      <c r="I2878" s="0" t="s">
        <v>1734</v>
      </c>
      <c r="M2878" s="0" t="s">
        <v>927</v>
      </c>
      <c r="N2878" s="0" t="s">
        <v>1371</v>
      </c>
      <c r="O2878" s="0" t="s">
        <v>1665</v>
      </c>
      <c r="Q2878" s="198" t="n">
        <v>5000</v>
      </c>
      <c r="S2878" s="0" t="s">
        <v>1343</v>
      </c>
      <c r="T2878" s="0" t="s">
        <v>772</v>
      </c>
      <c r="U2878" s="200" t="n">
        <v>4.865</v>
      </c>
      <c r="V2878" s="0" t="s">
        <v>1735</v>
      </c>
      <c r="W2878" s="0" t="s">
        <v>1635</v>
      </c>
      <c r="X2878" s="0" t="s">
        <v>1636</v>
      </c>
      <c r="Y2878" s="0" t="s">
        <v>1376</v>
      </c>
      <c r="Z2878" s="0" t="s">
        <v>573</v>
      </c>
      <c r="AA2878" s="0" t="n">
        <v>790211</v>
      </c>
      <c r="AB2878" s="197" t="n">
        <v>37027.875</v>
      </c>
      <c r="AC2878" s="197" t="n">
        <v>37027.875</v>
      </c>
    </row>
    <row r="2879" customFormat="false" ht="12.75" hidden="false" customHeight="false" outlineLevel="0" collapsed="false">
      <c r="A2879" s="191" t="str">
        <f aca="false">B2879&amp;" "&amp;C2879&amp;" "&amp;D2879</f>
        <v>US Natural Gas Physical</v>
      </c>
      <c r="B2879" s="191" t="str">
        <f aca="false">IF((LEFT(N2879,2)="US"),"US","")</f>
        <v>US</v>
      </c>
      <c r="C2879" s="191" t="str">
        <f aca="false">M2879</f>
        <v>Natural Gas</v>
      </c>
      <c r="D2879" s="191" t="str">
        <f aca="false">IF(ISNUMBER(FIND("Phy",N2879))=TRUE(),"Physical","Financial")</f>
        <v>Physical</v>
      </c>
      <c r="E2879" s="191" t="n">
        <f aca="false">IF(VLOOKUP(S2879,'DD-Lookup'!$J$6:$L$50,3,FALSE())="Monthly",(YEAR(AC2879)-YEAR(AB2879))*12+MONTH(AC2879)-MONTH(AB2879)+1,(AC2879-AB2879+1))</f>
        <v>1</v>
      </c>
      <c r="F2879" s="220" t="n">
        <f aca="false">E2879*SUM(P2879:Q2879)</f>
        <v>10000</v>
      </c>
      <c r="G2879" s="196" t="n">
        <v>1247669</v>
      </c>
      <c r="H2879" s="197" t="n">
        <v>37026.3915509259</v>
      </c>
      <c r="I2879" s="0" t="s">
        <v>1251</v>
      </c>
      <c r="M2879" s="0" t="s">
        <v>927</v>
      </c>
      <c r="N2879" s="0" t="s">
        <v>1371</v>
      </c>
      <c r="O2879" s="0" t="s">
        <v>1372</v>
      </c>
      <c r="P2879" s="198" t="n">
        <v>10000</v>
      </c>
      <c r="S2879" s="0" t="s">
        <v>1343</v>
      </c>
      <c r="T2879" s="0" t="s">
        <v>772</v>
      </c>
      <c r="U2879" s="200" t="n">
        <v>4.55</v>
      </c>
      <c r="V2879" s="0" t="s">
        <v>1373</v>
      </c>
      <c r="W2879" s="0" t="s">
        <v>1374</v>
      </c>
      <c r="X2879" s="0" t="s">
        <v>1375</v>
      </c>
      <c r="Y2879" s="0" t="s">
        <v>1376</v>
      </c>
      <c r="Z2879" s="0" t="s">
        <v>573</v>
      </c>
      <c r="AA2879" s="0" t="n">
        <v>790212</v>
      </c>
      <c r="AB2879" s="197" t="n">
        <v>37027.875</v>
      </c>
      <c r="AC2879" s="197" t="n">
        <v>37027.875</v>
      </c>
    </row>
    <row r="2880" customFormat="false" ht="12.75" hidden="false" customHeight="false" outlineLevel="0" collapsed="false">
      <c r="A2880" s="191" t="str">
        <f aca="false">B2880&amp;" "&amp;C2880&amp;" "&amp;D2880</f>
        <v>US Natural Gas Financial</v>
      </c>
      <c r="B2880" s="191" t="str">
        <f aca="false">IF((LEFT(N2880,2)="US"),"US","")</f>
        <v>US</v>
      </c>
      <c r="C2880" s="191" t="str">
        <f aca="false">M2880</f>
        <v>Natural Gas</v>
      </c>
      <c r="D2880" s="191" t="str">
        <f aca="false">IF(ISNUMBER(FIND("Phy",N2880))=TRUE(),"Physical","Financial")</f>
        <v>Financial</v>
      </c>
      <c r="E2880" s="191" t="n">
        <f aca="false">IF(VLOOKUP(S2880,'DD-Lookup'!$J$6:$L$50,3,FALSE())="Monthly",(YEAR(AC2880)-YEAR(AB2880))*12+MONTH(AC2880)-MONTH(AB2880)+1,(AC2880-AB2880+1))</f>
        <v>30</v>
      </c>
      <c r="F2880" s="220" t="n">
        <f aca="false">E2880*SUM(P2880:Q2880)</f>
        <v>150000</v>
      </c>
      <c r="G2880" s="196" t="n">
        <v>1247671</v>
      </c>
      <c r="H2880" s="197" t="n">
        <v>37026.3915740741</v>
      </c>
      <c r="I2880" s="0" t="s">
        <v>1383</v>
      </c>
      <c r="M2880" s="0" t="s">
        <v>927</v>
      </c>
      <c r="N2880" s="0" t="s">
        <v>1399</v>
      </c>
      <c r="O2880" s="0" t="s">
        <v>2186</v>
      </c>
      <c r="Q2880" s="198" t="n">
        <v>5000</v>
      </c>
      <c r="S2880" s="0" t="s">
        <v>1343</v>
      </c>
      <c r="T2880" s="0" t="s">
        <v>772</v>
      </c>
      <c r="U2880" s="200" t="n">
        <v>-0.77</v>
      </c>
      <c r="V2880" s="0" t="s">
        <v>2891</v>
      </c>
      <c r="W2880" s="0" t="s">
        <v>2187</v>
      </c>
      <c r="X2880" s="0" t="s">
        <v>2188</v>
      </c>
      <c r="Y2880" s="0" t="s">
        <v>893</v>
      </c>
      <c r="Z2880" s="0" t="s">
        <v>573</v>
      </c>
      <c r="AA2880" s="0" t="s">
        <v>2892</v>
      </c>
      <c r="AB2880" s="197" t="n">
        <v>37043.875</v>
      </c>
      <c r="AC2880" s="197" t="n">
        <v>37072.875</v>
      </c>
      <c r="AD2880" s="0" t="n">
        <f aca="false">(AC2880-AB2880+1)*SUM(P2880:Q2880)</f>
        <v>150000</v>
      </c>
    </row>
    <row r="2881" customFormat="false" ht="12.75" hidden="false" customHeight="false" outlineLevel="0" collapsed="false">
      <c r="A2881" s="191" t="str">
        <f aca="false">B2881&amp;" "&amp;C2881&amp;" "&amp;D2881</f>
        <v>US Natural Gas Physical</v>
      </c>
      <c r="B2881" s="191" t="str">
        <f aca="false">IF((LEFT(N2881,2)="US"),"US","")</f>
        <v>US</v>
      </c>
      <c r="C2881" s="191" t="str">
        <f aca="false">M2881</f>
        <v>Natural Gas</v>
      </c>
      <c r="D2881" s="191" t="str">
        <f aca="false">IF(ISNUMBER(FIND("Phy",N2881))=TRUE(),"Physical","Financial")</f>
        <v>Physical</v>
      </c>
      <c r="E2881" s="191" t="n">
        <f aca="false">IF(VLOOKUP(S2881,'DD-Lookup'!$J$6:$L$50,3,FALSE())="Monthly",(YEAR(AC2881)-YEAR(AB2881))*12+MONTH(AC2881)-MONTH(AB2881)+1,(AC2881-AB2881+1))</f>
        <v>1</v>
      </c>
      <c r="F2881" s="220" t="n">
        <f aca="false">E2881*SUM(P2881:Q2881)</f>
        <v>10000</v>
      </c>
      <c r="G2881" s="196" t="n">
        <v>1247670</v>
      </c>
      <c r="H2881" s="197" t="n">
        <v>37026.3915740741</v>
      </c>
      <c r="I2881" s="0" t="s">
        <v>1251</v>
      </c>
      <c r="M2881" s="0" t="s">
        <v>927</v>
      </c>
      <c r="N2881" s="0" t="s">
        <v>1371</v>
      </c>
      <c r="O2881" s="0" t="s">
        <v>1566</v>
      </c>
      <c r="Q2881" s="198" t="n">
        <v>10000</v>
      </c>
      <c r="S2881" s="0" t="s">
        <v>1343</v>
      </c>
      <c r="T2881" s="0" t="s">
        <v>772</v>
      </c>
      <c r="U2881" s="200" t="n">
        <v>4.425</v>
      </c>
      <c r="V2881" s="0" t="s">
        <v>1937</v>
      </c>
      <c r="W2881" s="0" t="s">
        <v>1567</v>
      </c>
      <c r="X2881" s="0" t="s">
        <v>1568</v>
      </c>
      <c r="Y2881" s="0" t="s">
        <v>1376</v>
      </c>
      <c r="Z2881" s="0" t="s">
        <v>573</v>
      </c>
      <c r="AA2881" s="0" t="n">
        <v>790214</v>
      </c>
      <c r="AB2881" s="197" t="n">
        <v>37027.875</v>
      </c>
      <c r="AC2881" s="197" t="n">
        <v>37027.875</v>
      </c>
    </row>
    <row r="2882" customFormat="false" ht="12.75" hidden="false" customHeight="false" outlineLevel="0" collapsed="false">
      <c r="A2882" s="191" t="str">
        <f aca="false">B2882&amp;" "&amp;C2882&amp;" "&amp;D2882</f>
        <v>US Natural Gas Physical</v>
      </c>
      <c r="B2882" s="191" t="str">
        <f aca="false">IF((LEFT(N2882,2)="US"),"US","")</f>
        <v>US</v>
      </c>
      <c r="C2882" s="191" t="str">
        <f aca="false">M2882</f>
        <v>Natural Gas</v>
      </c>
      <c r="D2882" s="191" t="str">
        <f aca="false">IF(ISNUMBER(FIND("Phy",N2882))=TRUE(),"Physical","Financial")</f>
        <v>Physical</v>
      </c>
      <c r="E2882" s="191" t="n">
        <f aca="false">IF(VLOOKUP(S2882,'DD-Lookup'!$J$6:$L$50,3,FALSE())="Monthly",(YEAR(AC2882)-YEAR(AB2882))*12+MONTH(AC2882)-MONTH(AB2882)+1,(AC2882-AB2882+1))</f>
        <v>1</v>
      </c>
      <c r="F2882" s="220" t="n">
        <f aca="false">E2882*SUM(P2882:Q2882)</f>
        <v>5000</v>
      </c>
      <c r="G2882" s="196" t="n">
        <v>1247672</v>
      </c>
      <c r="H2882" s="197" t="n">
        <v>37026.3916087963</v>
      </c>
      <c r="I2882" s="0" t="s">
        <v>1187</v>
      </c>
      <c r="M2882" s="0" t="s">
        <v>927</v>
      </c>
      <c r="N2882" s="0" t="s">
        <v>1371</v>
      </c>
      <c r="O2882" s="0" t="s">
        <v>1436</v>
      </c>
      <c r="P2882" s="198" t="n">
        <v>5000</v>
      </c>
      <c r="S2882" s="0" t="s">
        <v>1343</v>
      </c>
      <c r="T2882" s="0" t="s">
        <v>772</v>
      </c>
      <c r="U2882" s="200" t="n">
        <v>4.325</v>
      </c>
      <c r="V2882" s="0" t="s">
        <v>2292</v>
      </c>
      <c r="W2882" s="0" t="s">
        <v>1424</v>
      </c>
      <c r="X2882" s="0" t="s">
        <v>1425</v>
      </c>
      <c r="Y2882" s="0" t="s">
        <v>1376</v>
      </c>
      <c r="Z2882" s="0" t="s">
        <v>573</v>
      </c>
      <c r="AA2882" s="0" t="n">
        <v>790215</v>
      </c>
      <c r="AB2882" s="197" t="n">
        <v>37027.875</v>
      </c>
      <c r="AC2882" s="197" t="n">
        <v>37027.875</v>
      </c>
    </row>
    <row r="2883" customFormat="false" ht="12.75" hidden="false" customHeight="false" outlineLevel="0" collapsed="false">
      <c r="A2883" s="191" t="str">
        <f aca="false">B2883&amp;" "&amp;C2883&amp;" "&amp;D2883</f>
        <v>US Natural Gas Physical</v>
      </c>
      <c r="B2883" s="191" t="str">
        <f aca="false">IF((LEFT(N2883,2)="US"),"US","")</f>
        <v>US</v>
      </c>
      <c r="C2883" s="191" t="str">
        <f aca="false">M2883</f>
        <v>Natural Gas</v>
      </c>
      <c r="D2883" s="191" t="str">
        <f aca="false">IF(ISNUMBER(FIND("Phy",N2883))=TRUE(),"Physical","Financial")</f>
        <v>Physical</v>
      </c>
      <c r="E2883" s="191" t="n">
        <f aca="false">IF(VLOOKUP(S2883,'DD-Lookup'!$J$6:$L$50,3,FALSE())="Monthly",(YEAR(AC2883)-YEAR(AB2883))*12+MONTH(AC2883)-MONTH(AB2883)+1,(AC2883-AB2883+1))</f>
        <v>1</v>
      </c>
      <c r="F2883" s="220" t="n">
        <f aca="false">E2883*SUM(P2883:Q2883)</f>
        <v>10000</v>
      </c>
      <c r="G2883" s="196" t="n">
        <v>1247674</v>
      </c>
      <c r="H2883" s="197" t="n">
        <v>37026.3916203704</v>
      </c>
      <c r="I2883" s="0" t="s">
        <v>1377</v>
      </c>
      <c r="M2883" s="0" t="s">
        <v>927</v>
      </c>
      <c r="N2883" s="0" t="s">
        <v>1371</v>
      </c>
      <c r="O2883" s="0" t="s">
        <v>1457</v>
      </c>
      <c r="P2883" s="198" t="n">
        <v>10000</v>
      </c>
      <c r="S2883" s="0" t="s">
        <v>1343</v>
      </c>
      <c r="T2883" s="0" t="s">
        <v>772</v>
      </c>
      <c r="U2883" s="200" t="n">
        <v>4.395</v>
      </c>
      <c r="V2883" s="0" t="s">
        <v>1458</v>
      </c>
      <c r="W2883" s="0" t="s">
        <v>1459</v>
      </c>
      <c r="X2883" s="0" t="s">
        <v>1460</v>
      </c>
      <c r="Y2883" s="0" t="s">
        <v>1376</v>
      </c>
      <c r="Z2883" s="0" t="s">
        <v>573</v>
      </c>
      <c r="AA2883" s="0" t="n">
        <v>790217</v>
      </c>
      <c r="AB2883" s="197" t="n">
        <v>37027.875</v>
      </c>
      <c r="AC2883" s="197" t="n">
        <v>37027.875</v>
      </c>
    </row>
    <row r="2884" customFormat="false" ht="12.75" hidden="false" customHeight="false" outlineLevel="0" collapsed="false">
      <c r="A2884" s="191" t="str">
        <f aca="false">B2884&amp;" "&amp;C2884&amp;" "&amp;D2884</f>
        <v>US Natural Gas Physical</v>
      </c>
      <c r="B2884" s="191" t="str">
        <f aca="false">IF((LEFT(N2884,2)="US"),"US","")</f>
        <v>US</v>
      </c>
      <c r="C2884" s="191" t="str">
        <f aca="false">M2884</f>
        <v>Natural Gas</v>
      </c>
      <c r="D2884" s="191" t="str">
        <f aca="false">IF(ISNUMBER(FIND("Phy",N2884))=TRUE(),"Physical","Financial")</f>
        <v>Physical</v>
      </c>
      <c r="E2884" s="191" t="n">
        <f aca="false">IF(VLOOKUP(S2884,'DD-Lookup'!$J$6:$L$50,3,FALSE())="Monthly",(YEAR(AC2884)-YEAR(AB2884))*12+MONTH(AC2884)-MONTH(AB2884)+1,(AC2884-AB2884+1))</f>
        <v>1</v>
      </c>
      <c r="F2884" s="220" t="n">
        <f aca="false">E2884*SUM(P2884:Q2884)</f>
        <v>5000</v>
      </c>
      <c r="G2884" s="196" t="n">
        <v>1247673</v>
      </c>
      <c r="H2884" s="197" t="n">
        <v>37026.3916203704</v>
      </c>
      <c r="I2884" s="0" t="s">
        <v>1180</v>
      </c>
      <c r="M2884" s="0" t="s">
        <v>927</v>
      </c>
      <c r="N2884" s="0" t="s">
        <v>1371</v>
      </c>
      <c r="O2884" s="0" t="s">
        <v>1633</v>
      </c>
      <c r="Q2884" s="198" t="n">
        <v>5000</v>
      </c>
      <c r="S2884" s="0" t="s">
        <v>1343</v>
      </c>
      <c r="T2884" s="0" t="s">
        <v>772</v>
      </c>
      <c r="U2884" s="200" t="n">
        <v>4.825</v>
      </c>
      <c r="V2884" s="0" t="s">
        <v>2887</v>
      </c>
      <c r="W2884" s="0" t="s">
        <v>1635</v>
      </c>
      <c r="X2884" s="0" t="s">
        <v>1636</v>
      </c>
      <c r="Y2884" s="0" t="s">
        <v>1376</v>
      </c>
      <c r="Z2884" s="0" t="s">
        <v>573</v>
      </c>
      <c r="AA2884" s="0" t="n">
        <v>790216</v>
      </c>
      <c r="AB2884" s="197" t="n">
        <v>37027.875</v>
      </c>
      <c r="AC2884" s="197" t="n">
        <v>37027.875</v>
      </c>
    </row>
    <row r="2885" customFormat="false" ht="12.75" hidden="false" customHeight="false" outlineLevel="0" collapsed="false">
      <c r="A2885" s="191" t="str">
        <f aca="false">B2885&amp;" "&amp;C2885&amp;" "&amp;D2885</f>
        <v>US Natural Gas Physical</v>
      </c>
      <c r="B2885" s="191" t="str">
        <f aca="false">IF((LEFT(N2885,2)="US"),"US","")</f>
        <v>US</v>
      </c>
      <c r="C2885" s="191" t="str">
        <f aca="false">M2885</f>
        <v>Natural Gas</v>
      </c>
      <c r="D2885" s="191" t="str">
        <f aca="false">IF(ISNUMBER(FIND("Phy",N2885))=TRUE(),"Physical","Financial")</f>
        <v>Physical</v>
      </c>
      <c r="E2885" s="191" t="n">
        <f aca="false">IF(VLOOKUP(S2885,'DD-Lookup'!$J$6:$L$50,3,FALSE())="Monthly",(YEAR(AC2885)-YEAR(AB2885))*12+MONTH(AC2885)-MONTH(AB2885)+1,(AC2885-AB2885+1))</f>
        <v>1</v>
      </c>
      <c r="F2885" s="220" t="n">
        <f aca="false">E2885*SUM(P2885:Q2885)</f>
        <v>1390</v>
      </c>
      <c r="G2885" s="196" t="n">
        <v>1247675</v>
      </c>
      <c r="H2885" s="197" t="n">
        <v>37026.3916550926</v>
      </c>
      <c r="I2885" s="0" t="s">
        <v>1352</v>
      </c>
      <c r="M2885" s="0" t="s">
        <v>927</v>
      </c>
      <c r="N2885" s="0" t="s">
        <v>1371</v>
      </c>
      <c r="O2885" s="0" t="s">
        <v>1435</v>
      </c>
      <c r="Q2885" s="198" t="n">
        <v>1390</v>
      </c>
      <c r="S2885" s="0" t="s">
        <v>1343</v>
      </c>
      <c r="T2885" s="0" t="s">
        <v>772</v>
      </c>
      <c r="U2885" s="200" t="n">
        <v>4.305</v>
      </c>
      <c r="V2885" s="0" t="s">
        <v>2585</v>
      </c>
      <c r="W2885" s="0" t="s">
        <v>1424</v>
      </c>
      <c r="X2885" s="0" t="s">
        <v>1425</v>
      </c>
      <c r="Y2885" s="0" t="s">
        <v>1376</v>
      </c>
      <c r="Z2885" s="0" t="s">
        <v>573</v>
      </c>
      <c r="AA2885" s="0" t="n">
        <v>790218</v>
      </c>
      <c r="AB2885" s="197" t="n">
        <v>37027.875</v>
      </c>
      <c r="AC2885" s="197" t="n">
        <v>37027.875</v>
      </c>
    </row>
    <row r="2886" customFormat="false" ht="12.75" hidden="false" customHeight="false" outlineLevel="0" collapsed="false">
      <c r="A2886" s="191" t="str">
        <f aca="false">B2886&amp;" "&amp;C2886&amp;" "&amp;D2886</f>
        <v>US Natural Gas Physical</v>
      </c>
      <c r="B2886" s="191" t="str">
        <f aca="false">IF((LEFT(N2886,2)="US"),"US","")</f>
        <v>US</v>
      </c>
      <c r="C2886" s="191" t="str">
        <f aca="false">M2886</f>
        <v>Natural Gas</v>
      </c>
      <c r="D2886" s="191" t="str">
        <f aca="false">IF(ISNUMBER(FIND("Phy",N2886))=TRUE(),"Physical","Financial")</f>
        <v>Physical</v>
      </c>
      <c r="E2886" s="191" t="n">
        <f aca="false">IF(VLOOKUP(S2886,'DD-Lookup'!$J$6:$L$50,3,FALSE())="Monthly",(YEAR(AC2886)-YEAR(AB2886))*12+MONTH(AC2886)-MONTH(AB2886)+1,(AC2886-AB2886+1))</f>
        <v>1</v>
      </c>
      <c r="F2886" s="220" t="n">
        <f aca="false">E2886*SUM(P2886:Q2886)</f>
        <v>2000</v>
      </c>
      <c r="G2886" s="196" t="n">
        <v>1247676</v>
      </c>
      <c r="H2886" s="197" t="n">
        <v>37026.3917013889</v>
      </c>
      <c r="I2886" s="0" t="s">
        <v>2893</v>
      </c>
      <c r="M2886" s="0" t="s">
        <v>927</v>
      </c>
      <c r="N2886" s="0" t="s">
        <v>1371</v>
      </c>
      <c r="O2886" s="0" t="s">
        <v>1665</v>
      </c>
      <c r="P2886" s="198" t="n">
        <v>2000</v>
      </c>
      <c r="S2886" s="0" t="s">
        <v>1343</v>
      </c>
      <c r="T2886" s="0" t="s">
        <v>772</v>
      </c>
      <c r="U2886" s="200" t="n">
        <v>4.85</v>
      </c>
      <c r="V2886" s="0" t="s">
        <v>2894</v>
      </c>
      <c r="W2886" s="0" t="s">
        <v>1635</v>
      </c>
      <c r="X2886" s="0" t="s">
        <v>1636</v>
      </c>
      <c r="Y2886" s="0" t="s">
        <v>1376</v>
      </c>
      <c r="Z2886" s="0" t="s">
        <v>573</v>
      </c>
      <c r="AA2886" s="0" t="n">
        <v>790219</v>
      </c>
      <c r="AB2886" s="197" t="n">
        <v>37027.875</v>
      </c>
      <c r="AC2886" s="197" t="n">
        <v>37027.875</v>
      </c>
    </row>
    <row r="2887" customFormat="false" ht="12.75" hidden="false" customHeight="false" outlineLevel="0" collapsed="false">
      <c r="A2887" s="191" t="str">
        <f aca="false">B2887&amp;" "&amp;C2887&amp;" "&amp;D2887</f>
        <v>US Natural Gas Physical</v>
      </c>
      <c r="B2887" s="191" t="str">
        <f aca="false">IF((LEFT(N2887,2)="US"),"US","")</f>
        <v>US</v>
      </c>
      <c r="C2887" s="191" t="str">
        <f aca="false">M2887</f>
        <v>Natural Gas</v>
      </c>
      <c r="D2887" s="191" t="str">
        <f aca="false">IF(ISNUMBER(FIND("Phy",N2887))=TRUE(),"Physical","Financial")</f>
        <v>Physical</v>
      </c>
      <c r="E2887" s="191" t="n">
        <f aca="false">IF(VLOOKUP(S2887,'DD-Lookup'!$J$6:$L$50,3,FALSE())="Monthly",(YEAR(AC2887)-YEAR(AB2887))*12+MONTH(AC2887)-MONTH(AB2887)+1,(AC2887-AB2887+1))</f>
        <v>1</v>
      </c>
      <c r="F2887" s="220" t="n">
        <f aca="false">E2887*SUM(P2887:Q2887)</f>
        <v>5000</v>
      </c>
      <c r="G2887" s="196" t="n">
        <v>1247678</v>
      </c>
      <c r="H2887" s="197" t="n">
        <v>37026.3917708333</v>
      </c>
      <c r="I2887" s="0" t="s">
        <v>609</v>
      </c>
      <c r="M2887" s="0" t="s">
        <v>927</v>
      </c>
      <c r="N2887" s="0" t="s">
        <v>1371</v>
      </c>
      <c r="O2887" s="0" t="s">
        <v>1967</v>
      </c>
      <c r="Q2887" s="198" t="n">
        <v>5000</v>
      </c>
      <c r="S2887" s="0" t="s">
        <v>1343</v>
      </c>
      <c r="T2887" s="0" t="s">
        <v>772</v>
      </c>
      <c r="U2887" s="200" t="n">
        <v>4.36</v>
      </c>
      <c r="V2887" s="0" t="s">
        <v>1832</v>
      </c>
      <c r="W2887" s="0" t="s">
        <v>1459</v>
      </c>
      <c r="X2887" s="0" t="s">
        <v>1460</v>
      </c>
      <c r="Y2887" s="0" t="s">
        <v>1376</v>
      </c>
      <c r="Z2887" s="0" t="s">
        <v>573</v>
      </c>
      <c r="AA2887" s="0" t="n">
        <v>790220</v>
      </c>
      <c r="AB2887" s="197" t="n">
        <v>37027.875</v>
      </c>
      <c r="AC2887" s="197" t="n">
        <v>37027.875</v>
      </c>
    </row>
    <row r="2888" customFormat="false" ht="12.75" hidden="false" customHeight="false" outlineLevel="0" collapsed="false">
      <c r="A2888" s="191" t="str">
        <f aca="false">B2888&amp;" "&amp;C2888&amp;" "&amp;D2888</f>
        <v>US Natural Gas Financial</v>
      </c>
      <c r="B2888" s="191" t="str">
        <f aca="false">IF((LEFT(N2888,2)="US"),"US","")</f>
        <v>US</v>
      </c>
      <c r="C2888" s="191" t="str">
        <f aca="false">M2888</f>
        <v>Natural Gas</v>
      </c>
      <c r="D2888" s="191" t="str">
        <f aca="false">IF(ISNUMBER(FIND("Phy",N2888))=TRUE(),"Physical","Financial")</f>
        <v>Financial</v>
      </c>
      <c r="E2888" s="191" t="n">
        <f aca="false">IF(VLOOKUP(S2888,'DD-Lookup'!$J$6:$L$50,3,FALSE())="Monthly",(YEAR(AC2888)-YEAR(AB2888))*12+MONTH(AC2888)-MONTH(AB2888)+1,(AC2888-AB2888+1))</f>
        <v>16</v>
      </c>
      <c r="F2888" s="220" t="n">
        <f aca="false">E2888*SUM(P2888:Q2888)</f>
        <v>80000</v>
      </c>
      <c r="G2888" s="196" t="n">
        <v>1247679</v>
      </c>
      <c r="H2888" s="197" t="n">
        <v>37026.3917939815</v>
      </c>
      <c r="I2888" s="0" t="s">
        <v>1383</v>
      </c>
      <c r="M2888" s="0" t="s">
        <v>927</v>
      </c>
      <c r="N2888" s="0" t="s">
        <v>1341</v>
      </c>
      <c r="O2888" s="0" t="s">
        <v>1993</v>
      </c>
      <c r="Q2888" s="198" t="n">
        <v>5000</v>
      </c>
      <c r="S2888" s="0" t="s">
        <v>1343</v>
      </c>
      <c r="T2888" s="0" t="s">
        <v>772</v>
      </c>
      <c r="U2888" s="200" t="n">
        <v>4.825</v>
      </c>
      <c r="V2888" s="0" t="s">
        <v>2861</v>
      </c>
      <c r="W2888" s="0" t="s">
        <v>1635</v>
      </c>
      <c r="X2888" s="0" t="s">
        <v>1829</v>
      </c>
      <c r="Y2888" s="0" t="s">
        <v>893</v>
      </c>
      <c r="Z2888" s="0" t="s">
        <v>573</v>
      </c>
      <c r="AA2888" s="0" t="s">
        <v>2895</v>
      </c>
      <c r="AB2888" s="197" t="n">
        <v>37027.875</v>
      </c>
      <c r="AC2888" s="197" t="n">
        <v>37042.875</v>
      </c>
      <c r="AD2888" s="0" t="n">
        <f aca="false">(AC2888-AB2888+1)*SUM(P2888:Q2888)</f>
        <v>80000</v>
      </c>
    </row>
    <row r="2889" customFormat="false" ht="12.75" hidden="false" customHeight="false" outlineLevel="0" collapsed="false">
      <c r="A2889" s="191" t="str">
        <f aca="false">B2889&amp;" "&amp;C2889&amp;" "&amp;D2889</f>
        <v>US Natural Gas Physical</v>
      </c>
      <c r="B2889" s="191" t="str">
        <f aca="false">IF((LEFT(N2889,2)="US"),"US","")</f>
        <v>US</v>
      </c>
      <c r="C2889" s="191" t="str">
        <f aca="false">M2889</f>
        <v>Natural Gas</v>
      </c>
      <c r="D2889" s="191" t="str">
        <f aca="false">IF(ISNUMBER(FIND("Phy",N2889))=TRUE(),"Physical","Financial")</f>
        <v>Physical</v>
      </c>
      <c r="E2889" s="191" t="n">
        <f aca="false">IF(VLOOKUP(S2889,'DD-Lookup'!$J$6:$L$50,3,FALSE())="Monthly",(YEAR(AC2889)-YEAR(AB2889))*12+MONTH(AC2889)-MONTH(AB2889)+1,(AC2889-AB2889+1))</f>
        <v>1</v>
      </c>
      <c r="F2889" s="220" t="n">
        <f aca="false">E2889*SUM(P2889:Q2889)</f>
        <v>2436</v>
      </c>
      <c r="G2889" s="196" t="n">
        <v>1247681</v>
      </c>
      <c r="H2889" s="197" t="n">
        <v>37026.3918402778</v>
      </c>
      <c r="I2889" s="0" t="s">
        <v>609</v>
      </c>
      <c r="M2889" s="0" t="s">
        <v>927</v>
      </c>
      <c r="N2889" s="0" t="s">
        <v>1371</v>
      </c>
      <c r="O2889" s="0" t="s">
        <v>1696</v>
      </c>
      <c r="P2889" s="198" t="n">
        <v>2436</v>
      </c>
      <c r="S2889" s="0" t="s">
        <v>1343</v>
      </c>
      <c r="T2889" s="0" t="s">
        <v>772</v>
      </c>
      <c r="U2889" s="200" t="n">
        <v>4.38</v>
      </c>
      <c r="V2889" s="0" t="s">
        <v>1681</v>
      </c>
      <c r="W2889" s="0" t="s">
        <v>1567</v>
      </c>
      <c r="X2889" s="0" t="s">
        <v>1683</v>
      </c>
      <c r="Y2889" s="0" t="s">
        <v>1376</v>
      </c>
      <c r="Z2889" s="0" t="s">
        <v>573</v>
      </c>
      <c r="AA2889" s="0" t="n">
        <v>790222</v>
      </c>
      <c r="AB2889" s="197" t="n">
        <v>37027.875</v>
      </c>
      <c r="AC2889" s="197" t="n">
        <v>37027.875</v>
      </c>
    </row>
    <row r="2890" customFormat="false" ht="12.75" hidden="false" customHeight="false" outlineLevel="0" collapsed="false">
      <c r="A2890" s="191" t="str">
        <f aca="false">B2890&amp;" "&amp;C2890&amp;" "&amp;D2890</f>
        <v> Natural Gas Physical</v>
      </c>
      <c r="B2890" s="191" t="str">
        <f aca="false">IF((LEFT(N2890,2)="US"),"US","")</f>
        <v/>
      </c>
      <c r="C2890" s="191" t="str">
        <f aca="false">M2890</f>
        <v>Natural Gas</v>
      </c>
      <c r="D2890" s="191" t="str">
        <f aca="false">IF(ISNUMBER(FIND("Phy",N2890))=TRUE(),"Physical","Financial")</f>
        <v>Physical</v>
      </c>
      <c r="E2890" s="191" t="n">
        <f aca="false">IF(VLOOKUP(S2890,'DD-Lookup'!$J$6:$L$50,3,FALSE())="Monthly",(YEAR(AC2890)-YEAR(AB2890))*12+MONTH(AC2890)-MONTH(AB2890)+1,(AC2890-AB2890+1))</f>
        <v>1</v>
      </c>
      <c r="F2890" s="220" t="n">
        <f aca="false">E2890*SUM(P2890:Q2890)</f>
        <v>5000</v>
      </c>
      <c r="G2890" s="196" t="n">
        <v>1247682</v>
      </c>
      <c r="H2890" s="197" t="n">
        <v>37026.391875</v>
      </c>
      <c r="I2890" s="0" t="s">
        <v>2262</v>
      </c>
      <c r="M2890" s="0" t="s">
        <v>927</v>
      </c>
      <c r="N2890" s="0" t="s">
        <v>1719</v>
      </c>
      <c r="O2890" s="0" t="s">
        <v>2300</v>
      </c>
      <c r="Q2890" s="198" t="n">
        <v>5000</v>
      </c>
      <c r="S2890" s="0" t="s">
        <v>327</v>
      </c>
      <c r="T2890" s="0" t="s">
        <v>1721</v>
      </c>
      <c r="U2890" s="200" t="n">
        <v>6.065</v>
      </c>
      <c r="V2890" s="0" t="s">
        <v>2426</v>
      </c>
      <c r="W2890" s="0" t="s">
        <v>1723</v>
      </c>
      <c r="X2890" s="0" t="s">
        <v>1724</v>
      </c>
      <c r="Y2890" s="0" t="s">
        <v>1376</v>
      </c>
      <c r="Z2890" s="0" t="s">
        <v>646</v>
      </c>
      <c r="AA2890" s="0" t="n">
        <v>790223</v>
      </c>
      <c r="AB2890" s="197" t="n">
        <v>37027.875</v>
      </c>
      <c r="AC2890" s="197" t="n">
        <v>37027.875</v>
      </c>
    </row>
    <row r="2891" customFormat="false" ht="12.75" hidden="false" customHeight="false" outlineLevel="0" collapsed="false">
      <c r="A2891" s="191" t="str">
        <f aca="false">B2891&amp;" "&amp;C2891&amp;" "&amp;D2891</f>
        <v>US Natural Gas Physical</v>
      </c>
      <c r="B2891" s="191" t="str">
        <f aca="false">IF((LEFT(N2891,2)="US"),"US","")</f>
        <v>US</v>
      </c>
      <c r="C2891" s="191" t="str">
        <f aca="false">M2891</f>
        <v>Natural Gas</v>
      </c>
      <c r="D2891" s="191" t="str">
        <f aca="false">IF(ISNUMBER(FIND("Phy",N2891))=TRUE(),"Physical","Financial")</f>
        <v>Physical</v>
      </c>
      <c r="E2891" s="191" t="n">
        <f aca="false">IF(VLOOKUP(S2891,'DD-Lookup'!$J$6:$L$50,3,FALSE())="Monthly",(YEAR(AC2891)-YEAR(AB2891))*12+MONTH(AC2891)-MONTH(AB2891)+1,(AC2891-AB2891+1))</f>
        <v>1</v>
      </c>
      <c r="F2891" s="220" t="n">
        <f aca="false">E2891*SUM(P2891:Q2891)</f>
        <v>10000</v>
      </c>
      <c r="G2891" s="196" t="n">
        <v>1247683</v>
      </c>
      <c r="H2891" s="197" t="n">
        <v>37026.391875</v>
      </c>
      <c r="I2891" s="0" t="s">
        <v>1420</v>
      </c>
      <c r="M2891" s="0" t="s">
        <v>927</v>
      </c>
      <c r="N2891" s="0" t="s">
        <v>1371</v>
      </c>
      <c r="O2891" s="0" t="s">
        <v>1372</v>
      </c>
      <c r="P2891" s="198" t="n">
        <v>10000</v>
      </c>
      <c r="S2891" s="0" t="s">
        <v>1343</v>
      </c>
      <c r="T2891" s="0" t="s">
        <v>772</v>
      </c>
      <c r="U2891" s="200" t="n">
        <v>4.5488</v>
      </c>
      <c r="V2891" s="0" t="s">
        <v>1428</v>
      </c>
      <c r="W2891" s="0" t="s">
        <v>1374</v>
      </c>
      <c r="X2891" s="0" t="s">
        <v>1375</v>
      </c>
      <c r="Y2891" s="0" t="s">
        <v>1376</v>
      </c>
      <c r="Z2891" s="0" t="s">
        <v>573</v>
      </c>
      <c r="AA2891" s="0" t="n">
        <v>790224</v>
      </c>
      <c r="AB2891" s="197" t="n">
        <v>37027.875</v>
      </c>
      <c r="AC2891" s="197" t="n">
        <v>37027.875</v>
      </c>
    </row>
    <row r="2892" customFormat="false" ht="12.75" hidden="false" customHeight="false" outlineLevel="0" collapsed="false">
      <c r="A2892" s="191" t="str">
        <f aca="false">B2892&amp;" "&amp;C2892&amp;" "&amp;D2892</f>
        <v>US Natural Gas Physical</v>
      </c>
      <c r="B2892" s="191" t="str">
        <f aca="false">IF((LEFT(N2892,2)="US"),"US","")</f>
        <v>US</v>
      </c>
      <c r="C2892" s="191" t="str">
        <f aca="false">M2892</f>
        <v>Natural Gas</v>
      </c>
      <c r="D2892" s="191" t="str">
        <f aca="false">IF(ISNUMBER(FIND("Phy",N2892))=TRUE(),"Physical","Financial")</f>
        <v>Physical</v>
      </c>
      <c r="E2892" s="191" t="n">
        <f aca="false">IF(VLOOKUP(S2892,'DD-Lookup'!$J$6:$L$50,3,FALSE())="Monthly",(YEAR(AC2892)-YEAR(AB2892))*12+MONTH(AC2892)-MONTH(AB2892)+1,(AC2892-AB2892+1))</f>
        <v>1</v>
      </c>
      <c r="F2892" s="220" t="n">
        <f aca="false">E2892*SUM(P2892:Q2892)</f>
        <v>5000</v>
      </c>
      <c r="G2892" s="196" t="n">
        <v>1247684</v>
      </c>
      <c r="H2892" s="197" t="n">
        <v>37026.3918865741</v>
      </c>
      <c r="I2892" s="0" t="s">
        <v>625</v>
      </c>
      <c r="M2892" s="0" t="s">
        <v>927</v>
      </c>
      <c r="N2892" s="0" t="s">
        <v>1371</v>
      </c>
      <c r="O2892" s="0" t="s">
        <v>1457</v>
      </c>
      <c r="Q2892" s="198" t="n">
        <v>5000</v>
      </c>
      <c r="S2892" s="0" t="s">
        <v>1343</v>
      </c>
      <c r="T2892" s="0" t="s">
        <v>772</v>
      </c>
      <c r="U2892" s="200" t="n">
        <v>4.4</v>
      </c>
      <c r="V2892" s="0" t="s">
        <v>1496</v>
      </c>
      <c r="W2892" s="0" t="s">
        <v>1459</v>
      </c>
      <c r="X2892" s="0" t="s">
        <v>1460</v>
      </c>
      <c r="Y2892" s="0" t="s">
        <v>1376</v>
      </c>
      <c r="Z2892" s="0" t="s">
        <v>573</v>
      </c>
      <c r="AA2892" s="0" t="n">
        <v>790225</v>
      </c>
      <c r="AB2892" s="197" t="n">
        <v>37027.875</v>
      </c>
      <c r="AC2892" s="197" t="n">
        <v>37027.875</v>
      </c>
    </row>
    <row r="2893" customFormat="false" ht="12.75" hidden="false" customHeight="false" outlineLevel="0" collapsed="false">
      <c r="A2893" s="191" t="str">
        <f aca="false">B2893&amp;" "&amp;C2893&amp;" "&amp;D2893</f>
        <v>US Natural Gas Physical</v>
      </c>
      <c r="B2893" s="191" t="str">
        <f aca="false">IF((LEFT(N2893,2)="US"),"US","")</f>
        <v>US</v>
      </c>
      <c r="C2893" s="191" t="str">
        <f aca="false">M2893</f>
        <v>Natural Gas</v>
      </c>
      <c r="D2893" s="191" t="str">
        <f aca="false">IF(ISNUMBER(FIND("Phy",N2893))=TRUE(),"Physical","Financial")</f>
        <v>Physical</v>
      </c>
      <c r="E2893" s="191" t="n">
        <f aca="false">IF(VLOOKUP(S2893,'DD-Lookup'!$J$6:$L$50,3,FALSE())="Monthly",(YEAR(AC2893)-YEAR(AB2893))*12+MONTH(AC2893)-MONTH(AB2893)+1,(AC2893-AB2893+1))</f>
        <v>1</v>
      </c>
      <c r="F2893" s="220" t="n">
        <f aca="false">E2893*SUM(P2893:Q2893)</f>
        <v>2662</v>
      </c>
      <c r="G2893" s="196" t="n">
        <v>1247685</v>
      </c>
      <c r="H2893" s="197" t="n">
        <v>37026.3919097222</v>
      </c>
      <c r="I2893" s="0" t="s">
        <v>633</v>
      </c>
      <c r="M2893" s="0" t="s">
        <v>927</v>
      </c>
      <c r="N2893" s="0" t="s">
        <v>1371</v>
      </c>
      <c r="O2893" s="0" t="s">
        <v>1457</v>
      </c>
      <c r="P2893" s="198" t="n">
        <v>2662</v>
      </c>
      <c r="S2893" s="0" t="s">
        <v>1343</v>
      </c>
      <c r="T2893" s="0" t="s">
        <v>772</v>
      </c>
      <c r="U2893" s="200" t="n">
        <v>4.39</v>
      </c>
      <c r="V2893" s="0" t="s">
        <v>1959</v>
      </c>
      <c r="W2893" s="0" t="s">
        <v>1459</v>
      </c>
      <c r="X2893" s="0" t="s">
        <v>1460</v>
      </c>
      <c r="Y2893" s="0" t="s">
        <v>1376</v>
      </c>
      <c r="Z2893" s="0" t="s">
        <v>573</v>
      </c>
      <c r="AA2893" s="0" t="n">
        <v>790226</v>
      </c>
      <c r="AB2893" s="197" t="n">
        <v>37027.875</v>
      </c>
      <c r="AC2893" s="197" t="n">
        <v>37027.875</v>
      </c>
    </row>
    <row r="2894" customFormat="false" ht="12.75" hidden="false" customHeight="false" outlineLevel="0" collapsed="false">
      <c r="A2894" s="191" t="str">
        <f aca="false">B2894&amp;" "&amp;C2894&amp;" "&amp;D2894</f>
        <v>US Crude Financial</v>
      </c>
      <c r="B2894" s="191" t="str">
        <f aca="false">IF((LEFT(N2894,2)="US"),"US","")</f>
        <v>US</v>
      </c>
      <c r="C2894" s="191" t="str">
        <f aca="false">M2894</f>
        <v>Crude</v>
      </c>
      <c r="D2894" s="191" t="str">
        <f aca="false">IF(ISNUMBER(FIND("Phy",N2894))=TRUE(),"Physical","Financial")</f>
        <v>Financial</v>
      </c>
      <c r="E2894" s="191" t="n">
        <f aca="false">IF(VLOOKUP(S2894,'DD-Lookup'!$J$6:$L$50,3,FALSE())="Monthly",(YEAR(AC2894)-YEAR(AB2894))*12+MONTH(AC2894)-MONTH(AB2894)+1,(AC2894-AB2894+1))</f>
        <v>1</v>
      </c>
      <c r="F2894" s="220" t="n">
        <f aca="false">E2894*SUM(P2894:Q2894)</f>
        <v>50000</v>
      </c>
      <c r="G2894" s="196" t="n">
        <v>1247686</v>
      </c>
      <c r="H2894" s="197" t="n">
        <v>37026.3919212963</v>
      </c>
      <c r="I2894" s="0" t="s">
        <v>1137</v>
      </c>
      <c r="M2894" s="0" t="s">
        <v>60</v>
      </c>
      <c r="N2894" s="0" t="s">
        <v>1138</v>
      </c>
      <c r="O2894" s="0" t="s">
        <v>1139</v>
      </c>
      <c r="Q2894" s="198" t="n">
        <v>50000</v>
      </c>
      <c r="S2894" s="0" t="s">
        <v>1140</v>
      </c>
      <c r="T2894" s="0" t="s">
        <v>772</v>
      </c>
      <c r="U2894" s="200" t="n">
        <v>28.76</v>
      </c>
      <c r="V2894" s="0" t="s">
        <v>1671</v>
      </c>
      <c r="W2894" s="0" t="s">
        <v>1142</v>
      </c>
      <c r="X2894" s="0" t="s">
        <v>1143</v>
      </c>
      <c r="Y2894" s="0" t="s">
        <v>893</v>
      </c>
      <c r="Z2894" s="0" t="s">
        <v>573</v>
      </c>
      <c r="AA2894" s="0" t="s">
        <v>2896</v>
      </c>
      <c r="AB2894" s="197" t="n">
        <v>37043</v>
      </c>
      <c r="AC2894" s="197" t="n">
        <v>37072</v>
      </c>
    </row>
    <row r="2895" customFormat="false" ht="12.75" hidden="false" customHeight="false" outlineLevel="0" collapsed="false">
      <c r="A2895" s="191" t="str">
        <f aca="false">B2895&amp;" "&amp;C2895&amp;" "&amp;D2895</f>
        <v>US Natural Gas Physical</v>
      </c>
      <c r="B2895" s="191" t="str">
        <f aca="false">IF((LEFT(N2895,2)="US"),"US","")</f>
        <v>US</v>
      </c>
      <c r="C2895" s="191" t="str">
        <f aca="false">M2895</f>
        <v>Natural Gas</v>
      </c>
      <c r="D2895" s="191" t="str">
        <f aca="false">IF(ISNUMBER(FIND("Phy",N2895))=TRUE(),"Physical","Financial")</f>
        <v>Physical</v>
      </c>
      <c r="E2895" s="191" t="n">
        <f aca="false">IF(VLOOKUP(S2895,'DD-Lookup'!$J$6:$L$50,3,FALSE())="Monthly",(YEAR(AC2895)-YEAR(AB2895))*12+MONTH(AC2895)-MONTH(AB2895)+1,(AC2895-AB2895+1))</f>
        <v>1</v>
      </c>
      <c r="F2895" s="220" t="n">
        <f aca="false">E2895*SUM(P2895:Q2895)</f>
        <v>5000</v>
      </c>
      <c r="G2895" s="196" t="n">
        <v>1247687</v>
      </c>
      <c r="H2895" s="197" t="n">
        <v>37026.3919444445</v>
      </c>
      <c r="I2895" s="0" t="s">
        <v>625</v>
      </c>
      <c r="M2895" s="0" t="s">
        <v>927</v>
      </c>
      <c r="N2895" s="0" t="s">
        <v>1371</v>
      </c>
      <c r="O2895" s="0" t="s">
        <v>1457</v>
      </c>
      <c r="Q2895" s="198" t="n">
        <v>5000</v>
      </c>
      <c r="S2895" s="0" t="s">
        <v>1343</v>
      </c>
      <c r="T2895" s="0" t="s">
        <v>772</v>
      </c>
      <c r="U2895" s="200" t="n">
        <v>4.4</v>
      </c>
      <c r="V2895" s="0" t="s">
        <v>2449</v>
      </c>
      <c r="W2895" s="0" t="s">
        <v>1459</v>
      </c>
      <c r="X2895" s="0" t="s">
        <v>1460</v>
      </c>
      <c r="Y2895" s="0" t="s">
        <v>1376</v>
      </c>
      <c r="Z2895" s="0" t="s">
        <v>573</v>
      </c>
      <c r="AA2895" s="0" t="n">
        <v>790227</v>
      </c>
      <c r="AB2895" s="197" t="n">
        <v>37027.875</v>
      </c>
      <c r="AC2895" s="197" t="n">
        <v>37027.875</v>
      </c>
    </row>
    <row r="2896" customFormat="false" ht="12.75" hidden="false" customHeight="false" outlineLevel="0" collapsed="false">
      <c r="A2896" s="191" t="str">
        <f aca="false">B2896&amp;" "&amp;C2896&amp;" "&amp;D2896</f>
        <v>US Natural Gas Physical</v>
      </c>
      <c r="B2896" s="191" t="str">
        <f aca="false">IF((LEFT(N2896,2)="US"),"US","")</f>
        <v>US</v>
      </c>
      <c r="C2896" s="191" t="str">
        <f aca="false">M2896</f>
        <v>Natural Gas</v>
      </c>
      <c r="D2896" s="191" t="str">
        <f aca="false">IF(ISNUMBER(FIND("Phy",N2896))=TRUE(),"Physical","Financial")</f>
        <v>Physical</v>
      </c>
      <c r="E2896" s="191" t="n">
        <f aca="false">IF(VLOOKUP(S2896,'DD-Lookup'!$J$6:$L$50,3,FALSE())="Monthly",(YEAR(AC2896)-YEAR(AB2896))*12+MONTH(AC2896)-MONTH(AB2896)+1,(AC2896-AB2896+1))</f>
        <v>1</v>
      </c>
      <c r="F2896" s="220" t="n">
        <f aca="false">E2896*SUM(P2896:Q2896)</f>
        <v>5000</v>
      </c>
      <c r="G2896" s="196" t="n">
        <v>1247688</v>
      </c>
      <c r="H2896" s="197" t="n">
        <v>37026.3919560185</v>
      </c>
      <c r="I2896" s="0" t="s">
        <v>2434</v>
      </c>
      <c r="M2896" s="0" t="s">
        <v>927</v>
      </c>
      <c r="N2896" s="0" t="s">
        <v>1371</v>
      </c>
      <c r="O2896" s="0" t="s">
        <v>1703</v>
      </c>
      <c r="Q2896" s="198" t="n">
        <v>5000</v>
      </c>
      <c r="S2896" s="0" t="s">
        <v>1343</v>
      </c>
      <c r="T2896" s="0" t="s">
        <v>772</v>
      </c>
      <c r="U2896" s="200" t="n">
        <v>4.325</v>
      </c>
      <c r="V2896" s="0" t="s">
        <v>2435</v>
      </c>
      <c r="W2896" s="0" t="s">
        <v>1705</v>
      </c>
      <c r="X2896" s="0" t="s">
        <v>1676</v>
      </c>
      <c r="Y2896" s="0" t="s">
        <v>1376</v>
      </c>
      <c r="Z2896" s="0" t="s">
        <v>573</v>
      </c>
      <c r="AA2896" s="0" t="n">
        <v>790228</v>
      </c>
      <c r="AB2896" s="197" t="n">
        <v>37027.875</v>
      </c>
      <c r="AC2896" s="197" t="n">
        <v>37027.875</v>
      </c>
    </row>
    <row r="2897" customFormat="false" ht="12.75" hidden="false" customHeight="false" outlineLevel="0" collapsed="false">
      <c r="A2897" s="191" t="str">
        <f aca="false">B2897&amp;" "&amp;C2897&amp;" "&amp;D2897</f>
        <v>US Natural Gas Physical</v>
      </c>
      <c r="B2897" s="191" t="str">
        <f aca="false">IF((LEFT(N2897,2)="US"),"US","")</f>
        <v>US</v>
      </c>
      <c r="C2897" s="191" t="str">
        <f aca="false">M2897</f>
        <v>Natural Gas</v>
      </c>
      <c r="D2897" s="191" t="str">
        <f aca="false">IF(ISNUMBER(FIND("Phy",N2897))=TRUE(),"Physical","Financial")</f>
        <v>Physical</v>
      </c>
      <c r="E2897" s="191" t="n">
        <f aca="false">IF(VLOOKUP(S2897,'DD-Lookup'!$J$6:$L$50,3,FALSE())="Monthly",(YEAR(AC2897)-YEAR(AB2897))*12+MONTH(AC2897)-MONTH(AB2897)+1,(AC2897-AB2897+1))</f>
        <v>1</v>
      </c>
      <c r="F2897" s="220" t="n">
        <f aca="false">E2897*SUM(P2897:Q2897)</f>
        <v>5000</v>
      </c>
      <c r="G2897" s="196" t="n">
        <v>1247689</v>
      </c>
      <c r="H2897" s="197" t="n">
        <v>37026.3919907407</v>
      </c>
      <c r="I2897" s="0" t="s">
        <v>1362</v>
      </c>
      <c r="M2897" s="0" t="s">
        <v>927</v>
      </c>
      <c r="N2897" s="0" t="s">
        <v>1371</v>
      </c>
      <c r="O2897" s="0" t="s">
        <v>1703</v>
      </c>
      <c r="P2897" s="198" t="n">
        <v>5000</v>
      </c>
      <c r="S2897" s="0" t="s">
        <v>1343</v>
      </c>
      <c r="T2897" s="0" t="s">
        <v>772</v>
      </c>
      <c r="U2897" s="200" t="n">
        <v>4.3</v>
      </c>
      <c r="V2897" s="0" t="s">
        <v>1999</v>
      </c>
      <c r="W2897" s="0" t="s">
        <v>1705</v>
      </c>
      <c r="X2897" s="0" t="s">
        <v>1676</v>
      </c>
      <c r="Y2897" s="0" t="s">
        <v>1376</v>
      </c>
      <c r="Z2897" s="0" t="s">
        <v>573</v>
      </c>
      <c r="AA2897" s="0" t="n">
        <v>790229</v>
      </c>
      <c r="AB2897" s="197" t="n">
        <v>37027.875</v>
      </c>
      <c r="AC2897" s="197" t="n">
        <v>37027.875</v>
      </c>
    </row>
    <row r="2898" customFormat="false" ht="12.75" hidden="false" customHeight="false" outlineLevel="0" collapsed="false">
      <c r="A2898" s="191" t="str">
        <f aca="false">B2898&amp;" "&amp;C2898&amp;" "&amp;D2898</f>
        <v>US Natural Gas Financial</v>
      </c>
      <c r="B2898" s="191" t="str">
        <f aca="false">IF((LEFT(N2898,2)="US"),"US","")</f>
        <v>US</v>
      </c>
      <c r="C2898" s="191" t="str">
        <f aca="false">M2898</f>
        <v>Natural Gas</v>
      </c>
      <c r="D2898" s="191" t="str">
        <f aca="false">IF(ISNUMBER(FIND("Phy",N2898))=TRUE(),"Physical","Financial")</f>
        <v>Financial</v>
      </c>
      <c r="E2898" s="191" t="n">
        <f aca="false">IF(VLOOKUP(S2898,'DD-Lookup'!$J$6:$L$50,3,FALSE())="Monthly",(YEAR(AC2898)-YEAR(AB2898))*12+MONTH(AC2898)-MONTH(AB2898)+1,(AC2898-AB2898+1))</f>
        <v>153</v>
      </c>
      <c r="F2898" s="220" t="n">
        <f aca="false">E2898*SUM(P2898:Q2898)</f>
        <v>45900</v>
      </c>
      <c r="G2898" s="196" t="n">
        <v>1247690</v>
      </c>
      <c r="H2898" s="197" t="n">
        <v>37026.3920138889</v>
      </c>
      <c r="I2898" s="0" t="s">
        <v>1647</v>
      </c>
      <c r="M2898" s="0" t="s">
        <v>927</v>
      </c>
      <c r="N2898" s="0" t="s">
        <v>1399</v>
      </c>
      <c r="O2898" s="0" t="s">
        <v>2897</v>
      </c>
      <c r="Q2898" s="198" t="n">
        <v>300</v>
      </c>
      <c r="S2898" s="0" t="s">
        <v>1343</v>
      </c>
      <c r="T2898" s="0" t="s">
        <v>772</v>
      </c>
      <c r="U2898" s="200" t="n">
        <v>0.185</v>
      </c>
      <c r="V2898" s="0" t="s">
        <v>2898</v>
      </c>
      <c r="W2898" s="0" t="s">
        <v>1700</v>
      </c>
      <c r="X2898" s="0" t="s">
        <v>1701</v>
      </c>
      <c r="Y2898" s="0" t="s">
        <v>893</v>
      </c>
      <c r="Z2898" s="0" t="s">
        <v>573</v>
      </c>
      <c r="AA2898" s="0" t="s">
        <v>2899</v>
      </c>
      <c r="AB2898" s="197" t="n">
        <v>37043</v>
      </c>
      <c r="AC2898" s="197" t="n">
        <v>37195</v>
      </c>
      <c r="AD2898" s="0" t="n">
        <f aca="false">(AC2898-AB2898+1)*SUM(P2898:Q2898)</f>
        <v>45900</v>
      </c>
    </row>
    <row r="2899" customFormat="false" ht="12.75" hidden="false" customHeight="false" outlineLevel="0" collapsed="false">
      <c r="A2899" s="191" t="str">
        <f aca="false">B2899&amp;" "&amp;C2899&amp;" "&amp;D2899</f>
        <v>US Natural Gas Physical</v>
      </c>
      <c r="B2899" s="191" t="str">
        <f aca="false">IF((LEFT(N2899,2)="US"),"US","")</f>
        <v>US</v>
      </c>
      <c r="C2899" s="191" t="str">
        <f aca="false">M2899</f>
        <v>Natural Gas</v>
      </c>
      <c r="D2899" s="191" t="str">
        <f aca="false">IF(ISNUMBER(FIND("Phy",N2899))=TRUE(),"Physical","Financial")</f>
        <v>Physical</v>
      </c>
      <c r="E2899" s="191" t="n">
        <f aca="false">IF(VLOOKUP(S2899,'DD-Lookup'!$J$6:$L$50,3,FALSE())="Monthly",(YEAR(AC2899)-YEAR(AB2899))*12+MONTH(AC2899)-MONTH(AB2899)+1,(AC2899-AB2899+1))</f>
        <v>1</v>
      </c>
      <c r="F2899" s="220" t="n">
        <f aca="false">E2899*SUM(P2899:Q2899)</f>
        <v>5000</v>
      </c>
      <c r="G2899" s="196" t="n">
        <v>1247691</v>
      </c>
      <c r="H2899" s="197" t="n">
        <v>37026.3920486111</v>
      </c>
      <c r="I2899" s="0" t="s">
        <v>2434</v>
      </c>
      <c r="M2899" s="0" t="s">
        <v>927</v>
      </c>
      <c r="N2899" s="0" t="s">
        <v>1371</v>
      </c>
      <c r="O2899" s="0" t="s">
        <v>1423</v>
      </c>
      <c r="P2899" s="198" t="n">
        <v>5000</v>
      </c>
      <c r="S2899" s="0" t="s">
        <v>1343</v>
      </c>
      <c r="T2899" s="0" t="s">
        <v>772</v>
      </c>
      <c r="U2899" s="200" t="n">
        <v>4.325</v>
      </c>
      <c r="V2899" s="0" t="s">
        <v>2435</v>
      </c>
      <c r="W2899" s="0" t="s">
        <v>1424</v>
      </c>
      <c r="X2899" s="0" t="s">
        <v>1425</v>
      </c>
      <c r="Y2899" s="0" t="s">
        <v>1376</v>
      </c>
      <c r="Z2899" s="0" t="s">
        <v>573</v>
      </c>
      <c r="AA2899" s="0" t="n">
        <v>790230</v>
      </c>
      <c r="AB2899" s="197" t="n">
        <v>37027.875</v>
      </c>
      <c r="AC2899" s="197" t="n">
        <v>37027.875</v>
      </c>
    </row>
    <row r="2900" customFormat="false" ht="12.75" hidden="false" customHeight="false" outlineLevel="0" collapsed="false">
      <c r="A2900" s="191" t="str">
        <f aca="false">B2900&amp;" "&amp;C2900&amp;" "&amp;D2900</f>
        <v>US Natural Gas Physical</v>
      </c>
      <c r="B2900" s="191" t="str">
        <f aca="false">IF((LEFT(N2900,2)="US"),"US","")</f>
        <v>US</v>
      </c>
      <c r="C2900" s="191" t="str">
        <f aca="false">M2900</f>
        <v>Natural Gas</v>
      </c>
      <c r="D2900" s="191" t="str">
        <f aca="false">IF(ISNUMBER(FIND("Phy",N2900))=TRUE(),"Physical","Financial")</f>
        <v>Physical</v>
      </c>
      <c r="E2900" s="191" t="n">
        <f aca="false">IF(VLOOKUP(S2900,'DD-Lookup'!$J$6:$L$50,3,FALSE())="Monthly",(YEAR(AC2900)-YEAR(AB2900))*12+MONTH(AC2900)-MONTH(AB2900)+1,(AC2900-AB2900+1))</f>
        <v>1</v>
      </c>
      <c r="F2900" s="220" t="n">
        <f aca="false">E2900*SUM(P2900:Q2900)</f>
        <v>5000</v>
      </c>
      <c r="G2900" s="196" t="n">
        <v>1247692</v>
      </c>
      <c r="H2900" s="197" t="n">
        <v>37026.3920601852</v>
      </c>
      <c r="I2900" s="0" t="s">
        <v>1535</v>
      </c>
      <c r="M2900" s="0" t="s">
        <v>927</v>
      </c>
      <c r="N2900" s="0" t="s">
        <v>1371</v>
      </c>
      <c r="O2900" s="0" t="s">
        <v>1703</v>
      </c>
      <c r="Q2900" s="198" t="n">
        <v>5000</v>
      </c>
      <c r="S2900" s="0" t="s">
        <v>1343</v>
      </c>
      <c r="T2900" s="0" t="s">
        <v>772</v>
      </c>
      <c r="U2900" s="200" t="n">
        <v>4.325</v>
      </c>
      <c r="V2900" s="0" t="s">
        <v>2335</v>
      </c>
      <c r="W2900" s="0" t="s">
        <v>1705</v>
      </c>
      <c r="X2900" s="0" t="s">
        <v>1676</v>
      </c>
      <c r="Y2900" s="0" t="s">
        <v>1376</v>
      </c>
      <c r="Z2900" s="0" t="s">
        <v>573</v>
      </c>
      <c r="AA2900" s="0" t="n">
        <v>790231</v>
      </c>
      <c r="AB2900" s="197" t="n">
        <v>37027.875</v>
      </c>
      <c r="AC2900" s="197" t="n">
        <v>37027.875</v>
      </c>
    </row>
    <row r="2901" customFormat="false" ht="12.75" hidden="false" customHeight="false" outlineLevel="0" collapsed="false">
      <c r="A2901" s="191" t="str">
        <f aca="false">B2901&amp;" "&amp;C2901&amp;" "&amp;D2901</f>
        <v> Natural Gas Physical</v>
      </c>
      <c r="B2901" s="191" t="str">
        <f aca="false">IF((LEFT(N2901,2)="US"),"US","")</f>
        <v/>
      </c>
      <c r="C2901" s="191" t="str">
        <f aca="false">M2901</f>
        <v>Natural Gas</v>
      </c>
      <c r="D2901" s="191" t="str">
        <f aca="false">IF(ISNUMBER(FIND("Phy",N2901))=TRUE(),"Physical","Financial")</f>
        <v>Physical</v>
      </c>
      <c r="E2901" s="191" t="n">
        <f aca="false">IF(VLOOKUP(S2901,'DD-Lookup'!$J$6:$L$50,3,FALSE())="Monthly",(YEAR(AC2901)-YEAR(AB2901))*12+MONTH(AC2901)-MONTH(AB2901)+1,(AC2901-AB2901+1))</f>
        <v>1</v>
      </c>
      <c r="F2901" s="220" t="n">
        <f aca="false">E2901*SUM(P2901:Q2901)</f>
        <v>395</v>
      </c>
      <c r="G2901" s="196" t="n">
        <v>1247693</v>
      </c>
      <c r="H2901" s="197" t="n">
        <v>37026.3920833333</v>
      </c>
      <c r="I2901" s="0" t="s">
        <v>1571</v>
      </c>
      <c r="M2901" s="0" t="s">
        <v>927</v>
      </c>
      <c r="N2901" s="0" t="s">
        <v>1719</v>
      </c>
      <c r="O2901" s="0" t="s">
        <v>2263</v>
      </c>
      <c r="Q2901" s="198" t="n">
        <v>395</v>
      </c>
      <c r="S2901" s="0" t="s">
        <v>1343</v>
      </c>
      <c r="T2901" s="0" t="s">
        <v>772</v>
      </c>
      <c r="U2901" s="200" t="n">
        <v>4.4</v>
      </c>
      <c r="V2901" s="0" t="s">
        <v>2712</v>
      </c>
      <c r="W2901" s="0" t="s">
        <v>2265</v>
      </c>
      <c r="X2901" s="0" t="s">
        <v>2266</v>
      </c>
      <c r="Y2901" s="0" t="s">
        <v>1376</v>
      </c>
      <c r="Z2901" s="0" t="s">
        <v>646</v>
      </c>
      <c r="AA2901" s="0" t="n">
        <v>790232</v>
      </c>
      <c r="AB2901" s="197" t="n">
        <v>37027.875</v>
      </c>
      <c r="AC2901" s="197" t="n">
        <v>37027.875</v>
      </c>
    </row>
    <row r="2902" customFormat="false" ht="12.75" hidden="false" customHeight="false" outlineLevel="0" collapsed="false">
      <c r="A2902" s="191" t="str">
        <f aca="false">B2902&amp;" "&amp;C2902&amp;" "&amp;D2902</f>
        <v>US Natural Gas Physical</v>
      </c>
      <c r="B2902" s="191" t="str">
        <f aca="false">IF((LEFT(N2902,2)="US"),"US","")</f>
        <v>US</v>
      </c>
      <c r="C2902" s="191" t="str">
        <f aca="false">M2902</f>
        <v>Natural Gas</v>
      </c>
      <c r="D2902" s="191" t="str">
        <f aca="false">IF(ISNUMBER(FIND("Phy",N2902))=TRUE(),"Physical","Financial")</f>
        <v>Physical</v>
      </c>
      <c r="E2902" s="191" t="n">
        <f aca="false">IF(VLOOKUP(S2902,'DD-Lookup'!$J$6:$L$50,3,FALSE())="Monthly",(YEAR(AC2902)-YEAR(AB2902))*12+MONTH(AC2902)-MONTH(AB2902)+1,(AC2902-AB2902+1))</f>
        <v>1</v>
      </c>
      <c r="F2902" s="220" t="n">
        <f aca="false">E2902*SUM(P2902:Q2902)</f>
        <v>5984</v>
      </c>
      <c r="G2902" s="196" t="n">
        <v>1247694</v>
      </c>
      <c r="H2902" s="197" t="n">
        <v>37026.3921527778</v>
      </c>
      <c r="I2902" s="0" t="s">
        <v>1485</v>
      </c>
      <c r="M2902" s="0" t="s">
        <v>927</v>
      </c>
      <c r="N2902" s="0" t="s">
        <v>1371</v>
      </c>
      <c r="O2902" s="0" t="s">
        <v>1372</v>
      </c>
      <c r="P2902" s="198" t="n">
        <v>5984</v>
      </c>
      <c r="S2902" s="0" t="s">
        <v>1343</v>
      </c>
      <c r="T2902" s="0" t="s">
        <v>772</v>
      </c>
      <c r="U2902" s="200" t="n">
        <v>4.5475</v>
      </c>
      <c r="V2902" s="0" t="s">
        <v>2900</v>
      </c>
      <c r="W2902" s="0" t="s">
        <v>1374</v>
      </c>
      <c r="X2902" s="0" t="s">
        <v>1375</v>
      </c>
      <c r="Y2902" s="0" t="s">
        <v>1376</v>
      </c>
      <c r="Z2902" s="0" t="s">
        <v>573</v>
      </c>
      <c r="AA2902" s="0" t="n">
        <v>790233</v>
      </c>
      <c r="AB2902" s="197" t="n">
        <v>37027.875</v>
      </c>
      <c r="AC2902" s="197" t="n">
        <v>37027.875</v>
      </c>
    </row>
    <row r="2903" customFormat="false" ht="12.75" hidden="false" customHeight="false" outlineLevel="0" collapsed="false">
      <c r="A2903" s="191" t="str">
        <f aca="false">B2903&amp;" "&amp;C2903&amp;" "&amp;D2903</f>
        <v>US Crude Financial</v>
      </c>
      <c r="B2903" s="191" t="str">
        <f aca="false">IF((LEFT(N2903,2)="US"),"US","")</f>
        <v>US</v>
      </c>
      <c r="C2903" s="191" t="str">
        <f aca="false">M2903</f>
        <v>Crude</v>
      </c>
      <c r="D2903" s="191" t="str">
        <f aca="false">IF(ISNUMBER(FIND("Phy",N2903))=TRUE(),"Physical","Financial")</f>
        <v>Financial</v>
      </c>
      <c r="E2903" s="191" t="n">
        <f aca="false">IF(VLOOKUP(S2903,'DD-Lookup'!$J$6:$L$50,3,FALSE())="Monthly",(YEAR(AC2903)-YEAR(AB2903))*12+MONTH(AC2903)-MONTH(AB2903)+1,(AC2903-AB2903+1))</f>
        <v>1</v>
      </c>
      <c r="F2903" s="220" t="n">
        <f aca="false">E2903*SUM(P2903:Q2903)</f>
        <v>50000</v>
      </c>
      <c r="G2903" s="196" t="n">
        <v>1247695</v>
      </c>
      <c r="H2903" s="197" t="n">
        <v>37026.3921759259</v>
      </c>
      <c r="I2903" s="0" t="s">
        <v>1340</v>
      </c>
      <c r="M2903" s="0" t="s">
        <v>60</v>
      </c>
      <c r="N2903" s="0" t="s">
        <v>1138</v>
      </c>
      <c r="O2903" s="0" t="s">
        <v>1139</v>
      </c>
      <c r="Q2903" s="198" t="n">
        <v>50000</v>
      </c>
      <c r="S2903" s="0" t="s">
        <v>1140</v>
      </c>
      <c r="T2903" s="0" t="s">
        <v>772</v>
      </c>
      <c r="U2903" s="200" t="n">
        <v>28.8</v>
      </c>
      <c r="V2903" s="0" t="s">
        <v>2666</v>
      </c>
      <c r="W2903" s="0" t="s">
        <v>1142</v>
      </c>
      <c r="X2903" s="0" t="s">
        <v>1143</v>
      </c>
      <c r="Y2903" s="0" t="s">
        <v>893</v>
      </c>
      <c r="Z2903" s="0" t="s">
        <v>573</v>
      </c>
      <c r="AA2903" s="0" t="s">
        <v>2901</v>
      </c>
      <c r="AB2903" s="197" t="n">
        <v>37043</v>
      </c>
      <c r="AC2903" s="197" t="n">
        <v>37072</v>
      </c>
    </row>
    <row r="2904" customFormat="false" ht="12.75" hidden="false" customHeight="false" outlineLevel="0" collapsed="false">
      <c r="A2904" s="191" t="str">
        <f aca="false">B2904&amp;" "&amp;C2904&amp;" "&amp;D2904</f>
        <v>US Natural Gas Physical</v>
      </c>
      <c r="B2904" s="191" t="str">
        <f aca="false">IF((LEFT(N2904,2)="US"),"US","")</f>
        <v>US</v>
      </c>
      <c r="C2904" s="191" t="str">
        <f aca="false">M2904</f>
        <v>Natural Gas</v>
      </c>
      <c r="D2904" s="191" t="str">
        <f aca="false">IF(ISNUMBER(FIND("Phy",N2904))=TRUE(),"Physical","Financial")</f>
        <v>Physical</v>
      </c>
      <c r="E2904" s="191" t="n">
        <f aca="false">IF(VLOOKUP(S2904,'DD-Lookup'!$J$6:$L$50,3,FALSE())="Monthly",(YEAR(AC2904)-YEAR(AB2904))*12+MONTH(AC2904)-MONTH(AB2904)+1,(AC2904-AB2904+1))</f>
        <v>1</v>
      </c>
      <c r="F2904" s="220" t="n">
        <f aca="false">E2904*SUM(P2904:Q2904)</f>
        <v>743</v>
      </c>
      <c r="G2904" s="196" t="n">
        <v>1247696</v>
      </c>
      <c r="H2904" s="197" t="n">
        <v>37026.3921875</v>
      </c>
      <c r="I2904" s="0" t="s">
        <v>1251</v>
      </c>
      <c r="M2904" s="0" t="s">
        <v>927</v>
      </c>
      <c r="N2904" s="0" t="s">
        <v>1371</v>
      </c>
      <c r="O2904" s="0" t="s">
        <v>1566</v>
      </c>
      <c r="Q2904" s="198" t="n">
        <v>743</v>
      </c>
      <c r="S2904" s="0" t="s">
        <v>1343</v>
      </c>
      <c r="T2904" s="0" t="s">
        <v>772</v>
      </c>
      <c r="U2904" s="200" t="n">
        <v>4.43</v>
      </c>
      <c r="V2904" s="0" t="s">
        <v>1937</v>
      </c>
      <c r="W2904" s="0" t="s">
        <v>1567</v>
      </c>
      <c r="X2904" s="0" t="s">
        <v>1568</v>
      </c>
      <c r="Y2904" s="0" t="s">
        <v>1376</v>
      </c>
      <c r="Z2904" s="0" t="s">
        <v>573</v>
      </c>
      <c r="AA2904" s="0" t="n">
        <v>790234</v>
      </c>
      <c r="AB2904" s="197" t="n">
        <v>37027.875</v>
      </c>
      <c r="AC2904" s="197" t="n">
        <v>37027.875</v>
      </c>
    </row>
    <row r="2905" customFormat="false" ht="12.75" hidden="false" customHeight="false" outlineLevel="0" collapsed="false">
      <c r="A2905" s="191" t="str">
        <f aca="false">B2905&amp;" "&amp;C2905&amp;" "&amp;D2905</f>
        <v>US Natural Gas Financial</v>
      </c>
      <c r="B2905" s="191" t="str">
        <f aca="false">IF((LEFT(N2905,2)="US"),"US","")</f>
        <v>US</v>
      </c>
      <c r="C2905" s="191" t="str">
        <f aca="false">M2905</f>
        <v>Natural Gas</v>
      </c>
      <c r="D2905" s="191" t="str">
        <f aca="false">IF(ISNUMBER(FIND("Phy",N2905))=TRUE(),"Physical","Financial")</f>
        <v>Financial</v>
      </c>
      <c r="E2905" s="191" t="n">
        <f aca="false">IF(VLOOKUP(S2905,'DD-Lookup'!$J$6:$L$50,3,FALSE())="Monthly",(YEAR(AC2905)-YEAR(AB2905))*12+MONTH(AC2905)-MONTH(AB2905)+1,(AC2905-AB2905+1))</f>
        <v>92</v>
      </c>
      <c r="F2905" s="220" t="n">
        <f aca="false">E2905*SUM(P2905:Q2905)</f>
        <v>460000</v>
      </c>
      <c r="G2905" s="196" t="n">
        <v>1247697</v>
      </c>
      <c r="H2905" s="197" t="n">
        <v>37026.3922337963</v>
      </c>
      <c r="I2905" s="0" t="s">
        <v>1569</v>
      </c>
      <c r="M2905" s="0" t="s">
        <v>927</v>
      </c>
      <c r="N2905" s="0" t="s">
        <v>1399</v>
      </c>
      <c r="O2905" s="0" t="s">
        <v>1500</v>
      </c>
      <c r="P2905" s="198" t="n">
        <v>5000</v>
      </c>
      <c r="S2905" s="0" t="s">
        <v>1343</v>
      </c>
      <c r="T2905" s="0" t="s">
        <v>772</v>
      </c>
      <c r="U2905" s="200" t="n">
        <v>0.5225</v>
      </c>
      <c r="V2905" s="0" t="s">
        <v>2436</v>
      </c>
      <c r="W2905" s="0" t="s">
        <v>1402</v>
      </c>
      <c r="X2905" s="0" t="s">
        <v>1403</v>
      </c>
      <c r="Y2905" s="0" t="s">
        <v>893</v>
      </c>
      <c r="Z2905" s="0" t="s">
        <v>573</v>
      </c>
      <c r="AA2905" s="0" t="s">
        <v>2902</v>
      </c>
      <c r="AB2905" s="197" t="n">
        <v>37073</v>
      </c>
      <c r="AC2905" s="197" t="n">
        <v>37164</v>
      </c>
      <c r="AD2905" s="0" t="n">
        <f aca="false">(AC2905-AB2905+1)*SUM(P2905:Q2905)</f>
        <v>460000</v>
      </c>
    </row>
    <row r="2906" customFormat="false" ht="12.75" hidden="false" customHeight="false" outlineLevel="0" collapsed="false">
      <c r="A2906" s="191" t="str">
        <f aca="false">B2906&amp;" "&amp;C2906&amp;" "&amp;D2906</f>
        <v>US Natural Gas Physical</v>
      </c>
      <c r="B2906" s="191" t="str">
        <f aca="false">IF((LEFT(N2906,2)="US"),"US","")</f>
        <v>US</v>
      </c>
      <c r="C2906" s="191" t="str">
        <f aca="false">M2906</f>
        <v>Natural Gas</v>
      </c>
      <c r="D2906" s="191" t="str">
        <f aca="false">IF(ISNUMBER(FIND("Phy",N2906))=TRUE(),"Physical","Financial")</f>
        <v>Physical</v>
      </c>
      <c r="E2906" s="191" t="n">
        <f aca="false">IF(VLOOKUP(S2906,'DD-Lookup'!$J$6:$L$50,3,FALSE())="Monthly",(YEAR(AC2906)-YEAR(AB2906))*12+MONTH(AC2906)-MONTH(AB2906)+1,(AC2906-AB2906+1))</f>
        <v>1</v>
      </c>
      <c r="F2906" s="220" t="n">
        <f aca="false">E2906*SUM(P2906:Q2906)</f>
        <v>5000</v>
      </c>
      <c r="G2906" s="196" t="n">
        <v>1247698</v>
      </c>
      <c r="H2906" s="197" t="n">
        <v>37026.3923148148</v>
      </c>
      <c r="I2906" s="0" t="s">
        <v>1362</v>
      </c>
      <c r="M2906" s="0" t="s">
        <v>927</v>
      </c>
      <c r="N2906" s="0" t="s">
        <v>1371</v>
      </c>
      <c r="O2906" s="0" t="s">
        <v>1703</v>
      </c>
      <c r="P2906" s="198" t="n">
        <v>5000</v>
      </c>
      <c r="S2906" s="0" t="s">
        <v>1343</v>
      </c>
      <c r="T2906" s="0" t="s">
        <v>772</v>
      </c>
      <c r="U2906" s="200" t="n">
        <v>4.3</v>
      </c>
      <c r="V2906" s="0" t="s">
        <v>1999</v>
      </c>
      <c r="W2906" s="0" t="s">
        <v>1705</v>
      </c>
      <c r="X2906" s="0" t="s">
        <v>1676</v>
      </c>
      <c r="Y2906" s="0" t="s">
        <v>1376</v>
      </c>
      <c r="Z2906" s="0" t="s">
        <v>573</v>
      </c>
      <c r="AA2906" s="0" t="n">
        <v>790235</v>
      </c>
      <c r="AB2906" s="197" t="n">
        <v>37027.875</v>
      </c>
      <c r="AC2906" s="197" t="n">
        <v>37027.875</v>
      </c>
    </row>
    <row r="2907" customFormat="false" ht="12.75" hidden="false" customHeight="false" outlineLevel="0" collapsed="false">
      <c r="A2907" s="191" t="str">
        <f aca="false">B2907&amp;" "&amp;C2907&amp;" "&amp;D2907</f>
        <v>US Natural Gas Physical</v>
      </c>
      <c r="B2907" s="191" t="str">
        <f aca="false">IF((LEFT(N2907,2)="US"),"US","")</f>
        <v>US</v>
      </c>
      <c r="C2907" s="191" t="str">
        <f aca="false">M2907</f>
        <v>Natural Gas</v>
      </c>
      <c r="D2907" s="191" t="str">
        <f aca="false">IF(ISNUMBER(FIND("Phy",N2907))=TRUE(),"Physical","Financial")</f>
        <v>Physical</v>
      </c>
      <c r="E2907" s="191" t="n">
        <f aca="false">IF(VLOOKUP(S2907,'DD-Lookup'!$J$6:$L$50,3,FALSE())="Monthly",(YEAR(AC2907)-YEAR(AB2907))*12+MONTH(AC2907)-MONTH(AB2907)+1,(AC2907-AB2907+1))</f>
        <v>1</v>
      </c>
      <c r="F2907" s="220" t="n">
        <f aca="false">E2907*SUM(P2907:Q2907)</f>
        <v>10000</v>
      </c>
      <c r="G2907" s="196" t="n">
        <v>1247699</v>
      </c>
      <c r="H2907" s="197" t="n">
        <v>37026.3923148148</v>
      </c>
      <c r="I2907" s="0" t="s">
        <v>1929</v>
      </c>
      <c r="M2907" s="0" t="s">
        <v>927</v>
      </c>
      <c r="N2907" s="0" t="s">
        <v>1371</v>
      </c>
      <c r="O2907" s="0" t="s">
        <v>2095</v>
      </c>
      <c r="P2907" s="198" t="n">
        <v>10000</v>
      </c>
      <c r="S2907" s="0" t="s">
        <v>1343</v>
      </c>
      <c r="T2907" s="0" t="s">
        <v>772</v>
      </c>
      <c r="U2907" s="200" t="n">
        <v>4.66</v>
      </c>
      <c r="V2907" s="0" t="s">
        <v>2261</v>
      </c>
      <c r="W2907" s="0" t="s">
        <v>1587</v>
      </c>
      <c r="X2907" s="0" t="s">
        <v>1588</v>
      </c>
      <c r="Y2907" s="0" t="s">
        <v>1376</v>
      </c>
      <c r="Z2907" s="0" t="s">
        <v>573</v>
      </c>
      <c r="AA2907" s="0" t="n">
        <v>790236</v>
      </c>
      <c r="AB2907" s="197" t="n">
        <v>37027.875</v>
      </c>
      <c r="AC2907" s="197" t="n">
        <v>37027.875</v>
      </c>
    </row>
    <row r="2908" customFormat="false" ht="12.75" hidden="false" customHeight="false" outlineLevel="0" collapsed="false">
      <c r="A2908" s="191" t="str">
        <f aca="false">B2908&amp;" "&amp;C2908&amp;" "&amp;D2908</f>
        <v> Natural Gas Physical</v>
      </c>
      <c r="B2908" s="191" t="str">
        <f aca="false">IF((LEFT(N2908,2)="US"),"US","")</f>
        <v/>
      </c>
      <c r="C2908" s="191" t="str">
        <f aca="false">M2908</f>
        <v>Natural Gas</v>
      </c>
      <c r="D2908" s="191" t="str">
        <f aca="false">IF(ISNUMBER(FIND("Phy",N2908))=TRUE(),"Physical","Financial")</f>
        <v>Physical</v>
      </c>
      <c r="E2908" s="191" t="n">
        <f aca="false">IF(VLOOKUP(S2908,'DD-Lookup'!$J$6:$L$50,3,FALSE())="Monthly",(YEAR(AC2908)-YEAR(AB2908))*12+MONTH(AC2908)-MONTH(AB2908)+1,(AC2908-AB2908+1))</f>
        <v>1</v>
      </c>
      <c r="F2908" s="220" t="n">
        <f aca="false">E2908*SUM(P2908:Q2908)</f>
        <v>10000</v>
      </c>
      <c r="G2908" s="196" t="n">
        <v>1247700</v>
      </c>
      <c r="H2908" s="197" t="n">
        <v>37026.3923263889</v>
      </c>
      <c r="I2908" s="0" t="s">
        <v>2150</v>
      </c>
      <c r="M2908" s="0" t="s">
        <v>927</v>
      </c>
      <c r="N2908" s="0" t="s">
        <v>1719</v>
      </c>
      <c r="O2908" s="0" t="s">
        <v>1720</v>
      </c>
      <c r="P2908" s="198" t="n">
        <v>10000</v>
      </c>
      <c r="S2908" s="0" t="s">
        <v>327</v>
      </c>
      <c r="T2908" s="0" t="s">
        <v>1721</v>
      </c>
      <c r="U2908" s="200" t="n">
        <v>6.025</v>
      </c>
      <c r="V2908" s="0" t="s">
        <v>2301</v>
      </c>
      <c r="W2908" s="0" t="s">
        <v>1723</v>
      </c>
      <c r="X2908" s="0" t="s">
        <v>1724</v>
      </c>
      <c r="Y2908" s="0" t="s">
        <v>1376</v>
      </c>
      <c r="Z2908" s="0" t="s">
        <v>646</v>
      </c>
      <c r="AA2908" s="0" t="n">
        <v>790237</v>
      </c>
      <c r="AB2908" s="197" t="n">
        <v>37026.875</v>
      </c>
      <c r="AC2908" s="197" t="n">
        <v>37026.875</v>
      </c>
    </row>
    <row r="2909" customFormat="false" ht="12.75" hidden="false" customHeight="false" outlineLevel="0" collapsed="false">
      <c r="A2909" s="191" t="str">
        <f aca="false">B2909&amp;" "&amp;C2909&amp;" "&amp;D2909</f>
        <v>US Natural Gas Physical</v>
      </c>
      <c r="B2909" s="191" t="str">
        <f aca="false">IF((LEFT(N2909,2)="US"),"US","")</f>
        <v>US</v>
      </c>
      <c r="C2909" s="191" t="str">
        <f aca="false">M2909</f>
        <v>Natural Gas</v>
      </c>
      <c r="D2909" s="191" t="str">
        <f aca="false">IF(ISNUMBER(FIND("Phy",N2909))=TRUE(),"Physical","Financial")</f>
        <v>Physical</v>
      </c>
      <c r="E2909" s="191" t="n">
        <f aca="false">IF(VLOOKUP(S2909,'DD-Lookup'!$J$6:$L$50,3,FALSE())="Monthly",(YEAR(AC2909)-YEAR(AB2909))*12+MONTH(AC2909)-MONTH(AB2909)+1,(AC2909-AB2909+1))</f>
        <v>1</v>
      </c>
      <c r="F2909" s="220" t="n">
        <f aca="false">E2909*SUM(P2909:Q2909)</f>
        <v>10000</v>
      </c>
      <c r="G2909" s="196" t="n">
        <v>1247701</v>
      </c>
      <c r="H2909" s="197" t="n">
        <v>37026.392349537</v>
      </c>
      <c r="I2909" s="0" t="s">
        <v>1432</v>
      </c>
      <c r="M2909" s="0" t="s">
        <v>927</v>
      </c>
      <c r="N2909" s="0" t="s">
        <v>1371</v>
      </c>
      <c r="O2909" s="0" t="s">
        <v>1644</v>
      </c>
      <c r="Q2909" s="198" t="n">
        <v>10000</v>
      </c>
      <c r="S2909" s="0" t="s">
        <v>1343</v>
      </c>
      <c r="T2909" s="0" t="s">
        <v>772</v>
      </c>
      <c r="U2909" s="200" t="n">
        <v>4.545</v>
      </c>
      <c r="V2909" s="0" t="s">
        <v>1475</v>
      </c>
      <c r="W2909" s="0" t="s">
        <v>1374</v>
      </c>
      <c r="X2909" s="0" t="s">
        <v>1375</v>
      </c>
      <c r="Y2909" s="0" t="s">
        <v>1376</v>
      </c>
      <c r="Z2909" s="0" t="s">
        <v>573</v>
      </c>
      <c r="AA2909" s="0" t="n">
        <v>790238</v>
      </c>
      <c r="AB2909" s="197" t="n">
        <v>37027.875</v>
      </c>
      <c r="AC2909" s="197" t="n">
        <v>37027.875</v>
      </c>
    </row>
    <row r="2910" customFormat="false" ht="12.75" hidden="false" customHeight="false" outlineLevel="0" collapsed="false">
      <c r="A2910" s="191" t="str">
        <f aca="false">B2910&amp;" "&amp;C2910&amp;" "&amp;D2910</f>
        <v>US Natural Gas Physical</v>
      </c>
      <c r="B2910" s="191" t="str">
        <f aca="false">IF((LEFT(N2910,2)="US"),"US","")</f>
        <v>US</v>
      </c>
      <c r="C2910" s="191" t="str">
        <f aca="false">M2910</f>
        <v>Natural Gas</v>
      </c>
      <c r="D2910" s="191" t="str">
        <f aca="false">IF(ISNUMBER(FIND("Phy",N2910))=TRUE(),"Physical","Financial")</f>
        <v>Physical</v>
      </c>
      <c r="E2910" s="191" t="n">
        <f aca="false">IF(VLOOKUP(S2910,'DD-Lookup'!$J$6:$L$50,3,FALSE())="Monthly",(YEAR(AC2910)-YEAR(AB2910))*12+MONTH(AC2910)-MONTH(AB2910)+1,(AC2910-AB2910+1))</f>
        <v>1</v>
      </c>
      <c r="F2910" s="220" t="n">
        <f aca="false">E2910*SUM(P2910:Q2910)</f>
        <v>1300</v>
      </c>
      <c r="G2910" s="196" t="n">
        <v>1247702</v>
      </c>
      <c r="H2910" s="197" t="n">
        <v>37026.3924074074</v>
      </c>
      <c r="I2910" s="0" t="s">
        <v>2196</v>
      </c>
      <c r="M2910" s="0" t="s">
        <v>927</v>
      </c>
      <c r="N2910" s="0" t="s">
        <v>1371</v>
      </c>
      <c r="O2910" s="0" t="s">
        <v>1436</v>
      </c>
      <c r="Q2910" s="198" t="n">
        <v>1300</v>
      </c>
      <c r="S2910" s="0" t="s">
        <v>1343</v>
      </c>
      <c r="T2910" s="0" t="s">
        <v>772</v>
      </c>
      <c r="U2910" s="200" t="n">
        <v>4.33</v>
      </c>
      <c r="V2910" s="0" t="s">
        <v>2447</v>
      </c>
      <c r="W2910" s="0" t="s">
        <v>1424</v>
      </c>
      <c r="X2910" s="0" t="s">
        <v>1425</v>
      </c>
      <c r="Y2910" s="0" t="s">
        <v>1376</v>
      </c>
      <c r="Z2910" s="0" t="s">
        <v>573</v>
      </c>
      <c r="AA2910" s="0" t="n">
        <v>790239</v>
      </c>
      <c r="AB2910" s="197" t="n">
        <v>37027.875</v>
      </c>
      <c r="AC2910" s="197" t="n">
        <v>37027.875</v>
      </c>
    </row>
    <row r="2911" customFormat="false" ht="12.75" hidden="false" customHeight="false" outlineLevel="0" collapsed="false">
      <c r="A2911" s="191" t="str">
        <f aca="false">B2911&amp;" "&amp;C2911&amp;" "&amp;D2911</f>
        <v>US Natural Gas Financial</v>
      </c>
      <c r="B2911" s="191" t="str">
        <f aca="false">IF((LEFT(N2911,2)="US"),"US","")</f>
        <v>US</v>
      </c>
      <c r="C2911" s="191" t="str">
        <f aca="false">M2911</f>
        <v>Natural Gas</v>
      </c>
      <c r="D2911" s="191" t="str">
        <f aca="false">IF(ISNUMBER(FIND("Phy",N2911))=TRUE(),"Physical","Financial")</f>
        <v>Financial</v>
      </c>
      <c r="E2911" s="191" t="n">
        <f aca="false">IF(VLOOKUP(S2911,'DD-Lookup'!$J$6:$L$50,3,FALSE())="Monthly",(YEAR(AC2911)-YEAR(AB2911))*12+MONTH(AC2911)-MONTH(AB2911)+1,(AC2911-AB2911+1))</f>
        <v>153</v>
      </c>
      <c r="F2911" s="220" t="n">
        <f aca="false">E2911*SUM(P2911:Q2911)</f>
        <v>765000</v>
      </c>
      <c r="G2911" s="196" t="n">
        <v>1247703</v>
      </c>
      <c r="H2911" s="197" t="n">
        <v>37026.3924305556</v>
      </c>
      <c r="I2911" s="0" t="s">
        <v>1368</v>
      </c>
      <c r="M2911" s="0" t="s">
        <v>927</v>
      </c>
      <c r="N2911" s="0" t="s">
        <v>1341</v>
      </c>
      <c r="O2911" s="0" t="s">
        <v>1526</v>
      </c>
      <c r="P2911" s="198" t="n">
        <v>5000</v>
      </c>
      <c r="S2911" s="0" t="s">
        <v>1343</v>
      </c>
      <c r="T2911" s="0" t="s">
        <v>772</v>
      </c>
      <c r="U2911" s="200" t="n">
        <v>4.59</v>
      </c>
      <c r="V2911" s="0" t="s">
        <v>1578</v>
      </c>
      <c r="W2911" s="0" t="s">
        <v>1345</v>
      </c>
      <c r="X2911" s="0" t="s">
        <v>1346</v>
      </c>
      <c r="Y2911" s="0" t="s">
        <v>893</v>
      </c>
      <c r="Z2911" s="0" t="s">
        <v>573</v>
      </c>
      <c r="AA2911" s="0" t="s">
        <v>2903</v>
      </c>
      <c r="AB2911" s="197" t="n">
        <v>37043</v>
      </c>
      <c r="AC2911" s="197" t="n">
        <v>37195</v>
      </c>
      <c r="AD2911" s="0" t="n">
        <f aca="false">(AC2911-AB2911+1)*SUM(P2911:Q2911)</f>
        <v>765000</v>
      </c>
    </row>
    <row r="2912" customFormat="false" ht="12.75" hidden="false" customHeight="false" outlineLevel="0" collapsed="false">
      <c r="A2912" s="191" t="str">
        <f aca="false">B2912&amp;" "&amp;C2912&amp;" "&amp;D2912</f>
        <v>US Crude Financial</v>
      </c>
      <c r="B2912" s="191" t="str">
        <f aca="false">IF((LEFT(N2912,2)="US"),"US","")</f>
        <v>US</v>
      </c>
      <c r="C2912" s="191" t="str">
        <f aca="false">M2912</f>
        <v>Crude</v>
      </c>
      <c r="D2912" s="191" t="str">
        <f aca="false">IF(ISNUMBER(FIND("Phy",N2912))=TRUE(),"Physical","Financial")</f>
        <v>Financial</v>
      </c>
      <c r="E2912" s="191" t="n">
        <f aca="false">IF(VLOOKUP(S2912,'DD-Lookup'!$J$6:$L$50,3,FALSE())="Monthly",(YEAR(AC2912)-YEAR(AB2912))*12+MONTH(AC2912)-MONTH(AB2912)+1,(AC2912-AB2912+1))</f>
        <v>1</v>
      </c>
      <c r="F2912" s="220" t="n">
        <f aca="false">E2912*SUM(P2912:Q2912)</f>
        <v>50000</v>
      </c>
      <c r="G2912" s="196" t="n">
        <v>1247704</v>
      </c>
      <c r="H2912" s="197" t="n">
        <v>37026.3924421296</v>
      </c>
      <c r="I2912" s="0" t="s">
        <v>1137</v>
      </c>
      <c r="M2912" s="0" t="s">
        <v>60</v>
      </c>
      <c r="N2912" s="0" t="s">
        <v>1138</v>
      </c>
      <c r="O2912" s="0" t="s">
        <v>1139</v>
      </c>
      <c r="P2912" s="198" t="n">
        <v>50000</v>
      </c>
      <c r="S2912" s="0" t="s">
        <v>1140</v>
      </c>
      <c r="T2912" s="0" t="s">
        <v>772</v>
      </c>
      <c r="U2912" s="200" t="n">
        <v>28.78</v>
      </c>
      <c r="V2912" s="0" t="s">
        <v>1671</v>
      </c>
      <c r="W2912" s="0" t="s">
        <v>1142</v>
      </c>
      <c r="X2912" s="0" t="s">
        <v>1143</v>
      </c>
      <c r="Y2912" s="0" t="s">
        <v>893</v>
      </c>
      <c r="Z2912" s="0" t="s">
        <v>573</v>
      </c>
      <c r="AA2912" s="0" t="s">
        <v>2904</v>
      </c>
      <c r="AB2912" s="197" t="n">
        <v>37043</v>
      </c>
      <c r="AC2912" s="197" t="n">
        <v>37072</v>
      </c>
    </row>
    <row r="2913" customFormat="false" ht="12.75" hidden="false" customHeight="false" outlineLevel="0" collapsed="false">
      <c r="A2913" s="191" t="str">
        <f aca="false">B2913&amp;" "&amp;C2913&amp;" "&amp;D2913</f>
        <v>US Natural Gas Physical</v>
      </c>
      <c r="B2913" s="191" t="str">
        <f aca="false">IF((LEFT(N2913,2)="US"),"US","")</f>
        <v>US</v>
      </c>
      <c r="C2913" s="191" t="str">
        <f aca="false">M2913</f>
        <v>Natural Gas</v>
      </c>
      <c r="D2913" s="191" t="str">
        <f aca="false">IF(ISNUMBER(FIND("Phy",N2913))=TRUE(),"Physical","Financial")</f>
        <v>Physical</v>
      </c>
      <c r="E2913" s="191" t="n">
        <f aca="false">IF(VLOOKUP(S2913,'DD-Lookup'!$J$6:$L$50,3,FALSE())="Monthly",(YEAR(AC2913)-YEAR(AB2913))*12+MONTH(AC2913)-MONTH(AB2913)+1,(AC2913-AB2913+1))</f>
        <v>1</v>
      </c>
      <c r="F2913" s="220" t="n">
        <f aca="false">E2913*SUM(P2913:Q2913)</f>
        <v>346</v>
      </c>
      <c r="G2913" s="196" t="n">
        <v>1247705</v>
      </c>
      <c r="H2913" s="197" t="n">
        <v>37026.3925347222</v>
      </c>
      <c r="I2913" s="0" t="s">
        <v>609</v>
      </c>
      <c r="M2913" s="0" t="s">
        <v>927</v>
      </c>
      <c r="N2913" s="0" t="s">
        <v>1371</v>
      </c>
      <c r="O2913" s="0" t="s">
        <v>1684</v>
      </c>
      <c r="P2913" s="198" t="n">
        <v>346</v>
      </c>
      <c r="S2913" s="0" t="s">
        <v>1343</v>
      </c>
      <c r="T2913" s="0" t="s">
        <v>772</v>
      </c>
      <c r="U2913" s="200" t="n">
        <v>4.3275</v>
      </c>
      <c r="V2913" s="0" t="s">
        <v>1681</v>
      </c>
      <c r="W2913" s="0" t="s">
        <v>1682</v>
      </c>
      <c r="X2913" s="0" t="s">
        <v>1683</v>
      </c>
      <c r="Y2913" s="0" t="s">
        <v>1376</v>
      </c>
      <c r="Z2913" s="0" t="s">
        <v>573</v>
      </c>
      <c r="AA2913" s="0" t="n">
        <v>790240</v>
      </c>
      <c r="AB2913" s="197" t="n">
        <v>37027.875</v>
      </c>
      <c r="AC2913" s="197" t="n">
        <v>37027.875</v>
      </c>
    </row>
    <row r="2914" customFormat="false" ht="12.75" hidden="false" customHeight="false" outlineLevel="0" collapsed="false">
      <c r="A2914" s="191" t="str">
        <f aca="false">B2914&amp;" "&amp;C2914&amp;" "&amp;D2914</f>
        <v>US Natural Gas Financial</v>
      </c>
      <c r="B2914" s="191" t="str">
        <f aca="false">IF((LEFT(N2914,2)="US"),"US","")</f>
        <v>US</v>
      </c>
      <c r="C2914" s="191" t="str">
        <f aca="false">M2914</f>
        <v>Natural Gas</v>
      </c>
      <c r="D2914" s="191" t="str">
        <f aca="false">IF(ISNUMBER(FIND("Phy",N2914))=TRUE(),"Physical","Financial")</f>
        <v>Financial</v>
      </c>
      <c r="E2914" s="191" t="n">
        <f aca="false">IF(VLOOKUP(S2914,'DD-Lookup'!$J$6:$L$50,3,FALSE())="Monthly",(YEAR(AC2914)-YEAR(AB2914))*12+MONTH(AC2914)-MONTH(AB2914)+1,(AC2914-AB2914+1))</f>
        <v>31</v>
      </c>
      <c r="F2914" s="220" t="n">
        <f aca="false">E2914*SUM(P2914:Q2914)</f>
        <v>3100</v>
      </c>
      <c r="G2914" s="196" t="n">
        <v>1247706</v>
      </c>
      <c r="H2914" s="197" t="n">
        <v>37026.3925578704</v>
      </c>
      <c r="I2914" s="0" t="s">
        <v>1420</v>
      </c>
      <c r="M2914" s="0" t="s">
        <v>927</v>
      </c>
      <c r="N2914" s="0" t="s">
        <v>2331</v>
      </c>
      <c r="O2914" s="0" t="s">
        <v>2456</v>
      </c>
      <c r="P2914" s="198" t="n">
        <v>100</v>
      </c>
      <c r="S2914" s="0" t="s">
        <v>2060</v>
      </c>
      <c r="T2914" s="0" t="s">
        <v>772</v>
      </c>
      <c r="U2914" s="200" t="n">
        <v>0.1075</v>
      </c>
      <c r="V2914" s="0" t="s">
        <v>2457</v>
      </c>
      <c r="W2914" s="0" t="s">
        <v>2061</v>
      </c>
      <c r="X2914" s="0" t="s">
        <v>2062</v>
      </c>
      <c r="Y2914" s="0" t="s">
        <v>893</v>
      </c>
      <c r="Z2914" s="0" t="s">
        <v>573</v>
      </c>
      <c r="AA2914" s="0" t="s">
        <v>2905</v>
      </c>
      <c r="AB2914" s="197" t="n">
        <v>37073</v>
      </c>
      <c r="AC2914" s="197" t="n">
        <v>37103</v>
      </c>
      <c r="AD2914" s="0" t="n">
        <f aca="false">(AC2914-AB2914+1)*SUM(P2914:Q2914)</f>
        <v>3100</v>
      </c>
    </row>
    <row r="2915" customFormat="false" ht="12.75" hidden="false" customHeight="false" outlineLevel="0" collapsed="false">
      <c r="A2915" s="191" t="str">
        <f aca="false">B2915&amp;" "&amp;C2915&amp;" "&amp;D2915</f>
        <v>US Natural Gas Physical</v>
      </c>
      <c r="B2915" s="191" t="str">
        <f aca="false">IF((LEFT(N2915,2)="US"),"US","")</f>
        <v>US</v>
      </c>
      <c r="C2915" s="191" t="str">
        <f aca="false">M2915</f>
        <v>Natural Gas</v>
      </c>
      <c r="D2915" s="191" t="str">
        <f aca="false">IF(ISNUMBER(FIND("Phy",N2915))=TRUE(),"Physical","Financial")</f>
        <v>Physical</v>
      </c>
      <c r="E2915" s="191" t="n">
        <f aca="false">IF(VLOOKUP(S2915,'DD-Lookup'!$J$6:$L$50,3,FALSE())="Monthly",(YEAR(AC2915)-YEAR(AB2915))*12+MONTH(AC2915)-MONTH(AB2915)+1,(AC2915-AB2915+1))</f>
        <v>1</v>
      </c>
      <c r="F2915" s="220" t="n">
        <f aca="false">E2915*SUM(P2915:Q2915)</f>
        <v>5600</v>
      </c>
      <c r="G2915" s="196" t="n">
        <v>1247709</v>
      </c>
      <c r="H2915" s="197" t="n">
        <v>37026.3926851852</v>
      </c>
      <c r="I2915" s="0" t="s">
        <v>609</v>
      </c>
      <c r="M2915" s="0" t="s">
        <v>927</v>
      </c>
      <c r="N2915" s="0" t="s">
        <v>1371</v>
      </c>
      <c r="O2915" s="0" t="s">
        <v>1680</v>
      </c>
      <c r="P2915" s="198" t="n">
        <v>5600</v>
      </c>
      <c r="S2915" s="0" t="s">
        <v>1343</v>
      </c>
      <c r="T2915" s="0" t="s">
        <v>772</v>
      </c>
      <c r="U2915" s="200" t="n">
        <v>4.325</v>
      </c>
      <c r="V2915" s="0" t="s">
        <v>1681</v>
      </c>
      <c r="W2915" s="0" t="s">
        <v>1682</v>
      </c>
      <c r="X2915" s="0" t="s">
        <v>1683</v>
      </c>
      <c r="Y2915" s="0" t="s">
        <v>1376</v>
      </c>
      <c r="Z2915" s="0" t="s">
        <v>573</v>
      </c>
      <c r="AA2915" s="0" t="n">
        <v>790242</v>
      </c>
      <c r="AB2915" s="197" t="n">
        <v>37027.875</v>
      </c>
      <c r="AC2915" s="197" t="n">
        <v>37027.875</v>
      </c>
    </row>
    <row r="2916" customFormat="false" ht="12.75" hidden="false" customHeight="false" outlineLevel="0" collapsed="false">
      <c r="A2916" s="191" t="str">
        <f aca="false">B2916&amp;" "&amp;C2916&amp;" "&amp;D2916</f>
        <v>US Natural Gas Physical</v>
      </c>
      <c r="B2916" s="191" t="str">
        <f aca="false">IF((LEFT(N2916,2)="US"),"US","")</f>
        <v>US</v>
      </c>
      <c r="C2916" s="191" t="str">
        <f aca="false">M2916</f>
        <v>Natural Gas</v>
      </c>
      <c r="D2916" s="191" t="str">
        <f aca="false">IF(ISNUMBER(FIND("Phy",N2916))=TRUE(),"Physical","Financial")</f>
        <v>Physical</v>
      </c>
      <c r="E2916" s="191" t="n">
        <f aca="false">IF(VLOOKUP(S2916,'DD-Lookup'!$J$6:$L$50,3,FALSE())="Monthly",(YEAR(AC2916)-YEAR(AB2916))*12+MONTH(AC2916)-MONTH(AB2916)+1,(AC2916-AB2916+1))</f>
        <v>1</v>
      </c>
      <c r="F2916" s="220" t="n">
        <f aca="false">E2916*SUM(P2916:Q2916)</f>
        <v>5000</v>
      </c>
      <c r="G2916" s="196" t="n">
        <v>1247710</v>
      </c>
      <c r="H2916" s="197" t="n">
        <v>37026.3927083333</v>
      </c>
      <c r="I2916" s="0" t="s">
        <v>1535</v>
      </c>
      <c r="M2916" s="0" t="s">
        <v>927</v>
      </c>
      <c r="N2916" s="0" t="s">
        <v>1371</v>
      </c>
      <c r="O2916" s="0" t="s">
        <v>1423</v>
      </c>
      <c r="Q2916" s="198" t="n">
        <v>5000</v>
      </c>
      <c r="S2916" s="0" t="s">
        <v>1343</v>
      </c>
      <c r="T2916" s="0" t="s">
        <v>772</v>
      </c>
      <c r="U2916" s="200" t="n">
        <v>4.335</v>
      </c>
      <c r="V2916" s="0" t="s">
        <v>1583</v>
      </c>
      <c r="W2916" s="0" t="s">
        <v>1424</v>
      </c>
      <c r="X2916" s="0" t="s">
        <v>1425</v>
      </c>
      <c r="Y2916" s="0" t="s">
        <v>1376</v>
      </c>
      <c r="Z2916" s="0" t="s">
        <v>573</v>
      </c>
      <c r="AA2916" s="0" t="n">
        <v>790243</v>
      </c>
      <c r="AB2916" s="197" t="n">
        <v>37027.875</v>
      </c>
      <c r="AC2916" s="197" t="n">
        <v>37027.875</v>
      </c>
    </row>
    <row r="2917" customFormat="false" ht="12.75" hidden="false" customHeight="false" outlineLevel="0" collapsed="false">
      <c r="A2917" s="191" t="str">
        <f aca="false">B2917&amp;" "&amp;C2917&amp;" "&amp;D2917</f>
        <v>US Natural Gas Physical</v>
      </c>
      <c r="B2917" s="191" t="str">
        <f aca="false">IF((LEFT(N2917,2)="US"),"US","")</f>
        <v>US</v>
      </c>
      <c r="C2917" s="191" t="str">
        <f aca="false">M2917</f>
        <v>Natural Gas</v>
      </c>
      <c r="D2917" s="191" t="str">
        <f aca="false">IF(ISNUMBER(FIND("Phy",N2917))=TRUE(),"Physical","Financial")</f>
        <v>Physical</v>
      </c>
      <c r="E2917" s="191" t="n">
        <f aca="false">IF(VLOOKUP(S2917,'DD-Lookup'!$J$6:$L$50,3,FALSE())="Monthly",(YEAR(AC2917)-YEAR(AB2917))*12+MONTH(AC2917)-MONTH(AB2917)+1,(AC2917-AB2917+1))</f>
        <v>1</v>
      </c>
      <c r="F2917" s="220" t="n">
        <f aca="false">E2917*SUM(P2917:Q2917)</f>
        <v>10000</v>
      </c>
      <c r="G2917" s="196" t="n">
        <v>1247711</v>
      </c>
      <c r="H2917" s="197" t="n">
        <v>37026.3927777778</v>
      </c>
      <c r="I2917" s="0" t="s">
        <v>1306</v>
      </c>
      <c r="M2917" s="0" t="s">
        <v>927</v>
      </c>
      <c r="N2917" s="0" t="s">
        <v>1371</v>
      </c>
      <c r="O2917" s="0" t="s">
        <v>1553</v>
      </c>
      <c r="P2917" s="198" t="n">
        <v>10000</v>
      </c>
      <c r="S2917" s="0" t="s">
        <v>1343</v>
      </c>
      <c r="T2917" s="0" t="s">
        <v>772</v>
      </c>
      <c r="U2917" s="200" t="n">
        <v>4.455</v>
      </c>
      <c r="V2917" s="0" t="s">
        <v>2328</v>
      </c>
      <c r="W2917" s="0" t="s">
        <v>1555</v>
      </c>
      <c r="X2917" s="0" t="s">
        <v>1556</v>
      </c>
      <c r="Y2917" s="0" t="s">
        <v>1376</v>
      </c>
      <c r="Z2917" s="0" t="s">
        <v>573</v>
      </c>
      <c r="AA2917" s="0" t="n">
        <v>790244</v>
      </c>
      <c r="AB2917" s="197" t="n">
        <v>37027.875</v>
      </c>
      <c r="AC2917" s="197" t="n">
        <v>37027.875</v>
      </c>
    </row>
    <row r="2918" customFormat="false" ht="12.75" hidden="false" customHeight="false" outlineLevel="0" collapsed="false">
      <c r="A2918" s="191" t="str">
        <f aca="false">B2918&amp;" "&amp;C2918&amp;" "&amp;D2918</f>
        <v>US Natural Gas Physical</v>
      </c>
      <c r="B2918" s="191" t="str">
        <f aca="false">IF((LEFT(N2918,2)="US"),"US","")</f>
        <v>US</v>
      </c>
      <c r="C2918" s="191" t="str">
        <f aca="false">M2918</f>
        <v>Natural Gas</v>
      </c>
      <c r="D2918" s="191" t="str">
        <f aca="false">IF(ISNUMBER(FIND("Phy",N2918))=TRUE(),"Physical","Financial")</f>
        <v>Physical</v>
      </c>
      <c r="E2918" s="191" t="n">
        <f aca="false">IF(VLOOKUP(S2918,'DD-Lookup'!$J$6:$L$50,3,FALSE())="Monthly",(YEAR(AC2918)-YEAR(AB2918))*12+MONTH(AC2918)-MONTH(AB2918)+1,(AC2918-AB2918+1))</f>
        <v>1</v>
      </c>
      <c r="F2918" s="220" t="n">
        <f aca="false">E2918*SUM(P2918:Q2918)</f>
        <v>15000</v>
      </c>
      <c r="G2918" s="196" t="n">
        <v>1247712</v>
      </c>
      <c r="H2918" s="197" t="n">
        <v>37026.3928703704</v>
      </c>
      <c r="I2918" s="0" t="s">
        <v>609</v>
      </c>
      <c r="M2918" s="0" t="s">
        <v>927</v>
      </c>
      <c r="N2918" s="0" t="s">
        <v>1371</v>
      </c>
      <c r="O2918" s="0" t="s">
        <v>1553</v>
      </c>
      <c r="P2918" s="198" t="n">
        <v>15000</v>
      </c>
      <c r="S2918" s="0" t="s">
        <v>1343</v>
      </c>
      <c r="T2918" s="0" t="s">
        <v>772</v>
      </c>
      <c r="U2918" s="200" t="n">
        <v>4.455</v>
      </c>
      <c r="V2918" s="0" t="s">
        <v>1861</v>
      </c>
      <c r="W2918" s="0" t="s">
        <v>1555</v>
      </c>
      <c r="X2918" s="0" t="s">
        <v>1556</v>
      </c>
      <c r="Y2918" s="0" t="s">
        <v>1376</v>
      </c>
      <c r="Z2918" s="0" t="s">
        <v>573</v>
      </c>
      <c r="AA2918" s="0" t="n">
        <v>790245</v>
      </c>
      <c r="AB2918" s="197" t="n">
        <v>37027.875</v>
      </c>
      <c r="AC2918" s="197" t="n">
        <v>37027.875</v>
      </c>
    </row>
    <row r="2919" customFormat="false" ht="12.75" hidden="false" customHeight="false" outlineLevel="0" collapsed="false">
      <c r="A2919" s="191" t="str">
        <f aca="false">B2919&amp;" "&amp;C2919&amp;" "&amp;D2919</f>
        <v>US Natural Gas Physical</v>
      </c>
      <c r="B2919" s="191" t="str">
        <f aca="false">IF((LEFT(N2919,2)="US"),"US","")</f>
        <v>US</v>
      </c>
      <c r="C2919" s="191" t="str">
        <f aca="false">M2919</f>
        <v>Natural Gas</v>
      </c>
      <c r="D2919" s="191" t="str">
        <f aca="false">IF(ISNUMBER(FIND("Phy",N2919))=TRUE(),"Physical","Financial")</f>
        <v>Physical</v>
      </c>
      <c r="E2919" s="191" t="n">
        <f aca="false">IF(VLOOKUP(S2919,'DD-Lookup'!$J$6:$L$50,3,FALSE())="Monthly",(YEAR(AC2919)-YEAR(AB2919))*12+MONTH(AC2919)-MONTH(AB2919)+1,(AC2919-AB2919+1))</f>
        <v>1</v>
      </c>
      <c r="F2919" s="220" t="n">
        <f aca="false">E2919*SUM(P2919:Q2919)</f>
        <v>7189</v>
      </c>
      <c r="G2919" s="196" t="n">
        <v>1247714</v>
      </c>
      <c r="H2919" s="197" t="n">
        <v>37026.3928819444</v>
      </c>
      <c r="I2919" s="0" t="s">
        <v>625</v>
      </c>
      <c r="M2919" s="0" t="s">
        <v>927</v>
      </c>
      <c r="N2919" s="0" t="s">
        <v>1371</v>
      </c>
      <c r="O2919" s="0" t="s">
        <v>1457</v>
      </c>
      <c r="Q2919" s="198" t="n">
        <v>7189</v>
      </c>
      <c r="S2919" s="0" t="s">
        <v>1343</v>
      </c>
      <c r="T2919" s="0" t="s">
        <v>772</v>
      </c>
      <c r="U2919" s="200" t="n">
        <v>4.405</v>
      </c>
      <c r="V2919" s="0" t="s">
        <v>2449</v>
      </c>
      <c r="W2919" s="0" t="s">
        <v>1459</v>
      </c>
      <c r="X2919" s="0" t="s">
        <v>1460</v>
      </c>
      <c r="Y2919" s="0" t="s">
        <v>1376</v>
      </c>
      <c r="Z2919" s="0" t="s">
        <v>573</v>
      </c>
      <c r="AA2919" s="0" t="n">
        <v>790246</v>
      </c>
      <c r="AB2919" s="197" t="n">
        <v>37027.875</v>
      </c>
      <c r="AC2919" s="197" t="n">
        <v>37027.875</v>
      </c>
    </row>
    <row r="2920" customFormat="false" ht="12.75" hidden="false" customHeight="false" outlineLevel="0" collapsed="false">
      <c r="A2920" s="191" t="str">
        <f aca="false">B2920&amp;" "&amp;C2920&amp;" "&amp;D2920</f>
        <v>US Natural Gas Physical</v>
      </c>
      <c r="B2920" s="191" t="str">
        <f aca="false">IF((LEFT(N2920,2)="US"),"US","")</f>
        <v>US</v>
      </c>
      <c r="C2920" s="191" t="str">
        <f aca="false">M2920</f>
        <v>Natural Gas</v>
      </c>
      <c r="D2920" s="191" t="str">
        <f aca="false">IF(ISNUMBER(FIND("Phy",N2920))=TRUE(),"Physical","Financial")</f>
        <v>Physical</v>
      </c>
      <c r="E2920" s="191" t="n">
        <f aca="false">IF(VLOOKUP(S2920,'DD-Lookup'!$J$6:$L$50,3,FALSE())="Monthly",(YEAR(AC2920)-YEAR(AB2920))*12+MONTH(AC2920)-MONTH(AB2920)+1,(AC2920-AB2920+1))</f>
        <v>1</v>
      </c>
      <c r="F2920" s="220" t="n">
        <f aca="false">E2920*SUM(P2920:Q2920)</f>
        <v>10000</v>
      </c>
      <c r="G2920" s="196" t="n">
        <v>1247715</v>
      </c>
      <c r="H2920" s="197" t="n">
        <v>37026.3930902778</v>
      </c>
      <c r="I2920" s="0" t="s">
        <v>1420</v>
      </c>
      <c r="M2920" s="0" t="s">
        <v>927</v>
      </c>
      <c r="N2920" s="0" t="s">
        <v>1371</v>
      </c>
      <c r="O2920" s="0" t="s">
        <v>1680</v>
      </c>
      <c r="Q2920" s="198" t="n">
        <v>10000</v>
      </c>
      <c r="S2920" s="0" t="s">
        <v>1343</v>
      </c>
      <c r="T2920" s="0" t="s">
        <v>772</v>
      </c>
      <c r="U2920" s="200" t="n">
        <v>4.33</v>
      </c>
      <c r="V2920" s="0" t="s">
        <v>2629</v>
      </c>
      <c r="W2920" s="0" t="s">
        <v>1682</v>
      </c>
      <c r="X2920" s="0" t="s">
        <v>1683</v>
      </c>
      <c r="Y2920" s="0" t="s">
        <v>1376</v>
      </c>
      <c r="Z2920" s="0" t="s">
        <v>573</v>
      </c>
      <c r="AA2920" s="0" t="n">
        <v>790247</v>
      </c>
      <c r="AB2920" s="197" t="n">
        <v>37027.875</v>
      </c>
      <c r="AC2920" s="197" t="n">
        <v>37027.875</v>
      </c>
    </row>
    <row r="2921" customFormat="false" ht="12.75" hidden="false" customHeight="false" outlineLevel="0" collapsed="false">
      <c r="A2921" s="191" t="str">
        <f aca="false">B2921&amp;" "&amp;C2921&amp;" "&amp;D2921</f>
        <v>US Natural Gas Financial</v>
      </c>
      <c r="B2921" s="191" t="str">
        <f aca="false">IF((LEFT(N2921,2)="US"),"US","")</f>
        <v>US</v>
      </c>
      <c r="C2921" s="191" t="str">
        <f aca="false">M2921</f>
        <v>Natural Gas</v>
      </c>
      <c r="D2921" s="191" t="str">
        <f aca="false">IF(ISNUMBER(FIND("Phy",N2921))=TRUE(),"Physical","Financial")</f>
        <v>Financial</v>
      </c>
      <c r="E2921" s="191" t="n">
        <f aca="false">IF(VLOOKUP(S2921,'DD-Lookup'!$J$6:$L$50,3,FALSE())="Monthly",(YEAR(AC2921)-YEAR(AB2921))*12+MONTH(AC2921)-MONTH(AB2921)+1,(AC2921-AB2921+1))</f>
        <v>151</v>
      </c>
      <c r="F2921" s="220" t="n">
        <f aca="false">E2921*SUM(P2921:Q2921)</f>
        <v>52850</v>
      </c>
      <c r="G2921" s="196" t="n">
        <v>1247716</v>
      </c>
      <c r="H2921" s="197" t="n">
        <v>37026.3931018519</v>
      </c>
      <c r="I2921" s="0" t="s">
        <v>1647</v>
      </c>
      <c r="M2921" s="0" t="s">
        <v>927</v>
      </c>
      <c r="N2921" s="0" t="s">
        <v>1399</v>
      </c>
      <c r="O2921" s="0" t="s">
        <v>2906</v>
      </c>
      <c r="Q2921" s="198" t="n">
        <v>350</v>
      </c>
      <c r="S2921" s="0" t="s">
        <v>1343</v>
      </c>
      <c r="T2921" s="0" t="s">
        <v>772</v>
      </c>
      <c r="U2921" s="200" t="n">
        <v>0.22</v>
      </c>
      <c r="V2921" s="0" t="s">
        <v>2898</v>
      </c>
      <c r="W2921" s="0" t="s">
        <v>1700</v>
      </c>
      <c r="X2921" s="0" t="s">
        <v>1701</v>
      </c>
      <c r="Y2921" s="0" t="s">
        <v>893</v>
      </c>
      <c r="Z2921" s="0" t="s">
        <v>573</v>
      </c>
      <c r="AA2921" s="0" t="s">
        <v>2907</v>
      </c>
      <c r="AB2921" s="197" t="n">
        <v>37196</v>
      </c>
      <c r="AC2921" s="197" t="n">
        <v>37346</v>
      </c>
      <c r="AD2921" s="0" t="n">
        <f aca="false">(AC2921-AB2921+1)*SUM(P2921:Q2921)</f>
        <v>52850</v>
      </c>
    </row>
    <row r="2922" customFormat="false" ht="12.75" hidden="false" customHeight="false" outlineLevel="0" collapsed="false">
      <c r="A2922" s="191" t="str">
        <f aca="false">B2922&amp;" "&amp;C2922&amp;" "&amp;D2922</f>
        <v>US Natural Gas Physical</v>
      </c>
      <c r="B2922" s="191" t="str">
        <f aca="false">IF((LEFT(N2922,2)="US"),"US","")</f>
        <v>US</v>
      </c>
      <c r="C2922" s="191" t="str">
        <f aca="false">M2922</f>
        <v>Natural Gas</v>
      </c>
      <c r="D2922" s="191" t="str">
        <f aca="false">IF(ISNUMBER(FIND("Phy",N2922))=TRUE(),"Physical","Financial")</f>
        <v>Physical</v>
      </c>
      <c r="E2922" s="191" t="n">
        <f aca="false">IF(VLOOKUP(S2922,'DD-Lookup'!$J$6:$L$50,3,FALSE())="Monthly",(YEAR(AC2922)-YEAR(AB2922))*12+MONTH(AC2922)-MONTH(AB2922)+1,(AC2922-AB2922+1))</f>
        <v>1</v>
      </c>
      <c r="F2922" s="220" t="n">
        <f aca="false">E2922*SUM(P2922:Q2922)</f>
        <v>5000</v>
      </c>
      <c r="G2922" s="196" t="n">
        <v>1247718</v>
      </c>
      <c r="H2922" s="197" t="n">
        <v>37026.3931481482</v>
      </c>
      <c r="I2922" s="0" t="s">
        <v>2434</v>
      </c>
      <c r="M2922" s="0" t="s">
        <v>927</v>
      </c>
      <c r="N2922" s="0" t="s">
        <v>1371</v>
      </c>
      <c r="O2922" s="0" t="s">
        <v>1703</v>
      </c>
      <c r="Q2922" s="198" t="n">
        <v>5000</v>
      </c>
      <c r="S2922" s="0" t="s">
        <v>1343</v>
      </c>
      <c r="T2922" s="0" t="s">
        <v>772</v>
      </c>
      <c r="U2922" s="200" t="n">
        <v>4.325</v>
      </c>
      <c r="V2922" s="0" t="s">
        <v>2435</v>
      </c>
      <c r="W2922" s="0" t="s">
        <v>1705</v>
      </c>
      <c r="X2922" s="0" t="s">
        <v>1676</v>
      </c>
      <c r="Y2922" s="0" t="s">
        <v>1376</v>
      </c>
      <c r="Z2922" s="0" t="s">
        <v>573</v>
      </c>
      <c r="AA2922" s="0" t="n">
        <v>790249</v>
      </c>
      <c r="AB2922" s="197" t="n">
        <v>37027.875</v>
      </c>
      <c r="AC2922" s="197" t="n">
        <v>37027.875</v>
      </c>
    </row>
    <row r="2923" customFormat="false" ht="12.75" hidden="false" customHeight="false" outlineLevel="0" collapsed="false">
      <c r="A2923" s="191" t="str">
        <f aca="false">B2923&amp;" "&amp;C2923&amp;" "&amp;D2923</f>
        <v>US Crude Financial</v>
      </c>
      <c r="B2923" s="191" t="str">
        <f aca="false">IF((LEFT(N2923,2)="US"),"US","")</f>
        <v>US</v>
      </c>
      <c r="C2923" s="191" t="str">
        <f aca="false">M2923</f>
        <v>Crude</v>
      </c>
      <c r="D2923" s="191" t="str">
        <f aca="false">IF(ISNUMBER(FIND("Phy",N2923))=TRUE(),"Physical","Financial")</f>
        <v>Financial</v>
      </c>
      <c r="E2923" s="191" t="n">
        <f aca="false">IF(VLOOKUP(S2923,'DD-Lookup'!$J$6:$L$50,3,FALSE())="Monthly",(YEAR(AC2923)-YEAR(AB2923))*12+MONTH(AC2923)-MONTH(AB2923)+1,(AC2923-AB2923+1))</f>
        <v>1</v>
      </c>
      <c r="F2923" s="220" t="n">
        <f aca="false">E2923*SUM(P2923:Q2923)</f>
        <v>50000</v>
      </c>
      <c r="G2923" s="196" t="n">
        <v>1247719</v>
      </c>
      <c r="H2923" s="197" t="n">
        <v>37026.3931597222</v>
      </c>
      <c r="I2923" s="0" t="s">
        <v>1340</v>
      </c>
      <c r="M2923" s="0" t="s">
        <v>60</v>
      </c>
      <c r="N2923" s="0" t="s">
        <v>1138</v>
      </c>
      <c r="O2923" s="0" t="s">
        <v>1139</v>
      </c>
      <c r="Q2923" s="198" t="n">
        <v>50000</v>
      </c>
      <c r="S2923" s="0" t="s">
        <v>1140</v>
      </c>
      <c r="T2923" s="0" t="s">
        <v>772</v>
      </c>
      <c r="U2923" s="200" t="n">
        <v>28.8</v>
      </c>
      <c r="V2923" s="0" t="s">
        <v>2361</v>
      </c>
      <c r="W2923" s="0" t="s">
        <v>1142</v>
      </c>
      <c r="X2923" s="0" t="s">
        <v>1143</v>
      </c>
      <c r="Y2923" s="0" t="s">
        <v>893</v>
      </c>
      <c r="Z2923" s="0" t="s">
        <v>573</v>
      </c>
      <c r="AA2923" s="0" t="s">
        <v>2908</v>
      </c>
      <c r="AB2923" s="197" t="n">
        <v>37043</v>
      </c>
      <c r="AC2923" s="197" t="n">
        <v>37072</v>
      </c>
    </row>
    <row r="2924" customFormat="false" ht="12.75" hidden="false" customHeight="false" outlineLevel="0" collapsed="false">
      <c r="A2924" s="191" t="str">
        <f aca="false">B2924&amp;" "&amp;C2924&amp;" "&amp;D2924</f>
        <v>US Natural Gas Physical</v>
      </c>
      <c r="B2924" s="191" t="str">
        <f aca="false">IF((LEFT(N2924,2)="US"),"US","")</f>
        <v>US</v>
      </c>
      <c r="C2924" s="191" t="str">
        <f aca="false">M2924</f>
        <v>Natural Gas</v>
      </c>
      <c r="D2924" s="191" t="str">
        <f aca="false">IF(ISNUMBER(FIND("Phy",N2924))=TRUE(),"Physical","Financial")</f>
        <v>Physical</v>
      </c>
      <c r="E2924" s="191" t="n">
        <f aca="false">IF(VLOOKUP(S2924,'DD-Lookup'!$J$6:$L$50,3,FALSE())="Monthly",(YEAR(AC2924)-YEAR(AB2924))*12+MONTH(AC2924)-MONTH(AB2924)+1,(AC2924-AB2924+1))</f>
        <v>1</v>
      </c>
      <c r="F2924" s="220" t="n">
        <f aca="false">E2924*SUM(P2924:Q2924)</f>
        <v>8000</v>
      </c>
      <c r="G2924" s="196" t="n">
        <v>1247720</v>
      </c>
      <c r="H2924" s="197" t="n">
        <v>37026.3931828704</v>
      </c>
      <c r="I2924" s="0" t="s">
        <v>2429</v>
      </c>
      <c r="M2924" s="0" t="s">
        <v>927</v>
      </c>
      <c r="N2924" s="0" t="s">
        <v>1371</v>
      </c>
      <c r="O2924" s="0" t="s">
        <v>2324</v>
      </c>
      <c r="P2924" s="198" t="n">
        <v>8000</v>
      </c>
      <c r="S2924" s="0" t="s">
        <v>1343</v>
      </c>
      <c r="T2924" s="0" t="s">
        <v>772</v>
      </c>
      <c r="U2924" s="200" t="n">
        <v>4.335</v>
      </c>
      <c r="V2924" s="0" t="s">
        <v>2430</v>
      </c>
      <c r="W2924" s="0" t="s">
        <v>1459</v>
      </c>
      <c r="X2924" s="0" t="s">
        <v>1460</v>
      </c>
      <c r="Y2924" s="0" t="s">
        <v>1376</v>
      </c>
      <c r="Z2924" s="0" t="s">
        <v>573</v>
      </c>
      <c r="AA2924" s="0" t="n">
        <v>790250</v>
      </c>
      <c r="AB2924" s="197" t="n">
        <v>37027.875</v>
      </c>
      <c r="AC2924" s="197" t="n">
        <v>37027.875</v>
      </c>
    </row>
    <row r="2925" customFormat="false" ht="12.75" hidden="false" customHeight="false" outlineLevel="0" collapsed="false">
      <c r="A2925" s="191" t="str">
        <f aca="false">B2925&amp;" "&amp;C2925&amp;" "&amp;D2925</f>
        <v>US Natural Gas Physical</v>
      </c>
      <c r="B2925" s="191" t="str">
        <f aca="false">IF((LEFT(N2925,2)="US"),"US","")</f>
        <v>US</v>
      </c>
      <c r="C2925" s="191" t="str">
        <f aca="false">M2925</f>
        <v>Natural Gas</v>
      </c>
      <c r="D2925" s="191" t="str">
        <f aca="false">IF(ISNUMBER(FIND("Phy",N2925))=TRUE(),"Physical","Financial")</f>
        <v>Physical</v>
      </c>
      <c r="E2925" s="191" t="n">
        <f aca="false">IF(VLOOKUP(S2925,'DD-Lookup'!$J$6:$L$50,3,FALSE())="Monthly",(YEAR(AC2925)-YEAR(AB2925))*12+MONTH(AC2925)-MONTH(AB2925)+1,(AC2925-AB2925+1))</f>
        <v>1</v>
      </c>
      <c r="F2925" s="220" t="n">
        <f aca="false">E2925*SUM(P2925:Q2925)</f>
        <v>5000</v>
      </c>
      <c r="G2925" s="196" t="n">
        <v>1247721</v>
      </c>
      <c r="H2925" s="197" t="n">
        <v>37026.3932291667</v>
      </c>
      <c r="I2925" s="0" t="s">
        <v>609</v>
      </c>
      <c r="M2925" s="0" t="s">
        <v>927</v>
      </c>
      <c r="N2925" s="0" t="s">
        <v>1371</v>
      </c>
      <c r="O2925" s="0" t="s">
        <v>1703</v>
      </c>
      <c r="P2925" s="198" t="n">
        <v>5000</v>
      </c>
      <c r="S2925" s="0" t="s">
        <v>1343</v>
      </c>
      <c r="T2925" s="0" t="s">
        <v>772</v>
      </c>
      <c r="U2925" s="200" t="n">
        <v>4.3</v>
      </c>
      <c r="V2925" s="0" t="s">
        <v>1821</v>
      </c>
      <c r="W2925" s="0" t="s">
        <v>1705</v>
      </c>
      <c r="X2925" s="0" t="s">
        <v>1676</v>
      </c>
      <c r="Y2925" s="0" t="s">
        <v>1376</v>
      </c>
      <c r="Z2925" s="0" t="s">
        <v>573</v>
      </c>
      <c r="AA2925" s="0" t="n">
        <v>790251</v>
      </c>
      <c r="AB2925" s="197" t="n">
        <v>37027.875</v>
      </c>
      <c r="AC2925" s="197" t="n">
        <v>37027.875</v>
      </c>
    </row>
    <row r="2926" customFormat="false" ht="12.75" hidden="false" customHeight="false" outlineLevel="0" collapsed="false">
      <c r="A2926" s="191" t="str">
        <f aca="false">B2926&amp;" "&amp;C2926&amp;" "&amp;D2926</f>
        <v>US Natural Gas Physical</v>
      </c>
      <c r="B2926" s="191" t="str">
        <f aca="false">IF((LEFT(N2926,2)="US"),"US","")</f>
        <v>US</v>
      </c>
      <c r="C2926" s="191" t="str">
        <f aca="false">M2926</f>
        <v>Natural Gas</v>
      </c>
      <c r="D2926" s="191" t="str">
        <f aca="false">IF(ISNUMBER(FIND("Phy",N2926))=TRUE(),"Physical","Financial")</f>
        <v>Physical</v>
      </c>
      <c r="E2926" s="191" t="n">
        <f aca="false">IF(VLOOKUP(S2926,'DD-Lookup'!$J$6:$L$50,3,FALSE())="Monthly",(YEAR(AC2926)-YEAR(AB2926))*12+MONTH(AC2926)-MONTH(AB2926)+1,(AC2926-AB2926+1))</f>
        <v>1</v>
      </c>
      <c r="F2926" s="220" t="n">
        <f aca="false">E2926*SUM(P2926:Q2926)</f>
        <v>5000</v>
      </c>
      <c r="G2926" s="196" t="n">
        <v>1247722</v>
      </c>
      <c r="H2926" s="197" t="n">
        <v>37026.3932291667</v>
      </c>
      <c r="I2926" s="0" t="s">
        <v>2434</v>
      </c>
      <c r="M2926" s="0" t="s">
        <v>927</v>
      </c>
      <c r="N2926" s="0" t="s">
        <v>1371</v>
      </c>
      <c r="O2926" s="0" t="s">
        <v>1423</v>
      </c>
      <c r="P2926" s="198" t="n">
        <v>5000</v>
      </c>
      <c r="S2926" s="0" t="s">
        <v>1343</v>
      </c>
      <c r="T2926" s="0" t="s">
        <v>772</v>
      </c>
      <c r="U2926" s="200" t="n">
        <v>4.33</v>
      </c>
      <c r="V2926" s="0" t="s">
        <v>2435</v>
      </c>
      <c r="W2926" s="0" t="s">
        <v>1424</v>
      </c>
      <c r="X2926" s="0" t="s">
        <v>1425</v>
      </c>
      <c r="Y2926" s="0" t="s">
        <v>1376</v>
      </c>
      <c r="Z2926" s="0" t="s">
        <v>573</v>
      </c>
      <c r="AA2926" s="0" t="n">
        <v>790252</v>
      </c>
      <c r="AB2926" s="197" t="n">
        <v>37027.875</v>
      </c>
      <c r="AC2926" s="197" t="n">
        <v>37027.875</v>
      </c>
    </row>
    <row r="2927" customFormat="false" ht="12.75" hidden="false" customHeight="false" outlineLevel="0" collapsed="false">
      <c r="A2927" s="191" t="str">
        <f aca="false">B2927&amp;" "&amp;C2927&amp;" "&amp;D2927</f>
        <v>US Natural Gas Physical</v>
      </c>
      <c r="B2927" s="191" t="str">
        <f aca="false">IF((LEFT(N2927,2)="US"),"US","")</f>
        <v>US</v>
      </c>
      <c r="C2927" s="191" t="str">
        <f aca="false">M2927</f>
        <v>Natural Gas</v>
      </c>
      <c r="D2927" s="191" t="str">
        <f aca="false">IF(ISNUMBER(FIND("Phy",N2927))=TRUE(),"Physical","Financial")</f>
        <v>Physical</v>
      </c>
      <c r="E2927" s="191" t="n">
        <f aca="false">IF(VLOOKUP(S2927,'DD-Lookup'!$J$6:$L$50,3,FALSE())="Monthly",(YEAR(AC2927)-YEAR(AB2927))*12+MONTH(AC2927)-MONTH(AB2927)+1,(AC2927-AB2927+1))</f>
        <v>1</v>
      </c>
      <c r="F2927" s="220" t="n">
        <f aca="false">E2927*SUM(P2927:Q2927)</f>
        <v>5000</v>
      </c>
      <c r="G2927" s="196" t="n">
        <v>1247723</v>
      </c>
      <c r="H2927" s="197" t="n">
        <v>37026.3932407407</v>
      </c>
      <c r="I2927" s="0" t="s">
        <v>2882</v>
      </c>
      <c r="M2927" s="0" t="s">
        <v>927</v>
      </c>
      <c r="N2927" s="0" t="s">
        <v>1371</v>
      </c>
      <c r="O2927" s="0" t="s">
        <v>1696</v>
      </c>
      <c r="Q2927" s="198" t="n">
        <v>5000</v>
      </c>
      <c r="S2927" s="0" t="s">
        <v>1343</v>
      </c>
      <c r="T2927" s="0" t="s">
        <v>772</v>
      </c>
      <c r="U2927" s="200" t="n">
        <v>4.39</v>
      </c>
      <c r="V2927" s="0" t="s">
        <v>2883</v>
      </c>
      <c r="W2927" s="0" t="s">
        <v>1567</v>
      </c>
      <c r="X2927" s="0" t="s">
        <v>1683</v>
      </c>
      <c r="Y2927" s="0" t="s">
        <v>1376</v>
      </c>
      <c r="Z2927" s="0" t="s">
        <v>573</v>
      </c>
      <c r="AA2927" s="0" t="n">
        <v>790253</v>
      </c>
      <c r="AB2927" s="197" t="n">
        <v>37027.875</v>
      </c>
      <c r="AC2927" s="197" t="n">
        <v>37027.875</v>
      </c>
    </row>
    <row r="2928" customFormat="false" ht="12.75" hidden="false" customHeight="false" outlineLevel="0" collapsed="false">
      <c r="A2928" s="191" t="str">
        <f aca="false">B2928&amp;" "&amp;C2928&amp;" "&amp;D2928</f>
        <v>US Natural Gas Physical</v>
      </c>
      <c r="B2928" s="191" t="str">
        <f aca="false">IF((LEFT(N2928,2)="US"),"US","")</f>
        <v>US</v>
      </c>
      <c r="C2928" s="191" t="str">
        <f aca="false">M2928</f>
        <v>Natural Gas</v>
      </c>
      <c r="D2928" s="191" t="str">
        <f aca="false">IF(ISNUMBER(FIND("Phy",N2928))=TRUE(),"Physical","Financial")</f>
        <v>Physical</v>
      </c>
      <c r="E2928" s="191" t="n">
        <f aca="false">IF(VLOOKUP(S2928,'DD-Lookup'!$J$6:$L$50,3,FALSE())="Monthly",(YEAR(AC2928)-YEAR(AB2928))*12+MONTH(AC2928)-MONTH(AB2928)+1,(AC2928-AB2928+1))</f>
        <v>1</v>
      </c>
      <c r="F2928" s="220" t="n">
        <f aca="false">E2928*SUM(P2928:Q2928)</f>
        <v>5000</v>
      </c>
      <c r="G2928" s="196" t="n">
        <v>1247725</v>
      </c>
      <c r="H2928" s="197" t="n">
        <v>37026.3933101852</v>
      </c>
      <c r="I2928" s="0" t="s">
        <v>1571</v>
      </c>
      <c r="M2928" s="0" t="s">
        <v>927</v>
      </c>
      <c r="N2928" s="0" t="s">
        <v>1371</v>
      </c>
      <c r="O2928" s="0" t="s">
        <v>1673</v>
      </c>
      <c r="P2928" s="198" t="n">
        <v>5000</v>
      </c>
      <c r="S2928" s="0" t="s">
        <v>1343</v>
      </c>
      <c r="T2928" s="0" t="s">
        <v>772</v>
      </c>
      <c r="U2928" s="200" t="n">
        <v>4.8</v>
      </c>
      <c r="V2928" s="0" t="s">
        <v>2712</v>
      </c>
      <c r="W2928" s="0" t="s">
        <v>1675</v>
      </c>
      <c r="X2928" s="0" t="s">
        <v>1676</v>
      </c>
      <c r="Y2928" s="0" t="s">
        <v>1376</v>
      </c>
      <c r="Z2928" s="0" t="s">
        <v>573</v>
      </c>
      <c r="AA2928" s="0" t="n">
        <v>790255</v>
      </c>
      <c r="AB2928" s="197" t="n">
        <v>37027.875</v>
      </c>
      <c r="AC2928" s="197" t="n">
        <v>37027.875</v>
      </c>
    </row>
    <row r="2929" customFormat="false" ht="12.75" hidden="false" customHeight="false" outlineLevel="0" collapsed="false">
      <c r="A2929" s="191" t="str">
        <f aca="false">B2929&amp;" "&amp;C2929&amp;" "&amp;D2929</f>
        <v>US Natural Gas Physical</v>
      </c>
      <c r="B2929" s="191" t="str">
        <f aca="false">IF((LEFT(N2929,2)="US"),"US","")</f>
        <v>US</v>
      </c>
      <c r="C2929" s="191" t="str">
        <f aca="false">M2929</f>
        <v>Natural Gas</v>
      </c>
      <c r="D2929" s="191" t="str">
        <f aca="false">IF(ISNUMBER(FIND("Phy",N2929))=TRUE(),"Physical","Financial")</f>
        <v>Physical</v>
      </c>
      <c r="E2929" s="191" t="n">
        <f aca="false">IF(VLOOKUP(S2929,'DD-Lookup'!$J$6:$L$50,3,FALSE())="Monthly",(YEAR(AC2929)-YEAR(AB2929))*12+MONTH(AC2929)-MONTH(AB2929)+1,(AC2929-AB2929+1))</f>
        <v>1</v>
      </c>
      <c r="F2929" s="220" t="n">
        <f aca="false">E2929*SUM(P2929:Q2929)</f>
        <v>10000</v>
      </c>
      <c r="G2929" s="196" t="n">
        <v>1247724</v>
      </c>
      <c r="H2929" s="197" t="n">
        <v>37026.3933101852</v>
      </c>
      <c r="I2929" s="0" t="s">
        <v>1543</v>
      </c>
      <c r="M2929" s="0" t="s">
        <v>927</v>
      </c>
      <c r="N2929" s="0" t="s">
        <v>1371</v>
      </c>
      <c r="O2929" s="0" t="s">
        <v>2146</v>
      </c>
      <c r="P2929" s="198" t="n">
        <v>10000</v>
      </c>
      <c r="S2929" s="0" t="s">
        <v>1343</v>
      </c>
      <c r="T2929" s="0" t="s">
        <v>772</v>
      </c>
      <c r="U2929" s="200" t="n">
        <v>4.45</v>
      </c>
      <c r="V2929" s="0" t="s">
        <v>2909</v>
      </c>
      <c r="W2929" s="0" t="s">
        <v>1682</v>
      </c>
      <c r="X2929" s="0" t="s">
        <v>2147</v>
      </c>
      <c r="Y2929" s="0" t="s">
        <v>1376</v>
      </c>
      <c r="Z2929" s="0" t="s">
        <v>573</v>
      </c>
      <c r="AA2929" s="0" t="n">
        <v>790254</v>
      </c>
      <c r="AB2929" s="197" t="n">
        <v>37027.875</v>
      </c>
      <c r="AC2929" s="197" t="n">
        <v>37027.875</v>
      </c>
    </row>
    <row r="2930" customFormat="false" ht="12.75" hidden="false" customHeight="false" outlineLevel="0" collapsed="false">
      <c r="A2930" s="191" t="str">
        <f aca="false">B2930&amp;" "&amp;C2930&amp;" "&amp;D2930</f>
        <v>US Natural Gas Physical</v>
      </c>
      <c r="B2930" s="191" t="str">
        <f aca="false">IF((LEFT(N2930,2)="US"),"US","")</f>
        <v>US</v>
      </c>
      <c r="C2930" s="191" t="str">
        <f aca="false">M2930</f>
        <v>Natural Gas</v>
      </c>
      <c r="D2930" s="191" t="str">
        <f aca="false">IF(ISNUMBER(FIND("Phy",N2930))=TRUE(),"Physical","Financial")</f>
        <v>Physical</v>
      </c>
      <c r="E2930" s="191" t="n">
        <f aca="false">IF(VLOOKUP(S2930,'DD-Lookup'!$J$6:$L$50,3,FALSE())="Monthly",(YEAR(AC2930)-YEAR(AB2930))*12+MONTH(AC2930)-MONTH(AB2930)+1,(AC2930-AB2930+1))</f>
        <v>1</v>
      </c>
      <c r="F2930" s="220" t="n">
        <f aca="false">E2930*SUM(P2930:Q2930)</f>
        <v>10000</v>
      </c>
      <c r="G2930" s="196" t="n">
        <v>1247726</v>
      </c>
      <c r="H2930" s="197" t="n">
        <v>37026.3933564815</v>
      </c>
      <c r="I2930" s="0" t="s">
        <v>1328</v>
      </c>
      <c r="M2930" s="0" t="s">
        <v>927</v>
      </c>
      <c r="N2930" s="0" t="s">
        <v>1371</v>
      </c>
      <c r="O2930" s="0" t="s">
        <v>1566</v>
      </c>
      <c r="Q2930" s="198" t="n">
        <v>10000</v>
      </c>
      <c r="S2930" s="0" t="s">
        <v>1343</v>
      </c>
      <c r="T2930" s="0" t="s">
        <v>772</v>
      </c>
      <c r="U2930" s="200" t="n">
        <v>4.42</v>
      </c>
      <c r="V2930" s="0" t="s">
        <v>1885</v>
      </c>
      <c r="W2930" s="0" t="s">
        <v>1567</v>
      </c>
      <c r="X2930" s="0" t="s">
        <v>1568</v>
      </c>
      <c r="Y2930" s="0" t="s">
        <v>1376</v>
      </c>
      <c r="Z2930" s="0" t="s">
        <v>573</v>
      </c>
      <c r="AA2930" s="0" t="n">
        <v>790256</v>
      </c>
      <c r="AB2930" s="197" t="n">
        <v>37027.875</v>
      </c>
      <c r="AC2930" s="197" t="n">
        <v>37027.875</v>
      </c>
    </row>
    <row r="2931" customFormat="false" ht="12.75" hidden="false" customHeight="false" outlineLevel="0" collapsed="false">
      <c r="A2931" s="191" t="str">
        <f aca="false">B2931&amp;" "&amp;C2931&amp;" "&amp;D2931</f>
        <v>US Natural Gas Physical</v>
      </c>
      <c r="B2931" s="191" t="str">
        <f aca="false">IF((LEFT(N2931,2)="US"),"US","")</f>
        <v>US</v>
      </c>
      <c r="C2931" s="191" t="str">
        <f aca="false">M2931</f>
        <v>Natural Gas</v>
      </c>
      <c r="D2931" s="191" t="str">
        <f aca="false">IF(ISNUMBER(FIND("Phy",N2931))=TRUE(),"Physical","Financial")</f>
        <v>Physical</v>
      </c>
      <c r="E2931" s="191" t="n">
        <f aca="false">IF(VLOOKUP(S2931,'DD-Lookup'!$J$6:$L$50,3,FALSE())="Monthly",(YEAR(AC2931)-YEAR(AB2931))*12+MONTH(AC2931)-MONTH(AB2931)+1,(AC2931-AB2931+1))</f>
        <v>1</v>
      </c>
      <c r="F2931" s="220" t="n">
        <f aca="false">E2931*SUM(P2931:Q2931)</f>
        <v>5226</v>
      </c>
      <c r="G2931" s="196" t="n">
        <v>1247727</v>
      </c>
      <c r="H2931" s="197" t="n">
        <v>37026.3933680556</v>
      </c>
      <c r="I2931" s="0" t="s">
        <v>1687</v>
      </c>
      <c r="M2931" s="0" t="s">
        <v>927</v>
      </c>
      <c r="N2931" s="0" t="s">
        <v>1371</v>
      </c>
      <c r="O2931" s="0" t="s">
        <v>1680</v>
      </c>
      <c r="Q2931" s="198" t="n">
        <v>5226</v>
      </c>
      <c r="S2931" s="0" t="s">
        <v>1343</v>
      </c>
      <c r="T2931" s="0" t="s">
        <v>772</v>
      </c>
      <c r="U2931" s="200" t="n">
        <v>4.3325</v>
      </c>
      <c r="V2931" s="0" t="s">
        <v>1688</v>
      </c>
      <c r="W2931" s="0" t="s">
        <v>1682</v>
      </c>
      <c r="X2931" s="0" t="s">
        <v>1683</v>
      </c>
      <c r="Y2931" s="0" t="s">
        <v>1376</v>
      </c>
      <c r="Z2931" s="0" t="s">
        <v>573</v>
      </c>
      <c r="AA2931" s="0" t="n">
        <v>790258</v>
      </c>
      <c r="AB2931" s="197" t="n">
        <v>37027.875</v>
      </c>
      <c r="AC2931" s="197" t="n">
        <v>37027.875</v>
      </c>
    </row>
    <row r="2932" customFormat="false" ht="12.75" hidden="false" customHeight="false" outlineLevel="0" collapsed="false">
      <c r="A2932" s="191" t="str">
        <f aca="false">B2932&amp;" "&amp;C2932&amp;" "&amp;D2932</f>
        <v> Natural Gas Physical</v>
      </c>
      <c r="B2932" s="191" t="str">
        <f aca="false">IF((LEFT(N2932,2)="US"),"US","")</f>
        <v/>
      </c>
      <c r="C2932" s="191" t="str">
        <f aca="false">M2932</f>
        <v>Natural Gas</v>
      </c>
      <c r="D2932" s="191" t="str">
        <f aca="false">IF(ISNUMBER(FIND("Phy",N2932))=TRUE(),"Physical","Financial")</f>
        <v>Physical</v>
      </c>
      <c r="E2932" s="191" t="n">
        <f aca="false">IF(VLOOKUP(S2932,'DD-Lookup'!$J$6:$L$50,3,FALSE())="Monthly",(YEAR(AC2932)-YEAR(AB2932))*12+MONTH(AC2932)-MONTH(AB2932)+1,(AC2932-AB2932+1))</f>
        <v>1</v>
      </c>
      <c r="F2932" s="220" t="n">
        <f aca="false">E2932*SUM(P2932:Q2932)</f>
        <v>10000</v>
      </c>
      <c r="G2932" s="196" t="n">
        <v>1247728</v>
      </c>
      <c r="H2932" s="197" t="n">
        <v>37026.3933796296</v>
      </c>
      <c r="I2932" s="0" t="s">
        <v>1485</v>
      </c>
      <c r="M2932" s="0" t="s">
        <v>927</v>
      </c>
      <c r="N2932" s="0" t="s">
        <v>1719</v>
      </c>
      <c r="O2932" s="0" t="s">
        <v>1720</v>
      </c>
      <c r="P2932" s="198" t="n">
        <v>10000</v>
      </c>
      <c r="S2932" s="0" t="s">
        <v>327</v>
      </c>
      <c r="T2932" s="0" t="s">
        <v>1721</v>
      </c>
      <c r="U2932" s="200" t="n">
        <v>6.02</v>
      </c>
      <c r="V2932" s="0" t="s">
        <v>1722</v>
      </c>
      <c r="W2932" s="0" t="s">
        <v>1723</v>
      </c>
      <c r="X2932" s="0" t="s">
        <v>1724</v>
      </c>
      <c r="Y2932" s="0" t="s">
        <v>1376</v>
      </c>
      <c r="Z2932" s="0" t="s">
        <v>646</v>
      </c>
      <c r="AA2932" s="0" t="n">
        <v>790257</v>
      </c>
      <c r="AB2932" s="197" t="n">
        <v>37026.875</v>
      </c>
      <c r="AC2932" s="197" t="n">
        <v>37026.875</v>
      </c>
    </row>
    <row r="2933" customFormat="false" ht="12.75" hidden="false" customHeight="false" outlineLevel="0" collapsed="false">
      <c r="A2933" s="191" t="str">
        <f aca="false">B2933&amp;" "&amp;C2933&amp;" "&amp;D2933</f>
        <v>US Power Financial</v>
      </c>
      <c r="B2933" s="191" t="str">
        <f aca="false">IF((LEFT(N2933,2)="US"),"US","")</f>
        <v>US</v>
      </c>
      <c r="C2933" s="191" t="str">
        <f aca="false">M2933</f>
        <v>Power</v>
      </c>
      <c r="D2933" s="191" t="str">
        <f aca="false">IF(ISNUMBER(FIND("Phy",N2933))=TRUE(),"Physical","Financial")</f>
        <v>Financial</v>
      </c>
      <c r="E2933" s="191" t="n">
        <f aca="false">IF(VLOOKUP(S2933,'DD-Lookup'!$J$6:$L$50,3,FALSE())="Monthly",(YEAR(AC2933)-YEAR(AB2933))*12+MONTH(AC2933)-MONTH(AB2933)+1,(AC2933-AB2933+1))</f>
        <v>1</v>
      </c>
      <c r="F2933" s="220" t="n">
        <f aca="false">E2933*SUM(P2933:Q2933)</f>
        <v>50</v>
      </c>
      <c r="G2933" s="196" t="n">
        <v>1247729</v>
      </c>
      <c r="H2933" s="197" t="n">
        <v>37026.3933796296</v>
      </c>
      <c r="I2933" s="0" t="s">
        <v>1508</v>
      </c>
      <c r="M2933" s="0" t="s">
        <v>72</v>
      </c>
      <c r="N2933" s="0" t="s">
        <v>1162</v>
      </c>
      <c r="O2933" s="0" t="s">
        <v>2910</v>
      </c>
      <c r="P2933" s="198" t="n">
        <v>50</v>
      </c>
      <c r="S2933" s="0" t="s">
        <v>781</v>
      </c>
      <c r="T2933" s="0" t="s">
        <v>772</v>
      </c>
      <c r="U2933" s="200" t="n">
        <v>38</v>
      </c>
      <c r="V2933" s="0" t="s">
        <v>1510</v>
      </c>
      <c r="W2933" s="0" t="s">
        <v>1165</v>
      </c>
      <c r="X2933" s="0" t="s">
        <v>1166</v>
      </c>
      <c r="Y2933" s="0" t="s">
        <v>1167</v>
      </c>
      <c r="Z2933" s="0" t="s">
        <v>573</v>
      </c>
      <c r="AA2933" s="0" t="n">
        <v>611261.1</v>
      </c>
      <c r="AB2933" s="197" t="n">
        <v>37026.875</v>
      </c>
      <c r="AC2933" s="197" t="n">
        <v>37026.875</v>
      </c>
    </row>
    <row r="2934" customFormat="false" ht="12.75" hidden="false" customHeight="false" outlineLevel="0" collapsed="false">
      <c r="A2934" s="191" t="str">
        <f aca="false">B2934&amp;" "&amp;C2934&amp;" "&amp;D2934</f>
        <v>US Natural Gas Physical</v>
      </c>
      <c r="B2934" s="191" t="str">
        <f aca="false">IF((LEFT(N2934,2)="US"),"US","")</f>
        <v>US</v>
      </c>
      <c r="C2934" s="191" t="str">
        <f aca="false">M2934</f>
        <v>Natural Gas</v>
      </c>
      <c r="D2934" s="191" t="str">
        <f aca="false">IF(ISNUMBER(FIND("Phy",N2934))=TRUE(),"Physical","Financial")</f>
        <v>Physical</v>
      </c>
      <c r="E2934" s="191" t="n">
        <f aca="false">IF(VLOOKUP(S2934,'DD-Lookup'!$J$6:$L$50,3,FALSE())="Monthly",(YEAR(AC2934)-YEAR(AB2934))*12+MONTH(AC2934)-MONTH(AB2934)+1,(AC2934-AB2934+1))</f>
        <v>1</v>
      </c>
      <c r="F2934" s="220" t="n">
        <f aca="false">E2934*SUM(P2934:Q2934)</f>
        <v>2500</v>
      </c>
      <c r="G2934" s="196" t="n">
        <v>1247730</v>
      </c>
      <c r="H2934" s="197" t="n">
        <v>37026.3934027778</v>
      </c>
      <c r="I2934" s="0" t="s">
        <v>1571</v>
      </c>
      <c r="M2934" s="0" t="s">
        <v>927</v>
      </c>
      <c r="N2934" s="0" t="s">
        <v>1371</v>
      </c>
      <c r="O2934" s="0" t="s">
        <v>1423</v>
      </c>
      <c r="P2934" s="198" t="n">
        <v>2500</v>
      </c>
      <c r="S2934" s="0" t="s">
        <v>1343</v>
      </c>
      <c r="T2934" s="0" t="s">
        <v>772</v>
      </c>
      <c r="U2934" s="200" t="n">
        <v>4.325</v>
      </c>
      <c r="V2934" s="0" t="s">
        <v>1572</v>
      </c>
      <c r="W2934" s="0" t="s">
        <v>1424</v>
      </c>
      <c r="X2934" s="0" t="s">
        <v>1425</v>
      </c>
      <c r="Y2934" s="0" t="s">
        <v>1376</v>
      </c>
      <c r="Z2934" s="0" t="s">
        <v>573</v>
      </c>
      <c r="AA2934" s="0" t="n">
        <v>790259</v>
      </c>
      <c r="AB2934" s="197" t="n">
        <v>37027.875</v>
      </c>
      <c r="AC2934" s="197" t="n">
        <v>37027.875</v>
      </c>
    </row>
    <row r="2935" customFormat="false" ht="12.75" hidden="false" customHeight="false" outlineLevel="0" collapsed="false">
      <c r="A2935" s="191" t="str">
        <f aca="false">B2935&amp;" "&amp;C2935&amp;" "&amp;D2935</f>
        <v> Metals Financial</v>
      </c>
      <c r="B2935" s="191" t="str">
        <f aca="false">IF((LEFT(N2935,2)="US"),"US","")</f>
        <v/>
      </c>
      <c r="C2935" s="191" t="str">
        <f aca="false">M2935</f>
        <v>Metals</v>
      </c>
      <c r="D2935" s="191" t="str">
        <f aca="false">IF(ISNUMBER(FIND("Phy",N2935))=TRUE(),"Physical","Financial")</f>
        <v>Financial</v>
      </c>
      <c r="E2935" s="191" t="n">
        <f aca="false">IF(VLOOKUP(S2935,'DD-Lookup'!$J$6:$L$50,3,FALSE())="Monthly",(YEAR(AC2935)-YEAR(AB2935))*12+MONTH(AC2935)-MONTH(AB2935)+1,(AC2935-AB2935+1))</f>
        <v>1</v>
      </c>
      <c r="F2935" s="220" t="n">
        <f aca="false">E2935*SUM(P2935:Q2935)</f>
        <v>4</v>
      </c>
      <c r="G2935" s="196" t="n">
        <v>1247731</v>
      </c>
      <c r="H2935" s="197" t="n">
        <v>37026.3934722222</v>
      </c>
      <c r="I2935" s="0" t="s">
        <v>2911</v>
      </c>
      <c r="M2935" s="0" t="s">
        <v>768</v>
      </c>
      <c r="N2935" s="0" t="s">
        <v>997</v>
      </c>
      <c r="O2935" s="0" t="s">
        <v>1153</v>
      </c>
      <c r="Q2935" s="198" t="n">
        <v>4</v>
      </c>
      <c r="S2935" s="0" t="s">
        <v>771</v>
      </c>
      <c r="T2935" s="0" t="s">
        <v>772</v>
      </c>
      <c r="U2935" s="200" t="n">
        <v>941</v>
      </c>
      <c r="V2935" s="0" t="s">
        <v>2912</v>
      </c>
      <c r="W2935" s="0" t="s">
        <v>910</v>
      </c>
      <c r="X2935" s="0" t="s">
        <v>775</v>
      </c>
      <c r="Y2935" s="0" t="s">
        <v>776</v>
      </c>
      <c r="Z2935" s="0" t="s">
        <v>777</v>
      </c>
      <c r="AA2935" s="0" t="n">
        <v>2129995</v>
      </c>
      <c r="AB2935" s="197" t="n">
        <v>37062.875</v>
      </c>
      <c r="AC2935" s="197" t="n">
        <v>37062.875</v>
      </c>
    </row>
    <row r="2936" customFormat="false" ht="12.75" hidden="false" customHeight="false" outlineLevel="0" collapsed="false">
      <c r="A2936" s="191" t="str">
        <f aca="false">B2936&amp;" "&amp;C2936&amp;" "&amp;D2936</f>
        <v>US Natural Gas Financial</v>
      </c>
      <c r="B2936" s="191" t="str">
        <f aca="false">IF((LEFT(N2936,2)="US"),"US","")</f>
        <v>US</v>
      </c>
      <c r="C2936" s="191" t="str">
        <f aca="false">M2936</f>
        <v>Natural Gas</v>
      </c>
      <c r="D2936" s="191" t="str">
        <f aca="false">IF(ISNUMBER(FIND("Phy",N2936))=TRUE(),"Physical","Financial")</f>
        <v>Financial</v>
      </c>
      <c r="E2936" s="191" t="n">
        <f aca="false">IF(VLOOKUP(S2936,'DD-Lookup'!$J$6:$L$50,3,FALSE())="Monthly",(YEAR(AC2936)-YEAR(AB2936))*12+MONTH(AC2936)-MONTH(AB2936)+1,(AC2936-AB2936+1))</f>
        <v>30</v>
      </c>
      <c r="F2936" s="220" t="n">
        <f aca="false">E2936*SUM(P2936:Q2936)</f>
        <v>225000</v>
      </c>
      <c r="G2936" s="196" t="n">
        <v>1247732</v>
      </c>
      <c r="H2936" s="197" t="n">
        <v>37026.3934837963</v>
      </c>
      <c r="I2936" s="0" t="s">
        <v>1228</v>
      </c>
      <c r="M2936" s="0" t="s">
        <v>927</v>
      </c>
      <c r="N2936" s="0" t="s">
        <v>1341</v>
      </c>
      <c r="O2936" s="0" t="s">
        <v>1342</v>
      </c>
      <c r="Q2936" s="198" t="n">
        <v>7500</v>
      </c>
      <c r="S2936" s="0" t="s">
        <v>1343</v>
      </c>
      <c r="T2936" s="0" t="s">
        <v>772</v>
      </c>
      <c r="U2936" s="200" t="n">
        <v>4.495</v>
      </c>
      <c r="V2936" s="0" t="s">
        <v>1610</v>
      </c>
      <c r="W2936" s="0" t="s">
        <v>1345</v>
      </c>
      <c r="X2936" s="0" t="s">
        <v>1346</v>
      </c>
      <c r="Y2936" s="0" t="s">
        <v>893</v>
      </c>
      <c r="Z2936" s="0" t="s">
        <v>573</v>
      </c>
      <c r="AA2936" s="0" t="s">
        <v>2913</v>
      </c>
      <c r="AB2936" s="197" t="n">
        <v>37043.875</v>
      </c>
      <c r="AC2936" s="197" t="n">
        <v>37072.875</v>
      </c>
      <c r="AD2936" s="0" t="n">
        <f aca="false">(AC2936-AB2936+1)*SUM(P2936:Q2936)</f>
        <v>225000</v>
      </c>
    </row>
    <row r="2937" customFormat="false" ht="12.75" hidden="false" customHeight="false" outlineLevel="0" collapsed="false">
      <c r="A2937" s="191" t="str">
        <f aca="false">B2937&amp;" "&amp;C2937&amp;" "&amp;D2937</f>
        <v>US Natural Gas Financial</v>
      </c>
      <c r="B2937" s="191" t="str">
        <f aca="false">IF((LEFT(N2937,2)="US"),"US","")</f>
        <v>US</v>
      </c>
      <c r="C2937" s="191" t="str">
        <f aca="false">M2937</f>
        <v>Natural Gas</v>
      </c>
      <c r="D2937" s="191" t="str">
        <f aca="false">IF(ISNUMBER(FIND("Phy",N2937))=TRUE(),"Physical","Financial")</f>
        <v>Financial</v>
      </c>
      <c r="E2937" s="191" t="n">
        <f aca="false">IF(VLOOKUP(S2937,'DD-Lookup'!$J$6:$L$50,3,FALSE())="Monthly",(YEAR(AC2937)-YEAR(AB2937))*12+MONTH(AC2937)-MONTH(AB2937)+1,(AC2937-AB2937+1))</f>
        <v>153</v>
      </c>
      <c r="F2937" s="220" t="n">
        <f aca="false">E2937*SUM(P2937:Q2937)</f>
        <v>765000</v>
      </c>
      <c r="G2937" s="196" t="n">
        <v>1247733</v>
      </c>
      <c r="H2937" s="197" t="n">
        <v>37026.3934953704</v>
      </c>
      <c r="I2937" s="0" t="s">
        <v>609</v>
      </c>
      <c r="M2937" s="0" t="s">
        <v>927</v>
      </c>
      <c r="N2937" s="0" t="s">
        <v>1341</v>
      </c>
      <c r="O2937" s="0" t="s">
        <v>1526</v>
      </c>
      <c r="Q2937" s="198" t="n">
        <v>5000</v>
      </c>
      <c r="S2937" s="0" t="s">
        <v>1343</v>
      </c>
      <c r="T2937" s="0" t="s">
        <v>772</v>
      </c>
      <c r="U2937" s="200" t="n">
        <v>4.595</v>
      </c>
      <c r="V2937" s="0" t="s">
        <v>1642</v>
      </c>
      <c r="W2937" s="0" t="s">
        <v>1345</v>
      </c>
      <c r="X2937" s="0" t="s">
        <v>1346</v>
      </c>
      <c r="Y2937" s="0" t="s">
        <v>893</v>
      </c>
      <c r="Z2937" s="0" t="s">
        <v>573</v>
      </c>
      <c r="AA2937" s="0" t="s">
        <v>2914</v>
      </c>
      <c r="AB2937" s="197" t="n">
        <v>37043</v>
      </c>
      <c r="AC2937" s="197" t="n">
        <v>37195</v>
      </c>
      <c r="AD2937" s="0" t="n">
        <f aca="false">(AC2937-AB2937+1)*SUM(P2937:Q2937)</f>
        <v>765000</v>
      </c>
    </row>
    <row r="2938" customFormat="false" ht="12.75" hidden="false" customHeight="false" outlineLevel="0" collapsed="false">
      <c r="A2938" s="191" t="str">
        <f aca="false">B2938&amp;" "&amp;C2938&amp;" "&amp;D2938</f>
        <v>US Natural Gas Physical</v>
      </c>
      <c r="B2938" s="191" t="str">
        <f aca="false">IF((LEFT(N2938,2)="US"),"US","")</f>
        <v>US</v>
      </c>
      <c r="C2938" s="191" t="str">
        <f aca="false">M2938</f>
        <v>Natural Gas</v>
      </c>
      <c r="D2938" s="191" t="str">
        <f aca="false">IF(ISNUMBER(FIND("Phy",N2938))=TRUE(),"Physical","Financial")</f>
        <v>Physical</v>
      </c>
      <c r="E2938" s="191" t="n">
        <f aca="false">IF(VLOOKUP(S2938,'DD-Lookup'!$J$6:$L$50,3,FALSE())="Monthly",(YEAR(AC2938)-YEAR(AB2938))*12+MONTH(AC2938)-MONTH(AB2938)+1,(AC2938-AB2938+1))</f>
        <v>1</v>
      </c>
      <c r="F2938" s="220" t="n">
        <f aca="false">E2938*SUM(P2938:Q2938)</f>
        <v>5000</v>
      </c>
      <c r="G2938" s="196" t="n">
        <v>1247734</v>
      </c>
      <c r="H2938" s="197" t="n">
        <v>37026.3935300926</v>
      </c>
      <c r="I2938" s="0" t="s">
        <v>1362</v>
      </c>
      <c r="M2938" s="0" t="s">
        <v>927</v>
      </c>
      <c r="N2938" s="0" t="s">
        <v>1371</v>
      </c>
      <c r="O2938" s="0" t="s">
        <v>1751</v>
      </c>
      <c r="P2938" s="198" t="n">
        <v>5000</v>
      </c>
      <c r="S2938" s="0" t="s">
        <v>1343</v>
      </c>
      <c r="T2938" s="0" t="s">
        <v>772</v>
      </c>
      <c r="U2938" s="200" t="n">
        <v>3.45</v>
      </c>
      <c r="V2938" s="0" t="s">
        <v>2110</v>
      </c>
      <c r="W2938" s="0" t="s">
        <v>1752</v>
      </c>
      <c r="X2938" s="0" t="s">
        <v>1676</v>
      </c>
      <c r="Y2938" s="0" t="s">
        <v>1376</v>
      </c>
      <c r="Z2938" s="0" t="s">
        <v>573</v>
      </c>
      <c r="AA2938" s="0" t="n">
        <v>790260</v>
      </c>
      <c r="AB2938" s="197" t="n">
        <v>37027.875</v>
      </c>
      <c r="AC2938" s="197" t="n">
        <v>37027.875</v>
      </c>
    </row>
    <row r="2939" customFormat="false" ht="12.75" hidden="false" customHeight="false" outlineLevel="0" collapsed="false">
      <c r="A2939" s="191" t="str">
        <f aca="false">B2939&amp;" "&amp;C2939&amp;" "&amp;D2939</f>
        <v>US Power Physical</v>
      </c>
      <c r="B2939" s="191" t="str">
        <f aca="false">IF((LEFT(N2939,2)="US"),"US","")</f>
        <v>US</v>
      </c>
      <c r="C2939" s="191" t="str">
        <f aca="false">M2939</f>
        <v>Power</v>
      </c>
      <c r="D2939" s="191" t="str">
        <f aca="false">IF(ISNUMBER(FIND("Phy",N2939))=TRUE(),"Physical","Financial")</f>
        <v>Physical</v>
      </c>
      <c r="E2939" s="191" t="n">
        <f aca="false">IF(VLOOKUP(S2939,'DD-Lookup'!$J$6:$L$50,3,FALSE())="Monthly",(YEAR(AC2939)-YEAR(AB2939))*12+MONTH(AC2939)-MONTH(AB2939)+1,(AC2939-AB2939+1))</f>
        <v>30</v>
      </c>
      <c r="F2939" s="220" t="n">
        <f aca="false">E2939*SUM(P2939:Q2939)</f>
        <v>1500</v>
      </c>
      <c r="G2939" s="196" t="n">
        <v>1247735</v>
      </c>
      <c r="H2939" s="197" t="n">
        <v>37026.3935416667</v>
      </c>
      <c r="I2939" s="0" t="s">
        <v>1601</v>
      </c>
      <c r="M2939" s="0" t="s">
        <v>72</v>
      </c>
      <c r="N2939" s="0" t="s">
        <v>1190</v>
      </c>
      <c r="O2939" s="0" t="s">
        <v>2831</v>
      </c>
      <c r="Q2939" s="198" t="n">
        <v>50</v>
      </c>
      <c r="S2939" s="0" t="s">
        <v>781</v>
      </c>
      <c r="T2939" s="0" t="s">
        <v>772</v>
      </c>
      <c r="U2939" s="200" t="n">
        <v>41.65</v>
      </c>
      <c r="V2939" s="0" t="s">
        <v>1603</v>
      </c>
      <c r="W2939" s="0" t="s">
        <v>1337</v>
      </c>
      <c r="X2939" s="0" t="s">
        <v>2832</v>
      </c>
      <c r="Y2939" s="0" t="s">
        <v>1167</v>
      </c>
      <c r="Z2939" s="0" t="s">
        <v>628</v>
      </c>
      <c r="AA2939" s="0" t="n">
        <v>611262.1</v>
      </c>
      <c r="AB2939" s="197" t="n">
        <v>37135.6006944444</v>
      </c>
      <c r="AC2939" s="197" t="n">
        <v>37164.6006944444</v>
      </c>
    </row>
    <row r="2940" customFormat="false" ht="12.75" hidden="false" customHeight="false" outlineLevel="0" collapsed="false">
      <c r="A2940" s="191" t="str">
        <f aca="false">B2940&amp;" "&amp;C2940&amp;" "&amp;D2940</f>
        <v>US Natural Gas Physical</v>
      </c>
      <c r="B2940" s="191" t="str">
        <f aca="false">IF((LEFT(N2940,2)="US"),"US","")</f>
        <v>US</v>
      </c>
      <c r="C2940" s="191" t="str">
        <f aca="false">M2940</f>
        <v>Natural Gas</v>
      </c>
      <c r="D2940" s="191" t="str">
        <f aca="false">IF(ISNUMBER(FIND("Phy",N2940))=TRUE(),"Physical","Financial")</f>
        <v>Physical</v>
      </c>
      <c r="E2940" s="191" t="n">
        <f aca="false">IF(VLOOKUP(S2940,'DD-Lookup'!$J$6:$L$50,3,FALSE())="Monthly",(YEAR(AC2940)-YEAR(AB2940))*12+MONTH(AC2940)-MONTH(AB2940)+1,(AC2940-AB2940+1))</f>
        <v>1</v>
      </c>
      <c r="F2940" s="220" t="n">
        <f aca="false">E2940*SUM(P2940:Q2940)</f>
        <v>5000</v>
      </c>
      <c r="G2940" s="196" t="n">
        <v>1247736</v>
      </c>
      <c r="H2940" s="197" t="n">
        <v>37026.3936111111</v>
      </c>
      <c r="I2940" s="0" t="s">
        <v>1535</v>
      </c>
      <c r="M2940" s="0" t="s">
        <v>927</v>
      </c>
      <c r="N2940" s="0" t="s">
        <v>1371</v>
      </c>
      <c r="O2940" s="0" t="s">
        <v>1435</v>
      </c>
      <c r="Q2940" s="198" t="n">
        <v>5000</v>
      </c>
      <c r="S2940" s="0" t="s">
        <v>1343</v>
      </c>
      <c r="T2940" s="0" t="s">
        <v>772</v>
      </c>
      <c r="U2940" s="200" t="n">
        <v>4.305</v>
      </c>
      <c r="V2940" s="0" t="s">
        <v>1583</v>
      </c>
      <c r="W2940" s="0" t="s">
        <v>1424</v>
      </c>
      <c r="X2940" s="0" t="s">
        <v>1425</v>
      </c>
      <c r="Y2940" s="0" t="s">
        <v>1376</v>
      </c>
      <c r="Z2940" s="0" t="s">
        <v>573</v>
      </c>
      <c r="AA2940" s="0" t="n">
        <v>790261</v>
      </c>
      <c r="AB2940" s="197" t="n">
        <v>37027.875</v>
      </c>
      <c r="AC2940" s="197" t="n">
        <v>37027.875</v>
      </c>
    </row>
    <row r="2941" customFormat="false" ht="12.75" hidden="false" customHeight="false" outlineLevel="0" collapsed="false">
      <c r="A2941" s="191" t="str">
        <f aca="false">B2941&amp;" "&amp;C2941&amp;" "&amp;D2941</f>
        <v>US Natural Gas Physical</v>
      </c>
      <c r="B2941" s="191" t="str">
        <f aca="false">IF((LEFT(N2941,2)="US"),"US","")</f>
        <v>US</v>
      </c>
      <c r="C2941" s="191" t="str">
        <f aca="false">M2941</f>
        <v>Natural Gas</v>
      </c>
      <c r="D2941" s="191" t="str">
        <f aca="false">IF(ISNUMBER(FIND("Phy",N2941))=TRUE(),"Physical","Financial")</f>
        <v>Physical</v>
      </c>
      <c r="E2941" s="191" t="n">
        <f aca="false">IF(VLOOKUP(S2941,'DD-Lookup'!$J$6:$L$50,3,FALSE())="Monthly",(YEAR(AC2941)-YEAR(AB2941))*12+MONTH(AC2941)-MONTH(AB2941)+1,(AC2941-AB2941+1))</f>
        <v>1</v>
      </c>
      <c r="F2941" s="220" t="n">
        <f aca="false">E2941*SUM(P2941:Q2941)</f>
        <v>7338</v>
      </c>
      <c r="G2941" s="196" t="n">
        <v>1247737</v>
      </c>
      <c r="H2941" s="197" t="n">
        <v>37026.3936805556</v>
      </c>
      <c r="I2941" s="0" t="s">
        <v>609</v>
      </c>
      <c r="M2941" s="0" t="s">
        <v>927</v>
      </c>
      <c r="N2941" s="0" t="s">
        <v>1371</v>
      </c>
      <c r="O2941" s="0" t="s">
        <v>1457</v>
      </c>
      <c r="P2941" s="198" t="n">
        <v>7338</v>
      </c>
      <c r="S2941" s="0" t="s">
        <v>1343</v>
      </c>
      <c r="T2941" s="0" t="s">
        <v>772</v>
      </c>
      <c r="U2941" s="200" t="n">
        <v>4.395</v>
      </c>
      <c r="V2941" s="0" t="s">
        <v>1832</v>
      </c>
      <c r="W2941" s="0" t="s">
        <v>1459</v>
      </c>
      <c r="X2941" s="0" t="s">
        <v>1460</v>
      </c>
      <c r="Y2941" s="0" t="s">
        <v>1376</v>
      </c>
      <c r="Z2941" s="0" t="s">
        <v>573</v>
      </c>
      <c r="AA2941" s="0" t="n">
        <v>790262</v>
      </c>
      <c r="AB2941" s="197" t="n">
        <v>37027.875</v>
      </c>
      <c r="AC2941" s="197" t="n">
        <v>37027.875</v>
      </c>
    </row>
    <row r="2942" customFormat="false" ht="12.75" hidden="false" customHeight="false" outlineLevel="0" collapsed="false">
      <c r="A2942" s="191" t="str">
        <f aca="false">B2942&amp;" "&amp;C2942&amp;" "&amp;D2942</f>
        <v>US Natural Gas Physical</v>
      </c>
      <c r="B2942" s="191" t="str">
        <f aca="false">IF((LEFT(N2942,2)="US"),"US","")</f>
        <v>US</v>
      </c>
      <c r="C2942" s="191" t="str">
        <f aca="false">M2942</f>
        <v>Natural Gas</v>
      </c>
      <c r="D2942" s="191" t="str">
        <f aca="false">IF(ISNUMBER(FIND("Phy",N2942))=TRUE(),"Physical","Financial")</f>
        <v>Physical</v>
      </c>
      <c r="E2942" s="191" t="n">
        <f aca="false">IF(VLOOKUP(S2942,'DD-Lookup'!$J$6:$L$50,3,FALSE())="Monthly",(YEAR(AC2942)-YEAR(AB2942))*12+MONTH(AC2942)-MONTH(AB2942)+1,(AC2942-AB2942+1))</f>
        <v>1</v>
      </c>
      <c r="F2942" s="220" t="n">
        <f aca="false">E2942*SUM(P2942:Q2942)</f>
        <v>421</v>
      </c>
      <c r="G2942" s="196" t="n">
        <v>1247738</v>
      </c>
      <c r="H2942" s="197" t="n">
        <v>37026.3937384259</v>
      </c>
      <c r="I2942" s="0" t="s">
        <v>2781</v>
      </c>
      <c r="M2942" s="0" t="s">
        <v>927</v>
      </c>
      <c r="N2942" s="0" t="s">
        <v>1371</v>
      </c>
      <c r="O2942" s="0" t="s">
        <v>1684</v>
      </c>
      <c r="Q2942" s="198" t="n">
        <v>421</v>
      </c>
      <c r="S2942" s="0" t="s">
        <v>1343</v>
      </c>
      <c r="T2942" s="0" t="s">
        <v>772</v>
      </c>
      <c r="U2942" s="200" t="n">
        <v>4.33</v>
      </c>
      <c r="V2942" s="0" t="s">
        <v>2915</v>
      </c>
      <c r="W2942" s="0" t="s">
        <v>1682</v>
      </c>
      <c r="X2942" s="0" t="s">
        <v>1683</v>
      </c>
      <c r="Y2942" s="0" t="s">
        <v>1376</v>
      </c>
      <c r="Z2942" s="0" t="s">
        <v>573</v>
      </c>
      <c r="AA2942" s="0" t="n">
        <v>790263</v>
      </c>
      <c r="AB2942" s="197" t="n">
        <v>37027.875</v>
      </c>
      <c r="AC2942" s="197" t="n">
        <v>37027.875</v>
      </c>
    </row>
    <row r="2943" customFormat="false" ht="12.75" hidden="false" customHeight="false" outlineLevel="0" collapsed="false">
      <c r="A2943" s="191" t="str">
        <f aca="false">B2943&amp;" "&amp;C2943&amp;" "&amp;D2943</f>
        <v>US Natural Gas Physical</v>
      </c>
      <c r="B2943" s="191" t="str">
        <f aca="false">IF((LEFT(N2943,2)="US"),"US","")</f>
        <v>US</v>
      </c>
      <c r="C2943" s="191" t="str">
        <f aca="false">M2943</f>
        <v>Natural Gas</v>
      </c>
      <c r="D2943" s="191" t="str">
        <f aca="false">IF(ISNUMBER(FIND("Phy",N2943))=TRUE(),"Physical","Financial")</f>
        <v>Physical</v>
      </c>
      <c r="E2943" s="191" t="n">
        <f aca="false">IF(VLOOKUP(S2943,'DD-Lookup'!$J$6:$L$50,3,FALSE())="Monthly",(YEAR(AC2943)-YEAR(AB2943))*12+MONTH(AC2943)-MONTH(AB2943)+1,(AC2943-AB2943+1))</f>
        <v>1</v>
      </c>
      <c r="F2943" s="220" t="n">
        <f aca="false">E2943*SUM(P2943:Q2943)</f>
        <v>10000</v>
      </c>
      <c r="G2943" s="196" t="n">
        <v>1247740</v>
      </c>
      <c r="H2943" s="197" t="n">
        <v>37026.3937962963</v>
      </c>
      <c r="I2943" s="0" t="s">
        <v>1228</v>
      </c>
      <c r="M2943" s="0" t="s">
        <v>927</v>
      </c>
      <c r="N2943" s="0" t="s">
        <v>1371</v>
      </c>
      <c r="O2943" s="0" t="s">
        <v>2190</v>
      </c>
      <c r="Q2943" s="198" t="n">
        <v>10000</v>
      </c>
      <c r="S2943" s="0" t="s">
        <v>1343</v>
      </c>
      <c r="T2943" s="0" t="s">
        <v>772</v>
      </c>
      <c r="U2943" s="200" t="n">
        <v>4.545</v>
      </c>
      <c r="V2943" s="0" t="s">
        <v>2418</v>
      </c>
      <c r="W2943" s="0" t="s">
        <v>1374</v>
      </c>
      <c r="X2943" s="0" t="s">
        <v>1375</v>
      </c>
      <c r="Y2943" s="0" t="s">
        <v>1376</v>
      </c>
      <c r="Z2943" s="0" t="s">
        <v>573</v>
      </c>
      <c r="AA2943" s="0" t="n">
        <v>790265</v>
      </c>
      <c r="AB2943" s="197" t="n">
        <v>37027.875</v>
      </c>
      <c r="AC2943" s="197" t="n">
        <v>37027.875</v>
      </c>
    </row>
    <row r="2944" customFormat="false" ht="12.75" hidden="false" customHeight="false" outlineLevel="0" collapsed="false">
      <c r="A2944" s="191" t="str">
        <f aca="false">B2944&amp;" "&amp;C2944&amp;" "&amp;D2944</f>
        <v>US Natural Gas Physical</v>
      </c>
      <c r="B2944" s="191" t="str">
        <f aca="false">IF((LEFT(N2944,2)="US"),"US","")</f>
        <v>US</v>
      </c>
      <c r="C2944" s="191" t="str">
        <f aca="false">M2944</f>
        <v>Natural Gas</v>
      </c>
      <c r="D2944" s="191" t="str">
        <f aca="false">IF(ISNUMBER(FIND("Phy",N2944))=TRUE(),"Physical","Financial")</f>
        <v>Physical</v>
      </c>
      <c r="E2944" s="191" t="n">
        <f aca="false">IF(VLOOKUP(S2944,'DD-Lookup'!$J$6:$L$50,3,FALSE())="Monthly",(YEAR(AC2944)-YEAR(AB2944))*12+MONTH(AC2944)-MONTH(AB2944)+1,(AC2944-AB2944+1))</f>
        <v>1</v>
      </c>
      <c r="F2944" s="220" t="n">
        <f aca="false">E2944*SUM(P2944:Q2944)</f>
        <v>24</v>
      </c>
      <c r="G2944" s="196" t="n">
        <v>1247739</v>
      </c>
      <c r="H2944" s="197" t="n">
        <v>37026.3937962963</v>
      </c>
      <c r="I2944" s="0" t="s">
        <v>1251</v>
      </c>
      <c r="M2944" s="0" t="s">
        <v>927</v>
      </c>
      <c r="N2944" s="0" t="s">
        <v>1371</v>
      </c>
      <c r="O2944" s="0" t="s">
        <v>1646</v>
      </c>
      <c r="P2944" s="198" t="n">
        <v>24</v>
      </c>
      <c r="S2944" s="0" t="s">
        <v>1343</v>
      </c>
      <c r="T2944" s="0" t="s">
        <v>772</v>
      </c>
      <c r="U2944" s="200" t="n">
        <v>4.395</v>
      </c>
      <c r="V2944" s="0" t="s">
        <v>1373</v>
      </c>
      <c r="W2944" s="0" t="s">
        <v>1459</v>
      </c>
      <c r="X2944" s="0" t="s">
        <v>1460</v>
      </c>
      <c r="Y2944" s="0" t="s">
        <v>1376</v>
      </c>
      <c r="Z2944" s="0" t="s">
        <v>573</v>
      </c>
      <c r="AA2944" s="0" t="n">
        <v>790264</v>
      </c>
      <c r="AB2944" s="197" t="n">
        <v>37027.875</v>
      </c>
      <c r="AC2944" s="197" t="n">
        <v>37027.875</v>
      </c>
    </row>
    <row r="2945" customFormat="false" ht="12.75" hidden="false" customHeight="false" outlineLevel="0" collapsed="false">
      <c r="A2945" s="191" t="str">
        <f aca="false">B2945&amp;" "&amp;C2945&amp;" "&amp;D2945</f>
        <v>US Natural Gas Physical</v>
      </c>
      <c r="B2945" s="191" t="str">
        <f aca="false">IF((LEFT(N2945,2)="US"),"US","")</f>
        <v>US</v>
      </c>
      <c r="C2945" s="191" t="str">
        <f aca="false">M2945</f>
        <v>Natural Gas</v>
      </c>
      <c r="D2945" s="191" t="str">
        <f aca="false">IF(ISNUMBER(FIND("Phy",N2945))=TRUE(),"Physical","Financial")</f>
        <v>Physical</v>
      </c>
      <c r="E2945" s="191" t="n">
        <f aca="false">IF(VLOOKUP(S2945,'DD-Lookup'!$J$6:$L$50,3,FALSE())="Monthly",(YEAR(AC2945)-YEAR(AB2945))*12+MONTH(AC2945)-MONTH(AB2945)+1,(AC2945-AB2945+1))</f>
        <v>1</v>
      </c>
      <c r="F2945" s="220" t="n">
        <f aca="false">E2945*SUM(P2945:Q2945)</f>
        <v>5000</v>
      </c>
      <c r="G2945" s="196" t="n">
        <v>1247742</v>
      </c>
      <c r="H2945" s="197" t="n">
        <v>37026.3938078704</v>
      </c>
      <c r="I2945" s="0" t="s">
        <v>1535</v>
      </c>
      <c r="M2945" s="0" t="s">
        <v>927</v>
      </c>
      <c r="N2945" s="0" t="s">
        <v>1371</v>
      </c>
      <c r="O2945" s="0" t="s">
        <v>1435</v>
      </c>
      <c r="Q2945" s="198" t="n">
        <v>5000</v>
      </c>
      <c r="S2945" s="0" t="s">
        <v>1343</v>
      </c>
      <c r="T2945" s="0" t="s">
        <v>772</v>
      </c>
      <c r="U2945" s="200" t="n">
        <v>4.305</v>
      </c>
      <c r="V2945" s="0" t="s">
        <v>1583</v>
      </c>
      <c r="W2945" s="0" t="s">
        <v>1424</v>
      </c>
      <c r="X2945" s="0" t="s">
        <v>1425</v>
      </c>
      <c r="Y2945" s="0" t="s">
        <v>1376</v>
      </c>
      <c r="Z2945" s="0" t="s">
        <v>573</v>
      </c>
      <c r="AA2945" s="0" t="n">
        <v>790267</v>
      </c>
      <c r="AB2945" s="197" t="n">
        <v>37027.875</v>
      </c>
      <c r="AC2945" s="197" t="n">
        <v>37027.875</v>
      </c>
    </row>
    <row r="2946" customFormat="false" ht="12.75" hidden="false" customHeight="false" outlineLevel="0" collapsed="false">
      <c r="A2946" s="191" t="str">
        <f aca="false">B2946&amp;" "&amp;C2946&amp;" "&amp;D2946</f>
        <v>US Natural Gas Physical</v>
      </c>
      <c r="B2946" s="191" t="str">
        <f aca="false">IF((LEFT(N2946,2)="US"),"US","")</f>
        <v>US</v>
      </c>
      <c r="C2946" s="191" t="str">
        <f aca="false">M2946</f>
        <v>Natural Gas</v>
      </c>
      <c r="D2946" s="191" t="str">
        <f aca="false">IF(ISNUMBER(FIND("Phy",N2946))=TRUE(),"Physical","Financial")</f>
        <v>Physical</v>
      </c>
      <c r="E2946" s="191" t="n">
        <f aca="false">IF(VLOOKUP(S2946,'DD-Lookup'!$J$6:$L$50,3,FALSE())="Monthly",(YEAR(AC2946)-YEAR(AB2946))*12+MONTH(AC2946)-MONTH(AB2946)+1,(AC2946-AB2946+1))</f>
        <v>1</v>
      </c>
      <c r="F2946" s="220" t="n">
        <f aca="false">E2946*SUM(P2946:Q2946)</f>
        <v>2500</v>
      </c>
      <c r="G2946" s="196" t="n">
        <v>1247741</v>
      </c>
      <c r="H2946" s="197" t="n">
        <v>37026.3938078704</v>
      </c>
      <c r="I2946" s="0" t="s">
        <v>1187</v>
      </c>
      <c r="M2946" s="0" t="s">
        <v>927</v>
      </c>
      <c r="N2946" s="0" t="s">
        <v>1371</v>
      </c>
      <c r="O2946" s="0" t="s">
        <v>1423</v>
      </c>
      <c r="P2946" s="198" t="n">
        <v>2500</v>
      </c>
      <c r="S2946" s="0" t="s">
        <v>1343</v>
      </c>
      <c r="T2946" s="0" t="s">
        <v>772</v>
      </c>
      <c r="U2946" s="200" t="n">
        <v>4.325</v>
      </c>
      <c r="V2946" s="0" t="s">
        <v>2280</v>
      </c>
      <c r="W2946" s="0" t="s">
        <v>1424</v>
      </c>
      <c r="X2946" s="0" t="s">
        <v>1425</v>
      </c>
      <c r="Y2946" s="0" t="s">
        <v>1376</v>
      </c>
      <c r="Z2946" s="0" t="s">
        <v>573</v>
      </c>
      <c r="AA2946" s="0" t="n">
        <v>790268</v>
      </c>
      <c r="AB2946" s="197" t="n">
        <v>37027.875</v>
      </c>
      <c r="AC2946" s="197" t="n">
        <v>37027.875</v>
      </c>
    </row>
    <row r="2947" customFormat="false" ht="12.75" hidden="false" customHeight="false" outlineLevel="0" collapsed="false">
      <c r="A2947" s="191" t="str">
        <f aca="false">B2947&amp;" "&amp;C2947&amp;" "&amp;D2947</f>
        <v>US Natural Gas Physical</v>
      </c>
      <c r="B2947" s="191" t="str">
        <f aca="false">IF((LEFT(N2947,2)="US"),"US","")</f>
        <v>US</v>
      </c>
      <c r="C2947" s="191" t="str">
        <f aca="false">M2947</f>
        <v>Natural Gas</v>
      </c>
      <c r="D2947" s="191" t="str">
        <f aca="false">IF(ISNUMBER(FIND("Phy",N2947))=TRUE(),"Physical","Financial")</f>
        <v>Physical</v>
      </c>
      <c r="E2947" s="191" t="n">
        <f aca="false">IF(VLOOKUP(S2947,'DD-Lookup'!$J$6:$L$50,3,FALSE())="Monthly",(YEAR(AC2947)-YEAR(AB2947))*12+MONTH(AC2947)-MONTH(AB2947)+1,(AC2947-AB2947+1))</f>
        <v>1</v>
      </c>
      <c r="F2947" s="220" t="n">
        <f aca="false">E2947*SUM(P2947:Q2947)</f>
        <v>2463</v>
      </c>
      <c r="G2947" s="196" t="n">
        <v>1247743</v>
      </c>
      <c r="H2947" s="197" t="n">
        <v>37026.3938194444</v>
      </c>
      <c r="I2947" s="0" t="s">
        <v>609</v>
      </c>
      <c r="M2947" s="0" t="s">
        <v>927</v>
      </c>
      <c r="N2947" s="0" t="s">
        <v>1371</v>
      </c>
      <c r="O2947" s="0" t="s">
        <v>1433</v>
      </c>
      <c r="P2947" s="198" t="n">
        <v>2463</v>
      </c>
      <c r="S2947" s="0" t="s">
        <v>1343</v>
      </c>
      <c r="T2947" s="0" t="s">
        <v>772</v>
      </c>
      <c r="U2947" s="200" t="n">
        <v>4.32</v>
      </c>
      <c r="V2947" s="0" t="s">
        <v>2402</v>
      </c>
      <c r="W2947" s="0" t="s">
        <v>1424</v>
      </c>
      <c r="X2947" s="0" t="s">
        <v>1425</v>
      </c>
      <c r="Y2947" s="0" t="s">
        <v>1376</v>
      </c>
      <c r="Z2947" s="0" t="s">
        <v>573</v>
      </c>
      <c r="AA2947" s="0" t="n">
        <v>790266</v>
      </c>
      <c r="AB2947" s="197" t="n">
        <v>37027.875</v>
      </c>
      <c r="AC2947" s="197" t="n">
        <v>37027.875</v>
      </c>
    </row>
    <row r="2948" customFormat="false" ht="12.75" hidden="false" customHeight="false" outlineLevel="0" collapsed="false">
      <c r="A2948" s="191" t="str">
        <f aca="false">B2948&amp;" "&amp;C2948&amp;" "&amp;D2948</f>
        <v>US Natural Gas Physical</v>
      </c>
      <c r="B2948" s="191" t="str">
        <f aca="false">IF((LEFT(N2948,2)="US"),"US","")</f>
        <v>US</v>
      </c>
      <c r="C2948" s="191" t="str">
        <f aca="false">M2948</f>
        <v>Natural Gas</v>
      </c>
      <c r="D2948" s="191" t="str">
        <f aca="false">IF(ISNUMBER(FIND("Phy",N2948))=TRUE(),"Physical","Financial")</f>
        <v>Physical</v>
      </c>
      <c r="E2948" s="191" t="n">
        <f aca="false">IF(VLOOKUP(S2948,'DD-Lookup'!$J$6:$L$50,3,FALSE())="Monthly",(YEAR(AC2948)-YEAR(AB2948))*12+MONTH(AC2948)-MONTH(AB2948)+1,(AC2948-AB2948+1))</f>
        <v>1</v>
      </c>
      <c r="F2948" s="220" t="n">
        <f aca="false">E2948*SUM(P2948:Q2948)</f>
        <v>13402</v>
      </c>
      <c r="G2948" s="196" t="n">
        <v>1247744</v>
      </c>
      <c r="H2948" s="197" t="n">
        <v>37026.3938773148</v>
      </c>
      <c r="I2948" s="0" t="s">
        <v>1482</v>
      </c>
      <c r="M2948" s="0" t="s">
        <v>927</v>
      </c>
      <c r="N2948" s="0" t="s">
        <v>1371</v>
      </c>
      <c r="O2948" s="0" t="s">
        <v>2095</v>
      </c>
      <c r="Q2948" s="198" t="n">
        <v>13402</v>
      </c>
      <c r="S2948" s="0" t="s">
        <v>1343</v>
      </c>
      <c r="T2948" s="0" t="s">
        <v>772</v>
      </c>
      <c r="U2948" s="200" t="n">
        <v>4.69</v>
      </c>
      <c r="V2948" s="0" t="s">
        <v>2736</v>
      </c>
      <c r="W2948" s="0" t="s">
        <v>1587</v>
      </c>
      <c r="X2948" s="0" t="s">
        <v>1588</v>
      </c>
      <c r="Y2948" s="0" t="s">
        <v>1376</v>
      </c>
      <c r="Z2948" s="0" t="s">
        <v>573</v>
      </c>
      <c r="AA2948" s="0" t="n">
        <v>790269</v>
      </c>
      <c r="AB2948" s="197" t="n">
        <v>37027.875</v>
      </c>
      <c r="AC2948" s="197" t="n">
        <v>37027.875</v>
      </c>
    </row>
    <row r="2949" customFormat="false" ht="12.75" hidden="false" customHeight="false" outlineLevel="0" collapsed="false">
      <c r="A2949" s="191" t="str">
        <f aca="false">B2949&amp;" "&amp;C2949&amp;" "&amp;D2949</f>
        <v>US Natural Gas Financial</v>
      </c>
      <c r="B2949" s="191" t="str">
        <f aca="false">IF((LEFT(N2949,2)="US"),"US","")</f>
        <v>US</v>
      </c>
      <c r="C2949" s="191" t="str">
        <f aca="false">M2949</f>
        <v>Natural Gas</v>
      </c>
      <c r="D2949" s="191" t="str">
        <f aca="false">IF(ISNUMBER(FIND("Phy",N2949))=TRUE(),"Physical","Financial")</f>
        <v>Financial</v>
      </c>
      <c r="E2949" s="191" t="n">
        <f aca="false">IF(VLOOKUP(S2949,'DD-Lookup'!$J$6:$L$50,3,FALSE())="Monthly",(YEAR(AC2949)-YEAR(AB2949))*12+MONTH(AC2949)-MONTH(AB2949)+1,(AC2949-AB2949+1))</f>
        <v>16</v>
      </c>
      <c r="F2949" s="220" t="n">
        <f aca="false">E2949*SUM(P2949:Q2949)</f>
        <v>80000</v>
      </c>
      <c r="G2949" s="196" t="n">
        <v>1247745</v>
      </c>
      <c r="H2949" s="197" t="n">
        <v>37026.393900463</v>
      </c>
      <c r="I2949" s="0" t="s">
        <v>1364</v>
      </c>
      <c r="M2949" s="0" t="s">
        <v>927</v>
      </c>
      <c r="N2949" s="0" t="s">
        <v>1341</v>
      </c>
      <c r="O2949" s="0" t="s">
        <v>2916</v>
      </c>
      <c r="P2949" s="198" t="n">
        <v>5000</v>
      </c>
      <c r="S2949" s="0" t="s">
        <v>1343</v>
      </c>
      <c r="T2949" s="0" t="s">
        <v>772</v>
      </c>
      <c r="U2949" s="200" t="n">
        <v>4.315</v>
      </c>
      <c r="V2949" s="0" t="s">
        <v>1845</v>
      </c>
      <c r="W2949" s="0" t="s">
        <v>1846</v>
      </c>
      <c r="X2949" s="0" t="s">
        <v>1847</v>
      </c>
      <c r="Y2949" s="0" t="s">
        <v>893</v>
      </c>
      <c r="Z2949" s="0" t="s">
        <v>573</v>
      </c>
      <c r="AA2949" s="0" t="s">
        <v>2917</v>
      </c>
      <c r="AB2949" s="197" t="n">
        <v>37027.875</v>
      </c>
      <c r="AC2949" s="197" t="n">
        <v>37042.875</v>
      </c>
      <c r="AD2949" s="0" t="n">
        <f aca="false">(AC2949-AB2949+1)*SUM(P2949:Q2949)</f>
        <v>80000</v>
      </c>
    </row>
    <row r="2950" customFormat="false" ht="12.75" hidden="false" customHeight="false" outlineLevel="0" collapsed="false">
      <c r="A2950" s="191" t="str">
        <f aca="false">B2950&amp;" "&amp;C2950&amp;" "&amp;D2950</f>
        <v>US Natural Gas Financial</v>
      </c>
      <c r="B2950" s="191" t="str">
        <f aca="false">IF((LEFT(N2950,2)="US"),"US","")</f>
        <v>US</v>
      </c>
      <c r="C2950" s="191" t="str">
        <f aca="false">M2950</f>
        <v>Natural Gas</v>
      </c>
      <c r="D2950" s="191" t="str">
        <f aca="false">IF(ISNUMBER(FIND("Phy",N2950))=TRUE(),"Physical","Financial")</f>
        <v>Financial</v>
      </c>
      <c r="E2950" s="191" t="n">
        <f aca="false">IF(VLOOKUP(S2950,'DD-Lookup'!$J$6:$L$50,3,FALSE())="Monthly",(YEAR(AC2950)-YEAR(AB2950))*12+MONTH(AC2950)-MONTH(AB2950)+1,(AC2950-AB2950+1))</f>
        <v>30</v>
      </c>
      <c r="F2950" s="220" t="n">
        <f aca="false">E2950*SUM(P2950:Q2950)</f>
        <v>150000</v>
      </c>
      <c r="G2950" s="196" t="n">
        <v>1247746</v>
      </c>
      <c r="H2950" s="197" t="n">
        <v>37026.393912037</v>
      </c>
      <c r="I2950" s="0" t="s">
        <v>1620</v>
      </c>
      <c r="M2950" s="0" t="s">
        <v>927</v>
      </c>
      <c r="N2950" s="0" t="s">
        <v>1341</v>
      </c>
      <c r="O2950" s="0" t="s">
        <v>1342</v>
      </c>
      <c r="P2950" s="198" t="n">
        <v>5000</v>
      </c>
      <c r="S2950" s="0" t="s">
        <v>1343</v>
      </c>
      <c r="T2950" s="0" t="s">
        <v>772</v>
      </c>
      <c r="U2950" s="200" t="n">
        <v>4.49</v>
      </c>
      <c r="V2950" s="0" t="s">
        <v>1621</v>
      </c>
      <c r="W2950" s="0" t="s">
        <v>1345</v>
      </c>
      <c r="X2950" s="0" t="s">
        <v>1346</v>
      </c>
      <c r="Y2950" s="0" t="s">
        <v>893</v>
      </c>
      <c r="Z2950" s="0" t="s">
        <v>573</v>
      </c>
      <c r="AA2950" s="0" t="s">
        <v>2918</v>
      </c>
      <c r="AB2950" s="197" t="n">
        <v>37043.875</v>
      </c>
      <c r="AC2950" s="197" t="n">
        <v>37072.875</v>
      </c>
      <c r="AD2950" s="0" t="n">
        <f aca="false">(AC2950-AB2950+1)*SUM(P2950:Q2950)</f>
        <v>150000</v>
      </c>
    </row>
    <row r="2951" customFormat="false" ht="12.75" hidden="false" customHeight="false" outlineLevel="0" collapsed="false">
      <c r="A2951" s="191" t="str">
        <f aca="false">B2951&amp;" "&amp;C2951&amp;" "&amp;D2951</f>
        <v>US Natural Gas Physical</v>
      </c>
      <c r="B2951" s="191" t="str">
        <f aca="false">IF((LEFT(N2951,2)="US"),"US","")</f>
        <v>US</v>
      </c>
      <c r="C2951" s="191" t="str">
        <f aca="false">M2951</f>
        <v>Natural Gas</v>
      </c>
      <c r="D2951" s="191" t="str">
        <f aca="false">IF(ISNUMBER(FIND("Phy",N2951))=TRUE(),"Physical","Financial")</f>
        <v>Physical</v>
      </c>
      <c r="E2951" s="191" t="n">
        <f aca="false">IF(VLOOKUP(S2951,'DD-Lookup'!$J$6:$L$50,3,FALSE())="Monthly",(YEAR(AC2951)-YEAR(AB2951))*12+MONTH(AC2951)-MONTH(AB2951)+1,(AC2951-AB2951+1))</f>
        <v>1</v>
      </c>
      <c r="F2951" s="220" t="n">
        <f aca="false">E2951*SUM(P2951:Q2951)</f>
        <v>5000</v>
      </c>
      <c r="G2951" s="196" t="n">
        <v>1247747</v>
      </c>
      <c r="H2951" s="197" t="n">
        <v>37026.3939351852</v>
      </c>
      <c r="I2951" s="0" t="s">
        <v>1187</v>
      </c>
      <c r="M2951" s="0" t="s">
        <v>927</v>
      </c>
      <c r="N2951" s="0" t="s">
        <v>1371</v>
      </c>
      <c r="O2951" s="0" t="s">
        <v>1665</v>
      </c>
      <c r="P2951" s="198" t="n">
        <v>5000</v>
      </c>
      <c r="S2951" s="0" t="s">
        <v>1343</v>
      </c>
      <c r="T2951" s="0" t="s">
        <v>772</v>
      </c>
      <c r="U2951" s="200" t="n">
        <v>4.83</v>
      </c>
      <c r="V2951" s="0" t="s">
        <v>1813</v>
      </c>
      <c r="W2951" s="0" t="s">
        <v>1635</v>
      </c>
      <c r="X2951" s="0" t="s">
        <v>1636</v>
      </c>
      <c r="Y2951" s="0" t="s">
        <v>1376</v>
      </c>
      <c r="Z2951" s="0" t="s">
        <v>573</v>
      </c>
      <c r="AA2951" s="0" t="n">
        <v>790270</v>
      </c>
      <c r="AB2951" s="197" t="n">
        <v>37027.875</v>
      </c>
      <c r="AC2951" s="197" t="n">
        <v>37027.875</v>
      </c>
    </row>
    <row r="2952" customFormat="false" ht="12.75" hidden="false" customHeight="false" outlineLevel="0" collapsed="false">
      <c r="A2952" s="191" t="str">
        <f aca="false">B2952&amp;" "&amp;C2952&amp;" "&amp;D2952</f>
        <v>US Natural Gas Physical</v>
      </c>
      <c r="B2952" s="191" t="str">
        <f aca="false">IF((LEFT(N2952,2)="US"),"US","")</f>
        <v>US</v>
      </c>
      <c r="C2952" s="191" t="str">
        <f aca="false">M2952</f>
        <v>Natural Gas</v>
      </c>
      <c r="D2952" s="191" t="str">
        <f aca="false">IF(ISNUMBER(FIND("Phy",N2952))=TRUE(),"Physical","Financial")</f>
        <v>Physical</v>
      </c>
      <c r="E2952" s="191" t="n">
        <f aca="false">IF(VLOOKUP(S2952,'DD-Lookup'!$J$6:$L$50,3,FALSE())="Monthly",(YEAR(AC2952)-YEAR(AB2952))*12+MONTH(AC2952)-MONTH(AB2952)+1,(AC2952-AB2952+1))</f>
        <v>1</v>
      </c>
      <c r="F2952" s="220" t="n">
        <f aca="false">E2952*SUM(P2952:Q2952)</f>
        <v>1000</v>
      </c>
      <c r="G2952" s="196" t="n">
        <v>1247748</v>
      </c>
      <c r="H2952" s="197" t="n">
        <v>37026.3939467593</v>
      </c>
      <c r="I2952" s="0" t="s">
        <v>2284</v>
      </c>
      <c r="M2952" s="0" t="s">
        <v>927</v>
      </c>
      <c r="N2952" s="0" t="s">
        <v>1371</v>
      </c>
      <c r="O2952" s="0" t="s">
        <v>1631</v>
      </c>
      <c r="P2952" s="198" t="n">
        <v>1000</v>
      </c>
      <c r="S2952" s="0" t="s">
        <v>1343</v>
      </c>
      <c r="T2952" s="0" t="s">
        <v>772</v>
      </c>
      <c r="U2952" s="200" t="n">
        <v>4.395</v>
      </c>
      <c r="V2952" s="0" t="s">
        <v>2661</v>
      </c>
      <c r="W2952" s="0" t="s">
        <v>1567</v>
      </c>
      <c r="X2952" s="0" t="s">
        <v>1568</v>
      </c>
      <c r="Y2952" s="0" t="s">
        <v>1376</v>
      </c>
      <c r="Z2952" s="0" t="s">
        <v>573</v>
      </c>
      <c r="AA2952" s="0" t="n">
        <v>790271</v>
      </c>
      <c r="AB2952" s="197" t="n">
        <v>37027.875</v>
      </c>
      <c r="AC2952" s="197" t="n">
        <v>37027.875</v>
      </c>
    </row>
    <row r="2953" customFormat="false" ht="12.75" hidden="false" customHeight="false" outlineLevel="0" collapsed="false">
      <c r="A2953" s="191" t="str">
        <f aca="false">B2953&amp;" "&amp;C2953&amp;" "&amp;D2953</f>
        <v>US Natural Gas Physical</v>
      </c>
      <c r="B2953" s="191" t="str">
        <f aca="false">IF((LEFT(N2953,2)="US"),"US","")</f>
        <v>US</v>
      </c>
      <c r="C2953" s="191" t="str">
        <f aca="false">M2953</f>
        <v>Natural Gas</v>
      </c>
      <c r="D2953" s="191" t="str">
        <f aca="false">IF(ISNUMBER(FIND("Phy",N2953))=TRUE(),"Physical","Financial")</f>
        <v>Physical</v>
      </c>
      <c r="E2953" s="191" t="n">
        <f aca="false">IF(VLOOKUP(S2953,'DD-Lookup'!$J$6:$L$50,3,FALSE())="Monthly",(YEAR(AC2953)-YEAR(AB2953))*12+MONTH(AC2953)-MONTH(AB2953)+1,(AC2953-AB2953+1))</f>
        <v>1</v>
      </c>
      <c r="F2953" s="220" t="n">
        <f aca="false">E2953*SUM(P2953:Q2953)</f>
        <v>5000</v>
      </c>
      <c r="G2953" s="196" t="n">
        <v>1247749</v>
      </c>
      <c r="H2953" s="197" t="n">
        <v>37026.3939699074</v>
      </c>
      <c r="I2953" s="0" t="s">
        <v>1430</v>
      </c>
      <c r="M2953" s="0" t="s">
        <v>927</v>
      </c>
      <c r="N2953" s="0" t="s">
        <v>1371</v>
      </c>
      <c r="O2953" s="0" t="s">
        <v>2095</v>
      </c>
      <c r="Q2953" s="198" t="n">
        <v>5000</v>
      </c>
      <c r="S2953" s="0" t="s">
        <v>1343</v>
      </c>
      <c r="T2953" s="0" t="s">
        <v>772</v>
      </c>
      <c r="U2953" s="200" t="n">
        <v>4.69</v>
      </c>
      <c r="V2953" s="0" t="s">
        <v>2203</v>
      </c>
      <c r="W2953" s="0" t="s">
        <v>1587</v>
      </c>
      <c r="X2953" s="0" t="s">
        <v>1588</v>
      </c>
      <c r="Y2953" s="0" t="s">
        <v>1376</v>
      </c>
      <c r="Z2953" s="0" t="s">
        <v>573</v>
      </c>
      <c r="AA2953" s="0" t="n">
        <v>790272</v>
      </c>
      <c r="AB2953" s="197" t="n">
        <v>37027.875</v>
      </c>
      <c r="AC2953" s="197" t="n">
        <v>37027.875</v>
      </c>
    </row>
    <row r="2954" customFormat="false" ht="12.75" hidden="false" customHeight="false" outlineLevel="0" collapsed="false">
      <c r="A2954" s="191" t="str">
        <f aca="false">B2954&amp;" "&amp;C2954&amp;" "&amp;D2954</f>
        <v>US Natural Gas Physical</v>
      </c>
      <c r="B2954" s="191" t="str">
        <f aca="false">IF((LEFT(N2954,2)="US"),"US","")</f>
        <v>US</v>
      </c>
      <c r="C2954" s="191" t="str">
        <f aca="false">M2954</f>
        <v>Natural Gas</v>
      </c>
      <c r="D2954" s="191" t="str">
        <f aca="false">IF(ISNUMBER(FIND("Phy",N2954))=TRUE(),"Physical","Financial")</f>
        <v>Physical</v>
      </c>
      <c r="E2954" s="191" t="n">
        <f aca="false">IF(VLOOKUP(S2954,'DD-Lookup'!$J$6:$L$50,3,FALSE())="Monthly",(YEAR(AC2954)-YEAR(AB2954))*12+MONTH(AC2954)-MONTH(AB2954)+1,(AC2954-AB2954+1))</f>
        <v>1</v>
      </c>
      <c r="F2954" s="220" t="n">
        <f aca="false">E2954*SUM(P2954:Q2954)</f>
        <v>5000</v>
      </c>
      <c r="G2954" s="196" t="n">
        <v>1247750</v>
      </c>
      <c r="H2954" s="197" t="n">
        <v>37026.3939814815</v>
      </c>
      <c r="I2954" s="0" t="s">
        <v>1430</v>
      </c>
      <c r="M2954" s="0" t="s">
        <v>927</v>
      </c>
      <c r="N2954" s="0" t="s">
        <v>1371</v>
      </c>
      <c r="O2954" s="0" t="s">
        <v>1435</v>
      </c>
      <c r="P2954" s="198" t="n">
        <v>5000</v>
      </c>
      <c r="S2954" s="0" t="s">
        <v>1343</v>
      </c>
      <c r="T2954" s="0" t="s">
        <v>772</v>
      </c>
      <c r="U2954" s="200" t="n">
        <v>4.3</v>
      </c>
      <c r="V2954" s="0" t="s">
        <v>1559</v>
      </c>
      <c r="W2954" s="0" t="s">
        <v>1424</v>
      </c>
      <c r="X2954" s="0" t="s">
        <v>1425</v>
      </c>
      <c r="Y2954" s="0" t="s">
        <v>1376</v>
      </c>
      <c r="Z2954" s="0" t="s">
        <v>573</v>
      </c>
      <c r="AA2954" s="0" t="n">
        <v>790273</v>
      </c>
      <c r="AB2954" s="197" t="n">
        <v>37027.875</v>
      </c>
      <c r="AC2954" s="197" t="n">
        <v>37027.875</v>
      </c>
    </row>
    <row r="2955" customFormat="false" ht="12.75" hidden="false" customHeight="false" outlineLevel="0" collapsed="false">
      <c r="A2955" s="191" t="str">
        <f aca="false">B2955&amp;" "&amp;C2955&amp;" "&amp;D2955</f>
        <v>US Crude Financial</v>
      </c>
      <c r="B2955" s="191" t="str">
        <f aca="false">IF((LEFT(N2955,2)="US"),"US","")</f>
        <v>US</v>
      </c>
      <c r="C2955" s="191" t="str">
        <f aca="false">M2955</f>
        <v>Crude</v>
      </c>
      <c r="D2955" s="191" t="str">
        <f aca="false">IF(ISNUMBER(FIND("Phy",N2955))=TRUE(),"Physical","Financial")</f>
        <v>Financial</v>
      </c>
      <c r="E2955" s="191" t="n">
        <f aca="false">IF(VLOOKUP(S2955,'DD-Lookup'!$J$6:$L$50,3,FALSE())="Monthly",(YEAR(AC2955)-YEAR(AB2955))*12+MONTH(AC2955)-MONTH(AB2955)+1,(AC2955-AB2955+1))</f>
        <v>1</v>
      </c>
      <c r="F2955" s="220" t="n">
        <f aca="false">E2955*SUM(P2955:Q2955)</f>
        <v>50000</v>
      </c>
      <c r="G2955" s="196" t="n">
        <v>1247751</v>
      </c>
      <c r="H2955" s="197" t="n">
        <v>37026.3940393519</v>
      </c>
      <c r="I2955" s="0" t="s">
        <v>1606</v>
      </c>
      <c r="M2955" s="0" t="s">
        <v>60</v>
      </c>
      <c r="N2955" s="0" t="s">
        <v>1138</v>
      </c>
      <c r="O2955" s="0" t="s">
        <v>1139</v>
      </c>
      <c r="Q2955" s="198" t="n">
        <v>50000</v>
      </c>
      <c r="S2955" s="0" t="s">
        <v>1140</v>
      </c>
      <c r="T2955" s="0" t="s">
        <v>772</v>
      </c>
      <c r="U2955" s="200" t="n">
        <v>28.84</v>
      </c>
      <c r="V2955" s="0" t="s">
        <v>2349</v>
      </c>
      <c r="W2955" s="0" t="s">
        <v>1142</v>
      </c>
      <c r="X2955" s="0" t="s">
        <v>1143</v>
      </c>
      <c r="Y2955" s="0" t="s">
        <v>893</v>
      </c>
      <c r="Z2955" s="0" t="s">
        <v>573</v>
      </c>
      <c r="AA2955" s="0" t="s">
        <v>2919</v>
      </c>
      <c r="AB2955" s="197" t="n">
        <v>37043</v>
      </c>
      <c r="AC2955" s="197" t="n">
        <v>37072</v>
      </c>
    </row>
    <row r="2956" customFormat="false" ht="12.75" hidden="false" customHeight="false" outlineLevel="0" collapsed="false">
      <c r="A2956" s="191" t="str">
        <f aca="false">B2956&amp;" "&amp;C2956&amp;" "&amp;D2956</f>
        <v>US Natural Gas Physical</v>
      </c>
      <c r="B2956" s="191" t="str">
        <f aca="false">IF((LEFT(N2956,2)="US"),"US","")</f>
        <v>US</v>
      </c>
      <c r="C2956" s="191" t="str">
        <f aca="false">M2956</f>
        <v>Natural Gas</v>
      </c>
      <c r="D2956" s="191" t="str">
        <f aca="false">IF(ISNUMBER(FIND("Phy",N2956))=TRUE(),"Physical","Financial")</f>
        <v>Physical</v>
      </c>
      <c r="E2956" s="191" t="n">
        <f aca="false">IF(VLOOKUP(S2956,'DD-Lookup'!$J$6:$L$50,3,FALSE())="Monthly",(YEAR(AC2956)-YEAR(AB2956))*12+MONTH(AC2956)-MONTH(AB2956)+1,(AC2956-AB2956+1))</f>
        <v>1</v>
      </c>
      <c r="F2956" s="220" t="n">
        <f aca="false">E2956*SUM(P2956:Q2956)</f>
        <v>10000</v>
      </c>
      <c r="G2956" s="196" t="n">
        <v>1247752</v>
      </c>
      <c r="H2956" s="197" t="n">
        <v>37026.3941203704</v>
      </c>
      <c r="I2956" s="0" t="s">
        <v>1569</v>
      </c>
      <c r="M2956" s="0" t="s">
        <v>927</v>
      </c>
      <c r="N2956" s="0" t="s">
        <v>2133</v>
      </c>
      <c r="O2956" s="0" t="s">
        <v>2134</v>
      </c>
      <c r="Q2956" s="198" t="n">
        <v>10000</v>
      </c>
      <c r="S2956" s="0" t="s">
        <v>1343</v>
      </c>
      <c r="T2956" s="0" t="s">
        <v>772</v>
      </c>
      <c r="U2956" s="200" t="n">
        <v>0.005</v>
      </c>
      <c r="V2956" s="0" t="s">
        <v>1570</v>
      </c>
      <c r="W2956" s="0" t="s">
        <v>1587</v>
      </c>
      <c r="X2956" s="0" t="s">
        <v>1588</v>
      </c>
      <c r="Y2956" s="0" t="s">
        <v>1376</v>
      </c>
      <c r="Z2956" s="0" t="s">
        <v>573</v>
      </c>
      <c r="AA2956" s="0" t="n">
        <v>790274</v>
      </c>
      <c r="AB2956" s="197" t="n">
        <v>37027.875</v>
      </c>
      <c r="AC2956" s="197" t="n">
        <v>37027.875</v>
      </c>
    </row>
    <row r="2957" customFormat="false" ht="12.75" hidden="false" customHeight="false" outlineLevel="0" collapsed="false">
      <c r="A2957" s="191" t="str">
        <f aca="false">B2957&amp;" "&amp;C2957&amp;" "&amp;D2957</f>
        <v>US Natural Gas Financial</v>
      </c>
      <c r="B2957" s="191" t="str">
        <f aca="false">IF((LEFT(N2957,2)="US"),"US","")</f>
        <v>US</v>
      </c>
      <c r="C2957" s="191" t="str">
        <f aca="false">M2957</f>
        <v>Natural Gas</v>
      </c>
      <c r="D2957" s="191" t="str">
        <f aca="false">IF(ISNUMBER(FIND("Phy",N2957))=TRUE(),"Physical","Financial")</f>
        <v>Financial</v>
      </c>
      <c r="E2957" s="191" t="n">
        <f aca="false">IF(VLOOKUP(S2957,'DD-Lookup'!$J$6:$L$50,3,FALSE())="Monthly",(YEAR(AC2957)-YEAR(AB2957))*12+MONTH(AC2957)-MONTH(AB2957)+1,(AC2957-AB2957+1))</f>
        <v>30</v>
      </c>
      <c r="F2957" s="220" t="n">
        <f aca="false">E2957*SUM(P2957:Q2957)</f>
        <v>450000</v>
      </c>
      <c r="G2957" s="196" t="n">
        <v>1247753</v>
      </c>
      <c r="H2957" s="197" t="n">
        <v>37026.3941319444</v>
      </c>
      <c r="I2957" s="0" t="s">
        <v>1137</v>
      </c>
      <c r="M2957" s="0" t="s">
        <v>927</v>
      </c>
      <c r="N2957" s="0" t="s">
        <v>1341</v>
      </c>
      <c r="O2957" s="0" t="s">
        <v>1342</v>
      </c>
      <c r="Q2957" s="198" t="n">
        <v>15000</v>
      </c>
      <c r="S2957" s="0" t="s">
        <v>1343</v>
      </c>
      <c r="T2957" s="0" t="s">
        <v>772</v>
      </c>
      <c r="U2957" s="200" t="n">
        <v>4.495</v>
      </c>
      <c r="V2957" s="0" t="s">
        <v>2395</v>
      </c>
      <c r="W2957" s="0" t="s">
        <v>1345</v>
      </c>
      <c r="X2957" s="0" t="s">
        <v>1346</v>
      </c>
      <c r="Y2957" s="0" t="s">
        <v>893</v>
      </c>
      <c r="Z2957" s="0" t="s">
        <v>573</v>
      </c>
      <c r="AA2957" s="0" t="s">
        <v>2920</v>
      </c>
      <c r="AB2957" s="197" t="n">
        <v>37043.875</v>
      </c>
      <c r="AC2957" s="197" t="n">
        <v>37072.875</v>
      </c>
      <c r="AD2957" s="0" t="n">
        <f aca="false">(AC2957-AB2957+1)*SUM(P2957:Q2957)</f>
        <v>450000</v>
      </c>
    </row>
    <row r="2958" customFormat="false" ht="12.75" hidden="false" customHeight="false" outlineLevel="0" collapsed="false">
      <c r="A2958" s="191" t="str">
        <f aca="false">B2958&amp;" "&amp;C2958&amp;" "&amp;D2958</f>
        <v>US Natural Gas Physical</v>
      </c>
      <c r="B2958" s="191" t="str">
        <f aca="false">IF((LEFT(N2958,2)="US"),"US","")</f>
        <v>US</v>
      </c>
      <c r="C2958" s="191" t="str">
        <f aca="false">M2958</f>
        <v>Natural Gas</v>
      </c>
      <c r="D2958" s="191" t="str">
        <f aca="false">IF(ISNUMBER(FIND("Phy",N2958))=TRUE(),"Physical","Financial")</f>
        <v>Physical</v>
      </c>
      <c r="E2958" s="191" t="n">
        <f aca="false">IF(VLOOKUP(S2958,'DD-Lookup'!$J$6:$L$50,3,FALSE())="Monthly",(YEAR(AC2958)-YEAR(AB2958))*12+MONTH(AC2958)-MONTH(AB2958)+1,(AC2958-AB2958+1))</f>
        <v>1</v>
      </c>
      <c r="F2958" s="220" t="n">
        <f aca="false">E2958*SUM(P2958:Q2958)</f>
        <v>10000</v>
      </c>
      <c r="G2958" s="196" t="n">
        <v>1247754</v>
      </c>
      <c r="H2958" s="197" t="n">
        <v>37026.3942013889</v>
      </c>
      <c r="I2958" s="0" t="s">
        <v>1187</v>
      </c>
      <c r="M2958" s="0" t="s">
        <v>927</v>
      </c>
      <c r="N2958" s="0" t="s">
        <v>1371</v>
      </c>
      <c r="O2958" s="0" t="s">
        <v>1631</v>
      </c>
      <c r="Q2958" s="198" t="n">
        <v>10000</v>
      </c>
      <c r="S2958" s="0" t="s">
        <v>1343</v>
      </c>
      <c r="T2958" s="0" t="s">
        <v>772</v>
      </c>
      <c r="U2958" s="200" t="n">
        <v>4.415</v>
      </c>
      <c r="V2958" s="0" t="s">
        <v>1938</v>
      </c>
      <c r="W2958" s="0" t="s">
        <v>1567</v>
      </c>
      <c r="X2958" s="0" t="s">
        <v>1568</v>
      </c>
      <c r="Y2958" s="0" t="s">
        <v>1376</v>
      </c>
      <c r="Z2958" s="0" t="s">
        <v>573</v>
      </c>
      <c r="AA2958" s="0" t="n">
        <v>790275</v>
      </c>
      <c r="AB2958" s="197" t="n">
        <v>37027.875</v>
      </c>
      <c r="AC2958" s="197" t="n">
        <v>37027.875</v>
      </c>
    </row>
    <row r="2959" customFormat="false" ht="12.75" hidden="false" customHeight="false" outlineLevel="0" collapsed="false">
      <c r="A2959" s="191" t="str">
        <f aca="false">B2959&amp;" "&amp;C2959&amp;" "&amp;D2959</f>
        <v>US Natural Gas Physical</v>
      </c>
      <c r="B2959" s="191" t="str">
        <f aca="false">IF((LEFT(N2959,2)="US"),"US","")</f>
        <v>US</v>
      </c>
      <c r="C2959" s="191" t="str">
        <f aca="false">M2959</f>
        <v>Natural Gas</v>
      </c>
      <c r="D2959" s="191" t="str">
        <f aca="false">IF(ISNUMBER(FIND("Phy",N2959))=TRUE(),"Physical","Financial")</f>
        <v>Physical</v>
      </c>
      <c r="E2959" s="191" t="n">
        <f aca="false">IF(VLOOKUP(S2959,'DD-Lookup'!$J$6:$L$50,3,FALSE())="Monthly",(YEAR(AC2959)-YEAR(AB2959))*12+MONTH(AC2959)-MONTH(AB2959)+1,(AC2959-AB2959+1))</f>
        <v>1</v>
      </c>
      <c r="F2959" s="220" t="n">
        <f aca="false">E2959*SUM(P2959:Q2959)</f>
        <v>10000</v>
      </c>
      <c r="G2959" s="196" t="n">
        <v>1247755</v>
      </c>
      <c r="H2959" s="197" t="n">
        <v>37026.3942592593</v>
      </c>
      <c r="I2959" s="0" t="s">
        <v>1929</v>
      </c>
      <c r="M2959" s="0" t="s">
        <v>927</v>
      </c>
      <c r="N2959" s="0" t="s">
        <v>1371</v>
      </c>
      <c r="O2959" s="0" t="s">
        <v>2095</v>
      </c>
      <c r="P2959" s="198" t="n">
        <v>10000</v>
      </c>
      <c r="S2959" s="0" t="s">
        <v>1343</v>
      </c>
      <c r="T2959" s="0" t="s">
        <v>772</v>
      </c>
      <c r="U2959" s="200" t="n">
        <v>4.67</v>
      </c>
      <c r="V2959" s="0" t="s">
        <v>2261</v>
      </c>
      <c r="W2959" s="0" t="s">
        <v>1587</v>
      </c>
      <c r="X2959" s="0" t="s">
        <v>1588</v>
      </c>
      <c r="Y2959" s="0" t="s">
        <v>1376</v>
      </c>
      <c r="Z2959" s="0" t="s">
        <v>573</v>
      </c>
      <c r="AA2959" s="0" t="n">
        <v>790276</v>
      </c>
      <c r="AB2959" s="197" t="n">
        <v>37027.875</v>
      </c>
      <c r="AC2959" s="197" t="n">
        <v>37027.875</v>
      </c>
    </row>
    <row r="2960" customFormat="false" ht="12.75" hidden="false" customHeight="false" outlineLevel="0" collapsed="false">
      <c r="A2960" s="191" t="str">
        <f aca="false">B2960&amp;" "&amp;C2960&amp;" "&amp;D2960</f>
        <v>US Natural Gas Physical</v>
      </c>
      <c r="B2960" s="191" t="str">
        <f aca="false">IF((LEFT(N2960,2)="US"),"US","")</f>
        <v>US</v>
      </c>
      <c r="C2960" s="191" t="str">
        <f aca="false">M2960</f>
        <v>Natural Gas</v>
      </c>
      <c r="D2960" s="191" t="str">
        <f aca="false">IF(ISNUMBER(FIND("Phy",N2960))=TRUE(),"Physical","Financial")</f>
        <v>Physical</v>
      </c>
      <c r="E2960" s="191" t="n">
        <f aca="false">IF(VLOOKUP(S2960,'DD-Lookup'!$J$6:$L$50,3,FALSE())="Monthly",(YEAR(AC2960)-YEAR(AB2960))*12+MONTH(AC2960)-MONTH(AB2960)+1,(AC2960-AB2960+1))</f>
        <v>16</v>
      </c>
      <c r="F2960" s="220" t="n">
        <f aca="false">E2960*SUM(P2960:Q2960)</f>
        <v>160000</v>
      </c>
      <c r="G2960" s="196" t="n">
        <v>1247756</v>
      </c>
      <c r="H2960" s="197" t="n">
        <v>37026.3942824074</v>
      </c>
      <c r="I2960" s="0" t="s">
        <v>2619</v>
      </c>
      <c r="M2960" s="0" t="s">
        <v>927</v>
      </c>
      <c r="N2960" s="0" t="s">
        <v>1371</v>
      </c>
      <c r="O2960" s="0" t="s">
        <v>1585</v>
      </c>
      <c r="Q2960" s="198" t="n">
        <v>10000</v>
      </c>
      <c r="S2960" s="0" t="s">
        <v>1343</v>
      </c>
      <c r="T2960" s="0" t="s">
        <v>772</v>
      </c>
      <c r="U2960" s="200" t="n">
        <v>4.65</v>
      </c>
      <c r="V2960" s="0" t="s">
        <v>2620</v>
      </c>
      <c r="W2960" s="0" t="s">
        <v>1587</v>
      </c>
      <c r="X2960" s="0" t="s">
        <v>1588</v>
      </c>
      <c r="Y2960" s="0" t="s">
        <v>1376</v>
      </c>
      <c r="Z2960" s="0" t="s">
        <v>573</v>
      </c>
      <c r="AA2960" s="0" t="n">
        <v>790280</v>
      </c>
      <c r="AB2960" s="197" t="n">
        <v>37027.875</v>
      </c>
      <c r="AC2960" s="197" t="n">
        <v>37042.875</v>
      </c>
    </row>
    <row r="2961" customFormat="false" ht="12.75" hidden="false" customHeight="false" outlineLevel="0" collapsed="false">
      <c r="A2961" s="191" t="str">
        <f aca="false">B2961&amp;" "&amp;C2961&amp;" "&amp;D2961</f>
        <v>US Natural Gas Physical</v>
      </c>
      <c r="B2961" s="191" t="str">
        <f aca="false">IF((LEFT(N2961,2)="US"),"US","")</f>
        <v>US</v>
      </c>
      <c r="C2961" s="191" t="str">
        <f aca="false">M2961</f>
        <v>Natural Gas</v>
      </c>
      <c r="D2961" s="191" t="str">
        <f aca="false">IF(ISNUMBER(FIND("Phy",N2961))=TRUE(),"Physical","Financial")</f>
        <v>Physical</v>
      </c>
      <c r="E2961" s="191" t="n">
        <f aca="false">IF(VLOOKUP(S2961,'DD-Lookup'!$J$6:$L$50,3,FALSE())="Monthly",(YEAR(AC2961)-YEAR(AB2961))*12+MONTH(AC2961)-MONTH(AB2961)+1,(AC2961-AB2961+1))</f>
        <v>1</v>
      </c>
      <c r="F2961" s="220" t="n">
        <f aca="false">E2961*SUM(P2961:Q2961)</f>
        <v>5000</v>
      </c>
      <c r="G2961" s="196" t="n">
        <v>1247759</v>
      </c>
      <c r="H2961" s="197" t="n">
        <v>37026.3942939815</v>
      </c>
      <c r="I2961" s="0" t="s">
        <v>1328</v>
      </c>
      <c r="M2961" s="0" t="s">
        <v>927</v>
      </c>
      <c r="N2961" s="0" t="s">
        <v>1371</v>
      </c>
      <c r="O2961" s="0" t="s">
        <v>1665</v>
      </c>
      <c r="Q2961" s="198" t="n">
        <v>5000</v>
      </c>
      <c r="S2961" s="0" t="s">
        <v>1343</v>
      </c>
      <c r="T2961" s="0" t="s">
        <v>772</v>
      </c>
      <c r="U2961" s="200" t="n">
        <v>4.85</v>
      </c>
      <c r="V2961" s="0" t="s">
        <v>1691</v>
      </c>
      <c r="W2961" s="0" t="s">
        <v>1635</v>
      </c>
      <c r="X2961" s="0" t="s">
        <v>1636</v>
      </c>
      <c r="Y2961" s="0" t="s">
        <v>1376</v>
      </c>
      <c r="Z2961" s="0" t="s">
        <v>573</v>
      </c>
      <c r="AA2961" s="0" t="n">
        <v>790278</v>
      </c>
      <c r="AB2961" s="197" t="n">
        <v>37027.875</v>
      </c>
      <c r="AC2961" s="197" t="n">
        <v>37027.875</v>
      </c>
    </row>
    <row r="2962" customFormat="false" ht="12.75" hidden="false" customHeight="false" outlineLevel="0" collapsed="false">
      <c r="A2962" s="191" t="str">
        <f aca="false">B2962&amp;" "&amp;C2962&amp;" "&amp;D2962</f>
        <v>US Natural Gas Physical</v>
      </c>
      <c r="B2962" s="191" t="str">
        <f aca="false">IF((LEFT(N2962,2)="US"),"US","")</f>
        <v>US</v>
      </c>
      <c r="C2962" s="191" t="str">
        <f aca="false">M2962</f>
        <v>Natural Gas</v>
      </c>
      <c r="D2962" s="191" t="str">
        <f aca="false">IF(ISNUMBER(FIND("Phy",N2962))=TRUE(),"Physical","Financial")</f>
        <v>Physical</v>
      </c>
      <c r="E2962" s="191" t="n">
        <f aca="false">IF(VLOOKUP(S2962,'DD-Lookup'!$J$6:$L$50,3,FALSE())="Monthly",(YEAR(AC2962)-YEAR(AB2962))*12+MONTH(AC2962)-MONTH(AB2962)+1,(AC2962-AB2962+1))</f>
        <v>1</v>
      </c>
      <c r="F2962" s="220" t="n">
        <f aca="false">E2962*SUM(P2962:Q2962)</f>
        <v>4774</v>
      </c>
      <c r="G2962" s="196" t="n">
        <v>1247758</v>
      </c>
      <c r="H2962" s="197" t="n">
        <v>37026.3942939815</v>
      </c>
      <c r="I2962" s="0" t="s">
        <v>1430</v>
      </c>
      <c r="M2962" s="0" t="s">
        <v>927</v>
      </c>
      <c r="N2962" s="0" t="s">
        <v>1371</v>
      </c>
      <c r="O2962" s="0" t="s">
        <v>1680</v>
      </c>
      <c r="Q2962" s="198" t="n">
        <v>4774</v>
      </c>
      <c r="S2962" s="0" t="s">
        <v>1343</v>
      </c>
      <c r="T2962" s="0" t="s">
        <v>772</v>
      </c>
      <c r="U2962" s="200" t="n">
        <v>4.33</v>
      </c>
      <c r="V2962" s="0" t="s">
        <v>2137</v>
      </c>
      <c r="W2962" s="0" t="s">
        <v>1682</v>
      </c>
      <c r="X2962" s="0" t="s">
        <v>1683</v>
      </c>
      <c r="Y2962" s="0" t="s">
        <v>1376</v>
      </c>
      <c r="Z2962" s="0" t="s">
        <v>573</v>
      </c>
      <c r="AA2962" s="0" t="n">
        <v>790277</v>
      </c>
      <c r="AB2962" s="197" t="n">
        <v>37027.875</v>
      </c>
      <c r="AC2962" s="197" t="n">
        <v>37027.875</v>
      </c>
    </row>
    <row r="2963" customFormat="false" ht="12.75" hidden="false" customHeight="false" outlineLevel="0" collapsed="false">
      <c r="A2963" s="191" t="str">
        <f aca="false">B2963&amp;" "&amp;C2963&amp;" "&amp;D2963</f>
        <v>US Power Physical</v>
      </c>
      <c r="B2963" s="191" t="str">
        <f aca="false">IF((LEFT(N2963,2)="US"),"US","")</f>
        <v>US</v>
      </c>
      <c r="C2963" s="191" t="str">
        <f aca="false">M2963</f>
        <v>Power</v>
      </c>
      <c r="D2963" s="191" t="str">
        <f aca="false">IF(ISNUMBER(FIND("Phy",N2963))=TRUE(),"Physical","Financial")</f>
        <v>Physical</v>
      </c>
      <c r="E2963" s="191" t="n">
        <f aca="false">IF(VLOOKUP(S2963,'DD-Lookup'!$J$6:$L$50,3,FALSE())="Monthly",(YEAR(AC2963)-YEAR(AB2963))*12+MONTH(AC2963)-MONTH(AB2963)+1,(AC2963-AB2963+1))</f>
        <v>15</v>
      </c>
      <c r="F2963" s="220" t="n">
        <f aca="false">E2963*SUM(P2963:Q2963)</f>
        <v>375</v>
      </c>
      <c r="G2963" s="196" t="n">
        <v>1247760</v>
      </c>
      <c r="H2963" s="197" t="n">
        <v>37026.3943171296</v>
      </c>
      <c r="I2963" s="0" t="s">
        <v>1239</v>
      </c>
      <c r="M2963" s="0" t="s">
        <v>72</v>
      </c>
      <c r="N2963" s="0" t="s">
        <v>1741</v>
      </c>
      <c r="O2963" s="0" t="s">
        <v>2921</v>
      </c>
      <c r="P2963" s="198" t="n">
        <v>25</v>
      </c>
      <c r="S2963" s="0" t="s">
        <v>781</v>
      </c>
      <c r="T2963" s="0" t="s">
        <v>772</v>
      </c>
      <c r="U2963" s="200" t="n">
        <v>250</v>
      </c>
      <c r="V2963" s="0" t="s">
        <v>1757</v>
      </c>
      <c r="W2963" s="0" t="s">
        <v>1755</v>
      </c>
      <c r="X2963" s="0" t="s">
        <v>1745</v>
      </c>
      <c r="Y2963" s="0" t="s">
        <v>1167</v>
      </c>
      <c r="Z2963" s="0" t="s">
        <v>628</v>
      </c>
      <c r="AA2963" s="0" t="n">
        <v>611263.1</v>
      </c>
      <c r="AB2963" s="197" t="n">
        <v>37028.875</v>
      </c>
      <c r="AC2963" s="197" t="n">
        <v>37042.875</v>
      </c>
    </row>
    <row r="2964" customFormat="false" ht="12.75" hidden="false" customHeight="false" outlineLevel="0" collapsed="false">
      <c r="A2964" s="191" t="str">
        <f aca="false">B2964&amp;" "&amp;C2964&amp;" "&amp;D2964</f>
        <v>US Natural Gas Physical</v>
      </c>
      <c r="B2964" s="191" t="str">
        <f aca="false">IF((LEFT(N2964,2)="US"),"US","")</f>
        <v>US</v>
      </c>
      <c r="C2964" s="191" t="str">
        <f aca="false">M2964</f>
        <v>Natural Gas</v>
      </c>
      <c r="D2964" s="191" t="str">
        <f aca="false">IF(ISNUMBER(FIND("Phy",N2964))=TRUE(),"Physical","Financial")</f>
        <v>Physical</v>
      </c>
      <c r="E2964" s="191" t="n">
        <f aca="false">IF(VLOOKUP(S2964,'DD-Lookup'!$J$6:$L$50,3,FALSE())="Monthly",(YEAR(AC2964)-YEAR(AB2964))*12+MONTH(AC2964)-MONTH(AB2964)+1,(AC2964-AB2964+1))</f>
        <v>1</v>
      </c>
      <c r="F2964" s="220" t="n">
        <f aca="false">E2964*SUM(P2964:Q2964)</f>
        <v>25000</v>
      </c>
      <c r="G2964" s="196" t="n">
        <v>1247761</v>
      </c>
      <c r="H2964" s="197" t="n">
        <v>37026.3943287037</v>
      </c>
      <c r="I2964" s="0" t="s">
        <v>1976</v>
      </c>
      <c r="M2964" s="0" t="s">
        <v>927</v>
      </c>
      <c r="N2964" s="0" t="s">
        <v>1371</v>
      </c>
      <c r="O2964" s="0" t="s">
        <v>1553</v>
      </c>
      <c r="Q2964" s="198" t="n">
        <v>25000</v>
      </c>
      <c r="S2964" s="0" t="s">
        <v>1343</v>
      </c>
      <c r="T2964" s="0" t="s">
        <v>772</v>
      </c>
      <c r="U2964" s="200" t="n">
        <v>4.455</v>
      </c>
      <c r="V2964" s="0" t="s">
        <v>2257</v>
      </c>
      <c r="W2964" s="0" t="s">
        <v>1555</v>
      </c>
      <c r="X2964" s="0" t="s">
        <v>1556</v>
      </c>
      <c r="Y2964" s="0" t="s">
        <v>1376</v>
      </c>
      <c r="Z2964" s="0" t="s">
        <v>573</v>
      </c>
      <c r="AA2964" s="0" t="n">
        <v>790279</v>
      </c>
      <c r="AB2964" s="197" t="n">
        <v>37027.875</v>
      </c>
      <c r="AC2964" s="197" t="n">
        <v>37027.875</v>
      </c>
    </row>
    <row r="2965" customFormat="false" ht="12.75" hidden="false" customHeight="false" outlineLevel="0" collapsed="false">
      <c r="A2965" s="191" t="str">
        <f aca="false">B2965&amp;" "&amp;C2965&amp;" "&amp;D2965</f>
        <v>US Natural Gas Physical</v>
      </c>
      <c r="B2965" s="191" t="str">
        <f aca="false">IF((LEFT(N2965,2)="US"),"US","")</f>
        <v>US</v>
      </c>
      <c r="C2965" s="191" t="str">
        <f aca="false">M2965</f>
        <v>Natural Gas</v>
      </c>
      <c r="D2965" s="191" t="str">
        <f aca="false">IF(ISNUMBER(FIND("Phy",N2965))=TRUE(),"Physical","Financial")</f>
        <v>Physical</v>
      </c>
      <c r="E2965" s="191" t="n">
        <f aca="false">IF(VLOOKUP(S2965,'DD-Lookup'!$J$6:$L$50,3,FALSE())="Monthly",(YEAR(AC2965)-YEAR(AB2965))*12+MONTH(AC2965)-MONTH(AB2965)+1,(AC2965-AB2965+1))</f>
        <v>1</v>
      </c>
      <c r="F2965" s="220" t="n">
        <f aca="false">E2965*SUM(P2965:Q2965)</f>
        <v>5000</v>
      </c>
      <c r="G2965" s="196" t="n">
        <v>1247762</v>
      </c>
      <c r="H2965" s="197" t="n">
        <v>37026.3944560185</v>
      </c>
      <c r="I2965" s="0" t="s">
        <v>2329</v>
      </c>
      <c r="M2965" s="0" t="s">
        <v>927</v>
      </c>
      <c r="N2965" s="0" t="s">
        <v>1371</v>
      </c>
      <c r="O2965" s="0" t="s">
        <v>1503</v>
      </c>
      <c r="P2965" s="198" t="n">
        <v>5000</v>
      </c>
      <c r="S2965" s="0" t="s">
        <v>1343</v>
      </c>
      <c r="T2965" s="0" t="s">
        <v>772</v>
      </c>
      <c r="U2965" s="200" t="n">
        <v>4.665</v>
      </c>
      <c r="V2965" s="0" t="s">
        <v>2330</v>
      </c>
      <c r="W2965" s="0" t="s">
        <v>1504</v>
      </c>
      <c r="X2965" s="0" t="s">
        <v>1505</v>
      </c>
      <c r="Y2965" s="0" t="s">
        <v>1376</v>
      </c>
      <c r="Z2965" s="0" t="s">
        <v>573</v>
      </c>
      <c r="AA2965" s="0" t="n">
        <v>790281</v>
      </c>
      <c r="AB2965" s="197" t="n">
        <v>37027.875</v>
      </c>
      <c r="AC2965" s="197" t="n">
        <v>37027.875</v>
      </c>
    </row>
    <row r="2966" customFormat="false" ht="12.75" hidden="false" customHeight="false" outlineLevel="0" collapsed="false">
      <c r="A2966" s="191" t="str">
        <f aca="false">B2966&amp;" "&amp;C2966&amp;" "&amp;D2966</f>
        <v>US Natural Gas Physical</v>
      </c>
      <c r="B2966" s="191" t="str">
        <f aca="false">IF((LEFT(N2966,2)="US"),"US","")</f>
        <v>US</v>
      </c>
      <c r="C2966" s="191" t="str">
        <f aca="false">M2966</f>
        <v>Natural Gas</v>
      </c>
      <c r="D2966" s="191" t="str">
        <f aca="false">IF(ISNUMBER(FIND("Phy",N2966))=TRUE(),"Physical","Financial")</f>
        <v>Physical</v>
      </c>
      <c r="E2966" s="191" t="n">
        <f aca="false">IF(VLOOKUP(S2966,'DD-Lookup'!$J$6:$L$50,3,FALSE())="Monthly",(YEAR(AC2966)-YEAR(AB2966))*12+MONTH(AC2966)-MONTH(AB2966)+1,(AC2966-AB2966+1))</f>
        <v>1</v>
      </c>
      <c r="F2966" s="220" t="n">
        <f aca="false">E2966*SUM(P2966:Q2966)</f>
        <v>10000</v>
      </c>
      <c r="G2966" s="196" t="n">
        <v>1247764</v>
      </c>
      <c r="H2966" s="197" t="n">
        <v>37026.3944907407</v>
      </c>
      <c r="I2966" s="0" t="s">
        <v>1430</v>
      </c>
      <c r="M2966" s="0" t="s">
        <v>927</v>
      </c>
      <c r="N2966" s="0" t="s">
        <v>1371</v>
      </c>
      <c r="O2966" s="0" t="s">
        <v>1372</v>
      </c>
      <c r="Q2966" s="198" t="n">
        <v>10000</v>
      </c>
      <c r="S2966" s="0" t="s">
        <v>1343</v>
      </c>
      <c r="T2966" s="0" t="s">
        <v>772</v>
      </c>
      <c r="U2966" s="200" t="n">
        <v>4.545</v>
      </c>
      <c r="V2966" s="0" t="s">
        <v>1559</v>
      </c>
      <c r="W2966" s="0" t="s">
        <v>1374</v>
      </c>
      <c r="X2966" s="0" t="s">
        <v>1375</v>
      </c>
      <c r="Y2966" s="0" t="s">
        <v>1376</v>
      </c>
      <c r="Z2966" s="0" t="s">
        <v>573</v>
      </c>
      <c r="AA2966" s="0" t="n">
        <v>790283</v>
      </c>
      <c r="AB2966" s="197" t="n">
        <v>37027.875</v>
      </c>
      <c r="AC2966" s="197" t="n">
        <v>37027.875</v>
      </c>
    </row>
    <row r="2967" customFormat="false" ht="12.75" hidden="false" customHeight="false" outlineLevel="0" collapsed="false">
      <c r="A2967" s="191" t="str">
        <f aca="false">B2967&amp;" "&amp;C2967&amp;" "&amp;D2967</f>
        <v>US Natural Gas Physical</v>
      </c>
      <c r="B2967" s="191" t="str">
        <f aca="false">IF((LEFT(N2967,2)="US"),"US","")</f>
        <v>US</v>
      </c>
      <c r="C2967" s="191" t="str">
        <f aca="false">M2967</f>
        <v>Natural Gas</v>
      </c>
      <c r="D2967" s="191" t="str">
        <f aca="false">IF(ISNUMBER(FIND("Phy",N2967))=TRUE(),"Physical","Financial")</f>
        <v>Physical</v>
      </c>
      <c r="E2967" s="191" t="n">
        <f aca="false">IF(VLOOKUP(S2967,'DD-Lookup'!$J$6:$L$50,3,FALSE())="Monthly",(YEAR(AC2967)-YEAR(AB2967))*12+MONTH(AC2967)-MONTH(AB2967)+1,(AC2967-AB2967+1))</f>
        <v>1</v>
      </c>
      <c r="F2967" s="220" t="n">
        <f aca="false">E2967*SUM(P2967:Q2967)</f>
        <v>10000</v>
      </c>
      <c r="G2967" s="196" t="n">
        <v>1247763</v>
      </c>
      <c r="H2967" s="197" t="n">
        <v>37026.3944907407</v>
      </c>
      <c r="I2967" s="0" t="s">
        <v>609</v>
      </c>
      <c r="M2967" s="0" t="s">
        <v>927</v>
      </c>
      <c r="N2967" s="0" t="s">
        <v>1371</v>
      </c>
      <c r="O2967" s="0" t="s">
        <v>1469</v>
      </c>
      <c r="Q2967" s="198" t="n">
        <v>10000</v>
      </c>
      <c r="S2967" s="0" t="s">
        <v>1343</v>
      </c>
      <c r="T2967" s="0" t="s">
        <v>772</v>
      </c>
      <c r="U2967" s="200" t="n">
        <v>4.405</v>
      </c>
      <c r="V2967" s="0" t="s">
        <v>1832</v>
      </c>
      <c r="W2967" s="0" t="s">
        <v>1459</v>
      </c>
      <c r="X2967" s="0" t="s">
        <v>1460</v>
      </c>
      <c r="Y2967" s="0" t="s">
        <v>1376</v>
      </c>
      <c r="Z2967" s="0" t="s">
        <v>573</v>
      </c>
      <c r="AA2967" s="0" t="n">
        <v>790282</v>
      </c>
      <c r="AB2967" s="197" t="n">
        <v>37027.875</v>
      </c>
      <c r="AC2967" s="197" t="n">
        <v>37027.875</v>
      </c>
    </row>
    <row r="2968" customFormat="false" ht="12.75" hidden="false" customHeight="false" outlineLevel="0" collapsed="false">
      <c r="A2968" s="191" t="str">
        <f aca="false">B2968&amp;" "&amp;C2968&amp;" "&amp;D2968</f>
        <v>US Natural Gas Physical</v>
      </c>
      <c r="B2968" s="191" t="str">
        <f aca="false">IF((LEFT(N2968,2)="US"),"US","")</f>
        <v>US</v>
      </c>
      <c r="C2968" s="191" t="str">
        <f aca="false">M2968</f>
        <v>Natural Gas</v>
      </c>
      <c r="D2968" s="191" t="str">
        <f aca="false">IF(ISNUMBER(FIND("Phy",N2968))=TRUE(),"Physical","Financial")</f>
        <v>Physical</v>
      </c>
      <c r="E2968" s="191" t="n">
        <f aca="false">IF(VLOOKUP(S2968,'DD-Lookup'!$J$6:$L$50,3,FALSE())="Monthly",(YEAR(AC2968)-YEAR(AB2968))*12+MONTH(AC2968)-MONTH(AB2968)+1,(AC2968-AB2968+1))</f>
        <v>1</v>
      </c>
      <c r="F2968" s="220" t="n">
        <f aca="false">E2968*SUM(P2968:Q2968)</f>
        <v>5000</v>
      </c>
      <c r="G2968" s="196" t="n">
        <v>1247765</v>
      </c>
      <c r="H2968" s="197" t="n">
        <v>37026.394525463</v>
      </c>
      <c r="I2968" s="0" t="s">
        <v>1430</v>
      </c>
      <c r="M2968" s="0" t="s">
        <v>927</v>
      </c>
      <c r="N2968" s="0" t="s">
        <v>1371</v>
      </c>
      <c r="O2968" s="0" t="s">
        <v>2095</v>
      </c>
      <c r="Q2968" s="198" t="n">
        <v>5000</v>
      </c>
      <c r="S2968" s="0" t="s">
        <v>1343</v>
      </c>
      <c r="T2968" s="0" t="s">
        <v>772</v>
      </c>
      <c r="U2968" s="200" t="n">
        <v>4.7</v>
      </c>
      <c r="V2968" s="0" t="s">
        <v>2203</v>
      </c>
      <c r="W2968" s="0" t="s">
        <v>1587</v>
      </c>
      <c r="X2968" s="0" t="s">
        <v>1588</v>
      </c>
      <c r="Y2968" s="0" t="s">
        <v>1376</v>
      </c>
      <c r="Z2968" s="0" t="s">
        <v>573</v>
      </c>
      <c r="AA2968" s="0" t="n">
        <v>790284</v>
      </c>
      <c r="AB2968" s="197" t="n">
        <v>37027.875</v>
      </c>
      <c r="AC2968" s="197" t="n">
        <v>37027.875</v>
      </c>
    </row>
    <row r="2969" customFormat="false" ht="12.75" hidden="false" customHeight="false" outlineLevel="0" collapsed="false">
      <c r="A2969" s="191" t="str">
        <f aca="false">B2969&amp;" "&amp;C2969&amp;" "&amp;D2969</f>
        <v>US Natural Gas Physical</v>
      </c>
      <c r="B2969" s="191" t="str">
        <f aca="false">IF((LEFT(N2969,2)="US"),"US","")</f>
        <v>US</v>
      </c>
      <c r="C2969" s="191" t="str">
        <f aca="false">M2969</f>
        <v>Natural Gas</v>
      </c>
      <c r="D2969" s="191" t="str">
        <f aca="false">IF(ISNUMBER(FIND("Phy",N2969))=TRUE(),"Physical","Financial")</f>
        <v>Physical</v>
      </c>
      <c r="E2969" s="191" t="n">
        <f aca="false">IF(VLOOKUP(S2969,'DD-Lookup'!$J$6:$L$50,3,FALSE())="Monthly",(YEAR(AC2969)-YEAR(AB2969))*12+MONTH(AC2969)-MONTH(AB2969)+1,(AC2969-AB2969+1))</f>
        <v>1</v>
      </c>
      <c r="F2969" s="220" t="n">
        <f aca="false">E2969*SUM(P2969:Q2969)</f>
        <v>5000</v>
      </c>
      <c r="G2969" s="196" t="n">
        <v>1247766</v>
      </c>
      <c r="H2969" s="197" t="n">
        <v>37026.394537037</v>
      </c>
      <c r="I2969" s="0" t="s">
        <v>2434</v>
      </c>
      <c r="M2969" s="0" t="s">
        <v>927</v>
      </c>
      <c r="N2969" s="0" t="s">
        <v>1371</v>
      </c>
      <c r="O2969" s="0" t="s">
        <v>1703</v>
      </c>
      <c r="Q2969" s="198" t="n">
        <v>5000</v>
      </c>
      <c r="S2969" s="0" t="s">
        <v>1343</v>
      </c>
      <c r="T2969" s="0" t="s">
        <v>772</v>
      </c>
      <c r="U2969" s="200" t="n">
        <v>4.325</v>
      </c>
      <c r="V2969" s="0" t="s">
        <v>2435</v>
      </c>
      <c r="W2969" s="0" t="s">
        <v>1705</v>
      </c>
      <c r="X2969" s="0" t="s">
        <v>1676</v>
      </c>
      <c r="Y2969" s="0" t="s">
        <v>1376</v>
      </c>
      <c r="Z2969" s="0" t="s">
        <v>573</v>
      </c>
      <c r="AA2969" s="0" t="n">
        <v>790285</v>
      </c>
      <c r="AB2969" s="197" t="n">
        <v>37027.875</v>
      </c>
      <c r="AC2969" s="197" t="n">
        <v>37027.875</v>
      </c>
    </row>
    <row r="2970" customFormat="false" ht="12.75" hidden="false" customHeight="false" outlineLevel="0" collapsed="false">
      <c r="A2970" s="191" t="str">
        <f aca="false">B2970&amp;" "&amp;C2970&amp;" "&amp;D2970</f>
        <v>US Natural Gas Physical</v>
      </c>
      <c r="B2970" s="191" t="str">
        <f aca="false">IF((LEFT(N2970,2)="US"),"US","")</f>
        <v>US</v>
      </c>
      <c r="C2970" s="191" t="str">
        <f aca="false">M2970</f>
        <v>Natural Gas</v>
      </c>
      <c r="D2970" s="191" t="str">
        <f aca="false">IF(ISNUMBER(FIND("Phy",N2970))=TRUE(),"Physical","Financial")</f>
        <v>Physical</v>
      </c>
      <c r="E2970" s="191" t="n">
        <f aca="false">IF(VLOOKUP(S2970,'DD-Lookup'!$J$6:$L$50,3,FALSE())="Monthly",(YEAR(AC2970)-YEAR(AB2970))*12+MONTH(AC2970)-MONTH(AB2970)+1,(AC2970-AB2970+1))</f>
        <v>1</v>
      </c>
      <c r="F2970" s="220" t="n">
        <f aca="false">E2970*SUM(P2970:Q2970)</f>
        <v>3000</v>
      </c>
      <c r="G2970" s="196" t="n">
        <v>1247768</v>
      </c>
      <c r="H2970" s="197" t="n">
        <v>37026.3946180556</v>
      </c>
      <c r="I2970" s="0" t="s">
        <v>2000</v>
      </c>
      <c r="M2970" s="0" t="s">
        <v>927</v>
      </c>
      <c r="N2970" s="0" t="s">
        <v>1371</v>
      </c>
      <c r="O2970" s="0" t="s">
        <v>1534</v>
      </c>
      <c r="Q2970" s="198" t="n">
        <v>3000</v>
      </c>
      <c r="S2970" s="0" t="s">
        <v>1343</v>
      </c>
      <c r="T2970" s="0" t="s">
        <v>772</v>
      </c>
      <c r="U2970" s="200" t="n">
        <v>4.67</v>
      </c>
      <c r="V2970" s="0" t="s">
        <v>2109</v>
      </c>
      <c r="W2970" s="0" t="s">
        <v>1504</v>
      </c>
      <c r="X2970" s="0" t="s">
        <v>1505</v>
      </c>
      <c r="Y2970" s="0" t="s">
        <v>1376</v>
      </c>
      <c r="Z2970" s="0" t="s">
        <v>573</v>
      </c>
      <c r="AA2970" s="0" t="n">
        <v>790287</v>
      </c>
      <c r="AB2970" s="197" t="n">
        <v>37027.875</v>
      </c>
      <c r="AC2970" s="197" t="n">
        <v>37027.875</v>
      </c>
    </row>
    <row r="2971" customFormat="false" ht="12.75" hidden="false" customHeight="false" outlineLevel="0" collapsed="false">
      <c r="A2971" s="191" t="str">
        <f aca="false">B2971&amp;" "&amp;C2971&amp;" "&amp;D2971</f>
        <v>US Natural Gas Physical</v>
      </c>
      <c r="B2971" s="191" t="str">
        <f aca="false">IF((LEFT(N2971,2)="US"),"US","")</f>
        <v>US</v>
      </c>
      <c r="C2971" s="191" t="str">
        <f aca="false">M2971</f>
        <v>Natural Gas</v>
      </c>
      <c r="D2971" s="191" t="str">
        <f aca="false">IF(ISNUMBER(FIND("Phy",N2971))=TRUE(),"Physical","Financial")</f>
        <v>Physical</v>
      </c>
      <c r="E2971" s="191" t="n">
        <f aca="false">IF(VLOOKUP(S2971,'DD-Lookup'!$J$6:$L$50,3,FALSE())="Monthly",(YEAR(AC2971)-YEAR(AB2971))*12+MONTH(AC2971)-MONTH(AB2971)+1,(AC2971-AB2971+1))</f>
        <v>1</v>
      </c>
      <c r="F2971" s="220" t="n">
        <f aca="false">E2971*SUM(P2971:Q2971)</f>
        <v>5000</v>
      </c>
      <c r="G2971" s="196" t="n">
        <v>1247767</v>
      </c>
      <c r="H2971" s="197" t="n">
        <v>37026.3946180556</v>
      </c>
      <c r="I2971" s="0" t="s">
        <v>2434</v>
      </c>
      <c r="M2971" s="0" t="s">
        <v>927</v>
      </c>
      <c r="N2971" s="0" t="s">
        <v>1371</v>
      </c>
      <c r="O2971" s="0" t="s">
        <v>1423</v>
      </c>
      <c r="P2971" s="198" t="n">
        <v>5000</v>
      </c>
      <c r="S2971" s="0" t="s">
        <v>1343</v>
      </c>
      <c r="T2971" s="0" t="s">
        <v>772</v>
      </c>
      <c r="U2971" s="200" t="n">
        <v>4.325</v>
      </c>
      <c r="V2971" s="0" t="s">
        <v>2435</v>
      </c>
      <c r="W2971" s="0" t="s">
        <v>1424</v>
      </c>
      <c r="X2971" s="0" t="s">
        <v>1425</v>
      </c>
      <c r="Y2971" s="0" t="s">
        <v>1376</v>
      </c>
      <c r="Z2971" s="0" t="s">
        <v>573</v>
      </c>
      <c r="AA2971" s="0" t="n">
        <v>790286</v>
      </c>
      <c r="AB2971" s="197" t="n">
        <v>37027.875</v>
      </c>
      <c r="AC2971" s="197" t="n">
        <v>37027.875</v>
      </c>
    </row>
    <row r="2972" customFormat="false" ht="12.75" hidden="false" customHeight="false" outlineLevel="0" collapsed="false">
      <c r="A2972" s="191" t="str">
        <f aca="false">B2972&amp;" "&amp;C2972&amp;" "&amp;D2972</f>
        <v>US Natural Gas Physical</v>
      </c>
      <c r="B2972" s="191" t="str">
        <f aca="false">IF((LEFT(N2972,2)="US"),"US","")</f>
        <v>US</v>
      </c>
      <c r="C2972" s="191" t="str">
        <f aca="false">M2972</f>
        <v>Natural Gas</v>
      </c>
      <c r="D2972" s="191" t="str">
        <f aca="false">IF(ISNUMBER(FIND("Phy",N2972))=TRUE(),"Physical","Financial")</f>
        <v>Physical</v>
      </c>
      <c r="E2972" s="191" t="n">
        <f aca="false">IF(VLOOKUP(S2972,'DD-Lookup'!$J$6:$L$50,3,FALSE())="Monthly",(YEAR(AC2972)-YEAR(AB2972))*12+MONTH(AC2972)-MONTH(AB2972)+1,(AC2972-AB2972+1))</f>
        <v>1</v>
      </c>
      <c r="F2972" s="220" t="n">
        <f aca="false">E2972*SUM(P2972:Q2972)</f>
        <v>5000</v>
      </c>
      <c r="G2972" s="196" t="n">
        <v>1247769</v>
      </c>
      <c r="H2972" s="197" t="n">
        <v>37026.3946296296</v>
      </c>
      <c r="I2972" s="0" t="s">
        <v>1929</v>
      </c>
      <c r="M2972" s="0" t="s">
        <v>927</v>
      </c>
      <c r="N2972" s="0" t="s">
        <v>1371</v>
      </c>
      <c r="O2972" s="0" t="s">
        <v>1436</v>
      </c>
      <c r="Q2972" s="198" t="n">
        <v>5000</v>
      </c>
      <c r="S2972" s="0" t="s">
        <v>1343</v>
      </c>
      <c r="T2972" s="0" t="s">
        <v>772</v>
      </c>
      <c r="U2972" s="200" t="n">
        <v>4.33</v>
      </c>
      <c r="V2972" s="0" t="s">
        <v>2261</v>
      </c>
      <c r="W2972" s="0" t="s">
        <v>1424</v>
      </c>
      <c r="X2972" s="0" t="s">
        <v>1425</v>
      </c>
      <c r="Y2972" s="0" t="s">
        <v>1376</v>
      </c>
      <c r="Z2972" s="0" t="s">
        <v>573</v>
      </c>
      <c r="AA2972" s="0" t="n">
        <v>790288</v>
      </c>
      <c r="AB2972" s="197" t="n">
        <v>37027.875</v>
      </c>
      <c r="AC2972" s="197" t="n">
        <v>37027.875</v>
      </c>
    </row>
    <row r="2973" customFormat="false" ht="12.75" hidden="false" customHeight="false" outlineLevel="0" collapsed="false">
      <c r="A2973" s="191" t="str">
        <f aca="false">B2973&amp;" "&amp;C2973&amp;" "&amp;D2973</f>
        <v>US Natural Gas Financial</v>
      </c>
      <c r="B2973" s="191" t="str">
        <f aca="false">IF((LEFT(N2973,2)="US"),"US","")</f>
        <v>US</v>
      </c>
      <c r="C2973" s="191" t="str">
        <f aca="false">M2973</f>
        <v>Natural Gas</v>
      </c>
      <c r="D2973" s="191" t="str">
        <f aca="false">IF(ISNUMBER(FIND("Phy",N2973))=TRUE(),"Physical","Financial")</f>
        <v>Financial</v>
      </c>
      <c r="E2973" s="191" t="n">
        <f aca="false">IF(VLOOKUP(S2973,'DD-Lookup'!$J$6:$L$50,3,FALSE())="Monthly",(YEAR(AC2973)-YEAR(AB2973))*12+MONTH(AC2973)-MONTH(AB2973)+1,(AC2973-AB2973+1))</f>
        <v>30</v>
      </c>
      <c r="F2973" s="220" t="n">
        <f aca="false">E2973*SUM(P2973:Q2973)</f>
        <v>150000</v>
      </c>
      <c r="G2973" s="196" t="n">
        <v>1247770</v>
      </c>
      <c r="H2973" s="197" t="n">
        <v>37026.3946643519</v>
      </c>
      <c r="I2973" s="0" t="s">
        <v>1328</v>
      </c>
      <c r="M2973" s="0" t="s">
        <v>927</v>
      </c>
      <c r="N2973" s="0" t="s">
        <v>1399</v>
      </c>
      <c r="O2973" s="0" t="s">
        <v>2186</v>
      </c>
      <c r="Q2973" s="198" t="n">
        <v>5000</v>
      </c>
      <c r="S2973" s="0" t="s">
        <v>1343</v>
      </c>
      <c r="T2973" s="0" t="s">
        <v>772</v>
      </c>
      <c r="U2973" s="200" t="n">
        <v>-0.755</v>
      </c>
      <c r="V2973" s="0" t="s">
        <v>1715</v>
      </c>
      <c r="W2973" s="0" t="s">
        <v>2187</v>
      </c>
      <c r="X2973" s="0" t="s">
        <v>2188</v>
      </c>
      <c r="Y2973" s="0" t="s">
        <v>893</v>
      </c>
      <c r="Z2973" s="0" t="s">
        <v>573</v>
      </c>
      <c r="AA2973" s="0" t="s">
        <v>2922</v>
      </c>
      <c r="AB2973" s="197" t="n">
        <v>37043.875</v>
      </c>
      <c r="AC2973" s="197" t="n">
        <v>37072.875</v>
      </c>
      <c r="AD2973" s="0" t="n">
        <f aca="false">(AC2973-AB2973+1)*SUM(P2973:Q2973)</f>
        <v>150000</v>
      </c>
    </row>
    <row r="2974" customFormat="false" ht="12.75" hidden="false" customHeight="false" outlineLevel="0" collapsed="false">
      <c r="A2974" s="191" t="str">
        <f aca="false">B2974&amp;" "&amp;C2974&amp;" "&amp;D2974</f>
        <v>US Natural Gas Physical</v>
      </c>
      <c r="B2974" s="191" t="str">
        <f aca="false">IF((LEFT(N2974,2)="US"),"US","")</f>
        <v>US</v>
      </c>
      <c r="C2974" s="191" t="str">
        <f aca="false">M2974</f>
        <v>Natural Gas</v>
      </c>
      <c r="D2974" s="191" t="str">
        <f aca="false">IF(ISNUMBER(FIND("Phy",N2974))=TRUE(),"Physical","Financial")</f>
        <v>Physical</v>
      </c>
      <c r="E2974" s="191" t="n">
        <f aca="false">IF(VLOOKUP(S2974,'DD-Lookup'!$J$6:$L$50,3,FALSE())="Monthly",(YEAR(AC2974)-YEAR(AB2974))*12+MONTH(AC2974)-MONTH(AB2974)+1,(AC2974-AB2974+1))</f>
        <v>1</v>
      </c>
      <c r="F2974" s="220" t="n">
        <f aca="false">E2974*SUM(P2974:Q2974)</f>
        <v>25000</v>
      </c>
      <c r="G2974" s="196" t="n">
        <v>1247771</v>
      </c>
      <c r="H2974" s="197" t="n">
        <v>37026.3946643519</v>
      </c>
      <c r="I2974" s="0" t="s">
        <v>609</v>
      </c>
      <c r="M2974" s="0" t="s">
        <v>927</v>
      </c>
      <c r="N2974" s="0" t="s">
        <v>1371</v>
      </c>
      <c r="O2974" s="0" t="s">
        <v>1553</v>
      </c>
      <c r="P2974" s="198" t="n">
        <v>25000</v>
      </c>
      <c r="S2974" s="0" t="s">
        <v>1343</v>
      </c>
      <c r="T2974" s="0" t="s">
        <v>772</v>
      </c>
      <c r="U2974" s="200" t="n">
        <v>4.455</v>
      </c>
      <c r="V2974" s="0" t="s">
        <v>1861</v>
      </c>
      <c r="W2974" s="0" t="s">
        <v>1555</v>
      </c>
      <c r="X2974" s="0" t="s">
        <v>1556</v>
      </c>
      <c r="Y2974" s="0" t="s">
        <v>1376</v>
      </c>
      <c r="Z2974" s="0" t="s">
        <v>573</v>
      </c>
      <c r="AA2974" s="0" t="n">
        <v>790289</v>
      </c>
      <c r="AB2974" s="197" t="n">
        <v>37027.875</v>
      </c>
      <c r="AC2974" s="197" t="n">
        <v>37027.875</v>
      </c>
    </row>
    <row r="2975" customFormat="false" ht="12.75" hidden="false" customHeight="false" outlineLevel="0" collapsed="false">
      <c r="A2975" s="191" t="str">
        <f aca="false">B2975&amp;" "&amp;C2975&amp;" "&amp;D2975</f>
        <v>US Natural Gas Physical</v>
      </c>
      <c r="B2975" s="191" t="str">
        <f aca="false">IF((LEFT(N2975,2)="US"),"US","")</f>
        <v>US</v>
      </c>
      <c r="C2975" s="191" t="str">
        <f aca="false">M2975</f>
        <v>Natural Gas</v>
      </c>
      <c r="D2975" s="191" t="str">
        <f aca="false">IF(ISNUMBER(FIND("Phy",N2975))=TRUE(),"Physical","Financial")</f>
        <v>Physical</v>
      </c>
      <c r="E2975" s="191" t="n">
        <f aca="false">IF(VLOOKUP(S2975,'DD-Lookup'!$J$6:$L$50,3,FALSE())="Monthly",(YEAR(AC2975)-YEAR(AB2975))*12+MONTH(AC2975)-MONTH(AB2975)+1,(AC2975-AB2975+1))</f>
        <v>1</v>
      </c>
      <c r="F2975" s="220" t="n">
        <f aca="false">E2975*SUM(P2975:Q2975)</f>
        <v>5000</v>
      </c>
      <c r="G2975" s="196" t="n">
        <v>1247772</v>
      </c>
      <c r="H2975" s="197" t="n">
        <v>37026.3946875</v>
      </c>
      <c r="I2975" s="0" t="s">
        <v>1571</v>
      </c>
      <c r="M2975" s="0" t="s">
        <v>927</v>
      </c>
      <c r="N2975" s="0" t="s">
        <v>1371</v>
      </c>
      <c r="O2975" s="0" t="s">
        <v>1751</v>
      </c>
      <c r="P2975" s="198" t="n">
        <v>5000</v>
      </c>
      <c r="S2975" s="0" t="s">
        <v>1343</v>
      </c>
      <c r="T2975" s="0" t="s">
        <v>772</v>
      </c>
      <c r="U2975" s="200" t="n">
        <v>3.45</v>
      </c>
      <c r="V2975" s="0" t="s">
        <v>1674</v>
      </c>
      <c r="W2975" s="0" t="s">
        <v>1752</v>
      </c>
      <c r="X2975" s="0" t="s">
        <v>1676</v>
      </c>
      <c r="Y2975" s="0" t="s">
        <v>1376</v>
      </c>
      <c r="Z2975" s="0" t="s">
        <v>573</v>
      </c>
      <c r="AA2975" s="0" t="n">
        <v>790290</v>
      </c>
      <c r="AB2975" s="197" t="n">
        <v>37027.875</v>
      </c>
      <c r="AC2975" s="197" t="n">
        <v>37027.875</v>
      </c>
    </row>
    <row r="2976" customFormat="false" ht="12.75" hidden="false" customHeight="false" outlineLevel="0" collapsed="false">
      <c r="A2976" s="191" t="str">
        <f aca="false">B2976&amp;" "&amp;C2976&amp;" "&amp;D2976</f>
        <v>US Natural Gas Physical</v>
      </c>
      <c r="B2976" s="191" t="str">
        <f aca="false">IF((LEFT(N2976,2)="US"),"US","")</f>
        <v>US</v>
      </c>
      <c r="C2976" s="191" t="str">
        <f aca="false">M2976</f>
        <v>Natural Gas</v>
      </c>
      <c r="D2976" s="191" t="str">
        <f aca="false">IF(ISNUMBER(FIND("Phy",N2976))=TRUE(),"Physical","Financial")</f>
        <v>Physical</v>
      </c>
      <c r="E2976" s="191" t="n">
        <f aca="false">IF(VLOOKUP(S2976,'DD-Lookup'!$J$6:$L$50,3,FALSE())="Monthly",(YEAR(AC2976)-YEAR(AB2976))*12+MONTH(AC2976)-MONTH(AB2976)+1,(AC2976-AB2976+1))</f>
        <v>1</v>
      </c>
      <c r="F2976" s="220" t="n">
        <f aca="false">E2976*SUM(P2976:Q2976)</f>
        <v>25000</v>
      </c>
      <c r="G2976" s="196" t="n">
        <v>1247773</v>
      </c>
      <c r="H2976" s="197" t="n">
        <v>37026.3947337963</v>
      </c>
      <c r="I2976" s="0" t="s">
        <v>1420</v>
      </c>
      <c r="M2976" s="0" t="s">
        <v>927</v>
      </c>
      <c r="N2976" s="0" t="s">
        <v>1371</v>
      </c>
      <c r="O2976" s="0" t="s">
        <v>1553</v>
      </c>
      <c r="P2976" s="198" t="n">
        <v>25000</v>
      </c>
      <c r="S2976" s="0" t="s">
        <v>1343</v>
      </c>
      <c r="T2976" s="0" t="s">
        <v>772</v>
      </c>
      <c r="U2976" s="200" t="n">
        <v>4.45</v>
      </c>
      <c r="V2976" s="0" t="s">
        <v>2827</v>
      </c>
      <c r="W2976" s="0" t="s">
        <v>1555</v>
      </c>
      <c r="X2976" s="0" t="s">
        <v>1556</v>
      </c>
      <c r="Y2976" s="0" t="s">
        <v>1376</v>
      </c>
      <c r="Z2976" s="0" t="s">
        <v>573</v>
      </c>
      <c r="AA2976" s="0" t="n">
        <v>790291</v>
      </c>
      <c r="AB2976" s="197" t="n">
        <v>37027.875</v>
      </c>
      <c r="AC2976" s="197" t="n">
        <v>37027.875</v>
      </c>
    </row>
    <row r="2977" customFormat="false" ht="12.75" hidden="false" customHeight="false" outlineLevel="0" collapsed="false">
      <c r="A2977" s="191" t="str">
        <f aca="false">B2977&amp;" "&amp;C2977&amp;" "&amp;D2977</f>
        <v>US Natural Gas Physical</v>
      </c>
      <c r="B2977" s="191" t="str">
        <f aca="false">IF((LEFT(N2977,2)="US"),"US","")</f>
        <v>US</v>
      </c>
      <c r="C2977" s="191" t="str">
        <f aca="false">M2977</f>
        <v>Natural Gas</v>
      </c>
      <c r="D2977" s="191" t="str">
        <f aca="false">IF(ISNUMBER(FIND("Phy",N2977))=TRUE(),"Physical","Financial")</f>
        <v>Physical</v>
      </c>
      <c r="E2977" s="191" t="n">
        <f aca="false">IF(VLOOKUP(S2977,'DD-Lookup'!$J$6:$L$50,3,FALSE())="Monthly",(YEAR(AC2977)-YEAR(AB2977))*12+MONTH(AC2977)-MONTH(AB2977)+1,(AC2977-AB2977+1))</f>
        <v>1</v>
      </c>
      <c r="F2977" s="220" t="n">
        <f aca="false">E2977*SUM(P2977:Q2977)</f>
        <v>5000</v>
      </c>
      <c r="G2977" s="196" t="n">
        <v>1247774</v>
      </c>
      <c r="H2977" s="197" t="n">
        <v>37026.3947453704</v>
      </c>
      <c r="I2977" s="0" t="s">
        <v>1571</v>
      </c>
      <c r="M2977" s="0" t="s">
        <v>927</v>
      </c>
      <c r="N2977" s="0" t="s">
        <v>1371</v>
      </c>
      <c r="O2977" s="0" t="s">
        <v>1751</v>
      </c>
      <c r="P2977" s="198" t="n">
        <v>5000</v>
      </c>
      <c r="S2977" s="0" t="s">
        <v>1343</v>
      </c>
      <c r="T2977" s="0" t="s">
        <v>772</v>
      </c>
      <c r="U2977" s="200" t="n">
        <v>3.435</v>
      </c>
      <c r="V2977" s="0" t="s">
        <v>1674</v>
      </c>
      <c r="W2977" s="0" t="s">
        <v>1752</v>
      </c>
      <c r="X2977" s="0" t="s">
        <v>1676</v>
      </c>
      <c r="Y2977" s="0" t="s">
        <v>1376</v>
      </c>
      <c r="Z2977" s="0" t="s">
        <v>573</v>
      </c>
      <c r="AA2977" s="0" t="n">
        <v>790292</v>
      </c>
      <c r="AB2977" s="197" t="n">
        <v>37027.875</v>
      </c>
      <c r="AC2977" s="197" t="n">
        <v>37027.875</v>
      </c>
    </row>
    <row r="2978" customFormat="false" ht="12.75" hidden="false" customHeight="false" outlineLevel="0" collapsed="false">
      <c r="A2978" s="191" t="str">
        <f aca="false">B2978&amp;" "&amp;C2978&amp;" "&amp;D2978</f>
        <v>US Natural Gas Physical</v>
      </c>
      <c r="B2978" s="191" t="str">
        <f aca="false">IF((LEFT(N2978,2)="US"),"US","")</f>
        <v>US</v>
      </c>
      <c r="C2978" s="191" t="str">
        <f aca="false">M2978</f>
        <v>Natural Gas</v>
      </c>
      <c r="D2978" s="191" t="str">
        <f aca="false">IF(ISNUMBER(FIND("Phy",N2978))=TRUE(),"Physical","Financial")</f>
        <v>Physical</v>
      </c>
      <c r="E2978" s="191" t="n">
        <f aca="false">IF(VLOOKUP(S2978,'DD-Lookup'!$J$6:$L$50,3,FALSE())="Monthly",(YEAR(AC2978)-YEAR(AB2978))*12+MONTH(AC2978)-MONTH(AB2978)+1,(AC2978-AB2978+1))</f>
        <v>1</v>
      </c>
      <c r="F2978" s="220" t="n">
        <f aca="false">E2978*SUM(P2978:Q2978)</f>
        <v>5000</v>
      </c>
      <c r="G2978" s="196" t="n">
        <v>1247776</v>
      </c>
      <c r="H2978" s="197" t="n">
        <v>37026.394849537</v>
      </c>
      <c r="I2978" s="0" t="s">
        <v>2000</v>
      </c>
      <c r="M2978" s="0" t="s">
        <v>927</v>
      </c>
      <c r="N2978" s="0" t="s">
        <v>1371</v>
      </c>
      <c r="O2978" s="0" t="s">
        <v>1503</v>
      </c>
      <c r="Q2978" s="198" t="n">
        <v>5000</v>
      </c>
      <c r="S2978" s="0" t="s">
        <v>1343</v>
      </c>
      <c r="T2978" s="0" t="s">
        <v>772</v>
      </c>
      <c r="U2978" s="200" t="n">
        <v>4.675</v>
      </c>
      <c r="V2978" s="0" t="s">
        <v>2001</v>
      </c>
      <c r="W2978" s="0" t="s">
        <v>1504</v>
      </c>
      <c r="X2978" s="0" t="s">
        <v>1505</v>
      </c>
      <c r="Y2978" s="0" t="s">
        <v>1376</v>
      </c>
      <c r="Z2978" s="0" t="s">
        <v>573</v>
      </c>
      <c r="AA2978" s="0" t="n">
        <v>790294</v>
      </c>
      <c r="AB2978" s="197" t="n">
        <v>37027.875</v>
      </c>
      <c r="AC2978" s="197" t="n">
        <v>37027.875</v>
      </c>
    </row>
    <row r="2979" customFormat="false" ht="12.75" hidden="false" customHeight="false" outlineLevel="0" collapsed="false">
      <c r="A2979" s="191" t="str">
        <f aca="false">B2979&amp;" "&amp;C2979&amp;" "&amp;D2979</f>
        <v>US Natural Gas Physical</v>
      </c>
      <c r="B2979" s="191" t="str">
        <f aca="false">IF((LEFT(N2979,2)="US"),"US","")</f>
        <v>US</v>
      </c>
      <c r="C2979" s="191" t="str">
        <f aca="false">M2979</f>
        <v>Natural Gas</v>
      </c>
      <c r="D2979" s="191" t="str">
        <f aca="false">IF(ISNUMBER(FIND("Phy",N2979))=TRUE(),"Physical","Financial")</f>
        <v>Physical</v>
      </c>
      <c r="E2979" s="191" t="n">
        <f aca="false">IF(VLOOKUP(S2979,'DD-Lookup'!$J$6:$L$50,3,FALSE())="Monthly",(YEAR(AC2979)-YEAR(AB2979))*12+MONTH(AC2979)-MONTH(AB2979)+1,(AC2979-AB2979+1))</f>
        <v>1</v>
      </c>
      <c r="F2979" s="220" t="n">
        <f aca="false">E2979*SUM(P2979:Q2979)</f>
        <v>10000</v>
      </c>
      <c r="G2979" s="196" t="n">
        <v>1247777</v>
      </c>
      <c r="H2979" s="197" t="n">
        <v>37026.3948726852</v>
      </c>
      <c r="I2979" s="0" t="s">
        <v>2217</v>
      </c>
      <c r="M2979" s="0" t="s">
        <v>927</v>
      </c>
      <c r="N2979" s="0" t="s">
        <v>1371</v>
      </c>
      <c r="O2979" s="0" t="s">
        <v>2249</v>
      </c>
      <c r="Q2979" s="198" t="n">
        <v>10000</v>
      </c>
      <c r="S2979" s="0" t="s">
        <v>1343</v>
      </c>
      <c r="T2979" s="0" t="s">
        <v>772</v>
      </c>
      <c r="U2979" s="200" t="n">
        <v>4.5413</v>
      </c>
      <c r="V2979" s="0" t="s">
        <v>2771</v>
      </c>
      <c r="W2979" s="0" t="s">
        <v>1374</v>
      </c>
      <c r="X2979" s="0" t="s">
        <v>1375</v>
      </c>
      <c r="Y2979" s="0" t="s">
        <v>1376</v>
      </c>
      <c r="Z2979" s="0" t="s">
        <v>573</v>
      </c>
      <c r="AA2979" s="0" t="n">
        <v>790295</v>
      </c>
      <c r="AB2979" s="197" t="n">
        <v>37027.875</v>
      </c>
      <c r="AC2979" s="197" t="n">
        <v>37027.875</v>
      </c>
    </row>
    <row r="2980" customFormat="false" ht="12.75" hidden="false" customHeight="false" outlineLevel="0" collapsed="false">
      <c r="A2980" s="191" t="str">
        <f aca="false">B2980&amp;" "&amp;C2980&amp;" "&amp;D2980</f>
        <v> Natural Gas Physical</v>
      </c>
      <c r="B2980" s="191" t="str">
        <f aca="false">IF((LEFT(N2980,2)="US"),"US","")</f>
        <v/>
      </c>
      <c r="C2980" s="191" t="str">
        <f aca="false">M2980</f>
        <v>Natural Gas</v>
      </c>
      <c r="D2980" s="191" t="str">
        <f aca="false">IF(ISNUMBER(FIND("Phy",N2980))=TRUE(),"Physical","Financial")</f>
        <v>Physical</v>
      </c>
      <c r="E2980" s="191" t="n">
        <f aca="false">IF(VLOOKUP(S2980,'DD-Lookup'!$J$6:$L$50,3,FALSE())="Monthly",(YEAR(AC2980)-YEAR(AB2980))*12+MONTH(AC2980)-MONTH(AB2980)+1,(AC2980-AB2980+1))</f>
        <v>1</v>
      </c>
      <c r="F2980" s="220" t="n">
        <f aca="false">E2980*SUM(P2980:Q2980)</f>
        <v>5000</v>
      </c>
      <c r="G2980" s="196" t="n">
        <v>1247779</v>
      </c>
      <c r="H2980" s="197" t="n">
        <v>37026.3949305556</v>
      </c>
      <c r="I2980" s="0" t="s">
        <v>2002</v>
      </c>
      <c r="M2980" s="0" t="s">
        <v>927</v>
      </c>
      <c r="N2980" s="0" t="s">
        <v>1448</v>
      </c>
      <c r="O2980" s="0" t="s">
        <v>2165</v>
      </c>
      <c r="Q2980" s="198" t="n">
        <v>5000</v>
      </c>
      <c r="S2980" s="0" t="s">
        <v>1343</v>
      </c>
      <c r="T2980" s="0" t="s">
        <v>772</v>
      </c>
      <c r="U2980" s="200" t="n">
        <v>4.705</v>
      </c>
      <c r="V2980" s="0" t="s">
        <v>2153</v>
      </c>
      <c r="W2980" s="0" t="s">
        <v>1451</v>
      </c>
      <c r="X2980" s="0" t="s">
        <v>1452</v>
      </c>
      <c r="Y2980" s="0" t="s">
        <v>1376</v>
      </c>
      <c r="Z2980" s="0" t="s">
        <v>573</v>
      </c>
      <c r="AA2980" s="0" t="n">
        <v>790297</v>
      </c>
      <c r="AB2980" s="197" t="n">
        <v>37027.875</v>
      </c>
      <c r="AC2980" s="197" t="n">
        <v>37027.875</v>
      </c>
    </row>
    <row r="2981" customFormat="false" ht="12.75" hidden="false" customHeight="false" outlineLevel="0" collapsed="false">
      <c r="A2981" s="191" t="str">
        <f aca="false">B2981&amp;" "&amp;C2981&amp;" "&amp;D2981</f>
        <v>US Natural Gas Physical</v>
      </c>
      <c r="B2981" s="191" t="str">
        <f aca="false">IF((LEFT(N2981,2)="US"),"US","")</f>
        <v>US</v>
      </c>
      <c r="C2981" s="191" t="str">
        <f aca="false">M2981</f>
        <v>Natural Gas</v>
      </c>
      <c r="D2981" s="191" t="str">
        <f aca="false">IF(ISNUMBER(FIND("Phy",N2981))=TRUE(),"Physical","Financial")</f>
        <v>Physical</v>
      </c>
      <c r="E2981" s="191" t="n">
        <f aca="false">IF(VLOOKUP(S2981,'DD-Lookup'!$J$6:$L$50,3,FALSE())="Monthly",(YEAR(AC2981)-YEAR(AB2981))*12+MONTH(AC2981)-MONTH(AB2981)+1,(AC2981-AB2981+1))</f>
        <v>1</v>
      </c>
      <c r="F2981" s="220" t="n">
        <f aca="false">E2981*SUM(P2981:Q2981)</f>
        <v>8000</v>
      </c>
      <c r="G2981" s="196" t="n">
        <v>1247778</v>
      </c>
      <c r="H2981" s="197" t="n">
        <v>37026.3949305556</v>
      </c>
      <c r="I2981" s="0" t="s">
        <v>2000</v>
      </c>
      <c r="M2981" s="0" t="s">
        <v>927</v>
      </c>
      <c r="N2981" s="0" t="s">
        <v>1371</v>
      </c>
      <c r="O2981" s="0" t="s">
        <v>2095</v>
      </c>
      <c r="P2981" s="198" t="n">
        <v>8000</v>
      </c>
      <c r="S2981" s="0" t="s">
        <v>1343</v>
      </c>
      <c r="T2981" s="0" t="s">
        <v>772</v>
      </c>
      <c r="U2981" s="200" t="n">
        <v>4.675</v>
      </c>
      <c r="V2981" s="0" t="s">
        <v>2109</v>
      </c>
      <c r="W2981" s="0" t="s">
        <v>1587</v>
      </c>
      <c r="X2981" s="0" t="s">
        <v>1588</v>
      </c>
      <c r="Y2981" s="0" t="s">
        <v>1376</v>
      </c>
      <c r="Z2981" s="0" t="s">
        <v>573</v>
      </c>
      <c r="AA2981" s="0" t="n">
        <v>790296</v>
      </c>
      <c r="AB2981" s="197" t="n">
        <v>37027.875</v>
      </c>
      <c r="AC2981" s="197" t="n">
        <v>37027.875</v>
      </c>
    </row>
    <row r="2982" customFormat="false" ht="12.75" hidden="false" customHeight="false" outlineLevel="0" collapsed="false">
      <c r="A2982" s="191" t="str">
        <f aca="false">B2982&amp;" "&amp;C2982&amp;" "&amp;D2982</f>
        <v>US Natural Gas Physical</v>
      </c>
      <c r="B2982" s="191" t="str">
        <f aca="false">IF((LEFT(N2982,2)="US"),"US","")</f>
        <v>US</v>
      </c>
      <c r="C2982" s="191" t="str">
        <f aca="false">M2982</f>
        <v>Natural Gas</v>
      </c>
      <c r="D2982" s="191" t="str">
        <f aca="false">IF(ISNUMBER(FIND("Phy",N2982))=TRUE(),"Physical","Financial")</f>
        <v>Physical</v>
      </c>
      <c r="E2982" s="191" t="n">
        <f aca="false">IF(VLOOKUP(S2982,'DD-Lookup'!$J$6:$L$50,3,FALSE())="Monthly",(YEAR(AC2982)-YEAR(AB2982))*12+MONTH(AC2982)-MONTH(AB2982)+1,(AC2982-AB2982+1))</f>
        <v>1</v>
      </c>
      <c r="F2982" s="220" t="n">
        <f aca="false">E2982*SUM(P2982:Q2982)</f>
        <v>6500</v>
      </c>
      <c r="G2982" s="196" t="n">
        <v>1247780</v>
      </c>
      <c r="H2982" s="197" t="n">
        <v>37026.3949537037</v>
      </c>
      <c r="I2982" s="0" t="s">
        <v>2149</v>
      </c>
      <c r="M2982" s="0" t="s">
        <v>927</v>
      </c>
      <c r="N2982" s="0" t="s">
        <v>1371</v>
      </c>
      <c r="O2982" s="0" t="s">
        <v>2095</v>
      </c>
      <c r="P2982" s="198" t="n">
        <v>6500</v>
      </c>
      <c r="S2982" s="0" t="s">
        <v>1343</v>
      </c>
      <c r="T2982" s="0" t="s">
        <v>772</v>
      </c>
      <c r="U2982" s="200" t="n">
        <v>4.675</v>
      </c>
      <c r="V2982" s="0" t="n">
        <v>10041965</v>
      </c>
      <c r="W2982" s="0" t="s">
        <v>1587</v>
      </c>
      <c r="X2982" s="0" t="s">
        <v>1588</v>
      </c>
      <c r="Y2982" s="0" t="s">
        <v>1376</v>
      </c>
      <c r="Z2982" s="0" t="s">
        <v>573</v>
      </c>
      <c r="AA2982" s="0" t="n">
        <v>790298</v>
      </c>
      <c r="AB2982" s="197" t="n">
        <v>37027.875</v>
      </c>
      <c r="AC2982" s="197" t="n">
        <v>37027.875</v>
      </c>
    </row>
    <row r="2983" customFormat="false" ht="12.75" hidden="false" customHeight="false" outlineLevel="0" collapsed="false">
      <c r="A2983" s="191" t="str">
        <f aca="false">B2983&amp;" "&amp;C2983&amp;" "&amp;D2983</f>
        <v>US Natural Gas Physical</v>
      </c>
      <c r="B2983" s="191" t="str">
        <f aca="false">IF((LEFT(N2983,2)="US"),"US","")</f>
        <v>US</v>
      </c>
      <c r="C2983" s="191" t="str">
        <f aca="false">M2983</f>
        <v>Natural Gas</v>
      </c>
      <c r="D2983" s="191" t="str">
        <f aca="false">IF(ISNUMBER(FIND("Phy",N2983))=TRUE(),"Physical","Financial")</f>
        <v>Physical</v>
      </c>
      <c r="E2983" s="191" t="n">
        <f aca="false">IF(VLOOKUP(S2983,'DD-Lookup'!$J$6:$L$50,3,FALSE())="Monthly",(YEAR(AC2983)-YEAR(AB2983))*12+MONTH(AC2983)-MONTH(AB2983)+1,(AC2983-AB2983+1))</f>
        <v>1</v>
      </c>
      <c r="F2983" s="220" t="n">
        <f aca="false">E2983*SUM(P2983:Q2983)</f>
        <v>4331</v>
      </c>
      <c r="G2983" s="196" t="n">
        <v>1247781</v>
      </c>
      <c r="H2983" s="197" t="n">
        <v>37026.3949652778</v>
      </c>
      <c r="I2983" s="0" t="s">
        <v>1976</v>
      </c>
      <c r="M2983" s="0" t="s">
        <v>927</v>
      </c>
      <c r="N2983" s="0" t="s">
        <v>1371</v>
      </c>
      <c r="O2983" s="0" t="s">
        <v>1553</v>
      </c>
      <c r="Q2983" s="198" t="n">
        <v>4331</v>
      </c>
      <c r="S2983" s="0" t="s">
        <v>1343</v>
      </c>
      <c r="T2983" s="0" t="s">
        <v>772</v>
      </c>
      <c r="U2983" s="200" t="n">
        <v>4.455</v>
      </c>
      <c r="V2983" s="0" t="s">
        <v>2257</v>
      </c>
      <c r="W2983" s="0" t="s">
        <v>1555</v>
      </c>
      <c r="X2983" s="0" t="s">
        <v>1556</v>
      </c>
      <c r="Y2983" s="0" t="s">
        <v>1376</v>
      </c>
      <c r="Z2983" s="0" t="s">
        <v>573</v>
      </c>
      <c r="AA2983" s="0" t="n">
        <v>790299</v>
      </c>
      <c r="AB2983" s="197" t="n">
        <v>37027.875</v>
      </c>
      <c r="AC2983" s="197" t="n">
        <v>37027.875</v>
      </c>
    </row>
    <row r="2984" customFormat="false" ht="12.75" hidden="false" customHeight="false" outlineLevel="0" collapsed="false">
      <c r="A2984" s="191" t="str">
        <f aca="false">B2984&amp;" "&amp;C2984&amp;" "&amp;D2984</f>
        <v>US Natural Gas Financial</v>
      </c>
      <c r="B2984" s="191" t="str">
        <f aca="false">IF((LEFT(N2984,2)="US"),"US","")</f>
        <v>US</v>
      </c>
      <c r="C2984" s="191" t="str">
        <f aca="false">M2984</f>
        <v>Natural Gas</v>
      </c>
      <c r="D2984" s="191" t="str">
        <f aca="false">IF(ISNUMBER(FIND("Phy",N2984))=TRUE(),"Physical","Financial")</f>
        <v>Financial</v>
      </c>
      <c r="E2984" s="191" t="n">
        <f aca="false">IF(VLOOKUP(S2984,'DD-Lookup'!$J$6:$L$50,3,FALSE())="Monthly",(YEAR(AC2984)-YEAR(AB2984))*12+MONTH(AC2984)-MONTH(AB2984)+1,(AC2984-AB2984+1))</f>
        <v>30</v>
      </c>
      <c r="F2984" s="220" t="n">
        <f aca="false">E2984*SUM(P2984:Q2984)</f>
        <v>150000</v>
      </c>
      <c r="G2984" s="196" t="n">
        <v>1247782</v>
      </c>
      <c r="H2984" s="197" t="n">
        <v>37026.3950347222</v>
      </c>
      <c r="I2984" s="0" t="s">
        <v>1328</v>
      </c>
      <c r="M2984" s="0" t="s">
        <v>927</v>
      </c>
      <c r="N2984" s="0" t="s">
        <v>1399</v>
      </c>
      <c r="O2984" s="0" t="s">
        <v>1736</v>
      </c>
      <c r="Q2984" s="198" t="n">
        <v>5000</v>
      </c>
      <c r="S2984" s="0" t="s">
        <v>1343</v>
      </c>
      <c r="T2984" s="0" t="s">
        <v>772</v>
      </c>
      <c r="U2984" s="200" t="n">
        <v>-1.135</v>
      </c>
      <c r="V2984" s="0" t="s">
        <v>1914</v>
      </c>
      <c r="W2984" s="0" t="s">
        <v>1737</v>
      </c>
      <c r="X2984" s="0" t="s">
        <v>1738</v>
      </c>
      <c r="Y2984" s="0" t="s">
        <v>893</v>
      </c>
      <c r="Z2984" s="0" t="s">
        <v>573</v>
      </c>
      <c r="AA2984" s="0" t="s">
        <v>2923</v>
      </c>
      <c r="AB2984" s="197" t="n">
        <v>37043.875</v>
      </c>
      <c r="AC2984" s="197" t="n">
        <v>37072.875</v>
      </c>
      <c r="AD2984" s="0" t="n">
        <f aca="false">(AC2984-AB2984+1)*SUM(P2984:Q2984)</f>
        <v>150000</v>
      </c>
    </row>
    <row r="2985" customFormat="false" ht="12.75" hidden="false" customHeight="false" outlineLevel="0" collapsed="false">
      <c r="A2985" s="191" t="str">
        <f aca="false">B2985&amp;" "&amp;C2985&amp;" "&amp;D2985</f>
        <v>US Natural Gas Physical</v>
      </c>
      <c r="B2985" s="191" t="str">
        <f aca="false">IF((LEFT(N2985,2)="US"),"US","")</f>
        <v>US</v>
      </c>
      <c r="C2985" s="191" t="str">
        <f aca="false">M2985</f>
        <v>Natural Gas</v>
      </c>
      <c r="D2985" s="191" t="str">
        <f aca="false">IF(ISNUMBER(FIND("Phy",N2985))=TRUE(),"Physical","Financial")</f>
        <v>Physical</v>
      </c>
      <c r="E2985" s="191" t="n">
        <f aca="false">IF(VLOOKUP(S2985,'DD-Lookup'!$J$6:$L$50,3,FALSE())="Monthly",(YEAR(AC2985)-YEAR(AB2985))*12+MONTH(AC2985)-MONTH(AB2985)+1,(AC2985-AB2985+1))</f>
        <v>1</v>
      </c>
      <c r="F2985" s="220" t="n">
        <f aca="false">E2985*SUM(P2985:Q2985)</f>
        <v>10000</v>
      </c>
      <c r="G2985" s="196" t="n">
        <v>1247783</v>
      </c>
      <c r="H2985" s="197" t="n">
        <v>37026.3951041667</v>
      </c>
      <c r="I2985" s="0" t="s">
        <v>625</v>
      </c>
      <c r="M2985" s="0" t="s">
        <v>927</v>
      </c>
      <c r="N2985" s="0" t="s">
        <v>1371</v>
      </c>
      <c r="O2985" s="0" t="s">
        <v>1631</v>
      </c>
      <c r="Q2985" s="198" t="n">
        <v>10000</v>
      </c>
      <c r="S2985" s="0" t="s">
        <v>1343</v>
      </c>
      <c r="T2985" s="0" t="s">
        <v>772</v>
      </c>
      <c r="U2985" s="200" t="n">
        <v>4.42</v>
      </c>
      <c r="V2985" s="0" t="s">
        <v>1506</v>
      </c>
      <c r="W2985" s="0" t="s">
        <v>1567</v>
      </c>
      <c r="X2985" s="0" t="s">
        <v>1568</v>
      </c>
      <c r="Y2985" s="0" t="s">
        <v>1376</v>
      </c>
      <c r="Z2985" s="0" t="s">
        <v>573</v>
      </c>
      <c r="AA2985" s="0" t="n">
        <v>790302</v>
      </c>
      <c r="AB2985" s="197" t="n">
        <v>37027.875</v>
      </c>
      <c r="AC2985" s="197" t="n">
        <v>37027.875</v>
      </c>
    </row>
    <row r="2986" customFormat="false" ht="12.75" hidden="false" customHeight="false" outlineLevel="0" collapsed="false">
      <c r="A2986" s="191" t="str">
        <f aca="false">B2986&amp;" "&amp;C2986&amp;" "&amp;D2986</f>
        <v>US Natural Gas Physical</v>
      </c>
      <c r="B2986" s="191" t="str">
        <f aca="false">IF((LEFT(N2986,2)="US"),"US","")</f>
        <v>US</v>
      </c>
      <c r="C2986" s="191" t="str">
        <f aca="false">M2986</f>
        <v>Natural Gas</v>
      </c>
      <c r="D2986" s="191" t="str">
        <f aca="false">IF(ISNUMBER(FIND("Phy",N2986))=TRUE(),"Physical","Financial")</f>
        <v>Physical</v>
      </c>
      <c r="E2986" s="191" t="n">
        <f aca="false">IF(VLOOKUP(S2986,'DD-Lookup'!$J$6:$L$50,3,FALSE())="Monthly",(YEAR(AC2986)-YEAR(AB2986))*12+MONTH(AC2986)-MONTH(AB2986)+1,(AC2986-AB2986+1))</f>
        <v>1</v>
      </c>
      <c r="F2986" s="220" t="n">
        <f aca="false">E2986*SUM(P2986:Q2986)</f>
        <v>5834</v>
      </c>
      <c r="G2986" s="196" t="n">
        <v>1247784</v>
      </c>
      <c r="H2986" s="197" t="n">
        <v>37026.3951273148</v>
      </c>
      <c r="I2986" s="0" t="s">
        <v>2217</v>
      </c>
      <c r="M2986" s="0" t="s">
        <v>927</v>
      </c>
      <c r="N2986" s="0" t="s">
        <v>1371</v>
      </c>
      <c r="O2986" s="0" t="s">
        <v>1503</v>
      </c>
      <c r="P2986" s="198" t="n">
        <v>5834</v>
      </c>
      <c r="S2986" s="0" t="s">
        <v>1343</v>
      </c>
      <c r="T2986" s="0" t="s">
        <v>772</v>
      </c>
      <c r="U2986" s="200" t="n">
        <v>4.67</v>
      </c>
      <c r="V2986" s="0" t="s">
        <v>2771</v>
      </c>
      <c r="W2986" s="0" t="s">
        <v>1504</v>
      </c>
      <c r="X2986" s="0" t="s">
        <v>1505</v>
      </c>
      <c r="Y2986" s="0" t="s">
        <v>1376</v>
      </c>
      <c r="Z2986" s="0" t="s">
        <v>573</v>
      </c>
      <c r="AA2986" s="0" t="n">
        <v>790303</v>
      </c>
      <c r="AB2986" s="197" t="n">
        <v>37027.875</v>
      </c>
      <c r="AC2986" s="197" t="n">
        <v>37027.875</v>
      </c>
    </row>
    <row r="2987" customFormat="false" ht="12.75" hidden="false" customHeight="false" outlineLevel="0" collapsed="false">
      <c r="A2987" s="191" t="str">
        <f aca="false">B2987&amp;" "&amp;C2987&amp;" "&amp;D2987</f>
        <v>US Natural Gas Physical</v>
      </c>
      <c r="B2987" s="191" t="str">
        <f aca="false">IF((LEFT(N2987,2)="US"),"US","")</f>
        <v>US</v>
      </c>
      <c r="C2987" s="191" t="str">
        <f aca="false">M2987</f>
        <v>Natural Gas</v>
      </c>
      <c r="D2987" s="191" t="str">
        <f aca="false">IF(ISNUMBER(FIND("Phy",N2987))=TRUE(),"Physical","Financial")</f>
        <v>Physical</v>
      </c>
      <c r="E2987" s="191" t="n">
        <f aca="false">IF(VLOOKUP(S2987,'DD-Lookup'!$J$6:$L$50,3,FALSE())="Monthly",(YEAR(AC2987)-YEAR(AB2987))*12+MONTH(AC2987)-MONTH(AB2987)+1,(AC2987-AB2987+1))</f>
        <v>1</v>
      </c>
      <c r="F2987" s="220" t="n">
        <f aca="false">E2987*SUM(P2987:Q2987)</f>
        <v>6500</v>
      </c>
      <c r="G2987" s="196" t="n">
        <v>1247785</v>
      </c>
      <c r="H2987" s="197" t="n">
        <v>37026.3951851852</v>
      </c>
      <c r="I2987" s="0" t="s">
        <v>2149</v>
      </c>
      <c r="M2987" s="0" t="s">
        <v>927</v>
      </c>
      <c r="N2987" s="0" t="s">
        <v>1371</v>
      </c>
      <c r="O2987" s="0" t="s">
        <v>1612</v>
      </c>
      <c r="Q2987" s="198" t="n">
        <v>6500</v>
      </c>
      <c r="S2987" s="0" t="s">
        <v>1343</v>
      </c>
      <c r="T2987" s="0" t="s">
        <v>772</v>
      </c>
      <c r="U2987" s="200" t="n">
        <v>4.7</v>
      </c>
      <c r="V2987" s="0" t="n">
        <v>10041965</v>
      </c>
      <c r="W2987" s="0" t="s">
        <v>1614</v>
      </c>
      <c r="X2987" s="0" t="s">
        <v>1615</v>
      </c>
      <c r="Y2987" s="0" t="s">
        <v>1376</v>
      </c>
      <c r="Z2987" s="0" t="s">
        <v>573</v>
      </c>
      <c r="AA2987" s="0" t="n">
        <v>790304</v>
      </c>
      <c r="AB2987" s="197" t="n">
        <v>37027.875</v>
      </c>
      <c r="AC2987" s="197" t="n">
        <v>37027.875</v>
      </c>
    </row>
    <row r="2988" customFormat="false" ht="12.75" hidden="false" customHeight="false" outlineLevel="0" collapsed="false">
      <c r="A2988" s="191" t="str">
        <f aca="false">B2988&amp;" "&amp;C2988&amp;" "&amp;D2988</f>
        <v>US Natural Gas Physical</v>
      </c>
      <c r="B2988" s="191" t="str">
        <f aca="false">IF((LEFT(N2988,2)="US"),"US","")</f>
        <v>US</v>
      </c>
      <c r="C2988" s="191" t="str">
        <f aca="false">M2988</f>
        <v>Natural Gas</v>
      </c>
      <c r="D2988" s="191" t="str">
        <f aca="false">IF(ISNUMBER(FIND("Phy",N2988))=TRUE(),"Physical","Financial")</f>
        <v>Physical</v>
      </c>
      <c r="E2988" s="191" t="n">
        <f aca="false">IF(VLOOKUP(S2988,'DD-Lookup'!$J$6:$L$50,3,FALSE())="Monthly",(YEAR(AC2988)-YEAR(AB2988))*12+MONTH(AC2988)-MONTH(AB2988)+1,(AC2988-AB2988+1))</f>
        <v>1</v>
      </c>
      <c r="F2988" s="220" t="n">
        <f aca="false">E2988*SUM(P2988:Q2988)</f>
        <v>5000</v>
      </c>
      <c r="G2988" s="196" t="n">
        <v>1247787</v>
      </c>
      <c r="H2988" s="197" t="n">
        <v>37026.3952083333</v>
      </c>
      <c r="I2988" s="0" t="s">
        <v>1362</v>
      </c>
      <c r="M2988" s="0" t="s">
        <v>927</v>
      </c>
      <c r="N2988" s="0" t="s">
        <v>1371</v>
      </c>
      <c r="O2988" s="0" t="s">
        <v>1751</v>
      </c>
      <c r="P2988" s="198" t="n">
        <v>5000</v>
      </c>
      <c r="S2988" s="0" t="s">
        <v>1343</v>
      </c>
      <c r="T2988" s="0" t="s">
        <v>772</v>
      </c>
      <c r="U2988" s="200" t="n">
        <v>3.42</v>
      </c>
      <c r="V2988" s="0" t="s">
        <v>2110</v>
      </c>
      <c r="W2988" s="0" t="s">
        <v>1752</v>
      </c>
      <c r="X2988" s="0" t="s">
        <v>1676</v>
      </c>
      <c r="Y2988" s="0" t="s">
        <v>1376</v>
      </c>
      <c r="Z2988" s="0" t="s">
        <v>573</v>
      </c>
      <c r="AA2988" s="0" t="n">
        <v>790306</v>
      </c>
      <c r="AB2988" s="197" t="n">
        <v>37027.875</v>
      </c>
      <c r="AC2988" s="197" t="n">
        <v>37027.875</v>
      </c>
    </row>
    <row r="2989" customFormat="false" ht="12.75" hidden="false" customHeight="false" outlineLevel="0" collapsed="false">
      <c r="A2989" s="191" t="str">
        <f aca="false">B2989&amp;" "&amp;C2989&amp;" "&amp;D2989</f>
        <v>US Natural Gas Physical</v>
      </c>
      <c r="B2989" s="191" t="str">
        <f aca="false">IF((LEFT(N2989,2)="US"),"US","")</f>
        <v>US</v>
      </c>
      <c r="C2989" s="191" t="str">
        <f aca="false">M2989</f>
        <v>Natural Gas</v>
      </c>
      <c r="D2989" s="191" t="str">
        <f aca="false">IF(ISNUMBER(FIND("Phy",N2989))=TRUE(),"Physical","Financial")</f>
        <v>Physical</v>
      </c>
      <c r="E2989" s="191" t="n">
        <f aca="false">IF(VLOOKUP(S2989,'DD-Lookup'!$J$6:$L$50,3,FALSE())="Monthly",(YEAR(AC2989)-YEAR(AB2989))*12+MONTH(AC2989)-MONTH(AB2989)+1,(AC2989-AB2989+1))</f>
        <v>1</v>
      </c>
      <c r="F2989" s="220" t="n">
        <f aca="false">E2989*SUM(P2989:Q2989)</f>
        <v>1000</v>
      </c>
      <c r="G2989" s="196" t="n">
        <v>1247786</v>
      </c>
      <c r="H2989" s="197" t="n">
        <v>37026.3952083333</v>
      </c>
      <c r="I2989" s="0" t="s">
        <v>2514</v>
      </c>
      <c r="M2989" s="0" t="s">
        <v>927</v>
      </c>
      <c r="N2989" s="0" t="s">
        <v>1371</v>
      </c>
      <c r="O2989" s="0" t="s">
        <v>1435</v>
      </c>
      <c r="Q2989" s="198" t="n">
        <v>1000</v>
      </c>
      <c r="S2989" s="0" t="s">
        <v>1343</v>
      </c>
      <c r="T2989" s="0" t="s">
        <v>772</v>
      </c>
      <c r="U2989" s="200" t="n">
        <v>4.3</v>
      </c>
      <c r="V2989" s="0" t="s">
        <v>2515</v>
      </c>
      <c r="W2989" s="0" t="s">
        <v>1424</v>
      </c>
      <c r="X2989" s="0" t="s">
        <v>1425</v>
      </c>
      <c r="Y2989" s="0" t="s">
        <v>1376</v>
      </c>
      <c r="Z2989" s="0" t="s">
        <v>573</v>
      </c>
      <c r="AA2989" s="0" t="n">
        <v>790305</v>
      </c>
      <c r="AB2989" s="197" t="n">
        <v>37027.875</v>
      </c>
      <c r="AC2989" s="197" t="n">
        <v>37027.875</v>
      </c>
    </row>
    <row r="2990" customFormat="false" ht="12.75" hidden="false" customHeight="false" outlineLevel="0" collapsed="false">
      <c r="A2990" s="191" t="str">
        <f aca="false">B2990&amp;" "&amp;C2990&amp;" "&amp;D2990</f>
        <v>US Natural Gas Physical</v>
      </c>
      <c r="B2990" s="191" t="str">
        <f aca="false">IF((LEFT(N2990,2)="US"),"US","")</f>
        <v>US</v>
      </c>
      <c r="C2990" s="191" t="str">
        <f aca="false">M2990</f>
        <v>Natural Gas</v>
      </c>
      <c r="D2990" s="191" t="str">
        <f aca="false">IF(ISNUMBER(FIND("Phy",N2990))=TRUE(),"Physical","Financial")</f>
        <v>Physical</v>
      </c>
      <c r="E2990" s="191" t="n">
        <f aca="false">IF(VLOOKUP(S2990,'DD-Lookup'!$J$6:$L$50,3,FALSE())="Monthly",(YEAR(AC2990)-YEAR(AB2990))*12+MONTH(AC2990)-MONTH(AB2990)+1,(AC2990-AB2990+1))</f>
        <v>1</v>
      </c>
      <c r="F2990" s="220" t="n">
        <f aca="false">E2990*SUM(P2990:Q2990)</f>
        <v>10000</v>
      </c>
      <c r="G2990" s="196" t="n">
        <v>1247788</v>
      </c>
      <c r="H2990" s="197" t="n">
        <v>37026.3952199074</v>
      </c>
      <c r="I2990" s="0" t="s">
        <v>1228</v>
      </c>
      <c r="M2990" s="0" t="s">
        <v>927</v>
      </c>
      <c r="N2990" s="0" t="s">
        <v>1371</v>
      </c>
      <c r="O2990" s="0" t="s">
        <v>1566</v>
      </c>
      <c r="Q2990" s="198" t="n">
        <v>10000</v>
      </c>
      <c r="S2990" s="0" t="s">
        <v>1343</v>
      </c>
      <c r="T2990" s="0" t="s">
        <v>772</v>
      </c>
      <c r="U2990" s="200" t="n">
        <v>4.425</v>
      </c>
      <c r="V2990" s="0" t="s">
        <v>2924</v>
      </c>
      <c r="W2990" s="0" t="s">
        <v>1567</v>
      </c>
      <c r="X2990" s="0" t="s">
        <v>1568</v>
      </c>
      <c r="Y2990" s="0" t="s">
        <v>1376</v>
      </c>
      <c r="Z2990" s="0" t="s">
        <v>573</v>
      </c>
      <c r="AA2990" s="0" t="n">
        <v>790307</v>
      </c>
      <c r="AB2990" s="197" t="n">
        <v>37027.875</v>
      </c>
      <c r="AC2990" s="197" t="n">
        <v>37027.875</v>
      </c>
    </row>
    <row r="2991" customFormat="false" ht="12.75" hidden="false" customHeight="false" outlineLevel="0" collapsed="false">
      <c r="A2991" s="191" t="str">
        <f aca="false">B2991&amp;" "&amp;C2991&amp;" "&amp;D2991</f>
        <v> Natural Gas Physical</v>
      </c>
      <c r="B2991" s="191" t="str">
        <f aca="false">IF((LEFT(N2991,2)="US"),"US","")</f>
        <v/>
      </c>
      <c r="C2991" s="191" t="str">
        <f aca="false">M2991</f>
        <v>Natural Gas</v>
      </c>
      <c r="D2991" s="191" t="str">
        <f aca="false">IF(ISNUMBER(FIND("Phy",N2991))=TRUE(),"Physical","Financial")</f>
        <v>Physical</v>
      </c>
      <c r="E2991" s="191" t="n">
        <f aca="false">IF(VLOOKUP(S2991,'DD-Lookup'!$J$6:$L$50,3,FALSE())="Monthly",(YEAR(AC2991)-YEAR(AB2991))*12+MONTH(AC2991)-MONTH(AB2991)+1,(AC2991-AB2991+1))</f>
        <v>1</v>
      </c>
      <c r="F2991" s="220" t="n">
        <f aca="false">E2991*SUM(P2991:Q2991)</f>
        <v>10000</v>
      </c>
      <c r="G2991" s="196" t="n">
        <v>1247789</v>
      </c>
      <c r="H2991" s="197" t="n">
        <v>37026.3952314815</v>
      </c>
      <c r="I2991" s="0" t="s">
        <v>2002</v>
      </c>
      <c r="M2991" s="0" t="s">
        <v>927</v>
      </c>
      <c r="N2991" s="0" t="s">
        <v>1448</v>
      </c>
      <c r="O2991" s="0" t="s">
        <v>1449</v>
      </c>
      <c r="Q2991" s="198" t="n">
        <v>10000</v>
      </c>
      <c r="S2991" s="0" t="s">
        <v>1343</v>
      </c>
      <c r="T2991" s="0" t="s">
        <v>772</v>
      </c>
      <c r="U2991" s="200" t="n">
        <v>4.69</v>
      </c>
      <c r="V2991" s="0" t="s">
        <v>2005</v>
      </c>
      <c r="W2991" s="0" t="s">
        <v>1451</v>
      </c>
      <c r="X2991" s="0" t="s">
        <v>1452</v>
      </c>
      <c r="Y2991" s="0" t="s">
        <v>1376</v>
      </c>
      <c r="Z2991" s="0" t="s">
        <v>573</v>
      </c>
      <c r="AA2991" s="0" t="n">
        <v>790308</v>
      </c>
      <c r="AB2991" s="197" t="n">
        <v>37027.875</v>
      </c>
      <c r="AC2991" s="197" t="n">
        <v>37027.875</v>
      </c>
    </row>
    <row r="2992" customFormat="false" ht="12.75" hidden="false" customHeight="false" outlineLevel="0" collapsed="false">
      <c r="A2992" s="191" t="str">
        <f aca="false">B2992&amp;" "&amp;C2992&amp;" "&amp;D2992</f>
        <v> Natural Gas Physical</v>
      </c>
      <c r="B2992" s="191" t="str">
        <f aca="false">IF((LEFT(N2992,2)="US"),"US","")</f>
        <v/>
      </c>
      <c r="C2992" s="191" t="str">
        <f aca="false">M2992</f>
        <v>Natural Gas</v>
      </c>
      <c r="D2992" s="191" t="str">
        <f aca="false">IF(ISNUMBER(FIND("Phy",N2992))=TRUE(),"Physical","Financial")</f>
        <v>Physical</v>
      </c>
      <c r="E2992" s="191" t="n">
        <f aca="false">IF(VLOOKUP(S2992,'DD-Lookup'!$J$6:$L$50,3,FALSE())="Monthly",(YEAR(AC2992)-YEAR(AB2992))*12+MONTH(AC2992)-MONTH(AB2992)+1,(AC2992-AB2992+1))</f>
        <v>1</v>
      </c>
      <c r="F2992" s="220" t="n">
        <f aca="false">E2992*SUM(P2992:Q2992)</f>
        <v>10000</v>
      </c>
      <c r="G2992" s="196" t="n">
        <v>1247791</v>
      </c>
      <c r="H2992" s="197" t="n">
        <v>37026.3953240741</v>
      </c>
      <c r="I2992" s="0" t="s">
        <v>1571</v>
      </c>
      <c r="M2992" s="0" t="s">
        <v>927</v>
      </c>
      <c r="N2992" s="0" t="s">
        <v>1719</v>
      </c>
      <c r="O2992" s="0" t="s">
        <v>1720</v>
      </c>
      <c r="Q2992" s="198" t="n">
        <v>10000</v>
      </c>
      <c r="S2992" s="0" t="s">
        <v>327</v>
      </c>
      <c r="T2992" s="0" t="s">
        <v>1721</v>
      </c>
      <c r="U2992" s="200" t="n">
        <v>6.035</v>
      </c>
      <c r="V2992" s="0" t="s">
        <v>2712</v>
      </c>
      <c r="W2992" s="0" t="s">
        <v>1723</v>
      </c>
      <c r="X2992" s="0" t="s">
        <v>1724</v>
      </c>
      <c r="Y2992" s="0" t="s">
        <v>1376</v>
      </c>
      <c r="Z2992" s="0" t="s">
        <v>646</v>
      </c>
      <c r="AA2992" s="0" t="n">
        <v>790310</v>
      </c>
      <c r="AB2992" s="197" t="n">
        <v>37026.875</v>
      </c>
      <c r="AC2992" s="197" t="n">
        <v>37026.875</v>
      </c>
    </row>
    <row r="2993" customFormat="false" ht="12.75" hidden="false" customHeight="false" outlineLevel="0" collapsed="false">
      <c r="A2993" s="191" t="str">
        <f aca="false">B2993&amp;" "&amp;C2993&amp;" "&amp;D2993</f>
        <v>US Power Physical</v>
      </c>
      <c r="B2993" s="191" t="str">
        <f aca="false">IF((LEFT(N2993,2)="US"),"US","")</f>
        <v>US</v>
      </c>
      <c r="C2993" s="191" t="str">
        <f aca="false">M2993</f>
        <v>Power</v>
      </c>
      <c r="D2993" s="191" t="str">
        <f aca="false">IF(ISNUMBER(FIND("Phy",N2993))=TRUE(),"Physical","Financial")</f>
        <v>Physical</v>
      </c>
      <c r="E2993" s="191" t="n">
        <f aca="false">IF(VLOOKUP(S2993,'DD-Lookup'!$J$6:$L$50,3,FALSE())="Monthly",(YEAR(AC2993)-YEAR(AB2993))*12+MONTH(AC2993)-MONTH(AB2993)+1,(AC2993-AB2993+1))</f>
        <v>15</v>
      </c>
      <c r="F2993" s="220" t="n">
        <f aca="false">E2993*SUM(P2993:Q2993)</f>
        <v>375</v>
      </c>
      <c r="G2993" s="196" t="n">
        <v>1247792</v>
      </c>
      <c r="H2993" s="197" t="n">
        <v>37026.3953472222</v>
      </c>
      <c r="I2993" s="0" t="s">
        <v>625</v>
      </c>
      <c r="M2993" s="0" t="s">
        <v>72</v>
      </c>
      <c r="N2993" s="0" t="s">
        <v>1741</v>
      </c>
      <c r="O2993" s="0" t="s">
        <v>2925</v>
      </c>
      <c r="P2993" s="198" t="n">
        <v>25</v>
      </c>
      <c r="S2993" s="0" t="s">
        <v>781</v>
      </c>
      <c r="T2993" s="0" t="s">
        <v>772</v>
      </c>
      <c r="U2993" s="200" t="n">
        <v>75</v>
      </c>
      <c r="V2993" s="0" t="s">
        <v>1881</v>
      </c>
      <c r="W2993" s="0" t="s">
        <v>1755</v>
      </c>
      <c r="X2993" s="0" t="s">
        <v>1745</v>
      </c>
      <c r="Y2993" s="0" t="s">
        <v>1167</v>
      </c>
      <c r="Z2993" s="0" t="s">
        <v>628</v>
      </c>
      <c r="AA2993" s="0" t="n">
        <v>611264.1</v>
      </c>
      <c r="AB2993" s="197" t="n">
        <v>37028.875</v>
      </c>
      <c r="AC2993" s="197" t="n">
        <v>37042.875</v>
      </c>
    </row>
    <row r="2994" customFormat="false" ht="12.75" hidden="false" customHeight="false" outlineLevel="0" collapsed="false">
      <c r="A2994" s="191" t="str">
        <f aca="false">B2994&amp;" "&amp;C2994&amp;" "&amp;D2994</f>
        <v>US Natural Gas Physical</v>
      </c>
      <c r="B2994" s="191" t="str">
        <f aca="false">IF((LEFT(N2994,2)="US"),"US","")</f>
        <v>US</v>
      </c>
      <c r="C2994" s="191" t="str">
        <f aca="false">M2994</f>
        <v>Natural Gas</v>
      </c>
      <c r="D2994" s="191" t="str">
        <f aca="false">IF(ISNUMBER(FIND("Phy",N2994))=TRUE(),"Physical","Financial")</f>
        <v>Physical</v>
      </c>
      <c r="E2994" s="191" t="n">
        <f aca="false">IF(VLOOKUP(S2994,'DD-Lookup'!$J$6:$L$50,3,FALSE())="Monthly",(YEAR(AC2994)-YEAR(AB2994))*12+MONTH(AC2994)-MONTH(AB2994)+1,(AC2994-AB2994+1))</f>
        <v>1</v>
      </c>
      <c r="F2994" s="220" t="n">
        <f aca="false">E2994*SUM(P2994:Q2994)</f>
        <v>4867</v>
      </c>
      <c r="G2994" s="196" t="n">
        <v>1247793</v>
      </c>
      <c r="H2994" s="197" t="n">
        <v>37026.3953703704</v>
      </c>
      <c r="I2994" s="0" t="s">
        <v>2855</v>
      </c>
      <c r="M2994" s="0" t="s">
        <v>927</v>
      </c>
      <c r="N2994" s="0" t="s">
        <v>1371</v>
      </c>
      <c r="O2994" s="0" t="s">
        <v>1902</v>
      </c>
      <c r="Q2994" s="198" t="n">
        <v>4867</v>
      </c>
      <c r="S2994" s="0" t="s">
        <v>1343</v>
      </c>
      <c r="T2994" s="0" t="s">
        <v>772</v>
      </c>
      <c r="U2994" s="200" t="n">
        <v>4.305</v>
      </c>
      <c r="V2994" s="0" t="s">
        <v>2856</v>
      </c>
      <c r="W2994" s="0" t="s">
        <v>1682</v>
      </c>
      <c r="X2994" s="0" t="s">
        <v>1683</v>
      </c>
      <c r="Y2994" s="0" t="s">
        <v>1376</v>
      </c>
      <c r="Z2994" s="0" t="s">
        <v>573</v>
      </c>
      <c r="AA2994" s="0" t="n">
        <v>790311</v>
      </c>
      <c r="AB2994" s="197" t="n">
        <v>37027.875</v>
      </c>
      <c r="AC2994" s="197" t="n">
        <v>37027.875</v>
      </c>
    </row>
    <row r="2995" customFormat="false" ht="12.75" hidden="false" customHeight="false" outlineLevel="0" collapsed="false">
      <c r="A2995" s="191" t="str">
        <f aca="false">B2995&amp;" "&amp;C2995&amp;" "&amp;D2995</f>
        <v>US Natural Gas Physical</v>
      </c>
      <c r="B2995" s="191" t="str">
        <f aca="false">IF((LEFT(N2995,2)="US"),"US","")</f>
        <v>US</v>
      </c>
      <c r="C2995" s="191" t="str">
        <f aca="false">M2995</f>
        <v>Natural Gas</v>
      </c>
      <c r="D2995" s="191" t="str">
        <f aca="false">IF(ISNUMBER(FIND("Phy",N2995))=TRUE(),"Physical","Financial")</f>
        <v>Physical</v>
      </c>
      <c r="E2995" s="191" t="n">
        <f aca="false">IF(VLOOKUP(S2995,'DD-Lookup'!$J$6:$L$50,3,FALSE())="Monthly",(YEAR(AC2995)-YEAR(AB2995))*12+MONTH(AC2995)-MONTH(AB2995)+1,(AC2995-AB2995+1))</f>
        <v>1</v>
      </c>
      <c r="F2995" s="220" t="n">
        <f aca="false">E2995*SUM(P2995:Q2995)</f>
        <v>5000</v>
      </c>
      <c r="G2995" s="196" t="n">
        <v>1247794</v>
      </c>
      <c r="H2995" s="197" t="n">
        <v>37026.3954166667</v>
      </c>
      <c r="I2995" s="0" t="s">
        <v>1187</v>
      </c>
      <c r="M2995" s="0" t="s">
        <v>927</v>
      </c>
      <c r="N2995" s="0" t="s">
        <v>1371</v>
      </c>
      <c r="O2995" s="0" t="s">
        <v>1436</v>
      </c>
      <c r="P2995" s="198" t="n">
        <v>5000</v>
      </c>
      <c r="S2995" s="0" t="s">
        <v>1343</v>
      </c>
      <c r="T2995" s="0" t="s">
        <v>772</v>
      </c>
      <c r="U2995" s="200" t="n">
        <v>4.325</v>
      </c>
      <c r="V2995" s="0" t="s">
        <v>2292</v>
      </c>
      <c r="W2995" s="0" t="s">
        <v>1424</v>
      </c>
      <c r="X2995" s="0" t="s">
        <v>1425</v>
      </c>
      <c r="Y2995" s="0" t="s">
        <v>1376</v>
      </c>
      <c r="Z2995" s="0" t="s">
        <v>573</v>
      </c>
      <c r="AA2995" s="0" t="n">
        <v>790312</v>
      </c>
      <c r="AB2995" s="197" t="n">
        <v>37027.875</v>
      </c>
      <c r="AC2995" s="197" t="n">
        <v>37027.875</v>
      </c>
    </row>
    <row r="2996" customFormat="false" ht="12.75" hidden="false" customHeight="false" outlineLevel="0" collapsed="false">
      <c r="A2996" s="191" t="str">
        <f aca="false">B2996&amp;" "&amp;C2996&amp;" "&amp;D2996</f>
        <v>US Natural Gas Physical</v>
      </c>
      <c r="B2996" s="191" t="str">
        <f aca="false">IF((LEFT(N2996,2)="US"),"US","")</f>
        <v>US</v>
      </c>
      <c r="C2996" s="191" t="str">
        <f aca="false">M2996</f>
        <v>Natural Gas</v>
      </c>
      <c r="D2996" s="191" t="str">
        <f aca="false">IF(ISNUMBER(FIND("Phy",N2996))=TRUE(),"Physical","Financial")</f>
        <v>Physical</v>
      </c>
      <c r="E2996" s="191" t="n">
        <f aca="false">IF(VLOOKUP(S2996,'DD-Lookup'!$J$6:$L$50,3,FALSE())="Monthly",(YEAR(AC2996)-YEAR(AB2996))*12+MONTH(AC2996)-MONTH(AB2996)+1,(AC2996-AB2996+1))</f>
        <v>1</v>
      </c>
      <c r="F2996" s="220" t="n">
        <f aca="false">E2996*SUM(P2996:Q2996)</f>
        <v>5000</v>
      </c>
      <c r="G2996" s="196" t="n">
        <v>1247795</v>
      </c>
      <c r="H2996" s="197" t="n">
        <v>37026.3954513889</v>
      </c>
      <c r="I2996" s="0" t="s">
        <v>1187</v>
      </c>
      <c r="M2996" s="0" t="s">
        <v>927</v>
      </c>
      <c r="N2996" s="0" t="s">
        <v>1371</v>
      </c>
      <c r="O2996" s="0" t="s">
        <v>1435</v>
      </c>
      <c r="Q2996" s="198" t="n">
        <v>5000</v>
      </c>
      <c r="S2996" s="0" t="s">
        <v>1343</v>
      </c>
      <c r="T2996" s="0" t="s">
        <v>772</v>
      </c>
      <c r="U2996" s="200" t="n">
        <v>4.3</v>
      </c>
      <c r="V2996" s="0" t="s">
        <v>2069</v>
      </c>
      <c r="W2996" s="0" t="s">
        <v>1424</v>
      </c>
      <c r="X2996" s="0" t="s">
        <v>1425</v>
      </c>
      <c r="Y2996" s="0" t="s">
        <v>1376</v>
      </c>
      <c r="Z2996" s="0" t="s">
        <v>573</v>
      </c>
      <c r="AA2996" s="0" t="n">
        <v>790313</v>
      </c>
      <c r="AB2996" s="197" t="n">
        <v>37027.875</v>
      </c>
      <c r="AC2996" s="197" t="n">
        <v>37027.875</v>
      </c>
    </row>
    <row r="2997" customFormat="false" ht="12.75" hidden="false" customHeight="false" outlineLevel="0" collapsed="false">
      <c r="A2997" s="191" t="str">
        <f aca="false">B2997&amp;" "&amp;C2997&amp;" "&amp;D2997</f>
        <v>US Natural Gas Physical</v>
      </c>
      <c r="B2997" s="191" t="str">
        <f aca="false">IF((LEFT(N2997,2)="US"),"US","")</f>
        <v>US</v>
      </c>
      <c r="C2997" s="191" t="str">
        <f aca="false">M2997</f>
        <v>Natural Gas</v>
      </c>
      <c r="D2997" s="191" t="str">
        <f aca="false">IF(ISNUMBER(FIND("Phy",N2997))=TRUE(),"Physical","Financial")</f>
        <v>Physical</v>
      </c>
      <c r="E2997" s="191" t="n">
        <f aca="false">IF(VLOOKUP(S2997,'DD-Lookup'!$J$6:$L$50,3,FALSE())="Monthly",(YEAR(AC2997)-YEAR(AB2997))*12+MONTH(AC2997)-MONTH(AB2997)+1,(AC2997-AB2997+1))</f>
        <v>1</v>
      </c>
      <c r="F2997" s="220" t="n">
        <f aca="false">E2997*SUM(P2997:Q2997)</f>
        <v>5000</v>
      </c>
      <c r="G2997" s="196" t="n">
        <v>1247796</v>
      </c>
      <c r="H2997" s="197" t="n">
        <v>37026.3954861111</v>
      </c>
      <c r="I2997" s="0" t="s">
        <v>1664</v>
      </c>
      <c r="M2997" s="0" t="s">
        <v>927</v>
      </c>
      <c r="N2997" s="0" t="s">
        <v>1371</v>
      </c>
      <c r="O2997" s="0" t="s">
        <v>1689</v>
      </c>
      <c r="Q2997" s="198" t="n">
        <v>5000</v>
      </c>
      <c r="S2997" s="0" t="s">
        <v>1343</v>
      </c>
      <c r="T2997" s="0" t="s">
        <v>772</v>
      </c>
      <c r="U2997" s="200" t="n">
        <v>6.1</v>
      </c>
      <c r="V2997" s="0" t="s">
        <v>1708</v>
      </c>
      <c r="W2997" s="0" t="s">
        <v>1675</v>
      </c>
      <c r="X2997" s="0" t="s">
        <v>1676</v>
      </c>
      <c r="Y2997" s="0" t="s">
        <v>1376</v>
      </c>
      <c r="Z2997" s="0" t="s">
        <v>573</v>
      </c>
      <c r="AA2997" s="0" t="n">
        <v>790314</v>
      </c>
      <c r="AB2997" s="197" t="n">
        <v>37027.875</v>
      </c>
      <c r="AC2997" s="197" t="n">
        <v>37027.875</v>
      </c>
    </row>
    <row r="2998" customFormat="false" ht="12.75" hidden="false" customHeight="false" outlineLevel="0" collapsed="false">
      <c r="A2998" s="191" t="str">
        <f aca="false">B2998&amp;" "&amp;C2998&amp;" "&amp;D2998</f>
        <v>US Natural Gas Physical</v>
      </c>
      <c r="B2998" s="191" t="str">
        <f aca="false">IF((LEFT(N2998,2)="US"),"US","")</f>
        <v>US</v>
      </c>
      <c r="C2998" s="191" t="str">
        <f aca="false">M2998</f>
        <v>Natural Gas</v>
      </c>
      <c r="D2998" s="191" t="str">
        <f aca="false">IF(ISNUMBER(FIND("Phy",N2998))=TRUE(),"Physical","Financial")</f>
        <v>Physical</v>
      </c>
      <c r="E2998" s="191" t="n">
        <f aca="false">IF(VLOOKUP(S2998,'DD-Lookup'!$J$6:$L$50,3,FALSE())="Monthly",(YEAR(AC2998)-YEAR(AB2998))*12+MONTH(AC2998)-MONTH(AB2998)+1,(AC2998-AB2998+1))</f>
        <v>1</v>
      </c>
      <c r="F2998" s="220" t="n">
        <f aca="false">E2998*SUM(P2998:Q2998)</f>
        <v>2076</v>
      </c>
      <c r="G2998" s="196" t="n">
        <v>1247797</v>
      </c>
      <c r="H2998" s="197" t="n">
        <v>37026.3955208333</v>
      </c>
      <c r="I2998" s="0" t="s">
        <v>1251</v>
      </c>
      <c r="M2998" s="0" t="s">
        <v>927</v>
      </c>
      <c r="N2998" s="0" t="s">
        <v>1371</v>
      </c>
      <c r="O2998" s="0" t="s">
        <v>1488</v>
      </c>
      <c r="Q2998" s="198" t="n">
        <v>2076</v>
      </c>
      <c r="S2998" s="0" t="s">
        <v>1343</v>
      </c>
      <c r="T2998" s="0" t="s">
        <v>772</v>
      </c>
      <c r="U2998" s="200" t="n">
        <v>4.3</v>
      </c>
      <c r="V2998" s="0" t="s">
        <v>2366</v>
      </c>
      <c r="W2998" s="0" t="s">
        <v>1424</v>
      </c>
      <c r="X2998" s="0" t="s">
        <v>1425</v>
      </c>
      <c r="Y2998" s="0" t="s">
        <v>1376</v>
      </c>
      <c r="Z2998" s="0" t="s">
        <v>573</v>
      </c>
      <c r="AA2998" s="0" t="n">
        <v>790315</v>
      </c>
      <c r="AB2998" s="197" t="n">
        <v>37027.875</v>
      </c>
      <c r="AC2998" s="197" t="n">
        <v>37027.875</v>
      </c>
    </row>
    <row r="2999" customFormat="false" ht="12.75" hidden="false" customHeight="false" outlineLevel="0" collapsed="false">
      <c r="A2999" s="191" t="str">
        <f aca="false">B2999&amp;" "&amp;C2999&amp;" "&amp;D2999</f>
        <v>US Crude Financial</v>
      </c>
      <c r="B2999" s="191" t="str">
        <f aca="false">IF((LEFT(N2999,2)="US"),"US","")</f>
        <v>US</v>
      </c>
      <c r="C2999" s="191" t="str">
        <f aca="false">M2999</f>
        <v>Crude</v>
      </c>
      <c r="D2999" s="191" t="str">
        <f aca="false">IF(ISNUMBER(FIND("Phy",N2999))=TRUE(),"Physical","Financial")</f>
        <v>Financial</v>
      </c>
      <c r="E2999" s="191" t="n">
        <f aca="false">IF(VLOOKUP(S2999,'DD-Lookup'!$J$6:$L$50,3,FALSE())="Monthly",(YEAR(AC2999)-YEAR(AB2999))*12+MONTH(AC2999)-MONTH(AB2999)+1,(AC2999-AB2999+1))</f>
        <v>1</v>
      </c>
      <c r="F2999" s="220" t="n">
        <f aca="false">E2999*SUM(P2999:Q2999)</f>
        <v>50000</v>
      </c>
      <c r="G2999" s="196" t="n">
        <v>1247799</v>
      </c>
      <c r="H2999" s="197" t="n">
        <v>37026.3956828704</v>
      </c>
      <c r="I2999" s="0" t="s">
        <v>1137</v>
      </c>
      <c r="M2999" s="0" t="s">
        <v>60</v>
      </c>
      <c r="N2999" s="0" t="s">
        <v>1138</v>
      </c>
      <c r="O2999" s="0" t="s">
        <v>1139</v>
      </c>
      <c r="P2999" s="198" t="n">
        <v>50000</v>
      </c>
      <c r="S2999" s="0" t="s">
        <v>1140</v>
      </c>
      <c r="T2999" s="0" t="s">
        <v>772</v>
      </c>
      <c r="U2999" s="200" t="n">
        <v>28.82</v>
      </c>
      <c r="V2999" s="0" t="s">
        <v>2367</v>
      </c>
      <c r="W2999" s="0" t="s">
        <v>1142</v>
      </c>
      <c r="X2999" s="0" t="s">
        <v>1143</v>
      </c>
      <c r="Y2999" s="0" t="s">
        <v>893</v>
      </c>
      <c r="Z2999" s="0" t="s">
        <v>573</v>
      </c>
      <c r="AA2999" s="0" t="s">
        <v>2926</v>
      </c>
      <c r="AB2999" s="197" t="n">
        <v>37043</v>
      </c>
      <c r="AC2999" s="197" t="n">
        <v>37072</v>
      </c>
    </row>
    <row r="3000" customFormat="false" ht="12.75" hidden="false" customHeight="false" outlineLevel="0" collapsed="false">
      <c r="A3000" s="191" t="str">
        <f aca="false">B3000&amp;" "&amp;C3000&amp;" "&amp;D3000</f>
        <v>US Natural Gas Physical</v>
      </c>
      <c r="B3000" s="191" t="str">
        <f aca="false">IF((LEFT(N3000,2)="US"),"US","")</f>
        <v>US</v>
      </c>
      <c r="C3000" s="191" t="str">
        <f aca="false">M3000</f>
        <v>Natural Gas</v>
      </c>
      <c r="D3000" s="191" t="str">
        <f aca="false">IF(ISNUMBER(FIND("Phy",N3000))=TRUE(),"Physical","Financial")</f>
        <v>Physical</v>
      </c>
      <c r="E3000" s="191" t="n">
        <f aca="false">IF(VLOOKUP(S3000,'DD-Lookup'!$J$6:$L$50,3,FALSE())="Monthly",(YEAR(AC3000)-YEAR(AB3000))*12+MONTH(AC3000)-MONTH(AB3000)+1,(AC3000-AB3000+1))</f>
        <v>1</v>
      </c>
      <c r="F3000" s="220" t="n">
        <f aca="false">E3000*SUM(P3000:Q3000)</f>
        <v>5000</v>
      </c>
      <c r="G3000" s="196" t="n">
        <v>1247800</v>
      </c>
      <c r="H3000" s="197" t="n">
        <v>37026.3957291667</v>
      </c>
      <c r="I3000" s="0" t="s">
        <v>1929</v>
      </c>
      <c r="M3000" s="0" t="s">
        <v>927</v>
      </c>
      <c r="N3000" s="0" t="s">
        <v>1371</v>
      </c>
      <c r="O3000" s="0" t="s">
        <v>1436</v>
      </c>
      <c r="Q3000" s="198" t="n">
        <v>5000</v>
      </c>
      <c r="S3000" s="0" t="s">
        <v>1343</v>
      </c>
      <c r="T3000" s="0" t="s">
        <v>772</v>
      </c>
      <c r="U3000" s="200" t="n">
        <v>4.33</v>
      </c>
      <c r="V3000" s="0" t="s">
        <v>2261</v>
      </c>
      <c r="W3000" s="0" t="s">
        <v>1424</v>
      </c>
      <c r="X3000" s="0" t="s">
        <v>1425</v>
      </c>
      <c r="Y3000" s="0" t="s">
        <v>1376</v>
      </c>
      <c r="Z3000" s="0" t="s">
        <v>573</v>
      </c>
      <c r="AA3000" s="0" t="n">
        <v>790316</v>
      </c>
      <c r="AB3000" s="197" t="n">
        <v>37027.875</v>
      </c>
      <c r="AC3000" s="197" t="n">
        <v>37027.875</v>
      </c>
    </row>
    <row r="3001" customFormat="false" ht="12.75" hidden="false" customHeight="false" outlineLevel="0" collapsed="false">
      <c r="A3001" s="191" t="str">
        <f aca="false">B3001&amp;" "&amp;C3001&amp;" "&amp;D3001</f>
        <v>US Natural Gas Financial</v>
      </c>
      <c r="B3001" s="191" t="str">
        <f aca="false">IF((LEFT(N3001,2)="US"),"US","")</f>
        <v>US</v>
      </c>
      <c r="C3001" s="191" t="str">
        <f aca="false">M3001</f>
        <v>Natural Gas</v>
      </c>
      <c r="D3001" s="191" t="str">
        <f aca="false">IF(ISNUMBER(FIND("Phy",N3001))=TRUE(),"Physical","Financial")</f>
        <v>Financial</v>
      </c>
      <c r="E3001" s="191" t="n">
        <f aca="false">IF(VLOOKUP(S3001,'DD-Lookup'!$J$6:$L$50,3,FALSE())="Monthly",(YEAR(AC3001)-YEAR(AB3001))*12+MONTH(AC3001)-MONTH(AB3001)+1,(AC3001-AB3001+1))</f>
        <v>153</v>
      </c>
      <c r="F3001" s="220" t="n">
        <f aca="false">E3001*SUM(P3001:Q3001)</f>
        <v>3060000</v>
      </c>
      <c r="G3001" s="196" t="n">
        <v>1247803</v>
      </c>
      <c r="H3001" s="197" t="n">
        <v>37026.3958449074</v>
      </c>
      <c r="I3001" s="0" t="s">
        <v>1482</v>
      </c>
      <c r="M3001" s="0" t="s">
        <v>927</v>
      </c>
      <c r="N3001" s="0" t="s">
        <v>1399</v>
      </c>
      <c r="O3001" s="0" t="s">
        <v>2860</v>
      </c>
      <c r="Q3001" s="198" t="n">
        <v>20000</v>
      </c>
      <c r="S3001" s="0" t="s">
        <v>1343</v>
      </c>
      <c r="T3001" s="0" t="s">
        <v>772</v>
      </c>
      <c r="U3001" s="200" t="n">
        <v>0.0325</v>
      </c>
      <c r="V3001" s="0" t="s">
        <v>1874</v>
      </c>
      <c r="W3001" s="0" t="s">
        <v>1915</v>
      </c>
      <c r="X3001" s="0" t="s">
        <v>1916</v>
      </c>
      <c r="Y3001" s="0" t="s">
        <v>893</v>
      </c>
      <c r="Z3001" s="0" t="s">
        <v>573</v>
      </c>
      <c r="AA3001" s="0" t="s">
        <v>2927</v>
      </c>
      <c r="AB3001" s="197" t="n">
        <v>37043</v>
      </c>
      <c r="AC3001" s="197" t="n">
        <v>37195</v>
      </c>
      <c r="AD3001" s="0" t="n">
        <f aca="false">(AC3001-AB3001+1)*SUM(P3001:Q3001)</f>
        <v>3060000</v>
      </c>
    </row>
    <row r="3002" customFormat="false" ht="12.75" hidden="false" customHeight="false" outlineLevel="0" collapsed="false">
      <c r="A3002" s="191" t="str">
        <f aca="false">B3002&amp;" "&amp;C3002&amp;" "&amp;D3002</f>
        <v>US Natural Gas Physical</v>
      </c>
      <c r="B3002" s="191" t="str">
        <f aca="false">IF((LEFT(N3002,2)="US"),"US","")</f>
        <v>US</v>
      </c>
      <c r="C3002" s="191" t="str">
        <f aca="false">M3002</f>
        <v>Natural Gas</v>
      </c>
      <c r="D3002" s="191" t="str">
        <f aca="false">IF(ISNUMBER(FIND("Phy",N3002))=TRUE(),"Physical","Financial")</f>
        <v>Physical</v>
      </c>
      <c r="E3002" s="191" t="n">
        <f aca="false">IF(VLOOKUP(S3002,'DD-Lookup'!$J$6:$L$50,3,FALSE())="Monthly",(YEAR(AC3002)-YEAR(AB3002))*12+MONTH(AC3002)-MONTH(AB3002)+1,(AC3002-AB3002+1))</f>
        <v>1</v>
      </c>
      <c r="F3002" s="220" t="n">
        <f aca="false">E3002*SUM(P3002:Q3002)</f>
        <v>3743</v>
      </c>
      <c r="G3002" s="196" t="n">
        <v>1247805</v>
      </c>
      <c r="H3002" s="197" t="n">
        <v>37026.3958680556</v>
      </c>
      <c r="I3002" s="0" t="s">
        <v>2928</v>
      </c>
      <c r="M3002" s="0" t="s">
        <v>927</v>
      </c>
      <c r="N3002" s="0" t="s">
        <v>1371</v>
      </c>
      <c r="O3002" s="0" t="s">
        <v>2095</v>
      </c>
      <c r="P3002" s="198" t="n">
        <v>3743</v>
      </c>
      <c r="S3002" s="0" t="s">
        <v>1343</v>
      </c>
      <c r="T3002" s="0" t="s">
        <v>772</v>
      </c>
      <c r="U3002" s="200" t="n">
        <v>4.67</v>
      </c>
      <c r="V3002" s="0" t="s">
        <v>2929</v>
      </c>
      <c r="W3002" s="0" t="s">
        <v>1587</v>
      </c>
      <c r="X3002" s="0" t="s">
        <v>1588</v>
      </c>
      <c r="Y3002" s="0" t="s">
        <v>1376</v>
      </c>
      <c r="Z3002" s="0" t="s">
        <v>573</v>
      </c>
      <c r="AA3002" s="0" t="n">
        <v>790318</v>
      </c>
      <c r="AB3002" s="197" t="n">
        <v>37027.875</v>
      </c>
      <c r="AC3002" s="197" t="n">
        <v>37027.875</v>
      </c>
    </row>
    <row r="3003" customFormat="false" ht="12.75" hidden="false" customHeight="false" outlineLevel="0" collapsed="false">
      <c r="A3003" s="191" t="str">
        <f aca="false">B3003&amp;" "&amp;C3003&amp;" "&amp;D3003</f>
        <v>US Natural Gas Physical</v>
      </c>
      <c r="B3003" s="191" t="str">
        <f aca="false">IF((LEFT(N3003,2)="US"),"US","")</f>
        <v>US</v>
      </c>
      <c r="C3003" s="191" t="str">
        <f aca="false">M3003</f>
        <v>Natural Gas</v>
      </c>
      <c r="D3003" s="191" t="str">
        <f aca="false">IF(ISNUMBER(FIND("Phy",N3003))=TRUE(),"Physical","Financial")</f>
        <v>Physical</v>
      </c>
      <c r="E3003" s="191" t="n">
        <f aca="false">IF(VLOOKUP(S3003,'DD-Lookup'!$J$6:$L$50,3,FALSE())="Monthly",(YEAR(AC3003)-YEAR(AB3003))*12+MONTH(AC3003)-MONTH(AB3003)+1,(AC3003-AB3003+1))</f>
        <v>1</v>
      </c>
      <c r="F3003" s="220" t="n">
        <f aca="false">E3003*SUM(P3003:Q3003)</f>
        <v>670</v>
      </c>
      <c r="G3003" s="196" t="n">
        <v>1247806</v>
      </c>
      <c r="H3003" s="197" t="n">
        <v>37026.3960532407</v>
      </c>
      <c r="I3003" s="0" t="s">
        <v>1352</v>
      </c>
      <c r="M3003" s="0" t="s">
        <v>927</v>
      </c>
      <c r="N3003" s="0" t="s">
        <v>1371</v>
      </c>
      <c r="O3003" s="0" t="s">
        <v>1651</v>
      </c>
      <c r="Q3003" s="198" t="n">
        <v>670</v>
      </c>
      <c r="S3003" s="0" t="s">
        <v>1343</v>
      </c>
      <c r="T3003" s="0" t="s">
        <v>772</v>
      </c>
      <c r="U3003" s="200" t="n">
        <v>4.84</v>
      </c>
      <c r="V3003" s="0" t="s">
        <v>2849</v>
      </c>
      <c r="W3003" s="0" t="s">
        <v>1635</v>
      </c>
      <c r="X3003" s="0" t="s">
        <v>1636</v>
      </c>
      <c r="Y3003" s="0" t="s">
        <v>1376</v>
      </c>
      <c r="Z3003" s="0" t="s">
        <v>573</v>
      </c>
      <c r="AA3003" s="0" t="n">
        <v>790319</v>
      </c>
      <c r="AB3003" s="197" t="n">
        <v>37027.875</v>
      </c>
      <c r="AC3003" s="197" t="n">
        <v>37027.875</v>
      </c>
    </row>
    <row r="3004" customFormat="false" ht="12.75" hidden="false" customHeight="false" outlineLevel="0" collapsed="false">
      <c r="A3004" s="191" t="str">
        <f aca="false">B3004&amp;" "&amp;C3004&amp;" "&amp;D3004</f>
        <v>US Natural Gas Physical</v>
      </c>
      <c r="B3004" s="191" t="str">
        <f aca="false">IF((LEFT(N3004,2)="US"),"US","")</f>
        <v>US</v>
      </c>
      <c r="C3004" s="191" t="str">
        <f aca="false">M3004</f>
        <v>Natural Gas</v>
      </c>
      <c r="D3004" s="191" t="str">
        <f aca="false">IF(ISNUMBER(FIND("Phy",N3004))=TRUE(),"Physical","Financial")</f>
        <v>Physical</v>
      </c>
      <c r="E3004" s="191" t="n">
        <f aca="false">IF(VLOOKUP(S3004,'DD-Lookup'!$J$6:$L$50,3,FALSE())="Monthly",(YEAR(AC3004)-YEAR(AB3004))*12+MONTH(AC3004)-MONTH(AB3004)+1,(AC3004-AB3004+1))</f>
        <v>1</v>
      </c>
      <c r="F3004" s="220" t="n">
        <f aca="false">E3004*SUM(P3004:Q3004)</f>
        <v>6487</v>
      </c>
      <c r="G3004" s="196" t="n">
        <v>1247807</v>
      </c>
      <c r="H3004" s="197" t="n">
        <v>37026.3960763889</v>
      </c>
      <c r="I3004" s="0" t="s">
        <v>1420</v>
      </c>
      <c r="M3004" s="0" t="s">
        <v>927</v>
      </c>
      <c r="N3004" s="0" t="s">
        <v>1371</v>
      </c>
      <c r="O3004" s="0" t="s">
        <v>1967</v>
      </c>
      <c r="P3004" s="198" t="n">
        <v>6487</v>
      </c>
      <c r="S3004" s="0" t="s">
        <v>1343</v>
      </c>
      <c r="T3004" s="0" t="s">
        <v>772</v>
      </c>
      <c r="U3004" s="200" t="n">
        <v>4.36</v>
      </c>
      <c r="V3004" s="0" t="s">
        <v>1594</v>
      </c>
      <c r="W3004" s="0" t="s">
        <v>1459</v>
      </c>
      <c r="X3004" s="0" t="s">
        <v>1460</v>
      </c>
      <c r="Y3004" s="0" t="s">
        <v>1376</v>
      </c>
      <c r="Z3004" s="0" t="s">
        <v>573</v>
      </c>
      <c r="AA3004" s="0" t="n">
        <v>790320</v>
      </c>
      <c r="AB3004" s="197" t="n">
        <v>37027.875</v>
      </c>
      <c r="AC3004" s="197" t="n">
        <v>37027.875</v>
      </c>
    </row>
    <row r="3005" customFormat="false" ht="12.75" hidden="false" customHeight="false" outlineLevel="0" collapsed="false">
      <c r="A3005" s="191" t="str">
        <f aca="false">B3005&amp;" "&amp;C3005&amp;" "&amp;D3005</f>
        <v>US Natural Gas Physical</v>
      </c>
      <c r="B3005" s="191" t="str">
        <f aca="false">IF((LEFT(N3005,2)="US"),"US","")</f>
        <v>US</v>
      </c>
      <c r="C3005" s="191" t="str">
        <f aca="false">M3005</f>
        <v>Natural Gas</v>
      </c>
      <c r="D3005" s="191" t="str">
        <f aca="false">IF(ISNUMBER(FIND("Phy",N3005))=TRUE(),"Physical","Financial")</f>
        <v>Physical</v>
      </c>
      <c r="E3005" s="191" t="n">
        <f aca="false">IF(VLOOKUP(S3005,'DD-Lookup'!$J$6:$L$50,3,FALSE())="Monthly",(YEAR(AC3005)-YEAR(AB3005))*12+MONTH(AC3005)-MONTH(AB3005)+1,(AC3005-AB3005+1))</f>
        <v>1</v>
      </c>
      <c r="F3005" s="220" t="n">
        <f aca="false">E3005*SUM(P3005:Q3005)</f>
        <v>10000</v>
      </c>
      <c r="G3005" s="196" t="n">
        <v>1247808</v>
      </c>
      <c r="H3005" s="197" t="n">
        <v>37026.396087963</v>
      </c>
      <c r="I3005" s="0" t="s">
        <v>1535</v>
      </c>
      <c r="M3005" s="0" t="s">
        <v>927</v>
      </c>
      <c r="N3005" s="0" t="s">
        <v>1371</v>
      </c>
      <c r="O3005" s="0" t="s">
        <v>1372</v>
      </c>
      <c r="Q3005" s="198" t="n">
        <v>10000</v>
      </c>
      <c r="S3005" s="0" t="s">
        <v>1343</v>
      </c>
      <c r="T3005" s="0" t="s">
        <v>772</v>
      </c>
      <c r="U3005" s="200" t="n">
        <v>4.5438</v>
      </c>
      <c r="V3005" s="0" t="s">
        <v>1536</v>
      </c>
      <c r="W3005" s="0" t="s">
        <v>1374</v>
      </c>
      <c r="X3005" s="0" t="s">
        <v>1375</v>
      </c>
      <c r="Y3005" s="0" t="s">
        <v>1376</v>
      </c>
      <c r="Z3005" s="0" t="s">
        <v>573</v>
      </c>
      <c r="AA3005" s="0" t="n">
        <v>790321</v>
      </c>
      <c r="AB3005" s="197" t="n">
        <v>37027.875</v>
      </c>
      <c r="AC3005" s="197" t="n">
        <v>37027.875</v>
      </c>
    </row>
    <row r="3006" customFormat="false" ht="12.75" hidden="false" customHeight="false" outlineLevel="0" collapsed="false">
      <c r="A3006" s="191" t="str">
        <f aca="false">B3006&amp;" "&amp;C3006&amp;" "&amp;D3006</f>
        <v>US Natural Gas Physical</v>
      </c>
      <c r="B3006" s="191" t="str">
        <f aca="false">IF((LEFT(N3006,2)="US"),"US","")</f>
        <v>US</v>
      </c>
      <c r="C3006" s="191" t="str">
        <f aca="false">M3006</f>
        <v>Natural Gas</v>
      </c>
      <c r="D3006" s="191" t="str">
        <f aca="false">IF(ISNUMBER(FIND("Phy",N3006))=TRUE(),"Physical","Financial")</f>
        <v>Physical</v>
      </c>
      <c r="E3006" s="191" t="n">
        <f aca="false">IF(VLOOKUP(S3006,'DD-Lookup'!$J$6:$L$50,3,FALSE())="Monthly",(YEAR(AC3006)-YEAR(AB3006))*12+MONTH(AC3006)-MONTH(AB3006)+1,(AC3006-AB3006+1))</f>
        <v>1</v>
      </c>
      <c r="F3006" s="220" t="n">
        <f aca="false">E3006*SUM(P3006:Q3006)</f>
        <v>5000</v>
      </c>
      <c r="G3006" s="196" t="n">
        <v>1247809</v>
      </c>
      <c r="H3006" s="197" t="n">
        <v>37026.3961574074</v>
      </c>
      <c r="I3006" s="0" t="s">
        <v>1187</v>
      </c>
      <c r="M3006" s="0" t="s">
        <v>927</v>
      </c>
      <c r="N3006" s="0" t="s">
        <v>1371</v>
      </c>
      <c r="O3006" s="0" t="s">
        <v>1673</v>
      </c>
      <c r="P3006" s="198" t="n">
        <v>5000</v>
      </c>
      <c r="S3006" s="0" t="s">
        <v>1343</v>
      </c>
      <c r="T3006" s="0" t="s">
        <v>772</v>
      </c>
      <c r="U3006" s="200" t="n">
        <v>4.85</v>
      </c>
      <c r="V3006" s="0" t="s">
        <v>2930</v>
      </c>
      <c r="W3006" s="0" t="s">
        <v>1675</v>
      </c>
      <c r="X3006" s="0" t="s">
        <v>1676</v>
      </c>
      <c r="Y3006" s="0" t="s">
        <v>1376</v>
      </c>
      <c r="Z3006" s="0" t="s">
        <v>573</v>
      </c>
      <c r="AA3006" s="0" t="n">
        <v>790322</v>
      </c>
      <c r="AB3006" s="197" t="n">
        <v>37027.875</v>
      </c>
      <c r="AC3006" s="197" t="n">
        <v>37027.875</v>
      </c>
    </row>
    <row r="3007" customFormat="false" ht="12.75" hidden="false" customHeight="false" outlineLevel="0" collapsed="false">
      <c r="A3007" s="191" t="str">
        <f aca="false">B3007&amp;" "&amp;C3007&amp;" "&amp;D3007</f>
        <v>US Natural Gas Financial</v>
      </c>
      <c r="B3007" s="191" t="str">
        <f aca="false">IF((LEFT(N3007,2)="US"),"US","")</f>
        <v>US</v>
      </c>
      <c r="C3007" s="191" t="str">
        <f aca="false">M3007</f>
        <v>Natural Gas</v>
      </c>
      <c r="D3007" s="191" t="str">
        <f aca="false">IF(ISNUMBER(FIND("Phy",N3007))=TRUE(),"Physical","Financial")</f>
        <v>Financial</v>
      </c>
      <c r="E3007" s="191" t="n">
        <f aca="false">IF(VLOOKUP(S3007,'DD-Lookup'!$J$6:$L$50,3,FALSE())="Monthly",(YEAR(AC3007)-YEAR(AB3007))*12+MONTH(AC3007)-MONTH(AB3007)+1,(AC3007-AB3007+1))</f>
        <v>153</v>
      </c>
      <c r="F3007" s="220" t="n">
        <f aca="false">E3007*SUM(P3007:Q3007)</f>
        <v>3060000</v>
      </c>
      <c r="G3007" s="196" t="n">
        <v>1247810</v>
      </c>
      <c r="H3007" s="197" t="n">
        <v>37026.3962615741</v>
      </c>
      <c r="I3007" s="0" t="s">
        <v>1482</v>
      </c>
      <c r="M3007" s="0" t="s">
        <v>927</v>
      </c>
      <c r="N3007" s="0" t="s">
        <v>1399</v>
      </c>
      <c r="O3007" s="0" t="s">
        <v>2860</v>
      </c>
      <c r="Q3007" s="198" t="n">
        <v>20000</v>
      </c>
      <c r="S3007" s="0" t="s">
        <v>1343</v>
      </c>
      <c r="T3007" s="0" t="s">
        <v>772</v>
      </c>
      <c r="U3007" s="200" t="n">
        <v>0.0325</v>
      </c>
      <c r="V3007" s="0" t="s">
        <v>1874</v>
      </c>
      <c r="W3007" s="0" t="s">
        <v>1915</v>
      </c>
      <c r="X3007" s="0" t="s">
        <v>1916</v>
      </c>
      <c r="Y3007" s="0" t="s">
        <v>893</v>
      </c>
      <c r="Z3007" s="0" t="s">
        <v>573</v>
      </c>
      <c r="AA3007" s="0" t="s">
        <v>2931</v>
      </c>
      <c r="AB3007" s="197" t="n">
        <v>37043</v>
      </c>
      <c r="AC3007" s="197" t="n">
        <v>37195</v>
      </c>
      <c r="AD3007" s="0" t="n">
        <f aca="false">(AC3007-AB3007+1)*SUM(P3007:Q3007)</f>
        <v>3060000</v>
      </c>
    </row>
    <row r="3008" customFormat="false" ht="12.75" hidden="false" customHeight="false" outlineLevel="0" collapsed="false">
      <c r="A3008" s="191" t="str">
        <f aca="false">B3008&amp;" "&amp;C3008&amp;" "&amp;D3008</f>
        <v>US Natural Gas Financial</v>
      </c>
      <c r="B3008" s="191" t="str">
        <f aca="false">IF((LEFT(N3008,2)="US"),"US","")</f>
        <v>US</v>
      </c>
      <c r="C3008" s="191" t="str">
        <f aca="false">M3008</f>
        <v>Natural Gas</v>
      </c>
      <c r="D3008" s="191" t="str">
        <f aca="false">IF(ISNUMBER(FIND("Phy",N3008))=TRUE(),"Physical","Financial")</f>
        <v>Financial</v>
      </c>
      <c r="E3008" s="191" t="n">
        <f aca="false">IF(VLOOKUP(S3008,'DD-Lookup'!$J$6:$L$50,3,FALSE())="Monthly",(YEAR(AC3008)-YEAR(AB3008))*12+MONTH(AC3008)-MONTH(AB3008)+1,(AC3008-AB3008+1))</f>
        <v>30</v>
      </c>
      <c r="F3008" s="220" t="n">
        <f aca="false">E3008*SUM(P3008:Q3008)</f>
        <v>450000</v>
      </c>
      <c r="G3008" s="196" t="n">
        <v>1247811</v>
      </c>
      <c r="H3008" s="197" t="n">
        <v>37026.3962731482</v>
      </c>
      <c r="I3008" s="0" t="s">
        <v>1340</v>
      </c>
      <c r="M3008" s="0" t="s">
        <v>927</v>
      </c>
      <c r="N3008" s="0" t="s">
        <v>1341</v>
      </c>
      <c r="O3008" s="0" t="s">
        <v>1342</v>
      </c>
      <c r="Q3008" s="198" t="n">
        <v>15000</v>
      </c>
      <c r="S3008" s="0" t="s">
        <v>1343</v>
      </c>
      <c r="T3008" s="0" t="s">
        <v>772</v>
      </c>
      <c r="U3008" s="200" t="n">
        <v>4.5</v>
      </c>
      <c r="V3008" s="0" t="s">
        <v>2028</v>
      </c>
      <c r="W3008" s="0" t="s">
        <v>1345</v>
      </c>
      <c r="X3008" s="0" t="s">
        <v>1346</v>
      </c>
      <c r="Y3008" s="0" t="s">
        <v>893</v>
      </c>
      <c r="Z3008" s="0" t="s">
        <v>573</v>
      </c>
      <c r="AA3008" s="0" t="s">
        <v>2932</v>
      </c>
      <c r="AB3008" s="197" t="n">
        <v>37043.875</v>
      </c>
      <c r="AC3008" s="197" t="n">
        <v>37072.875</v>
      </c>
      <c r="AD3008" s="0" t="n">
        <f aca="false">(AC3008-AB3008+1)*SUM(P3008:Q3008)</f>
        <v>450000</v>
      </c>
    </row>
    <row r="3009" customFormat="false" ht="12.75" hidden="false" customHeight="false" outlineLevel="0" collapsed="false">
      <c r="A3009" s="191" t="str">
        <f aca="false">B3009&amp;" "&amp;C3009&amp;" "&amp;D3009</f>
        <v>US Natural Gas Physical</v>
      </c>
      <c r="B3009" s="191" t="str">
        <f aca="false">IF((LEFT(N3009,2)="US"),"US","")</f>
        <v>US</v>
      </c>
      <c r="C3009" s="191" t="str">
        <f aca="false">M3009</f>
        <v>Natural Gas</v>
      </c>
      <c r="D3009" s="191" t="str">
        <f aca="false">IF(ISNUMBER(FIND("Phy",N3009))=TRUE(),"Physical","Financial")</f>
        <v>Physical</v>
      </c>
      <c r="E3009" s="191" t="n">
        <f aca="false">IF(VLOOKUP(S3009,'DD-Lookup'!$J$6:$L$50,3,FALSE())="Monthly",(YEAR(AC3009)-YEAR(AB3009))*12+MONTH(AC3009)-MONTH(AB3009)+1,(AC3009-AB3009+1))</f>
        <v>1</v>
      </c>
      <c r="F3009" s="220" t="n">
        <f aca="false">E3009*SUM(P3009:Q3009)</f>
        <v>5000</v>
      </c>
      <c r="G3009" s="196" t="n">
        <v>1247812</v>
      </c>
      <c r="H3009" s="197" t="n">
        <v>37026.3963888889</v>
      </c>
      <c r="I3009" s="0" t="s">
        <v>2021</v>
      </c>
      <c r="M3009" s="0" t="s">
        <v>927</v>
      </c>
      <c r="N3009" s="0" t="s">
        <v>1371</v>
      </c>
      <c r="O3009" s="0" t="s">
        <v>1751</v>
      </c>
      <c r="P3009" s="198" t="n">
        <v>5000</v>
      </c>
      <c r="S3009" s="0" t="s">
        <v>1343</v>
      </c>
      <c r="T3009" s="0" t="s">
        <v>772</v>
      </c>
      <c r="U3009" s="200" t="n">
        <v>3.405</v>
      </c>
      <c r="V3009" s="0" t="s">
        <v>2933</v>
      </c>
      <c r="W3009" s="0" t="s">
        <v>1752</v>
      </c>
      <c r="X3009" s="0" t="s">
        <v>1676</v>
      </c>
      <c r="Y3009" s="0" t="s">
        <v>1376</v>
      </c>
      <c r="Z3009" s="0" t="s">
        <v>573</v>
      </c>
      <c r="AA3009" s="0" t="n">
        <v>790323</v>
      </c>
      <c r="AB3009" s="197" t="n">
        <v>37027.875</v>
      </c>
      <c r="AC3009" s="197" t="n">
        <v>37027.875</v>
      </c>
    </row>
    <row r="3010" customFormat="false" ht="12.75" hidden="false" customHeight="false" outlineLevel="0" collapsed="false">
      <c r="A3010" s="191" t="str">
        <f aca="false">B3010&amp;" "&amp;C3010&amp;" "&amp;D3010</f>
        <v>US Natural Gas Financial</v>
      </c>
      <c r="B3010" s="191" t="str">
        <f aca="false">IF((LEFT(N3010,2)="US"),"US","")</f>
        <v>US</v>
      </c>
      <c r="C3010" s="191" t="str">
        <f aca="false">M3010</f>
        <v>Natural Gas</v>
      </c>
      <c r="D3010" s="191" t="str">
        <f aca="false">IF(ISNUMBER(FIND("Phy",N3010))=TRUE(),"Physical","Financial")</f>
        <v>Financial</v>
      </c>
      <c r="E3010" s="191" t="n">
        <f aca="false">IF(VLOOKUP(S3010,'DD-Lookup'!$J$6:$L$50,3,FALSE())="Monthly",(YEAR(AC3010)-YEAR(AB3010))*12+MONTH(AC3010)-MONTH(AB3010)+1,(AC3010-AB3010+1))</f>
        <v>153</v>
      </c>
      <c r="F3010" s="220" t="n">
        <f aca="false">E3010*SUM(P3010:Q3010)</f>
        <v>1530000</v>
      </c>
      <c r="G3010" s="196" t="n">
        <v>1247813</v>
      </c>
      <c r="H3010" s="197" t="n">
        <v>37026.3964699074</v>
      </c>
      <c r="I3010" s="0" t="s">
        <v>1340</v>
      </c>
      <c r="M3010" s="0" t="s">
        <v>927</v>
      </c>
      <c r="N3010" s="0" t="s">
        <v>1399</v>
      </c>
      <c r="O3010" s="0" t="s">
        <v>2934</v>
      </c>
      <c r="P3010" s="198" t="n">
        <v>10000</v>
      </c>
      <c r="S3010" s="0" t="s">
        <v>1343</v>
      </c>
      <c r="T3010" s="0" t="s">
        <v>772</v>
      </c>
      <c r="U3010" s="200" t="n">
        <v>0.1</v>
      </c>
      <c r="V3010" s="0" t="s">
        <v>1418</v>
      </c>
      <c r="W3010" s="0" t="s">
        <v>1700</v>
      </c>
      <c r="X3010" s="0" t="s">
        <v>1701</v>
      </c>
      <c r="Y3010" s="0" t="s">
        <v>893</v>
      </c>
      <c r="Z3010" s="0" t="s">
        <v>573</v>
      </c>
      <c r="AA3010" s="0" t="s">
        <v>2935</v>
      </c>
      <c r="AB3010" s="197" t="n">
        <v>37043</v>
      </c>
      <c r="AC3010" s="197" t="n">
        <v>37195</v>
      </c>
      <c r="AD3010" s="0" t="n">
        <f aca="false">(AC3010-AB3010+1)*SUM(P3010:Q3010)</f>
        <v>1530000</v>
      </c>
    </row>
    <row r="3011" customFormat="false" ht="12.75" hidden="false" customHeight="false" outlineLevel="0" collapsed="false">
      <c r="A3011" s="191" t="str">
        <f aca="false">B3011&amp;" "&amp;C3011&amp;" "&amp;D3011</f>
        <v>US Natural Gas Physical</v>
      </c>
      <c r="B3011" s="191" t="str">
        <f aca="false">IF((LEFT(N3011,2)="US"),"US","")</f>
        <v>US</v>
      </c>
      <c r="C3011" s="191" t="str">
        <f aca="false">M3011</f>
        <v>Natural Gas</v>
      </c>
      <c r="D3011" s="191" t="str">
        <f aca="false">IF(ISNUMBER(FIND("Phy",N3011))=TRUE(),"Physical","Financial")</f>
        <v>Physical</v>
      </c>
      <c r="E3011" s="191" t="n">
        <f aca="false">IF(VLOOKUP(S3011,'DD-Lookup'!$J$6:$L$50,3,FALSE())="Monthly",(YEAR(AC3011)-YEAR(AB3011))*12+MONTH(AC3011)-MONTH(AB3011)+1,(AC3011-AB3011+1))</f>
        <v>1</v>
      </c>
      <c r="F3011" s="220" t="n">
        <f aca="false">E3011*SUM(P3011:Q3011)</f>
        <v>5000</v>
      </c>
      <c r="G3011" s="196" t="n">
        <v>1247814</v>
      </c>
      <c r="H3011" s="197" t="n">
        <v>37026.3964930556</v>
      </c>
      <c r="I3011" s="0" t="s">
        <v>1523</v>
      </c>
      <c r="M3011" s="0" t="s">
        <v>927</v>
      </c>
      <c r="N3011" s="0" t="s">
        <v>1371</v>
      </c>
      <c r="O3011" s="0" t="s">
        <v>1533</v>
      </c>
      <c r="Q3011" s="198" t="n">
        <v>5000</v>
      </c>
      <c r="S3011" s="0" t="s">
        <v>1343</v>
      </c>
      <c r="T3011" s="0" t="s">
        <v>772</v>
      </c>
      <c r="U3011" s="200" t="n">
        <v>4.545</v>
      </c>
      <c r="V3011" s="0" t="s">
        <v>2936</v>
      </c>
      <c r="W3011" s="0" t="s">
        <v>1374</v>
      </c>
      <c r="X3011" s="0" t="s">
        <v>1375</v>
      </c>
      <c r="Y3011" s="0" t="s">
        <v>1376</v>
      </c>
      <c r="Z3011" s="0" t="s">
        <v>573</v>
      </c>
      <c r="AA3011" s="0" t="n">
        <v>790324</v>
      </c>
      <c r="AB3011" s="197" t="n">
        <v>37027.875</v>
      </c>
      <c r="AC3011" s="197" t="n">
        <v>37027.875</v>
      </c>
    </row>
    <row r="3012" customFormat="false" ht="12.75" hidden="false" customHeight="false" outlineLevel="0" collapsed="false">
      <c r="A3012" s="191" t="str">
        <f aca="false">B3012&amp;" "&amp;C3012&amp;" "&amp;D3012</f>
        <v>US Natural Gas Financial</v>
      </c>
      <c r="B3012" s="191" t="str">
        <f aca="false">IF((LEFT(N3012,2)="US"),"US","")</f>
        <v>US</v>
      </c>
      <c r="C3012" s="191" t="str">
        <f aca="false">M3012</f>
        <v>Natural Gas</v>
      </c>
      <c r="D3012" s="191" t="str">
        <f aca="false">IF(ISNUMBER(FIND("Phy",N3012))=TRUE(),"Physical","Financial")</f>
        <v>Financial</v>
      </c>
      <c r="E3012" s="191" t="n">
        <f aca="false">IF(VLOOKUP(S3012,'DD-Lookup'!$J$6:$L$50,3,FALSE())="Monthly",(YEAR(AC3012)-YEAR(AB3012))*12+MONTH(AC3012)-MONTH(AB3012)+1,(AC3012-AB3012+1))</f>
        <v>30</v>
      </c>
      <c r="F3012" s="220" t="n">
        <f aca="false">E3012*SUM(P3012:Q3012)</f>
        <v>450000</v>
      </c>
      <c r="G3012" s="196" t="n">
        <v>1247815</v>
      </c>
      <c r="H3012" s="197" t="n">
        <v>37026.3965162037</v>
      </c>
      <c r="I3012" s="0" t="s">
        <v>1383</v>
      </c>
      <c r="M3012" s="0" t="s">
        <v>927</v>
      </c>
      <c r="N3012" s="0" t="s">
        <v>1341</v>
      </c>
      <c r="O3012" s="0" t="s">
        <v>1342</v>
      </c>
      <c r="P3012" s="198" t="n">
        <v>15000</v>
      </c>
      <c r="S3012" s="0" t="s">
        <v>1343</v>
      </c>
      <c r="T3012" s="0" t="s">
        <v>772</v>
      </c>
      <c r="U3012" s="200" t="n">
        <v>4.495</v>
      </c>
      <c r="V3012" s="0" t="s">
        <v>1384</v>
      </c>
      <c r="W3012" s="0" t="s">
        <v>1345</v>
      </c>
      <c r="X3012" s="0" t="s">
        <v>1346</v>
      </c>
      <c r="Y3012" s="0" t="s">
        <v>893</v>
      </c>
      <c r="Z3012" s="0" t="s">
        <v>573</v>
      </c>
      <c r="AA3012" s="0" t="s">
        <v>2937</v>
      </c>
      <c r="AB3012" s="197" t="n">
        <v>37043.875</v>
      </c>
      <c r="AC3012" s="197" t="n">
        <v>37072.875</v>
      </c>
      <c r="AD3012" s="0" t="n">
        <f aca="false">(AC3012-AB3012+1)*SUM(P3012:Q3012)</f>
        <v>450000</v>
      </c>
    </row>
    <row r="3013" customFormat="false" ht="12.75" hidden="false" customHeight="false" outlineLevel="0" collapsed="false">
      <c r="A3013" s="191" t="str">
        <f aca="false">B3013&amp;" "&amp;C3013&amp;" "&amp;D3013</f>
        <v>US Natural Gas Physical</v>
      </c>
      <c r="B3013" s="191" t="str">
        <f aca="false">IF((LEFT(N3013,2)="US"),"US","")</f>
        <v>US</v>
      </c>
      <c r="C3013" s="191" t="str">
        <f aca="false">M3013</f>
        <v>Natural Gas</v>
      </c>
      <c r="D3013" s="191" t="str">
        <f aca="false">IF(ISNUMBER(FIND("Phy",N3013))=TRUE(),"Physical","Financial")</f>
        <v>Physical</v>
      </c>
      <c r="E3013" s="191" t="n">
        <f aca="false">IF(VLOOKUP(S3013,'DD-Lookup'!$J$6:$L$50,3,FALSE())="Monthly",(YEAR(AC3013)-YEAR(AB3013))*12+MONTH(AC3013)-MONTH(AB3013)+1,(AC3013-AB3013+1))</f>
        <v>1</v>
      </c>
      <c r="F3013" s="220" t="n">
        <f aca="false">E3013*SUM(P3013:Q3013)</f>
        <v>5000</v>
      </c>
      <c r="G3013" s="196" t="n">
        <v>1247816</v>
      </c>
      <c r="H3013" s="197" t="n">
        <v>37026.3965162037</v>
      </c>
      <c r="I3013" s="0" t="s">
        <v>1289</v>
      </c>
      <c r="M3013" s="0" t="s">
        <v>927</v>
      </c>
      <c r="N3013" s="0" t="s">
        <v>1371</v>
      </c>
      <c r="O3013" s="0" t="s">
        <v>1967</v>
      </c>
      <c r="P3013" s="198" t="n">
        <v>5000</v>
      </c>
      <c r="S3013" s="0" t="s">
        <v>1343</v>
      </c>
      <c r="T3013" s="0" t="s">
        <v>772</v>
      </c>
      <c r="U3013" s="200" t="n">
        <v>4.355</v>
      </c>
      <c r="V3013" s="0" t="s">
        <v>2938</v>
      </c>
      <c r="W3013" s="0" t="s">
        <v>1459</v>
      </c>
      <c r="X3013" s="0" t="s">
        <v>1460</v>
      </c>
      <c r="Y3013" s="0" t="s">
        <v>1376</v>
      </c>
      <c r="Z3013" s="0" t="s">
        <v>573</v>
      </c>
      <c r="AA3013" s="0" t="n">
        <v>790325</v>
      </c>
      <c r="AB3013" s="197" t="n">
        <v>37027.875</v>
      </c>
      <c r="AC3013" s="197" t="n">
        <v>37027.875</v>
      </c>
    </row>
    <row r="3014" customFormat="false" ht="12.75" hidden="false" customHeight="false" outlineLevel="0" collapsed="false">
      <c r="A3014" s="191" t="str">
        <f aca="false">B3014&amp;" "&amp;C3014&amp;" "&amp;D3014</f>
        <v>US Natural Gas Physical</v>
      </c>
      <c r="B3014" s="191" t="str">
        <f aca="false">IF((LEFT(N3014,2)="US"),"US","")</f>
        <v>US</v>
      </c>
      <c r="C3014" s="191" t="str">
        <f aca="false">M3014</f>
        <v>Natural Gas</v>
      </c>
      <c r="D3014" s="191" t="str">
        <f aca="false">IF(ISNUMBER(FIND("Phy",N3014))=TRUE(),"Physical","Financial")</f>
        <v>Physical</v>
      </c>
      <c r="E3014" s="191" t="n">
        <f aca="false">IF(VLOOKUP(S3014,'DD-Lookup'!$J$6:$L$50,3,FALSE())="Monthly",(YEAR(AC3014)-YEAR(AB3014))*12+MONTH(AC3014)-MONTH(AB3014)+1,(AC3014-AB3014+1))</f>
        <v>1</v>
      </c>
      <c r="F3014" s="220" t="n">
        <f aca="false">E3014*SUM(P3014:Q3014)</f>
        <v>5000</v>
      </c>
      <c r="G3014" s="196" t="n">
        <v>1247817</v>
      </c>
      <c r="H3014" s="197" t="n">
        <v>37026.3966087963</v>
      </c>
      <c r="I3014" s="0" t="s">
        <v>1187</v>
      </c>
      <c r="M3014" s="0" t="s">
        <v>927</v>
      </c>
      <c r="N3014" s="0" t="s">
        <v>1371</v>
      </c>
      <c r="O3014" s="0" t="s">
        <v>1805</v>
      </c>
      <c r="P3014" s="198" t="n">
        <v>5000</v>
      </c>
      <c r="S3014" s="0" t="s">
        <v>1343</v>
      </c>
      <c r="T3014" s="0" t="s">
        <v>772</v>
      </c>
      <c r="U3014" s="200" t="n">
        <v>3.13</v>
      </c>
      <c r="V3014" s="0" t="s">
        <v>2939</v>
      </c>
      <c r="W3014" s="0" t="s">
        <v>1800</v>
      </c>
      <c r="X3014" s="0" t="s">
        <v>1801</v>
      </c>
      <c r="Y3014" s="0" t="s">
        <v>1376</v>
      </c>
      <c r="Z3014" s="0" t="s">
        <v>573</v>
      </c>
      <c r="AA3014" s="0" t="n">
        <v>790326</v>
      </c>
      <c r="AB3014" s="197" t="n">
        <v>37027.875</v>
      </c>
      <c r="AC3014" s="197" t="n">
        <v>37027.875</v>
      </c>
    </row>
    <row r="3015" customFormat="false" ht="12.75" hidden="false" customHeight="false" outlineLevel="0" collapsed="false">
      <c r="A3015" s="191" t="str">
        <f aca="false">B3015&amp;" "&amp;C3015&amp;" "&amp;D3015</f>
        <v>US Natural Gas Physical</v>
      </c>
      <c r="B3015" s="191" t="str">
        <f aca="false">IF((LEFT(N3015,2)="US"),"US","")</f>
        <v>US</v>
      </c>
      <c r="C3015" s="191" t="str">
        <f aca="false">M3015</f>
        <v>Natural Gas</v>
      </c>
      <c r="D3015" s="191" t="str">
        <f aca="false">IF(ISNUMBER(FIND("Phy",N3015))=TRUE(),"Physical","Financial")</f>
        <v>Physical</v>
      </c>
      <c r="E3015" s="191" t="n">
        <f aca="false">IF(VLOOKUP(S3015,'DD-Lookup'!$J$6:$L$50,3,FALSE())="Monthly",(YEAR(AC3015)-YEAR(AB3015))*12+MONTH(AC3015)-MONTH(AB3015)+1,(AC3015-AB3015+1))</f>
        <v>1</v>
      </c>
      <c r="F3015" s="220" t="n">
        <f aca="false">E3015*SUM(P3015:Q3015)</f>
        <v>8769</v>
      </c>
      <c r="G3015" s="196" t="n">
        <v>1247818</v>
      </c>
      <c r="H3015" s="197" t="n">
        <v>37026.3966435185</v>
      </c>
      <c r="I3015" s="0" t="s">
        <v>1664</v>
      </c>
      <c r="M3015" s="0" t="s">
        <v>927</v>
      </c>
      <c r="N3015" s="0" t="s">
        <v>1371</v>
      </c>
      <c r="O3015" s="0" t="s">
        <v>1566</v>
      </c>
      <c r="Q3015" s="198" t="n">
        <v>8769</v>
      </c>
      <c r="S3015" s="0" t="s">
        <v>1343</v>
      </c>
      <c r="T3015" s="0" t="s">
        <v>772</v>
      </c>
      <c r="U3015" s="200" t="n">
        <v>4.43</v>
      </c>
      <c r="V3015" s="0" t="s">
        <v>2940</v>
      </c>
      <c r="W3015" s="0" t="s">
        <v>1567</v>
      </c>
      <c r="X3015" s="0" t="s">
        <v>1568</v>
      </c>
      <c r="Y3015" s="0" t="s">
        <v>1376</v>
      </c>
      <c r="Z3015" s="0" t="s">
        <v>573</v>
      </c>
      <c r="AA3015" s="0" t="n">
        <v>790327</v>
      </c>
      <c r="AB3015" s="197" t="n">
        <v>37027.875</v>
      </c>
      <c r="AC3015" s="197" t="n">
        <v>37027.875</v>
      </c>
    </row>
    <row r="3016" customFormat="false" ht="12.75" hidden="false" customHeight="false" outlineLevel="0" collapsed="false">
      <c r="A3016" s="191" t="str">
        <f aca="false">B3016&amp;" "&amp;C3016&amp;" "&amp;D3016</f>
        <v>US Natural Gas Physical</v>
      </c>
      <c r="B3016" s="191" t="str">
        <f aca="false">IF((LEFT(N3016,2)="US"),"US","")</f>
        <v>US</v>
      </c>
      <c r="C3016" s="191" t="str">
        <f aca="false">M3016</f>
        <v>Natural Gas</v>
      </c>
      <c r="D3016" s="191" t="str">
        <f aca="false">IF(ISNUMBER(FIND("Phy",N3016))=TRUE(),"Physical","Financial")</f>
        <v>Physical</v>
      </c>
      <c r="E3016" s="191" t="n">
        <f aca="false">IF(VLOOKUP(S3016,'DD-Lookup'!$J$6:$L$50,3,FALSE())="Monthly",(YEAR(AC3016)-YEAR(AB3016))*12+MONTH(AC3016)-MONTH(AB3016)+1,(AC3016-AB3016+1))</f>
        <v>1</v>
      </c>
      <c r="F3016" s="220" t="n">
        <f aca="false">E3016*SUM(P3016:Q3016)</f>
        <v>5000</v>
      </c>
      <c r="G3016" s="196" t="n">
        <v>1247819</v>
      </c>
      <c r="H3016" s="197" t="n">
        <v>37026.396712963</v>
      </c>
      <c r="I3016" s="0" t="s">
        <v>2598</v>
      </c>
      <c r="M3016" s="0" t="s">
        <v>927</v>
      </c>
      <c r="N3016" s="0" t="s">
        <v>1371</v>
      </c>
      <c r="O3016" s="0" t="s">
        <v>1689</v>
      </c>
      <c r="Q3016" s="198" t="n">
        <v>5000</v>
      </c>
      <c r="S3016" s="0" t="s">
        <v>1343</v>
      </c>
      <c r="T3016" s="0" t="s">
        <v>772</v>
      </c>
      <c r="U3016" s="200" t="n">
        <v>6.15</v>
      </c>
      <c r="V3016" s="0" t="s">
        <v>2599</v>
      </c>
      <c r="W3016" s="0" t="s">
        <v>1675</v>
      </c>
      <c r="X3016" s="0" t="s">
        <v>1676</v>
      </c>
      <c r="Y3016" s="0" t="s">
        <v>1376</v>
      </c>
      <c r="Z3016" s="0" t="s">
        <v>573</v>
      </c>
      <c r="AA3016" s="0" t="n">
        <v>790328</v>
      </c>
      <c r="AB3016" s="197" t="n">
        <v>37027.875</v>
      </c>
      <c r="AC3016" s="197" t="n">
        <v>37027.875</v>
      </c>
    </row>
    <row r="3017" customFormat="false" ht="12.75" hidden="false" customHeight="false" outlineLevel="0" collapsed="false">
      <c r="A3017" s="191" t="str">
        <f aca="false">B3017&amp;" "&amp;C3017&amp;" "&amp;D3017</f>
        <v>US Natural Gas Physical</v>
      </c>
      <c r="B3017" s="191" t="str">
        <f aca="false">IF((LEFT(N3017,2)="US"),"US","")</f>
        <v>US</v>
      </c>
      <c r="C3017" s="191" t="str">
        <f aca="false">M3017</f>
        <v>Natural Gas</v>
      </c>
      <c r="D3017" s="191" t="str">
        <f aca="false">IF(ISNUMBER(FIND("Phy",N3017))=TRUE(),"Physical","Financial")</f>
        <v>Physical</v>
      </c>
      <c r="E3017" s="191" t="n">
        <f aca="false">IF(VLOOKUP(S3017,'DD-Lookup'!$J$6:$L$50,3,FALSE())="Monthly",(YEAR(AC3017)-YEAR(AB3017))*12+MONTH(AC3017)-MONTH(AB3017)+1,(AC3017-AB3017+1))</f>
        <v>16</v>
      </c>
      <c r="F3017" s="220" t="n">
        <f aca="false">E3017*SUM(P3017:Q3017)</f>
        <v>32000</v>
      </c>
      <c r="G3017" s="196" t="n">
        <v>1247820</v>
      </c>
      <c r="H3017" s="197" t="n">
        <v>37026.3968634259</v>
      </c>
      <c r="I3017" s="0" t="s">
        <v>2619</v>
      </c>
      <c r="M3017" s="0" t="s">
        <v>927</v>
      </c>
      <c r="N3017" s="0" t="s">
        <v>1371</v>
      </c>
      <c r="O3017" s="0" t="s">
        <v>1884</v>
      </c>
      <c r="P3017" s="198" t="n">
        <v>2000</v>
      </c>
      <c r="S3017" s="0" t="s">
        <v>1343</v>
      </c>
      <c r="T3017" s="0" t="s">
        <v>772</v>
      </c>
      <c r="U3017" s="200" t="n">
        <v>4.68</v>
      </c>
      <c r="V3017" s="0" t="s">
        <v>2620</v>
      </c>
      <c r="W3017" s="0" t="s">
        <v>1614</v>
      </c>
      <c r="X3017" s="0" t="s">
        <v>1615</v>
      </c>
      <c r="Y3017" s="0" t="s">
        <v>1376</v>
      </c>
      <c r="Z3017" s="0" t="s">
        <v>573</v>
      </c>
      <c r="AA3017" s="0" t="n">
        <v>790329</v>
      </c>
      <c r="AB3017" s="197" t="n">
        <v>37027.875</v>
      </c>
      <c r="AC3017" s="197" t="n">
        <v>37042.875</v>
      </c>
    </row>
    <row r="3018" customFormat="false" ht="12.75" hidden="false" customHeight="false" outlineLevel="0" collapsed="false">
      <c r="A3018" s="191" t="str">
        <f aca="false">B3018&amp;" "&amp;C3018&amp;" "&amp;D3018</f>
        <v>US Natural Gas Financial</v>
      </c>
      <c r="B3018" s="191" t="str">
        <f aca="false">IF((LEFT(N3018,2)="US"),"US","")</f>
        <v>US</v>
      </c>
      <c r="C3018" s="191" t="str">
        <f aca="false">M3018</f>
        <v>Natural Gas</v>
      </c>
      <c r="D3018" s="191" t="str">
        <f aca="false">IF(ISNUMBER(FIND("Phy",N3018))=TRUE(),"Physical","Financial")</f>
        <v>Financial</v>
      </c>
      <c r="E3018" s="191" t="n">
        <f aca="false">IF(VLOOKUP(S3018,'DD-Lookup'!$J$6:$L$50,3,FALSE())="Monthly",(YEAR(AC3018)-YEAR(AB3018))*12+MONTH(AC3018)-MONTH(AB3018)+1,(AC3018-AB3018+1))</f>
        <v>30</v>
      </c>
      <c r="F3018" s="220" t="n">
        <f aca="false">E3018*SUM(P3018:Q3018)</f>
        <v>450000</v>
      </c>
      <c r="G3018" s="196" t="n">
        <v>1247822</v>
      </c>
      <c r="H3018" s="197" t="n">
        <v>37026.3969560185</v>
      </c>
      <c r="I3018" s="0" t="s">
        <v>1420</v>
      </c>
      <c r="M3018" s="0" t="s">
        <v>927</v>
      </c>
      <c r="N3018" s="0" t="s">
        <v>1341</v>
      </c>
      <c r="O3018" s="0" t="s">
        <v>1342</v>
      </c>
      <c r="P3018" s="198" t="n">
        <v>15000</v>
      </c>
      <c r="S3018" s="0" t="s">
        <v>1343</v>
      </c>
      <c r="T3018" s="0" t="s">
        <v>772</v>
      </c>
      <c r="U3018" s="200" t="n">
        <v>4.49</v>
      </c>
      <c r="V3018" s="0" t="s">
        <v>1426</v>
      </c>
      <c r="W3018" s="0" t="s">
        <v>1345</v>
      </c>
      <c r="X3018" s="0" t="s">
        <v>1346</v>
      </c>
      <c r="Y3018" s="0" t="s">
        <v>893</v>
      </c>
      <c r="Z3018" s="0" t="s">
        <v>573</v>
      </c>
      <c r="AA3018" s="0" t="s">
        <v>2941</v>
      </c>
      <c r="AB3018" s="197" t="n">
        <v>37043.875</v>
      </c>
      <c r="AC3018" s="197" t="n">
        <v>37072.875</v>
      </c>
      <c r="AD3018" s="0" t="n">
        <f aca="false">(AC3018-AB3018+1)*SUM(P3018:Q3018)</f>
        <v>450000</v>
      </c>
    </row>
    <row r="3019" customFormat="false" ht="12.75" hidden="false" customHeight="false" outlineLevel="0" collapsed="false">
      <c r="A3019" s="191" t="str">
        <f aca="false">B3019&amp;" "&amp;C3019&amp;" "&amp;D3019</f>
        <v>US Natural Gas Physical</v>
      </c>
      <c r="B3019" s="191" t="str">
        <f aca="false">IF((LEFT(N3019,2)="US"),"US","")</f>
        <v>US</v>
      </c>
      <c r="C3019" s="191" t="str">
        <f aca="false">M3019</f>
        <v>Natural Gas</v>
      </c>
      <c r="D3019" s="191" t="str">
        <f aca="false">IF(ISNUMBER(FIND("Phy",N3019))=TRUE(),"Physical","Financial")</f>
        <v>Physical</v>
      </c>
      <c r="E3019" s="191" t="n">
        <f aca="false">IF(VLOOKUP(S3019,'DD-Lookup'!$J$6:$L$50,3,FALSE())="Monthly",(YEAR(AC3019)-YEAR(AB3019))*12+MONTH(AC3019)-MONTH(AB3019)+1,(AC3019-AB3019+1))</f>
        <v>1</v>
      </c>
      <c r="F3019" s="220" t="n">
        <f aca="false">E3019*SUM(P3019:Q3019)</f>
        <v>10000</v>
      </c>
      <c r="G3019" s="196" t="n">
        <v>1247823</v>
      </c>
      <c r="H3019" s="197" t="n">
        <v>37026.3969675926</v>
      </c>
      <c r="I3019" s="0" t="s">
        <v>609</v>
      </c>
      <c r="M3019" s="0" t="s">
        <v>927</v>
      </c>
      <c r="N3019" s="0" t="s">
        <v>1371</v>
      </c>
      <c r="O3019" s="0" t="s">
        <v>1684</v>
      </c>
      <c r="P3019" s="198" t="n">
        <v>10000</v>
      </c>
      <c r="S3019" s="0" t="s">
        <v>1343</v>
      </c>
      <c r="T3019" s="0" t="s">
        <v>772</v>
      </c>
      <c r="U3019" s="200" t="n">
        <v>4.32</v>
      </c>
      <c r="V3019" s="0" t="s">
        <v>1681</v>
      </c>
      <c r="W3019" s="0" t="s">
        <v>1682</v>
      </c>
      <c r="X3019" s="0" t="s">
        <v>1683</v>
      </c>
      <c r="Y3019" s="0" t="s">
        <v>1376</v>
      </c>
      <c r="Z3019" s="0" t="s">
        <v>573</v>
      </c>
      <c r="AA3019" s="0" t="n">
        <v>790330</v>
      </c>
      <c r="AB3019" s="197" t="n">
        <v>37027.875</v>
      </c>
      <c r="AC3019" s="197" t="n">
        <v>37027.875</v>
      </c>
    </row>
    <row r="3020" customFormat="false" ht="12.75" hidden="false" customHeight="false" outlineLevel="0" collapsed="false">
      <c r="A3020" s="191" t="str">
        <f aca="false">B3020&amp;" "&amp;C3020&amp;" "&amp;D3020</f>
        <v>US Natural Gas Physical</v>
      </c>
      <c r="B3020" s="191" t="str">
        <f aca="false">IF((LEFT(N3020,2)="US"),"US","")</f>
        <v>US</v>
      </c>
      <c r="C3020" s="191" t="str">
        <f aca="false">M3020</f>
        <v>Natural Gas</v>
      </c>
      <c r="D3020" s="191" t="str">
        <f aca="false">IF(ISNUMBER(FIND("Phy",N3020))=TRUE(),"Physical","Financial")</f>
        <v>Physical</v>
      </c>
      <c r="E3020" s="191" t="n">
        <f aca="false">IF(VLOOKUP(S3020,'DD-Lookup'!$J$6:$L$50,3,FALSE())="Monthly",(YEAR(AC3020)-YEAR(AB3020))*12+MONTH(AC3020)-MONTH(AB3020)+1,(AC3020-AB3020+1))</f>
        <v>1</v>
      </c>
      <c r="F3020" s="220" t="n">
        <f aca="false">E3020*SUM(P3020:Q3020)</f>
        <v>1127</v>
      </c>
      <c r="G3020" s="196" t="n">
        <v>1247825</v>
      </c>
      <c r="H3020" s="197" t="n">
        <v>37026.3970023148</v>
      </c>
      <c r="I3020" s="0" t="s">
        <v>1228</v>
      </c>
      <c r="M3020" s="0" t="s">
        <v>927</v>
      </c>
      <c r="N3020" s="0" t="s">
        <v>1371</v>
      </c>
      <c r="O3020" s="0" t="s">
        <v>1665</v>
      </c>
      <c r="P3020" s="198" t="n">
        <v>1127</v>
      </c>
      <c r="S3020" s="0" t="s">
        <v>1343</v>
      </c>
      <c r="T3020" s="0" t="s">
        <v>772</v>
      </c>
      <c r="U3020" s="200" t="n">
        <v>4.83</v>
      </c>
      <c r="V3020" s="0" t="s">
        <v>1632</v>
      </c>
      <c r="W3020" s="0" t="s">
        <v>1635</v>
      </c>
      <c r="X3020" s="0" t="s">
        <v>1636</v>
      </c>
      <c r="Y3020" s="0" t="s">
        <v>1376</v>
      </c>
      <c r="Z3020" s="0" t="s">
        <v>573</v>
      </c>
      <c r="AA3020" s="0" t="n">
        <v>790331</v>
      </c>
      <c r="AB3020" s="197" t="n">
        <v>37027.875</v>
      </c>
      <c r="AC3020" s="197" t="n">
        <v>37027.875</v>
      </c>
    </row>
    <row r="3021" customFormat="false" ht="12.75" hidden="false" customHeight="false" outlineLevel="0" collapsed="false">
      <c r="A3021" s="191" t="str">
        <f aca="false">B3021&amp;" "&amp;C3021&amp;" "&amp;D3021</f>
        <v>US Natural Gas Physical</v>
      </c>
      <c r="B3021" s="191" t="str">
        <f aca="false">IF((LEFT(N3021,2)="US"),"US","")</f>
        <v>US</v>
      </c>
      <c r="C3021" s="191" t="str">
        <f aca="false">M3021</f>
        <v>Natural Gas</v>
      </c>
      <c r="D3021" s="191" t="str">
        <f aca="false">IF(ISNUMBER(FIND("Phy",N3021))=TRUE(),"Physical","Financial")</f>
        <v>Physical</v>
      </c>
      <c r="E3021" s="191" t="n">
        <f aca="false">IF(VLOOKUP(S3021,'DD-Lookup'!$J$6:$L$50,3,FALSE())="Monthly",(YEAR(AC3021)-YEAR(AB3021))*12+MONTH(AC3021)-MONTH(AB3021)+1,(AC3021-AB3021+1))</f>
        <v>1</v>
      </c>
      <c r="F3021" s="220" t="n">
        <f aca="false">E3021*SUM(P3021:Q3021)</f>
        <v>5000</v>
      </c>
      <c r="G3021" s="196" t="n">
        <v>1247826</v>
      </c>
      <c r="H3021" s="197" t="n">
        <v>37026.3970138889</v>
      </c>
      <c r="I3021" s="0" t="s">
        <v>625</v>
      </c>
      <c r="M3021" s="0" t="s">
        <v>927</v>
      </c>
      <c r="N3021" s="0" t="s">
        <v>1371</v>
      </c>
      <c r="O3021" s="0" t="s">
        <v>1902</v>
      </c>
      <c r="Q3021" s="198" t="n">
        <v>5000</v>
      </c>
      <c r="S3021" s="0" t="s">
        <v>1343</v>
      </c>
      <c r="T3021" s="0" t="s">
        <v>772</v>
      </c>
      <c r="U3021" s="200" t="n">
        <v>4.32</v>
      </c>
      <c r="V3021" s="0" t="s">
        <v>2942</v>
      </c>
      <c r="W3021" s="0" t="s">
        <v>1682</v>
      </c>
      <c r="X3021" s="0" t="s">
        <v>1683</v>
      </c>
      <c r="Y3021" s="0" t="s">
        <v>1376</v>
      </c>
      <c r="Z3021" s="0" t="s">
        <v>573</v>
      </c>
      <c r="AA3021" s="0" t="n">
        <v>790333</v>
      </c>
      <c r="AB3021" s="197" t="n">
        <v>37027.875</v>
      </c>
      <c r="AC3021" s="197" t="n">
        <v>37027.875</v>
      </c>
    </row>
    <row r="3022" customFormat="false" ht="12.75" hidden="false" customHeight="false" outlineLevel="0" collapsed="false">
      <c r="A3022" s="191" t="str">
        <f aca="false">B3022&amp;" "&amp;C3022&amp;" "&amp;D3022</f>
        <v>US Natural Gas Physical</v>
      </c>
      <c r="B3022" s="191" t="str">
        <f aca="false">IF((LEFT(N3022,2)="US"),"US","")</f>
        <v>US</v>
      </c>
      <c r="C3022" s="191" t="str">
        <f aca="false">M3022</f>
        <v>Natural Gas</v>
      </c>
      <c r="D3022" s="191" t="str">
        <f aca="false">IF(ISNUMBER(FIND("Phy",N3022))=TRUE(),"Physical","Financial")</f>
        <v>Physical</v>
      </c>
      <c r="E3022" s="191" t="n">
        <f aca="false">IF(VLOOKUP(S3022,'DD-Lookup'!$J$6:$L$50,3,FALSE())="Monthly",(YEAR(AC3022)-YEAR(AB3022))*12+MONTH(AC3022)-MONTH(AB3022)+1,(AC3022-AB3022+1))</f>
        <v>1</v>
      </c>
      <c r="F3022" s="220" t="n">
        <f aca="false">E3022*SUM(P3022:Q3022)</f>
        <v>5000</v>
      </c>
      <c r="G3022" s="196" t="n">
        <v>1247827</v>
      </c>
      <c r="H3022" s="197" t="n">
        <v>37026.3970717593</v>
      </c>
      <c r="I3022" s="0" t="s">
        <v>609</v>
      </c>
      <c r="M3022" s="0" t="s">
        <v>927</v>
      </c>
      <c r="N3022" s="0" t="s">
        <v>1371</v>
      </c>
      <c r="O3022" s="0" t="s">
        <v>1684</v>
      </c>
      <c r="P3022" s="198" t="n">
        <v>5000</v>
      </c>
      <c r="S3022" s="0" t="s">
        <v>1343</v>
      </c>
      <c r="T3022" s="0" t="s">
        <v>772</v>
      </c>
      <c r="U3022" s="200" t="n">
        <v>4.315</v>
      </c>
      <c r="V3022" s="0" t="s">
        <v>1681</v>
      </c>
      <c r="W3022" s="0" t="s">
        <v>1682</v>
      </c>
      <c r="X3022" s="0" t="s">
        <v>1683</v>
      </c>
      <c r="Y3022" s="0" t="s">
        <v>1376</v>
      </c>
      <c r="Z3022" s="0" t="s">
        <v>573</v>
      </c>
      <c r="AA3022" s="0" t="n">
        <v>790334</v>
      </c>
      <c r="AB3022" s="197" t="n">
        <v>37027.875</v>
      </c>
      <c r="AC3022" s="197" t="n">
        <v>37027.875</v>
      </c>
    </row>
    <row r="3023" customFormat="false" ht="12.75" hidden="false" customHeight="false" outlineLevel="0" collapsed="false">
      <c r="A3023" s="191" t="str">
        <f aca="false">B3023&amp;" "&amp;C3023&amp;" "&amp;D3023</f>
        <v>US Natural Gas Financial</v>
      </c>
      <c r="B3023" s="191" t="str">
        <f aca="false">IF((LEFT(N3023,2)="US"),"US","")</f>
        <v>US</v>
      </c>
      <c r="C3023" s="191" t="str">
        <f aca="false">M3023</f>
        <v>Natural Gas</v>
      </c>
      <c r="D3023" s="191" t="str">
        <f aca="false">IF(ISNUMBER(FIND("Phy",N3023))=TRUE(),"Physical","Financial")</f>
        <v>Financial</v>
      </c>
      <c r="E3023" s="191" t="n">
        <f aca="false">IF(VLOOKUP(S3023,'DD-Lookup'!$J$6:$L$50,3,FALSE())="Monthly",(YEAR(AC3023)-YEAR(AB3023))*12+MONTH(AC3023)-MONTH(AB3023)+1,(AC3023-AB3023+1))</f>
        <v>153</v>
      </c>
      <c r="F3023" s="220" t="n">
        <f aca="false">E3023*SUM(P3023:Q3023)</f>
        <v>765000</v>
      </c>
      <c r="G3023" s="196" t="n">
        <v>1247828</v>
      </c>
      <c r="H3023" s="197" t="n">
        <v>37026.3970833333</v>
      </c>
      <c r="I3023" s="0" t="s">
        <v>1525</v>
      </c>
      <c r="M3023" s="0" t="s">
        <v>927</v>
      </c>
      <c r="N3023" s="0" t="s">
        <v>1341</v>
      </c>
      <c r="O3023" s="0" t="s">
        <v>1526</v>
      </c>
      <c r="P3023" s="198" t="n">
        <v>5000</v>
      </c>
      <c r="S3023" s="0" t="s">
        <v>1343</v>
      </c>
      <c r="T3023" s="0" t="s">
        <v>772</v>
      </c>
      <c r="U3023" s="200" t="n">
        <v>4.59</v>
      </c>
      <c r="V3023" s="0" t="s">
        <v>1527</v>
      </c>
      <c r="W3023" s="0" t="s">
        <v>1345</v>
      </c>
      <c r="X3023" s="0" t="s">
        <v>1346</v>
      </c>
      <c r="Y3023" s="0" t="s">
        <v>893</v>
      </c>
      <c r="Z3023" s="0" t="s">
        <v>573</v>
      </c>
      <c r="AA3023" s="0" t="s">
        <v>2943</v>
      </c>
      <c r="AB3023" s="197" t="n">
        <v>37043</v>
      </c>
      <c r="AC3023" s="197" t="n">
        <v>37195</v>
      </c>
      <c r="AD3023" s="0" t="n">
        <f aca="false">(AC3023-AB3023+1)*SUM(P3023:Q3023)</f>
        <v>765000</v>
      </c>
    </row>
    <row r="3024" customFormat="false" ht="12.75" hidden="false" customHeight="false" outlineLevel="0" collapsed="false">
      <c r="A3024" s="191" t="str">
        <f aca="false">B3024&amp;" "&amp;C3024&amp;" "&amp;D3024</f>
        <v>US Natural Gas Physical</v>
      </c>
      <c r="B3024" s="191" t="str">
        <f aca="false">IF((LEFT(N3024,2)="US"),"US","")</f>
        <v>US</v>
      </c>
      <c r="C3024" s="191" t="str">
        <f aca="false">M3024</f>
        <v>Natural Gas</v>
      </c>
      <c r="D3024" s="191" t="str">
        <f aca="false">IF(ISNUMBER(FIND("Phy",N3024))=TRUE(),"Physical","Financial")</f>
        <v>Physical</v>
      </c>
      <c r="E3024" s="191" t="n">
        <f aca="false">IF(VLOOKUP(S3024,'DD-Lookup'!$J$6:$L$50,3,FALSE())="Monthly",(YEAR(AC3024)-YEAR(AB3024))*12+MONTH(AC3024)-MONTH(AB3024)+1,(AC3024-AB3024+1))</f>
        <v>16</v>
      </c>
      <c r="F3024" s="220" t="n">
        <f aca="false">E3024*SUM(P3024:Q3024)</f>
        <v>32000</v>
      </c>
      <c r="G3024" s="196" t="n">
        <v>1247829</v>
      </c>
      <c r="H3024" s="197" t="n">
        <v>37026.3970949074</v>
      </c>
      <c r="I3024" s="0" t="s">
        <v>1328</v>
      </c>
      <c r="M3024" s="0" t="s">
        <v>927</v>
      </c>
      <c r="N3024" s="0" t="s">
        <v>1371</v>
      </c>
      <c r="O3024" s="0" t="s">
        <v>2944</v>
      </c>
      <c r="Q3024" s="198" t="n">
        <v>2000</v>
      </c>
      <c r="S3024" s="0" t="s">
        <v>1343</v>
      </c>
      <c r="T3024" s="0" t="s">
        <v>772</v>
      </c>
      <c r="U3024" s="200" t="n">
        <v>4.425</v>
      </c>
      <c r="V3024" s="0" t="s">
        <v>1885</v>
      </c>
      <c r="W3024" s="0" t="s">
        <v>1567</v>
      </c>
      <c r="X3024" s="0" t="s">
        <v>1568</v>
      </c>
      <c r="Y3024" s="0" t="s">
        <v>1376</v>
      </c>
      <c r="Z3024" s="0" t="s">
        <v>573</v>
      </c>
      <c r="AA3024" s="0" t="n">
        <v>790335</v>
      </c>
      <c r="AB3024" s="197" t="n">
        <v>37027.875</v>
      </c>
      <c r="AC3024" s="197" t="n">
        <v>37042.875</v>
      </c>
    </row>
    <row r="3025" customFormat="false" ht="12.75" hidden="false" customHeight="false" outlineLevel="0" collapsed="false">
      <c r="A3025" s="191" t="str">
        <f aca="false">B3025&amp;" "&amp;C3025&amp;" "&amp;D3025</f>
        <v>US Natural Gas Physical</v>
      </c>
      <c r="B3025" s="191" t="str">
        <f aca="false">IF((LEFT(N3025,2)="US"),"US","")</f>
        <v>US</v>
      </c>
      <c r="C3025" s="191" t="str">
        <f aca="false">M3025</f>
        <v>Natural Gas</v>
      </c>
      <c r="D3025" s="191" t="str">
        <f aca="false">IF(ISNUMBER(FIND("Phy",N3025))=TRUE(),"Physical","Financial")</f>
        <v>Physical</v>
      </c>
      <c r="E3025" s="191" t="n">
        <f aca="false">IF(VLOOKUP(S3025,'DD-Lookup'!$J$6:$L$50,3,FALSE())="Monthly",(YEAR(AC3025)-YEAR(AB3025))*12+MONTH(AC3025)-MONTH(AB3025)+1,(AC3025-AB3025+1))</f>
        <v>1</v>
      </c>
      <c r="F3025" s="220" t="n">
        <f aca="false">E3025*SUM(P3025:Q3025)</f>
        <v>1000</v>
      </c>
      <c r="G3025" s="196" t="n">
        <v>1247830</v>
      </c>
      <c r="H3025" s="197" t="n">
        <v>37026.3971180556</v>
      </c>
      <c r="I3025" s="0" t="s">
        <v>1251</v>
      </c>
      <c r="M3025" s="0" t="s">
        <v>927</v>
      </c>
      <c r="N3025" s="0" t="s">
        <v>1371</v>
      </c>
      <c r="O3025" s="0" t="s">
        <v>1684</v>
      </c>
      <c r="P3025" s="198" t="n">
        <v>1000</v>
      </c>
      <c r="S3025" s="0" t="s">
        <v>1343</v>
      </c>
      <c r="T3025" s="0" t="s">
        <v>772</v>
      </c>
      <c r="U3025" s="200" t="n">
        <v>4.315</v>
      </c>
      <c r="V3025" s="0" t="s">
        <v>1968</v>
      </c>
      <c r="W3025" s="0" t="s">
        <v>1682</v>
      </c>
      <c r="X3025" s="0" t="s">
        <v>1683</v>
      </c>
      <c r="Y3025" s="0" t="s">
        <v>1376</v>
      </c>
      <c r="Z3025" s="0" t="s">
        <v>573</v>
      </c>
      <c r="AA3025" s="0" t="n">
        <v>790336</v>
      </c>
      <c r="AB3025" s="197" t="n">
        <v>37027.875</v>
      </c>
      <c r="AC3025" s="197" t="n">
        <v>37027.875</v>
      </c>
    </row>
    <row r="3026" customFormat="false" ht="12.75" hidden="false" customHeight="false" outlineLevel="0" collapsed="false">
      <c r="A3026" s="191" t="str">
        <f aca="false">B3026&amp;" "&amp;C3026&amp;" "&amp;D3026</f>
        <v> Metals Financial</v>
      </c>
      <c r="B3026" s="191" t="str">
        <f aca="false">IF((LEFT(N3026,2)="US"),"US","")</f>
        <v/>
      </c>
      <c r="C3026" s="191" t="str">
        <f aca="false">M3026</f>
        <v>Metals</v>
      </c>
      <c r="D3026" s="191" t="str">
        <f aca="false">IF(ISNUMBER(FIND("Phy",N3026))=TRUE(),"Physical","Financial")</f>
        <v>Financial</v>
      </c>
      <c r="E3026" s="191" t="n">
        <f aca="false">IF(VLOOKUP(S3026,'DD-Lookup'!$J$6:$L$50,3,FALSE())="Monthly",(YEAR(AC3026)-YEAR(AB3026))*12+MONTH(AC3026)-MONTH(AB3026)+1,(AC3026-AB3026+1))</f>
        <v>1</v>
      </c>
      <c r="F3026" s="220" t="n">
        <f aca="false">E3026*SUM(P3026:Q3026)</f>
        <v>19</v>
      </c>
      <c r="G3026" s="196" t="n">
        <v>1247831</v>
      </c>
      <c r="H3026" s="197" t="n">
        <v>37026.3971412037</v>
      </c>
      <c r="I3026" s="0" t="s">
        <v>616</v>
      </c>
      <c r="M3026" s="0" t="s">
        <v>768</v>
      </c>
      <c r="N3026" s="0" t="s">
        <v>769</v>
      </c>
      <c r="O3026" s="0" t="s">
        <v>770</v>
      </c>
      <c r="Q3026" s="198" t="n">
        <v>19</v>
      </c>
      <c r="S3026" s="0" t="s">
        <v>771</v>
      </c>
      <c r="T3026" s="0" t="s">
        <v>772</v>
      </c>
      <c r="U3026" s="200" t="n">
        <v>1673</v>
      </c>
      <c r="V3026" s="0" t="s">
        <v>877</v>
      </c>
      <c r="W3026" s="0" t="s">
        <v>820</v>
      </c>
      <c r="X3026" s="0" t="s">
        <v>775</v>
      </c>
      <c r="Y3026" s="0" t="s">
        <v>776</v>
      </c>
      <c r="Z3026" s="0" t="s">
        <v>777</v>
      </c>
      <c r="AA3026" s="0" t="n">
        <v>2130002</v>
      </c>
    </row>
    <row r="3027" customFormat="false" ht="12.75" hidden="false" customHeight="false" outlineLevel="0" collapsed="false">
      <c r="A3027" s="191" t="str">
        <f aca="false">B3027&amp;" "&amp;C3027&amp;" "&amp;D3027</f>
        <v>US Natural Gas Financial</v>
      </c>
      <c r="B3027" s="191" t="str">
        <f aca="false">IF((LEFT(N3027,2)="US"),"US","")</f>
        <v>US</v>
      </c>
      <c r="C3027" s="191" t="str">
        <f aca="false">M3027</f>
        <v>Natural Gas</v>
      </c>
      <c r="D3027" s="191" t="str">
        <f aca="false">IF(ISNUMBER(FIND("Phy",N3027))=TRUE(),"Physical","Financial")</f>
        <v>Financial</v>
      </c>
      <c r="E3027" s="191" t="n">
        <f aca="false">IF(VLOOKUP(S3027,'DD-Lookup'!$J$6:$L$50,3,FALSE())="Monthly",(YEAR(AC3027)-YEAR(AB3027))*12+MONTH(AC3027)-MONTH(AB3027)+1,(AC3027-AB3027+1))</f>
        <v>153</v>
      </c>
      <c r="F3027" s="220" t="n">
        <f aca="false">E3027*SUM(P3027:Q3027)</f>
        <v>765000</v>
      </c>
      <c r="G3027" s="196" t="n">
        <v>1247832</v>
      </c>
      <c r="H3027" s="197" t="n">
        <v>37026.3971527778</v>
      </c>
      <c r="I3027" s="0" t="s">
        <v>1525</v>
      </c>
      <c r="M3027" s="0" t="s">
        <v>927</v>
      </c>
      <c r="N3027" s="0" t="s">
        <v>1341</v>
      </c>
      <c r="O3027" s="0" t="s">
        <v>1526</v>
      </c>
      <c r="P3027" s="198" t="n">
        <v>5000</v>
      </c>
      <c r="S3027" s="0" t="s">
        <v>1343</v>
      </c>
      <c r="T3027" s="0" t="s">
        <v>772</v>
      </c>
      <c r="U3027" s="200" t="n">
        <v>4.58</v>
      </c>
      <c r="V3027" s="0" t="s">
        <v>1527</v>
      </c>
      <c r="W3027" s="0" t="s">
        <v>1345</v>
      </c>
      <c r="X3027" s="0" t="s">
        <v>1346</v>
      </c>
      <c r="Y3027" s="0" t="s">
        <v>893</v>
      </c>
      <c r="Z3027" s="0" t="s">
        <v>573</v>
      </c>
      <c r="AA3027" s="0" t="s">
        <v>2945</v>
      </c>
      <c r="AB3027" s="197" t="n">
        <v>37043</v>
      </c>
      <c r="AC3027" s="197" t="n">
        <v>37195</v>
      </c>
      <c r="AD3027" s="0" t="n">
        <f aca="false">(AC3027-AB3027+1)*SUM(P3027:Q3027)</f>
        <v>765000</v>
      </c>
    </row>
    <row r="3028" customFormat="false" ht="12.75" hidden="false" customHeight="false" outlineLevel="0" collapsed="false">
      <c r="A3028" s="191" t="str">
        <f aca="false">B3028&amp;" "&amp;C3028&amp;" "&amp;D3028</f>
        <v>US Natural Gas Financial</v>
      </c>
      <c r="B3028" s="191" t="str">
        <f aca="false">IF((LEFT(N3028,2)="US"),"US","")</f>
        <v>US</v>
      </c>
      <c r="C3028" s="191" t="str">
        <f aca="false">M3028</f>
        <v>Natural Gas</v>
      </c>
      <c r="D3028" s="191" t="str">
        <f aca="false">IF(ISNUMBER(FIND("Phy",N3028))=TRUE(),"Physical","Financial")</f>
        <v>Financial</v>
      </c>
      <c r="E3028" s="191" t="n">
        <f aca="false">IF(VLOOKUP(S3028,'DD-Lookup'!$J$6:$L$50,3,FALSE())="Monthly",(YEAR(AC3028)-YEAR(AB3028))*12+MONTH(AC3028)-MONTH(AB3028)+1,(AC3028-AB3028+1))</f>
        <v>30</v>
      </c>
      <c r="F3028" s="220" t="n">
        <f aca="false">E3028*SUM(P3028:Q3028)</f>
        <v>450000</v>
      </c>
      <c r="G3028" s="196" t="n">
        <v>1247833</v>
      </c>
      <c r="H3028" s="197" t="n">
        <v>37026.3971759259</v>
      </c>
      <c r="I3028" s="0" t="s">
        <v>2477</v>
      </c>
      <c r="M3028" s="0" t="s">
        <v>927</v>
      </c>
      <c r="N3028" s="0" t="s">
        <v>1341</v>
      </c>
      <c r="O3028" s="0" t="s">
        <v>1342</v>
      </c>
      <c r="Q3028" s="198" t="n">
        <v>15000</v>
      </c>
      <c r="S3028" s="0" t="s">
        <v>1343</v>
      </c>
      <c r="T3028" s="0" t="s">
        <v>772</v>
      </c>
      <c r="U3028" s="200" t="n">
        <v>4.495</v>
      </c>
      <c r="V3028" s="0" t="s">
        <v>2946</v>
      </c>
      <c r="W3028" s="0" t="s">
        <v>1345</v>
      </c>
      <c r="X3028" s="0" t="s">
        <v>1346</v>
      </c>
      <c r="Y3028" s="0" t="s">
        <v>893</v>
      </c>
      <c r="Z3028" s="0" t="s">
        <v>573</v>
      </c>
      <c r="AA3028" s="0" t="s">
        <v>2947</v>
      </c>
      <c r="AB3028" s="197" t="n">
        <v>37043.875</v>
      </c>
      <c r="AC3028" s="197" t="n">
        <v>37072.875</v>
      </c>
      <c r="AD3028" s="0" t="n">
        <f aca="false">(AC3028-AB3028+1)*SUM(P3028:Q3028)</f>
        <v>450000</v>
      </c>
    </row>
    <row r="3029" customFormat="false" ht="12.75" hidden="false" customHeight="false" outlineLevel="0" collapsed="false">
      <c r="A3029" s="191" t="str">
        <f aca="false">B3029&amp;" "&amp;C3029&amp;" "&amp;D3029</f>
        <v>US Natural Gas Physical</v>
      </c>
      <c r="B3029" s="191" t="str">
        <f aca="false">IF((LEFT(N3029,2)="US"),"US","")</f>
        <v>US</v>
      </c>
      <c r="C3029" s="191" t="str">
        <f aca="false">M3029</f>
        <v>Natural Gas</v>
      </c>
      <c r="D3029" s="191" t="str">
        <f aca="false">IF(ISNUMBER(FIND("Phy",N3029))=TRUE(),"Physical","Financial")</f>
        <v>Physical</v>
      </c>
      <c r="E3029" s="191" t="n">
        <f aca="false">IF(VLOOKUP(S3029,'DD-Lookup'!$J$6:$L$50,3,FALSE())="Monthly",(YEAR(AC3029)-YEAR(AB3029))*12+MONTH(AC3029)-MONTH(AB3029)+1,(AC3029-AB3029+1))</f>
        <v>1</v>
      </c>
      <c r="F3029" s="220" t="n">
        <f aca="false">E3029*SUM(P3029:Q3029)</f>
        <v>5000</v>
      </c>
      <c r="G3029" s="196" t="n">
        <v>1247834</v>
      </c>
      <c r="H3029" s="197" t="n">
        <v>37026.3972106481</v>
      </c>
      <c r="I3029" s="0" t="s">
        <v>2652</v>
      </c>
      <c r="M3029" s="0" t="s">
        <v>927</v>
      </c>
      <c r="N3029" s="0" t="s">
        <v>1371</v>
      </c>
      <c r="O3029" s="0" t="s">
        <v>1646</v>
      </c>
      <c r="P3029" s="198" t="n">
        <v>5000</v>
      </c>
      <c r="S3029" s="0" t="s">
        <v>1343</v>
      </c>
      <c r="T3029" s="0" t="s">
        <v>772</v>
      </c>
      <c r="U3029" s="200" t="n">
        <v>4.38</v>
      </c>
      <c r="V3029" s="0" t="s">
        <v>2653</v>
      </c>
      <c r="W3029" s="0" t="s">
        <v>1459</v>
      </c>
      <c r="X3029" s="0" t="s">
        <v>1460</v>
      </c>
      <c r="Y3029" s="0" t="s">
        <v>1376</v>
      </c>
      <c r="Z3029" s="0" t="s">
        <v>573</v>
      </c>
      <c r="AA3029" s="0" t="n">
        <v>790337</v>
      </c>
      <c r="AB3029" s="197" t="n">
        <v>37027.875</v>
      </c>
      <c r="AC3029" s="197" t="n">
        <v>37027.875</v>
      </c>
    </row>
    <row r="3030" customFormat="false" ht="12.75" hidden="false" customHeight="false" outlineLevel="0" collapsed="false">
      <c r="A3030" s="191" t="str">
        <f aca="false">B3030&amp;" "&amp;C3030&amp;" "&amp;D3030</f>
        <v>US Natural Gas Physical</v>
      </c>
      <c r="B3030" s="191" t="str">
        <f aca="false">IF((LEFT(N3030,2)="US"),"US","")</f>
        <v>US</v>
      </c>
      <c r="C3030" s="191" t="str">
        <f aca="false">M3030</f>
        <v>Natural Gas</v>
      </c>
      <c r="D3030" s="191" t="str">
        <f aca="false">IF(ISNUMBER(FIND("Phy",N3030))=TRUE(),"Physical","Financial")</f>
        <v>Physical</v>
      </c>
      <c r="E3030" s="191" t="n">
        <f aca="false">IF(VLOOKUP(S3030,'DD-Lookup'!$J$6:$L$50,3,FALSE())="Monthly",(YEAR(AC3030)-YEAR(AB3030))*12+MONTH(AC3030)-MONTH(AB3030)+1,(AC3030-AB3030+1))</f>
        <v>1</v>
      </c>
      <c r="F3030" s="220" t="n">
        <f aca="false">E3030*SUM(P3030:Q3030)</f>
        <v>2389</v>
      </c>
      <c r="G3030" s="196" t="n">
        <v>1247835</v>
      </c>
      <c r="H3030" s="197" t="n">
        <v>37026.3972222222</v>
      </c>
      <c r="I3030" s="0" t="s">
        <v>1328</v>
      </c>
      <c r="M3030" s="0" t="s">
        <v>927</v>
      </c>
      <c r="N3030" s="0" t="s">
        <v>1371</v>
      </c>
      <c r="O3030" s="0" t="s">
        <v>1902</v>
      </c>
      <c r="P3030" s="198" t="n">
        <v>2389</v>
      </c>
      <c r="S3030" s="0" t="s">
        <v>1343</v>
      </c>
      <c r="T3030" s="0" t="s">
        <v>772</v>
      </c>
      <c r="U3030" s="200" t="n">
        <v>4.3</v>
      </c>
      <c r="V3030" s="0" t="s">
        <v>2948</v>
      </c>
      <c r="W3030" s="0" t="s">
        <v>1682</v>
      </c>
      <c r="X3030" s="0" t="s">
        <v>1683</v>
      </c>
      <c r="Y3030" s="0" t="s">
        <v>1376</v>
      </c>
      <c r="Z3030" s="0" t="s">
        <v>573</v>
      </c>
      <c r="AA3030" s="0" t="n">
        <v>790338</v>
      </c>
      <c r="AB3030" s="197" t="n">
        <v>37027.875</v>
      </c>
      <c r="AC3030" s="197" t="n">
        <v>37027.875</v>
      </c>
    </row>
    <row r="3031" customFormat="false" ht="12.75" hidden="false" customHeight="false" outlineLevel="0" collapsed="false">
      <c r="A3031" s="191" t="str">
        <f aca="false">B3031&amp;" "&amp;C3031&amp;" "&amp;D3031</f>
        <v>US Natural Gas Financial</v>
      </c>
      <c r="B3031" s="191" t="str">
        <f aca="false">IF((LEFT(N3031,2)="US"),"US","")</f>
        <v>US</v>
      </c>
      <c r="C3031" s="191" t="str">
        <f aca="false">M3031</f>
        <v>Natural Gas</v>
      </c>
      <c r="D3031" s="191" t="str">
        <f aca="false">IF(ISNUMBER(FIND("Phy",N3031))=TRUE(),"Physical","Financial")</f>
        <v>Financial</v>
      </c>
      <c r="E3031" s="191" t="n">
        <f aca="false">IF(VLOOKUP(S3031,'DD-Lookup'!$J$6:$L$50,3,FALSE())="Monthly",(YEAR(AC3031)-YEAR(AB3031))*12+MONTH(AC3031)-MONTH(AB3031)+1,(AC3031-AB3031+1))</f>
        <v>151</v>
      </c>
      <c r="F3031" s="220" t="n">
        <f aca="false">E3031*SUM(P3031:Q3031)</f>
        <v>26425</v>
      </c>
      <c r="G3031" s="196" t="n">
        <v>1247837</v>
      </c>
      <c r="H3031" s="197" t="n">
        <v>37026.3973726852</v>
      </c>
      <c r="I3031" s="0" t="s">
        <v>1647</v>
      </c>
      <c r="M3031" s="0" t="s">
        <v>927</v>
      </c>
      <c r="N3031" s="0" t="s">
        <v>1399</v>
      </c>
      <c r="O3031" s="0" t="s">
        <v>2949</v>
      </c>
      <c r="Q3031" s="198" t="n">
        <v>175</v>
      </c>
      <c r="S3031" s="0" t="s">
        <v>1343</v>
      </c>
      <c r="T3031" s="0" t="s">
        <v>772</v>
      </c>
      <c r="U3031" s="200" t="n">
        <v>0.19</v>
      </c>
      <c r="V3031" s="0" t="s">
        <v>2898</v>
      </c>
      <c r="W3031" s="0" t="s">
        <v>1700</v>
      </c>
      <c r="X3031" s="0" t="s">
        <v>1701</v>
      </c>
      <c r="Y3031" s="0" t="s">
        <v>893</v>
      </c>
      <c r="Z3031" s="0" t="s">
        <v>573</v>
      </c>
      <c r="AA3031" s="0" t="s">
        <v>2950</v>
      </c>
      <c r="AB3031" s="197" t="n">
        <v>37196</v>
      </c>
      <c r="AC3031" s="197" t="n">
        <v>37346</v>
      </c>
      <c r="AD3031" s="0" t="n">
        <f aca="false">(AC3031-AB3031+1)*SUM(P3031:Q3031)</f>
        <v>26425</v>
      </c>
    </row>
    <row r="3032" customFormat="false" ht="12.75" hidden="false" customHeight="false" outlineLevel="0" collapsed="false">
      <c r="A3032" s="191" t="str">
        <f aca="false">B3032&amp;" "&amp;C3032&amp;" "&amp;D3032</f>
        <v>US Natural Gas Physical</v>
      </c>
      <c r="B3032" s="191" t="str">
        <f aca="false">IF((LEFT(N3032,2)="US"),"US","")</f>
        <v>US</v>
      </c>
      <c r="C3032" s="191" t="str">
        <f aca="false">M3032</f>
        <v>Natural Gas</v>
      </c>
      <c r="D3032" s="191" t="str">
        <f aca="false">IF(ISNUMBER(FIND("Phy",N3032))=TRUE(),"Physical","Financial")</f>
        <v>Physical</v>
      </c>
      <c r="E3032" s="191" t="n">
        <f aca="false">IF(VLOOKUP(S3032,'DD-Lookup'!$J$6:$L$50,3,FALSE())="Monthly",(YEAR(AC3032)-YEAR(AB3032))*12+MONTH(AC3032)-MONTH(AB3032)+1,(AC3032-AB3032+1))</f>
        <v>1</v>
      </c>
      <c r="F3032" s="220" t="n">
        <f aca="false">E3032*SUM(P3032:Q3032)</f>
        <v>10000</v>
      </c>
      <c r="G3032" s="196" t="n">
        <v>1247838</v>
      </c>
      <c r="H3032" s="197" t="n">
        <v>37026.3973958333</v>
      </c>
      <c r="I3032" s="0" t="s">
        <v>2121</v>
      </c>
      <c r="M3032" s="0" t="s">
        <v>927</v>
      </c>
      <c r="N3032" s="0" t="s">
        <v>1371</v>
      </c>
      <c r="O3032" s="0" t="s">
        <v>1631</v>
      </c>
      <c r="P3032" s="198" t="n">
        <v>10000</v>
      </c>
      <c r="S3032" s="0" t="s">
        <v>1343</v>
      </c>
      <c r="T3032" s="0" t="s">
        <v>772</v>
      </c>
      <c r="U3032" s="200" t="n">
        <v>4.4</v>
      </c>
      <c r="V3032" s="0" t="s">
        <v>2122</v>
      </c>
      <c r="W3032" s="0" t="s">
        <v>1567</v>
      </c>
      <c r="X3032" s="0" t="s">
        <v>1568</v>
      </c>
      <c r="Y3032" s="0" t="s">
        <v>1376</v>
      </c>
      <c r="Z3032" s="0" t="s">
        <v>573</v>
      </c>
      <c r="AA3032" s="0" t="n">
        <v>790339</v>
      </c>
      <c r="AB3032" s="197" t="n">
        <v>37027.875</v>
      </c>
      <c r="AC3032" s="197" t="n">
        <v>37027.875</v>
      </c>
    </row>
    <row r="3033" customFormat="false" ht="12.75" hidden="false" customHeight="false" outlineLevel="0" collapsed="false">
      <c r="A3033" s="191" t="str">
        <f aca="false">B3033&amp;" "&amp;C3033&amp;" "&amp;D3033</f>
        <v>US Natural Gas Physical</v>
      </c>
      <c r="B3033" s="191" t="str">
        <f aca="false">IF((LEFT(N3033,2)="US"),"US","")</f>
        <v>US</v>
      </c>
      <c r="C3033" s="191" t="str">
        <f aca="false">M3033</f>
        <v>Natural Gas</v>
      </c>
      <c r="D3033" s="191" t="str">
        <f aca="false">IF(ISNUMBER(FIND("Phy",N3033))=TRUE(),"Physical","Financial")</f>
        <v>Physical</v>
      </c>
      <c r="E3033" s="191" t="n">
        <f aca="false">IF(VLOOKUP(S3033,'DD-Lookup'!$J$6:$L$50,3,FALSE())="Monthly",(YEAR(AC3033)-YEAR(AB3033))*12+MONTH(AC3033)-MONTH(AB3033)+1,(AC3033-AB3033+1))</f>
        <v>1</v>
      </c>
      <c r="F3033" s="220" t="n">
        <f aca="false">E3033*SUM(P3033:Q3033)</f>
        <v>2400</v>
      </c>
      <c r="G3033" s="196" t="n">
        <v>1247839</v>
      </c>
      <c r="H3033" s="197" t="n">
        <v>37026.3975347222</v>
      </c>
      <c r="I3033" s="0" t="s">
        <v>1377</v>
      </c>
      <c r="M3033" s="0" t="s">
        <v>927</v>
      </c>
      <c r="N3033" s="0" t="s">
        <v>1371</v>
      </c>
      <c r="O3033" s="0" t="s">
        <v>1457</v>
      </c>
      <c r="P3033" s="198" t="n">
        <v>2400</v>
      </c>
      <c r="S3033" s="0" t="s">
        <v>1343</v>
      </c>
      <c r="T3033" s="0" t="s">
        <v>772</v>
      </c>
      <c r="U3033" s="200" t="n">
        <v>4.4</v>
      </c>
      <c r="V3033" s="0" t="s">
        <v>1458</v>
      </c>
      <c r="W3033" s="0" t="s">
        <v>1459</v>
      </c>
      <c r="X3033" s="0" t="s">
        <v>1460</v>
      </c>
      <c r="Y3033" s="0" t="s">
        <v>1376</v>
      </c>
      <c r="Z3033" s="0" t="s">
        <v>573</v>
      </c>
      <c r="AA3033" s="0" t="n">
        <v>790341</v>
      </c>
      <c r="AB3033" s="197" t="n">
        <v>37027.875</v>
      </c>
      <c r="AC3033" s="197" t="n">
        <v>37027.875</v>
      </c>
    </row>
    <row r="3034" customFormat="false" ht="12.75" hidden="false" customHeight="false" outlineLevel="0" collapsed="false">
      <c r="A3034" s="191" t="str">
        <f aca="false">B3034&amp;" "&amp;C3034&amp;" "&amp;D3034</f>
        <v>US Natural Gas Financial</v>
      </c>
      <c r="B3034" s="191" t="str">
        <f aca="false">IF((LEFT(N3034,2)="US"),"US","")</f>
        <v>US</v>
      </c>
      <c r="C3034" s="191" t="str">
        <f aca="false">M3034</f>
        <v>Natural Gas</v>
      </c>
      <c r="D3034" s="191" t="str">
        <f aca="false">IF(ISNUMBER(FIND("Phy",N3034))=TRUE(),"Physical","Financial")</f>
        <v>Financial</v>
      </c>
      <c r="E3034" s="191" t="n">
        <f aca="false">IF(VLOOKUP(S3034,'DD-Lookup'!$J$6:$L$50,3,FALSE())="Monthly",(YEAR(AC3034)-YEAR(AB3034))*12+MONTH(AC3034)-MONTH(AB3034)+1,(AC3034-AB3034+1))</f>
        <v>30</v>
      </c>
      <c r="F3034" s="220" t="n">
        <f aca="false">E3034*SUM(P3034:Q3034)</f>
        <v>75000</v>
      </c>
      <c r="G3034" s="196" t="n">
        <v>1247840</v>
      </c>
      <c r="H3034" s="197" t="n">
        <v>37026.3975694444</v>
      </c>
      <c r="I3034" s="0" t="s">
        <v>1470</v>
      </c>
      <c r="M3034" s="0" t="s">
        <v>927</v>
      </c>
      <c r="N3034" s="0" t="s">
        <v>1341</v>
      </c>
      <c r="O3034" s="0" t="s">
        <v>1342</v>
      </c>
      <c r="P3034" s="198" t="n">
        <v>2500</v>
      </c>
      <c r="S3034" s="0" t="s">
        <v>1343</v>
      </c>
      <c r="T3034" s="0" t="s">
        <v>772</v>
      </c>
      <c r="U3034" s="200" t="n">
        <v>4.485</v>
      </c>
      <c r="V3034" s="0" t="s">
        <v>2951</v>
      </c>
      <c r="W3034" s="0" t="s">
        <v>1345</v>
      </c>
      <c r="X3034" s="0" t="s">
        <v>1346</v>
      </c>
      <c r="Y3034" s="0" t="s">
        <v>893</v>
      </c>
      <c r="Z3034" s="0" t="s">
        <v>573</v>
      </c>
      <c r="AA3034" s="0" t="s">
        <v>2952</v>
      </c>
      <c r="AB3034" s="197" t="n">
        <v>37043.875</v>
      </c>
      <c r="AC3034" s="197" t="n">
        <v>37072.875</v>
      </c>
      <c r="AD3034" s="0" t="n">
        <f aca="false">(AC3034-AB3034+1)*SUM(P3034:Q3034)</f>
        <v>75000</v>
      </c>
    </row>
    <row r="3035" customFormat="false" ht="12.75" hidden="false" customHeight="false" outlineLevel="0" collapsed="false">
      <c r="A3035" s="191" t="str">
        <f aca="false">B3035&amp;" "&amp;C3035&amp;" "&amp;D3035</f>
        <v>US Natural Gas Financial</v>
      </c>
      <c r="B3035" s="191" t="str">
        <f aca="false">IF((LEFT(N3035,2)="US"),"US","")</f>
        <v>US</v>
      </c>
      <c r="C3035" s="191" t="str">
        <f aca="false">M3035</f>
        <v>Natural Gas</v>
      </c>
      <c r="D3035" s="191" t="str">
        <f aca="false">IF(ISNUMBER(FIND("Phy",N3035))=TRUE(),"Physical","Financial")</f>
        <v>Financial</v>
      </c>
      <c r="E3035" s="191" t="n">
        <f aca="false">IF(VLOOKUP(S3035,'DD-Lookup'!$J$6:$L$50,3,FALSE())="Monthly",(YEAR(AC3035)-YEAR(AB3035))*12+MONTH(AC3035)-MONTH(AB3035)+1,(AC3035-AB3035+1))</f>
        <v>151</v>
      </c>
      <c r="F3035" s="220" t="n">
        <f aca="false">E3035*SUM(P3035:Q3035)</f>
        <v>377500</v>
      </c>
      <c r="G3035" s="196" t="n">
        <v>1247841</v>
      </c>
      <c r="H3035" s="197" t="n">
        <v>37026.3976273148</v>
      </c>
      <c r="I3035" s="0" t="s">
        <v>633</v>
      </c>
      <c r="M3035" s="0" t="s">
        <v>927</v>
      </c>
      <c r="N3035" s="0" t="s">
        <v>1341</v>
      </c>
      <c r="O3035" s="0" t="s">
        <v>1442</v>
      </c>
      <c r="Q3035" s="198" t="n">
        <v>2500</v>
      </c>
      <c r="S3035" s="0" t="s">
        <v>1343</v>
      </c>
      <c r="T3035" s="0" t="s">
        <v>772</v>
      </c>
      <c r="U3035" s="200" t="n">
        <v>4.9</v>
      </c>
      <c r="V3035" s="0" t="s">
        <v>2796</v>
      </c>
      <c r="W3035" s="0" t="s">
        <v>1345</v>
      </c>
      <c r="X3035" s="0" t="s">
        <v>1346</v>
      </c>
      <c r="Y3035" s="0" t="s">
        <v>893</v>
      </c>
      <c r="Z3035" s="0" t="s">
        <v>573</v>
      </c>
      <c r="AA3035" s="0" t="s">
        <v>2953</v>
      </c>
      <c r="AB3035" s="197" t="n">
        <v>37196</v>
      </c>
      <c r="AC3035" s="197" t="n">
        <v>37346</v>
      </c>
      <c r="AD3035" s="0" t="n">
        <f aca="false">(AC3035-AB3035+1)*SUM(P3035:Q3035)</f>
        <v>377500</v>
      </c>
    </row>
    <row r="3036" customFormat="false" ht="12.75" hidden="false" customHeight="false" outlineLevel="0" collapsed="false">
      <c r="A3036" s="191" t="str">
        <f aca="false">B3036&amp;" "&amp;C3036&amp;" "&amp;D3036</f>
        <v>US Natural Gas Financial</v>
      </c>
      <c r="B3036" s="191" t="str">
        <f aca="false">IF((LEFT(N3036,2)="US"),"US","")</f>
        <v>US</v>
      </c>
      <c r="C3036" s="191" t="str">
        <f aca="false">M3036</f>
        <v>Natural Gas</v>
      </c>
      <c r="D3036" s="191" t="str">
        <f aca="false">IF(ISNUMBER(FIND("Phy",N3036))=TRUE(),"Physical","Financial")</f>
        <v>Financial</v>
      </c>
      <c r="E3036" s="191" t="n">
        <f aca="false">IF(VLOOKUP(S3036,'DD-Lookup'!$J$6:$L$50,3,FALSE())="Monthly",(YEAR(AC3036)-YEAR(AB3036))*12+MONTH(AC3036)-MONTH(AB3036)+1,(AC3036-AB3036+1))</f>
        <v>365</v>
      </c>
      <c r="F3036" s="220" t="n">
        <f aca="false">E3036*SUM(P3036:Q3036)</f>
        <v>1825000</v>
      </c>
      <c r="G3036" s="196" t="n">
        <v>1247842</v>
      </c>
      <c r="H3036" s="197" t="n">
        <v>37026.3976388889</v>
      </c>
      <c r="I3036" s="0" t="s">
        <v>1340</v>
      </c>
      <c r="M3036" s="0" t="s">
        <v>927</v>
      </c>
      <c r="N3036" s="0" t="s">
        <v>1341</v>
      </c>
      <c r="O3036" s="0" t="s">
        <v>1514</v>
      </c>
      <c r="Q3036" s="198" t="n">
        <v>5000</v>
      </c>
      <c r="S3036" s="0" t="s">
        <v>1343</v>
      </c>
      <c r="T3036" s="0" t="s">
        <v>772</v>
      </c>
      <c r="U3036" s="200" t="n">
        <v>4.535</v>
      </c>
      <c r="V3036" s="0" t="s">
        <v>2954</v>
      </c>
      <c r="W3036" s="0" t="s">
        <v>1345</v>
      </c>
      <c r="X3036" s="0" t="s">
        <v>1346</v>
      </c>
      <c r="Y3036" s="0" t="s">
        <v>893</v>
      </c>
      <c r="Z3036" s="0" t="s">
        <v>573</v>
      </c>
      <c r="AA3036" s="0" t="s">
        <v>2955</v>
      </c>
      <c r="AB3036" s="197" t="n">
        <v>37257.875</v>
      </c>
      <c r="AC3036" s="197" t="n">
        <v>37621.875</v>
      </c>
      <c r="AD3036" s="0" t="n">
        <f aca="false">(AC3036-AB3036+1)*SUM(P3036:Q3036)</f>
        <v>1825000</v>
      </c>
    </row>
    <row r="3037" customFormat="false" ht="12.75" hidden="false" customHeight="false" outlineLevel="0" collapsed="false">
      <c r="A3037" s="191" t="str">
        <f aca="false">B3037&amp;" "&amp;C3037&amp;" "&amp;D3037</f>
        <v> Metals Financial</v>
      </c>
      <c r="B3037" s="191" t="str">
        <f aca="false">IF((LEFT(N3037,2)="US"),"US","")</f>
        <v/>
      </c>
      <c r="C3037" s="191" t="str">
        <f aca="false">M3037</f>
        <v>Metals</v>
      </c>
      <c r="D3037" s="191" t="str">
        <f aca="false">IF(ISNUMBER(FIND("Phy",N3037))=TRUE(),"Physical","Financial")</f>
        <v>Financial</v>
      </c>
      <c r="E3037" s="191" t="n">
        <f aca="false">IF(VLOOKUP(S3037,'DD-Lookup'!$J$6:$L$50,3,FALSE())="Monthly",(YEAR(AC3037)-YEAR(AB3037))*12+MONTH(AC3037)-MONTH(AB3037)+1,(AC3037-AB3037+1))</f>
        <v>1</v>
      </c>
      <c r="F3037" s="220" t="n">
        <f aca="false">E3037*SUM(P3037:Q3037)</f>
        <v>2</v>
      </c>
      <c r="G3037" s="196" t="n">
        <v>1247844</v>
      </c>
      <c r="H3037" s="197" t="n">
        <v>37026.3977893519</v>
      </c>
      <c r="I3037" s="0" t="s">
        <v>896</v>
      </c>
      <c r="M3037" s="0" t="s">
        <v>768</v>
      </c>
      <c r="N3037" s="0" t="s">
        <v>870</v>
      </c>
      <c r="O3037" s="0" t="s">
        <v>871</v>
      </c>
      <c r="Q3037" s="198" t="n">
        <v>2</v>
      </c>
      <c r="S3037" s="0" t="s">
        <v>771</v>
      </c>
      <c r="T3037" s="0" t="s">
        <v>772</v>
      </c>
      <c r="U3037" s="200" t="n">
        <v>1513</v>
      </c>
      <c r="V3037" s="0" t="s">
        <v>996</v>
      </c>
      <c r="W3037" s="0" t="s">
        <v>820</v>
      </c>
      <c r="X3037" s="0" t="s">
        <v>775</v>
      </c>
      <c r="Y3037" s="0" t="s">
        <v>776</v>
      </c>
      <c r="Z3037" s="0" t="s">
        <v>777</v>
      </c>
      <c r="AA3037" s="0" t="n">
        <v>2130004</v>
      </c>
    </row>
    <row r="3038" customFormat="false" ht="12.75" hidden="false" customHeight="false" outlineLevel="0" collapsed="false">
      <c r="A3038" s="191" t="str">
        <f aca="false">B3038&amp;" "&amp;C3038&amp;" "&amp;D3038</f>
        <v>US Natural Gas Physical</v>
      </c>
      <c r="B3038" s="191" t="str">
        <f aca="false">IF((LEFT(N3038,2)="US"),"US","")</f>
        <v>US</v>
      </c>
      <c r="C3038" s="191" t="str">
        <f aca="false">M3038</f>
        <v>Natural Gas</v>
      </c>
      <c r="D3038" s="191" t="str">
        <f aca="false">IF(ISNUMBER(FIND("Phy",N3038))=TRUE(),"Physical","Financial")</f>
        <v>Physical</v>
      </c>
      <c r="E3038" s="191" t="n">
        <f aca="false">IF(VLOOKUP(S3038,'DD-Lookup'!$J$6:$L$50,3,FALSE())="Monthly",(YEAR(AC3038)-YEAR(AB3038))*12+MONTH(AC3038)-MONTH(AB3038)+1,(AC3038-AB3038+1))</f>
        <v>1</v>
      </c>
      <c r="F3038" s="220" t="n">
        <f aca="false">E3038*SUM(P3038:Q3038)</f>
        <v>25000</v>
      </c>
      <c r="G3038" s="196" t="n">
        <v>1247846</v>
      </c>
      <c r="H3038" s="197" t="n">
        <v>37026.3978472222</v>
      </c>
      <c r="I3038" s="0" t="s">
        <v>633</v>
      </c>
      <c r="M3038" s="0" t="s">
        <v>927</v>
      </c>
      <c r="N3038" s="0" t="s">
        <v>1371</v>
      </c>
      <c r="O3038" s="0" t="s">
        <v>1553</v>
      </c>
      <c r="P3038" s="198" t="n">
        <v>25000</v>
      </c>
      <c r="S3038" s="0" t="s">
        <v>1343</v>
      </c>
      <c r="T3038" s="0" t="s">
        <v>772</v>
      </c>
      <c r="U3038" s="200" t="n">
        <v>4.445</v>
      </c>
      <c r="V3038" s="0" t="s">
        <v>1599</v>
      </c>
      <c r="W3038" s="0" t="s">
        <v>1555</v>
      </c>
      <c r="X3038" s="0" t="s">
        <v>1556</v>
      </c>
      <c r="Y3038" s="0" t="s">
        <v>1376</v>
      </c>
      <c r="Z3038" s="0" t="s">
        <v>573</v>
      </c>
      <c r="AA3038" s="0" t="n">
        <v>790342</v>
      </c>
      <c r="AB3038" s="197" t="n">
        <v>37027.875</v>
      </c>
      <c r="AC3038" s="197" t="n">
        <v>37027.875</v>
      </c>
    </row>
    <row r="3039" customFormat="false" ht="12.75" hidden="false" customHeight="false" outlineLevel="0" collapsed="false">
      <c r="A3039" s="191" t="str">
        <f aca="false">B3039&amp;" "&amp;C3039&amp;" "&amp;D3039</f>
        <v>US Natural Gas Financial</v>
      </c>
      <c r="B3039" s="191" t="str">
        <f aca="false">IF((LEFT(N3039,2)="US"),"US","")</f>
        <v>US</v>
      </c>
      <c r="C3039" s="191" t="str">
        <f aca="false">M3039</f>
        <v>Natural Gas</v>
      </c>
      <c r="D3039" s="191" t="str">
        <f aca="false">IF(ISNUMBER(FIND("Phy",N3039))=TRUE(),"Physical","Financial")</f>
        <v>Financial</v>
      </c>
      <c r="E3039" s="191" t="n">
        <f aca="false">IF(VLOOKUP(S3039,'DD-Lookup'!$J$6:$L$50,3,FALSE())="Monthly",(YEAR(AC3039)-YEAR(AB3039))*12+MONTH(AC3039)-MONTH(AB3039)+1,(AC3039-AB3039+1))</f>
        <v>92</v>
      </c>
      <c r="F3039" s="220" t="n">
        <f aca="false">E3039*SUM(P3039:Q3039)</f>
        <v>460000</v>
      </c>
      <c r="G3039" s="196" t="n">
        <v>1247847</v>
      </c>
      <c r="H3039" s="197" t="n">
        <v>37026.3978703704</v>
      </c>
      <c r="I3039" s="0" t="s">
        <v>1383</v>
      </c>
      <c r="M3039" s="0" t="s">
        <v>927</v>
      </c>
      <c r="N3039" s="0" t="s">
        <v>1399</v>
      </c>
      <c r="O3039" s="0" t="s">
        <v>1500</v>
      </c>
      <c r="P3039" s="198" t="n">
        <v>5000</v>
      </c>
      <c r="S3039" s="0" t="s">
        <v>1343</v>
      </c>
      <c r="T3039" s="0" t="s">
        <v>772</v>
      </c>
      <c r="U3039" s="200" t="n">
        <v>0.5225</v>
      </c>
      <c r="V3039" s="0" t="s">
        <v>2861</v>
      </c>
      <c r="W3039" s="0" t="s">
        <v>1402</v>
      </c>
      <c r="X3039" s="0" t="s">
        <v>1403</v>
      </c>
      <c r="Y3039" s="0" t="s">
        <v>893</v>
      </c>
      <c r="Z3039" s="0" t="s">
        <v>573</v>
      </c>
      <c r="AA3039" s="0" t="s">
        <v>2956</v>
      </c>
      <c r="AB3039" s="197" t="n">
        <v>37073</v>
      </c>
      <c r="AC3039" s="197" t="n">
        <v>37164</v>
      </c>
      <c r="AD3039" s="0" t="n">
        <f aca="false">(AC3039-AB3039+1)*SUM(P3039:Q3039)</f>
        <v>460000</v>
      </c>
    </row>
    <row r="3040" customFormat="false" ht="12.75" hidden="false" customHeight="false" outlineLevel="0" collapsed="false">
      <c r="A3040" s="191" t="str">
        <f aca="false">B3040&amp;" "&amp;C3040&amp;" "&amp;D3040</f>
        <v>US Natural Gas Physical</v>
      </c>
      <c r="B3040" s="191" t="str">
        <f aca="false">IF((LEFT(N3040,2)="US"),"US","")</f>
        <v>US</v>
      </c>
      <c r="C3040" s="191" t="str">
        <f aca="false">M3040</f>
        <v>Natural Gas</v>
      </c>
      <c r="D3040" s="191" t="str">
        <f aca="false">IF(ISNUMBER(FIND("Phy",N3040))=TRUE(),"Physical","Financial")</f>
        <v>Physical</v>
      </c>
      <c r="E3040" s="191" t="n">
        <f aca="false">IF(VLOOKUP(S3040,'DD-Lookup'!$J$6:$L$50,3,FALSE())="Monthly",(YEAR(AC3040)-YEAR(AB3040))*12+MONTH(AC3040)-MONTH(AB3040)+1,(AC3040-AB3040+1))</f>
        <v>1</v>
      </c>
      <c r="F3040" s="220" t="n">
        <f aca="false">E3040*SUM(P3040:Q3040)</f>
        <v>4168</v>
      </c>
      <c r="G3040" s="196" t="n">
        <v>1247848</v>
      </c>
      <c r="H3040" s="197" t="n">
        <v>37026.397962963</v>
      </c>
      <c r="I3040" s="0" t="s">
        <v>1734</v>
      </c>
      <c r="M3040" s="0" t="s">
        <v>927</v>
      </c>
      <c r="N3040" s="0" t="s">
        <v>1371</v>
      </c>
      <c r="O3040" s="0" t="s">
        <v>1665</v>
      </c>
      <c r="Q3040" s="198" t="n">
        <v>4168</v>
      </c>
      <c r="S3040" s="0" t="s">
        <v>1343</v>
      </c>
      <c r="T3040" s="0" t="s">
        <v>772</v>
      </c>
      <c r="U3040" s="200" t="n">
        <v>4.85</v>
      </c>
      <c r="V3040" s="0" t="s">
        <v>2957</v>
      </c>
      <c r="W3040" s="0" t="s">
        <v>1635</v>
      </c>
      <c r="X3040" s="0" t="s">
        <v>1636</v>
      </c>
      <c r="Y3040" s="0" t="s">
        <v>1376</v>
      </c>
      <c r="Z3040" s="0" t="s">
        <v>573</v>
      </c>
      <c r="AA3040" s="0" t="n">
        <v>790343</v>
      </c>
      <c r="AB3040" s="197" t="n">
        <v>37027.875</v>
      </c>
      <c r="AC3040" s="197" t="n">
        <v>37027.875</v>
      </c>
    </row>
    <row r="3041" customFormat="false" ht="12.75" hidden="false" customHeight="false" outlineLevel="0" collapsed="false">
      <c r="A3041" s="191" t="str">
        <f aca="false">B3041&amp;" "&amp;C3041&amp;" "&amp;D3041</f>
        <v>US Crude Financial</v>
      </c>
      <c r="B3041" s="191" t="str">
        <f aca="false">IF((LEFT(N3041,2)="US"),"US","")</f>
        <v>US</v>
      </c>
      <c r="C3041" s="191" t="str">
        <f aca="false">M3041</f>
        <v>Crude</v>
      </c>
      <c r="D3041" s="191" t="str">
        <f aca="false">IF(ISNUMBER(FIND("Phy",N3041))=TRUE(),"Physical","Financial")</f>
        <v>Financial</v>
      </c>
      <c r="E3041" s="191" t="n">
        <f aca="false">IF(VLOOKUP(S3041,'DD-Lookup'!$J$6:$L$50,3,FALSE())="Monthly",(YEAR(AC3041)-YEAR(AB3041))*12+MONTH(AC3041)-MONTH(AB3041)+1,(AC3041-AB3041+1))</f>
        <v>1</v>
      </c>
      <c r="F3041" s="220" t="n">
        <f aca="false">E3041*SUM(P3041:Q3041)</f>
        <v>50000</v>
      </c>
      <c r="G3041" s="196" t="n">
        <v>1247849</v>
      </c>
      <c r="H3041" s="197" t="n">
        <v>37026.3980324074</v>
      </c>
      <c r="I3041" s="0" t="s">
        <v>1340</v>
      </c>
      <c r="M3041" s="0" t="s">
        <v>60</v>
      </c>
      <c r="N3041" s="0" t="s">
        <v>1138</v>
      </c>
      <c r="O3041" s="0" t="s">
        <v>1139</v>
      </c>
      <c r="P3041" s="198" t="n">
        <v>50000</v>
      </c>
      <c r="S3041" s="0" t="s">
        <v>1140</v>
      </c>
      <c r="T3041" s="0" t="s">
        <v>772</v>
      </c>
      <c r="U3041" s="200" t="n">
        <v>28.78</v>
      </c>
      <c r="V3041" s="0" t="s">
        <v>2361</v>
      </c>
      <c r="W3041" s="0" t="s">
        <v>1142</v>
      </c>
      <c r="X3041" s="0" t="s">
        <v>1143</v>
      </c>
      <c r="Y3041" s="0" t="s">
        <v>893</v>
      </c>
      <c r="Z3041" s="0" t="s">
        <v>573</v>
      </c>
      <c r="AA3041" s="0" t="s">
        <v>2958</v>
      </c>
      <c r="AB3041" s="197" t="n">
        <v>37043</v>
      </c>
      <c r="AC3041" s="197" t="n">
        <v>37072</v>
      </c>
    </row>
    <row r="3042" customFormat="false" ht="12.75" hidden="false" customHeight="false" outlineLevel="0" collapsed="false">
      <c r="A3042" s="191" t="str">
        <f aca="false">B3042&amp;" "&amp;C3042&amp;" "&amp;D3042</f>
        <v>US Natural Gas Financial</v>
      </c>
      <c r="B3042" s="191" t="str">
        <f aca="false">IF((LEFT(N3042,2)="US"),"US","")</f>
        <v>US</v>
      </c>
      <c r="C3042" s="191" t="str">
        <f aca="false">M3042</f>
        <v>Natural Gas</v>
      </c>
      <c r="D3042" s="191" t="str">
        <f aca="false">IF(ISNUMBER(FIND("Phy",N3042))=TRUE(),"Physical","Financial")</f>
        <v>Financial</v>
      </c>
      <c r="E3042" s="191" t="n">
        <f aca="false">IF(VLOOKUP(S3042,'DD-Lookup'!$J$6:$L$50,3,FALSE())="Monthly",(YEAR(AC3042)-YEAR(AB3042))*12+MONTH(AC3042)-MONTH(AB3042)+1,(AC3042-AB3042+1))</f>
        <v>365</v>
      </c>
      <c r="F3042" s="220" t="n">
        <f aca="false">E3042*SUM(P3042:Q3042)</f>
        <v>1825000</v>
      </c>
      <c r="G3042" s="196" t="n">
        <v>1247851</v>
      </c>
      <c r="H3042" s="197" t="n">
        <v>37026.3980787037</v>
      </c>
      <c r="I3042" s="0" t="s">
        <v>609</v>
      </c>
      <c r="M3042" s="0" t="s">
        <v>927</v>
      </c>
      <c r="N3042" s="0" t="s">
        <v>1341</v>
      </c>
      <c r="O3042" s="0" t="s">
        <v>1514</v>
      </c>
      <c r="P3042" s="198" t="n">
        <v>5000</v>
      </c>
      <c r="S3042" s="0" t="s">
        <v>1343</v>
      </c>
      <c r="T3042" s="0" t="s">
        <v>772</v>
      </c>
      <c r="U3042" s="200" t="n">
        <v>4.53</v>
      </c>
      <c r="V3042" s="0" t="s">
        <v>1551</v>
      </c>
      <c r="W3042" s="0" t="s">
        <v>1345</v>
      </c>
      <c r="X3042" s="0" t="s">
        <v>1346</v>
      </c>
      <c r="Y3042" s="0" t="s">
        <v>893</v>
      </c>
      <c r="Z3042" s="0" t="s">
        <v>573</v>
      </c>
      <c r="AA3042" s="0" t="s">
        <v>2959</v>
      </c>
      <c r="AB3042" s="197" t="n">
        <v>37257.875</v>
      </c>
      <c r="AC3042" s="197" t="n">
        <v>37621.875</v>
      </c>
      <c r="AD3042" s="0" t="n">
        <f aca="false">(AC3042-AB3042+1)*SUM(P3042:Q3042)</f>
        <v>1825000</v>
      </c>
    </row>
    <row r="3043" customFormat="false" ht="12.75" hidden="false" customHeight="false" outlineLevel="0" collapsed="false">
      <c r="A3043" s="191" t="str">
        <f aca="false">B3043&amp;" "&amp;C3043&amp;" "&amp;D3043</f>
        <v>US Natural Gas Physical</v>
      </c>
      <c r="B3043" s="191" t="str">
        <f aca="false">IF((LEFT(N3043,2)="US"),"US","")</f>
        <v>US</v>
      </c>
      <c r="C3043" s="191" t="str">
        <f aca="false">M3043</f>
        <v>Natural Gas</v>
      </c>
      <c r="D3043" s="191" t="str">
        <f aca="false">IF(ISNUMBER(FIND("Phy",N3043))=TRUE(),"Physical","Financial")</f>
        <v>Physical</v>
      </c>
      <c r="E3043" s="191" t="n">
        <f aca="false">IF(VLOOKUP(S3043,'DD-Lookup'!$J$6:$L$50,3,FALSE())="Monthly",(YEAR(AC3043)-YEAR(AB3043))*12+MONTH(AC3043)-MONTH(AB3043)+1,(AC3043-AB3043+1))</f>
        <v>1</v>
      </c>
      <c r="F3043" s="220" t="n">
        <f aca="false">E3043*SUM(P3043:Q3043)</f>
        <v>1350</v>
      </c>
      <c r="G3043" s="196" t="n">
        <v>1247850</v>
      </c>
      <c r="H3043" s="197" t="n">
        <v>37026.3980787037</v>
      </c>
      <c r="I3043" s="0" t="s">
        <v>1535</v>
      </c>
      <c r="M3043" s="0" t="s">
        <v>927</v>
      </c>
      <c r="N3043" s="0" t="s">
        <v>1371</v>
      </c>
      <c r="O3043" s="0" t="s">
        <v>1436</v>
      </c>
      <c r="Q3043" s="198" t="n">
        <v>1350</v>
      </c>
      <c r="S3043" s="0" t="s">
        <v>1343</v>
      </c>
      <c r="T3043" s="0" t="s">
        <v>772</v>
      </c>
      <c r="U3043" s="200" t="n">
        <v>4.33</v>
      </c>
      <c r="V3043" s="0" t="s">
        <v>1583</v>
      </c>
      <c r="W3043" s="0" t="s">
        <v>1424</v>
      </c>
      <c r="X3043" s="0" t="s">
        <v>1425</v>
      </c>
      <c r="Y3043" s="0" t="s">
        <v>1376</v>
      </c>
      <c r="Z3043" s="0" t="s">
        <v>573</v>
      </c>
      <c r="AA3043" s="0" t="n">
        <v>790345</v>
      </c>
      <c r="AB3043" s="197" t="n">
        <v>37027.875</v>
      </c>
      <c r="AC3043" s="197" t="n">
        <v>37027.875</v>
      </c>
    </row>
    <row r="3044" customFormat="false" ht="12.75" hidden="false" customHeight="false" outlineLevel="0" collapsed="false">
      <c r="A3044" s="191" t="str">
        <f aca="false">B3044&amp;" "&amp;C3044&amp;" "&amp;D3044</f>
        <v> Power Physical</v>
      </c>
      <c r="B3044" s="191" t="str">
        <f aca="false">IF((LEFT(N3044,2)="US"),"US","")</f>
        <v/>
      </c>
      <c r="C3044" s="191" t="str">
        <f aca="false">M3044</f>
        <v>Power</v>
      </c>
      <c r="D3044" s="191" t="str">
        <f aca="false">IF(ISNUMBER(FIND("Phy",N3044))=TRUE(),"Physical","Financial")</f>
        <v>Physical</v>
      </c>
      <c r="E3044" s="191" t="n">
        <f aca="false">IF(VLOOKUP(S3044,'DD-Lookup'!$J$6:$L$50,3,FALSE())="Monthly",(YEAR(AC3044)-YEAR(AB3044))*12+MONTH(AC3044)-MONTH(AB3044)+1,(AC3044-AB3044+1))</f>
        <v>5</v>
      </c>
      <c r="F3044" s="220" t="n">
        <f aca="false">E3044*SUM(P3044:Q3044)</f>
        <v>125</v>
      </c>
      <c r="G3044" s="196" t="n">
        <v>1247852</v>
      </c>
      <c r="H3044" s="197" t="n">
        <v>37026.3980902778</v>
      </c>
      <c r="I3044" s="0" t="s">
        <v>816</v>
      </c>
      <c r="M3044" s="0" t="s">
        <v>72</v>
      </c>
      <c r="N3044" s="0" t="s">
        <v>793</v>
      </c>
      <c r="O3044" s="0" t="s">
        <v>919</v>
      </c>
      <c r="Q3044" s="198" t="n">
        <v>25</v>
      </c>
      <c r="S3044" s="0" t="s">
        <v>781</v>
      </c>
      <c r="T3044" s="0" t="s">
        <v>795</v>
      </c>
      <c r="U3044" s="200" t="n">
        <v>25.8</v>
      </c>
      <c r="V3044" s="0" t="s">
        <v>817</v>
      </c>
      <c r="W3044" s="0" t="s">
        <v>797</v>
      </c>
      <c r="X3044" s="0" t="s">
        <v>798</v>
      </c>
      <c r="Y3044" s="0" t="s">
        <v>799</v>
      </c>
      <c r="Z3044" s="0" t="s">
        <v>800</v>
      </c>
      <c r="AA3044" s="0" t="n">
        <v>102472.1</v>
      </c>
      <c r="AB3044" s="197" t="n">
        <v>37032.875</v>
      </c>
      <c r="AC3044" s="197" t="n">
        <v>37036.875</v>
      </c>
    </row>
    <row r="3045" customFormat="false" ht="12.75" hidden="false" customHeight="false" outlineLevel="0" collapsed="false">
      <c r="A3045" s="191" t="str">
        <f aca="false">B3045&amp;" "&amp;C3045&amp;" "&amp;D3045</f>
        <v>US Natural Gas Physical</v>
      </c>
      <c r="B3045" s="191" t="str">
        <f aca="false">IF((LEFT(N3045,2)="US"),"US","")</f>
        <v>US</v>
      </c>
      <c r="C3045" s="191" t="str">
        <f aca="false">M3045</f>
        <v>Natural Gas</v>
      </c>
      <c r="D3045" s="191" t="str">
        <f aca="false">IF(ISNUMBER(FIND("Phy",N3045))=TRUE(),"Physical","Financial")</f>
        <v>Physical</v>
      </c>
      <c r="E3045" s="191" t="n">
        <f aca="false">IF(VLOOKUP(S3045,'DD-Lookup'!$J$6:$L$50,3,FALSE())="Monthly",(YEAR(AC3045)-YEAR(AB3045))*12+MONTH(AC3045)-MONTH(AB3045)+1,(AC3045-AB3045+1))</f>
        <v>1</v>
      </c>
      <c r="F3045" s="220" t="n">
        <f aca="false">E3045*SUM(P3045:Q3045)</f>
        <v>20000</v>
      </c>
      <c r="G3045" s="196" t="n">
        <v>1247854</v>
      </c>
      <c r="H3045" s="197" t="n">
        <v>37026.3981712963</v>
      </c>
      <c r="I3045" s="0" t="s">
        <v>2619</v>
      </c>
      <c r="M3045" s="0" t="s">
        <v>927</v>
      </c>
      <c r="N3045" s="0" t="s">
        <v>1371</v>
      </c>
      <c r="O3045" s="0" t="s">
        <v>2095</v>
      </c>
      <c r="P3045" s="198" t="n">
        <v>20000</v>
      </c>
      <c r="S3045" s="0" t="s">
        <v>1343</v>
      </c>
      <c r="T3045" s="0" t="s">
        <v>772</v>
      </c>
      <c r="U3045" s="200" t="n">
        <v>4.67</v>
      </c>
      <c r="V3045" s="0" t="s">
        <v>2620</v>
      </c>
      <c r="W3045" s="0" t="s">
        <v>1587</v>
      </c>
      <c r="X3045" s="0" t="s">
        <v>1588</v>
      </c>
      <c r="Y3045" s="0" t="s">
        <v>1376</v>
      </c>
      <c r="Z3045" s="0" t="s">
        <v>573</v>
      </c>
      <c r="AA3045" s="0" t="n">
        <v>790347</v>
      </c>
      <c r="AB3045" s="197" t="n">
        <v>37027.875</v>
      </c>
      <c r="AC3045" s="197" t="n">
        <v>37027.875</v>
      </c>
    </row>
    <row r="3046" customFormat="false" ht="12.75" hidden="false" customHeight="false" outlineLevel="0" collapsed="false">
      <c r="A3046" s="191" t="str">
        <f aca="false">B3046&amp;" "&amp;C3046&amp;" "&amp;D3046</f>
        <v>US Natural Gas Physical</v>
      </c>
      <c r="B3046" s="191" t="str">
        <f aca="false">IF((LEFT(N3046,2)="US"),"US","")</f>
        <v>US</v>
      </c>
      <c r="C3046" s="191" t="str">
        <f aca="false">M3046</f>
        <v>Natural Gas</v>
      </c>
      <c r="D3046" s="191" t="str">
        <f aca="false">IF(ISNUMBER(FIND("Phy",N3046))=TRUE(),"Physical","Financial")</f>
        <v>Physical</v>
      </c>
      <c r="E3046" s="191" t="n">
        <f aca="false">IF(VLOOKUP(S3046,'DD-Lookup'!$J$6:$L$50,3,FALSE())="Monthly",(YEAR(AC3046)-YEAR(AB3046))*12+MONTH(AC3046)-MONTH(AB3046)+1,(AC3046-AB3046+1))</f>
        <v>1</v>
      </c>
      <c r="F3046" s="220" t="n">
        <f aca="false">E3046*SUM(P3046:Q3046)</f>
        <v>543</v>
      </c>
      <c r="G3046" s="196" t="n">
        <v>1247853</v>
      </c>
      <c r="H3046" s="197" t="n">
        <v>37026.3981712963</v>
      </c>
      <c r="I3046" s="0" t="s">
        <v>1430</v>
      </c>
      <c r="M3046" s="0" t="s">
        <v>927</v>
      </c>
      <c r="N3046" s="0" t="s">
        <v>1371</v>
      </c>
      <c r="O3046" s="0" t="s">
        <v>1680</v>
      </c>
      <c r="Q3046" s="198" t="n">
        <v>543</v>
      </c>
      <c r="S3046" s="0" t="s">
        <v>1343</v>
      </c>
      <c r="T3046" s="0" t="s">
        <v>772</v>
      </c>
      <c r="U3046" s="200" t="n">
        <v>4.33</v>
      </c>
      <c r="V3046" s="0" t="s">
        <v>2137</v>
      </c>
      <c r="W3046" s="0" t="s">
        <v>1682</v>
      </c>
      <c r="X3046" s="0" t="s">
        <v>1683</v>
      </c>
      <c r="Y3046" s="0" t="s">
        <v>1376</v>
      </c>
      <c r="Z3046" s="0" t="s">
        <v>573</v>
      </c>
      <c r="AA3046" s="0" t="n">
        <v>790346</v>
      </c>
      <c r="AB3046" s="197" t="n">
        <v>37027.875</v>
      </c>
      <c r="AC3046" s="197" t="n">
        <v>37027.875</v>
      </c>
    </row>
    <row r="3047" customFormat="false" ht="12.75" hidden="false" customHeight="false" outlineLevel="0" collapsed="false">
      <c r="A3047" s="191" t="str">
        <f aca="false">B3047&amp;" "&amp;C3047&amp;" "&amp;D3047</f>
        <v>US Natural Gas Physical</v>
      </c>
      <c r="B3047" s="191" t="str">
        <f aca="false">IF((LEFT(N3047,2)="US"),"US","")</f>
        <v>US</v>
      </c>
      <c r="C3047" s="191" t="str">
        <f aca="false">M3047</f>
        <v>Natural Gas</v>
      </c>
      <c r="D3047" s="191" t="str">
        <f aca="false">IF(ISNUMBER(FIND("Phy",N3047))=TRUE(),"Physical","Financial")</f>
        <v>Physical</v>
      </c>
      <c r="E3047" s="191" t="n">
        <f aca="false">IF(VLOOKUP(S3047,'DD-Lookup'!$J$6:$L$50,3,FALSE())="Monthly",(YEAR(AC3047)-YEAR(AB3047))*12+MONTH(AC3047)-MONTH(AB3047)+1,(AC3047-AB3047+1))</f>
        <v>1</v>
      </c>
      <c r="F3047" s="220" t="n">
        <f aca="false">E3047*SUM(P3047:Q3047)</f>
        <v>5000</v>
      </c>
      <c r="G3047" s="196" t="n">
        <v>1247855</v>
      </c>
      <c r="H3047" s="197" t="n">
        <v>37026.3981828704</v>
      </c>
      <c r="I3047" s="0" t="s">
        <v>1664</v>
      </c>
      <c r="M3047" s="0" t="s">
        <v>927</v>
      </c>
      <c r="N3047" s="0" t="s">
        <v>1371</v>
      </c>
      <c r="O3047" s="0" t="s">
        <v>1689</v>
      </c>
      <c r="Q3047" s="198" t="n">
        <v>5000</v>
      </c>
      <c r="S3047" s="0" t="s">
        <v>1343</v>
      </c>
      <c r="T3047" s="0" t="s">
        <v>772</v>
      </c>
      <c r="U3047" s="200" t="n">
        <v>6.3</v>
      </c>
      <c r="V3047" s="0" t="s">
        <v>1708</v>
      </c>
      <c r="W3047" s="0" t="s">
        <v>1675</v>
      </c>
      <c r="X3047" s="0" t="s">
        <v>1676</v>
      </c>
      <c r="Y3047" s="0" t="s">
        <v>1376</v>
      </c>
      <c r="Z3047" s="0" t="s">
        <v>573</v>
      </c>
      <c r="AA3047" s="0" t="n">
        <v>790348</v>
      </c>
      <c r="AB3047" s="197" t="n">
        <v>37027.875</v>
      </c>
      <c r="AC3047" s="197" t="n">
        <v>37027.875</v>
      </c>
    </row>
    <row r="3048" customFormat="false" ht="12.75" hidden="false" customHeight="false" outlineLevel="0" collapsed="false">
      <c r="A3048" s="191" t="str">
        <f aca="false">B3048&amp;" "&amp;C3048&amp;" "&amp;D3048</f>
        <v>US Natural Gas Physical</v>
      </c>
      <c r="B3048" s="191" t="str">
        <f aca="false">IF((LEFT(N3048,2)="US"),"US","")</f>
        <v>US</v>
      </c>
      <c r="C3048" s="191" t="str">
        <f aca="false">M3048</f>
        <v>Natural Gas</v>
      </c>
      <c r="D3048" s="191" t="str">
        <f aca="false">IF(ISNUMBER(FIND("Phy",N3048))=TRUE(),"Physical","Financial")</f>
        <v>Physical</v>
      </c>
      <c r="E3048" s="191" t="n">
        <f aca="false">IF(VLOOKUP(S3048,'DD-Lookup'!$J$6:$L$50,3,FALSE())="Monthly",(YEAR(AC3048)-YEAR(AB3048))*12+MONTH(AC3048)-MONTH(AB3048)+1,(AC3048-AB3048+1))</f>
        <v>1</v>
      </c>
      <c r="F3048" s="220" t="n">
        <f aca="false">E3048*SUM(P3048:Q3048)</f>
        <v>20000</v>
      </c>
      <c r="G3048" s="196" t="n">
        <v>1247856</v>
      </c>
      <c r="H3048" s="197" t="n">
        <v>37026.3981944444</v>
      </c>
      <c r="I3048" s="0" t="s">
        <v>1219</v>
      </c>
      <c r="M3048" s="0" t="s">
        <v>927</v>
      </c>
      <c r="N3048" s="0" t="s">
        <v>1371</v>
      </c>
      <c r="O3048" s="0" t="s">
        <v>2095</v>
      </c>
      <c r="Q3048" s="198" t="n">
        <v>20000</v>
      </c>
      <c r="S3048" s="0" t="s">
        <v>1343</v>
      </c>
      <c r="T3048" s="0" t="s">
        <v>772</v>
      </c>
      <c r="U3048" s="200" t="n">
        <v>4.69</v>
      </c>
      <c r="V3048" s="0" t="s">
        <v>2172</v>
      </c>
      <c r="W3048" s="0" t="s">
        <v>1587</v>
      </c>
      <c r="X3048" s="0" t="s">
        <v>1588</v>
      </c>
      <c r="Y3048" s="0" t="s">
        <v>1376</v>
      </c>
      <c r="Z3048" s="0" t="s">
        <v>573</v>
      </c>
      <c r="AA3048" s="0" t="n">
        <v>790349</v>
      </c>
      <c r="AB3048" s="197" t="n">
        <v>37027.875</v>
      </c>
      <c r="AC3048" s="197" t="n">
        <v>37027.875</v>
      </c>
    </row>
    <row r="3049" customFormat="false" ht="12.75" hidden="false" customHeight="false" outlineLevel="0" collapsed="false">
      <c r="A3049" s="191" t="str">
        <f aca="false">B3049&amp;" "&amp;C3049&amp;" "&amp;D3049</f>
        <v>US Natural Gas Financial</v>
      </c>
      <c r="B3049" s="191" t="str">
        <f aca="false">IF((LEFT(N3049,2)="US"),"US","")</f>
        <v>US</v>
      </c>
      <c r="C3049" s="191" t="str">
        <f aca="false">M3049</f>
        <v>Natural Gas</v>
      </c>
      <c r="D3049" s="191" t="str">
        <f aca="false">IF(ISNUMBER(FIND("Phy",N3049))=TRUE(),"Physical","Financial")</f>
        <v>Financial</v>
      </c>
      <c r="E3049" s="191" t="n">
        <f aca="false">IF(VLOOKUP(S3049,'DD-Lookup'!$J$6:$L$50,3,FALSE())="Monthly",(YEAR(AC3049)-YEAR(AB3049))*12+MONTH(AC3049)-MONTH(AB3049)+1,(AC3049-AB3049+1))</f>
        <v>31</v>
      </c>
      <c r="F3049" s="220" t="n">
        <f aca="false">E3049*SUM(P3049:Q3049)</f>
        <v>155000</v>
      </c>
      <c r="G3049" s="196" t="n">
        <v>1247857</v>
      </c>
      <c r="H3049" s="197" t="n">
        <v>37026.3984375</v>
      </c>
      <c r="I3049" s="0" t="s">
        <v>1383</v>
      </c>
      <c r="M3049" s="0" t="s">
        <v>927</v>
      </c>
      <c r="N3049" s="0" t="s">
        <v>1399</v>
      </c>
      <c r="O3049" s="0" t="s">
        <v>2960</v>
      </c>
      <c r="P3049" s="198" t="n">
        <v>5000</v>
      </c>
      <c r="S3049" s="0" t="s">
        <v>1343</v>
      </c>
      <c r="T3049" s="0" t="s">
        <v>772</v>
      </c>
      <c r="U3049" s="200" t="n">
        <v>0.4875</v>
      </c>
      <c r="V3049" s="0" t="s">
        <v>2861</v>
      </c>
      <c r="W3049" s="0" t="s">
        <v>1402</v>
      </c>
      <c r="X3049" s="0" t="s">
        <v>1403</v>
      </c>
      <c r="Y3049" s="0" t="s">
        <v>893</v>
      </c>
      <c r="Z3049" s="0" t="s">
        <v>573</v>
      </c>
      <c r="AA3049" s="0" t="s">
        <v>2961</v>
      </c>
      <c r="AB3049" s="197" t="n">
        <v>37165</v>
      </c>
      <c r="AC3049" s="197" t="n">
        <v>37195</v>
      </c>
      <c r="AD3049" s="0" t="n">
        <f aca="false">(AC3049-AB3049+1)*SUM(P3049:Q3049)</f>
        <v>155000</v>
      </c>
    </row>
    <row r="3050" customFormat="false" ht="12.75" hidden="false" customHeight="false" outlineLevel="0" collapsed="false">
      <c r="A3050" s="191" t="str">
        <f aca="false">B3050&amp;" "&amp;C3050&amp;" "&amp;D3050</f>
        <v>US Natural Gas Physical</v>
      </c>
      <c r="B3050" s="191" t="str">
        <f aca="false">IF((LEFT(N3050,2)="US"),"US","")</f>
        <v>US</v>
      </c>
      <c r="C3050" s="191" t="str">
        <f aca="false">M3050</f>
        <v>Natural Gas</v>
      </c>
      <c r="D3050" s="191" t="str">
        <f aca="false">IF(ISNUMBER(FIND("Phy",N3050))=TRUE(),"Physical","Financial")</f>
        <v>Physical</v>
      </c>
      <c r="E3050" s="191" t="n">
        <f aca="false">IF(VLOOKUP(S3050,'DD-Lookup'!$J$6:$L$50,3,FALSE())="Monthly",(YEAR(AC3050)-YEAR(AB3050))*12+MONTH(AC3050)-MONTH(AB3050)+1,(AC3050-AB3050+1))</f>
        <v>1</v>
      </c>
      <c r="F3050" s="220" t="n">
        <f aca="false">E3050*SUM(P3050:Q3050)</f>
        <v>5000</v>
      </c>
      <c r="G3050" s="196" t="n">
        <v>1247858</v>
      </c>
      <c r="H3050" s="197" t="n">
        <v>37026.3984722222</v>
      </c>
      <c r="I3050" s="0" t="s">
        <v>1352</v>
      </c>
      <c r="M3050" s="0" t="s">
        <v>927</v>
      </c>
      <c r="N3050" s="0" t="s">
        <v>1371</v>
      </c>
      <c r="O3050" s="0" t="s">
        <v>1436</v>
      </c>
      <c r="P3050" s="198" t="n">
        <v>5000</v>
      </c>
      <c r="S3050" s="0" t="s">
        <v>1343</v>
      </c>
      <c r="T3050" s="0" t="s">
        <v>772</v>
      </c>
      <c r="U3050" s="200" t="n">
        <v>4.325</v>
      </c>
      <c r="V3050" s="0" t="s">
        <v>2380</v>
      </c>
      <c r="W3050" s="0" t="s">
        <v>1424</v>
      </c>
      <c r="X3050" s="0" t="s">
        <v>1425</v>
      </c>
      <c r="Y3050" s="0" t="s">
        <v>1376</v>
      </c>
      <c r="Z3050" s="0" t="s">
        <v>573</v>
      </c>
      <c r="AA3050" s="0" t="n">
        <v>790350</v>
      </c>
      <c r="AB3050" s="197" t="n">
        <v>37027.875</v>
      </c>
      <c r="AC3050" s="197" t="n">
        <v>37027.875</v>
      </c>
    </row>
    <row r="3051" customFormat="false" ht="12.75" hidden="false" customHeight="false" outlineLevel="0" collapsed="false">
      <c r="A3051" s="191" t="str">
        <f aca="false">B3051&amp;" "&amp;C3051&amp;" "&amp;D3051</f>
        <v> Metals Financial</v>
      </c>
      <c r="B3051" s="191" t="str">
        <f aca="false">IF((LEFT(N3051,2)="US"),"US","")</f>
        <v/>
      </c>
      <c r="C3051" s="191" t="str">
        <f aca="false">M3051</f>
        <v>Metals</v>
      </c>
      <c r="D3051" s="191" t="str">
        <f aca="false">IF(ISNUMBER(FIND("Phy",N3051))=TRUE(),"Physical","Financial")</f>
        <v>Financial</v>
      </c>
      <c r="E3051" s="191" t="n">
        <f aca="false">IF(VLOOKUP(S3051,'DD-Lookup'!$J$6:$L$50,3,FALSE())="Monthly",(YEAR(AC3051)-YEAR(AB3051))*12+MONTH(AC3051)-MONTH(AB3051)+1,(AC3051-AB3051+1))</f>
        <v>1</v>
      </c>
      <c r="F3051" s="220" t="n">
        <f aca="false">E3051*SUM(P3051:Q3051)</f>
        <v>18</v>
      </c>
      <c r="G3051" s="196" t="n">
        <v>1247859</v>
      </c>
      <c r="H3051" s="197" t="n">
        <v>37026.3984837963</v>
      </c>
      <c r="I3051" s="0" t="s">
        <v>898</v>
      </c>
      <c r="M3051" s="0" t="s">
        <v>768</v>
      </c>
      <c r="N3051" s="0" t="s">
        <v>870</v>
      </c>
      <c r="O3051" s="0" t="s">
        <v>871</v>
      </c>
      <c r="Q3051" s="198" t="n">
        <v>18</v>
      </c>
      <c r="S3051" s="0" t="s">
        <v>771</v>
      </c>
      <c r="T3051" s="0" t="s">
        <v>772</v>
      </c>
      <c r="U3051" s="200" t="n">
        <v>1513</v>
      </c>
      <c r="V3051" s="0" t="s">
        <v>925</v>
      </c>
      <c r="W3051" s="0" t="s">
        <v>820</v>
      </c>
      <c r="X3051" s="0" t="s">
        <v>775</v>
      </c>
      <c r="Y3051" s="0" t="s">
        <v>776</v>
      </c>
      <c r="Z3051" s="0" t="s">
        <v>777</v>
      </c>
      <c r="AA3051" s="0" t="n">
        <v>2130006</v>
      </c>
    </row>
    <row r="3052" customFormat="false" ht="12.75" hidden="false" customHeight="false" outlineLevel="0" collapsed="false">
      <c r="A3052" s="191" t="str">
        <f aca="false">B3052&amp;" "&amp;C3052&amp;" "&amp;D3052</f>
        <v>US Natural Gas Financial</v>
      </c>
      <c r="B3052" s="191" t="str">
        <f aca="false">IF((LEFT(N3052,2)="US"),"US","")</f>
        <v>US</v>
      </c>
      <c r="C3052" s="191" t="str">
        <f aca="false">M3052</f>
        <v>Natural Gas</v>
      </c>
      <c r="D3052" s="191" t="str">
        <f aca="false">IF(ISNUMBER(FIND("Phy",N3052))=TRUE(),"Physical","Financial")</f>
        <v>Financial</v>
      </c>
      <c r="E3052" s="191" t="n">
        <f aca="false">IF(VLOOKUP(S3052,'DD-Lookup'!$J$6:$L$50,3,FALSE())="Monthly",(YEAR(AC3052)-YEAR(AB3052))*12+MONTH(AC3052)-MONTH(AB3052)+1,(AC3052-AB3052+1))</f>
        <v>30</v>
      </c>
      <c r="F3052" s="220" t="n">
        <f aca="false">E3052*SUM(P3052:Q3052)</f>
        <v>3000</v>
      </c>
      <c r="G3052" s="196" t="n">
        <v>1247861</v>
      </c>
      <c r="H3052" s="197" t="n">
        <v>37026.3984953704</v>
      </c>
      <c r="I3052" s="0" t="s">
        <v>633</v>
      </c>
      <c r="M3052" s="0" t="s">
        <v>927</v>
      </c>
      <c r="N3052" s="0" t="s">
        <v>1341</v>
      </c>
      <c r="O3052" s="0" t="s">
        <v>2762</v>
      </c>
      <c r="Q3052" s="198" t="n">
        <v>100</v>
      </c>
      <c r="S3052" s="0" t="s">
        <v>2060</v>
      </c>
      <c r="T3052" s="0" t="s">
        <v>772</v>
      </c>
      <c r="U3052" s="200" t="n">
        <v>4.49</v>
      </c>
      <c r="V3052" s="0" t="s">
        <v>1350</v>
      </c>
      <c r="W3052" s="0" t="s">
        <v>1345</v>
      </c>
      <c r="X3052" s="0" t="s">
        <v>1346</v>
      </c>
      <c r="Y3052" s="0" t="s">
        <v>893</v>
      </c>
      <c r="Z3052" s="0" t="s">
        <v>573</v>
      </c>
      <c r="AA3052" s="0" t="s">
        <v>2962</v>
      </c>
      <c r="AB3052" s="197" t="n">
        <v>37043.875</v>
      </c>
      <c r="AC3052" s="197" t="n">
        <v>37072.875</v>
      </c>
      <c r="AD3052" s="0" t="n">
        <f aca="false">(AC3052-AB3052+1)*SUM(P3052:Q3052)</f>
        <v>3000</v>
      </c>
    </row>
    <row r="3053" customFormat="false" ht="12.75" hidden="false" customHeight="false" outlineLevel="0" collapsed="false">
      <c r="A3053" s="191" t="str">
        <f aca="false">B3053&amp;" "&amp;C3053&amp;" "&amp;D3053</f>
        <v>US Natural Gas Financial</v>
      </c>
      <c r="B3053" s="191" t="str">
        <f aca="false">IF((LEFT(N3053,2)="US"),"US","")</f>
        <v>US</v>
      </c>
      <c r="C3053" s="191" t="str">
        <f aca="false">M3053</f>
        <v>Natural Gas</v>
      </c>
      <c r="D3053" s="191" t="str">
        <f aca="false">IF(ISNUMBER(FIND("Phy",N3053))=TRUE(),"Physical","Financial")</f>
        <v>Financial</v>
      </c>
      <c r="E3053" s="191" t="n">
        <f aca="false">IF(VLOOKUP(S3053,'DD-Lookup'!$J$6:$L$50,3,FALSE())="Monthly",(YEAR(AC3053)-YEAR(AB3053))*12+MONTH(AC3053)-MONTH(AB3053)+1,(AC3053-AB3053+1))</f>
        <v>31</v>
      </c>
      <c r="F3053" s="220" t="n">
        <f aca="false">E3053*SUM(P3053:Q3053)</f>
        <v>3100</v>
      </c>
      <c r="G3053" s="196" t="n">
        <v>1247862</v>
      </c>
      <c r="H3053" s="197" t="n">
        <v>37026.3984953704</v>
      </c>
      <c r="I3053" s="0" t="s">
        <v>633</v>
      </c>
      <c r="M3053" s="0" t="s">
        <v>927</v>
      </c>
      <c r="N3053" s="0" t="s">
        <v>1341</v>
      </c>
      <c r="O3053" s="0" t="s">
        <v>2764</v>
      </c>
      <c r="P3053" s="198" t="n">
        <v>100</v>
      </c>
      <c r="S3053" s="0" t="s">
        <v>2060</v>
      </c>
      <c r="T3053" s="0" t="s">
        <v>772</v>
      </c>
      <c r="U3053" s="200" t="n">
        <v>4.556</v>
      </c>
      <c r="V3053" s="0" t="s">
        <v>1350</v>
      </c>
      <c r="W3053" s="0" t="s">
        <v>1345</v>
      </c>
      <c r="X3053" s="0" t="s">
        <v>1346</v>
      </c>
      <c r="Y3053" s="0" t="s">
        <v>893</v>
      </c>
      <c r="Z3053" s="0" t="s">
        <v>573</v>
      </c>
      <c r="AA3053" s="0" t="s">
        <v>2963</v>
      </c>
      <c r="AB3053" s="197" t="n">
        <v>37073.875</v>
      </c>
      <c r="AC3053" s="197" t="n">
        <v>37103.875</v>
      </c>
      <c r="AD3053" s="0" t="n">
        <f aca="false">(AC3053-AB3053+1)*SUM(P3053:Q3053)</f>
        <v>3100</v>
      </c>
    </row>
    <row r="3054" customFormat="false" ht="12.75" hidden="false" customHeight="false" outlineLevel="0" collapsed="false">
      <c r="A3054" s="191" t="str">
        <f aca="false">B3054&amp;" "&amp;C3054&amp;" "&amp;D3054</f>
        <v>US Natural Gas Physical</v>
      </c>
      <c r="B3054" s="191" t="str">
        <f aca="false">IF((LEFT(N3054,2)="US"),"US","")</f>
        <v>US</v>
      </c>
      <c r="C3054" s="191" t="str">
        <f aca="false">M3054</f>
        <v>Natural Gas</v>
      </c>
      <c r="D3054" s="191" t="str">
        <f aca="false">IF(ISNUMBER(FIND("Phy",N3054))=TRUE(),"Physical","Financial")</f>
        <v>Physical</v>
      </c>
      <c r="E3054" s="191" t="n">
        <f aca="false">IF(VLOOKUP(S3054,'DD-Lookup'!$J$6:$L$50,3,FALSE())="Monthly",(YEAR(AC3054)-YEAR(AB3054))*12+MONTH(AC3054)-MONTH(AB3054)+1,(AC3054-AB3054+1))</f>
        <v>1</v>
      </c>
      <c r="F3054" s="220" t="n">
        <f aca="false">E3054*SUM(P3054:Q3054)</f>
        <v>5000</v>
      </c>
      <c r="G3054" s="196" t="n">
        <v>1247863</v>
      </c>
      <c r="H3054" s="197" t="n">
        <v>37026.3985069444</v>
      </c>
      <c r="I3054" s="0" t="s">
        <v>1717</v>
      </c>
      <c r="M3054" s="0" t="s">
        <v>927</v>
      </c>
      <c r="N3054" s="0" t="s">
        <v>1371</v>
      </c>
      <c r="O3054" s="0" t="s">
        <v>1673</v>
      </c>
      <c r="P3054" s="198" t="n">
        <v>5000</v>
      </c>
      <c r="S3054" s="0" t="s">
        <v>1343</v>
      </c>
      <c r="T3054" s="0" t="s">
        <v>772</v>
      </c>
      <c r="U3054" s="200" t="n">
        <v>4.95</v>
      </c>
      <c r="V3054" s="0" t="s">
        <v>1718</v>
      </c>
      <c r="W3054" s="0" t="s">
        <v>1675</v>
      </c>
      <c r="X3054" s="0" t="s">
        <v>1676</v>
      </c>
      <c r="Y3054" s="0" t="s">
        <v>1376</v>
      </c>
      <c r="Z3054" s="0" t="s">
        <v>573</v>
      </c>
      <c r="AA3054" s="0" t="n">
        <v>790351</v>
      </c>
      <c r="AB3054" s="197" t="n">
        <v>37027.875</v>
      </c>
      <c r="AC3054" s="197" t="n">
        <v>37027.875</v>
      </c>
    </row>
    <row r="3055" customFormat="false" ht="12.75" hidden="false" customHeight="false" outlineLevel="0" collapsed="false">
      <c r="A3055" s="191" t="str">
        <f aca="false">B3055&amp;" "&amp;C3055&amp;" "&amp;D3055</f>
        <v>US Crude Financial</v>
      </c>
      <c r="B3055" s="191" t="str">
        <f aca="false">IF((LEFT(N3055,2)="US"),"US","")</f>
        <v>US</v>
      </c>
      <c r="C3055" s="191" t="str">
        <f aca="false">M3055</f>
        <v>Crude</v>
      </c>
      <c r="D3055" s="191" t="str">
        <f aca="false">IF(ISNUMBER(FIND("Phy",N3055))=TRUE(),"Physical","Financial")</f>
        <v>Financial</v>
      </c>
      <c r="E3055" s="191" t="n">
        <f aca="false">IF(VLOOKUP(S3055,'DD-Lookup'!$J$6:$L$50,3,FALSE())="Monthly",(YEAR(AC3055)-YEAR(AB3055))*12+MONTH(AC3055)-MONTH(AB3055)+1,(AC3055-AB3055+1))</f>
        <v>1</v>
      </c>
      <c r="F3055" s="220" t="n">
        <f aca="false">E3055*SUM(P3055:Q3055)</f>
        <v>50000</v>
      </c>
      <c r="G3055" s="196" t="n">
        <v>1247864</v>
      </c>
      <c r="H3055" s="197" t="n">
        <v>37026.3985069444</v>
      </c>
      <c r="I3055" s="0" t="s">
        <v>1340</v>
      </c>
      <c r="M3055" s="0" t="s">
        <v>60</v>
      </c>
      <c r="N3055" s="0" t="s">
        <v>1138</v>
      </c>
      <c r="O3055" s="0" t="s">
        <v>1139</v>
      </c>
      <c r="P3055" s="198" t="n">
        <v>50000</v>
      </c>
      <c r="S3055" s="0" t="s">
        <v>1140</v>
      </c>
      <c r="T3055" s="0" t="s">
        <v>772</v>
      </c>
      <c r="U3055" s="200" t="n">
        <v>28.74</v>
      </c>
      <c r="V3055" s="0" t="s">
        <v>2361</v>
      </c>
      <c r="W3055" s="0" t="s">
        <v>1142</v>
      </c>
      <c r="X3055" s="0" t="s">
        <v>1143</v>
      </c>
      <c r="Y3055" s="0" t="s">
        <v>893</v>
      </c>
      <c r="Z3055" s="0" t="s">
        <v>573</v>
      </c>
      <c r="AA3055" s="0" t="s">
        <v>2964</v>
      </c>
      <c r="AB3055" s="197" t="n">
        <v>37043</v>
      </c>
      <c r="AC3055" s="197" t="n">
        <v>37072</v>
      </c>
    </row>
    <row r="3056" customFormat="false" ht="12.75" hidden="false" customHeight="false" outlineLevel="0" collapsed="false">
      <c r="A3056" s="191" t="str">
        <f aca="false">B3056&amp;" "&amp;C3056&amp;" "&amp;D3056</f>
        <v>US Natural Gas Physical</v>
      </c>
      <c r="B3056" s="191" t="str">
        <f aca="false">IF((LEFT(N3056,2)="US"),"US","")</f>
        <v>US</v>
      </c>
      <c r="C3056" s="191" t="str">
        <f aca="false">M3056</f>
        <v>Natural Gas</v>
      </c>
      <c r="D3056" s="191" t="str">
        <f aca="false">IF(ISNUMBER(FIND("Phy",N3056))=TRUE(),"Physical","Financial")</f>
        <v>Physical</v>
      </c>
      <c r="E3056" s="191" t="n">
        <f aca="false">IF(VLOOKUP(S3056,'DD-Lookup'!$J$6:$L$50,3,FALSE())="Monthly",(YEAR(AC3056)-YEAR(AB3056))*12+MONTH(AC3056)-MONTH(AB3056)+1,(AC3056-AB3056+1))</f>
        <v>1</v>
      </c>
      <c r="F3056" s="220" t="n">
        <f aca="false">E3056*SUM(P3056:Q3056)</f>
        <v>5000</v>
      </c>
      <c r="G3056" s="196" t="n">
        <v>1247865</v>
      </c>
      <c r="H3056" s="197" t="n">
        <v>37026.3985300926</v>
      </c>
      <c r="I3056" s="0" t="s">
        <v>2217</v>
      </c>
      <c r="M3056" s="0" t="s">
        <v>927</v>
      </c>
      <c r="N3056" s="0" t="s">
        <v>1371</v>
      </c>
      <c r="O3056" s="0" t="s">
        <v>1503</v>
      </c>
      <c r="P3056" s="198" t="n">
        <v>5000</v>
      </c>
      <c r="S3056" s="0" t="s">
        <v>1343</v>
      </c>
      <c r="T3056" s="0" t="s">
        <v>772</v>
      </c>
      <c r="U3056" s="200" t="n">
        <v>4.665</v>
      </c>
      <c r="V3056" s="0" t="s">
        <v>2771</v>
      </c>
      <c r="W3056" s="0" t="s">
        <v>1504</v>
      </c>
      <c r="X3056" s="0" t="s">
        <v>1505</v>
      </c>
      <c r="Y3056" s="0" t="s">
        <v>1376</v>
      </c>
      <c r="Z3056" s="0" t="s">
        <v>573</v>
      </c>
      <c r="AA3056" s="0" t="n">
        <v>790352</v>
      </c>
      <c r="AB3056" s="197" t="n">
        <v>37027.875</v>
      </c>
      <c r="AC3056" s="197" t="n">
        <v>37027.875</v>
      </c>
    </row>
    <row r="3057" customFormat="false" ht="12.75" hidden="false" customHeight="false" outlineLevel="0" collapsed="false">
      <c r="A3057" s="191" t="str">
        <f aca="false">B3057&amp;" "&amp;C3057&amp;" "&amp;D3057</f>
        <v>US Natural Gas Physical</v>
      </c>
      <c r="B3057" s="191" t="str">
        <f aca="false">IF((LEFT(N3057,2)="US"),"US","")</f>
        <v>US</v>
      </c>
      <c r="C3057" s="191" t="str">
        <f aca="false">M3057</f>
        <v>Natural Gas</v>
      </c>
      <c r="D3057" s="191" t="str">
        <f aca="false">IF(ISNUMBER(FIND("Phy",N3057))=TRUE(),"Physical","Financial")</f>
        <v>Physical</v>
      </c>
      <c r="E3057" s="191" t="n">
        <f aca="false">IF(VLOOKUP(S3057,'DD-Lookup'!$J$6:$L$50,3,FALSE())="Monthly",(YEAR(AC3057)-YEAR(AB3057))*12+MONTH(AC3057)-MONTH(AB3057)+1,(AC3057-AB3057+1))</f>
        <v>1</v>
      </c>
      <c r="F3057" s="220" t="n">
        <f aca="false">E3057*SUM(P3057:Q3057)</f>
        <v>2600</v>
      </c>
      <c r="G3057" s="196" t="n">
        <v>1247866</v>
      </c>
      <c r="H3057" s="197" t="n">
        <v>37026.3985416667</v>
      </c>
      <c r="I3057" s="0" t="s">
        <v>1219</v>
      </c>
      <c r="M3057" s="0" t="s">
        <v>927</v>
      </c>
      <c r="N3057" s="0" t="s">
        <v>1371</v>
      </c>
      <c r="O3057" s="0" t="s">
        <v>2095</v>
      </c>
      <c r="Q3057" s="198" t="n">
        <v>2600</v>
      </c>
      <c r="S3057" s="0" t="s">
        <v>1343</v>
      </c>
      <c r="T3057" s="0" t="s">
        <v>772</v>
      </c>
      <c r="U3057" s="200" t="n">
        <v>4.7</v>
      </c>
      <c r="V3057" s="0" t="s">
        <v>2172</v>
      </c>
      <c r="W3057" s="0" t="s">
        <v>1587</v>
      </c>
      <c r="X3057" s="0" t="s">
        <v>1588</v>
      </c>
      <c r="Y3057" s="0" t="s">
        <v>1376</v>
      </c>
      <c r="Z3057" s="0" t="s">
        <v>573</v>
      </c>
      <c r="AA3057" s="0" t="n">
        <v>790353</v>
      </c>
      <c r="AB3057" s="197" t="n">
        <v>37027.875</v>
      </c>
      <c r="AC3057" s="197" t="n">
        <v>37027.875</v>
      </c>
    </row>
    <row r="3058" customFormat="false" ht="12.75" hidden="false" customHeight="false" outlineLevel="0" collapsed="false">
      <c r="A3058" s="191" t="str">
        <f aca="false">B3058&amp;" "&amp;C3058&amp;" "&amp;D3058</f>
        <v>US Natural Gas Physical</v>
      </c>
      <c r="B3058" s="191" t="str">
        <f aca="false">IF((LEFT(N3058,2)="US"),"US","")</f>
        <v>US</v>
      </c>
      <c r="C3058" s="191" t="str">
        <f aca="false">M3058</f>
        <v>Natural Gas</v>
      </c>
      <c r="D3058" s="191" t="str">
        <f aca="false">IF(ISNUMBER(FIND("Phy",N3058))=TRUE(),"Physical","Financial")</f>
        <v>Physical</v>
      </c>
      <c r="E3058" s="191" t="n">
        <f aca="false">IF(VLOOKUP(S3058,'DD-Lookup'!$J$6:$L$50,3,FALSE())="Monthly",(YEAR(AC3058)-YEAR(AB3058))*12+MONTH(AC3058)-MONTH(AB3058)+1,(AC3058-AB3058+1))</f>
        <v>1</v>
      </c>
      <c r="F3058" s="220" t="n">
        <f aca="false">E3058*SUM(P3058:Q3058)</f>
        <v>5000</v>
      </c>
      <c r="G3058" s="196" t="n">
        <v>1247867</v>
      </c>
      <c r="H3058" s="197" t="n">
        <v>37026.3985648148</v>
      </c>
      <c r="I3058" s="0" t="s">
        <v>1368</v>
      </c>
      <c r="M3058" s="0" t="s">
        <v>927</v>
      </c>
      <c r="N3058" s="0" t="s">
        <v>1371</v>
      </c>
      <c r="O3058" s="0" t="s">
        <v>1689</v>
      </c>
      <c r="P3058" s="198" t="n">
        <v>5000</v>
      </c>
      <c r="S3058" s="0" t="s">
        <v>1343</v>
      </c>
      <c r="T3058" s="0" t="s">
        <v>772</v>
      </c>
      <c r="U3058" s="200" t="n">
        <v>6.25</v>
      </c>
      <c r="V3058" s="0" t="s">
        <v>2469</v>
      </c>
      <c r="W3058" s="0" t="s">
        <v>1675</v>
      </c>
      <c r="X3058" s="0" t="s">
        <v>1676</v>
      </c>
      <c r="Y3058" s="0" t="s">
        <v>1376</v>
      </c>
      <c r="Z3058" s="0" t="s">
        <v>573</v>
      </c>
      <c r="AA3058" s="0" t="n">
        <v>790354</v>
      </c>
      <c r="AB3058" s="197" t="n">
        <v>37027.875</v>
      </c>
      <c r="AC3058" s="197" t="n">
        <v>37027.875</v>
      </c>
    </row>
    <row r="3059" customFormat="false" ht="12.75" hidden="false" customHeight="false" outlineLevel="0" collapsed="false">
      <c r="A3059" s="191" t="str">
        <f aca="false">B3059&amp;" "&amp;C3059&amp;" "&amp;D3059</f>
        <v>US Natural Gas Physical</v>
      </c>
      <c r="B3059" s="191" t="str">
        <f aca="false">IF((LEFT(N3059,2)="US"),"US","")</f>
        <v>US</v>
      </c>
      <c r="C3059" s="191" t="str">
        <f aca="false">M3059</f>
        <v>Natural Gas</v>
      </c>
      <c r="D3059" s="191" t="str">
        <f aca="false">IF(ISNUMBER(FIND("Phy",N3059))=TRUE(),"Physical","Financial")</f>
        <v>Physical</v>
      </c>
      <c r="E3059" s="191" t="n">
        <f aca="false">IF(VLOOKUP(S3059,'DD-Lookup'!$J$6:$L$50,3,FALSE())="Monthly",(YEAR(AC3059)-YEAR(AB3059))*12+MONTH(AC3059)-MONTH(AB3059)+1,(AC3059-AB3059+1))</f>
        <v>1</v>
      </c>
      <c r="F3059" s="220" t="n">
        <f aca="false">E3059*SUM(P3059:Q3059)</f>
        <v>5000</v>
      </c>
      <c r="G3059" s="196" t="n">
        <v>1247868</v>
      </c>
      <c r="H3059" s="197" t="n">
        <v>37026.3986226852</v>
      </c>
      <c r="I3059" s="0" t="s">
        <v>1364</v>
      </c>
      <c r="M3059" s="0" t="s">
        <v>927</v>
      </c>
      <c r="N3059" s="0" t="s">
        <v>1371</v>
      </c>
      <c r="O3059" s="0" t="s">
        <v>1423</v>
      </c>
      <c r="P3059" s="198" t="n">
        <v>5000</v>
      </c>
      <c r="S3059" s="0" t="s">
        <v>1343</v>
      </c>
      <c r="T3059" s="0" t="s">
        <v>772</v>
      </c>
      <c r="U3059" s="200" t="n">
        <v>4.32</v>
      </c>
      <c r="V3059" s="0" t="s">
        <v>1598</v>
      </c>
      <c r="W3059" s="0" t="s">
        <v>1424</v>
      </c>
      <c r="X3059" s="0" t="s">
        <v>1425</v>
      </c>
      <c r="Y3059" s="0" t="s">
        <v>1376</v>
      </c>
      <c r="Z3059" s="0" t="s">
        <v>573</v>
      </c>
      <c r="AA3059" s="0" t="n">
        <v>790355</v>
      </c>
      <c r="AB3059" s="197" t="n">
        <v>37027.875</v>
      </c>
      <c r="AC3059" s="197" t="n">
        <v>37027.875</v>
      </c>
    </row>
    <row r="3060" customFormat="false" ht="12.75" hidden="false" customHeight="false" outlineLevel="0" collapsed="false">
      <c r="A3060" s="191" t="str">
        <f aca="false">B3060&amp;" "&amp;C3060&amp;" "&amp;D3060</f>
        <v>US Natural Gas Financial</v>
      </c>
      <c r="B3060" s="191" t="str">
        <f aca="false">IF((LEFT(N3060,2)="US"),"US","")</f>
        <v>US</v>
      </c>
      <c r="C3060" s="191" t="str">
        <f aca="false">M3060</f>
        <v>Natural Gas</v>
      </c>
      <c r="D3060" s="191" t="str">
        <f aca="false">IF(ISNUMBER(FIND("Phy",N3060))=TRUE(),"Physical","Financial")</f>
        <v>Financial</v>
      </c>
      <c r="E3060" s="191" t="n">
        <f aca="false">IF(VLOOKUP(S3060,'DD-Lookup'!$J$6:$L$50,3,FALSE())="Monthly",(YEAR(AC3060)-YEAR(AB3060))*12+MONTH(AC3060)-MONTH(AB3060)+1,(AC3060-AB3060+1))</f>
        <v>61</v>
      </c>
      <c r="F3060" s="220" t="n">
        <f aca="false">E3060*SUM(P3060:Q3060)</f>
        <v>305000</v>
      </c>
      <c r="G3060" s="196" t="n">
        <v>1247869</v>
      </c>
      <c r="H3060" s="197" t="n">
        <v>37026.3986342593</v>
      </c>
      <c r="I3060" s="0" t="s">
        <v>1228</v>
      </c>
      <c r="M3060" s="0" t="s">
        <v>927</v>
      </c>
      <c r="N3060" s="0" t="s">
        <v>1399</v>
      </c>
      <c r="O3060" s="0" t="s">
        <v>2111</v>
      </c>
      <c r="Q3060" s="198" t="n">
        <v>5000</v>
      </c>
      <c r="S3060" s="0" t="s">
        <v>1343</v>
      </c>
      <c r="T3060" s="0" t="s">
        <v>772</v>
      </c>
      <c r="U3060" s="200" t="n">
        <v>4.5</v>
      </c>
      <c r="V3060" s="0" t="s">
        <v>1610</v>
      </c>
      <c r="W3060" s="0" t="s">
        <v>1956</v>
      </c>
      <c r="X3060" s="0" t="s">
        <v>1957</v>
      </c>
      <c r="Y3060" s="0" t="s">
        <v>893</v>
      </c>
      <c r="Z3060" s="0" t="s">
        <v>573</v>
      </c>
      <c r="AA3060" s="0" t="s">
        <v>2965</v>
      </c>
      <c r="AB3060" s="197" t="n">
        <v>37196</v>
      </c>
      <c r="AC3060" s="197" t="n">
        <v>37256</v>
      </c>
      <c r="AD3060" s="0" t="n">
        <f aca="false">(AC3060-AB3060+1)*SUM(P3060:Q3060)</f>
        <v>305000</v>
      </c>
    </row>
    <row r="3061" customFormat="false" ht="12.75" hidden="false" customHeight="false" outlineLevel="0" collapsed="false">
      <c r="A3061" s="191" t="str">
        <f aca="false">B3061&amp;" "&amp;C3061&amp;" "&amp;D3061</f>
        <v> Metals Financial</v>
      </c>
      <c r="B3061" s="191" t="str">
        <f aca="false">IF((LEFT(N3061,2)="US"),"US","")</f>
        <v/>
      </c>
      <c r="C3061" s="191" t="str">
        <f aca="false">M3061</f>
        <v>Metals</v>
      </c>
      <c r="D3061" s="191" t="str">
        <f aca="false">IF(ISNUMBER(FIND("Phy",N3061))=TRUE(),"Physical","Financial")</f>
        <v>Financial</v>
      </c>
      <c r="E3061" s="191" t="n">
        <f aca="false">IF(VLOOKUP(S3061,'DD-Lookup'!$J$6:$L$50,3,FALSE())="Monthly",(YEAR(AC3061)-YEAR(AB3061))*12+MONTH(AC3061)-MONTH(AB3061)+1,(AC3061-AB3061+1))</f>
        <v>1</v>
      </c>
      <c r="F3061" s="220" t="n">
        <f aca="false">E3061*SUM(P3061:Q3061)</f>
        <v>16</v>
      </c>
      <c r="G3061" s="196" t="n">
        <v>1247870</v>
      </c>
      <c r="H3061" s="197" t="n">
        <v>37026.3986342593</v>
      </c>
      <c r="I3061" s="0" t="s">
        <v>616</v>
      </c>
      <c r="M3061" s="0" t="s">
        <v>768</v>
      </c>
      <c r="N3061" s="0" t="s">
        <v>997</v>
      </c>
      <c r="O3061" s="0" t="s">
        <v>998</v>
      </c>
      <c r="Q3061" s="198" t="n">
        <v>16</v>
      </c>
      <c r="S3061" s="0" t="s">
        <v>771</v>
      </c>
      <c r="T3061" s="0" t="s">
        <v>772</v>
      </c>
      <c r="U3061" s="200" t="n">
        <v>954.5</v>
      </c>
      <c r="V3061" s="0" t="s">
        <v>877</v>
      </c>
      <c r="W3061" s="0" t="s">
        <v>910</v>
      </c>
      <c r="X3061" s="0" t="s">
        <v>775</v>
      </c>
      <c r="Y3061" s="0" t="s">
        <v>776</v>
      </c>
      <c r="Z3061" s="0" t="s">
        <v>777</v>
      </c>
      <c r="AA3061" s="0" t="n">
        <v>2130008</v>
      </c>
    </row>
    <row r="3062" customFormat="false" ht="12.75" hidden="false" customHeight="false" outlineLevel="0" collapsed="false">
      <c r="A3062" s="191" t="str">
        <f aca="false">B3062&amp;" "&amp;C3062&amp;" "&amp;D3062</f>
        <v>US Natural Gas Financial</v>
      </c>
      <c r="B3062" s="191" t="str">
        <f aca="false">IF((LEFT(N3062,2)="US"),"US","")</f>
        <v>US</v>
      </c>
      <c r="C3062" s="191" t="str">
        <f aca="false">M3062</f>
        <v>Natural Gas</v>
      </c>
      <c r="D3062" s="191" t="str">
        <f aca="false">IF(ISNUMBER(FIND("Phy",N3062))=TRUE(),"Physical","Financial")</f>
        <v>Financial</v>
      </c>
      <c r="E3062" s="191" t="n">
        <f aca="false">IF(VLOOKUP(S3062,'DD-Lookup'!$J$6:$L$50,3,FALSE())="Monthly",(YEAR(AC3062)-YEAR(AB3062))*12+MONTH(AC3062)-MONTH(AB3062)+1,(AC3062-AB3062+1))</f>
        <v>90</v>
      </c>
      <c r="F3062" s="220" t="n">
        <f aca="false">E3062*SUM(P3062:Q3062)</f>
        <v>450000</v>
      </c>
      <c r="G3062" s="196" t="n">
        <v>1247871</v>
      </c>
      <c r="H3062" s="197" t="n">
        <v>37026.3986689815</v>
      </c>
      <c r="I3062" s="0" t="s">
        <v>1228</v>
      </c>
      <c r="M3062" s="0" t="s">
        <v>927</v>
      </c>
      <c r="N3062" s="0" t="s">
        <v>1399</v>
      </c>
      <c r="O3062" s="0" t="s">
        <v>2116</v>
      </c>
      <c r="Q3062" s="198" t="n">
        <v>5000</v>
      </c>
      <c r="S3062" s="0" t="s">
        <v>1343</v>
      </c>
      <c r="T3062" s="0" t="s">
        <v>772</v>
      </c>
      <c r="U3062" s="200" t="n">
        <v>3.5</v>
      </c>
      <c r="V3062" s="0" t="s">
        <v>1610</v>
      </c>
      <c r="W3062" s="0" t="s">
        <v>1956</v>
      </c>
      <c r="X3062" s="0" t="s">
        <v>1957</v>
      </c>
      <c r="Y3062" s="0" t="s">
        <v>893</v>
      </c>
      <c r="Z3062" s="0" t="s">
        <v>573</v>
      </c>
      <c r="AA3062" s="0" t="s">
        <v>2966</v>
      </c>
      <c r="AB3062" s="197" t="n">
        <v>37257</v>
      </c>
      <c r="AC3062" s="197" t="n">
        <v>37346</v>
      </c>
      <c r="AD3062" s="0" t="n">
        <f aca="false">(AC3062-AB3062+1)*SUM(P3062:Q3062)</f>
        <v>450000</v>
      </c>
    </row>
    <row r="3063" customFormat="false" ht="12.75" hidden="false" customHeight="false" outlineLevel="0" collapsed="false">
      <c r="A3063" s="191" t="str">
        <f aca="false">B3063&amp;" "&amp;C3063&amp;" "&amp;D3063</f>
        <v>US Natural Gas Physical</v>
      </c>
      <c r="B3063" s="191" t="str">
        <f aca="false">IF((LEFT(N3063,2)="US"),"US","")</f>
        <v>US</v>
      </c>
      <c r="C3063" s="191" t="str">
        <f aca="false">M3063</f>
        <v>Natural Gas</v>
      </c>
      <c r="D3063" s="191" t="str">
        <f aca="false">IF(ISNUMBER(FIND("Phy",N3063))=TRUE(),"Physical","Financial")</f>
        <v>Physical</v>
      </c>
      <c r="E3063" s="191" t="n">
        <f aca="false">IF(VLOOKUP(S3063,'DD-Lookup'!$J$6:$L$50,3,FALSE())="Monthly",(YEAR(AC3063)-YEAR(AB3063))*12+MONTH(AC3063)-MONTH(AB3063)+1,(AC3063-AB3063+1))</f>
        <v>1</v>
      </c>
      <c r="F3063" s="220" t="n">
        <f aca="false">E3063*SUM(P3063:Q3063)</f>
        <v>9113</v>
      </c>
      <c r="G3063" s="196" t="n">
        <v>1247872</v>
      </c>
      <c r="H3063" s="197" t="n">
        <v>37026.3986805556</v>
      </c>
      <c r="I3063" s="0" t="s">
        <v>2000</v>
      </c>
      <c r="M3063" s="0" t="s">
        <v>927</v>
      </c>
      <c r="N3063" s="0" t="s">
        <v>1371</v>
      </c>
      <c r="O3063" s="0" t="s">
        <v>1680</v>
      </c>
      <c r="Q3063" s="198" t="n">
        <v>9113</v>
      </c>
      <c r="S3063" s="0" t="s">
        <v>1343</v>
      </c>
      <c r="T3063" s="0" t="s">
        <v>772</v>
      </c>
      <c r="U3063" s="200" t="n">
        <v>4.335</v>
      </c>
      <c r="V3063" s="0" t="s">
        <v>2114</v>
      </c>
      <c r="W3063" s="0" t="s">
        <v>1682</v>
      </c>
      <c r="X3063" s="0" t="s">
        <v>1683</v>
      </c>
      <c r="Y3063" s="0" t="s">
        <v>1376</v>
      </c>
      <c r="Z3063" s="0" t="s">
        <v>573</v>
      </c>
      <c r="AA3063" s="0" t="n">
        <v>790356</v>
      </c>
      <c r="AB3063" s="197" t="n">
        <v>37027.875</v>
      </c>
      <c r="AC3063" s="197" t="n">
        <v>37027.875</v>
      </c>
    </row>
    <row r="3064" customFormat="false" ht="12.75" hidden="false" customHeight="false" outlineLevel="0" collapsed="false">
      <c r="A3064" s="191" t="str">
        <f aca="false">B3064&amp;" "&amp;C3064&amp;" "&amp;D3064</f>
        <v> Metals Financial</v>
      </c>
      <c r="B3064" s="191" t="str">
        <f aca="false">IF((LEFT(N3064,2)="US"),"US","")</f>
        <v/>
      </c>
      <c r="C3064" s="191" t="str">
        <f aca="false">M3064</f>
        <v>Metals</v>
      </c>
      <c r="D3064" s="191" t="str">
        <f aca="false">IF(ISNUMBER(FIND("Phy",N3064))=TRUE(),"Physical","Financial")</f>
        <v>Financial</v>
      </c>
      <c r="E3064" s="191" t="n">
        <f aca="false">IF(VLOOKUP(S3064,'DD-Lookup'!$J$6:$L$50,3,FALSE())="Monthly",(YEAR(AC3064)-YEAR(AB3064))*12+MONTH(AC3064)-MONTH(AB3064)+1,(AC3064-AB3064+1))</f>
        <v>1</v>
      </c>
      <c r="F3064" s="220" t="n">
        <f aca="false">E3064*SUM(P3064:Q3064)</f>
        <v>20</v>
      </c>
      <c r="G3064" s="196" t="n">
        <v>1247873</v>
      </c>
      <c r="H3064" s="197" t="n">
        <v>37026.3987152778</v>
      </c>
      <c r="I3064" s="0" t="s">
        <v>616</v>
      </c>
      <c r="M3064" s="0" t="s">
        <v>768</v>
      </c>
      <c r="N3064" s="0" t="s">
        <v>997</v>
      </c>
      <c r="O3064" s="0" t="s">
        <v>998</v>
      </c>
      <c r="Q3064" s="198" t="n">
        <v>20</v>
      </c>
      <c r="S3064" s="0" t="s">
        <v>771</v>
      </c>
      <c r="T3064" s="0" t="s">
        <v>772</v>
      </c>
      <c r="U3064" s="200" t="n">
        <v>955.5</v>
      </c>
      <c r="V3064" s="0" t="s">
        <v>877</v>
      </c>
      <c r="W3064" s="0" t="s">
        <v>910</v>
      </c>
      <c r="X3064" s="0" t="s">
        <v>775</v>
      </c>
      <c r="Y3064" s="0" t="s">
        <v>776</v>
      </c>
      <c r="Z3064" s="0" t="s">
        <v>777</v>
      </c>
      <c r="AA3064" s="0" t="n">
        <v>2130010</v>
      </c>
    </row>
    <row r="3065" customFormat="false" ht="12.75" hidden="false" customHeight="false" outlineLevel="0" collapsed="false">
      <c r="A3065" s="191" t="str">
        <f aca="false">B3065&amp;" "&amp;C3065&amp;" "&amp;D3065</f>
        <v>US Natural Gas Physical</v>
      </c>
      <c r="B3065" s="191" t="str">
        <f aca="false">IF((LEFT(N3065,2)="US"),"US","")</f>
        <v>US</v>
      </c>
      <c r="C3065" s="191" t="str">
        <f aca="false">M3065</f>
        <v>Natural Gas</v>
      </c>
      <c r="D3065" s="191" t="str">
        <f aca="false">IF(ISNUMBER(FIND("Phy",N3065))=TRUE(),"Physical","Financial")</f>
        <v>Physical</v>
      </c>
      <c r="E3065" s="191" t="n">
        <f aca="false">IF(VLOOKUP(S3065,'DD-Lookup'!$J$6:$L$50,3,FALSE())="Monthly",(YEAR(AC3065)-YEAR(AB3065))*12+MONTH(AC3065)-MONTH(AB3065)+1,(AC3065-AB3065+1))</f>
        <v>1</v>
      </c>
      <c r="F3065" s="220" t="n">
        <f aca="false">E3065*SUM(P3065:Q3065)</f>
        <v>5000</v>
      </c>
      <c r="G3065" s="196" t="n">
        <v>1247875</v>
      </c>
      <c r="H3065" s="197" t="n">
        <v>37026.3987384259</v>
      </c>
      <c r="I3065" s="0" t="s">
        <v>1492</v>
      </c>
      <c r="M3065" s="0" t="s">
        <v>927</v>
      </c>
      <c r="N3065" s="0" t="s">
        <v>1371</v>
      </c>
      <c r="O3065" s="0" t="s">
        <v>1665</v>
      </c>
      <c r="Q3065" s="198" t="n">
        <v>5000</v>
      </c>
      <c r="S3065" s="0" t="s">
        <v>1343</v>
      </c>
      <c r="T3065" s="0" t="s">
        <v>772</v>
      </c>
      <c r="U3065" s="200" t="n">
        <v>4.89</v>
      </c>
      <c r="V3065" s="0" t="s">
        <v>1494</v>
      </c>
      <c r="W3065" s="0" t="s">
        <v>1635</v>
      </c>
      <c r="X3065" s="0" t="s">
        <v>1636</v>
      </c>
      <c r="Y3065" s="0" t="s">
        <v>1376</v>
      </c>
      <c r="Z3065" s="0" t="s">
        <v>573</v>
      </c>
      <c r="AA3065" s="0" t="n">
        <v>790358</v>
      </c>
      <c r="AB3065" s="197" t="n">
        <v>37027.875</v>
      </c>
      <c r="AC3065" s="197" t="n">
        <v>37027.875</v>
      </c>
    </row>
    <row r="3066" customFormat="false" ht="12.75" hidden="false" customHeight="false" outlineLevel="0" collapsed="false">
      <c r="A3066" s="191" t="str">
        <f aca="false">B3066&amp;" "&amp;C3066&amp;" "&amp;D3066</f>
        <v>US Natural Gas Physical</v>
      </c>
      <c r="B3066" s="191" t="str">
        <f aca="false">IF((LEFT(N3066,2)="US"),"US","")</f>
        <v>US</v>
      </c>
      <c r="C3066" s="191" t="str">
        <f aca="false">M3066</f>
        <v>Natural Gas</v>
      </c>
      <c r="D3066" s="191" t="str">
        <f aca="false">IF(ISNUMBER(FIND("Phy",N3066))=TRUE(),"Physical","Financial")</f>
        <v>Physical</v>
      </c>
      <c r="E3066" s="191" t="n">
        <f aca="false">IF(VLOOKUP(S3066,'DD-Lookup'!$J$6:$L$50,3,FALSE())="Monthly",(YEAR(AC3066)-YEAR(AB3066))*12+MONTH(AC3066)-MONTH(AB3066)+1,(AC3066-AB3066+1))</f>
        <v>1</v>
      </c>
      <c r="F3066" s="220" t="n">
        <f aca="false">E3066*SUM(P3066:Q3066)</f>
        <v>10000</v>
      </c>
      <c r="G3066" s="196" t="n">
        <v>1247874</v>
      </c>
      <c r="H3066" s="197" t="n">
        <v>37026.3987384259</v>
      </c>
      <c r="I3066" s="0" t="s">
        <v>1661</v>
      </c>
      <c r="M3066" s="0" t="s">
        <v>927</v>
      </c>
      <c r="N3066" s="0" t="s">
        <v>1371</v>
      </c>
      <c r="O3066" s="0" t="s">
        <v>2146</v>
      </c>
      <c r="Q3066" s="198" t="n">
        <v>10000</v>
      </c>
      <c r="S3066" s="0" t="s">
        <v>1343</v>
      </c>
      <c r="T3066" s="0" t="s">
        <v>772</v>
      </c>
      <c r="U3066" s="200" t="n">
        <v>4.455</v>
      </c>
      <c r="V3066" s="0" t="s">
        <v>2298</v>
      </c>
      <c r="W3066" s="0" t="s">
        <v>1682</v>
      </c>
      <c r="X3066" s="0" t="s">
        <v>2147</v>
      </c>
      <c r="Y3066" s="0" t="s">
        <v>1376</v>
      </c>
      <c r="Z3066" s="0" t="s">
        <v>573</v>
      </c>
      <c r="AA3066" s="0" t="n">
        <v>790357</v>
      </c>
      <c r="AB3066" s="197" t="n">
        <v>37027.875</v>
      </c>
      <c r="AC3066" s="197" t="n">
        <v>37027.875</v>
      </c>
    </row>
    <row r="3067" customFormat="false" ht="12.75" hidden="false" customHeight="false" outlineLevel="0" collapsed="false">
      <c r="A3067" s="191" t="str">
        <f aca="false">B3067&amp;" "&amp;C3067&amp;" "&amp;D3067</f>
        <v>US Natural Gas Financial</v>
      </c>
      <c r="B3067" s="191" t="str">
        <f aca="false">IF((LEFT(N3067,2)="US"),"US","")</f>
        <v>US</v>
      </c>
      <c r="C3067" s="191" t="str">
        <f aca="false">M3067</f>
        <v>Natural Gas</v>
      </c>
      <c r="D3067" s="191" t="str">
        <f aca="false">IF(ISNUMBER(FIND("Phy",N3067))=TRUE(),"Physical","Financial")</f>
        <v>Financial</v>
      </c>
      <c r="E3067" s="191" t="n">
        <f aca="false">IF(VLOOKUP(S3067,'DD-Lookup'!$J$6:$L$50,3,FALSE())="Monthly",(YEAR(AC3067)-YEAR(AB3067))*12+MONTH(AC3067)-MONTH(AB3067)+1,(AC3067-AB3067+1))</f>
        <v>16</v>
      </c>
      <c r="F3067" s="220" t="n">
        <f aca="false">E3067*SUM(P3067:Q3067)</f>
        <v>240000</v>
      </c>
      <c r="G3067" s="196" t="n">
        <v>1247876</v>
      </c>
      <c r="H3067" s="197" t="n">
        <v>37026.39875</v>
      </c>
      <c r="I3067" s="0" t="s">
        <v>609</v>
      </c>
      <c r="M3067" s="0" t="s">
        <v>927</v>
      </c>
      <c r="N3067" s="0" t="s">
        <v>1341</v>
      </c>
      <c r="O3067" s="0" t="s">
        <v>1518</v>
      </c>
      <c r="P3067" s="198" t="n">
        <v>15000</v>
      </c>
      <c r="S3067" s="0" t="s">
        <v>1343</v>
      </c>
      <c r="T3067" s="0" t="s">
        <v>772</v>
      </c>
      <c r="U3067" s="200" t="n">
        <v>4.43</v>
      </c>
      <c r="V3067" s="0" t="s">
        <v>1519</v>
      </c>
      <c r="W3067" s="0" t="s">
        <v>1520</v>
      </c>
      <c r="X3067" s="0" t="s">
        <v>1521</v>
      </c>
      <c r="Y3067" s="0" t="s">
        <v>893</v>
      </c>
      <c r="Z3067" s="0" t="s">
        <v>573</v>
      </c>
      <c r="AA3067" s="0" t="s">
        <v>2967</v>
      </c>
      <c r="AB3067" s="197" t="n">
        <v>37027.875</v>
      </c>
      <c r="AC3067" s="197" t="n">
        <v>37042.875</v>
      </c>
      <c r="AD3067" s="0" t="n">
        <f aca="false">(AC3067-AB3067+1)*SUM(P3067:Q3067)</f>
        <v>240000</v>
      </c>
    </row>
    <row r="3068" customFormat="false" ht="12.75" hidden="false" customHeight="false" outlineLevel="0" collapsed="false">
      <c r="A3068" s="191" t="str">
        <f aca="false">B3068&amp;" "&amp;C3068&amp;" "&amp;D3068</f>
        <v>US Natural Gas Physical</v>
      </c>
      <c r="B3068" s="191" t="str">
        <f aca="false">IF((LEFT(N3068,2)="US"),"US","")</f>
        <v>US</v>
      </c>
      <c r="C3068" s="191" t="str">
        <f aca="false">M3068</f>
        <v>Natural Gas</v>
      </c>
      <c r="D3068" s="191" t="str">
        <f aca="false">IF(ISNUMBER(FIND("Phy",N3068))=TRUE(),"Physical","Financial")</f>
        <v>Physical</v>
      </c>
      <c r="E3068" s="191" t="n">
        <f aca="false">IF(VLOOKUP(S3068,'DD-Lookup'!$J$6:$L$50,3,FALSE())="Monthly",(YEAR(AC3068)-YEAR(AB3068))*12+MONTH(AC3068)-MONTH(AB3068)+1,(AC3068-AB3068+1))</f>
        <v>1</v>
      </c>
      <c r="F3068" s="220" t="n">
        <f aca="false">E3068*SUM(P3068:Q3068)</f>
        <v>5000</v>
      </c>
      <c r="G3068" s="196" t="n">
        <v>1247880</v>
      </c>
      <c r="H3068" s="197" t="n">
        <v>37026.3988657407</v>
      </c>
      <c r="I3068" s="0" t="s">
        <v>625</v>
      </c>
      <c r="M3068" s="0" t="s">
        <v>927</v>
      </c>
      <c r="N3068" s="0" t="s">
        <v>1371</v>
      </c>
      <c r="O3068" s="0" t="s">
        <v>1435</v>
      </c>
      <c r="P3068" s="198" t="n">
        <v>5000</v>
      </c>
      <c r="S3068" s="0" t="s">
        <v>1343</v>
      </c>
      <c r="T3068" s="0" t="s">
        <v>772</v>
      </c>
      <c r="U3068" s="200" t="n">
        <v>4.29</v>
      </c>
      <c r="V3068" s="0" t="s">
        <v>2610</v>
      </c>
      <c r="W3068" s="0" t="s">
        <v>1424</v>
      </c>
      <c r="X3068" s="0" t="s">
        <v>1425</v>
      </c>
      <c r="Y3068" s="0" t="s">
        <v>1376</v>
      </c>
      <c r="Z3068" s="0" t="s">
        <v>573</v>
      </c>
      <c r="AA3068" s="0" t="n">
        <v>790359</v>
      </c>
      <c r="AB3068" s="197" t="n">
        <v>37027.875</v>
      </c>
      <c r="AC3068" s="197" t="n">
        <v>37027.875</v>
      </c>
    </row>
    <row r="3069" customFormat="false" ht="12.75" hidden="false" customHeight="false" outlineLevel="0" collapsed="false">
      <c r="A3069" s="191" t="str">
        <f aca="false">B3069&amp;" "&amp;C3069&amp;" "&amp;D3069</f>
        <v>US Natural Gas Physical</v>
      </c>
      <c r="B3069" s="191" t="str">
        <f aca="false">IF((LEFT(N3069,2)="US"),"US","")</f>
        <v>US</v>
      </c>
      <c r="C3069" s="191" t="str">
        <f aca="false">M3069</f>
        <v>Natural Gas</v>
      </c>
      <c r="D3069" s="191" t="str">
        <f aca="false">IF(ISNUMBER(FIND("Phy",N3069))=TRUE(),"Physical","Financial")</f>
        <v>Physical</v>
      </c>
      <c r="E3069" s="191" t="n">
        <f aca="false">IF(VLOOKUP(S3069,'DD-Lookup'!$J$6:$L$50,3,FALSE())="Monthly",(YEAR(AC3069)-YEAR(AB3069))*12+MONTH(AC3069)-MONTH(AB3069)+1,(AC3069-AB3069+1))</f>
        <v>1</v>
      </c>
      <c r="F3069" s="220" t="n">
        <f aca="false">E3069*SUM(P3069:Q3069)</f>
        <v>10000</v>
      </c>
      <c r="G3069" s="196" t="n">
        <v>1247879</v>
      </c>
      <c r="H3069" s="197" t="n">
        <v>37026.3988657407</v>
      </c>
      <c r="I3069" s="0" t="s">
        <v>1364</v>
      </c>
      <c r="M3069" s="0" t="s">
        <v>927</v>
      </c>
      <c r="N3069" s="0" t="s">
        <v>1371</v>
      </c>
      <c r="O3069" s="0" t="s">
        <v>1553</v>
      </c>
      <c r="Q3069" s="198" t="n">
        <v>10000</v>
      </c>
      <c r="S3069" s="0" t="s">
        <v>1343</v>
      </c>
      <c r="T3069" s="0" t="s">
        <v>772</v>
      </c>
      <c r="U3069" s="200" t="n">
        <v>4.45</v>
      </c>
      <c r="V3069" s="0" t="s">
        <v>1598</v>
      </c>
      <c r="W3069" s="0" t="s">
        <v>1555</v>
      </c>
      <c r="X3069" s="0" t="s">
        <v>1556</v>
      </c>
      <c r="Y3069" s="0" t="s">
        <v>1376</v>
      </c>
      <c r="Z3069" s="0" t="s">
        <v>573</v>
      </c>
      <c r="AA3069" s="0" t="n">
        <v>790360</v>
      </c>
      <c r="AB3069" s="197" t="n">
        <v>37027.875</v>
      </c>
      <c r="AC3069" s="197" t="n">
        <v>37027.875</v>
      </c>
    </row>
    <row r="3070" customFormat="false" ht="12.75" hidden="false" customHeight="false" outlineLevel="0" collapsed="false">
      <c r="A3070" s="191" t="str">
        <f aca="false">B3070&amp;" "&amp;C3070&amp;" "&amp;D3070</f>
        <v>US Natural Gas Financial</v>
      </c>
      <c r="B3070" s="191" t="str">
        <f aca="false">IF((LEFT(N3070,2)="US"),"US","")</f>
        <v>US</v>
      </c>
      <c r="C3070" s="191" t="str">
        <f aca="false">M3070</f>
        <v>Natural Gas</v>
      </c>
      <c r="D3070" s="191" t="str">
        <f aca="false">IF(ISNUMBER(FIND("Phy",N3070))=TRUE(),"Physical","Financial")</f>
        <v>Financial</v>
      </c>
      <c r="E3070" s="191" t="n">
        <f aca="false">IF(VLOOKUP(S3070,'DD-Lookup'!$J$6:$L$50,3,FALSE())="Monthly",(YEAR(AC3070)-YEAR(AB3070))*12+MONTH(AC3070)-MONTH(AB3070)+1,(AC3070-AB3070+1))</f>
        <v>90</v>
      </c>
      <c r="F3070" s="220" t="n">
        <f aca="false">E3070*SUM(P3070:Q3070)</f>
        <v>450000</v>
      </c>
      <c r="G3070" s="196" t="n">
        <v>1247882</v>
      </c>
      <c r="H3070" s="197" t="n">
        <v>37026.3989236111</v>
      </c>
      <c r="I3070" s="0" t="s">
        <v>1383</v>
      </c>
      <c r="M3070" s="0" t="s">
        <v>927</v>
      </c>
      <c r="N3070" s="0" t="s">
        <v>1399</v>
      </c>
      <c r="O3070" s="0" t="s">
        <v>2116</v>
      </c>
      <c r="Q3070" s="198" t="n">
        <v>5000</v>
      </c>
      <c r="S3070" s="0" t="s">
        <v>1343</v>
      </c>
      <c r="T3070" s="0" t="s">
        <v>772</v>
      </c>
      <c r="U3070" s="200" t="n">
        <v>3.6</v>
      </c>
      <c r="V3070" s="0" t="s">
        <v>1991</v>
      </c>
      <c r="W3070" s="0" t="s">
        <v>1956</v>
      </c>
      <c r="X3070" s="0" t="s">
        <v>1957</v>
      </c>
      <c r="Y3070" s="0" t="s">
        <v>893</v>
      </c>
      <c r="Z3070" s="0" t="s">
        <v>573</v>
      </c>
      <c r="AA3070" s="0" t="s">
        <v>2968</v>
      </c>
      <c r="AB3070" s="197" t="n">
        <v>37257</v>
      </c>
      <c r="AC3070" s="197" t="n">
        <v>37346</v>
      </c>
      <c r="AD3070" s="0" t="n">
        <f aca="false">(AC3070-AB3070+1)*SUM(P3070:Q3070)</f>
        <v>450000</v>
      </c>
    </row>
    <row r="3071" customFormat="false" ht="12.75" hidden="false" customHeight="false" outlineLevel="0" collapsed="false">
      <c r="A3071" s="191" t="str">
        <f aca="false">B3071&amp;" "&amp;C3071&amp;" "&amp;D3071</f>
        <v>US Natural Gas Financial</v>
      </c>
      <c r="B3071" s="191" t="str">
        <f aca="false">IF((LEFT(N3071,2)="US"),"US","")</f>
        <v>US</v>
      </c>
      <c r="C3071" s="191" t="str">
        <f aca="false">M3071</f>
        <v>Natural Gas</v>
      </c>
      <c r="D3071" s="191" t="str">
        <f aca="false">IF(ISNUMBER(FIND("Phy",N3071))=TRUE(),"Physical","Financial")</f>
        <v>Financial</v>
      </c>
      <c r="E3071" s="191" t="n">
        <f aca="false">IF(VLOOKUP(S3071,'DD-Lookup'!$J$6:$L$50,3,FALSE())="Monthly",(YEAR(AC3071)-YEAR(AB3071))*12+MONTH(AC3071)-MONTH(AB3071)+1,(AC3071-AB3071+1))</f>
        <v>214</v>
      </c>
      <c r="F3071" s="220" t="n">
        <f aca="false">E3071*SUM(P3071:Q3071)</f>
        <v>1070000</v>
      </c>
      <c r="G3071" s="196" t="n">
        <v>1247883</v>
      </c>
      <c r="H3071" s="197" t="n">
        <v>37026.3989351852</v>
      </c>
      <c r="I3071" s="0" t="s">
        <v>1368</v>
      </c>
      <c r="M3071" s="0" t="s">
        <v>927</v>
      </c>
      <c r="N3071" s="0" t="s">
        <v>1399</v>
      </c>
      <c r="O3071" s="0" t="s">
        <v>2680</v>
      </c>
      <c r="Q3071" s="198" t="n">
        <v>5000</v>
      </c>
      <c r="S3071" s="0" t="s">
        <v>1343</v>
      </c>
      <c r="T3071" s="0" t="s">
        <v>772</v>
      </c>
      <c r="U3071" s="200" t="n">
        <v>1.55</v>
      </c>
      <c r="V3071" s="0" t="s">
        <v>1961</v>
      </c>
      <c r="W3071" s="0" t="s">
        <v>1956</v>
      </c>
      <c r="X3071" s="0" t="s">
        <v>1957</v>
      </c>
      <c r="Y3071" s="0" t="s">
        <v>893</v>
      </c>
      <c r="Z3071" s="0" t="s">
        <v>573</v>
      </c>
      <c r="AA3071" s="0" t="s">
        <v>2969</v>
      </c>
      <c r="AB3071" s="197" t="n">
        <v>37347</v>
      </c>
      <c r="AC3071" s="197" t="n">
        <v>37560</v>
      </c>
      <c r="AD3071" s="0" t="n">
        <f aca="false">(AC3071-AB3071+1)*SUM(P3071:Q3071)</f>
        <v>1070000</v>
      </c>
    </row>
    <row r="3072" customFormat="false" ht="12.75" hidden="false" customHeight="false" outlineLevel="0" collapsed="false">
      <c r="A3072" s="191" t="str">
        <f aca="false">B3072&amp;" "&amp;C3072&amp;" "&amp;D3072</f>
        <v>US Natural Gas Physical</v>
      </c>
      <c r="B3072" s="191" t="str">
        <f aca="false">IF((LEFT(N3072,2)="US"),"US","")</f>
        <v>US</v>
      </c>
      <c r="C3072" s="191" t="str">
        <f aca="false">M3072</f>
        <v>Natural Gas</v>
      </c>
      <c r="D3072" s="191" t="str">
        <f aca="false">IF(ISNUMBER(FIND("Phy",N3072))=TRUE(),"Physical","Financial")</f>
        <v>Physical</v>
      </c>
      <c r="E3072" s="191" t="n">
        <f aca="false">IF(VLOOKUP(S3072,'DD-Lookup'!$J$6:$L$50,3,FALSE())="Monthly",(YEAR(AC3072)-YEAR(AB3072))*12+MONTH(AC3072)-MONTH(AB3072)+1,(AC3072-AB3072+1))</f>
        <v>1</v>
      </c>
      <c r="F3072" s="220" t="n">
        <f aca="false">E3072*SUM(P3072:Q3072)</f>
        <v>5000</v>
      </c>
      <c r="G3072" s="196" t="n">
        <v>1247884</v>
      </c>
      <c r="H3072" s="197" t="n">
        <v>37026.3990162037</v>
      </c>
      <c r="I3072" s="0" t="s">
        <v>1664</v>
      </c>
      <c r="M3072" s="0" t="s">
        <v>927</v>
      </c>
      <c r="N3072" s="0" t="s">
        <v>1371</v>
      </c>
      <c r="O3072" s="0" t="s">
        <v>1689</v>
      </c>
      <c r="Q3072" s="198" t="n">
        <v>5000</v>
      </c>
      <c r="S3072" s="0" t="s">
        <v>1343</v>
      </c>
      <c r="T3072" s="0" t="s">
        <v>772</v>
      </c>
      <c r="U3072" s="200" t="n">
        <v>6.35</v>
      </c>
      <c r="V3072" s="0" t="s">
        <v>1708</v>
      </c>
      <c r="W3072" s="0" t="s">
        <v>1675</v>
      </c>
      <c r="X3072" s="0" t="s">
        <v>1676</v>
      </c>
      <c r="Y3072" s="0" t="s">
        <v>1376</v>
      </c>
      <c r="Z3072" s="0" t="s">
        <v>573</v>
      </c>
      <c r="AA3072" s="0" t="n">
        <v>790361</v>
      </c>
      <c r="AB3072" s="197" t="n">
        <v>37027.875</v>
      </c>
      <c r="AC3072" s="197" t="n">
        <v>37027.875</v>
      </c>
    </row>
    <row r="3073" customFormat="false" ht="12.75" hidden="false" customHeight="false" outlineLevel="0" collapsed="false">
      <c r="A3073" s="191" t="str">
        <f aca="false">B3073&amp;" "&amp;C3073&amp;" "&amp;D3073</f>
        <v> Natural Gas Physical</v>
      </c>
      <c r="B3073" s="191" t="str">
        <f aca="false">IF((LEFT(N3073,2)="US"),"US","")</f>
        <v/>
      </c>
      <c r="C3073" s="191" t="str">
        <f aca="false">M3073</f>
        <v>Natural Gas</v>
      </c>
      <c r="D3073" s="191" t="str">
        <f aca="false">IF(ISNUMBER(FIND("Phy",N3073))=TRUE(),"Physical","Financial")</f>
        <v>Physical</v>
      </c>
      <c r="E3073" s="191" t="n">
        <f aca="false">IF(VLOOKUP(S3073,'DD-Lookup'!$J$6:$L$50,3,FALSE())="Monthly",(YEAR(AC3073)-YEAR(AB3073))*12+MONTH(AC3073)-MONTH(AB3073)+1,(AC3073-AB3073+1))</f>
        <v>16</v>
      </c>
      <c r="F3073" s="220" t="n">
        <f aca="false">E3073*SUM(P3073:Q3073)</f>
        <v>80000</v>
      </c>
      <c r="G3073" s="196" t="n">
        <v>1247885</v>
      </c>
      <c r="H3073" s="197" t="n">
        <v>37026.3990856482</v>
      </c>
      <c r="I3073" s="0" t="s">
        <v>1340</v>
      </c>
      <c r="M3073" s="0" t="s">
        <v>927</v>
      </c>
      <c r="N3073" s="0" t="s">
        <v>1719</v>
      </c>
      <c r="O3073" s="0" t="s">
        <v>2484</v>
      </c>
      <c r="Q3073" s="198" t="n">
        <v>5000</v>
      </c>
      <c r="S3073" s="0" t="s">
        <v>327</v>
      </c>
      <c r="T3073" s="0" t="s">
        <v>1721</v>
      </c>
      <c r="U3073" s="200" t="n">
        <v>6.05</v>
      </c>
      <c r="V3073" s="0" t="s">
        <v>2881</v>
      </c>
      <c r="W3073" s="0" t="s">
        <v>2317</v>
      </c>
      <c r="X3073" s="0" t="s">
        <v>1724</v>
      </c>
      <c r="Y3073" s="0" t="s">
        <v>1376</v>
      </c>
      <c r="Z3073" s="0" t="s">
        <v>646</v>
      </c>
      <c r="AA3073" s="0" t="n">
        <v>790362</v>
      </c>
      <c r="AB3073" s="197" t="n">
        <v>37027.875</v>
      </c>
      <c r="AC3073" s="197" t="n">
        <v>37042.875</v>
      </c>
    </row>
    <row r="3074" customFormat="false" ht="12.75" hidden="false" customHeight="false" outlineLevel="0" collapsed="false">
      <c r="A3074" s="191" t="str">
        <f aca="false">B3074&amp;" "&amp;C3074&amp;" "&amp;D3074</f>
        <v>US Crude Financial</v>
      </c>
      <c r="B3074" s="191" t="str">
        <f aca="false">IF((LEFT(N3074,2)="US"),"US","")</f>
        <v>US</v>
      </c>
      <c r="C3074" s="191" t="str">
        <f aca="false">M3074</f>
        <v>Crude</v>
      </c>
      <c r="D3074" s="191" t="str">
        <f aca="false">IF(ISNUMBER(FIND("Phy",N3074))=TRUE(),"Physical","Financial")</f>
        <v>Financial</v>
      </c>
      <c r="E3074" s="191" t="n">
        <f aca="false">IF(VLOOKUP(S3074,'DD-Lookup'!$J$6:$L$50,3,FALSE())="Monthly",(YEAR(AC3074)-YEAR(AB3074))*12+MONTH(AC3074)-MONTH(AB3074)+1,(AC3074-AB3074+1))</f>
        <v>1</v>
      </c>
      <c r="F3074" s="220" t="n">
        <f aca="false">E3074*SUM(P3074:Q3074)</f>
        <v>50000</v>
      </c>
      <c r="G3074" s="196" t="n">
        <v>1247886</v>
      </c>
      <c r="H3074" s="197" t="n">
        <v>37026.3991087963</v>
      </c>
      <c r="I3074" s="0" t="s">
        <v>1340</v>
      </c>
      <c r="M3074" s="0" t="s">
        <v>60</v>
      </c>
      <c r="N3074" s="0" t="s">
        <v>1138</v>
      </c>
      <c r="O3074" s="0" t="s">
        <v>1139</v>
      </c>
      <c r="P3074" s="198" t="n">
        <v>50000</v>
      </c>
      <c r="S3074" s="0" t="s">
        <v>1140</v>
      </c>
      <c r="T3074" s="0" t="s">
        <v>772</v>
      </c>
      <c r="U3074" s="200" t="n">
        <v>28.7</v>
      </c>
      <c r="V3074" s="0" t="s">
        <v>2361</v>
      </c>
      <c r="W3074" s="0" t="s">
        <v>1142</v>
      </c>
      <c r="X3074" s="0" t="s">
        <v>1143</v>
      </c>
      <c r="Y3074" s="0" t="s">
        <v>893</v>
      </c>
      <c r="Z3074" s="0" t="s">
        <v>573</v>
      </c>
      <c r="AA3074" s="0" t="s">
        <v>2970</v>
      </c>
      <c r="AB3074" s="197" t="n">
        <v>37043</v>
      </c>
      <c r="AC3074" s="197" t="n">
        <v>37072</v>
      </c>
    </row>
    <row r="3075" customFormat="false" ht="12.75" hidden="false" customHeight="false" outlineLevel="0" collapsed="false">
      <c r="A3075" s="191" t="str">
        <f aca="false">B3075&amp;" "&amp;C3075&amp;" "&amp;D3075</f>
        <v> Power Physical</v>
      </c>
      <c r="B3075" s="191" t="str">
        <f aca="false">IF((LEFT(N3075,2)="US"),"US","")</f>
        <v/>
      </c>
      <c r="C3075" s="191" t="str">
        <f aca="false">M3075</f>
        <v>Power</v>
      </c>
      <c r="D3075" s="191" t="str">
        <f aca="false">IF(ISNUMBER(FIND("Phy",N3075))=TRUE(),"Physical","Financial")</f>
        <v>Physical</v>
      </c>
      <c r="E3075" s="191" t="n">
        <f aca="false">IF(VLOOKUP(S3075,'DD-Lookup'!$J$6:$L$50,3,FALSE())="Monthly",(YEAR(AC3075)-YEAR(AB3075))*12+MONTH(AC3075)-MONTH(AB3075)+1,(AC3075-AB3075+1))</f>
        <v>1</v>
      </c>
      <c r="F3075" s="220" t="n">
        <f aca="false">E3075*SUM(P3075:Q3075)</f>
        <v>25</v>
      </c>
      <c r="G3075" s="196" t="n">
        <v>1247887</v>
      </c>
      <c r="H3075" s="197" t="n">
        <v>37026.3991203704</v>
      </c>
      <c r="I3075" s="0" t="s">
        <v>842</v>
      </c>
      <c r="M3075" s="0" t="s">
        <v>72</v>
      </c>
      <c r="N3075" s="0" t="s">
        <v>822</v>
      </c>
      <c r="O3075" s="0" t="s">
        <v>2971</v>
      </c>
      <c r="P3075" s="198" t="n">
        <v>25</v>
      </c>
      <c r="S3075" s="0" t="s">
        <v>781</v>
      </c>
      <c r="T3075" s="0" t="s">
        <v>795</v>
      </c>
      <c r="U3075" s="200" t="n">
        <v>29.25</v>
      </c>
      <c r="V3075" s="0" t="s">
        <v>843</v>
      </c>
      <c r="W3075" s="0" t="s">
        <v>825</v>
      </c>
      <c r="X3075" s="0" t="s">
        <v>798</v>
      </c>
      <c r="Y3075" s="0" t="s">
        <v>799</v>
      </c>
      <c r="Z3075" s="0" t="s">
        <v>800</v>
      </c>
      <c r="AA3075" s="0" t="n">
        <v>102475.1</v>
      </c>
      <c r="AB3075" s="197" t="n">
        <v>37028.875</v>
      </c>
      <c r="AC3075" s="197" t="n">
        <v>37028.875</v>
      </c>
    </row>
    <row r="3076" customFormat="false" ht="12.75" hidden="false" customHeight="false" outlineLevel="0" collapsed="false">
      <c r="A3076" s="191" t="str">
        <f aca="false">B3076&amp;" "&amp;C3076&amp;" "&amp;D3076</f>
        <v>US Natural Gas Physical</v>
      </c>
      <c r="B3076" s="191" t="str">
        <f aca="false">IF((LEFT(N3076,2)="US"),"US","")</f>
        <v>US</v>
      </c>
      <c r="C3076" s="191" t="str">
        <f aca="false">M3076</f>
        <v>Natural Gas</v>
      </c>
      <c r="D3076" s="191" t="str">
        <f aca="false">IF(ISNUMBER(FIND("Phy",N3076))=TRUE(),"Physical","Financial")</f>
        <v>Physical</v>
      </c>
      <c r="E3076" s="191" t="n">
        <f aca="false">IF(VLOOKUP(S3076,'DD-Lookup'!$J$6:$L$50,3,FALSE())="Monthly",(YEAR(AC3076)-YEAR(AB3076))*12+MONTH(AC3076)-MONTH(AB3076)+1,(AC3076-AB3076+1))</f>
        <v>1</v>
      </c>
      <c r="F3076" s="220" t="n">
        <f aca="false">E3076*SUM(P3076:Q3076)</f>
        <v>10000</v>
      </c>
      <c r="G3076" s="196" t="n">
        <v>1247888</v>
      </c>
      <c r="H3076" s="197" t="n">
        <v>37026.3991666667</v>
      </c>
      <c r="I3076" s="0" t="s">
        <v>1430</v>
      </c>
      <c r="M3076" s="0" t="s">
        <v>927</v>
      </c>
      <c r="N3076" s="0" t="s">
        <v>1371</v>
      </c>
      <c r="O3076" s="0" t="s">
        <v>1372</v>
      </c>
      <c r="Q3076" s="198" t="n">
        <v>10000</v>
      </c>
      <c r="S3076" s="0" t="s">
        <v>1343</v>
      </c>
      <c r="T3076" s="0" t="s">
        <v>772</v>
      </c>
      <c r="U3076" s="200" t="n">
        <v>4.5375</v>
      </c>
      <c r="V3076" s="0" t="s">
        <v>1559</v>
      </c>
      <c r="W3076" s="0" t="s">
        <v>1374</v>
      </c>
      <c r="X3076" s="0" t="s">
        <v>1375</v>
      </c>
      <c r="Y3076" s="0" t="s">
        <v>1376</v>
      </c>
      <c r="Z3076" s="0" t="s">
        <v>573</v>
      </c>
      <c r="AA3076" s="0" t="n">
        <v>790363</v>
      </c>
      <c r="AB3076" s="197" t="n">
        <v>37027.875</v>
      </c>
      <c r="AC3076" s="197" t="n">
        <v>37027.875</v>
      </c>
    </row>
    <row r="3077" customFormat="false" ht="12.75" hidden="false" customHeight="false" outlineLevel="0" collapsed="false">
      <c r="A3077" s="191" t="str">
        <f aca="false">B3077&amp;" "&amp;C3077&amp;" "&amp;D3077</f>
        <v> Metals Financial</v>
      </c>
      <c r="B3077" s="191" t="str">
        <f aca="false">IF((LEFT(N3077,2)="US"),"US","")</f>
        <v/>
      </c>
      <c r="C3077" s="191" t="str">
        <f aca="false">M3077</f>
        <v>Metals</v>
      </c>
      <c r="D3077" s="191" t="str">
        <f aca="false">IF(ISNUMBER(FIND("Phy",N3077))=TRUE(),"Physical","Financial")</f>
        <v>Financial</v>
      </c>
      <c r="E3077" s="191" t="n">
        <f aca="false">IF(VLOOKUP(S3077,'DD-Lookup'!$J$6:$L$50,3,FALSE())="Monthly",(YEAR(AC3077)-YEAR(AB3077))*12+MONTH(AC3077)-MONTH(AB3077)+1,(AC3077-AB3077+1))</f>
        <v>1</v>
      </c>
      <c r="F3077" s="220" t="n">
        <f aca="false">E3077*SUM(P3077:Q3077)</f>
        <v>20</v>
      </c>
      <c r="G3077" s="196" t="n">
        <v>1247892</v>
      </c>
      <c r="H3077" s="197" t="n">
        <v>37026.3992592593</v>
      </c>
      <c r="I3077" s="0" t="s">
        <v>896</v>
      </c>
      <c r="M3077" s="0" t="s">
        <v>768</v>
      </c>
      <c r="N3077" s="0" t="s">
        <v>769</v>
      </c>
      <c r="O3077" s="0" t="s">
        <v>770</v>
      </c>
      <c r="P3077" s="198" t="n">
        <v>20</v>
      </c>
      <c r="S3077" s="0" t="s">
        <v>771</v>
      </c>
      <c r="T3077" s="0" t="s">
        <v>772</v>
      </c>
      <c r="U3077" s="200" t="n">
        <v>1674.5</v>
      </c>
      <c r="V3077" s="0" t="s">
        <v>996</v>
      </c>
      <c r="W3077" s="0" t="s">
        <v>965</v>
      </c>
      <c r="X3077" s="0" t="s">
        <v>775</v>
      </c>
      <c r="Y3077" s="0" t="s">
        <v>776</v>
      </c>
      <c r="Z3077" s="0" t="s">
        <v>777</v>
      </c>
      <c r="AA3077" s="0" t="n">
        <v>2130014</v>
      </c>
    </row>
    <row r="3078" customFormat="false" ht="12.75" hidden="false" customHeight="false" outlineLevel="0" collapsed="false">
      <c r="A3078" s="191" t="str">
        <f aca="false">B3078&amp;" "&amp;C3078&amp;" "&amp;D3078</f>
        <v> Metals Financial</v>
      </c>
      <c r="B3078" s="191" t="str">
        <f aca="false">IF((LEFT(N3078,2)="US"),"US","")</f>
        <v/>
      </c>
      <c r="C3078" s="191" t="str">
        <f aca="false">M3078</f>
        <v>Metals</v>
      </c>
      <c r="D3078" s="191" t="str">
        <f aca="false">IF(ISNUMBER(FIND("Phy",N3078))=TRUE(),"Physical","Financial")</f>
        <v>Financial</v>
      </c>
      <c r="E3078" s="191" t="n">
        <f aca="false">IF(VLOOKUP(S3078,'DD-Lookup'!$J$6:$L$50,3,FALSE())="Monthly",(YEAR(AC3078)-YEAR(AB3078))*12+MONTH(AC3078)-MONTH(AB3078)+1,(AC3078-AB3078+1))</f>
        <v>1</v>
      </c>
      <c r="F3078" s="220" t="n">
        <f aca="false">E3078*SUM(P3078:Q3078)</f>
        <v>20</v>
      </c>
      <c r="G3078" s="196" t="n">
        <v>1247891</v>
      </c>
      <c r="H3078" s="197" t="n">
        <v>37026.3992592593</v>
      </c>
      <c r="I3078" s="0" t="s">
        <v>896</v>
      </c>
      <c r="M3078" s="0" t="s">
        <v>768</v>
      </c>
      <c r="N3078" s="0" t="s">
        <v>769</v>
      </c>
      <c r="O3078" s="0" t="s">
        <v>2972</v>
      </c>
      <c r="Q3078" s="198" t="n">
        <v>20</v>
      </c>
      <c r="S3078" s="0" t="s">
        <v>771</v>
      </c>
      <c r="T3078" s="0" t="s">
        <v>772</v>
      </c>
      <c r="U3078" s="200" t="n">
        <v>1672</v>
      </c>
      <c r="V3078" s="0" t="s">
        <v>996</v>
      </c>
      <c r="W3078" s="0" t="s">
        <v>965</v>
      </c>
      <c r="X3078" s="0" t="s">
        <v>775</v>
      </c>
      <c r="Y3078" s="0" t="s">
        <v>776</v>
      </c>
      <c r="Z3078" s="0" t="s">
        <v>777</v>
      </c>
      <c r="AA3078" s="0" t="n">
        <v>2130012</v>
      </c>
      <c r="AB3078" s="197" t="n">
        <v>37090.6472222222</v>
      </c>
      <c r="AC3078" s="197" t="n">
        <v>37090.6472222222</v>
      </c>
    </row>
    <row r="3079" customFormat="false" ht="12.75" hidden="false" customHeight="false" outlineLevel="0" collapsed="false">
      <c r="A3079" s="191" t="str">
        <f aca="false">B3079&amp;" "&amp;C3079&amp;" "&amp;D3079</f>
        <v>US Natural Gas Physical</v>
      </c>
      <c r="B3079" s="191" t="str">
        <f aca="false">IF((LEFT(N3079,2)="US"),"US","")</f>
        <v>US</v>
      </c>
      <c r="C3079" s="191" t="str">
        <f aca="false">M3079</f>
        <v>Natural Gas</v>
      </c>
      <c r="D3079" s="191" t="str">
        <f aca="false">IF(ISNUMBER(FIND("Phy",N3079))=TRUE(),"Physical","Financial")</f>
        <v>Physical</v>
      </c>
      <c r="E3079" s="191" t="n">
        <f aca="false">IF(VLOOKUP(S3079,'DD-Lookup'!$J$6:$L$50,3,FALSE())="Monthly",(YEAR(AC3079)-YEAR(AB3079))*12+MONTH(AC3079)-MONTH(AB3079)+1,(AC3079-AB3079+1))</f>
        <v>1</v>
      </c>
      <c r="F3079" s="220" t="n">
        <f aca="false">E3079*SUM(P3079:Q3079)</f>
        <v>10000</v>
      </c>
      <c r="G3079" s="196" t="n">
        <v>1247893</v>
      </c>
      <c r="H3079" s="197" t="n">
        <v>37026.3992824074</v>
      </c>
      <c r="I3079" s="0" t="s">
        <v>1661</v>
      </c>
      <c r="M3079" s="0" t="s">
        <v>927</v>
      </c>
      <c r="N3079" s="0" t="s">
        <v>1371</v>
      </c>
      <c r="O3079" s="0" t="s">
        <v>1566</v>
      </c>
      <c r="P3079" s="198" t="n">
        <v>10000</v>
      </c>
      <c r="S3079" s="0" t="s">
        <v>1343</v>
      </c>
      <c r="T3079" s="0" t="s">
        <v>772</v>
      </c>
      <c r="U3079" s="200" t="n">
        <v>4.41</v>
      </c>
      <c r="V3079" s="0" t="s">
        <v>2166</v>
      </c>
      <c r="W3079" s="0" t="s">
        <v>1567</v>
      </c>
      <c r="X3079" s="0" t="s">
        <v>1568</v>
      </c>
      <c r="Y3079" s="0" t="s">
        <v>1376</v>
      </c>
      <c r="Z3079" s="0" t="s">
        <v>573</v>
      </c>
      <c r="AA3079" s="0" t="n">
        <v>790364</v>
      </c>
      <c r="AB3079" s="197" t="n">
        <v>37027.875</v>
      </c>
      <c r="AC3079" s="197" t="n">
        <v>37027.875</v>
      </c>
    </row>
    <row r="3080" customFormat="false" ht="12.75" hidden="false" customHeight="false" outlineLevel="0" collapsed="false">
      <c r="A3080" s="191" t="str">
        <f aca="false">B3080&amp;" "&amp;C3080&amp;" "&amp;D3080</f>
        <v>US Natural Gas Physical</v>
      </c>
      <c r="B3080" s="191" t="str">
        <f aca="false">IF((LEFT(N3080,2)="US"),"US","")</f>
        <v>US</v>
      </c>
      <c r="C3080" s="191" t="str">
        <f aca="false">M3080</f>
        <v>Natural Gas</v>
      </c>
      <c r="D3080" s="191" t="str">
        <f aca="false">IF(ISNUMBER(FIND("Phy",N3080))=TRUE(),"Physical","Financial")</f>
        <v>Physical</v>
      </c>
      <c r="E3080" s="191" t="n">
        <f aca="false">IF(VLOOKUP(S3080,'DD-Lookup'!$J$6:$L$50,3,FALSE())="Monthly",(YEAR(AC3080)-YEAR(AB3080))*12+MONTH(AC3080)-MONTH(AB3080)+1,(AC3080-AB3080+1))</f>
        <v>1</v>
      </c>
      <c r="F3080" s="220" t="n">
        <f aca="false">E3080*SUM(P3080:Q3080)</f>
        <v>25000</v>
      </c>
      <c r="G3080" s="196" t="n">
        <v>1247894</v>
      </c>
      <c r="H3080" s="197" t="n">
        <v>37026.3993171296</v>
      </c>
      <c r="I3080" s="0" t="s">
        <v>1976</v>
      </c>
      <c r="M3080" s="0" t="s">
        <v>927</v>
      </c>
      <c r="N3080" s="0" t="s">
        <v>1371</v>
      </c>
      <c r="O3080" s="0" t="s">
        <v>1553</v>
      </c>
      <c r="P3080" s="198" t="n">
        <v>25000</v>
      </c>
      <c r="S3080" s="0" t="s">
        <v>1343</v>
      </c>
      <c r="T3080" s="0" t="s">
        <v>772</v>
      </c>
      <c r="U3080" s="200" t="n">
        <v>4.44</v>
      </c>
      <c r="V3080" s="0" t="s">
        <v>2257</v>
      </c>
      <c r="W3080" s="0" t="s">
        <v>1555</v>
      </c>
      <c r="X3080" s="0" t="s">
        <v>1556</v>
      </c>
      <c r="Y3080" s="0" t="s">
        <v>1376</v>
      </c>
      <c r="Z3080" s="0" t="s">
        <v>573</v>
      </c>
      <c r="AA3080" s="0" t="n">
        <v>790365</v>
      </c>
      <c r="AB3080" s="197" t="n">
        <v>37027.875</v>
      </c>
      <c r="AC3080" s="197" t="n">
        <v>37027.875</v>
      </c>
    </row>
    <row r="3081" customFormat="false" ht="12.75" hidden="false" customHeight="false" outlineLevel="0" collapsed="false">
      <c r="A3081" s="191" t="str">
        <f aca="false">B3081&amp;" "&amp;C3081&amp;" "&amp;D3081</f>
        <v>US Natural Gas Physical</v>
      </c>
      <c r="B3081" s="191" t="str">
        <f aca="false">IF((LEFT(N3081,2)="US"),"US","")</f>
        <v>US</v>
      </c>
      <c r="C3081" s="191" t="str">
        <f aca="false">M3081</f>
        <v>Natural Gas</v>
      </c>
      <c r="D3081" s="191" t="str">
        <f aca="false">IF(ISNUMBER(FIND("Phy",N3081))=TRUE(),"Physical","Financial")</f>
        <v>Physical</v>
      </c>
      <c r="E3081" s="191" t="n">
        <f aca="false">IF(VLOOKUP(S3081,'DD-Lookup'!$J$6:$L$50,3,FALSE())="Monthly",(YEAR(AC3081)-YEAR(AB3081))*12+MONTH(AC3081)-MONTH(AB3081)+1,(AC3081-AB3081+1))</f>
        <v>1</v>
      </c>
      <c r="F3081" s="220" t="n">
        <f aca="false">E3081*SUM(P3081:Q3081)</f>
        <v>20000</v>
      </c>
      <c r="G3081" s="196" t="n">
        <v>1247895</v>
      </c>
      <c r="H3081" s="197" t="n">
        <v>37026.3993402778</v>
      </c>
      <c r="I3081" s="0" t="s">
        <v>1251</v>
      </c>
      <c r="M3081" s="0" t="s">
        <v>927</v>
      </c>
      <c r="N3081" s="0" t="s">
        <v>1371</v>
      </c>
      <c r="O3081" s="0" t="s">
        <v>2095</v>
      </c>
      <c r="P3081" s="198" t="n">
        <v>20000</v>
      </c>
      <c r="S3081" s="0" t="s">
        <v>1343</v>
      </c>
      <c r="T3081" s="0" t="s">
        <v>772</v>
      </c>
      <c r="U3081" s="200" t="n">
        <v>4.67</v>
      </c>
      <c r="V3081" s="0" t="s">
        <v>1937</v>
      </c>
      <c r="W3081" s="0" t="s">
        <v>1587</v>
      </c>
      <c r="X3081" s="0" t="s">
        <v>1588</v>
      </c>
      <c r="Y3081" s="0" t="s">
        <v>1376</v>
      </c>
      <c r="Z3081" s="0" t="s">
        <v>573</v>
      </c>
      <c r="AA3081" s="0" t="n">
        <v>790366</v>
      </c>
      <c r="AB3081" s="197" t="n">
        <v>37027.875</v>
      </c>
      <c r="AC3081" s="197" t="n">
        <v>37027.875</v>
      </c>
    </row>
    <row r="3082" customFormat="false" ht="12.75" hidden="false" customHeight="false" outlineLevel="0" collapsed="false">
      <c r="A3082" s="191" t="str">
        <f aca="false">B3082&amp;" "&amp;C3082&amp;" "&amp;D3082</f>
        <v>US Natural Gas Physical</v>
      </c>
      <c r="B3082" s="191" t="str">
        <f aca="false">IF((LEFT(N3082,2)="US"),"US","")</f>
        <v>US</v>
      </c>
      <c r="C3082" s="191" t="str">
        <f aca="false">M3082</f>
        <v>Natural Gas</v>
      </c>
      <c r="D3082" s="191" t="str">
        <f aca="false">IF(ISNUMBER(FIND("Phy",N3082))=TRUE(),"Physical","Financial")</f>
        <v>Physical</v>
      </c>
      <c r="E3082" s="191" t="n">
        <f aca="false">IF(VLOOKUP(S3082,'DD-Lookup'!$J$6:$L$50,3,FALSE())="Monthly",(YEAR(AC3082)-YEAR(AB3082))*12+MONTH(AC3082)-MONTH(AB3082)+1,(AC3082-AB3082+1))</f>
        <v>1</v>
      </c>
      <c r="F3082" s="220" t="n">
        <f aca="false">E3082*SUM(P3082:Q3082)</f>
        <v>3028</v>
      </c>
      <c r="G3082" s="196" t="n">
        <v>1247896</v>
      </c>
      <c r="H3082" s="197" t="n">
        <v>37026.3993518519</v>
      </c>
      <c r="I3082" s="0" t="s">
        <v>1492</v>
      </c>
      <c r="M3082" s="0" t="s">
        <v>927</v>
      </c>
      <c r="N3082" s="0" t="s">
        <v>1371</v>
      </c>
      <c r="O3082" s="0" t="s">
        <v>1433</v>
      </c>
      <c r="Q3082" s="198" t="n">
        <v>3028</v>
      </c>
      <c r="S3082" s="0" t="s">
        <v>1343</v>
      </c>
      <c r="T3082" s="0" t="s">
        <v>772</v>
      </c>
      <c r="U3082" s="200" t="n">
        <v>4.325</v>
      </c>
      <c r="V3082" s="0" t="s">
        <v>1539</v>
      </c>
      <c r="W3082" s="0" t="s">
        <v>1424</v>
      </c>
      <c r="X3082" s="0" t="s">
        <v>1425</v>
      </c>
      <c r="Y3082" s="0" t="s">
        <v>1376</v>
      </c>
      <c r="Z3082" s="0" t="s">
        <v>573</v>
      </c>
      <c r="AA3082" s="0" t="n">
        <v>790367</v>
      </c>
      <c r="AB3082" s="197" t="n">
        <v>37027.875</v>
      </c>
      <c r="AC3082" s="197" t="n">
        <v>37027.875</v>
      </c>
    </row>
    <row r="3083" customFormat="false" ht="12.75" hidden="false" customHeight="false" outlineLevel="0" collapsed="false">
      <c r="A3083" s="191" t="str">
        <f aca="false">B3083&amp;" "&amp;C3083&amp;" "&amp;D3083</f>
        <v>US Natural Gas Physical</v>
      </c>
      <c r="B3083" s="191" t="str">
        <f aca="false">IF((LEFT(N3083,2)="US"),"US","")</f>
        <v>US</v>
      </c>
      <c r="C3083" s="191" t="str">
        <f aca="false">M3083</f>
        <v>Natural Gas</v>
      </c>
      <c r="D3083" s="191" t="str">
        <f aca="false">IF(ISNUMBER(FIND("Phy",N3083))=TRUE(),"Physical","Financial")</f>
        <v>Physical</v>
      </c>
      <c r="E3083" s="191" t="n">
        <f aca="false">IF(VLOOKUP(S3083,'DD-Lookup'!$J$6:$L$50,3,FALSE())="Monthly",(YEAR(AC3083)-YEAR(AB3083))*12+MONTH(AC3083)-MONTH(AB3083)+1,(AC3083-AB3083+1))</f>
        <v>1</v>
      </c>
      <c r="F3083" s="220" t="n">
        <f aca="false">E3083*SUM(P3083:Q3083)</f>
        <v>10000</v>
      </c>
      <c r="G3083" s="196" t="n">
        <v>1247897</v>
      </c>
      <c r="H3083" s="197" t="n">
        <v>37026.3993865741</v>
      </c>
      <c r="I3083" s="0" t="s">
        <v>609</v>
      </c>
      <c r="M3083" s="0" t="s">
        <v>927</v>
      </c>
      <c r="N3083" s="0" t="s">
        <v>1371</v>
      </c>
      <c r="O3083" s="0" t="s">
        <v>2038</v>
      </c>
      <c r="Q3083" s="198" t="n">
        <v>10000</v>
      </c>
      <c r="S3083" s="0" t="s">
        <v>1343</v>
      </c>
      <c r="T3083" s="0" t="s">
        <v>772</v>
      </c>
      <c r="U3083" s="200" t="n">
        <v>4.425</v>
      </c>
      <c r="V3083" s="0" t="s">
        <v>1861</v>
      </c>
      <c r="W3083" s="0" t="s">
        <v>1555</v>
      </c>
      <c r="X3083" s="0" t="s">
        <v>1556</v>
      </c>
      <c r="Y3083" s="0" t="s">
        <v>1376</v>
      </c>
      <c r="Z3083" s="0" t="s">
        <v>573</v>
      </c>
      <c r="AA3083" s="0" t="n">
        <v>790368</v>
      </c>
      <c r="AB3083" s="197" t="n">
        <v>37027.875</v>
      </c>
      <c r="AC3083" s="197" t="n">
        <v>37027.875</v>
      </c>
    </row>
    <row r="3084" customFormat="false" ht="12.75" hidden="false" customHeight="false" outlineLevel="0" collapsed="false">
      <c r="A3084" s="191" t="str">
        <f aca="false">B3084&amp;" "&amp;C3084&amp;" "&amp;D3084</f>
        <v> Metals Financial</v>
      </c>
      <c r="B3084" s="191" t="str">
        <f aca="false">IF((LEFT(N3084,2)="US"),"US","")</f>
        <v/>
      </c>
      <c r="C3084" s="191" t="str">
        <f aca="false">M3084</f>
        <v>Metals</v>
      </c>
      <c r="D3084" s="191" t="str">
        <f aca="false">IF(ISNUMBER(FIND("Phy",N3084))=TRUE(),"Physical","Financial")</f>
        <v>Financial</v>
      </c>
      <c r="E3084" s="191" t="n">
        <f aca="false">IF(VLOOKUP(S3084,'DD-Lookup'!$J$6:$L$50,3,FALSE())="Monthly",(YEAR(AC3084)-YEAR(AB3084))*12+MONTH(AC3084)-MONTH(AB3084)+1,(AC3084-AB3084+1))</f>
        <v>1</v>
      </c>
      <c r="F3084" s="220" t="n">
        <f aca="false">E3084*SUM(P3084:Q3084)</f>
        <v>20</v>
      </c>
      <c r="G3084" s="196" t="n">
        <v>1247898</v>
      </c>
      <c r="H3084" s="197" t="n">
        <v>37026.3994444445</v>
      </c>
      <c r="I3084" s="0" t="s">
        <v>616</v>
      </c>
      <c r="M3084" s="0" t="s">
        <v>768</v>
      </c>
      <c r="N3084" s="0" t="s">
        <v>870</v>
      </c>
      <c r="O3084" s="0" t="s">
        <v>871</v>
      </c>
      <c r="P3084" s="198" t="n">
        <v>20</v>
      </c>
      <c r="S3084" s="0" t="s">
        <v>771</v>
      </c>
      <c r="T3084" s="0" t="s">
        <v>772</v>
      </c>
      <c r="U3084" s="200" t="n">
        <v>1513</v>
      </c>
      <c r="V3084" s="0" t="s">
        <v>878</v>
      </c>
      <c r="W3084" s="0" t="s">
        <v>820</v>
      </c>
      <c r="X3084" s="0" t="s">
        <v>775</v>
      </c>
      <c r="Y3084" s="0" t="s">
        <v>776</v>
      </c>
      <c r="Z3084" s="0" t="s">
        <v>777</v>
      </c>
      <c r="AA3084" s="0" t="n">
        <v>2130016</v>
      </c>
    </row>
    <row r="3085" customFormat="false" ht="12.75" hidden="false" customHeight="false" outlineLevel="0" collapsed="false">
      <c r="A3085" s="191" t="str">
        <f aca="false">B3085&amp;" "&amp;C3085&amp;" "&amp;D3085</f>
        <v>US Natural Gas Physical</v>
      </c>
      <c r="B3085" s="191" t="str">
        <f aca="false">IF((LEFT(N3085,2)="US"),"US","")</f>
        <v>US</v>
      </c>
      <c r="C3085" s="191" t="str">
        <f aca="false">M3085</f>
        <v>Natural Gas</v>
      </c>
      <c r="D3085" s="191" t="str">
        <f aca="false">IF(ISNUMBER(FIND("Phy",N3085))=TRUE(),"Physical","Financial")</f>
        <v>Physical</v>
      </c>
      <c r="E3085" s="191" t="n">
        <f aca="false">IF(VLOOKUP(S3085,'DD-Lookup'!$J$6:$L$50,3,FALSE())="Monthly",(YEAR(AC3085)-YEAR(AB3085))*12+MONTH(AC3085)-MONTH(AB3085)+1,(AC3085-AB3085+1))</f>
        <v>1</v>
      </c>
      <c r="F3085" s="220" t="n">
        <f aca="false">E3085*SUM(P3085:Q3085)</f>
        <v>2700</v>
      </c>
      <c r="G3085" s="196" t="n">
        <v>1247899</v>
      </c>
      <c r="H3085" s="197" t="n">
        <v>37026.3995486111</v>
      </c>
      <c r="I3085" s="0" t="s">
        <v>1661</v>
      </c>
      <c r="M3085" s="0" t="s">
        <v>927</v>
      </c>
      <c r="N3085" s="0" t="s">
        <v>1371</v>
      </c>
      <c r="O3085" s="0" t="s">
        <v>1503</v>
      </c>
      <c r="Q3085" s="198" t="n">
        <v>2700</v>
      </c>
      <c r="S3085" s="0" t="s">
        <v>1343</v>
      </c>
      <c r="T3085" s="0" t="s">
        <v>772</v>
      </c>
      <c r="U3085" s="200" t="n">
        <v>4.67</v>
      </c>
      <c r="V3085" s="0" t="s">
        <v>2499</v>
      </c>
      <c r="W3085" s="0" t="s">
        <v>1504</v>
      </c>
      <c r="X3085" s="0" t="s">
        <v>1505</v>
      </c>
      <c r="Y3085" s="0" t="s">
        <v>1376</v>
      </c>
      <c r="Z3085" s="0" t="s">
        <v>573</v>
      </c>
      <c r="AA3085" s="0" t="n">
        <v>790369</v>
      </c>
      <c r="AB3085" s="197" t="n">
        <v>37027.875</v>
      </c>
      <c r="AC3085" s="197" t="n">
        <v>37027.875</v>
      </c>
    </row>
    <row r="3086" customFormat="false" ht="12.75" hidden="false" customHeight="false" outlineLevel="0" collapsed="false">
      <c r="A3086" s="191" t="str">
        <f aca="false">B3086&amp;" "&amp;C3086&amp;" "&amp;D3086</f>
        <v> Metals Financial</v>
      </c>
      <c r="B3086" s="191" t="str">
        <f aca="false">IF((LEFT(N3086,2)="US"),"US","")</f>
        <v/>
      </c>
      <c r="C3086" s="191" t="str">
        <f aca="false">M3086</f>
        <v>Metals</v>
      </c>
      <c r="D3086" s="191" t="str">
        <f aca="false">IF(ISNUMBER(FIND("Phy",N3086))=TRUE(),"Physical","Financial")</f>
        <v>Financial</v>
      </c>
      <c r="E3086" s="191" t="n">
        <f aca="false">IF(VLOOKUP(S3086,'DD-Lookup'!$J$6:$L$50,3,FALSE())="Monthly",(YEAR(AC3086)-YEAR(AB3086))*12+MONTH(AC3086)-MONTH(AB3086)+1,(AC3086-AB3086+1))</f>
        <v>1</v>
      </c>
      <c r="F3086" s="220" t="n">
        <f aca="false">E3086*SUM(P3086:Q3086)</f>
        <v>10</v>
      </c>
      <c r="G3086" s="196" t="n">
        <v>1247900</v>
      </c>
      <c r="H3086" s="197" t="n">
        <v>37026.3995717593</v>
      </c>
      <c r="I3086" s="0" t="s">
        <v>905</v>
      </c>
      <c r="M3086" s="0" t="s">
        <v>768</v>
      </c>
      <c r="N3086" s="0" t="s">
        <v>769</v>
      </c>
      <c r="O3086" s="0" t="s">
        <v>770</v>
      </c>
      <c r="Q3086" s="198" t="n">
        <v>10</v>
      </c>
      <c r="S3086" s="0" t="s">
        <v>771</v>
      </c>
      <c r="T3086" s="0" t="s">
        <v>772</v>
      </c>
      <c r="U3086" s="200" t="n">
        <v>1676</v>
      </c>
      <c r="V3086" s="0" t="s">
        <v>978</v>
      </c>
      <c r="W3086" s="0" t="s">
        <v>820</v>
      </c>
      <c r="X3086" s="0" t="s">
        <v>775</v>
      </c>
      <c r="Y3086" s="0" t="s">
        <v>776</v>
      </c>
      <c r="Z3086" s="0" t="s">
        <v>777</v>
      </c>
      <c r="AA3086" s="0" t="n">
        <v>2130018</v>
      </c>
    </row>
    <row r="3087" customFormat="false" ht="12.75" hidden="false" customHeight="false" outlineLevel="0" collapsed="false">
      <c r="A3087" s="191" t="str">
        <f aca="false">B3087&amp;" "&amp;C3087&amp;" "&amp;D3087</f>
        <v>US Natural Gas Physical</v>
      </c>
      <c r="B3087" s="191" t="str">
        <f aca="false">IF((LEFT(N3087,2)="US"),"US","")</f>
        <v>US</v>
      </c>
      <c r="C3087" s="191" t="str">
        <f aca="false">M3087</f>
        <v>Natural Gas</v>
      </c>
      <c r="D3087" s="191" t="str">
        <f aca="false">IF(ISNUMBER(FIND("Phy",N3087))=TRUE(),"Physical","Financial")</f>
        <v>Physical</v>
      </c>
      <c r="E3087" s="191" t="n">
        <f aca="false">IF(VLOOKUP(S3087,'DD-Lookup'!$J$6:$L$50,3,FALSE())="Monthly",(YEAR(AC3087)-YEAR(AB3087))*12+MONTH(AC3087)-MONTH(AB3087)+1,(AC3087-AB3087+1))</f>
        <v>1</v>
      </c>
      <c r="F3087" s="220" t="n">
        <f aca="false">E3087*SUM(P3087:Q3087)</f>
        <v>10000</v>
      </c>
      <c r="G3087" s="196" t="n">
        <v>1247901</v>
      </c>
      <c r="H3087" s="197" t="n">
        <v>37026.3995949074</v>
      </c>
      <c r="I3087" s="0" t="s">
        <v>1788</v>
      </c>
      <c r="M3087" s="0" t="s">
        <v>927</v>
      </c>
      <c r="N3087" s="0" t="s">
        <v>1371</v>
      </c>
      <c r="O3087" s="0" t="s">
        <v>1680</v>
      </c>
      <c r="P3087" s="198" t="n">
        <v>10000</v>
      </c>
      <c r="S3087" s="0" t="s">
        <v>1343</v>
      </c>
      <c r="T3087" s="0" t="s">
        <v>772</v>
      </c>
      <c r="U3087" s="200" t="n">
        <v>4.325</v>
      </c>
      <c r="V3087" s="0" t="s">
        <v>2677</v>
      </c>
      <c r="W3087" s="0" t="s">
        <v>1682</v>
      </c>
      <c r="X3087" s="0" t="s">
        <v>1683</v>
      </c>
      <c r="Y3087" s="0" t="s">
        <v>1376</v>
      </c>
      <c r="Z3087" s="0" t="s">
        <v>573</v>
      </c>
      <c r="AA3087" s="0" t="n">
        <v>790370</v>
      </c>
      <c r="AB3087" s="197" t="n">
        <v>37027.875</v>
      </c>
      <c r="AC3087" s="197" t="n">
        <v>37027.875</v>
      </c>
    </row>
    <row r="3088" customFormat="false" ht="12.75" hidden="false" customHeight="false" outlineLevel="0" collapsed="false">
      <c r="A3088" s="191" t="str">
        <f aca="false">B3088&amp;" "&amp;C3088&amp;" "&amp;D3088</f>
        <v>US Natural Gas Physical</v>
      </c>
      <c r="B3088" s="191" t="str">
        <f aca="false">IF((LEFT(N3088,2)="US"),"US","")</f>
        <v>US</v>
      </c>
      <c r="C3088" s="191" t="str">
        <f aca="false">M3088</f>
        <v>Natural Gas</v>
      </c>
      <c r="D3088" s="191" t="str">
        <f aca="false">IF(ISNUMBER(FIND("Phy",N3088))=TRUE(),"Physical","Financial")</f>
        <v>Physical</v>
      </c>
      <c r="E3088" s="191" t="n">
        <f aca="false">IF(VLOOKUP(S3088,'DD-Lookup'!$J$6:$L$50,3,FALSE())="Monthly",(YEAR(AC3088)-YEAR(AB3088))*12+MONTH(AC3088)-MONTH(AB3088)+1,(AC3088-AB3088+1))</f>
        <v>30</v>
      </c>
      <c r="F3088" s="220" t="n">
        <f aca="false">E3088*SUM(P3088:Q3088)</f>
        <v>150000</v>
      </c>
      <c r="G3088" s="196" t="n">
        <v>1247902</v>
      </c>
      <c r="H3088" s="197" t="n">
        <v>37026.3996412037</v>
      </c>
      <c r="I3088" s="0" t="s">
        <v>1687</v>
      </c>
      <c r="M3088" s="0" t="s">
        <v>927</v>
      </c>
      <c r="N3088" s="0" t="s">
        <v>2133</v>
      </c>
      <c r="O3088" s="0" t="s">
        <v>2973</v>
      </c>
      <c r="Q3088" s="198" t="n">
        <v>5000</v>
      </c>
      <c r="S3088" s="0" t="s">
        <v>1343</v>
      </c>
      <c r="T3088" s="0" t="s">
        <v>772</v>
      </c>
      <c r="U3088" s="200" t="n">
        <v>0.01</v>
      </c>
      <c r="V3088" s="0" t="s">
        <v>2544</v>
      </c>
      <c r="W3088" s="0" t="s">
        <v>1635</v>
      </c>
      <c r="X3088" s="0" t="s">
        <v>1636</v>
      </c>
      <c r="Y3088" s="0" t="s">
        <v>1376</v>
      </c>
      <c r="Z3088" s="0" t="s">
        <v>573</v>
      </c>
      <c r="AA3088" s="0" t="n">
        <v>790371</v>
      </c>
      <c r="AB3088" s="197" t="n">
        <v>37043.875</v>
      </c>
      <c r="AC3088" s="197" t="n">
        <v>37072.875</v>
      </c>
    </row>
    <row r="3089" customFormat="false" ht="12.75" hidden="false" customHeight="false" outlineLevel="0" collapsed="false">
      <c r="A3089" s="191" t="str">
        <f aca="false">B3089&amp;" "&amp;C3089&amp;" "&amp;D3089</f>
        <v>US Natural Gas Financial</v>
      </c>
      <c r="B3089" s="191" t="str">
        <f aca="false">IF((LEFT(N3089,2)="US"),"US","")</f>
        <v>US</v>
      </c>
      <c r="C3089" s="191" t="str">
        <f aca="false">M3089</f>
        <v>Natural Gas</v>
      </c>
      <c r="D3089" s="191" t="str">
        <f aca="false">IF(ISNUMBER(FIND("Phy",N3089))=TRUE(),"Physical","Financial")</f>
        <v>Financial</v>
      </c>
      <c r="E3089" s="191" t="n">
        <f aca="false">IF(VLOOKUP(S3089,'DD-Lookup'!$J$6:$L$50,3,FALSE())="Monthly",(YEAR(AC3089)-YEAR(AB3089))*12+MONTH(AC3089)-MONTH(AB3089)+1,(AC3089-AB3089+1))</f>
        <v>16</v>
      </c>
      <c r="F3089" s="220" t="n">
        <f aca="false">E3089*SUM(P3089:Q3089)</f>
        <v>240000</v>
      </c>
      <c r="G3089" s="196" t="n">
        <v>1247905</v>
      </c>
      <c r="H3089" s="197" t="n">
        <v>37026.3996527778</v>
      </c>
      <c r="I3089" s="0" t="s">
        <v>1383</v>
      </c>
      <c r="M3089" s="0" t="s">
        <v>927</v>
      </c>
      <c r="N3089" s="0" t="s">
        <v>1341</v>
      </c>
      <c r="O3089" s="0" t="s">
        <v>1518</v>
      </c>
      <c r="P3089" s="198" t="n">
        <v>15000</v>
      </c>
      <c r="S3089" s="0" t="s">
        <v>1343</v>
      </c>
      <c r="T3089" s="0" t="s">
        <v>772</v>
      </c>
      <c r="U3089" s="200" t="n">
        <v>4.425</v>
      </c>
      <c r="V3089" s="0" t="s">
        <v>2974</v>
      </c>
      <c r="W3089" s="0" t="s">
        <v>1520</v>
      </c>
      <c r="X3089" s="0" t="s">
        <v>1521</v>
      </c>
      <c r="Y3089" s="0" t="s">
        <v>893</v>
      </c>
      <c r="Z3089" s="0" t="s">
        <v>573</v>
      </c>
      <c r="AA3089" s="0" t="s">
        <v>2975</v>
      </c>
      <c r="AB3089" s="197" t="n">
        <v>37027.875</v>
      </c>
      <c r="AC3089" s="197" t="n">
        <v>37042.875</v>
      </c>
      <c r="AD3089" s="0" t="n">
        <f aca="false">(AC3089-AB3089+1)*SUM(P3089:Q3089)</f>
        <v>240000</v>
      </c>
    </row>
    <row r="3090" customFormat="false" ht="12.75" hidden="false" customHeight="false" outlineLevel="0" collapsed="false">
      <c r="A3090" s="191" t="str">
        <f aca="false">B3090&amp;" "&amp;C3090&amp;" "&amp;D3090</f>
        <v>US Natural Gas Physical</v>
      </c>
      <c r="B3090" s="191" t="str">
        <f aca="false">IF((LEFT(N3090,2)="US"),"US","")</f>
        <v>US</v>
      </c>
      <c r="C3090" s="191" t="str">
        <f aca="false">M3090</f>
        <v>Natural Gas</v>
      </c>
      <c r="D3090" s="191" t="str">
        <f aca="false">IF(ISNUMBER(FIND("Phy",N3090))=TRUE(),"Physical","Financial")</f>
        <v>Physical</v>
      </c>
      <c r="E3090" s="191" t="n">
        <f aca="false">IF(VLOOKUP(S3090,'DD-Lookup'!$J$6:$L$50,3,FALSE())="Monthly",(YEAR(AC3090)-YEAR(AB3090))*12+MONTH(AC3090)-MONTH(AB3090)+1,(AC3090-AB3090+1))</f>
        <v>1</v>
      </c>
      <c r="F3090" s="220" t="n">
        <f aca="false">E3090*SUM(P3090:Q3090)</f>
        <v>10000</v>
      </c>
      <c r="G3090" s="196" t="n">
        <v>1247903</v>
      </c>
      <c r="H3090" s="197" t="n">
        <v>37026.3996527778</v>
      </c>
      <c r="I3090" s="0" t="s">
        <v>1228</v>
      </c>
      <c r="M3090" s="0" t="s">
        <v>927</v>
      </c>
      <c r="N3090" s="0" t="s">
        <v>1371</v>
      </c>
      <c r="O3090" s="0" t="s">
        <v>1566</v>
      </c>
      <c r="Q3090" s="198" t="n">
        <v>10000</v>
      </c>
      <c r="S3090" s="0" t="s">
        <v>1343</v>
      </c>
      <c r="T3090" s="0" t="s">
        <v>772</v>
      </c>
      <c r="U3090" s="200" t="n">
        <v>4.425</v>
      </c>
      <c r="V3090" s="0" t="s">
        <v>2924</v>
      </c>
      <c r="W3090" s="0" t="s">
        <v>1567</v>
      </c>
      <c r="X3090" s="0" t="s">
        <v>1568</v>
      </c>
      <c r="Y3090" s="0" t="s">
        <v>1376</v>
      </c>
      <c r="Z3090" s="0" t="s">
        <v>573</v>
      </c>
      <c r="AA3090" s="0" t="n">
        <v>790372</v>
      </c>
      <c r="AB3090" s="197" t="n">
        <v>37027.875</v>
      </c>
      <c r="AC3090" s="197" t="n">
        <v>37027.875</v>
      </c>
    </row>
    <row r="3091" customFormat="false" ht="12.75" hidden="false" customHeight="false" outlineLevel="0" collapsed="false">
      <c r="A3091" s="191" t="str">
        <f aca="false">B3091&amp;" "&amp;C3091&amp;" "&amp;D3091</f>
        <v>US Natural Gas Physical</v>
      </c>
      <c r="B3091" s="191" t="str">
        <f aca="false">IF((LEFT(N3091,2)="US"),"US","")</f>
        <v>US</v>
      </c>
      <c r="C3091" s="191" t="str">
        <f aca="false">M3091</f>
        <v>Natural Gas</v>
      </c>
      <c r="D3091" s="191" t="str">
        <f aca="false">IF(ISNUMBER(FIND("Phy",N3091))=TRUE(),"Physical","Financial")</f>
        <v>Physical</v>
      </c>
      <c r="E3091" s="191" t="n">
        <f aca="false">IF(VLOOKUP(S3091,'DD-Lookup'!$J$6:$L$50,3,FALSE())="Monthly",(YEAR(AC3091)-YEAR(AB3091))*12+MONTH(AC3091)-MONTH(AB3091)+1,(AC3091-AB3091+1))</f>
        <v>1</v>
      </c>
      <c r="F3091" s="220" t="n">
        <f aca="false">E3091*SUM(P3091:Q3091)</f>
        <v>2656</v>
      </c>
      <c r="G3091" s="196" t="n">
        <v>1247904</v>
      </c>
      <c r="H3091" s="197" t="n">
        <v>37026.3996527778</v>
      </c>
      <c r="I3091" s="0" t="s">
        <v>1661</v>
      </c>
      <c r="M3091" s="0" t="s">
        <v>927</v>
      </c>
      <c r="N3091" s="0" t="s">
        <v>1371</v>
      </c>
      <c r="O3091" s="0" t="s">
        <v>2204</v>
      </c>
      <c r="P3091" s="198" t="n">
        <v>2656</v>
      </c>
      <c r="S3091" s="0" t="s">
        <v>1343</v>
      </c>
      <c r="T3091" s="0" t="s">
        <v>772</v>
      </c>
      <c r="U3091" s="200" t="n">
        <v>4.375</v>
      </c>
      <c r="V3091" s="0" t="s">
        <v>2166</v>
      </c>
      <c r="W3091" s="0" t="s">
        <v>1459</v>
      </c>
      <c r="X3091" s="0" t="s">
        <v>1460</v>
      </c>
      <c r="Y3091" s="0" t="s">
        <v>1376</v>
      </c>
      <c r="Z3091" s="0" t="s">
        <v>573</v>
      </c>
      <c r="AA3091" s="0" t="n">
        <v>790373</v>
      </c>
      <c r="AB3091" s="197" t="n">
        <v>37027.875</v>
      </c>
      <c r="AC3091" s="197" t="n">
        <v>37027.875</v>
      </c>
    </row>
    <row r="3092" customFormat="false" ht="12.75" hidden="false" customHeight="false" outlineLevel="0" collapsed="false">
      <c r="A3092" s="191" t="str">
        <f aca="false">B3092&amp;" "&amp;C3092&amp;" "&amp;D3092</f>
        <v> Metals Financial</v>
      </c>
      <c r="B3092" s="191" t="str">
        <f aca="false">IF((LEFT(N3092,2)="US"),"US","")</f>
        <v/>
      </c>
      <c r="C3092" s="191" t="str">
        <f aca="false">M3092</f>
        <v>Metals</v>
      </c>
      <c r="D3092" s="191" t="str">
        <f aca="false">IF(ISNUMBER(FIND("Phy",N3092))=TRUE(),"Physical","Financial")</f>
        <v>Financial</v>
      </c>
      <c r="E3092" s="191" t="n">
        <f aca="false">IF(VLOOKUP(S3092,'DD-Lookup'!$J$6:$L$50,3,FALSE())="Monthly",(YEAR(AC3092)-YEAR(AB3092))*12+MONTH(AC3092)-MONTH(AB3092)+1,(AC3092-AB3092+1))</f>
        <v>1</v>
      </c>
      <c r="F3092" s="220" t="n">
        <f aca="false">E3092*SUM(P3092:Q3092)</f>
        <v>10</v>
      </c>
      <c r="G3092" s="196" t="n">
        <v>1247906</v>
      </c>
      <c r="H3092" s="197" t="n">
        <v>37026.3996759259</v>
      </c>
      <c r="I3092" s="0" t="s">
        <v>1058</v>
      </c>
      <c r="M3092" s="0" t="s">
        <v>768</v>
      </c>
      <c r="N3092" s="0" t="s">
        <v>769</v>
      </c>
      <c r="O3092" s="0" t="s">
        <v>770</v>
      </c>
      <c r="Q3092" s="198" t="n">
        <v>10</v>
      </c>
      <c r="S3092" s="0" t="s">
        <v>771</v>
      </c>
      <c r="T3092" s="0" t="s">
        <v>772</v>
      </c>
      <c r="U3092" s="200" t="n">
        <v>1676</v>
      </c>
      <c r="V3092" s="0" t="s">
        <v>1059</v>
      </c>
      <c r="W3092" s="0" t="s">
        <v>820</v>
      </c>
      <c r="X3092" s="0" t="s">
        <v>775</v>
      </c>
      <c r="Y3092" s="0" t="s">
        <v>776</v>
      </c>
      <c r="Z3092" s="0" t="s">
        <v>777</v>
      </c>
      <c r="AA3092" s="0" t="n">
        <v>2130020</v>
      </c>
    </row>
    <row r="3093" customFormat="false" ht="12.75" hidden="false" customHeight="false" outlineLevel="0" collapsed="false">
      <c r="A3093" s="191" t="str">
        <f aca="false">B3093&amp;" "&amp;C3093&amp;" "&amp;D3093</f>
        <v>US Natural Gas Physical</v>
      </c>
      <c r="B3093" s="191" t="str">
        <f aca="false">IF((LEFT(N3093,2)="US"),"US","")</f>
        <v>US</v>
      </c>
      <c r="C3093" s="191" t="str">
        <f aca="false">M3093</f>
        <v>Natural Gas</v>
      </c>
      <c r="D3093" s="191" t="str">
        <f aca="false">IF(ISNUMBER(FIND("Phy",N3093))=TRUE(),"Physical","Financial")</f>
        <v>Physical</v>
      </c>
      <c r="E3093" s="191" t="n">
        <f aca="false">IF(VLOOKUP(S3093,'DD-Lookup'!$J$6:$L$50,3,FALSE())="Monthly",(YEAR(AC3093)-YEAR(AB3093))*12+MONTH(AC3093)-MONTH(AB3093)+1,(AC3093-AB3093+1))</f>
        <v>1</v>
      </c>
      <c r="F3093" s="220" t="n">
        <f aca="false">E3093*SUM(P3093:Q3093)</f>
        <v>10000</v>
      </c>
      <c r="G3093" s="196" t="n">
        <v>1247907</v>
      </c>
      <c r="H3093" s="197" t="n">
        <v>37026.3996759259</v>
      </c>
      <c r="I3093" s="0" t="s">
        <v>1377</v>
      </c>
      <c r="M3093" s="0" t="s">
        <v>927</v>
      </c>
      <c r="N3093" s="0" t="s">
        <v>1371</v>
      </c>
      <c r="O3093" s="0" t="s">
        <v>1469</v>
      </c>
      <c r="P3093" s="198" t="n">
        <v>10000</v>
      </c>
      <c r="S3093" s="0" t="s">
        <v>1343</v>
      </c>
      <c r="T3093" s="0" t="s">
        <v>772</v>
      </c>
      <c r="U3093" s="200" t="n">
        <v>4.405</v>
      </c>
      <c r="V3093" s="0" t="s">
        <v>1458</v>
      </c>
      <c r="W3093" s="0" t="s">
        <v>1459</v>
      </c>
      <c r="X3093" s="0" t="s">
        <v>1460</v>
      </c>
      <c r="Y3093" s="0" t="s">
        <v>1376</v>
      </c>
      <c r="Z3093" s="0" t="s">
        <v>573</v>
      </c>
      <c r="AA3093" s="0" t="n">
        <v>790374</v>
      </c>
      <c r="AB3093" s="197" t="n">
        <v>37027.875</v>
      </c>
      <c r="AC3093" s="197" t="n">
        <v>37027.875</v>
      </c>
    </row>
    <row r="3094" customFormat="false" ht="12.75" hidden="false" customHeight="false" outlineLevel="0" collapsed="false">
      <c r="A3094" s="191" t="str">
        <f aca="false">B3094&amp;" "&amp;C3094&amp;" "&amp;D3094</f>
        <v>US Natural Gas Financial</v>
      </c>
      <c r="B3094" s="191" t="str">
        <f aca="false">IF((LEFT(N3094,2)="US"),"US","")</f>
        <v>US</v>
      </c>
      <c r="C3094" s="191" t="str">
        <f aca="false">M3094</f>
        <v>Natural Gas</v>
      </c>
      <c r="D3094" s="191" t="str">
        <f aca="false">IF(ISNUMBER(FIND("Phy",N3094))=TRUE(),"Physical","Financial")</f>
        <v>Financial</v>
      </c>
      <c r="E3094" s="191" t="n">
        <f aca="false">IF(VLOOKUP(S3094,'DD-Lookup'!$J$6:$L$50,3,FALSE())="Monthly",(YEAR(AC3094)-YEAR(AB3094))*12+MONTH(AC3094)-MONTH(AB3094)+1,(AC3094-AB3094+1))</f>
        <v>30</v>
      </c>
      <c r="F3094" s="220" t="n">
        <f aca="false">E3094*SUM(P3094:Q3094)</f>
        <v>450000</v>
      </c>
      <c r="G3094" s="196" t="n">
        <v>1247908</v>
      </c>
      <c r="H3094" s="197" t="n">
        <v>37026.3997222222</v>
      </c>
      <c r="I3094" s="0" t="s">
        <v>1420</v>
      </c>
      <c r="M3094" s="0" t="s">
        <v>927</v>
      </c>
      <c r="N3094" s="0" t="s">
        <v>1341</v>
      </c>
      <c r="O3094" s="0" t="s">
        <v>1342</v>
      </c>
      <c r="P3094" s="198" t="n">
        <v>15000</v>
      </c>
      <c r="S3094" s="0" t="s">
        <v>1343</v>
      </c>
      <c r="T3094" s="0" t="s">
        <v>772</v>
      </c>
      <c r="U3094" s="200" t="n">
        <v>4.485</v>
      </c>
      <c r="V3094" s="0" t="s">
        <v>1426</v>
      </c>
      <c r="W3094" s="0" t="s">
        <v>1345</v>
      </c>
      <c r="X3094" s="0" t="s">
        <v>1346</v>
      </c>
      <c r="Y3094" s="0" t="s">
        <v>893</v>
      </c>
      <c r="Z3094" s="0" t="s">
        <v>573</v>
      </c>
      <c r="AA3094" s="0" t="s">
        <v>2976</v>
      </c>
      <c r="AB3094" s="197" t="n">
        <v>37043.875</v>
      </c>
      <c r="AC3094" s="197" t="n">
        <v>37072.875</v>
      </c>
      <c r="AD3094" s="0" t="n">
        <f aca="false">(AC3094-AB3094+1)*SUM(P3094:Q3094)</f>
        <v>450000</v>
      </c>
    </row>
    <row r="3095" customFormat="false" ht="12.75" hidden="false" customHeight="false" outlineLevel="0" collapsed="false">
      <c r="A3095" s="191" t="str">
        <f aca="false">B3095&amp;" "&amp;C3095&amp;" "&amp;D3095</f>
        <v>US Natural Gas Physical</v>
      </c>
      <c r="B3095" s="191" t="str">
        <f aca="false">IF((LEFT(N3095,2)="US"),"US","")</f>
        <v>US</v>
      </c>
      <c r="C3095" s="191" t="str">
        <f aca="false">M3095</f>
        <v>Natural Gas</v>
      </c>
      <c r="D3095" s="191" t="str">
        <f aca="false">IF(ISNUMBER(FIND("Phy",N3095))=TRUE(),"Physical","Financial")</f>
        <v>Physical</v>
      </c>
      <c r="E3095" s="191" t="n">
        <f aca="false">IF(VLOOKUP(S3095,'DD-Lookup'!$J$6:$L$50,3,FALSE())="Monthly",(YEAR(AC3095)-YEAR(AB3095))*12+MONTH(AC3095)-MONTH(AB3095)+1,(AC3095-AB3095+1))</f>
        <v>1</v>
      </c>
      <c r="F3095" s="220" t="n">
        <f aca="false">E3095*SUM(P3095:Q3095)</f>
        <v>5000</v>
      </c>
      <c r="G3095" s="196" t="n">
        <v>1247909</v>
      </c>
      <c r="H3095" s="197" t="n">
        <v>37026.3997569445</v>
      </c>
      <c r="I3095" s="0" t="s">
        <v>1187</v>
      </c>
      <c r="M3095" s="0" t="s">
        <v>927</v>
      </c>
      <c r="N3095" s="0" t="s">
        <v>1371</v>
      </c>
      <c r="O3095" s="0" t="s">
        <v>1435</v>
      </c>
      <c r="Q3095" s="198" t="n">
        <v>5000</v>
      </c>
      <c r="S3095" s="0" t="s">
        <v>1343</v>
      </c>
      <c r="T3095" s="0" t="s">
        <v>772</v>
      </c>
      <c r="U3095" s="200" t="n">
        <v>4.295</v>
      </c>
      <c r="V3095" s="0" t="s">
        <v>2069</v>
      </c>
      <c r="W3095" s="0" t="s">
        <v>1424</v>
      </c>
      <c r="X3095" s="0" t="s">
        <v>1425</v>
      </c>
      <c r="Y3095" s="0" t="s">
        <v>1376</v>
      </c>
      <c r="Z3095" s="0" t="s">
        <v>573</v>
      </c>
      <c r="AA3095" s="0" t="n">
        <v>790375</v>
      </c>
      <c r="AB3095" s="197" t="n">
        <v>37027.875</v>
      </c>
      <c r="AC3095" s="197" t="n">
        <v>37027.875</v>
      </c>
    </row>
    <row r="3096" customFormat="false" ht="12.75" hidden="false" customHeight="false" outlineLevel="0" collapsed="false">
      <c r="A3096" s="191" t="str">
        <f aca="false">B3096&amp;" "&amp;C3096&amp;" "&amp;D3096</f>
        <v> Oil Products Financial</v>
      </c>
      <c r="B3096" s="191" t="str">
        <f aca="false">IF((LEFT(N3096,2)="US"),"US","")</f>
        <v/>
      </c>
      <c r="C3096" s="191" t="str">
        <f aca="false">M3096</f>
        <v>Oil Products</v>
      </c>
      <c r="D3096" s="191" t="str">
        <f aca="false">IF(ISNUMBER(FIND("Phy",N3096))=TRUE(),"Physical","Financial")</f>
        <v>Financial</v>
      </c>
      <c r="E3096" s="191" t="n">
        <f aca="false">IF(VLOOKUP(S3096,'DD-Lookup'!$J$6:$L$50,3,FALSE())="Monthly",(YEAR(AC3096)-YEAR(AB3096))*12+MONTH(AC3096)-MONTH(AB3096)+1,(AC3096-AB3096+1))</f>
        <v>30</v>
      </c>
      <c r="F3096" s="220" t="n">
        <f aca="false">E3096*SUM(P3096:Q3096)</f>
        <v>150000</v>
      </c>
      <c r="G3096" s="196" t="n">
        <v>1247910</v>
      </c>
      <c r="H3096" s="197" t="n">
        <v>37026.3997685185</v>
      </c>
      <c r="I3096" s="0" t="s">
        <v>1171</v>
      </c>
      <c r="M3096" s="0" t="s">
        <v>886</v>
      </c>
      <c r="N3096" s="0" t="s">
        <v>1172</v>
      </c>
      <c r="O3096" s="0" t="s">
        <v>1173</v>
      </c>
      <c r="P3096" s="198" t="n">
        <v>5000</v>
      </c>
      <c r="S3096" s="0" t="s">
        <v>1174</v>
      </c>
      <c r="T3096" s="0" t="s">
        <v>772</v>
      </c>
      <c r="U3096" s="200" t="n">
        <v>228.5</v>
      </c>
      <c r="V3096" s="0" t="s">
        <v>1175</v>
      </c>
      <c r="W3096" s="0" t="s">
        <v>1176</v>
      </c>
      <c r="X3096" s="0" t="s">
        <v>1177</v>
      </c>
      <c r="Y3096" s="0" t="s">
        <v>893</v>
      </c>
      <c r="Z3096" s="0" t="s">
        <v>1033</v>
      </c>
      <c r="AA3096" s="0" t="s">
        <v>2977</v>
      </c>
      <c r="AB3096" s="197" t="n">
        <v>37043</v>
      </c>
      <c r="AC3096" s="197" t="n">
        <v>37072</v>
      </c>
    </row>
    <row r="3097" customFormat="false" ht="12.75" hidden="false" customHeight="false" outlineLevel="0" collapsed="false">
      <c r="A3097" s="191" t="str">
        <f aca="false">B3097&amp;" "&amp;C3097&amp;" "&amp;D3097</f>
        <v>US Natural Gas Financial</v>
      </c>
      <c r="B3097" s="191" t="str">
        <f aca="false">IF((LEFT(N3097,2)="US"),"US","")</f>
        <v>US</v>
      </c>
      <c r="C3097" s="191" t="str">
        <f aca="false">M3097</f>
        <v>Natural Gas</v>
      </c>
      <c r="D3097" s="191" t="str">
        <f aca="false">IF(ISNUMBER(FIND("Phy",N3097))=TRUE(),"Physical","Financial")</f>
        <v>Financial</v>
      </c>
      <c r="E3097" s="191" t="n">
        <f aca="false">IF(VLOOKUP(S3097,'DD-Lookup'!$J$6:$L$50,3,FALSE())="Monthly",(YEAR(AC3097)-YEAR(AB3097))*12+MONTH(AC3097)-MONTH(AB3097)+1,(AC3097-AB3097+1))</f>
        <v>153</v>
      </c>
      <c r="F3097" s="220" t="n">
        <f aca="false">E3097*SUM(P3097:Q3097)</f>
        <v>765000</v>
      </c>
      <c r="G3097" s="196" t="n">
        <v>1247911</v>
      </c>
      <c r="H3097" s="197" t="n">
        <v>37026.3998032407</v>
      </c>
      <c r="I3097" s="0" t="s">
        <v>1340</v>
      </c>
      <c r="M3097" s="0" t="s">
        <v>927</v>
      </c>
      <c r="N3097" s="0" t="s">
        <v>1341</v>
      </c>
      <c r="O3097" s="0" t="s">
        <v>1526</v>
      </c>
      <c r="P3097" s="198" t="n">
        <v>5000</v>
      </c>
      <c r="S3097" s="0" t="s">
        <v>1343</v>
      </c>
      <c r="T3097" s="0" t="s">
        <v>772</v>
      </c>
      <c r="U3097" s="200" t="n">
        <v>4.585</v>
      </c>
      <c r="V3097" s="0" t="s">
        <v>2243</v>
      </c>
      <c r="W3097" s="0" t="s">
        <v>1345</v>
      </c>
      <c r="X3097" s="0" t="s">
        <v>1346</v>
      </c>
      <c r="Y3097" s="0" t="s">
        <v>893</v>
      </c>
      <c r="Z3097" s="0" t="s">
        <v>573</v>
      </c>
      <c r="AA3097" s="0" t="s">
        <v>2978</v>
      </c>
      <c r="AB3097" s="197" t="n">
        <v>37043</v>
      </c>
      <c r="AC3097" s="197" t="n">
        <v>37195</v>
      </c>
      <c r="AD3097" s="0" t="n">
        <f aca="false">(AC3097-AB3097+1)*SUM(P3097:Q3097)</f>
        <v>765000</v>
      </c>
    </row>
    <row r="3098" customFormat="false" ht="12.75" hidden="false" customHeight="false" outlineLevel="0" collapsed="false">
      <c r="A3098" s="191" t="str">
        <f aca="false">B3098&amp;" "&amp;C3098&amp;" "&amp;D3098</f>
        <v> Natural Gas Physical</v>
      </c>
      <c r="B3098" s="191" t="str">
        <f aca="false">IF((LEFT(N3098,2)="US"),"US","")</f>
        <v/>
      </c>
      <c r="C3098" s="191" t="str">
        <f aca="false">M3098</f>
        <v>Natural Gas</v>
      </c>
      <c r="D3098" s="191" t="str">
        <f aca="false">IF(ISNUMBER(FIND("Phy",N3098))=TRUE(),"Physical","Financial")</f>
        <v>Physical</v>
      </c>
      <c r="E3098" s="191" t="n">
        <f aca="false">IF(VLOOKUP(S3098,'DD-Lookup'!$J$6:$L$50,3,FALSE())="Monthly",(YEAR(AC3098)-YEAR(AB3098))*12+MONTH(AC3098)-MONTH(AB3098)+1,(AC3098-AB3098+1))</f>
        <v>1</v>
      </c>
      <c r="F3098" s="220" t="n">
        <f aca="false">E3098*SUM(P3098:Q3098)</f>
        <v>5000</v>
      </c>
      <c r="G3098" s="196" t="n">
        <v>1247912</v>
      </c>
      <c r="H3098" s="197" t="n">
        <v>37026.3998726852</v>
      </c>
      <c r="I3098" s="0" t="s">
        <v>2262</v>
      </c>
      <c r="M3098" s="0" t="s">
        <v>927</v>
      </c>
      <c r="N3098" s="0" t="s">
        <v>1719</v>
      </c>
      <c r="O3098" s="0" t="s">
        <v>2300</v>
      </c>
      <c r="Q3098" s="198" t="n">
        <v>5000</v>
      </c>
      <c r="S3098" s="0" t="s">
        <v>327</v>
      </c>
      <c r="T3098" s="0" t="s">
        <v>1721</v>
      </c>
      <c r="U3098" s="200" t="n">
        <v>6.075</v>
      </c>
      <c r="V3098" s="0" t="s">
        <v>2426</v>
      </c>
      <c r="W3098" s="0" t="s">
        <v>1723</v>
      </c>
      <c r="X3098" s="0" t="s">
        <v>1724</v>
      </c>
      <c r="Y3098" s="0" t="s">
        <v>1376</v>
      </c>
      <c r="Z3098" s="0" t="s">
        <v>646</v>
      </c>
      <c r="AA3098" s="0" t="n">
        <v>790376</v>
      </c>
      <c r="AB3098" s="197" t="n">
        <v>37027.875</v>
      </c>
      <c r="AC3098" s="197" t="n">
        <v>37027.875</v>
      </c>
    </row>
    <row r="3099" customFormat="false" ht="12.75" hidden="false" customHeight="false" outlineLevel="0" collapsed="false">
      <c r="A3099" s="191" t="str">
        <f aca="false">B3099&amp;" "&amp;C3099&amp;" "&amp;D3099</f>
        <v>US Natural Gas Physical</v>
      </c>
      <c r="B3099" s="191" t="str">
        <f aca="false">IF((LEFT(N3099,2)="US"),"US","")</f>
        <v>US</v>
      </c>
      <c r="C3099" s="191" t="str">
        <f aca="false">M3099</f>
        <v>Natural Gas</v>
      </c>
      <c r="D3099" s="191" t="str">
        <f aca="false">IF(ISNUMBER(FIND("Phy",N3099))=TRUE(),"Physical","Financial")</f>
        <v>Physical</v>
      </c>
      <c r="E3099" s="191" t="n">
        <f aca="false">IF(VLOOKUP(S3099,'DD-Lookup'!$J$6:$L$50,3,FALSE())="Monthly",(YEAR(AC3099)-YEAR(AB3099))*12+MONTH(AC3099)-MONTH(AB3099)+1,(AC3099-AB3099+1))</f>
        <v>1</v>
      </c>
      <c r="F3099" s="220" t="n">
        <f aca="false">E3099*SUM(P3099:Q3099)</f>
        <v>5000</v>
      </c>
      <c r="G3099" s="196" t="n">
        <v>1247913</v>
      </c>
      <c r="H3099" s="197" t="n">
        <v>37026.3998726852</v>
      </c>
      <c r="I3099" s="0" t="s">
        <v>1352</v>
      </c>
      <c r="M3099" s="0" t="s">
        <v>927</v>
      </c>
      <c r="N3099" s="0" t="s">
        <v>1371</v>
      </c>
      <c r="O3099" s="0" t="s">
        <v>1436</v>
      </c>
      <c r="P3099" s="198" t="n">
        <v>5000</v>
      </c>
      <c r="S3099" s="0" t="s">
        <v>1343</v>
      </c>
      <c r="T3099" s="0" t="s">
        <v>772</v>
      </c>
      <c r="U3099" s="200" t="n">
        <v>4.32</v>
      </c>
      <c r="V3099" s="0" t="s">
        <v>2380</v>
      </c>
      <c r="W3099" s="0" t="s">
        <v>1424</v>
      </c>
      <c r="X3099" s="0" t="s">
        <v>1425</v>
      </c>
      <c r="Y3099" s="0" t="s">
        <v>1376</v>
      </c>
      <c r="Z3099" s="0" t="s">
        <v>573</v>
      </c>
      <c r="AA3099" s="0" t="n">
        <v>790377</v>
      </c>
      <c r="AB3099" s="197" t="n">
        <v>37027.875</v>
      </c>
      <c r="AC3099" s="197" t="n">
        <v>37027.875</v>
      </c>
    </row>
    <row r="3100" customFormat="false" ht="12.75" hidden="false" customHeight="false" outlineLevel="0" collapsed="false">
      <c r="A3100" s="191" t="str">
        <f aca="false">B3100&amp;" "&amp;C3100&amp;" "&amp;D3100</f>
        <v>US Natural Gas Financial</v>
      </c>
      <c r="B3100" s="191" t="str">
        <f aca="false">IF((LEFT(N3100,2)="US"),"US","")</f>
        <v>US</v>
      </c>
      <c r="C3100" s="191" t="str">
        <f aca="false">M3100</f>
        <v>Natural Gas</v>
      </c>
      <c r="D3100" s="191" t="str">
        <f aca="false">IF(ISNUMBER(FIND("Phy",N3100))=TRUE(),"Physical","Financial")</f>
        <v>Financial</v>
      </c>
      <c r="E3100" s="191" t="n">
        <f aca="false">IF(VLOOKUP(S3100,'DD-Lookup'!$J$6:$L$50,3,FALSE())="Monthly",(YEAR(AC3100)-YEAR(AB3100))*12+MONTH(AC3100)-MONTH(AB3100)+1,(AC3100-AB3100+1))</f>
        <v>31</v>
      </c>
      <c r="F3100" s="220" t="n">
        <f aca="false">E3100*SUM(P3100:Q3100)</f>
        <v>310000</v>
      </c>
      <c r="G3100" s="196" t="n">
        <v>1247914</v>
      </c>
      <c r="H3100" s="197" t="n">
        <v>37026.3999189815</v>
      </c>
      <c r="I3100" s="0" t="s">
        <v>1306</v>
      </c>
      <c r="M3100" s="0" t="s">
        <v>927</v>
      </c>
      <c r="N3100" s="0" t="s">
        <v>1341</v>
      </c>
      <c r="O3100" s="0" t="s">
        <v>1396</v>
      </c>
      <c r="P3100" s="198" t="n">
        <v>10000</v>
      </c>
      <c r="S3100" s="0" t="s">
        <v>1343</v>
      </c>
      <c r="T3100" s="0" t="s">
        <v>772</v>
      </c>
      <c r="U3100" s="200" t="n">
        <v>4.5475</v>
      </c>
      <c r="V3100" s="0" t="s">
        <v>2336</v>
      </c>
      <c r="W3100" s="0" t="s">
        <v>1345</v>
      </c>
      <c r="X3100" s="0" t="s">
        <v>1346</v>
      </c>
      <c r="Y3100" s="0" t="s">
        <v>893</v>
      </c>
      <c r="Z3100" s="0" t="s">
        <v>573</v>
      </c>
      <c r="AA3100" s="0" t="s">
        <v>2979</v>
      </c>
      <c r="AB3100" s="197" t="n">
        <v>37073.875</v>
      </c>
      <c r="AC3100" s="197" t="n">
        <v>37103.875</v>
      </c>
      <c r="AD3100" s="0" t="n">
        <f aca="false">(AC3100-AB3100+1)*SUM(P3100:Q3100)</f>
        <v>310000</v>
      </c>
    </row>
    <row r="3101" customFormat="false" ht="12.75" hidden="false" customHeight="false" outlineLevel="0" collapsed="false">
      <c r="A3101" s="191" t="str">
        <f aca="false">B3101&amp;" "&amp;C3101&amp;" "&amp;D3101</f>
        <v>US Power Physical</v>
      </c>
      <c r="B3101" s="191" t="str">
        <f aca="false">IF((LEFT(N3101,2)="US"),"US","")</f>
        <v>US</v>
      </c>
      <c r="C3101" s="191" t="str">
        <f aca="false">M3101</f>
        <v>Power</v>
      </c>
      <c r="D3101" s="191" t="str">
        <f aca="false">IF(ISNUMBER(FIND("Phy",N3101))=TRUE(),"Physical","Financial")</f>
        <v>Physical</v>
      </c>
      <c r="E3101" s="191" t="n">
        <f aca="false">IF(VLOOKUP(S3101,'DD-Lookup'!$J$6:$L$50,3,FALSE())="Monthly",(YEAR(AC3101)-YEAR(AB3101))*12+MONTH(AC3101)-MONTH(AB3101)+1,(AC3101-AB3101+1))</f>
        <v>31</v>
      </c>
      <c r="F3101" s="220" t="n">
        <f aca="false">E3101*SUM(P3101:Q3101)</f>
        <v>775</v>
      </c>
      <c r="G3101" s="196" t="n">
        <v>1247916</v>
      </c>
      <c r="H3101" s="197" t="n">
        <v>37026.3999305556</v>
      </c>
      <c r="I3101" s="0" t="s">
        <v>1340</v>
      </c>
      <c r="M3101" s="0" t="s">
        <v>72</v>
      </c>
      <c r="N3101" s="0" t="s">
        <v>1741</v>
      </c>
      <c r="O3101" s="0" t="s">
        <v>2813</v>
      </c>
      <c r="Q3101" s="198" t="n">
        <v>25</v>
      </c>
      <c r="S3101" s="0" t="s">
        <v>781</v>
      </c>
      <c r="T3101" s="0" t="s">
        <v>772</v>
      </c>
      <c r="U3101" s="200" t="n">
        <v>355</v>
      </c>
      <c r="V3101" s="0" t="s">
        <v>2128</v>
      </c>
      <c r="W3101" s="0" t="s">
        <v>2049</v>
      </c>
      <c r="X3101" s="0" t="s">
        <v>1745</v>
      </c>
      <c r="Y3101" s="0" t="s">
        <v>1167</v>
      </c>
      <c r="Z3101" s="0" t="s">
        <v>628</v>
      </c>
      <c r="AA3101" s="0" t="n">
        <v>611276.1</v>
      </c>
      <c r="AB3101" s="197" t="n">
        <v>37073.875</v>
      </c>
      <c r="AC3101" s="197" t="n">
        <v>37103.875</v>
      </c>
    </row>
    <row r="3102" customFormat="false" ht="12.75" hidden="false" customHeight="false" outlineLevel="0" collapsed="false">
      <c r="A3102" s="191" t="str">
        <f aca="false">B3102&amp;" "&amp;C3102&amp;" "&amp;D3102</f>
        <v>US Natural Gas Physical</v>
      </c>
      <c r="B3102" s="191" t="str">
        <f aca="false">IF((LEFT(N3102,2)="US"),"US","")</f>
        <v>US</v>
      </c>
      <c r="C3102" s="191" t="str">
        <f aca="false">M3102</f>
        <v>Natural Gas</v>
      </c>
      <c r="D3102" s="191" t="str">
        <f aca="false">IF(ISNUMBER(FIND("Phy",N3102))=TRUE(),"Physical","Financial")</f>
        <v>Physical</v>
      </c>
      <c r="E3102" s="191" t="n">
        <f aca="false">IF(VLOOKUP(S3102,'DD-Lookup'!$J$6:$L$50,3,FALSE())="Monthly",(YEAR(AC3102)-YEAR(AB3102))*12+MONTH(AC3102)-MONTH(AB3102)+1,(AC3102-AB3102+1))</f>
        <v>1</v>
      </c>
      <c r="F3102" s="220" t="n">
        <f aca="false">E3102*SUM(P3102:Q3102)</f>
        <v>4016</v>
      </c>
      <c r="G3102" s="196" t="n">
        <v>1247917</v>
      </c>
      <c r="H3102" s="197" t="n">
        <v>37026.3999768519</v>
      </c>
      <c r="I3102" s="0" t="s">
        <v>1377</v>
      </c>
      <c r="M3102" s="0" t="s">
        <v>927</v>
      </c>
      <c r="N3102" s="0" t="s">
        <v>1371</v>
      </c>
      <c r="O3102" s="0" t="s">
        <v>1372</v>
      </c>
      <c r="P3102" s="198" t="n">
        <v>4016</v>
      </c>
      <c r="S3102" s="0" t="s">
        <v>1343</v>
      </c>
      <c r="T3102" s="0" t="s">
        <v>772</v>
      </c>
      <c r="U3102" s="200" t="n">
        <v>4.5337</v>
      </c>
      <c r="V3102" s="0" t="s">
        <v>1378</v>
      </c>
      <c r="W3102" s="0" t="s">
        <v>1374</v>
      </c>
      <c r="X3102" s="0" t="s">
        <v>1375</v>
      </c>
      <c r="Y3102" s="0" t="s">
        <v>1376</v>
      </c>
      <c r="Z3102" s="0" t="s">
        <v>573</v>
      </c>
      <c r="AA3102" s="0" t="n">
        <v>790378</v>
      </c>
      <c r="AB3102" s="197" t="n">
        <v>37027.875</v>
      </c>
      <c r="AC3102" s="197" t="n">
        <v>37027.875</v>
      </c>
    </row>
    <row r="3103" customFormat="false" ht="12.75" hidden="false" customHeight="false" outlineLevel="0" collapsed="false">
      <c r="A3103" s="191" t="str">
        <f aca="false">B3103&amp;" "&amp;C3103&amp;" "&amp;D3103</f>
        <v> Crude Financial</v>
      </c>
      <c r="B3103" s="191" t="str">
        <f aca="false">IF((LEFT(N3103,2)="US"),"US","")</f>
        <v/>
      </c>
      <c r="C3103" s="191" t="str">
        <f aca="false">M3103</f>
        <v>Crude</v>
      </c>
      <c r="D3103" s="191" t="str">
        <f aca="false">IF(ISNUMBER(FIND("Phy",N3103))=TRUE(),"Physical","Financial")</f>
        <v>Financial</v>
      </c>
      <c r="E3103" s="191" t="n">
        <f aca="false">IF(VLOOKUP(S3103,'DD-Lookup'!$J$6:$L$50,3,FALSE())="Monthly",(YEAR(AC3103)-YEAR(AB3103))*12+MONTH(AC3103)-MONTH(AB3103)+1,(AC3103-AB3103+1))</f>
        <v>1</v>
      </c>
      <c r="F3103" s="220" t="n">
        <f aca="false">E3103*SUM(P3103:Q3103)</f>
        <v>100000</v>
      </c>
      <c r="G3103" s="196" t="n">
        <v>1247918</v>
      </c>
      <c r="H3103" s="197" t="n">
        <v>37026.4</v>
      </c>
      <c r="I3103" s="0" t="s">
        <v>1137</v>
      </c>
      <c r="M3103" s="0" t="s">
        <v>60</v>
      </c>
      <c r="N3103" s="0" t="s">
        <v>2980</v>
      </c>
      <c r="O3103" s="0" t="s">
        <v>2981</v>
      </c>
      <c r="Q3103" s="198" t="n">
        <v>100000</v>
      </c>
      <c r="S3103" s="0" t="s">
        <v>889</v>
      </c>
      <c r="T3103" s="0" t="s">
        <v>772</v>
      </c>
      <c r="U3103" s="200" t="n">
        <v>-0.02</v>
      </c>
      <c r="V3103" s="0" t="s">
        <v>2982</v>
      </c>
      <c r="W3103" s="0" t="s">
        <v>2983</v>
      </c>
      <c r="X3103" s="0" t="s">
        <v>2984</v>
      </c>
      <c r="Y3103" s="0" t="s">
        <v>893</v>
      </c>
      <c r="Z3103" s="0" t="s">
        <v>1033</v>
      </c>
      <c r="AA3103" s="0" t="s">
        <v>2985</v>
      </c>
      <c r="AB3103" s="197" t="n">
        <v>37073</v>
      </c>
      <c r="AC3103" s="197" t="n">
        <v>37103</v>
      </c>
    </row>
    <row r="3104" customFormat="false" ht="12.75" hidden="false" customHeight="false" outlineLevel="0" collapsed="false">
      <c r="A3104" s="191" t="str">
        <f aca="false">B3104&amp;" "&amp;C3104&amp;" "&amp;D3104</f>
        <v>US Natural Gas Physical</v>
      </c>
      <c r="B3104" s="191" t="str">
        <f aca="false">IF((LEFT(N3104,2)="US"),"US","")</f>
        <v>US</v>
      </c>
      <c r="C3104" s="191" t="str">
        <f aca="false">M3104</f>
        <v>Natural Gas</v>
      </c>
      <c r="D3104" s="191" t="str">
        <f aca="false">IF(ISNUMBER(FIND("Phy",N3104))=TRUE(),"Physical","Financial")</f>
        <v>Physical</v>
      </c>
      <c r="E3104" s="191" t="n">
        <f aca="false">IF(VLOOKUP(S3104,'DD-Lookup'!$J$6:$L$50,3,FALSE())="Monthly",(YEAR(AC3104)-YEAR(AB3104))*12+MONTH(AC3104)-MONTH(AB3104)+1,(AC3104-AB3104+1))</f>
        <v>1</v>
      </c>
      <c r="F3104" s="220" t="n">
        <f aca="false">E3104*SUM(P3104:Q3104)</f>
        <v>5000</v>
      </c>
      <c r="G3104" s="196" t="n">
        <v>1247919</v>
      </c>
      <c r="H3104" s="197" t="n">
        <v>37026.4000231482</v>
      </c>
      <c r="I3104" s="0" t="s">
        <v>1571</v>
      </c>
      <c r="M3104" s="0" t="s">
        <v>927</v>
      </c>
      <c r="N3104" s="0" t="s">
        <v>1371</v>
      </c>
      <c r="O3104" s="0" t="s">
        <v>1673</v>
      </c>
      <c r="P3104" s="198" t="n">
        <v>5000</v>
      </c>
      <c r="S3104" s="0" t="s">
        <v>1343</v>
      </c>
      <c r="T3104" s="0" t="s">
        <v>772</v>
      </c>
      <c r="U3104" s="200" t="n">
        <v>4.95</v>
      </c>
      <c r="V3104" s="0" t="s">
        <v>2712</v>
      </c>
      <c r="W3104" s="0" t="s">
        <v>1675</v>
      </c>
      <c r="X3104" s="0" t="s">
        <v>1676</v>
      </c>
      <c r="Y3104" s="0" t="s">
        <v>1376</v>
      </c>
      <c r="Z3104" s="0" t="s">
        <v>573</v>
      </c>
      <c r="AA3104" s="0" t="n">
        <v>790379</v>
      </c>
      <c r="AB3104" s="197" t="n">
        <v>37027.875</v>
      </c>
      <c r="AC3104" s="197" t="n">
        <v>37027.875</v>
      </c>
    </row>
    <row r="3105" customFormat="false" ht="12.75" hidden="false" customHeight="false" outlineLevel="0" collapsed="false">
      <c r="A3105" s="191" t="str">
        <f aca="false">B3105&amp;" "&amp;C3105&amp;" "&amp;D3105</f>
        <v>US Power Physical</v>
      </c>
      <c r="B3105" s="191" t="str">
        <f aca="false">IF((LEFT(N3105,2)="US"),"US","")</f>
        <v>US</v>
      </c>
      <c r="C3105" s="191" t="str">
        <f aca="false">M3105</f>
        <v>Power</v>
      </c>
      <c r="D3105" s="191" t="str">
        <f aca="false">IF(ISNUMBER(FIND("Phy",N3105))=TRUE(),"Physical","Financial")</f>
        <v>Physical</v>
      </c>
      <c r="E3105" s="191" t="n">
        <f aca="false">IF(VLOOKUP(S3105,'DD-Lookup'!$J$6:$L$50,3,FALSE())="Monthly",(YEAR(AC3105)-YEAR(AB3105))*12+MONTH(AC3105)-MONTH(AB3105)+1,(AC3105-AB3105+1))</f>
        <v>15</v>
      </c>
      <c r="F3105" s="220" t="n">
        <f aca="false">E3105*SUM(P3105:Q3105)</f>
        <v>375</v>
      </c>
      <c r="G3105" s="196" t="n">
        <v>1247920</v>
      </c>
      <c r="H3105" s="197" t="n">
        <v>37026.4000578704</v>
      </c>
      <c r="I3105" s="0" t="s">
        <v>1239</v>
      </c>
      <c r="M3105" s="0" t="s">
        <v>72</v>
      </c>
      <c r="N3105" s="0" t="s">
        <v>1741</v>
      </c>
      <c r="O3105" s="0" t="s">
        <v>2921</v>
      </c>
      <c r="P3105" s="198" t="n">
        <v>25</v>
      </c>
      <c r="S3105" s="0" t="s">
        <v>781</v>
      </c>
      <c r="T3105" s="0" t="s">
        <v>772</v>
      </c>
      <c r="U3105" s="200" t="n">
        <v>245</v>
      </c>
      <c r="V3105" s="0" t="s">
        <v>1757</v>
      </c>
      <c r="W3105" s="0" t="s">
        <v>1755</v>
      </c>
      <c r="X3105" s="0" t="s">
        <v>1745</v>
      </c>
      <c r="Y3105" s="0" t="s">
        <v>1167</v>
      </c>
      <c r="Z3105" s="0" t="s">
        <v>628</v>
      </c>
      <c r="AA3105" s="0" t="n">
        <v>611277.1</v>
      </c>
      <c r="AB3105" s="197" t="n">
        <v>37028.875</v>
      </c>
      <c r="AC3105" s="197" t="n">
        <v>37042.875</v>
      </c>
    </row>
    <row r="3106" customFormat="false" ht="12.75" hidden="false" customHeight="false" outlineLevel="0" collapsed="false">
      <c r="A3106" s="191" t="str">
        <f aca="false">B3106&amp;" "&amp;C3106&amp;" "&amp;D3106</f>
        <v>US Natural Gas Physical</v>
      </c>
      <c r="B3106" s="191" t="str">
        <f aca="false">IF((LEFT(N3106,2)="US"),"US","")</f>
        <v>US</v>
      </c>
      <c r="C3106" s="191" t="str">
        <f aca="false">M3106</f>
        <v>Natural Gas</v>
      </c>
      <c r="D3106" s="191" t="str">
        <f aca="false">IF(ISNUMBER(FIND("Phy",N3106))=TRUE(),"Physical","Financial")</f>
        <v>Physical</v>
      </c>
      <c r="E3106" s="191" t="n">
        <f aca="false">IF(VLOOKUP(S3106,'DD-Lookup'!$J$6:$L$50,3,FALSE())="Monthly",(YEAR(AC3106)-YEAR(AB3106))*12+MONTH(AC3106)-MONTH(AB3106)+1,(AC3106-AB3106+1))</f>
        <v>1</v>
      </c>
      <c r="F3106" s="220" t="n">
        <f aca="false">E3106*SUM(P3106:Q3106)</f>
        <v>10000</v>
      </c>
      <c r="G3106" s="196" t="n">
        <v>1247921</v>
      </c>
      <c r="H3106" s="197" t="n">
        <v>37026.4000810185</v>
      </c>
      <c r="I3106" s="0" t="s">
        <v>1929</v>
      </c>
      <c r="M3106" s="0" t="s">
        <v>927</v>
      </c>
      <c r="N3106" s="0" t="s">
        <v>1371</v>
      </c>
      <c r="O3106" s="0" t="s">
        <v>2095</v>
      </c>
      <c r="P3106" s="198" t="n">
        <v>10000</v>
      </c>
      <c r="S3106" s="0" t="s">
        <v>1343</v>
      </c>
      <c r="T3106" s="0" t="s">
        <v>772</v>
      </c>
      <c r="U3106" s="200" t="n">
        <v>4.66</v>
      </c>
      <c r="V3106" s="0" t="s">
        <v>2261</v>
      </c>
      <c r="W3106" s="0" t="s">
        <v>1587</v>
      </c>
      <c r="X3106" s="0" t="s">
        <v>1588</v>
      </c>
      <c r="Y3106" s="0" t="s">
        <v>1376</v>
      </c>
      <c r="Z3106" s="0" t="s">
        <v>573</v>
      </c>
      <c r="AA3106" s="0" t="n">
        <v>790380</v>
      </c>
      <c r="AB3106" s="197" t="n">
        <v>37027.875</v>
      </c>
      <c r="AC3106" s="197" t="n">
        <v>37027.875</v>
      </c>
    </row>
    <row r="3107" customFormat="false" ht="12.75" hidden="false" customHeight="false" outlineLevel="0" collapsed="false">
      <c r="A3107" s="191" t="str">
        <f aca="false">B3107&amp;" "&amp;C3107&amp;" "&amp;D3107</f>
        <v>US Natural Gas Physical</v>
      </c>
      <c r="B3107" s="191" t="str">
        <f aca="false">IF((LEFT(N3107,2)="US"),"US","")</f>
        <v>US</v>
      </c>
      <c r="C3107" s="191" t="str">
        <f aca="false">M3107</f>
        <v>Natural Gas</v>
      </c>
      <c r="D3107" s="191" t="str">
        <f aca="false">IF(ISNUMBER(FIND("Phy",N3107))=TRUE(),"Physical","Financial")</f>
        <v>Physical</v>
      </c>
      <c r="E3107" s="191" t="n">
        <f aca="false">IF(VLOOKUP(S3107,'DD-Lookup'!$J$6:$L$50,3,FALSE())="Monthly",(YEAR(AC3107)-YEAR(AB3107))*12+MONTH(AC3107)-MONTH(AB3107)+1,(AC3107-AB3107+1))</f>
        <v>1</v>
      </c>
      <c r="F3107" s="220" t="n">
        <f aca="false">E3107*SUM(P3107:Q3107)</f>
        <v>2500</v>
      </c>
      <c r="G3107" s="196" t="n">
        <v>1247922</v>
      </c>
      <c r="H3107" s="197" t="n">
        <v>37026.4000925926</v>
      </c>
      <c r="I3107" s="0" t="s">
        <v>625</v>
      </c>
      <c r="M3107" s="0" t="s">
        <v>927</v>
      </c>
      <c r="N3107" s="0" t="s">
        <v>1371</v>
      </c>
      <c r="O3107" s="0" t="s">
        <v>1436</v>
      </c>
      <c r="Q3107" s="198" t="n">
        <v>2500</v>
      </c>
      <c r="S3107" s="0" t="s">
        <v>1343</v>
      </c>
      <c r="T3107" s="0" t="s">
        <v>772</v>
      </c>
      <c r="U3107" s="200" t="n">
        <v>4.325</v>
      </c>
      <c r="V3107" s="0" t="s">
        <v>1496</v>
      </c>
      <c r="W3107" s="0" t="s">
        <v>1424</v>
      </c>
      <c r="X3107" s="0" t="s">
        <v>1425</v>
      </c>
      <c r="Y3107" s="0" t="s">
        <v>1376</v>
      </c>
      <c r="Z3107" s="0" t="s">
        <v>573</v>
      </c>
      <c r="AA3107" s="0" t="n">
        <v>790381</v>
      </c>
      <c r="AB3107" s="197" t="n">
        <v>37027.875</v>
      </c>
      <c r="AC3107" s="197" t="n">
        <v>37027.875</v>
      </c>
    </row>
    <row r="3108" customFormat="false" ht="12.75" hidden="false" customHeight="false" outlineLevel="0" collapsed="false">
      <c r="A3108" s="191" t="str">
        <f aca="false">B3108&amp;" "&amp;C3108&amp;" "&amp;D3108</f>
        <v>US Natural Gas Financial</v>
      </c>
      <c r="B3108" s="191" t="str">
        <f aca="false">IF((LEFT(N3108,2)="US"),"US","")</f>
        <v>US</v>
      </c>
      <c r="C3108" s="191" t="str">
        <f aca="false">M3108</f>
        <v>Natural Gas</v>
      </c>
      <c r="D3108" s="191" t="str">
        <f aca="false">IF(ISNUMBER(FIND("Phy",N3108))=TRUE(),"Physical","Financial")</f>
        <v>Financial</v>
      </c>
      <c r="E3108" s="191" t="n">
        <f aca="false">IF(VLOOKUP(S3108,'DD-Lookup'!$J$6:$L$50,3,FALSE())="Monthly",(YEAR(AC3108)-YEAR(AB3108))*12+MONTH(AC3108)-MONTH(AB3108)+1,(AC3108-AB3108+1))</f>
        <v>30</v>
      </c>
      <c r="F3108" s="220" t="n">
        <f aca="false">E3108*SUM(P3108:Q3108)</f>
        <v>150000</v>
      </c>
      <c r="G3108" s="196" t="n">
        <v>1247923</v>
      </c>
      <c r="H3108" s="197" t="n">
        <v>37026.4001157407</v>
      </c>
      <c r="I3108" s="0" t="s">
        <v>1383</v>
      </c>
      <c r="M3108" s="0" t="s">
        <v>927</v>
      </c>
      <c r="N3108" s="0" t="s">
        <v>1341</v>
      </c>
      <c r="O3108" s="0" t="s">
        <v>1342</v>
      </c>
      <c r="P3108" s="198" t="n">
        <v>5000</v>
      </c>
      <c r="S3108" s="0" t="s">
        <v>1343</v>
      </c>
      <c r="T3108" s="0" t="s">
        <v>772</v>
      </c>
      <c r="U3108" s="200" t="n">
        <v>4.48</v>
      </c>
      <c r="V3108" s="0" t="s">
        <v>2371</v>
      </c>
      <c r="W3108" s="0" t="s">
        <v>1345</v>
      </c>
      <c r="X3108" s="0" t="s">
        <v>1346</v>
      </c>
      <c r="Y3108" s="0" t="s">
        <v>893</v>
      </c>
      <c r="Z3108" s="0" t="s">
        <v>573</v>
      </c>
      <c r="AA3108" s="0" t="s">
        <v>2986</v>
      </c>
      <c r="AB3108" s="197" t="n">
        <v>37043.875</v>
      </c>
      <c r="AC3108" s="197" t="n">
        <v>37072.875</v>
      </c>
      <c r="AD3108" s="0" t="n">
        <f aca="false">(AC3108-AB3108+1)*SUM(P3108:Q3108)</f>
        <v>150000</v>
      </c>
    </row>
    <row r="3109" customFormat="false" ht="12.75" hidden="false" customHeight="false" outlineLevel="0" collapsed="false">
      <c r="A3109" s="191" t="str">
        <f aca="false">B3109&amp;" "&amp;C3109&amp;" "&amp;D3109</f>
        <v> Natural Gas Physical</v>
      </c>
      <c r="B3109" s="191" t="str">
        <f aca="false">IF((LEFT(N3109,2)="US"),"US","")</f>
        <v/>
      </c>
      <c r="C3109" s="191" t="str">
        <f aca="false">M3109</f>
        <v>Natural Gas</v>
      </c>
      <c r="D3109" s="191" t="str">
        <f aca="false">IF(ISNUMBER(FIND("Phy",N3109))=TRUE(),"Physical","Financial")</f>
        <v>Physical</v>
      </c>
      <c r="E3109" s="191" t="n">
        <f aca="false">IF(VLOOKUP(S3109,'DD-Lookup'!$J$6:$L$50,3,FALSE())="Monthly",(YEAR(AC3109)-YEAR(AB3109))*12+MONTH(AC3109)-MONTH(AB3109)+1,(AC3109-AB3109+1))</f>
        <v>1</v>
      </c>
      <c r="F3109" s="220" t="n">
        <f aca="false">E3109*SUM(P3109:Q3109)</f>
        <v>65</v>
      </c>
      <c r="G3109" s="196" t="n">
        <v>1247924</v>
      </c>
      <c r="H3109" s="197" t="n">
        <v>37026.4001273148</v>
      </c>
      <c r="I3109" s="0" t="s">
        <v>2713</v>
      </c>
      <c r="M3109" s="0" t="s">
        <v>927</v>
      </c>
      <c r="N3109" s="0" t="s">
        <v>1448</v>
      </c>
      <c r="O3109" s="0" t="s">
        <v>1449</v>
      </c>
      <c r="Q3109" s="198" t="n">
        <v>65</v>
      </c>
      <c r="S3109" s="0" t="s">
        <v>1343</v>
      </c>
      <c r="T3109" s="0" t="s">
        <v>772</v>
      </c>
      <c r="U3109" s="200" t="n">
        <v>4.68</v>
      </c>
      <c r="V3109" s="0" t="s">
        <v>2714</v>
      </c>
      <c r="W3109" s="0" t="s">
        <v>1451</v>
      </c>
      <c r="X3109" s="0" t="s">
        <v>1452</v>
      </c>
      <c r="Y3109" s="0" t="s">
        <v>1376</v>
      </c>
      <c r="Z3109" s="0" t="s">
        <v>573</v>
      </c>
      <c r="AA3109" s="0" t="n">
        <v>790382</v>
      </c>
      <c r="AB3109" s="197" t="n">
        <v>37027.875</v>
      </c>
      <c r="AC3109" s="197" t="n">
        <v>37027.875</v>
      </c>
    </row>
    <row r="3110" customFormat="false" ht="12.75" hidden="false" customHeight="false" outlineLevel="0" collapsed="false">
      <c r="A3110" s="191" t="str">
        <f aca="false">B3110&amp;" "&amp;C3110&amp;" "&amp;D3110</f>
        <v>US Natural Gas Physical</v>
      </c>
      <c r="B3110" s="191" t="str">
        <f aca="false">IF((LEFT(N3110,2)="US"),"US","")</f>
        <v>US</v>
      </c>
      <c r="C3110" s="191" t="str">
        <f aca="false">M3110</f>
        <v>Natural Gas</v>
      </c>
      <c r="D3110" s="191" t="str">
        <f aca="false">IF(ISNUMBER(FIND("Phy",N3110))=TRUE(),"Physical","Financial")</f>
        <v>Physical</v>
      </c>
      <c r="E3110" s="191" t="n">
        <f aca="false">IF(VLOOKUP(S3110,'DD-Lookup'!$J$6:$L$50,3,FALSE())="Monthly",(YEAR(AC3110)-YEAR(AB3110))*12+MONTH(AC3110)-MONTH(AB3110)+1,(AC3110-AB3110+1))</f>
        <v>1</v>
      </c>
      <c r="F3110" s="220" t="n">
        <f aca="false">E3110*SUM(P3110:Q3110)</f>
        <v>5000</v>
      </c>
      <c r="G3110" s="196" t="n">
        <v>1247925</v>
      </c>
      <c r="H3110" s="197" t="n">
        <v>37026.4001851852</v>
      </c>
      <c r="I3110" s="0" t="s">
        <v>1770</v>
      </c>
      <c r="M3110" s="0" t="s">
        <v>927</v>
      </c>
      <c r="N3110" s="0" t="s">
        <v>1371</v>
      </c>
      <c r="O3110" s="0" t="s">
        <v>1646</v>
      </c>
      <c r="P3110" s="198" t="n">
        <v>5000</v>
      </c>
      <c r="S3110" s="0" t="s">
        <v>1343</v>
      </c>
      <c r="T3110" s="0" t="s">
        <v>772</v>
      </c>
      <c r="U3110" s="200" t="n">
        <v>4.36</v>
      </c>
      <c r="V3110" s="0" t="s">
        <v>2987</v>
      </c>
      <c r="W3110" s="0" t="s">
        <v>1459</v>
      </c>
      <c r="X3110" s="0" t="s">
        <v>1460</v>
      </c>
      <c r="Y3110" s="0" t="s">
        <v>1376</v>
      </c>
      <c r="Z3110" s="0" t="s">
        <v>573</v>
      </c>
      <c r="AA3110" s="0" t="n">
        <v>790383</v>
      </c>
      <c r="AB3110" s="197" t="n">
        <v>37027.875</v>
      </c>
      <c r="AC3110" s="197" t="n">
        <v>37027.875</v>
      </c>
    </row>
    <row r="3111" customFormat="false" ht="12.75" hidden="false" customHeight="false" outlineLevel="0" collapsed="false">
      <c r="A3111" s="191" t="str">
        <f aca="false">B3111&amp;" "&amp;C3111&amp;" "&amp;D3111</f>
        <v>US Natural Gas Financial</v>
      </c>
      <c r="B3111" s="191" t="str">
        <f aca="false">IF((LEFT(N3111,2)="US"),"US","")</f>
        <v>US</v>
      </c>
      <c r="C3111" s="191" t="str">
        <f aca="false">M3111</f>
        <v>Natural Gas</v>
      </c>
      <c r="D3111" s="191" t="str">
        <f aca="false">IF(ISNUMBER(FIND("Phy",N3111))=TRUE(),"Physical","Financial")</f>
        <v>Financial</v>
      </c>
      <c r="E3111" s="191" t="n">
        <f aca="false">IF(VLOOKUP(S3111,'DD-Lookup'!$J$6:$L$50,3,FALSE())="Monthly",(YEAR(AC3111)-YEAR(AB3111))*12+MONTH(AC3111)-MONTH(AB3111)+1,(AC3111-AB3111+1))</f>
        <v>30</v>
      </c>
      <c r="F3111" s="220" t="n">
        <f aca="false">E3111*SUM(P3111:Q3111)</f>
        <v>450000</v>
      </c>
      <c r="G3111" s="196" t="n">
        <v>1247926</v>
      </c>
      <c r="H3111" s="197" t="n">
        <v>37026.4002199074</v>
      </c>
      <c r="I3111" s="0" t="s">
        <v>1137</v>
      </c>
      <c r="M3111" s="0" t="s">
        <v>927</v>
      </c>
      <c r="N3111" s="0" t="s">
        <v>1341</v>
      </c>
      <c r="O3111" s="0" t="s">
        <v>1342</v>
      </c>
      <c r="Q3111" s="198" t="n">
        <v>15000</v>
      </c>
      <c r="S3111" s="0" t="s">
        <v>1343</v>
      </c>
      <c r="T3111" s="0" t="s">
        <v>772</v>
      </c>
      <c r="U3111" s="200" t="n">
        <v>4.485</v>
      </c>
      <c r="V3111" s="0" t="s">
        <v>2395</v>
      </c>
      <c r="W3111" s="0" t="s">
        <v>1345</v>
      </c>
      <c r="X3111" s="0" t="s">
        <v>1346</v>
      </c>
      <c r="Y3111" s="0" t="s">
        <v>893</v>
      </c>
      <c r="Z3111" s="0" t="s">
        <v>573</v>
      </c>
      <c r="AA3111" s="0" t="s">
        <v>2988</v>
      </c>
      <c r="AB3111" s="197" t="n">
        <v>37043.875</v>
      </c>
      <c r="AC3111" s="197" t="n">
        <v>37072.875</v>
      </c>
      <c r="AD3111" s="0" t="n">
        <f aca="false">(AC3111-AB3111+1)*SUM(P3111:Q3111)</f>
        <v>450000</v>
      </c>
    </row>
    <row r="3112" customFormat="false" ht="12.75" hidden="false" customHeight="false" outlineLevel="0" collapsed="false">
      <c r="A3112" s="191" t="str">
        <f aca="false">B3112&amp;" "&amp;C3112&amp;" "&amp;D3112</f>
        <v>US Natural Gas Physical</v>
      </c>
      <c r="B3112" s="191" t="str">
        <f aca="false">IF((LEFT(N3112,2)="US"),"US","")</f>
        <v>US</v>
      </c>
      <c r="C3112" s="191" t="str">
        <f aca="false">M3112</f>
        <v>Natural Gas</v>
      </c>
      <c r="D3112" s="191" t="str">
        <f aca="false">IF(ISNUMBER(FIND("Phy",N3112))=TRUE(),"Physical","Financial")</f>
        <v>Physical</v>
      </c>
      <c r="E3112" s="191" t="n">
        <f aca="false">IF(VLOOKUP(S3112,'DD-Lookup'!$J$6:$L$50,3,FALSE())="Monthly",(YEAR(AC3112)-YEAR(AB3112))*12+MONTH(AC3112)-MONTH(AB3112)+1,(AC3112-AB3112+1))</f>
        <v>1</v>
      </c>
      <c r="F3112" s="220" t="n">
        <f aca="false">E3112*SUM(P3112:Q3112)</f>
        <v>25000</v>
      </c>
      <c r="G3112" s="196" t="n">
        <v>1247928</v>
      </c>
      <c r="H3112" s="197" t="n">
        <v>37026.4002430556</v>
      </c>
      <c r="I3112" s="0" t="s">
        <v>1976</v>
      </c>
      <c r="M3112" s="0" t="s">
        <v>927</v>
      </c>
      <c r="N3112" s="0" t="s">
        <v>1371</v>
      </c>
      <c r="O3112" s="0" t="s">
        <v>1553</v>
      </c>
      <c r="P3112" s="198" t="n">
        <v>25000</v>
      </c>
      <c r="S3112" s="0" t="s">
        <v>1343</v>
      </c>
      <c r="T3112" s="0" t="s">
        <v>772</v>
      </c>
      <c r="U3112" s="200" t="n">
        <v>4.435</v>
      </c>
      <c r="V3112" s="0" t="s">
        <v>2257</v>
      </c>
      <c r="W3112" s="0" t="s">
        <v>1555</v>
      </c>
      <c r="X3112" s="0" t="s">
        <v>1556</v>
      </c>
      <c r="Y3112" s="0" t="s">
        <v>1376</v>
      </c>
      <c r="Z3112" s="0" t="s">
        <v>573</v>
      </c>
      <c r="AA3112" s="0" t="n">
        <v>790384</v>
      </c>
      <c r="AB3112" s="197" t="n">
        <v>37027.875</v>
      </c>
      <c r="AC3112" s="197" t="n">
        <v>37027.875</v>
      </c>
    </row>
    <row r="3113" customFormat="false" ht="12.75" hidden="false" customHeight="false" outlineLevel="0" collapsed="false">
      <c r="A3113" s="191" t="str">
        <f aca="false">B3113&amp;" "&amp;C3113&amp;" "&amp;D3113</f>
        <v>US Natural Gas Physical</v>
      </c>
      <c r="B3113" s="191" t="str">
        <f aca="false">IF((LEFT(N3113,2)="US"),"US","")</f>
        <v>US</v>
      </c>
      <c r="C3113" s="191" t="str">
        <f aca="false">M3113</f>
        <v>Natural Gas</v>
      </c>
      <c r="D3113" s="191" t="str">
        <f aca="false">IF(ISNUMBER(FIND("Phy",N3113))=TRUE(),"Physical","Financial")</f>
        <v>Physical</v>
      </c>
      <c r="E3113" s="191" t="n">
        <f aca="false">IF(VLOOKUP(S3113,'DD-Lookup'!$J$6:$L$50,3,FALSE())="Monthly",(YEAR(AC3113)-YEAR(AB3113))*12+MONTH(AC3113)-MONTH(AB3113)+1,(AC3113-AB3113+1))</f>
        <v>1</v>
      </c>
      <c r="F3113" s="220" t="n">
        <f aca="false">E3113*SUM(P3113:Q3113)</f>
        <v>6068</v>
      </c>
      <c r="G3113" s="196" t="n">
        <v>1247929</v>
      </c>
      <c r="H3113" s="197" t="n">
        <v>37026.4003703704</v>
      </c>
      <c r="I3113" s="0" t="s">
        <v>2284</v>
      </c>
      <c r="M3113" s="0" t="s">
        <v>927</v>
      </c>
      <c r="N3113" s="0" t="s">
        <v>1371</v>
      </c>
      <c r="O3113" s="0" t="s">
        <v>2204</v>
      </c>
      <c r="P3113" s="198" t="n">
        <v>6068</v>
      </c>
      <c r="S3113" s="0" t="s">
        <v>1343</v>
      </c>
      <c r="T3113" s="0" t="s">
        <v>772</v>
      </c>
      <c r="U3113" s="200" t="n">
        <v>4.37</v>
      </c>
      <c r="V3113" s="0" t="s">
        <v>2711</v>
      </c>
      <c r="W3113" s="0" t="s">
        <v>1459</v>
      </c>
      <c r="X3113" s="0" t="s">
        <v>1460</v>
      </c>
      <c r="Y3113" s="0" t="s">
        <v>1376</v>
      </c>
      <c r="Z3113" s="0" t="s">
        <v>573</v>
      </c>
      <c r="AA3113" s="0" t="n">
        <v>790385</v>
      </c>
      <c r="AB3113" s="197" t="n">
        <v>37027.875</v>
      </c>
      <c r="AC3113" s="197" t="n">
        <v>37027.875</v>
      </c>
    </row>
    <row r="3114" customFormat="false" ht="12.75" hidden="false" customHeight="false" outlineLevel="0" collapsed="false">
      <c r="A3114" s="191" t="str">
        <f aca="false">B3114&amp;" "&amp;C3114&amp;" "&amp;D3114</f>
        <v>US Natural Gas Physical</v>
      </c>
      <c r="B3114" s="191" t="str">
        <f aca="false">IF((LEFT(N3114,2)="US"),"US","")</f>
        <v>US</v>
      </c>
      <c r="C3114" s="191" t="str">
        <f aca="false">M3114</f>
        <v>Natural Gas</v>
      </c>
      <c r="D3114" s="191" t="str">
        <f aca="false">IF(ISNUMBER(FIND("Phy",N3114))=TRUE(),"Physical","Financial")</f>
        <v>Physical</v>
      </c>
      <c r="E3114" s="191" t="n">
        <f aca="false">IF(VLOOKUP(S3114,'DD-Lookup'!$J$6:$L$50,3,FALSE())="Monthly",(YEAR(AC3114)-YEAR(AB3114))*12+MONTH(AC3114)-MONTH(AB3114)+1,(AC3114-AB3114+1))</f>
        <v>1</v>
      </c>
      <c r="F3114" s="220" t="n">
        <f aca="false">E3114*SUM(P3114:Q3114)</f>
        <v>5000</v>
      </c>
      <c r="G3114" s="196" t="n">
        <v>1247930</v>
      </c>
      <c r="H3114" s="197" t="n">
        <v>37026.4004282407</v>
      </c>
      <c r="I3114" s="0" t="s">
        <v>1352</v>
      </c>
      <c r="M3114" s="0" t="s">
        <v>927</v>
      </c>
      <c r="N3114" s="0" t="s">
        <v>1371</v>
      </c>
      <c r="O3114" s="0" t="s">
        <v>1435</v>
      </c>
      <c r="Q3114" s="198" t="n">
        <v>5000</v>
      </c>
      <c r="S3114" s="0" t="s">
        <v>1343</v>
      </c>
      <c r="T3114" s="0" t="s">
        <v>772</v>
      </c>
      <c r="U3114" s="200" t="n">
        <v>4.3</v>
      </c>
      <c r="V3114" s="0" t="s">
        <v>2585</v>
      </c>
      <c r="W3114" s="0" t="s">
        <v>1424</v>
      </c>
      <c r="X3114" s="0" t="s">
        <v>1425</v>
      </c>
      <c r="Y3114" s="0" t="s">
        <v>1376</v>
      </c>
      <c r="Z3114" s="0" t="s">
        <v>573</v>
      </c>
      <c r="AA3114" s="0" t="n">
        <v>790386</v>
      </c>
      <c r="AB3114" s="197" t="n">
        <v>37027.875</v>
      </c>
      <c r="AC3114" s="197" t="n">
        <v>37027.875</v>
      </c>
    </row>
    <row r="3115" customFormat="false" ht="12.75" hidden="false" customHeight="false" outlineLevel="0" collapsed="false">
      <c r="A3115" s="191" t="str">
        <f aca="false">B3115&amp;" "&amp;C3115&amp;" "&amp;D3115</f>
        <v>US Natural Gas Physical</v>
      </c>
      <c r="B3115" s="191" t="str">
        <f aca="false">IF((LEFT(N3115,2)="US"),"US","")</f>
        <v>US</v>
      </c>
      <c r="C3115" s="191" t="str">
        <f aca="false">M3115</f>
        <v>Natural Gas</v>
      </c>
      <c r="D3115" s="191" t="str">
        <f aca="false">IF(ISNUMBER(FIND("Phy",N3115))=TRUE(),"Physical","Financial")</f>
        <v>Physical</v>
      </c>
      <c r="E3115" s="191" t="n">
        <f aca="false">IF(VLOOKUP(S3115,'DD-Lookup'!$J$6:$L$50,3,FALSE())="Monthly",(YEAR(AC3115)-YEAR(AB3115))*12+MONTH(AC3115)-MONTH(AB3115)+1,(AC3115-AB3115+1))</f>
        <v>1</v>
      </c>
      <c r="F3115" s="220" t="n">
        <f aca="false">E3115*SUM(P3115:Q3115)</f>
        <v>10000</v>
      </c>
      <c r="G3115" s="196" t="n">
        <v>1247931</v>
      </c>
      <c r="H3115" s="197" t="n">
        <v>37026.4004282407</v>
      </c>
      <c r="I3115" s="0" t="s">
        <v>609</v>
      </c>
      <c r="M3115" s="0" t="s">
        <v>927</v>
      </c>
      <c r="N3115" s="0" t="s">
        <v>1371</v>
      </c>
      <c r="O3115" s="0" t="s">
        <v>1566</v>
      </c>
      <c r="Q3115" s="198" t="n">
        <v>10000</v>
      </c>
      <c r="S3115" s="0" t="s">
        <v>1343</v>
      </c>
      <c r="T3115" s="0" t="s">
        <v>772</v>
      </c>
      <c r="U3115" s="200" t="n">
        <v>4.425</v>
      </c>
      <c r="V3115" s="0" t="s">
        <v>1861</v>
      </c>
      <c r="W3115" s="0" t="s">
        <v>1567</v>
      </c>
      <c r="X3115" s="0" t="s">
        <v>1568</v>
      </c>
      <c r="Y3115" s="0" t="s">
        <v>1376</v>
      </c>
      <c r="Z3115" s="0" t="s">
        <v>573</v>
      </c>
      <c r="AA3115" s="0" t="n">
        <v>790387</v>
      </c>
      <c r="AB3115" s="197" t="n">
        <v>37027.875</v>
      </c>
      <c r="AC3115" s="197" t="n">
        <v>37027.875</v>
      </c>
    </row>
    <row r="3116" customFormat="false" ht="12.75" hidden="false" customHeight="false" outlineLevel="0" collapsed="false">
      <c r="A3116" s="191" t="str">
        <f aca="false">B3116&amp;" "&amp;C3116&amp;" "&amp;D3116</f>
        <v>US Oil Products Financial</v>
      </c>
      <c r="B3116" s="191" t="str">
        <f aca="false">IF((LEFT(N3116,2)="US"),"US","")</f>
        <v>US</v>
      </c>
      <c r="C3116" s="191" t="str">
        <f aca="false">M3116</f>
        <v>Oil Products</v>
      </c>
      <c r="D3116" s="191" t="str">
        <f aca="false">IF(ISNUMBER(FIND("Phy",N3116))=TRUE(),"Physical","Financial")</f>
        <v>Financial</v>
      </c>
      <c r="E3116" s="191" t="n">
        <f aca="false">IF(VLOOKUP(S3116,'DD-Lookup'!$J$6:$L$50,3,FALSE())="Monthly",(YEAR(AC3116)-YEAR(AB3116))*12+MONTH(AC3116)-MONTH(AB3116)+1,(AC3116-AB3116+1))</f>
        <v>1</v>
      </c>
      <c r="F3116" s="220" t="n">
        <f aca="false">E3116*SUM(P3116:Q3116)</f>
        <v>15000</v>
      </c>
      <c r="G3116" s="196" t="n">
        <v>1247932</v>
      </c>
      <c r="H3116" s="197" t="n">
        <v>37026.400474537</v>
      </c>
      <c r="I3116" s="0" t="s">
        <v>1340</v>
      </c>
      <c r="M3116" s="0" t="s">
        <v>886</v>
      </c>
      <c r="N3116" s="0" t="s">
        <v>2690</v>
      </c>
      <c r="O3116" s="0" t="s">
        <v>2691</v>
      </c>
      <c r="Q3116" s="198" t="n">
        <v>15000</v>
      </c>
      <c r="S3116" s="0" t="s">
        <v>2603</v>
      </c>
      <c r="T3116" s="0" t="s">
        <v>772</v>
      </c>
      <c r="U3116" s="200" t="n">
        <v>99.4</v>
      </c>
      <c r="V3116" s="0" t="s">
        <v>2504</v>
      </c>
      <c r="W3116" s="0" t="s">
        <v>2692</v>
      </c>
      <c r="X3116" s="0" t="s">
        <v>2693</v>
      </c>
      <c r="Y3116" s="0" t="s">
        <v>893</v>
      </c>
      <c r="Z3116" s="0" t="s">
        <v>573</v>
      </c>
      <c r="AA3116" s="0" t="s">
        <v>2989</v>
      </c>
      <c r="AB3116" s="197" t="n">
        <v>37043.875</v>
      </c>
      <c r="AC3116" s="197" t="n">
        <v>37072.875</v>
      </c>
      <c r="AE3116" s="121" t="n">
        <f aca="false">IF(S3116="Gallon",F3116/42,F3116)</f>
        <v>357.142857142857</v>
      </c>
    </row>
    <row r="3117" customFormat="false" ht="12.75" hidden="false" customHeight="false" outlineLevel="0" collapsed="false">
      <c r="A3117" s="191" t="str">
        <f aca="false">B3117&amp;" "&amp;C3117&amp;" "&amp;D3117</f>
        <v>US Natural Gas Financial</v>
      </c>
      <c r="B3117" s="191" t="str">
        <f aca="false">IF((LEFT(N3117,2)="US"),"US","")</f>
        <v>US</v>
      </c>
      <c r="C3117" s="191" t="str">
        <f aca="false">M3117</f>
        <v>Natural Gas</v>
      </c>
      <c r="D3117" s="191" t="str">
        <f aca="false">IF(ISNUMBER(FIND("Phy",N3117))=TRUE(),"Physical","Financial")</f>
        <v>Financial</v>
      </c>
      <c r="E3117" s="191" t="n">
        <f aca="false">IF(VLOOKUP(S3117,'DD-Lookup'!$J$6:$L$50,3,FALSE())="Monthly",(YEAR(AC3117)-YEAR(AB3117))*12+MONTH(AC3117)-MONTH(AB3117)+1,(AC3117-AB3117+1))</f>
        <v>30</v>
      </c>
      <c r="F3117" s="220" t="n">
        <f aca="false">E3117*SUM(P3117:Q3117)</f>
        <v>150000</v>
      </c>
      <c r="G3117" s="196" t="n">
        <v>1247937</v>
      </c>
      <c r="H3117" s="197" t="n">
        <v>37026.4007407407</v>
      </c>
      <c r="I3117" s="0" t="s">
        <v>616</v>
      </c>
      <c r="M3117" s="0" t="s">
        <v>927</v>
      </c>
      <c r="N3117" s="0" t="s">
        <v>1399</v>
      </c>
      <c r="O3117" s="0" t="s">
        <v>1736</v>
      </c>
      <c r="Q3117" s="198" t="n">
        <v>5000</v>
      </c>
      <c r="S3117" s="0" t="s">
        <v>1343</v>
      </c>
      <c r="T3117" s="0" t="s">
        <v>772</v>
      </c>
      <c r="U3117" s="200" t="n">
        <v>-1.13</v>
      </c>
      <c r="V3117" s="0" t="s">
        <v>2051</v>
      </c>
      <c r="W3117" s="0" t="s">
        <v>1737</v>
      </c>
      <c r="X3117" s="0" t="s">
        <v>1738</v>
      </c>
      <c r="Y3117" s="0" t="s">
        <v>893</v>
      </c>
      <c r="Z3117" s="0" t="s">
        <v>573</v>
      </c>
      <c r="AA3117" s="0" t="s">
        <v>2990</v>
      </c>
      <c r="AB3117" s="197" t="n">
        <v>37043.875</v>
      </c>
      <c r="AC3117" s="197" t="n">
        <v>37072.875</v>
      </c>
      <c r="AD3117" s="0" t="n">
        <f aca="false">(AC3117-AB3117+1)*SUM(P3117:Q3117)</f>
        <v>150000</v>
      </c>
    </row>
    <row r="3118" customFormat="false" ht="12.75" hidden="false" customHeight="false" outlineLevel="0" collapsed="false">
      <c r="A3118" s="191" t="str">
        <f aca="false">B3118&amp;" "&amp;C3118&amp;" "&amp;D3118</f>
        <v>US Natural Gas Financial</v>
      </c>
      <c r="B3118" s="191" t="str">
        <f aca="false">IF((LEFT(N3118,2)="US"),"US","")</f>
        <v>US</v>
      </c>
      <c r="C3118" s="191" t="str">
        <f aca="false">M3118</f>
        <v>Natural Gas</v>
      </c>
      <c r="D3118" s="191" t="str">
        <f aca="false">IF(ISNUMBER(FIND("Phy",N3118))=TRUE(),"Physical","Financial")</f>
        <v>Financial</v>
      </c>
      <c r="E3118" s="191" t="n">
        <f aca="false">IF(VLOOKUP(S3118,'DD-Lookup'!$J$6:$L$50,3,FALSE())="Monthly",(YEAR(AC3118)-YEAR(AB3118))*12+MONTH(AC3118)-MONTH(AB3118)+1,(AC3118-AB3118+1))</f>
        <v>30</v>
      </c>
      <c r="F3118" s="220" t="n">
        <f aca="false">E3118*SUM(P3118:Q3118)</f>
        <v>150000</v>
      </c>
      <c r="G3118" s="196" t="n">
        <v>1247939</v>
      </c>
      <c r="H3118" s="197" t="n">
        <v>37026.400787037</v>
      </c>
      <c r="I3118" s="0" t="s">
        <v>616</v>
      </c>
      <c r="M3118" s="0" t="s">
        <v>927</v>
      </c>
      <c r="N3118" s="0" t="s">
        <v>1399</v>
      </c>
      <c r="O3118" s="0" t="s">
        <v>1736</v>
      </c>
      <c r="Q3118" s="198" t="n">
        <v>5000</v>
      </c>
      <c r="S3118" s="0" t="s">
        <v>1343</v>
      </c>
      <c r="T3118" s="0" t="s">
        <v>772</v>
      </c>
      <c r="U3118" s="200" t="n">
        <v>-1.125</v>
      </c>
      <c r="V3118" s="0" t="s">
        <v>2051</v>
      </c>
      <c r="W3118" s="0" t="s">
        <v>1737</v>
      </c>
      <c r="X3118" s="0" t="s">
        <v>1738</v>
      </c>
      <c r="Y3118" s="0" t="s">
        <v>893</v>
      </c>
      <c r="Z3118" s="0" t="s">
        <v>573</v>
      </c>
      <c r="AA3118" s="0" t="s">
        <v>2991</v>
      </c>
      <c r="AB3118" s="197" t="n">
        <v>37043.875</v>
      </c>
      <c r="AC3118" s="197" t="n">
        <v>37072.875</v>
      </c>
      <c r="AD3118" s="0" t="n">
        <f aca="false">(AC3118-AB3118+1)*SUM(P3118:Q3118)</f>
        <v>150000</v>
      </c>
    </row>
    <row r="3119" customFormat="false" ht="12.75" hidden="false" customHeight="false" outlineLevel="0" collapsed="false">
      <c r="A3119" s="191" t="str">
        <f aca="false">B3119&amp;" "&amp;C3119&amp;" "&amp;D3119</f>
        <v>US Natural Gas Financial</v>
      </c>
      <c r="B3119" s="191" t="str">
        <f aca="false">IF((LEFT(N3119,2)="US"),"US","")</f>
        <v>US</v>
      </c>
      <c r="C3119" s="191" t="str">
        <f aca="false">M3119</f>
        <v>Natural Gas</v>
      </c>
      <c r="D3119" s="191" t="str">
        <f aca="false">IF(ISNUMBER(FIND("Phy",N3119))=TRUE(),"Physical","Financial")</f>
        <v>Financial</v>
      </c>
      <c r="E3119" s="191" t="n">
        <f aca="false">IF(VLOOKUP(S3119,'DD-Lookup'!$J$6:$L$50,3,FALSE())="Monthly",(YEAR(AC3119)-YEAR(AB3119))*12+MONTH(AC3119)-MONTH(AB3119)+1,(AC3119-AB3119+1))</f>
        <v>30</v>
      </c>
      <c r="F3119" s="220" t="n">
        <f aca="false">E3119*SUM(P3119:Q3119)</f>
        <v>450000</v>
      </c>
      <c r="G3119" s="196" t="n">
        <v>1247940</v>
      </c>
      <c r="H3119" s="197" t="n">
        <v>37026.4008217593</v>
      </c>
      <c r="I3119" s="0" t="s">
        <v>1137</v>
      </c>
      <c r="M3119" s="0" t="s">
        <v>927</v>
      </c>
      <c r="N3119" s="0" t="s">
        <v>1341</v>
      </c>
      <c r="O3119" s="0" t="s">
        <v>1342</v>
      </c>
      <c r="Q3119" s="198" t="n">
        <v>15000</v>
      </c>
      <c r="S3119" s="0" t="s">
        <v>1343</v>
      </c>
      <c r="T3119" s="0" t="s">
        <v>772</v>
      </c>
      <c r="U3119" s="200" t="n">
        <v>4.485</v>
      </c>
      <c r="V3119" s="0" t="s">
        <v>2395</v>
      </c>
      <c r="W3119" s="0" t="s">
        <v>1345</v>
      </c>
      <c r="X3119" s="0" t="s">
        <v>1346</v>
      </c>
      <c r="Y3119" s="0" t="s">
        <v>893</v>
      </c>
      <c r="Z3119" s="0" t="s">
        <v>573</v>
      </c>
      <c r="AA3119" s="0" t="s">
        <v>2992</v>
      </c>
      <c r="AB3119" s="197" t="n">
        <v>37043.875</v>
      </c>
      <c r="AC3119" s="197" t="n">
        <v>37072.875</v>
      </c>
      <c r="AD3119" s="0" t="n">
        <f aca="false">(AC3119-AB3119+1)*SUM(P3119:Q3119)</f>
        <v>450000</v>
      </c>
    </row>
    <row r="3120" customFormat="false" ht="12.75" hidden="false" customHeight="false" outlineLevel="0" collapsed="false">
      <c r="A3120" s="191" t="str">
        <f aca="false">B3120&amp;" "&amp;C3120&amp;" "&amp;D3120</f>
        <v>US Natural Gas Physical</v>
      </c>
      <c r="B3120" s="191" t="str">
        <f aca="false">IF((LEFT(N3120,2)="US"),"US","")</f>
        <v>US</v>
      </c>
      <c r="C3120" s="191" t="str">
        <f aca="false">M3120</f>
        <v>Natural Gas</v>
      </c>
      <c r="D3120" s="191" t="str">
        <f aca="false">IF(ISNUMBER(FIND("Phy",N3120))=TRUE(),"Physical","Financial")</f>
        <v>Physical</v>
      </c>
      <c r="E3120" s="191" t="n">
        <f aca="false">IF(VLOOKUP(S3120,'DD-Lookup'!$J$6:$L$50,3,FALSE())="Monthly",(YEAR(AC3120)-YEAR(AB3120))*12+MONTH(AC3120)-MONTH(AB3120)+1,(AC3120-AB3120+1))</f>
        <v>1</v>
      </c>
      <c r="F3120" s="220" t="n">
        <f aca="false">E3120*SUM(P3120:Q3120)</f>
        <v>10000</v>
      </c>
      <c r="G3120" s="196" t="n">
        <v>1247941</v>
      </c>
      <c r="H3120" s="197" t="n">
        <v>37026.4008680556</v>
      </c>
      <c r="I3120" s="0" t="s">
        <v>609</v>
      </c>
      <c r="M3120" s="0" t="s">
        <v>927</v>
      </c>
      <c r="N3120" s="0" t="s">
        <v>1371</v>
      </c>
      <c r="O3120" s="0" t="s">
        <v>1566</v>
      </c>
      <c r="Q3120" s="198" t="n">
        <v>10000</v>
      </c>
      <c r="S3120" s="0" t="s">
        <v>1343</v>
      </c>
      <c r="T3120" s="0" t="s">
        <v>772</v>
      </c>
      <c r="U3120" s="200" t="n">
        <v>4.425</v>
      </c>
      <c r="V3120" s="0" t="s">
        <v>1861</v>
      </c>
      <c r="W3120" s="0" t="s">
        <v>1567</v>
      </c>
      <c r="X3120" s="0" t="s">
        <v>1568</v>
      </c>
      <c r="Y3120" s="0" t="s">
        <v>1376</v>
      </c>
      <c r="Z3120" s="0" t="s">
        <v>573</v>
      </c>
      <c r="AA3120" s="0" t="n">
        <v>790390</v>
      </c>
      <c r="AB3120" s="197" t="n">
        <v>37027.875</v>
      </c>
      <c r="AC3120" s="197" t="n">
        <v>37027.875</v>
      </c>
    </row>
    <row r="3121" customFormat="false" ht="12.75" hidden="false" customHeight="false" outlineLevel="0" collapsed="false">
      <c r="A3121" s="191" t="str">
        <f aca="false">B3121&amp;" "&amp;C3121&amp;" "&amp;D3121</f>
        <v>US Natural Gas Financial</v>
      </c>
      <c r="B3121" s="191" t="str">
        <f aca="false">IF((LEFT(N3121,2)="US"),"US","")</f>
        <v>US</v>
      </c>
      <c r="C3121" s="191" t="str">
        <f aca="false">M3121</f>
        <v>Natural Gas</v>
      </c>
      <c r="D3121" s="191" t="str">
        <f aca="false">IF(ISNUMBER(FIND("Phy",N3121))=TRUE(),"Physical","Financial")</f>
        <v>Financial</v>
      </c>
      <c r="E3121" s="191" t="n">
        <f aca="false">IF(VLOOKUP(S3121,'DD-Lookup'!$J$6:$L$50,3,FALSE())="Monthly",(YEAR(AC3121)-YEAR(AB3121))*12+MONTH(AC3121)-MONTH(AB3121)+1,(AC3121-AB3121+1))</f>
        <v>16</v>
      </c>
      <c r="F3121" s="220" t="n">
        <f aca="false">E3121*SUM(P3121:Q3121)</f>
        <v>80000</v>
      </c>
      <c r="G3121" s="196" t="n">
        <v>1247942</v>
      </c>
      <c r="H3121" s="197" t="n">
        <v>37026.4008796296</v>
      </c>
      <c r="I3121" s="0" t="s">
        <v>2040</v>
      </c>
      <c r="M3121" s="0" t="s">
        <v>927</v>
      </c>
      <c r="N3121" s="0" t="s">
        <v>1341</v>
      </c>
      <c r="O3121" s="0" t="s">
        <v>2703</v>
      </c>
      <c r="Q3121" s="198" t="n">
        <v>5000</v>
      </c>
      <c r="S3121" s="0" t="s">
        <v>1343</v>
      </c>
      <c r="T3121" s="0" t="s">
        <v>772</v>
      </c>
      <c r="U3121" s="200" t="n">
        <v>4.39875</v>
      </c>
      <c r="V3121" s="0" t="s">
        <v>2041</v>
      </c>
      <c r="W3121" s="0" t="s">
        <v>2024</v>
      </c>
      <c r="X3121" s="0" t="s">
        <v>2025</v>
      </c>
      <c r="Y3121" s="0" t="s">
        <v>893</v>
      </c>
      <c r="Z3121" s="0" t="s">
        <v>573</v>
      </c>
      <c r="AA3121" s="0" t="s">
        <v>2993</v>
      </c>
      <c r="AB3121" s="197" t="n">
        <v>37027.875</v>
      </c>
      <c r="AC3121" s="197" t="n">
        <v>37042.875</v>
      </c>
      <c r="AD3121" s="0" t="n">
        <f aca="false">(AC3121-AB3121+1)*SUM(P3121:Q3121)</f>
        <v>80000</v>
      </c>
    </row>
    <row r="3122" customFormat="false" ht="12.75" hidden="false" customHeight="false" outlineLevel="0" collapsed="false">
      <c r="A3122" s="191" t="str">
        <f aca="false">B3122&amp;" "&amp;C3122&amp;" "&amp;D3122</f>
        <v>US Natural Gas Financial</v>
      </c>
      <c r="B3122" s="191" t="str">
        <f aca="false">IF((LEFT(N3122,2)="US"),"US","")</f>
        <v>US</v>
      </c>
      <c r="C3122" s="191" t="str">
        <f aca="false">M3122</f>
        <v>Natural Gas</v>
      </c>
      <c r="D3122" s="191" t="str">
        <f aca="false">IF(ISNUMBER(FIND("Phy",N3122))=TRUE(),"Physical","Financial")</f>
        <v>Financial</v>
      </c>
      <c r="E3122" s="191" t="n">
        <f aca="false">IF(VLOOKUP(S3122,'DD-Lookup'!$J$6:$L$50,3,FALSE())="Monthly",(YEAR(AC3122)-YEAR(AB3122))*12+MONTH(AC3122)-MONTH(AB3122)+1,(AC3122-AB3122+1))</f>
        <v>16</v>
      </c>
      <c r="F3122" s="220" t="n">
        <f aca="false">E3122*SUM(P3122:Q3122)</f>
        <v>80000</v>
      </c>
      <c r="G3122" s="196" t="n">
        <v>1247943</v>
      </c>
      <c r="H3122" s="197" t="n">
        <v>37026.4009375</v>
      </c>
      <c r="I3122" s="0" t="s">
        <v>2040</v>
      </c>
      <c r="M3122" s="0" t="s">
        <v>927</v>
      </c>
      <c r="N3122" s="0" t="s">
        <v>1341</v>
      </c>
      <c r="O3122" s="0" t="s">
        <v>2703</v>
      </c>
      <c r="Q3122" s="198" t="n">
        <v>5000</v>
      </c>
      <c r="S3122" s="0" t="s">
        <v>1343</v>
      </c>
      <c r="T3122" s="0" t="s">
        <v>772</v>
      </c>
      <c r="U3122" s="200" t="n">
        <v>4.4</v>
      </c>
      <c r="V3122" s="0" t="s">
        <v>2041</v>
      </c>
      <c r="W3122" s="0" t="s">
        <v>2024</v>
      </c>
      <c r="X3122" s="0" t="s">
        <v>2025</v>
      </c>
      <c r="Y3122" s="0" t="s">
        <v>893</v>
      </c>
      <c r="Z3122" s="0" t="s">
        <v>573</v>
      </c>
      <c r="AA3122" s="0" t="s">
        <v>2994</v>
      </c>
      <c r="AB3122" s="197" t="n">
        <v>37027.875</v>
      </c>
      <c r="AC3122" s="197" t="n">
        <v>37042.875</v>
      </c>
      <c r="AD3122" s="0" t="n">
        <f aca="false">(AC3122-AB3122+1)*SUM(P3122:Q3122)</f>
        <v>80000</v>
      </c>
    </row>
    <row r="3123" customFormat="false" ht="12.75" hidden="false" customHeight="false" outlineLevel="0" collapsed="false">
      <c r="A3123" s="191" t="str">
        <f aca="false">B3123&amp;" "&amp;C3123&amp;" "&amp;D3123</f>
        <v> Natural Gas Physical</v>
      </c>
      <c r="B3123" s="191" t="str">
        <f aca="false">IF((LEFT(N3123,2)="US"),"US","")</f>
        <v/>
      </c>
      <c r="C3123" s="191" t="str">
        <f aca="false">M3123</f>
        <v>Natural Gas</v>
      </c>
      <c r="D3123" s="191" t="str">
        <f aca="false">IF(ISNUMBER(FIND("Phy",N3123))=TRUE(),"Physical","Financial")</f>
        <v>Physical</v>
      </c>
      <c r="E3123" s="191" t="n">
        <f aca="false">IF(VLOOKUP(S3123,'DD-Lookup'!$J$6:$L$50,3,FALSE())="Monthly",(YEAR(AC3123)-YEAR(AB3123))*12+MONTH(AC3123)-MONTH(AB3123)+1,(AC3123-AB3123+1))</f>
        <v>30</v>
      </c>
      <c r="F3123" s="220" t="n">
        <f aca="false">E3123*SUM(P3123:Q3123)</f>
        <v>150000</v>
      </c>
      <c r="G3123" s="196" t="n">
        <v>1247944</v>
      </c>
      <c r="H3123" s="197" t="n">
        <v>37026.4009722222</v>
      </c>
      <c r="I3123" s="0" t="s">
        <v>1523</v>
      </c>
      <c r="M3123" s="0" t="s">
        <v>927</v>
      </c>
      <c r="N3123" s="0" t="s">
        <v>1719</v>
      </c>
      <c r="O3123" s="0" t="s">
        <v>2554</v>
      </c>
      <c r="P3123" s="198" t="n">
        <v>5000</v>
      </c>
      <c r="S3123" s="0" t="s">
        <v>327</v>
      </c>
      <c r="T3123" s="0" t="s">
        <v>1721</v>
      </c>
      <c r="U3123" s="200" t="n">
        <v>6.09</v>
      </c>
      <c r="V3123" s="0" t="s">
        <v>2995</v>
      </c>
      <c r="W3123" s="0" t="s">
        <v>2317</v>
      </c>
      <c r="X3123" s="0" t="s">
        <v>1724</v>
      </c>
      <c r="Y3123" s="0" t="s">
        <v>1376</v>
      </c>
      <c r="Z3123" s="0" t="s">
        <v>646</v>
      </c>
      <c r="AA3123" s="0" t="n">
        <v>790391</v>
      </c>
      <c r="AB3123" s="197" t="n">
        <v>37043.875</v>
      </c>
      <c r="AC3123" s="197" t="n">
        <v>37072.875</v>
      </c>
    </row>
    <row r="3124" customFormat="false" ht="12.75" hidden="false" customHeight="false" outlineLevel="0" collapsed="false">
      <c r="A3124" s="191" t="str">
        <f aca="false">B3124&amp;" "&amp;C3124&amp;" "&amp;D3124</f>
        <v>US Natural Gas Physical</v>
      </c>
      <c r="B3124" s="191" t="str">
        <f aca="false">IF((LEFT(N3124,2)="US"),"US","")</f>
        <v>US</v>
      </c>
      <c r="C3124" s="191" t="str">
        <f aca="false">M3124</f>
        <v>Natural Gas</v>
      </c>
      <c r="D3124" s="191" t="str">
        <f aca="false">IF(ISNUMBER(FIND("Phy",N3124))=TRUE(),"Physical","Financial")</f>
        <v>Physical</v>
      </c>
      <c r="E3124" s="191" t="n">
        <f aca="false">IF(VLOOKUP(S3124,'DD-Lookup'!$J$6:$L$50,3,FALSE())="Monthly",(YEAR(AC3124)-YEAR(AB3124))*12+MONTH(AC3124)-MONTH(AB3124)+1,(AC3124-AB3124+1))</f>
        <v>1</v>
      </c>
      <c r="F3124" s="220" t="n">
        <f aca="false">E3124*SUM(P3124:Q3124)</f>
        <v>10000</v>
      </c>
      <c r="G3124" s="196" t="n">
        <v>1247945</v>
      </c>
      <c r="H3124" s="197" t="n">
        <v>37026.4010185185</v>
      </c>
      <c r="I3124" s="0" t="s">
        <v>625</v>
      </c>
      <c r="M3124" s="0" t="s">
        <v>927</v>
      </c>
      <c r="N3124" s="0" t="s">
        <v>1371</v>
      </c>
      <c r="O3124" s="0" t="s">
        <v>1469</v>
      </c>
      <c r="P3124" s="198" t="n">
        <v>10000</v>
      </c>
      <c r="S3124" s="0" t="s">
        <v>1343</v>
      </c>
      <c r="T3124" s="0" t="s">
        <v>772</v>
      </c>
      <c r="U3124" s="200" t="n">
        <v>4.395</v>
      </c>
      <c r="V3124" s="0" t="s">
        <v>2829</v>
      </c>
      <c r="W3124" s="0" t="s">
        <v>1459</v>
      </c>
      <c r="X3124" s="0" t="s">
        <v>1460</v>
      </c>
      <c r="Y3124" s="0" t="s">
        <v>1376</v>
      </c>
      <c r="Z3124" s="0" t="s">
        <v>573</v>
      </c>
      <c r="AA3124" s="0" t="n">
        <v>790392</v>
      </c>
      <c r="AB3124" s="197" t="n">
        <v>37027.875</v>
      </c>
      <c r="AC3124" s="197" t="n">
        <v>37027.875</v>
      </c>
    </row>
    <row r="3125" customFormat="false" ht="12.75" hidden="false" customHeight="false" outlineLevel="0" collapsed="false">
      <c r="A3125" s="191" t="str">
        <f aca="false">B3125&amp;" "&amp;C3125&amp;" "&amp;D3125</f>
        <v>US Natural Gas Physical</v>
      </c>
      <c r="B3125" s="191" t="str">
        <f aca="false">IF((LEFT(N3125,2)="US"),"US","")</f>
        <v>US</v>
      </c>
      <c r="C3125" s="191" t="str">
        <f aca="false">M3125</f>
        <v>Natural Gas</v>
      </c>
      <c r="D3125" s="191" t="str">
        <f aca="false">IF(ISNUMBER(FIND("Phy",N3125))=TRUE(),"Physical","Financial")</f>
        <v>Physical</v>
      </c>
      <c r="E3125" s="191" t="n">
        <f aca="false">IF(VLOOKUP(S3125,'DD-Lookup'!$J$6:$L$50,3,FALSE())="Monthly",(YEAR(AC3125)-YEAR(AB3125))*12+MONTH(AC3125)-MONTH(AB3125)+1,(AC3125-AB3125+1))</f>
        <v>1</v>
      </c>
      <c r="F3125" s="220" t="n">
        <f aca="false">E3125*SUM(P3125:Q3125)</f>
        <v>10000</v>
      </c>
      <c r="G3125" s="196" t="n">
        <v>1247946</v>
      </c>
      <c r="H3125" s="197" t="n">
        <v>37026.4010763889</v>
      </c>
      <c r="I3125" s="0" t="s">
        <v>625</v>
      </c>
      <c r="M3125" s="0" t="s">
        <v>927</v>
      </c>
      <c r="N3125" s="0" t="s">
        <v>1371</v>
      </c>
      <c r="O3125" s="0" t="s">
        <v>1631</v>
      </c>
      <c r="Q3125" s="198" t="n">
        <v>10000</v>
      </c>
      <c r="S3125" s="0" t="s">
        <v>1343</v>
      </c>
      <c r="T3125" s="0" t="s">
        <v>772</v>
      </c>
      <c r="U3125" s="200" t="n">
        <v>4.405</v>
      </c>
      <c r="V3125" s="0" t="s">
        <v>1506</v>
      </c>
      <c r="W3125" s="0" t="s">
        <v>1567</v>
      </c>
      <c r="X3125" s="0" t="s">
        <v>1568</v>
      </c>
      <c r="Y3125" s="0" t="s">
        <v>1376</v>
      </c>
      <c r="Z3125" s="0" t="s">
        <v>573</v>
      </c>
      <c r="AA3125" s="0" t="n">
        <v>790393</v>
      </c>
      <c r="AB3125" s="197" t="n">
        <v>37027.875</v>
      </c>
      <c r="AC3125" s="197" t="n">
        <v>37027.875</v>
      </c>
    </row>
    <row r="3126" customFormat="false" ht="12.75" hidden="false" customHeight="false" outlineLevel="0" collapsed="false">
      <c r="A3126" s="191" t="str">
        <f aca="false">B3126&amp;" "&amp;C3126&amp;" "&amp;D3126</f>
        <v>US Natural Gas Physical</v>
      </c>
      <c r="B3126" s="191" t="str">
        <f aca="false">IF((LEFT(N3126,2)="US"),"US","")</f>
        <v>US</v>
      </c>
      <c r="C3126" s="191" t="str">
        <f aca="false">M3126</f>
        <v>Natural Gas</v>
      </c>
      <c r="D3126" s="191" t="str">
        <f aca="false">IF(ISNUMBER(FIND("Phy",N3126))=TRUE(),"Physical","Financial")</f>
        <v>Physical</v>
      </c>
      <c r="E3126" s="191" t="n">
        <f aca="false">IF(VLOOKUP(S3126,'DD-Lookup'!$J$6:$L$50,3,FALSE())="Monthly",(YEAR(AC3126)-YEAR(AB3126))*12+MONTH(AC3126)-MONTH(AB3126)+1,(AC3126-AB3126+1))</f>
        <v>1</v>
      </c>
      <c r="F3126" s="220" t="n">
        <f aca="false">E3126*SUM(P3126:Q3126)</f>
        <v>6400</v>
      </c>
      <c r="G3126" s="196" t="n">
        <v>1247947</v>
      </c>
      <c r="H3126" s="197" t="n">
        <v>37026.401087963</v>
      </c>
      <c r="I3126" s="0" t="s">
        <v>2751</v>
      </c>
      <c r="M3126" s="0" t="s">
        <v>927</v>
      </c>
      <c r="N3126" s="0" t="s">
        <v>1371</v>
      </c>
      <c r="O3126" s="0" t="s">
        <v>2038</v>
      </c>
      <c r="Q3126" s="198" t="n">
        <v>6400</v>
      </c>
      <c r="S3126" s="0" t="s">
        <v>1343</v>
      </c>
      <c r="T3126" s="0" t="s">
        <v>772</v>
      </c>
      <c r="U3126" s="200" t="n">
        <v>4.41</v>
      </c>
      <c r="V3126" s="0" t="s">
        <v>2996</v>
      </c>
      <c r="W3126" s="0" t="s">
        <v>1555</v>
      </c>
      <c r="X3126" s="0" t="s">
        <v>1556</v>
      </c>
      <c r="Y3126" s="0" t="s">
        <v>1376</v>
      </c>
      <c r="Z3126" s="0" t="s">
        <v>573</v>
      </c>
      <c r="AA3126" s="0" t="n">
        <v>790394</v>
      </c>
      <c r="AB3126" s="197" t="n">
        <v>37027.875</v>
      </c>
      <c r="AC3126" s="197" t="n">
        <v>37027.875</v>
      </c>
    </row>
    <row r="3127" customFormat="false" ht="12.75" hidden="false" customHeight="false" outlineLevel="0" collapsed="false">
      <c r="A3127" s="191" t="str">
        <f aca="false">B3127&amp;" "&amp;C3127&amp;" "&amp;D3127</f>
        <v>US Natural Gas Physical</v>
      </c>
      <c r="B3127" s="191" t="str">
        <f aca="false">IF((LEFT(N3127,2)="US"),"US","")</f>
        <v>US</v>
      </c>
      <c r="C3127" s="191" t="str">
        <f aca="false">M3127</f>
        <v>Natural Gas</v>
      </c>
      <c r="D3127" s="191" t="str">
        <f aca="false">IF(ISNUMBER(FIND("Phy",N3127))=TRUE(),"Physical","Financial")</f>
        <v>Physical</v>
      </c>
      <c r="E3127" s="191" t="n">
        <f aca="false">IF(VLOOKUP(S3127,'DD-Lookup'!$J$6:$L$50,3,FALSE())="Monthly",(YEAR(AC3127)-YEAR(AB3127))*12+MONTH(AC3127)-MONTH(AB3127)+1,(AC3127-AB3127+1))</f>
        <v>1</v>
      </c>
      <c r="F3127" s="220" t="n">
        <f aca="false">E3127*SUM(P3127:Q3127)</f>
        <v>2000</v>
      </c>
      <c r="G3127" s="196" t="n">
        <v>1247950</v>
      </c>
      <c r="H3127" s="197" t="n">
        <v>37026.4012384259</v>
      </c>
      <c r="I3127" s="0" t="s">
        <v>633</v>
      </c>
      <c r="M3127" s="0" t="s">
        <v>927</v>
      </c>
      <c r="N3127" s="0" t="s">
        <v>1371</v>
      </c>
      <c r="O3127" s="0" t="s">
        <v>1433</v>
      </c>
      <c r="Q3127" s="198" t="n">
        <v>2000</v>
      </c>
      <c r="S3127" s="0" t="s">
        <v>1343</v>
      </c>
      <c r="T3127" s="0" t="s">
        <v>772</v>
      </c>
      <c r="U3127" s="200" t="n">
        <v>4.325</v>
      </c>
      <c r="V3127" s="0" t="s">
        <v>1959</v>
      </c>
      <c r="W3127" s="0" t="s">
        <v>1424</v>
      </c>
      <c r="X3127" s="0" t="s">
        <v>1425</v>
      </c>
      <c r="Y3127" s="0" t="s">
        <v>1376</v>
      </c>
      <c r="Z3127" s="0" t="s">
        <v>573</v>
      </c>
      <c r="AA3127" s="0" t="n">
        <v>790395</v>
      </c>
      <c r="AB3127" s="197" t="n">
        <v>37027.875</v>
      </c>
      <c r="AC3127" s="197" t="n">
        <v>37027.875</v>
      </c>
    </row>
    <row r="3128" customFormat="false" ht="12.75" hidden="false" customHeight="false" outlineLevel="0" collapsed="false">
      <c r="A3128" s="191" t="str">
        <f aca="false">B3128&amp;" "&amp;C3128&amp;" "&amp;D3128</f>
        <v>US Natural Gas Physical</v>
      </c>
      <c r="B3128" s="191" t="str">
        <f aca="false">IF((LEFT(N3128,2)="US"),"US","")</f>
        <v>US</v>
      </c>
      <c r="C3128" s="191" t="str">
        <f aca="false">M3128</f>
        <v>Natural Gas</v>
      </c>
      <c r="D3128" s="191" t="str">
        <f aca="false">IF(ISNUMBER(FIND("Phy",N3128))=TRUE(),"Physical","Financial")</f>
        <v>Physical</v>
      </c>
      <c r="E3128" s="191" t="n">
        <f aca="false">IF(VLOOKUP(S3128,'DD-Lookup'!$J$6:$L$50,3,FALSE())="Monthly",(YEAR(AC3128)-YEAR(AB3128))*12+MONTH(AC3128)-MONTH(AB3128)+1,(AC3128-AB3128+1))</f>
        <v>1</v>
      </c>
      <c r="F3128" s="220" t="n">
        <f aca="false">E3128*SUM(P3128:Q3128)</f>
        <v>10000</v>
      </c>
      <c r="G3128" s="196" t="n">
        <v>1247952</v>
      </c>
      <c r="H3128" s="197" t="n">
        <v>37026.4012962963</v>
      </c>
      <c r="I3128" s="0" t="s">
        <v>1482</v>
      </c>
      <c r="M3128" s="0" t="s">
        <v>927</v>
      </c>
      <c r="N3128" s="0" t="s">
        <v>1371</v>
      </c>
      <c r="O3128" s="0" t="s">
        <v>1680</v>
      </c>
      <c r="P3128" s="198" t="n">
        <v>10000</v>
      </c>
      <c r="S3128" s="0" t="s">
        <v>1343</v>
      </c>
      <c r="T3128" s="0" t="s">
        <v>772</v>
      </c>
      <c r="U3128" s="200" t="n">
        <v>4.32</v>
      </c>
      <c r="V3128" s="0" t="s">
        <v>2736</v>
      </c>
      <c r="W3128" s="0" t="s">
        <v>1682</v>
      </c>
      <c r="X3128" s="0" t="s">
        <v>1683</v>
      </c>
      <c r="Y3128" s="0" t="s">
        <v>1376</v>
      </c>
      <c r="Z3128" s="0" t="s">
        <v>573</v>
      </c>
      <c r="AA3128" s="0" t="n">
        <v>790396</v>
      </c>
      <c r="AB3128" s="197" t="n">
        <v>37027.875</v>
      </c>
      <c r="AC3128" s="197" t="n">
        <v>37027.875</v>
      </c>
    </row>
    <row r="3129" customFormat="false" ht="12.75" hidden="false" customHeight="false" outlineLevel="0" collapsed="false">
      <c r="A3129" s="191" t="str">
        <f aca="false">B3129&amp;" "&amp;C3129&amp;" "&amp;D3129</f>
        <v>US Natural Gas Financial</v>
      </c>
      <c r="B3129" s="191" t="str">
        <f aca="false">IF((LEFT(N3129,2)="US"),"US","")</f>
        <v>US</v>
      </c>
      <c r="C3129" s="191" t="str">
        <f aca="false">M3129</f>
        <v>Natural Gas</v>
      </c>
      <c r="D3129" s="191" t="str">
        <f aca="false">IF(ISNUMBER(FIND("Phy",N3129))=TRUE(),"Physical","Financial")</f>
        <v>Financial</v>
      </c>
      <c r="E3129" s="191" t="n">
        <f aca="false">IF(VLOOKUP(S3129,'DD-Lookup'!$J$6:$L$50,3,FALSE())="Monthly",(YEAR(AC3129)-YEAR(AB3129))*12+MONTH(AC3129)-MONTH(AB3129)+1,(AC3129-AB3129+1))</f>
        <v>123</v>
      </c>
      <c r="F3129" s="220" t="n">
        <f aca="false">E3129*SUM(P3129:Q3129)</f>
        <v>615000</v>
      </c>
      <c r="G3129" s="196" t="n">
        <v>1247953</v>
      </c>
      <c r="H3129" s="197" t="n">
        <v>37026.4013657407</v>
      </c>
      <c r="I3129" s="0" t="s">
        <v>1383</v>
      </c>
      <c r="M3129" s="0" t="s">
        <v>927</v>
      </c>
      <c r="N3129" s="0" t="s">
        <v>1399</v>
      </c>
      <c r="O3129" s="0" t="s">
        <v>2699</v>
      </c>
      <c r="P3129" s="198" t="n">
        <v>5000</v>
      </c>
      <c r="S3129" s="0" t="s">
        <v>1343</v>
      </c>
      <c r="T3129" s="0" t="s">
        <v>772</v>
      </c>
      <c r="U3129" s="200" t="n">
        <v>-0.065</v>
      </c>
      <c r="V3129" s="0" t="s">
        <v>1780</v>
      </c>
      <c r="W3129" s="0" t="s">
        <v>1846</v>
      </c>
      <c r="X3129" s="0" t="s">
        <v>1847</v>
      </c>
      <c r="Y3129" s="0" t="s">
        <v>893</v>
      </c>
      <c r="Z3129" s="0" t="s">
        <v>573</v>
      </c>
      <c r="AA3129" s="0" t="s">
        <v>2997</v>
      </c>
      <c r="AB3129" s="197" t="n">
        <v>37073</v>
      </c>
      <c r="AC3129" s="197" t="n">
        <v>37195</v>
      </c>
      <c r="AD3129" s="0" t="n">
        <f aca="false">(AC3129-AB3129+1)*SUM(P3129:Q3129)</f>
        <v>615000</v>
      </c>
    </row>
    <row r="3130" customFormat="false" ht="12.75" hidden="false" customHeight="false" outlineLevel="0" collapsed="false">
      <c r="A3130" s="191" t="str">
        <f aca="false">B3130&amp;" "&amp;C3130&amp;" "&amp;D3130</f>
        <v>US Natural Gas Physical</v>
      </c>
      <c r="B3130" s="191" t="str">
        <f aca="false">IF((LEFT(N3130,2)="US"),"US","")</f>
        <v>US</v>
      </c>
      <c r="C3130" s="191" t="str">
        <f aca="false">M3130</f>
        <v>Natural Gas</v>
      </c>
      <c r="D3130" s="191" t="str">
        <f aca="false">IF(ISNUMBER(FIND("Phy",N3130))=TRUE(),"Physical","Financial")</f>
        <v>Physical</v>
      </c>
      <c r="E3130" s="191" t="n">
        <f aca="false">IF(VLOOKUP(S3130,'DD-Lookup'!$J$6:$L$50,3,FALSE())="Monthly",(YEAR(AC3130)-YEAR(AB3130))*12+MONTH(AC3130)-MONTH(AB3130)+1,(AC3130-AB3130+1))</f>
        <v>1</v>
      </c>
      <c r="F3130" s="220" t="n">
        <f aca="false">E3130*SUM(P3130:Q3130)</f>
        <v>5000</v>
      </c>
      <c r="G3130" s="196" t="n">
        <v>1247955</v>
      </c>
      <c r="H3130" s="197" t="n">
        <v>37026.401400463</v>
      </c>
      <c r="I3130" s="0" t="s">
        <v>1616</v>
      </c>
      <c r="M3130" s="0" t="s">
        <v>927</v>
      </c>
      <c r="N3130" s="0" t="s">
        <v>1371</v>
      </c>
      <c r="O3130" s="0" t="s">
        <v>1423</v>
      </c>
      <c r="P3130" s="198" t="n">
        <v>5000</v>
      </c>
      <c r="S3130" s="0" t="s">
        <v>1343</v>
      </c>
      <c r="T3130" s="0" t="s">
        <v>772</v>
      </c>
      <c r="U3130" s="200" t="n">
        <v>4.315</v>
      </c>
      <c r="V3130" s="0" t="s">
        <v>2998</v>
      </c>
      <c r="W3130" s="0" t="s">
        <v>1424</v>
      </c>
      <c r="X3130" s="0" t="s">
        <v>1425</v>
      </c>
      <c r="Y3130" s="0" t="s">
        <v>1376</v>
      </c>
      <c r="Z3130" s="0" t="s">
        <v>573</v>
      </c>
      <c r="AA3130" s="0" t="n">
        <v>790398</v>
      </c>
      <c r="AB3130" s="197" t="n">
        <v>37027.875</v>
      </c>
      <c r="AC3130" s="197" t="n">
        <v>37027.875</v>
      </c>
    </row>
    <row r="3131" customFormat="false" ht="12.75" hidden="false" customHeight="false" outlineLevel="0" collapsed="false">
      <c r="A3131" s="191" t="str">
        <f aca="false">B3131&amp;" "&amp;C3131&amp;" "&amp;D3131</f>
        <v>US Natural Gas Physical</v>
      </c>
      <c r="B3131" s="191" t="str">
        <f aca="false">IF((LEFT(N3131,2)="US"),"US","")</f>
        <v>US</v>
      </c>
      <c r="C3131" s="191" t="str">
        <f aca="false">M3131</f>
        <v>Natural Gas</v>
      </c>
      <c r="D3131" s="191" t="str">
        <f aca="false">IF(ISNUMBER(FIND("Phy",N3131))=TRUE(),"Physical","Financial")</f>
        <v>Physical</v>
      </c>
      <c r="E3131" s="191" t="n">
        <f aca="false">IF(VLOOKUP(S3131,'DD-Lookup'!$J$6:$L$50,3,FALSE())="Monthly",(YEAR(AC3131)-YEAR(AB3131))*12+MONTH(AC3131)-MONTH(AB3131)+1,(AC3131-AB3131+1))</f>
        <v>1</v>
      </c>
      <c r="F3131" s="220" t="n">
        <f aca="false">E3131*SUM(P3131:Q3131)</f>
        <v>10000</v>
      </c>
      <c r="G3131" s="196" t="n">
        <v>1247954</v>
      </c>
      <c r="H3131" s="197" t="n">
        <v>37026.401400463</v>
      </c>
      <c r="I3131" s="0" t="s">
        <v>1228</v>
      </c>
      <c r="M3131" s="0" t="s">
        <v>927</v>
      </c>
      <c r="N3131" s="0" t="s">
        <v>1371</v>
      </c>
      <c r="O3131" s="0" t="s">
        <v>1469</v>
      </c>
      <c r="Q3131" s="198" t="n">
        <v>10000</v>
      </c>
      <c r="S3131" s="0" t="s">
        <v>1343</v>
      </c>
      <c r="T3131" s="0" t="s">
        <v>772</v>
      </c>
      <c r="U3131" s="200" t="n">
        <v>4.395</v>
      </c>
      <c r="V3131" s="0" t="s">
        <v>2999</v>
      </c>
      <c r="W3131" s="0" t="s">
        <v>1459</v>
      </c>
      <c r="X3131" s="0" t="s">
        <v>1460</v>
      </c>
      <c r="Y3131" s="0" t="s">
        <v>1376</v>
      </c>
      <c r="Z3131" s="0" t="s">
        <v>573</v>
      </c>
      <c r="AA3131" s="0" t="n">
        <v>790397</v>
      </c>
      <c r="AB3131" s="197" t="n">
        <v>37027.875</v>
      </c>
      <c r="AC3131" s="197" t="n">
        <v>37027.875</v>
      </c>
    </row>
    <row r="3132" customFormat="false" ht="12.75" hidden="false" customHeight="false" outlineLevel="0" collapsed="false">
      <c r="A3132" s="191" t="str">
        <f aca="false">B3132&amp;" "&amp;C3132&amp;" "&amp;D3132</f>
        <v> Sea Freight Financial</v>
      </c>
      <c r="B3132" s="191" t="str">
        <f aca="false">IF((LEFT(N3132,2)="US"),"US","")</f>
        <v/>
      </c>
      <c r="C3132" s="191" t="str">
        <f aca="false">M3132</f>
        <v>Sea Freight</v>
      </c>
      <c r="D3132" s="191" t="str">
        <f aca="false">IF(ISNUMBER(FIND("Phy",N3132))=TRUE(),"Physical","Financial")</f>
        <v>Financial</v>
      </c>
      <c r="E3132" s="191" t="n">
        <f aca="false">IF(VLOOKUP(S3132,'DD-Lookup'!$J$6:$L$50,3,FALSE())="Monthly",(YEAR(AC3132)-YEAR(AB3132))*12+MONTH(AC3132)-MONTH(AB3132)+1,(AC3132-AB3132+1))</f>
        <v>31</v>
      </c>
      <c r="F3132" s="220" t="n">
        <f aca="false">E3132*SUM(P3132:Q3132)</f>
        <v>465</v>
      </c>
      <c r="G3132" s="196" t="n">
        <v>1247956</v>
      </c>
      <c r="H3132" s="197" t="n">
        <v>37026.4014236111</v>
      </c>
      <c r="I3132" s="0" t="s">
        <v>3000</v>
      </c>
      <c r="M3132" s="0" t="s">
        <v>3001</v>
      </c>
      <c r="N3132" s="0" t="s">
        <v>3002</v>
      </c>
      <c r="O3132" s="0" t="s">
        <v>3003</v>
      </c>
      <c r="Q3132" s="198" t="n">
        <v>15</v>
      </c>
      <c r="S3132" s="0" t="s">
        <v>3004</v>
      </c>
      <c r="T3132" s="0" t="s">
        <v>772</v>
      </c>
      <c r="U3132" s="200" t="n">
        <v>7.9</v>
      </c>
      <c r="V3132" s="0" t="s">
        <v>3005</v>
      </c>
      <c r="W3132" s="0" t="s">
        <v>3006</v>
      </c>
      <c r="X3132" s="0" t="s">
        <v>3007</v>
      </c>
      <c r="Y3132" s="0" t="s">
        <v>893</v>
      </c>
      <c r="Z3132" s="0" t="s">
        <v>1033</v>
      </c>
      <c r="AA3132" s="0" t="s">
        <v>3008</v>
      </c>
      <c r="AB3132" s="197" t="n">
        <v>37257.875</v>
      </c>
      <c r="AC3132" s="197" t="n">
        <v>37287.875</v>
      </c>
    </row>
    <row r="3133" customFormat="false" ht="12.75" hidden="false" customHeight="false" outlineLevel="0" collapsed="false">
      <c r="A3133" s="191" t="str">
        <f aca="false">B3133&amp;" "&amp;C3133&amp;" "&amp;D3133</f>
        <v> Metals Financial</v>
      </c>
      <c r="B3133" s="191" t="str">
        <f aca="false">IF((LEFT(N3133,2)="US"),"US","")</f>
        <v/>
      </c>
      <c r="C3133" s="191" t="str">
        <f aca="false">M3133</f>
        <v>Metals</v>
      </c>
      <c r="D3133" s="191" t="str">
        <f aca="false">IF(ISNUMBER(FIND("Phy",N3133))=TRUE(),"Physical","Financial")</f>
        <v>Financial</v>
      </c>
      <c r="E3133" s="191" t="n">
        <f aca="false">IF(VLOOKUP(S3133,'DD-Lookup'!$J$6:$L$50,3,FALSE())="Monthly",(YEAR(AC3133)-YEAR(AB3133))*12+MONTH(AC3133)-MONTH(AB3133)+1,(AC3133-AB3133+1))</f>
        <v>1</v>
      </c>
      <c r="F3133" s="220" t="n">
        <f aca="false">E3133*SUM(P3133:Q3133)</f>
        <v>10</v>
      </c>
      <c r="G3133" s="196" t="n">
        <v>1247957</v>
      </c>
      <c r="H3133" s="197" t="n">
        <v>37026.4014351852</v>
      </c>
      <c r="I3133" s="0" t="s">
        <v>879</v>
      </c>
      <c r="M3133" s="0" t="s">
        <v>768</v>
      </c>
      <c r="N3133" s="0" t="s">
        <v>906</v>
      </c>
      <c r="O3133" s="0" t="s">
        <v>907</v>
      </c>
      <c r="Q3133" s="198" t="n">
        <v>10</v>
      </c>
      <c r="S3133" s="0" t="s">
        <v>908</v>
      </c>
      <c r="T3133" s="0" t="s">
        <v>772</v>
      </c>
      <c r="U3133" s="200" t="n">
        <v>7300</v>
      </c>
      <c r="V3133" s="0" t="s">
        <v>1169</v>
      </c>
      <c r="W3133" s="0" t="s">
        <v>910</v>
      </c>
      <c r="X3133" s="0" t="s">
        <v>775</v>
      </c>
      <c r="Y3133" s="0" t="s">
        <v>776</v>
      </c>
      <c r="Z3133" s="0" t="s">
        <v>777</v>
      </c>
      <c r="AA3133" s="0" t="n">
        <v>2130022</v>
      </c>
    </row>
    <row r="3134" customFormat="false" ht="12.75" hidden="false" customHeight="false" outlineLevel="0" collapsed="false">
      <c r="A3134" s="191" t="str">
        <f aca="false">B3134&amp;" "&amp;C3134&amp;" "&amp;D3134</f>
        <v> Metals Financial</v>
      </c>
      <c r="B3134" s="191" t="str">
        <f aca="false">IF((LEFT(N3134,2)="US"),"US","")</f>
        <v/>
      </c>
      <c r="C3134" s="191" t="str">
        <f aca="false">M3134</f>
        <v>Metals</v>
      </c>
      <c r="D3134" s="191" t="str">
        <f aca="false">IF(ISNUMBER(FIND("Phy",N3134))=TRUE(),"Physical","Financial")</f>
        <v>Financial</v>
      </c>
      <c r="E3134" s="191" t="n">
        <f aca="false">IF(VLOOKUP(S3134,'DD-Lookup'!$J$6:$L$50,3,FALSE())="Monthly",(YEAR(AC3134)-YEAR(AB3134))*12+MONTH(AC3134)-MONTH(AB3134)+1,(AC3134-AB3134+1))</f>
        <v>1</v>
      </c>
      <c r="F3134" s="220" t="n">
        <f aca="false">E3134*SUM(P3134:Q3134)</f>
        <v>20</v>
      </c>
      <c r="G3134" s="196" t="n">
        <v>1247958</v>
      </c>
      <c r="H3134" s="197" t="n">
        <v>37026.4015162037</v>
      </c>
      <c r="I3134" s="0" t="s">
        <v>898</v>
      </c>
      <c r="M3134" s="0" t="s">
        <v>768</v>
      </c>
      <c r="N3134" s="0" t="s">
        <v>870</v>
      </c>
      <c r="O3134" s="0" t="s">
        <v>871</v>
      </c>
      <c r="Q3134" s="198" t="n">
        <v>20</v>
      </c>
      <c r="S3134" s="0" t="s">
        <v>771</v>
      </c>
      <c r="T3134" s="0" t="s">
        <v>772</v>
      </c>
      <c r="U3134" s="200" t="n">
        <v>1514</v>
      </c>
      <c r="V3134" s="0" t="s">
        <v>925</v>
      </c>
      <c r="W3134" s="0" t="s">
        <v>820</v>
      </c>
      <c r="X3134" s="0" t="s">
        <v>775</v>
      </c>
      <c r="Y3134" s="0" t="s">
        <v>776</v>
      </c>
      <c r="Z3134" s="0" t="s">
        <v>777</v>
      </c>
      <c r="AA3134" s="0" t="n">
        <v>2130024</v>
      </c>
    </row>
    <row r="3135" customFormat="false" ht="12.75" hidden="false" customHeight="false" outlineLevel="0" collapsed="false">
      <c r="A3135" s="191" t="str">
        <f aca="false">B3135&amp;" "&amp;C3135&amp;" "&amp;D3135</f>
        <v>US Natural Gas Physical</v>
      </c>
      <c r="B3135" s="191" t="str">
        <f aca="false">IF((LEFT(N3135,2)="US"),"US","")</f>
        <v>US</v>
      </c>
      <c r="C3135" s="191" t="str">
        <f aca="false">M3135</f>
        <v>Natural Gas</v>
      </c>
      <c r="D3135" s="191" t="str">
        <f aca="false">IF(ISNUMBER(FIND("Phy",N3135))=TRUE(),"Physical","Financial")</f>
        <v>Physical</v>
      </c>
      <c r="E3135" s="191" t="n">
        <f aca="false">IF(VLOOKUP(S3135,'DD-Lookup'!$J$6:$L$50,3,FALSE())="Monthly",(YEAR(AC3135)-YEAR(AB3135))*12+MONTH(AC3135)-MONTH(AB3135)+1,(AC3135-AB3135+1))</f>
        <v>1</v>
      </c>
      <c r="F3135" s="220" t="n">
        <f aca="false">E3135*SUM(P3135:Q3135)</f>
        <v>1905</v>
      </c>
      <c r="G3135" s="196" t="n">
        <v>1247959</v>
      </c>
      <c r="H3135" s="197" t="n">
        <v>37026.4016087963</v>
      </c>
      <c r="I3135" s="0" t="s">
        <v>1364</v>
      </c>
      <c r="M3135" s="0" t="s">
        <v>927</v>
      </c>
      <c r="N3135" s="0" t="s">
        <v>1371</v>
      </c>
      <c r="O3135" s="0" t="s">
        <v>1423</v>
      </c>
      <c r="P3135" s="198" t="n">
        <v>1905</v>
      </c>
      <c r="S3135" s="0" t="s">
        <v>1343</v>
      </c>
      <c r="T3135" s="0" t="s">
        <v>772</v>
      </c>
      <c r="U3135" s="200" t="n">
        <v>4.31</v>
      </c>
      <c r="V3135" s="0" t="s">
        <v>1598</v>
      </c>
      <c r="W3135" s="0" t="s">
        <v>1424</v>
      </c>
      <c r="X3135" s="0" t="s">
        <v>1425</v>
      </c>
      <c r="Y3135" s="0" t="s">
        <v>1376</v>
      </c>
      <c r="Z3135" s="0" t="s">
        <v>573</v>
      </c>
      <c r="AA3135" s="0" t="n">
        <v>790400</v>
      </c>
      <c r="AB3135" s="197" t="n">
        <v>37027.875</v>
      </c>
      <c r="AC3135" s="197" t="n">
        <v>37027.875</v>
      </c>
    </row>
    <row r="3136" customFormat="false" ht="12.75" hidden="false" customHeight="false" outlineLevel="0" collapsed="false">
      <c r="A3136" s="191" t="str">
        <f aca="false">B3136&amp;" "&amp;C3136&amp;" "&amp;D3136</f>
        <v>US Natural Gas Physical</v>
      </c>
      <c r="B3136" s="191" t="str">
        <f aca="false">IF((LEFT(N3136,2)="US"),"US","")</f>
        <v>US</v>
      </c>
      <c r="C3136" s="191" t="str">
        <f aca="false">M3136</f>
        <v>Natural Gas</v>
      </c>
      <c r="D3136" s="191" t="str">
        <f aca="false">IF(ISNUMBER(FIND("Phy",N3136))=TRUE(),"Physical","Financial")</f>
        <v>Physical</v>
      </c>
      <c r="E3136" s="191" t="n">
        <f aca="false">IF(VLOOKUP(S3136,'DD-Lookup'!$J$6:$L$50,3,FALSE())="Monthly",(YEAR(AC3136)-YEAR(AB3136))*12+MONTH(AC3136)-MONTH(AB3136)+1,(AC3136-AB3136+1))</f>
        <v>1</v>
      </c>
      <c r="F3136" s="220" t="n">
        <f aca="false">E3136*SUM(P3136:Q3136)</f>
        <v>7500</v>
      </c>
      <c r="G3136" s="196" t="n">
        <v>1247961</v>
      </c>
      <c r="H3136" s="197" t="n">
        <v>37026.4016203704</v>
      </c>
      <c r="I3136" s="0" t="s">
        <v>1854</v>
      </c>
      <c r="M3136" s="0" t="s">
        <v>927</v>
      </c>
      <c r="N3136" s="0" t="s">
        <v>1371</v>
      </c>
      <c r="O3136" s="0" t="s">
        <v>2146</v>
      </c>
      <c r="P3136" s="198" t="n">
        <v>7500</v>
      </c>
      <c r="S3136" s="0" t="s">
        <v>1343</v>
      </c>
      <c r="T3136" s="0" t="s">
        <v>772</v>
      </c>
      <c r="U3136" s="200" t="n">
        <v>4.45</v>
      </c>
      <c r="V3136" s="0" t="s">
        <v>1855</v>
      </c>
      <c r="W3136" s="0" t="s">
        <v>1682</v>
      </c>
      <c r="X3136" s="0" t="s">
        <v>2147</v>
      </c>
      <c r="Y3136" s="0" t="s">
        <v>1376</v>
      </c>
      <c r="Z3136" s="0" t="s">
        <v>573</v>
      </c>
      <c r="AA3136" s="0" t="n">
        <v>790401</v>
      </c>
      <c r="AB3136" s="197" t="n">
        <v>37027.875</v>
      </c>
      <c r="AC3136" s="197" t="n">
        <v>37027.875</v>
      </c>
    </row>
    <row r="3137" customFormat="false" ht="12.75" hidden="false" customHeight="false" outlineLevel="0" collapsed="false">
      <c r="A3137" s="191" t="str">
        <f aca="false">B3137&amp;" "&amp;C3137&amp;" "&amp;D3137</f>
        <v>US Natural Gas Physical</v>
      </c>
      <c r="B3137" s="191" t="str">
        <f aca="false">IF((LEFT(N3137,2)="US"),"US","")</f>
        <v>US</v>
      </c>
      <c r="C3137" s="191" t="str">
        <f aca="false">M3137</f>
        <v>Natural Gas</v>
      </c>
      <c r="D3137" s="191" t="str">
        <f aca="false">IF(ISNUMBER(FIND("Phy",N3137))=TRUE(),"Physical","Financial")</f>
        <v>Physical</v>
      </c>
      <c r="E3137" s="191" t="n">
        <f aca="false">IF(VLOOKUP(S3137,'DD-Lookup'!$J$6:$L$50,3,FALSE())="Monthly",(YEAR(AC3137)-YEAR(AB3137))*12+MONTH(AC3137)-MONTH(AB3137)+1,(AC3137-AB3137+1))</f>
        <v>1</v>
      </c>
      <c r="F3137" s="220" t="n">
        <f aca="false">E3137*SUM(P3137:Q3137)</f>
        <v>25000</v>
      </c>
      <c r="G3137" s="196" t="n">
        <v>1247960</v>
      </c>
      <c r="H3137" s="197" t="n">
        <v>37026.4016203704</v>
      </c>
      <c r="I3137" s="0" t="s">
        <v>1661</v>
      </c>
      <c r="M3137" s="0" t="s">
        <v>927</v>
      </c>
      <c r="N3137" s="0" t="s">
        <v>1371</v>
      </c>
      <c r="O3137" s="0" t="s">
        <v>1553</v>
      </c>
      <c r="Q3137" s="198" t="n">
        <v>25000</v>
      </c>
      <c r="S3137" s="0" t="s">
        <v>1343</v>
      </c>
      <c r="T3137" s="0" t="s">
        <v>772</v>
      </c>
      <c r="U3137" s="200" t="n">
        <v>4.43</v>
      </c>
      <c r="V3137" s="0" t="s">
        <v>1662</v>
      </c>
      <c r="W3137" s="0" t="s">
        <v>1555</v>
      </c>
      <c r="X3137" s="0" t="s">
        <v>1556</v>
      </c>
      <c r="Y3137" s="0" t="s">
        <v>1376</v>
      </c>
      <c r="Z3137" s="0" t="s">
        <v>573</v>
      </c>
      <c r="AA3137" s="0" t="n">
        <v>790402</v>
      </c>
      <c r="AB3137" s="197" t="n">
        <v>37027.875</v>
      </c>
      <c r="AC3137" s="197" t="n">
        <v>37027.875</v>
      </c>
    </row>
    <row r="3138" customFormat="false" ht="12.75" hidden="false" customHeight="false" outlineLevel="0" collapsed="false">
      <c r="A3138" s="191" t="str">
        <f aca="false">B3138&amp;" "&amp;C3138&amp;" "&amp;D3138</f>
        <v>US Crude Financial</v>
      </c>
      <c r="B3138" s="191" t="str">
        <f aca="false">IF((LEFT(N3138,2)="US"),"US","")</f>
        <v>US</v>
      </c>
      <c r="C3138" s="191" t="str">
        <f aca="false">M3138</f>
        <v>Crude</v>
      </c>
      <c r="D3138" s="191" t="str">
        <f aca="false">IF(ISNUMBER(FIND("Phy",N3138))=TRUE(),"Physical","Financial")</f>
        <v>Financial</v>
      </c>
      <c r="E3138" s="191" t="n">
        <f aca="false">IF(VLOOKUP(S3138,'DD-Lookup'!$J$6:$L$50,3,FALSE())="Monthly",(YEAR(AC3138)-YEAR(AB3138))*12+MONTH(AC3138)-MONTH(AB3138)+1,(AC3138-AB3138+1))</f>
        <v>1</v>
      </c>
      <c r="F3138" s="220" t="n">
        <f aca="false">E3138*SUM(P3138:Q3138)</f>
        <v>50000</v>
      </c>
      <c r="G3138" s="196" t="n">
        <v>1247962</v>
      </c>
      <c r="H3138" s="197" t="n">
        <v>37026.4018055556</v>
      </c>
      <c r="I3138" s="0" t="s">
        <v>1340</v>
      </c>
      <c r="M3138" s="0" t="s">
        <v>60</v>
      </c>
      <c r="N3138" s="0" t="s">
        <v>1138</v>
      </c>
      <c r="O3138" s="0" t="s">
        <v>1139</v>
      </c>
      <c r="P3138" s="198" t="n">
        <v>50000</v>
      </c>
      <c r="S3138" s="0" t="s">
        <v>1140</v>
      </c>
      <c r="T3138" s="0" t="s">
        <v>772</v>
      </c>
      <c r="U3138" s="200" t="n">
        <v>28.66</v>
      </c>
      <c r="V3138" s="0" t="s">
        <v>2361</v>
      </c>
      <c r="W3138" s="0" t="s">
        <v>1142</v>
      </c>
      <c r="X3138" s="0" t="s">
        <v>1143</v>
      </c>
      <c r="Y3138" s="0" t="s">
        <v>893</v>
      </c>
      <c r="Z3138" s="0" t="s">
        <v>573</v>
      </c>
      <c r="AA3138" s="0" t="s">
        <v>3009</v>
      </c>
      <c r="AB3138" s="197" t="n">
        <v>37043</v>
      </c>
      <c r="AC3138" s="197" t="n">
        <v>37072</v>
      </c>
    </row>
    <row r="3139" customFormat="false" ht="12.75" hidden="false" customHeight="false" outlineLevel="0" collapsed="false">
      <c r="A3139" s="191" t="str">
        <f aca="false">B3139&amp;" "&amp;C3139&amp;" "&amp;D3139</f>
        <v>US Natural Gas Physical</v>
      </c>
      <c r="B3139" s="191" t="str">
        <f aca="false">IF((LEFT(N3139,2)="US"),"US","")</f>
        <v>US</v>
      </c>
      <c r="C3139" s="191" t="str">
        <f aca="false">M3139</f>
        <v>Natural Gas</v>
      </c>
      <c r="D3139" s="191" t="str">
        <f aca="false">IF(ISNUMBER(FIND("Phy",N3139))=TRUE(),"Physical","Financial")</f>
        <v>Physical</v>
      </c>
      <c r="E3139" s="191" t="n">
        <f aca="false">IF(VLOOKUP(S3139,'DD-Lookup'!$J$6:$L$50,3,FALSE())="Monthly",(YEAR(AC3139)-YEAR(AB3139))*12+MONTH(AC3139)-MONTH(AB3139)+1,(AC3139-AB3139+1))</f>
        <v>1</v>
      </c>
      <c r="F3139" s="220" t="n">
        <f aca="false">E3139*SUM(P3139:Q3139)</f>
        <v>4000</v>
      </c>
      <c r="G3139" s="196" t="n">
        <v>1247963</v>
      </c>
      <c r="H3139" s="197" t="n">
        <v>37026.4018287037</v>
      </c>
      <c r="I3139" s="0" t="s">
        <v>1482</v>
      </c>
      <c r="M3139" s="0" t="s">
        <v>927</v>
      </c>
      <c r="N3139" s="0" t="s">
        <v>1371</v>
      </c>
      <c r="O3139" s="0" t="s">
        <v>1684</v>
      </c>
      <c r="P3139" s="198" t="n">
        <v>4000</v>
      </c>
      <c r="S3139" s="0" t="s">
        <v>1343</v>
      </c>
      <c r="T3139" s="0" t="s">
        <v>772</v>
      </c>
      <c r="U3139" s="200" t="n">
        <v>4.32</v>
      </c>
      <c r="V3139" s="0" t="s">
        <v>2736</v>
      </c>
      <c r="W3139" s="0" t="s">
        <v>1682</v>
      </c>
      <c r="X3139" s="0" t="s">
        <v>1683</v>
      </c>
      <c r="Y3139" s="0" t="s">
        <v>1376</v>
      </c>
      <c r="Z3139" s="0" t="s">
        <v>573</v>
      </c>
      <c r="AA3139" s="0" t="n">
        <v>790403</v>
      </c>
      <c r="AB3139" s="197" t="n">
        <v>37027.875</v>
      </c>
      <c r="AC3139" s="197" t="n">
        <v>37027.875</v>
      </c>
    </row>
    <row r="3140" customFormat="false" ht="12.75" hidden="false" customHeight="false" outlineLevel="0" collapsed="false">
      <c r="A3140" s="191" t="str">
        <f aca="false">B3140&amp;" "&amp;C3140&amp;" "&amp;D3140</f>
        <v>US Natural Gas Physical</v>
      </c>
      <c r="B3140" s="191" t="str">
        <f aca="false">IF((LEFT(N3140,2)="US"),"US","")</f>
        <v>US</v>
      </c>
      <c r="C3140" s="191" t="str">
        <f aca="false">M3140</f>
        <v>Natural Gas</v>
      </c>
      <c r="D3140" s="191" t="str">
        <f aca="false">IF(ISNUMBER(FIND("Phy",N3140))=TRUE(),"Physical","Financial")</f>
        <v>Physical</v>
      </c>
      <c r="E3140" s="191" t="n">
        <f aca="false">IF(VLOOKUP(S3140,'DD-Lookup'!$J$6:$L$50,3,FALSE())="Monthly",(YEAR(AC3140)-YEAR(AB3140))*12+MONTH(AC3140)-MONTH(AB3140)+1,(AC3140-AB3140+1))</f>
        <v>1</v>
      </c>
      <c r="F3140" s="220" t="n">
        <f aca="false">E3140*SUM(P3140:Q3140)</f>
        <v>2000</v>
      </c>
      <c r="G3140" s="196" t="n">
        <v>1247964</v>
      </c>
      <c r="H3140" s="197" t="n">
        <v>37026.4018865741</v>
      </c>
      <c r="I3140" s="0" t="s">
        <v>2217</v>
      </c>
      <c r="M3140" s="0" t="s">
        <v>927</v>
      </c>
      <c r="N3140" s="0" t="s">
        <v>1371</v>
      </c>
      <c r="O3140" s="0" t="s">
        <v>1433</v>
      </c>
      <c r="Q3140" s="198" t="n">
        <v>2000</v>
      </c>
      <c r="S3140" s="0" t="s">
        <v>1343</v>
      </c>
      <c r="T3140" s="0" t="s">
        <v>772</v>
      </c>
      <c r="U3140" s="200" t="n">
        <v>4.325</v>
      </c>
      <c r="V3140" s="0" t="s">
        <v>2218</v>
      </c>
      <c r="W3140" s="0" t="s">
        <v>1424</v>
      </c>
      <c r="X3140" s="0" t="s">
        <v>1425</v>
      </c>
      <c r="Y3140" s="0" t="s">
        <v>1376</v>
      </c>
      <c r="Z3140" s="0" t="s">
        <v>573</v>
      </c>
      <c r="AA3140" s="0" t="n">
        <v>790404</v>
      </c>
      <c r="AB3140" s="197" t="n">
        <v>37027.875</v>
      </c>
      <c r="AC3140" s="197" t="n">
        <v>37027.875</v>
      </c>
    </row>
    <row r="3141" customFormat="false" ht="12.75" hidden="false" customHeight="false" outlineLevel="0" collapsed="false">
      <c r="A3141" s="191" t="str">
        <f aca="false">B3141&amp;" "&amp;C3141&amp;" "&amp;D3141</f>
        <v>US Natural Gas Physical</v>
      </c>
      <c r="B3141" s="191" t="str">
        <f aca="false">IF((LEFT(N3141,2)="US"),"US","")</f>
        <v>US</v>
      </c>
      <c r="C3141" s="191" t="str">
        <f aca="false">M3141</f>
        <v>Natural Gas</v>
      </c>
      <c r="D3141" s="191" t="str">
        <f aca="false">IF(ISNUMBER(FIND("Phy",N3141))=TRUE(),"Physical","Financial")</f>
        <v>Physical</v>
      </c>
      <c r="E3141" s="191" t="n">
        <f aca="false">IF(VLOOKUP(S3141,'DD-Lookup'!$J$6:$L$50,3,FALSE())="Monthly",(YEAR(AC3141)-YEAR(AB3141))*12+MONTH(AC3141)-MONTH(AB3141)+1,(AC3141-AB3141+1))</f>
        <v>1</v>
      </c>
      <c r="F3141" s="220" t="n">
        <f aca="false">E3141*SUM(P3141:Q3141)</f>
        <v>2530</v>
      </c>
      <c r="G3141" s="196" t="n">
        <v>1247965</v>
      </c>
      <c r="H3141" s="197" t="n">
        <v>37026.4019328704</v>
      </c>
      <c r="I3141" s="0" t="s">
        <v>1575</v>
      </c>
      <c r="M3141" s="0" t="s">
        <v>927</v>
      </c>
      <c r="N3141" s="0" t="s">
        <v>1371</v>
      </c>
      <c r="O3141" s="0" t="s">
        <v>1457</v>
      </c>
      <c r="P3141" s="198" t="n">
        <v>2530</v>
      </c>
      <c r="S3141" s="0" t="s">
        <v>1343</v>
      </c>
      <c r="T3141" s="0" t="s">
        <v>772</v>
      </c>
      <c r="U3141" s="200" t="n">
        <v>4.395</v>
      </c>
      <c r="V3141" s="0" t="s">
        <v>1576</v>
      </c>
      <c r="W3141" s="0" t="s">
        <v>1459</v>
      </c>
      <c r="X3141" s="0" t="s">
        <v>1460</v>
      </c>
      <c r="Y3141" s="0" t="s">
        <v>1376</v>
      </c>
      <c r="Z3141" s="0" t="s">
        <v>573</v>
      </c>
      <c r="AA3141" s="0" t="n">
        <v>790406</v>
      </c>
      <c r="AB3141" s="197" t="n">
        <v>37027.875</v>
      </c>
      <c r="AC3141" s="197" t="n">
        <v>37027.875</v>
      </c>
    </row>
    <row r="3142" customFormat="false" ht="12.75" hidden="false" customHeight="false" outlineLevel="0" collapsed="false">
      <c r="A3142" s="191" t="str">
        <f aca="false">B3142&amp;" "&amp;C3142&amp;" "&amp;D3142</f>
        <v>US Natural Gas Physical</v>
      </c>
      <c r="B3142" s="191" t="str">
        <f aca="false">IF((LEFT(N3142,2)="US"),"US","")</f>
        <v>US</v>
      </c>
      <c r="C3142" s="191" t="str">
        <f aca="false">M3142</f>
        <v>Natural Gas</v>
      </c>
      <c r="D3142" s="191" t="str">
        <f aca="false">IF(ISNUMBER(FIND("Phy",N3142))=TRUE(),"Physical","Financial")</f>
        <v>Physical</v>
      </c>
      <c r="E3142" s="191" t="n">
        <f aca="false">IF(VLOOKUP(S3142,'DD-Lookup'!$J$6:$L$50,3,FALSE())="Monthly",(YEAR(AC3142)-YEAR(AB3142))*12+MONTH(AC3142)-MONTH(AB3142)+1,(AC3142-AB3142+1))</f>
        <v>1</v>
      </c>
      <c r="F3142" s="220" t="n">
        <f aca="false">E3142*SUM(P3142:Q3142)</f>
        <v>70</v>
      </c>
      <c r="G3142" s="196" t="n">
        <v>1247966</v>
      </c>
      <c r="H3142" s="197" t="n">
        <v>37026.4019444444</v>
      </c>
      <c r="I3142" s="0" t="s">
        <v>1328</v>
      </c>
      <c r="M3142" s="0" t="s">
        <v>927</v>
      </c>
      <c r="N3142" s="0" t="s">
        <v>1371</v>
      </c>
      <c r="O3142" s="0" t="s">
        <v>1651</v>
      </c>
      <c r="Q3142" s="198" t="n">
        <v>70</v>
      </c>
      <c r="S3142" s="0" t="s">
        <v>1343</v>
      </c>
      <c r="T3142" s="0" t="s">
        <v>772</v>
      </c>
      <c r="U3142" s="200" t="n">
        <v>4.83</v>
      </c>
      <c r="V3142" s="0" t="s">
        <v>1667</v>
      </c>
      <c r="W3142" s="0" t="s">
        <v>1635</v>
      </c>
      <c r="X3142" s="0" t="s">
        <v>1636</v>
      </c>
      <c r="Y3142" s="0" t="s">
        <v>1376</v>
      </c>
      <c r="Z3142" s="0" t="s">
        <v>573</v>
      </c>
      <c r="AA3142" s="0" t="n">
        <v>790405</v>
      </c>
      <c r="AB3142" s="197" t="n">
        <v>37027.875</v>
      </c>
      <c r="AC3142" s="197" t="n">
        <v>37027.875</v>
      </c>
    </row>
    <row r="3143" customFormat="false" ht="12.75" hidden="false" customHeight="false" outlineLevel="0" collapsed="false">
      <c r="A3143" s="191" t="str">
        <f aca="false">B3143&amp;" "&amp;C3143&amp;" "&amp;D3143</f>
        <v>US Natural Gas Physical</v>
      </c>
      <c r="B3143" s="191" t="str">
        <f aca="false">IF((LEFT(N3143,2)="US"),"US","")</f>
        <v>US</v>
      </c>
      <c r="C3143" s="191" t="str">
        <f aca="false">M3143</f>
        <v>Natural Gas</v>
      </c>
      <c r="D3143" s="191" t="str">
        <f aca="false">IF(ISNUMBER(FIND("Phy",N3143))=TRUE(),"Physical","Financial")</f>
        <v>Physical</v>
      </c>
      <c r="E3143" s="191" t="n">
        <f aca="false">IF(VLOOKUP(S3143,'DD-Lookup'!$J$6:$L$50,3,FALSE())="Monthly",(YEAR(AC3143)-YEAR(AB3143))*12+MONTH(AC3143)-MONTH(AB3143)+1,(AC3143-AB3143+1))</f>
        <v>1</v>
      </c>
      <c r="F3143" s="220" t="n">
        <f aca="false">E3143*SUM(P3143:Q3143)</f>
        <v>2351</v>
      </c>
      <c r="G3143" s="196" t="n">
        <v>1247967</v>
      </c>
      <c r="H3143" s="197" t="n">
        <v>37026.4019907407</v>
      </c>
      <c r="I3143" s="0" t="s">
        <v>1661</v>
      </c>
      <c r="M3143" s="0" t="s">
        <v>927</v>
      </c>
      <c r="N3143" s="0" t="s">
        <v>1371</v>
      </c>
      <c r="O3143" s="0" t="s">
        <v>1436</v>
      </c>
      <c r="P3143" s="198" t="n">
        <v>2351</v>
      </c>
      <c r="S3143" s="0" t="s">
        <v>1343</v>
      </c>
      <c r="T3143" s="0" t="s">
        <v>772</v>
      </c>
      <c r="U3143" s="200" t="n">
        <v>4.315</v>
      </c>
      <c r="V3143" s="0" t="s">
        <v>2538</v>
      </c>
      <c r="W3143" s="0" t="s">
        <v>1424</v>
      </c>
      <c r="X3143" s="0" t="s">
        <v>1425</v>
      </c>
      <c r="Y3143" s="0" t="s">
        <v>1376</v>
      </c>
      <c r="Z3143" s="0" t="s">
        <v>573</v>
      </c>
      <c r="AA3143" s="0" t="n">
        <v>790407</v>
      </c>
      <c r="AB3143" s="197" t="n">
        <v>37027.875</v>
      </c>
      <c r="AC3143" s="197" t="n">
        <v>37027.875</v>
      </c>
    </row>
    <row r="3144" customFormat="false" ht="12.75" hidden="false" customHeight="false" outlineLevel="0" collapsed="false">
      <c r="A3144" s="191" t="str">
        <f aca="false">B3144&amp;" "&amp;C3144&amp;" "&amp;D3144</f>
        <v>US Natural Gas Physical</v>
      </c>
      <c r="B3144" s="191" t="str">
        <f aca="false">IF((LEFT(N3144,2)="US"),"US","")</f>
        <v>US</v>
      </c>
      <c r="C3144" s="191" t="str">
        <f aca="false">M3144</f>
        <v>Natural Gas</v>
      </c>
      <c r="D3144" s="191" t="str">
        <f aca="false">IF(ISNUMBER(FIND("Phy",N3144))=TRUE(),"Physical","Financial")</f>
        <v>Physical</v>
      </c>
      <c r="E3144" s="191" t="n">
        <f aca="false">IF(VLOOKUP(S3144,'DD-Lookup'!$J$6:$L$50,3,FALSE())="Monthly",(YEAR(AC3144)-YEAR(AB3144))*12+MONTH(AC3144)-MONTH(AB3144)+1,(AC3144-AB3144+1))</f>
        <v>1</v>
      </c>
      <c r="F3144" s="220" t="n">
        <f aca="false">E3144*SUM(P3144:Q3144)</f>
        <v>10000</v>
      </c>
      <c r="G3144" s="196" t="n">
        <v>1247968</v>
      </c>
      <c r="H3144" s="197" t="n">
        <v>37026.4021064815</v>
      </c>
      <c r="I3144" s="0" t="s">
        <v>1854</v>
      </c>
      <c r="M3144" s="0" t="s">
        <v>927</v>
      </c>
      <c r="N3144" s="0" t="s">
        <v>1371</v>
      </c>
      <c r="O3144" s="0" t="s">
        <v>1553</v>
      </c>
      <c r="Q3144" s="198" t="n">
        <v>10000</v>
      </c>
      <c r="S3144" s="0" t="s">
        <v>1343</v>
      </c>
      <c r="T3144" s="0" t="s">
        <v>772</v>
      </c>
      <c r="U3144" s="200" t="n">
        <v>4.435</v>
      </c>
      <c r="V3144" s="0" t="s">
        <v>2772</v>
      </c>
      <c r="W3144" s="0" t="s">
        <v>1555</v>
      </c>
      <c r="X3144" s="0" t="s">
        <v>1556</v>
      </c>
      <c r="Y3144" s="0" t="s">
        <v>1376</v>
      </c>
      <c r="Z3144" s="0" t="s">
        <v>573</v>
      </c>
      <c r="AA3144" s="0" t="n">
        <v>790408</v>
      </c>
      <c r="AB3144" s="197" t="n">
        <v>37027.875</v>
      </c>
      <c r="AC3144" s="197" t="n">
        <v>37027.875</v>
      </c>
    </row>
    <row r="3145" customFormat="false" ht="12.75" hidden="false" customHeight="false" outlineLevel="0" collapsed="false">
      <c r="A3145" s="191" t="str">
        <f aca="false">B3145&amp;" "&amp;C3145&amp;" "&amp;D3145</f>
        <v>US Natural Gas Physical</v>
      </c>
      <c r="B3145" s="191" t="str">
        <f aca="false">IF((LEFT(N3145,2)="US"),"US","")</f>
        <v>US</v>
      </c>
      <c r="C3145" s="191" t="str">
        <f aca="false">M3145</f>
        <v>Natural Gas</v>
      </c>
      <c r="D3145" s="191" t="str">
        <f aca="false">IF(ISNUMBER(FIND("Phy",N3145))=TRUE(),"Physical","Financial")</f>
        <v>Physical</v>
      </c>
      <c r="E3145" s="191" t="n">
        <f aca="false">IF(VLOOKUP(S3145,'DD-Lookup'!$J$6:$L$50,3,FALSE())="Monthly",(YEAR(AC3145)-YEAR(AB3145))*12+MONTH(AC3145)-MONTH(AB3145)+1,(AC3145-AB3145+1))</f>
        <v>1</v>
      </c>
      <c r="F3145" s="220" t="n">
        <f aca="false">E3145*SUM(P3145:Q3145)</f>
        <v>5000</v>
      </c>
      <c r="G3145" s="196" t="n">
        <v>1247969</v>
      </c>
      <c r="H3145" s="197" t="n">
        <v>37026.4021296296</v>
      </c>
      <c r="I3145" s="0" t="s">
        <v>1289</v>
      </c>
      <c r="M3145" s="0" t="s">
        <v>927</v>
      </c>
      <c r="N3145" s="0" t="s">
        <v>1371</v>
      </c>
      <c r="O3145" s="0" t="s">
        <v>1433</v>
      </c>
      <c r="P3145" s="198" t="n">
        <v>5000</v>
      </c>
      <c r="S3145" s="0" t="s">
        <v>1343</v>
      </c>
      <c r="T3145" s="0" t="s">
        <v>772</v>
      </c>
      <c r="U3145" s="200" t="n">
        <v>4.315</v>
      </c>
      <c r="V3145" s="0" t="s">
        <v>2584</v>
      </c>
      <c r="W3145" s="0" t="s">
        <v>1424</v>
      </c>
      <c r="X3145" s="0" t="s">
        <v>1425</v>
      </c>
      <c r="Y3145" s="0" t="s">
        <v>1376</v>
      </c>
      <c r="Z3145" s="0" t="s">
        <v>573</v>
      </c>
      <c r="AA3145" s="0" t="n">
        <v>790409</v>
      </c>
      <c r="AB3145" s="197" t="n">
        <v>37027.875</v>
      </c>
      <c r="AC3145" s="197" t="n">
        <v>37027.875</v>
      </c>
    </row>
    <row r="3146" customFormat="false" ht="12.75" hidden="false" customHeight="false" outlineLevel="0" collapsed="false">
      <c r="A3146" s="191" t="str">
        <f aca="false">B3146&amp;" "&amp;C3146&amp;" "&amp;D3146</f>
        <v> Metals Financial</v>
      </c>
      <c r="B3146" s="191" t="str">
        <f aca="false">IF((LEFT(N3146,2)="US"),"US","")</f>
        <v/>
      </c>
      <c r="C3146" s="191" t="str">
        <f aca="false">M3146</f>
        <v>Metals</v>
      </c>
      <c r="D3146" s="191" t="str">
        <f aca="false">IF(ISNUMBER(FIND("Phy",N3146))=TRUE(),"Physical","Financial")</f>
        <v>Financial</v>
      </c>
      <c r="E3146" s="191" t="n">
        <f aca="false">IF(VLOOKUP(S3146,'DD-Lookup'!$J$6:$L$50,3,FALSE())="Monthly",(YEAR(AC3146)-YEAR(AB3146))*12+MONTH(AC3146)-MONTH(AB3146)+1,(AC3146-AB3146+1))</f>
        <v>1</v>
      </c>
      <c r="F3146" s="220" t="n">
        <f aca="false">E3146*SUM(P3146:Q3146)</f>
        <v>10</v>
      </c>
      <c r="G3146" s="196" t="n">
        <v>1247970</v>
      </c>
      <c r="H3146" s="197" t="n">
        <v>37026.4021412037</v>
      </c>
      <c r="I3146" s="0" t="s">
        <v>1075</v>
      </c>
      <c r="M3146" s="0" t="s">
        <v>768</v>
      </c>
      <c r="N3146" s="0" t="s">
        <v>906</v>
      </c>
      <c r="O3146" s="0" t="s">
        <v>907</v>
      </c>
      <c r="P3146" s="198" t="n">
        <v>10</v>
      </c>
      <c r="S3146" s="0" t="s">
        <v>908</v>
      </c>
      <c r="T3146" s="0" t="s">
        <v>772</v>
      </c>
      <c r="U3146" s="200" t="n">
        <v>7290</v>
      </c>
      <c r="V3146" s="0" t="s">
        <v>1168</v>
      </c>
      <c r="W3146" s="0" t="s">
        <v>910</v>
      </c>
      <c r="X3146" s="0" t="s">
        <v>775</v>
      </c>
      <c r="Y3146" s="0" t="s">
        <v>776</v>
      </c>
      <c r="Z3146" s="0" t="s">
        <v>777</v>
      </c>
      <c r="AA3146" s="0" t="n">
        <v>2130026</v>
      </c>
    </row>
    <row r="3147" customFormat="false" ht="12.75" hidden="false" customHeight="false" outlineLevel="0" collapsed="false">
      <c r="A3147" s="191" t="str">
        <f aca="false">B3147&amp;" "&amp;C3147&amp;" "&amp;D3147</f>
        <v>US Natural Gas Physical</v>
      </c>
      <c r="B3147" s="191" t="str">
        <f aca="false">IF((LEFT(N3147,2)="US"),"US","")</f>
        <v>US</v>
      </c>
      <c r="C3147" s="191" t="str">
        <f aca="false">M3147</f>
        <v>Natural Gas</v>
      </c>
      <c r="D3147" s="191" t="str">
        <f aca="false">IF(ISNUMBER(FIND("Phy",N3147))=TRUE(),"Physical","Financial")</f>
        <v>Physical</v>
      </c>
      <c r="E3147" s="191" t="n">
        <f aca="false">IF(VLOOKUP(S3147,'DD-Lookup'!$J$6:$L$50,3,FALSE())="Monthly",(YEAR(AC3147)-YEAR(AB3147))*12+MONTH(AC3147)-MONTH(AB3147)+1,(AC3147-AB3147+1))</f>
        <v>1</v>
      </c>
      <c r="F3147" s="220" t="n">
        <f aca="false">E3147*SUM(P3147:Q3147)</f>
        <v>5000</v>
      </c>
      <c r="G3147" s="196" t="n">
        <v>1247971</v>
      </c>
      <c r="H3147" s="197" t="n">
        <v>37026.4021527778</v>
      </c>
      <c r="I3147" s="0" t="s">
        <v>1289</v>
      </c>
      <c r="M3147" s="0" t="s">
        <v>927</v>
      </c>
      <c r="N3147" s="0" t="s">
        <v>1371</v>
      </c>
      <c r="O3147" s="0" t="s">
        <v>1435</v>
      </c>
      <c r="Q3147" s="198" t="n">
        <v>5000</v>
      </c>
      <c r="S3147" s="0" t="s">
        <v>1343</v>
      </c>
      <c r="T3147" s="0" t="s">
        <v>772</v>
      </c>
      <c r="U3147" s="200" t="n">
        <v>4.305</v>
      </c>
      <c r="V3147" s="0" t="s">
        <v>3010</v>
      </c>
      <c r="W3147" s="0" t="s">
        <v>1424</v>
      </c>
      <c r="X3147" s="0" t="s">
        <v>1425</v>
      </c>
      <c r="Y3147" s="0" t="s">
        <v>1376</v>
      </c>
      <c r="Z3147" s="0" t="s">
        <v>573</v>
      </c>
      <c r="AA3147" s="0" t="n">
        <v>790410</v>
      </c>
      <c r="AB3147" s="197" t="n">
        <v>37027.875</v>
      </c>
      <c r="AC3147" s="197" t="n">
        <v>37027.875</v>
      </c>
    </row>
    <row r="3148" customFormat="false" ht="12.75" hidden="false" customHeight="false" outlineLevel="0" collapsed="false">
      <c r="A3148" s="191" t="str">
        <f aca="false">B3148&amp;" "&amp;C3148&amp;" "&amp;D3148</f>
        <v>US Natural Gas Financial</v>
      </c>
      <c r="B3148" s="191" t="str">
        <f aca="false">IF((LEFT(N3148,2)="US"),"US","")</f>
        <v>US</v>
      </c>
      <c r="C3148" s="191" t="str">
        <f aca="false">M3148</f>
        <v>Natural Gas</v>
      </c>
      <c r="D3148" s="191" t="str">
        <f aca="false">IF(ISNUMBER(FIND("Phy",N3148))=TRUE(),"Physical","Financial")</f>
        <v>Financial</v>
      </c>
      <c r="E3148" s="191" t="n">
        <f aca="false">IF(VLOOKUP(S3148,'DD-Lookup'!$J$6:$L$50,3,FALSE())="Monthly",(YEAR(AC3148)-YEAR(AB3148))*12+MONTH(AC3148)-MONTH(AB3148)+1,(AC3148-AB3148+1))</f>
        <v>30</v>
      </c>
      <c r="F3148" s="220" t="n">
        <f aca="false">E3148*SUM(P3148:Q3148)</f>
        <v>150000</v>
      </c>
      <c r="G3148" s="196" t="n">
        <v>1247972</v>
      </c>
      <c r="H3148" s="197" t="n">
        <v>37026.4021759259</v>
      </c>
      <c r="I3148" s="0" t="s">
        <v>1137</v>
      </c>
      <c r="M3148" s="0" t="s">
        <v>927</v>
      </c>
      <c r="N3148" s="0" t="s">
        <v>1341</v>
      </c>
      <c r="O3148" s="0" t="s">
        <v>1342</v>
      </c>
      <c r="Q3148" s="198" t="n">
        <v>5000</v>
      </c>
      <c r="S3148" s="0" t="s">
        <v>1343</v>
      </c>
      <c r="T3148" s="0" t="s">
        <v>772</v>
      </c>
      <c r="U3148" s="200" t="n">
        <v>4.49</v>
      </c>
      <c r="V3148" s="0" t="s">
        <v>2395</v>
      </c>
      <c r="W3148" s="0" t="s">
        <v>1345</v>
      </c>
      <c r="X3148" s="0" t="s">
        <v>1346</v>
      </c>
      <c r="Y3148" s="0" t="s">
        <v>893</v>
      </c>
      <c r="Z3148" s="0" t="s">
        <v>573</v>
      </c>
      <c r="AA3148" s="0" t="s">
        <v>3011</v>
      </c>
      <c r="AB3148" s="197" t="n">
        <v>37043.875</v>
      </c>
      <c r="AC3148" s="197" t="n">
        <v>37072.875</v>
      </c>
      <c r="AD3148" s="0" t="n">
        <f aca="false">(AC3148-AB3148+1)*SUM(P3148:Q3148)</f>
        <v>150000</v>
      </c>
    </row>
    <row r="3149" customFormat="false" ht="12.75" hidden="false" customHeight="false" outlineLevel="0" collapsed="false">
      <c r="A3149" s="191" t="str">
        <f aca="false">B3149&amp;" "&amp;C3149&amp;" "&amp;D3149</f>
        <v> Natural Gas Physical</v>
      </c>
      <c r="B3149" s="191" t="str">
        <f aca="false">IF((LEFT(N3149,2)="US"),"US","")</f>
        <v/>
      </c>
      <c r="C3149" s="191" t="str">
        <f aca="false">M3149</f>
        <v>Natural Gas</v>
      </c>
      <c r="D3149" s="191" t="str">
        <f aca="false">IF(ISNUMBER(FIND("Phy",N3149))=TRUE(),"Physical","Financial")</f>
        <v>Physical</v>
      </c>
      <c r="E3149" s="191" t="n">
        <f aca="false">IF(VLOOKUP(S3149,'DD-Lookup'!$J$6:$L$50,3,FALSE())="Monthly",(YEAR(AC3149)-YEAR(AB3149))*12+MONTH(AC3149)-MONTH(AB3149)+1,(AC3149-AB3149+1))</f>
        <v>1</v>
      </c>
      <c r="F3149" s="220" t="n">
        <f aca="false">E3149*SUM(P3149:Q3149)</f>
        <v>5000</v>
      </c>
      <c r="G3149" s="196" t="n">
        <v>1247973</v>
      </c>
      <c r="H3149" s="197" t="n">
        <v>37026.4022106482</v>
      </c>
      <c r="I3149" s="0" t="s">
        <v>2262</v>
      </c>
      <c r="M3149" s="0" t="s">
        <v>927</v>
      </c>
      <c r="N3149" s="0" t="s">
        <v>1719</v>
      </c>
      <c r="O3149" s="0" t="s">
        <v>2300</v>
      </c>
      <c r="Q3149" s="198" t="n">
        <v>5000</v>
      </c>
      <c r="S3149" s="0" t="s">
        <v>327</v>
      </c>
      <c r="T3149" s="0" t="s">
        <v>1721</v>
      </c>
      <c r="U3149" s="200" t="n">
        <v>6.07</v>
      </c>
      <c r="V3149" s="0" t="s">
        <v>2426</v>
      </c>
      <c r="W3149" s="0" t="s">
        <v>1723</v>
      </c>
      <c r="X3149" s="0" t="s">
        <v>1724</v>
      </c>
      <c r="Y3149" s="0" t="s">
        <v>1376</v>
      </c>
      <c r="Z3149" s="0" t="s">
        <v>646</v>
      </c>
      <c r="AA3149" s="0" t="n">
        <v>790411</v>
      </c>
      <c r="AB3149" s="197" t="n">
        <v>37027.875</v>
      </c>
      <c r="AC3149" s="197" t="n">
        <v>37027.875</v>
      </c>
    </row>
    <row r="3150" customFormat="false" ht="12.75" hidden="false" customHeight="false" outlineLevel="0" collapsed="false">
      <c r="A3150" s="191" t="str">
        <f aca="false">B3150&amp;" "&amp;C3150&amp;" "&amp;D3150</f>
        <v>US Natural Gas Physical</v>
      </c>
      <c r="B3150" s="191" t="str">
        <f aca="false">IF((LEFT(N3150,2)="US"),"US","")</f>
        <v>US</v>
      </c>
      <c r="C3150" s="191" t="str">
        <f aca="false">M3150</f>
        <v>Natural Gas</v>
      </c>
      <c r="D3150" s="191" t="str">
        <f aca="false">IF(ISNUMBER(FIND("Phy",N3150))=TRUE(),"Physical","Financial")</f>
        <v>Physical</v>
      </c>
      <c r="E3150" s="191" t="n">
        <f aca="false">IF(VLOOKUP(S3150,'DD-Lookup'!$J$6:$L$50,3,FALSE())="Monthly",(YEAR(AC3150)-YEAR(AB3150))*12+MONTH(AC3150)-MONTH(AB3150)+1,(AC3150-AB3150+1))</f>
        <v>1</v>
      </c>
      <c r="F3150" s="220" t="n">
        <f aca="false">E3150*SUM(P3150:Q3150)</f>
        <v>2000</v>
      </c>
      <c r="G3150" s="196" t="n">
        <v>1247975</v>
      </c>
      <c r="H3150" s="197" t="n">
        <v>37026.4022685185</v>
      </c>
      <c r="I3150" s="0" t="s">
        <v>2217</v>
      </c>
      <c r="M3150" s="0" t="s">
        <v>927</v>
      </c>
      <c r="N3150" s="0" t="s">
        <v>1371</v>
      </c>
      <c r="O3150" s="0" t="s">
        <v>1503</v>
      </c>
      <c r="P3150" s="198" t="n">
        <v>2000</v>
      </c>
      <c r="S3150" s="0" t="s">
        <v>1343</v>
      </c>
      <c r="T3150" s="0" t="s">
        <v>772</v>
      </c>
      <c r="U3150" s="200" t="n">
        <v>4.665</v>
      </c>
      <c r="V3150" s="0" t="s">
        <v>2218</v>
      </c>
      <c r="W3150" s="0" t="s">
        <v>1504</v>
      </c>
      <c r="X3150" s="0" t="s">
        <v>1505</v>
      </c>
      <c r="Y3150" s="0" t="s">
        <v>1376</v>
      </c>
      <c r="Z3150" s="0" t="s">
        <v>573</v>
      </c>
      <c r="AA3150" s="0" t="n">
        <v>790413</v>
      </c>
      <c r="AB3150" s="197" t="n">
        <v>37027.875</v>
      </c>
      <c r="AC3150" s="197" t="n">
        <v>37027.875</v>
      </c>
    </row>
    <row r="3151" customFormat="false" ht="12.75" hidden="false" customHeight="false" outlineLevel="0" collapsed="false">
      <c r="A3151" s="191" t="str">
        <f aca="false">B3151&amp;" "&amp;C3151&amp;" "&amp;D3151</f>
        <v>US Natural Gas Physical</v>
      </c>
      <c r="B3151" s="191" t="str">
        <f aca="false">IF((LEFT(N3151,2)="US"),"US","")</f>
        <v>US</v>
      </c>
      <c r="C3151" s="191" t="str">
        <f aca="false">M3151</f>
        <v>Natural Gas</v>
      </c>
      <c r="D3151" s="191" t="str">
        <f aca="false">IF(ISNUMBER(FIND("Phy",N3151))=TRUE(),"Physical","Financial")</f>
        <v>Physical</v>
      </c>
      <c r="E3151" s="191" t="n">
        <f aca="false">IF(VLOOKUP(S3151,'DD-Lookup'!$J$6:$L$50,3,FALSE())="Monthly",(YEAR(AC3151)-YEAR(AB3151))*12+MONTH(AC3151)-MONTH(AB3151)+1,(AC3151-AB3151+1))</f>
        <v>1</v>
      </c>
      <c r="F3151" s="220" t="n">
        <f aca="false">E3151*SUM(P3151:Q3151)</f>
        <v>10000</v>
      </c>
      <c r="G3151" s="196" t="n">
        <v>1247974</v>
      </c>
      <c r="H3151" s="197" t="n">
        <v>37026.4022685185</v>
      </c>
      <c r="I3151" s="0" t="s">
        <v>1377</v>
      </c>
      <c r="M3151" s="0" t="s">
        <v>927</v>
      </c>
      <c r="N3151" s="0" t="s">
        <v>1371</v>
      </c>
      <c r="O3151" s="0" t="s">
        <v>1469</v>
      </c>
      <c r="Q3151" s="198" t="n">
        <v>10000</v>
      </c>
      <c r="S3151" s="0" t="s">
        <v>1343</v>
      </c>
      <c r="T3151" s="0" t="s">
        <v>772</v>
      </c>
      <c r="U3151" s="200" t="n">
        <v>4.4</v>
      </c>
      <c r="V3151" s="0" t="s">
        <v>1458</v>
      </c>
      <c r="W3151" s="0" t="s">
        <v>1459</v>
      </c>
      <c r="X3151" s="0" t="s">
        <v>1460</v>
      </c>
      <c r="Y3151" s="0" t="s">
        <v>1376</v>
      </c>
      <c r="Z3151" s="0" t="s">
        <v>573</v>
      </c>
      <c r="AA3151" s="0" t="n">
        <v>790412</v>
      </c>
      <c r="AB3151" s="197" t="n">
        <v>37027.875</v>
      </c>
      <c r="AC3151" s="197" t="n">
        <v>37027.875</v>
      </c>
    </row>
    <row r="3152" customFormat="false" ht="12.75" hidden="false" customHeight="false" outlineLevel="0" collapsed="false">
      <c r="A3152" s="191" t="str">
        <f aca="false">B3152&amp;" "&amp;C3152&amp;" "&amp;D3152</f>
        <v> Metals Financial</v>
      </c>
      <c r="B3152" s="191" t="str">
        <f aca="false">IF((LEFT(N3152,2)="US"),"US","")</f>
        <v/>
      </c>
      <c r="C3152" s="191" t="str">
        <f aca="false">M3152</f>
        <v>Metals</v>
      </c>
      <c r="D3152" s="191" t="str">
        <f aca="false">IF(ISNUMBER(FIND("Phy",N3152))=TRUE(),"Physical","Financial")</f>
        <v>Financial</v>
      </c>
      <c r="E3152" s="191" t="n">
        <f aca="false">IF(VLOOKUP(S3152,'DD-Lookup'!$J$6:$L$50,3,FALSE())="Monthly",(YEAR(AC3152)-YEAR(AB3152))*12+MONTH(AC3152)-MONTH(AB3152)+1,(AC3152-AB3152+1))</f>
        <v>1</v>
      </c>
      <c r="F3152" s="220" t="n">
        <f aca="false">E3152*SUM(P3152:Q3152)</f>
        <v>50</v>
      </c>
      <c r="G3152" s="196" t="n">
        <v>1247977</v>
      </c>
      <c r="H3152" s="197" t="n">
        <v>37026.4023148148</v>
      </c>
      <c r="I3152" s="0" t="s">
        <v>1077</v>
      </c>
      <c r="M3152" s="0" t="s">
        <v>768</v>
      </c>
      <c r="N3152" s="0" t="s">
        <v>870</v>
      </c>
      <c r="O3152" s="0" t="s">
        <v>966</v>
      </c>
      <c r="Q3152" s="198" t="n">
        <v>50</v>
      </c>
      <c r="S3152" s="0" t="s">
        <v>771</v>
      </c>
      <c r="T3152" s="0" t="s">
        <v>772</v>
      </c>
      <c r="U3152" s="200" t="n">
        <v>1531.5</v>
      </c>
      <c r="V3152" s="0" t="s">
        <v>1078</v>
      </c>
      <c r="W3152" s="0" t="s">
        <v>965</v>
      </c>
      <c r="X3152" s="0" t="s">
        <v>775</v>
      </c>
      <c r="Y3152" s="0" t="s">
        <v>776</v>
      </c>
      <c r="Z3152" s="0" t="s">
        <v>777</v>
      </c>
      <c r="AA3152" s="0" t="n">
        <v>2130028</v>
      </c>
      <c r="AB3152" s="197" t="n">
        <v>37028.875</v>
      </c>
      <c r="AC3152" s="197" t="n">
        <v>37028.875</v>
      </c>
    </row>
    <row r="3153" customFormat="false" ht="12.75" hidden="false" customHeight="false" outlineLevel="0" collapsed="false">
      <c r="A3153" s="191" t="str">
        <f aca="false">B3153&amp;" "&amp;C3153&amp;" "&amp;D3153</f>
        <v>US Natural Gas Financial</v>
      </c>
      <c r="B3153" s="191" t="str">
        <f aca="false">IF((LEFT(N3153,2)="US"),"US","")</f>
        <v>US</v>
      </c>
      <c r="C3153" s="191" t="str">
        <f aca="false">M3153</f>
        <v>Natural Gas</v>
      </c>
      <c r="D3153" s="191" t="str">
        <f aca="false">IF(ISNUMBER(FIND("Phy",N3153))=TRUE(),"Physical","Financial")</f>
        <v>Financial</v>
      </c>
      <c r="E3153" s="191" t="n">
        <f aca="false">IF(VLOOKUP(S3153,'DD-Lookup'!$J$6:$L$50,3,FALSE())="Monthly",(YEAR(AC3153)-YEAR(AB3153))*12+MONTH(AC3153)-MONTH(AB3153)+1,(AC3153-AB3153+1))</f>
        <v>30</v>
      </c>
      <c r="F3153" s="220" t="n">
        <f aca="false">E3153*SUM(P3153:Q3153)</f>
        <v>300000</v>
      </c>
      <c r="G3153" s="196" t="n">
        <v>1247979</v>
      </c>
      <c r="H3153" s="197" t="n">
        <v>37026.4023148148</v>
      </c>
      <c r="I3153" s="0" t="s">
        <v>625</v>
      </c>
      <c r="M3153" s="0" t="s">
        <v>927</v>
      </c>
      <c r="N3153" s="0" t="s">
        <v>1341</v>
      </c>
      <c r="O3153" s="0" t="s">
        <v>1342</v>
      </c>
      <c r="Q3153" s="198" t="n">
        <v>10000</v>
      </c>
      <c r="S3153" s="0" t="s">
        <v>1343</v>
      </c>
      <c r="T3153" s="0" t="s">
        <v>772</v>
      </c>
      <c r="U3153" s="200" t="n">
        <v>4.49</v>
      </c>
      <c r="V3153" s="0" t="s">
        <v>2422</v>
      </c>
      <c r="W3153" s="0" t="s">
        <v>1345</v>
      </c>
      <c r="X3153" s="0" t="s">
        <v>1346</v>
      </c>
      <c r="Y3153" s="0" t="s">
        <v>893</v>
      </c>
      <c r="Z3153" s="0" t="s">
        <v>573</v>
      </c>
      <c r="AA3153" s="0" t="s">
        <v>3012</v>
      </c>
      <c r="AB3153" s="197" t="n">
        <v>37043.875</v>
      </c>
      <c r="AC3153" s="197" t="n">
        <v>37072.875</v>
      </c>
      <c r="AD3153" s="0" t="n">
        <f aca="false">(AC3153-AB3153+1)*SUM(P3153:Q3153)</f>
        <v>300000</v>
      </c>
    </row>
    <row r="3154" customFormat="false" ht="12.75" hidden="false" customHeight="false" outlineLevel="0" collapsed="false">
      <c r="A3154" s="191" t="str">
        <f aca="false">B3154&amp;" "&amp;C3154&amp;" "&amp;D3154</f>
        <v>US Natural Gas Physical</v>
      </c>
      <c r="B3154" s="191" t="str">
        <f aca="false">IF((LEFT(N3154,2)="US"),"US","")</f>
        <v>US</v>
      </c>
      <c r="C3154" s="191" t="str">
        <f aca="false">M3154</f>
        <v>Natural Gas</v>
      </c>
      <c r="D3154" s="191" t="str">
        <f aca="false">IF(ISNUMBER(FIND("Phy",N3154))=TRUE(),"Physical","Financial")</f>
        <v>Physical</v>
      </c>
      <c r="E3154" s="191" t="n">
        <f aca="false">IF(VLOOKUP(S3154,'DD-Lookup'!$J$6:$L$50,3,FALSE())="Monthly",(YEAR(AC3154)-YEAR(AB3154))*12+MONTH(AC3154)-MONTH(AB3154)+1,(AC3154-AB3154+1))</f>
        <v>1</v>
      </c>
      <c r="F3154" s="220" t="n">
        <f aca="false">E3154*SUM(P3154:Q3154)</f>
        <v>10000</v>
      </c>
      <c r="G3154" s="196" t="n">
        <v>1247980</v>
      </c>
      <c r="H3154" s="197" t="n">
        <v>37026.4023148148</v>
      </c>
      <c r="I3154" s="0" t="s">
        <v>1430</v>
      </c>
      <c r="M3154" s="0" t="s">
        <v>927</v>
      </c>
      <c r="N3154" s="0" t="s">
        <v>1371</v>
      </c>
      <c r="O3154" s="0" t="s">
        <v>1372</v>
      </c>
      <c r="Q3154" s="198" t="n">
        <v>10000</v>
      </c>
      <c r="S3154" s="0" t="s">
        <v>1343</v>
      </c>
      <c r="T3154" s="0" t="s">
        <v>772</v>
      </c>
      <c r="U3154" s="200" t="n">
        <v>4.525</v>
      </c>
      <c r="V3154" s="0" t="s">
        <v>1559</v>
      </c>
      <c r="W3154" s="0" t="s">
        <v>1374</v>
      </c>
      <c r="X3154" s="0" t="s">
        <v>1375</v>
      </c>
      <c r="Y3154" s="0" t="s">
        <v>1376</v>
      </c>
      <c r="Z3154" s="0" t="s">
        <v>573</v>
      </c>
      <c r="AA3154" s="0" t="n">
        <v>790414</v>
      </c>
      <c r="AB3154" s="197" t="n">
        <v>37027.875</v>
      </c>
      <c r="AC3154" s="197" t="n">
        <v>37027.875</v>
      </c>
    </row>
    <row r="3155" customFormat="false" ht="12.75" hidden="false" customHeight="false" outlineLevel="0" collapsed="false">
      <c r="A3155" s="191" t="str">
        <f aca="false">B3155&amp;" "&amp;C3155&amp;" "&amp;D3155</f>
        <v> Metals Financial</v>
      </c>
      <c r="B3155" s="191" t="str">
        <f aca="false">IF((LEFT(N3155,2)="US"),"US","")</f>
        <v/>
      </c>
      <c r="C3155" s="191" t="str">
        <f aca="false">M3155</f>
        <v>Metals</v>
      </c>
      <c r="D3155" s="191" t="str">
        <f aca="false">IF(ISNUMBER(FIND("Phy",N3155))=TRUE(),"Physical","Financial")</f>
        <v>Financial</v>
      </c>
      <c r="E3155" s="191" t="n">
        <f aca="false">IF(VLOOKUP(S3155,'DD-Lookup'!$J$6:$L$50,3,FALSE())="Monthly",(YEAR(AC3155)-YEAR(AB3155))*12+MONTH(AC3155)-MONTH(AB3155)+1,(AC3155-AB3155+1))</f>
        <v>1</v>
      </c>
      <c r="F3155" s="220" t="n">
        <f aca="false">E3155*SUM(P3155:Q3155)</f>
        <v>50</v>
      </c>
      <c r="G3155" s="196" t="n">
        <v>1247978</v>
      </c>
      <c r="H3155" s="197" t="n">
        <v>37026.4023148148</v>
      </c>
      <c r="I3155" s="0" t="s">
        <v>1077</v>
      </c>
      <c r="M3155" s="0" t="s">
        <v>768</v>
      </c>
      <c r="N3155" s="0" t="s">
        <v>870</v>
      </c>
      <c r="O3155" s="0" t="s">
        <v>974</v>
      </c>
      <c r="P3155" s="198" t="n">
        <v>50</v>
      </c>
      <c r="S3155" s="0" t="s">
        <v>771</v>
      </c>
      <c r="T3155" s="0" t="s">
        <v>772</v>
      </c>
      <c r="U3155" s="200" t="n">
        <v>1512.5</v>
      </c>
      <c r="V3155" s="0" t="s">
        <v>1078</v>
      </c>
      <c r="W3155" s="0" t="s">
        <v>965</v>
      </c>
      <c r="X3155" s="0" t="s">
        <v>775</v>
      </c>
      <c r="Y3155" s="0" t="s">
        <v>776</v>
      </c>
      <c r="Z3155" s="0" t="s">
        <v>777</v>
      </c>
      <c r="AA3155" s="0" t="n">
        <v>2130030</v>
      </c>
      <c r="AB3155" s="197" t="n">
        <v>37062</v>
      </c>
      <c r="AC3155" s="197" t="n">
        <v>37062</v>
      </c>
    </row>
    <row r="3156" customFormat="false" ht="12.75" hidden="false" customHeight="false" outlineLevel="0" collapsed="false">
      <c r="A3156" s="191" t="str">
        <f aca="false">B3156&amp;" "&amp;C3156&amp;" "&amp;D3156</f>
        <v>US Natural Gas Physical</v>
      </c>
      <c r="B3156" s="191" t="str">
        <f aca="false">IF((LEFT(N3156,2)="US"),"US","")</f>
        <v>US</v>
      </c>
      <c r="C3156" s="191" t="str">
        <f aca="false">M3156</f>
        <v>Natural Gas</v>
      </c>
      <c r="D3156" s="191" t="str">
        <f aca="false">IF(ISNUMBER(FIND("Phy",N3156))=TRUE(),"Physical","Financial")</f>
        <v>Physical</v>
      </c>
      <c r="E3156" s="191" t="n">
        <f aca="false">IF(VLOOKUP(S3156,'DD-Lookup'!$J$6:$L$50,3,FALSE())="Monthly",(YEAR(AC3156)-YEAR(AB3156))*12+MONTH(AC3156)-MONTH(AB3156)+1,(AC3156-AB3156+1))</f>
        <v>1</v>
      </c>
      <c r="F3156" s="220" t="n">
        <f aca="false">E3156*SUM(P3156:Q3156)</f>
        <v>1500</v>
      </c>
      <c r="G3156" s="196" t="n">
        <v>1247981</v>
      </c>
      <c r="H3156" s="197" t="n">
        <v>37026.402337963</v>
      </c>
      <c r="I3156" s="0" t="s">
        <v>1535</v>
      </c>
      <c r="M3156" s="0" t="s">
        <v>927</v>
      </c>
      <c r="N3156" s="0" t="s">
        <v>1371</v>
      </c>
      <c r="O3156" s="0" t="s">
        <v>1423</v>
      </c>
      <c r="Q3156" s="198" t="n">
        <v>1500</v>
      </c>
      <c r="S3156" s="0" t="s">
        <v>1343</v>
      </c>
      <c r="T3156" s="0" t="s">
        <v>772</v>
      </c>
      <c r="U3156" s="200" t="n">
        <v>4.32</v>
      </c>
      <c r="V3156" s="0" t="s">
        <v>1583</v>
      </c>
      <c r="W3156" s="0" t="s">
        <v>1424</v>
      </c>
      <c r="X3156" s="0" t="s">
        <v>1425</v>
      </c>
      <c r="Y3156" s="0" t="s">
        <v>1376</v>
      </c>
      <c r="Z3156" s="0" t="s">
        <v>573</v>
      </c>
      <c r="AA3156" s="0" t="n">
        <v>790415</v>
      </c>
      <c r="AB3156" s="197" t="n">
        <v>37027.875</v>
      </c>
      <c r="AC3156" s="197" t="n">
        <v>37027.875</v>
      </c>
    </row>
    <row r="3157" customFormat="false" ht="12.75" hidden="false" customHeight="false" outlineLevel="0" collapsed="false">
      <c r="A3157" s="191" t="str">
        <f aca="false">B3157&amp;" "&amp;C3157&amp;" "&amp;D3157</f>
        <v>US Natural Gas Physical</v>
      </c>
      <c r="B3157" s="191" t="str">
        <f aca="false">IF((LEFT(N3157,2)="US"),"US","")</f>
        <v>US</v>
      </c>
      <c r="C3157" s="191" t="str">
        <f aca="false">M3157</f>
        <v>Natural Gas</v>
      </c>
      <c r="D3157" s="191" t="str">
        <f aca="false">IF(ISNUMBER(FIND("Phy",N3157))=TRUE(),"Physical","Financial")</f>
        <v>Physical</v>
      </c>
      <c r="E3157" s="191" t="n">
        <f aca="false">IF(VLOOKUP(S3157,'DD-Lookup'!$J$6:$L$50,3,FALSE())="Monthly",(YEAR(AC3157)-YEAR(AB3157))*12+MONTH(AC3157)-MONTH(AB3157)+1,(AC3157-AB3157+1))</f>
        <v>1</v>
      </c>
      <c r="F3157" s="220" t="n">
        <f aca="false">E3157*SUM(P3157:Q3157)</f>
        <v>10000</v>
      </c>
      <c r="G3157" s="196" t="n">
        <v>1247983</v>
      </c>
      <c r="H3157" s="197" t="n">
        <v>37026.4023842593</v>
      </c>
      <c r="I3157" s="0" t="s">
        <v>1377</v>
      </c>
      <c r="M3157" s="0" t="s">
        <v>927</v>
      </c>
      <c r="N3157" s="0" t="s">
        <v>1371</v>
      </c>
      <c r="O3157" s="0" t="s">
        <v>1372</v>
      </c>
      <c r="Q3157" s="198" t="n">
        <v>10000</v>
      </c>
      <c r="S3157" s="0" t="s">
        <v>1343</v>
      </c>
      <c r="T3157" s="0" t="s">
        <v>772</v>
      </c>
      <c r="U3157" s="200" t="n">
        <v>4.5263</v>
      </c>
      <c r="V3157" s="0" t="s">
        <v>1378</v>
      </c>
      <c r="W3157" s="0" t="s">
        <v>1374</v>
      </c>
      <c r="X3157" s="0" t="s">
        <v>1375</v>
      </c>
      <c r="Y3157" s="0" t="s">
        <v>1376</v>
      </c>
      <c r="Z3157" s="0" t="s">
        <v>573</v>
      </c>
      <c r="AA3157" s="0" t="n">
        <v>790417</v>
      </c>
      <c r="AB3157" s="197" t="n">
        <v>37027.875</v>
      </c>
      <c r="AC3157" s="197" t="n">
        <v>37027.875</v>
      </c>
    </row>
    <row r="3158" customFormat="false" ht="12.75" hidden="false" customHeight="false" outlineLevel="0" collapsed="false">
      <c r="A3158" s="191" t="str">
        <f aca="false">B3158&amp;" "&amp;C3158&amp;" "&amp;D3158</f>
        <v>US Natural Gas Physical</v>
      </c>
      <c r="B3158" s="191" t="str">
        <f aca="false">IF((LEFT(N3158,2)="US"),"US","")</f>
        <v>US</v>
      </c>
      <c r="C3158" s="191" t="str">
        <f aca="false">M3158</f>
        <v>Natural Gas</v>
      </c>
      <c r="D3158" s="191" t="str">
        <f aca="false">IF(ISNUMBER(FIND("Phy",N3158))=TRUE(),"Physical","Financial")</f>
        <v>Physical</v>
      </c>
      <c r="E3158" s="191" t="n">
        <f aca="false">IF(VLOOKUP(S3158,'DD-Lookup'!$J$6:$L$50,3,FALSE())="Monthly",(YEAR(AC3158)-YEAR(AB3158))*12+MONTH(AC3158)-MONTH(AB3158)+1,(AC3158-AB3158+1))</f>
        <v>1</v>
      </c>
      <c r="F3158" s="220" t="n">
        <f aca="false">E3158*SUM(P3158:Q3158)</f>
        <v>10000</v>
      </c>
      <c r="G3158" s="196" t="n">
        <v>1247982</v>
      </c>
      <c r="H3158" s="197" t="n">
        <v>37026.4023842593</v>
      </c>
      <c r="I3158" s="0" t="s">
        <v>1420</v>
      </c>
      <c r="M3158" s="0" t="s">
        <v>927</v>
      </c>
      <c r="N3158" s="0" t="s">
        <v>1371</v>
      </c>
      <c r="O3158" s="0" t="s">
        <v>1566</v>
      </c>
      <c r="P3158" s="198" t="n">
        <v>10000</v>
      </c>
      <c r="S3158" s="0" t="s">
        <v>1343</v>
      </c>
      <c r="T3158" s="0" t="s">
        <v>772</v>
      </c>
      <c r="U3158" s="200" t="n">
        <v>4.405</v>
      </c>
      <c r="V3158" s="0" t="s">
        <v>3013</v>
      </c>
      <c r="W3158" s="0" t="s">
        <v>1567</v>
      </c>
      <c r="X3158" s="0" t="s">
        <v>1568</v>
      </c>
      <c r="Y3158" s="0" t="s">
        <v>1376</v>
      </c>
      <c r="Z3158" s="0" t="s">
        <v>573</v>
      </c>
      <c r="AA3158" s="0" t="n">
        <v>790416</v>
      </c>
      <c r="AB3158" s="197" t="n">
        <v>37027.875</v>
      </c>
      <c r="AC3158" s="197" t="n">
        <v>37027.875</v>
      </c>
    </row>
    <row r="3159" customFormat="false" ht="12.75" hidden="false" customHeight="false" outlineLevel="0" collapsed="false">
      <c r="A3159" s="191" t="str">
        <f aca="false">B3159&amp;" "&amp;C3159&amp;" "&amp;D3159</f>
        <v>US Natural Gas Physical</v>
      </c>
      <c r="B3159" s="191" t="str">
        <f aca="false">IF((LEFT(N3159,2)="US"),"US","")</f>
        <v>US</v>
      </c>
      <c r="C3159" s="191" t="str">
        <f aca="false">M3159</f>
        <v>Natural Gas</v>
      </c>
      <c r="D3159" s="191" t="str">
        <f aca="false">IF(ISNUMBER(FIND("Phy",N3159))=TRUE(),"Physical","Financial")</f>
        <v>Physical</v>
      </c>
      <c r="E3159" s="191" t="n">
        <f aca="false">IF(VLOOKUP(S3159,'DD-Lookup'!$J$6:$L$50,3,FALSE())="Monthly",(YEAR(AC3159)-YEAR(AB3159))*12+MONTH(AC3159)-MONTH(AB3159)+1,(AC3159-AB3159+1))</f>
        <v>1</v>
      </c>
      <c r="F3159" s="220" t="n">
        <f aca="false">E3159*SUM(P3159:Q3159)</f>
        <v>10000</v>
      </c>
      <c r="G3159" s="196" t="n">
        <v>1247985</v>
      </c>
      <c r="H3159" s="197" t="n">
        <v>37026.4024652778</v>
      </c>
      <c r="I3159" s="0" t="s">
        <v>1251</v>
      </c>
      <c r="M3159" s="0" t="s">
        <v>927</v>
      </c>
      <c r="N3159" s="0" t="s">
        <v>1371</v>
      </c>
      <c r="O3159" s="0" t="s">
        <v>1372</v>
      </c>
      <c r="Q3159" s="198" t="n">
        <v>10000</v>
      </c>
      <c r="S3159" s="0" t="s">
        <v>1343</v>
      </c>
      <c r="T3159" s="0" t="s">
        <v>772</v>
      </c>
      <c r="U3159" s="200" t="n">
        <v>4.5275</v>
      </c>
      <c r="V3159" s="0" t="s">
        <v>1440</v>
      </c>
      <c r="W3159" s="0" t="s">
        <v>1374</v>
      </c>
      <c r="X3159" s="0" t="s">
        <v>1375</v>
      </c>
      <c r="Y3159" s="0" t="s">
        <v>1376</v>
      </c>
      <c r="Z3159" s="0" t="s">
        <v>573</v>
      </c>
      <c r="AA3159" s="0" t="n">
        <v>790418</v>
      </c>
      <c r="AB3159" s="197" t="n">
        <v>37027.875</v>
      </c>
      <c r="AC3159" s="197" t="n">
        <v>37027.875</v>
      </c>
    </row>
    <row r="3160" customFormat="false" ht="12.75" hidden="false" customHeight="false" outlineLevel="0" collapsed="false">
      <c r="A3160" s="191" t="str">
        <f aca="false">B3160&amp;" "&amp;C3160&amp;" "&amp;D3160</f>
        <v> Natural Gas Physical</v>
      </c>
      <c r="B3160" s="191" t="str">
        <f aca="false">IF((LEFT(N3160,2)="US"),"US","")</f>
        <v/>
      </c>
      <c r="C3160" s="191" t="str">
        <f aca="false">M3160</f>
        <v>Natural Gas</v>
      </c>
      <c r="D3160" s="191" t="str">
        <f aca="false">IF(ISNUMBER(FIND("Phy",N3160))=TRUE(),"Physical","Financial")</f>
        <v>Physical</v>
      </c>
      <c r="E3160" s="191" t="n">
        <f aca="false">IF(VLOOKUP(S3160,'DD-Lookup'!$J$6:$L$50,3,FALSE())="Monthly",(YEAR(AC3160)-YEAR(AB3160))*12+MONTH(AC3160)-MONTH(AB3160)+1,(AC3160-AB3160+1))</f>
        <v>1</v>
      </c>
      <c r="F3160" s="220" t="n">
        <f aca="false">E3160*SUM(P3160:Q3160)</f>
        <v>3000</v>
      </c>
      <c r="G3160" s="196" t="n">
        <v>1247987</v>
      </c>
      <c r="H3160" s="197" t="n">
        <v>37026.4025115741</v>
      </c>
      <c r="I3160" s="0" t="s">
        <v>3014</v>
      </c>
      <c r="M3160" s="0" t="s">
        <v>927</v>
      </c>
      <c r="N3160" s="0" t="s">
        <v>1719</v>
      </c>
      <c r="O3160" s="0" t="s">
        <v>1720</v>
      </c>
      <c r="P3160" s="198" t="n">
        <v>3000</v>
      </c>
      <c r="S3160" s="0" t="s">
        <v>327</v>
      </c>
      <c r="T3160" s="0" t="s">
        <v>1721</v>
      </c>
      <c r="U3160" s="200" t="n">
        <v>6.02</v>
      </c>
      <c r="V3160" s="0" t="s">
        <v>3015</v>
      </c>
      <c r="W3160" s="0" t="s">
        <v>1723</v>
      </c>
      <c r="X3160" s="0" t="s">
        <v>1724</v>
      </c>
      <c r="Y3160" s="0" t="s">
        <v>1376</v>
      </c>
      <c r="Z3160" s="0" t="s">
        <v>646</v>
      </c>
      <c r="AA3160" s="0" t="n">
        <v>790419</v>
      </c>
      <c r="AB3160" s="197" t="n">
        <v>37026.875</v>
      </c>
      <c r="AC3160" s="197" t="n">
        <v>37026.875</v>
      </c>
    </row>
    <row r="3161" customFormat="false" ht="12.75" hidden="false" customHeight="false" outlineLevel="0" collapsed="false">
      <c r="A3161" s="191" t="str">
        <f aca="false">B3161&amp;" "&amp;C3161&amp;" "&amp;D3161</f>
        <v>US Natural Gas Physical</v>
      </c>
      <c r="B3161" s="191" t="str">
        <f aca="false">IF((LEFT(N3161,2)="US"),"US","")</f>
        <v>US</v>
      </c>
      <c r="C3161" s="191" t="str">
        <f aca="false">M3161</f>
        <v>Natural Gas</v>
      </c>
      <c r="D3161" s="191" t="str">
        <f aca="false">IF(ISNUMBER(FIND("Phy",N3161))=TRUE(),"Physical","Financial")</f>
        <v>Physical</v>
      </c>
      <c r="E3161" s="191" t="n">
        <f aca="false">IF(VLOOKUP(S3161,'DD-Lookup'!$J$6:$L$50,3,FALSE())="Monthly",(YEAR(AC3161)-YEAR(AB3161))*12+MONTH(AC3161)-MONTH(AB3161)+1,(AC3161-AB3161+1))</f>
        <v>1</v>
      </c>
      <c r="F3161" s="220" t="n">
        <f aca="false">E3161*SUM(P3161:Q3161)</f>
        <v>3000</v>
      </c>
      <c r="G3161" s="196" t="n">
        <v>1247988</v>
      </c>
      <c r="H3161" s="197" t="n">
        <v>37026.4025347222</v>
      </c>
      <c r="I3161" s="0" t="s">
        <v>1251</v>
      </c>
      <c r="M3161" s="0" t="s">
        <v>927</v>
      </c>
      <c r="N3161" s="0" t="s">
        <v>1371</v>
      </c>
      <c r="O3161" s="0" t="s">
        <v>1503</v>
      </c>
      <c r="P3161" s="198" t="n">
        <v>3000</v>
      </c>
      <c r="S3161" s="0" t="s">
        <v>1343</v>
      </c>
      <c r="T3161" s="0" t="s">
        <v>772</v>
      </c>
      <c r="U3161" s="200" t="n">
        <v>4.665</v>
      </c>
      <c r="V3161" s="0" t="s">
        <v>1373</v>
      </c>
      <c r="W3161" s="0" t="s">
        <v>1504</v>
      </c>
      <c r="X3161" s="0" t="s">
        <v>1505</v>
      </c>
      <c r="Y3161" s="0" t="s">
        <v>1376</v>
      </c>
      <c r="Z3161" s="0" t="s">
        <v>573</v>
      </c>
      <c r="AA3161" s="0" t="n">
        <v>790420</v>
      </c>
      <c r="AB3161" s="197" t="n">
        <v>37027.875</v>
      </c>
      <c r="AC3161" s="197" t="n">
        <v>37027.875</v>
      </c>
    </row>
    <row r="3162" customFormat="false" ht="12.75" hidden="false" customHeight="false" outlineLevel="0" collapsed="false">
      <c r="A3162" s="191" t="str">
        <f aca="false">B3162&amp;" "&amp;C3162&amp;" "&amp;D3162</f>
        <v>US Natural Gas Physical</v>
      </c>
      <c r="B3162" s="191" t="str">
        <f aca="false">IF((LEFT(N3162,2)="US"),"US","")</f>
        <v>US</v>
      </c>
      <c r="C3162" s="191" t="str">
        <f aca="false">M3162</f>
        <v>Natural Gas</v>
      </c>
      <c r="D3162" s="191" t="str">
        <f aca="false">IF(ISNUMBER(FIND("Phy",N3162))=TRUE(),"Physical","Financial")</f>
        <v>Physical</v>
      </c>
      <c r="E3162" s="191" t="n">
        <f aca="false">IF(VLOOKUP(S3162,'DD-Lookup'!$J$6:$L$50,3,FALSE())="Monthly",(YEAR(AC3162)-YEAR(AB3162))*12+MONTH(AC3162)-MONTH(AB3162)+1,(AC3162-AB3162+1))</f>
        <v>1</v>
      </c>
      <c r="F3162" s="220" t="n">
        <f aca="false">E3162*SUM(P3162:Q3162)</f>
        <v>7665</v>
      </c>
      <c r="G3162" s="196" t="n">
        <v>1247990</v>
      </c>
      <c r="H3162" s="197" t="n">
        <v>37026.4025578704</v>
      </c>
      <c r="I3162" s="0" t="s">
        <v>1535</v>
      </c>
      <c r="M3162" s="0" t="s">
        <v>927</v>
      </c>
      <c r="N3162" s="0" t="s">
        <v>1371</v>
      </c>
      <c r="O3162" s="0" t="s">
        <v>1538</v>
      </c>
      <c r="Q3162" s="198" t="n">
        <v>7665</v>
      </c>
      <c r="S3162" s="0" t="s">
        <v>1343</v>
      </c>
      <c r="T3162" s="0" t="s">
        <v>772</v>
      </c>
      <c r="U3162" s="200" t="n">
        <v>4.5212</v>
      </c>
      <c r="V3162" s="0" t="s">
        <v>1536</v>
      </c>
      <c r="W3162" s="0" t="s">
        <v>1374</v>
      </c>
      <c r="X3162" s="0" t="s">
        <v>1375</v>
      </c>
      <c r="Y3162" s="0" t="s">
        <v>1376</v>
      </c>
      <c r="Z3162" s="0" t="s">
        <v>573</v>
      </c>
      <c r="AA3162" s="0" t="n">
        <v>790421</v>
      </c>
      <c r="AB3162" s="197" t="n">
        <v>37027.875</v>
      </c>
      <c r="AC3162" s="197" t="n">
        <v>37027.875</v>
      </c>
    </row>
    <row r="3163" customFormat="false" ht="12.75" hidden="false" customHeight="false" outlineLevel="0" collapsed="false">
      <c r="A3163" s="191" t="str">
        <f aca="false">B3163&amp;" "&amp;C3163&amp;" "&amp;D3163</f>
        <v>US Crude Financial</v>
      </c>
      <c r="B3163" s="191" t="str">
        <f aca="false">IF((LEFT(N3163,2)="US"),"US","")</f>
        <v>US</v>
      </c>
      <c r="C3163" s="191" t="str">
        <f aca="false">M3163</f>
        <v>Crude</v>
      </c>
      <c r="D3163" s="191" t="str">
        <f aca="false">IF(ISNUMBER(FIND("Phy",N3163))=TRUE(),"Physical","Financial")</f>
        <v>Financial</v>
      </c>
      <c r="E3163" s="191" t="n">
        <f aca="false">IF(VLOOKUP(S3163,'DD-Lookup'!$J$6:$L$50,3,FALSE())="Monthly",(YEAR(AC3163)-YEAR(AB3163))*12+MONTH(AC3163)-MONTH(AB3163)+1,(AC3163-AB3163+1))</f>
        <v>1</v>
      </c>
      <c r="F3163" s="220" t="n">
        <f aca="false">E3163*SUM(P3163:Q3163)</f>
        <v>50000</v>
      </c>
      <c r="G3163" s="196" t="n">
        <v>1247989</v>
      </c>
      <c r="H3163" s="197" t="n">
        <v>37026.4025578704</v>
      </c>
      <c r="I3163" s="0" t="s">
        <v>1340</v>
      </c>
      <c r="M3163" s="0" t="s">
        <v>60</v>
      </c>
      <c r="N3163" s="0" t="s">
        <v>1138</v>
      </c>
      <c r="O3163" s="0" t="s">
        <v>1139</v>
      </c>
      <c r="P3163" s="198" t="n">
        <v>50000</v>
      </c>
      <c r="S3163" s="0" t="s">
        <v>1140</v>
      </c>
      <c r="T3163" s="0" t="s">
        <v>772</v>
      </c>
      <c r="U3163" s="200" t="n">
        <v>28.62</v>
      </c>
      <c r="V3163" s="0" t="s">
        <v>2666</v>
      </c>
      <c r="W3163" s="0" t="s">
        <v>1142</v>
      </c>
      <c r="X3163" s="0" t="s">
        <v>1143</v>
      </c>
      <c r="Y3163" s="0" t="s">
        <v>893</v>
      </c>
      <c r="Z3163" s="0" t="s">
        <v>573</v>
      </c>
      <c r="AA3163" s="0" t="s">
        <v>3016</v>
      </c>
      <c r="AB3163" s="197" t="n">
        <v>37043</v>
      </c>
      <c r="AC3163" s="197" t="n">
        <v>37072</v>
      </c>
    </row>
    <row r="3164" customFormat="false" ht="12.75" hidden="false" customHeight="false" outlineLevel="0" collapsed="false">
      <c r="A3164" s="191" t="str">
        <f aca="false">B3164&amp;" "&amp;C3164&amp;" "&amp;D3164</f>
        <v>US Natural Gas Physical</v>
      </c>
      <c r="B3164" s="191" t="str">
        <f aca="false">IF((LEFT(N3164,2)="US"),"US","")</f>
        <v>US</v>
      </c>
      <c r="C3164" s="191" t="str">
        <f aca="false">M3164</f>
        <v>Natural Gas</v>
      </c>
      <c r="D3164" s="191" t="str">
        <f aca="false">IF(ISNUMBER(FIND("Phy",N3164))=TRUE(),"Physical","Financial")</f>
        <v>Physical</v>
      </c>
      <c r="E3164" s="191" t="n">
        <f aca="false">IF(VLOOKUP(S3164,'DD-Lookup'!$J$6:$L$50,3,FALSE())="Monthly",(YEAR(AC3164)-YEAR(AB3164))*12+MONTH(AC3164)-MONTH(AB3164)+1,(AC3164-AB3164+1))</f>
        <v>1</v>
      </c>
      <c r="F3164" s="220" t="n">
        <f aca="false">E3164*SUM(P3164:Q3164)</f>
        <v>4338</v>
      </c>
      <c r="G3164" s="196" t="n">
        <v>1247991</v>
      </c>
      <c r="H3164" s="197" t="n">
        <v>37026.4026041667</v>
      </c>
      <c r="I3164" s="0" t="s">
        <v>1251</v>
      </c>
      <c r="M3164" s="0" t="s">
        <v>927</v>
      </c>
      <c r="N3164" s="0" t="s">
        <v>1371</v>
      </c>
      <c r="O3164" s="0" t="s">
        <v>1534</v>
      </c>
      <c r="P3164" s="198" t="n">
        <v>4338</v>
      </c>
      <c r="S3164" s="0" t="s">
        <v>1343</v>
      </c>
      <c r="T3164" s="0" t="s">
        <v>772</v>
      </c>
      <c r="U3164" s="200" t="n">
        <v>4.65</v>
      </c>
      <c r="V3164" s="0" t="s">
        <v>1373</v>
      </c>
      <c r="W3164" s="0" t="s">
        <v>1504</v>
      </c>
      <c r="X3164" s="0" t="s">
        <v>1505</v>
      </c>
      <c r="Y3164" s="0" t="s">
        <v>1376</v>
      </c>
      <c r="Z3164" s="0" t="s">
        <v>573</v>
      </c>
      <c r="AA3164" s="0" t="n">
        <v>790422</v>
      </c>
      <c r="AB3164" s="197" t="n">
        <v>37027.875</v>
      </c>
      <c r="AC3164" s="197" t="n">
        <v>37027.875</v>
      </c>
    </row>
    <row r="3165" customFormat="false" ht="12.75" hidden="false" customHeight="false" outlineLevel="0" collapsed="false">
      <c r="A3165" s="191" t="str">
        <f aca="false">B3165&amp;" "&amp;C3165&amp;" "&amp;D3165</f>
        <v>US Natural Gas Physical</v>
      </c>
      <c r="B3165" s="191" t="str">
        <f aca="false">IF((LEFT(N3165,2)="US"),"US","")</f>
        <v>US</v>
      </c>
      <c r="C3165" s="191" t="str">
        <f aca="false">M3165</f>
        <v>Natural Gas</v>
      </c>
      <c r="D3165" s="191" t="str">
        <f aca="false">IF(ISNUMBER(FIND("Phy",N3165))=TRUE(),"Physical","Financial")</f>
        <v>Physical</v>
      </c>
      <c r="E3165" s="191" t="n">
        <f aca="false">IF(VLOOKUP(S3165,'DD-Lookup'!$J$6:$L$50,3,FALSE())="Monthly",(YEAR(AC3165)-YEAR(AB3165))*12+MONTH(AC3165)-MONTH(AB3165)+1,(AC3165-AB3165+1))</f>
        <v>1</v>
      </c>
      <c r="F3165" s="220" t="n">
        <f aca="false">E3165*SUM(P3165:Q3165)</f>
        <v>5000</v>
      </c>
      <c r="G3165" s="196" t="n">
        <v>1247992</v>
      </c>
      <c r="H3165" s="197" t="n">
        <v>37026.402662037</v>
      </c>
      <c r="I3165" s="0" t="s">
        <v>1352</v>
      </c>
      <c r="M3165" s="0" t="s">
        <v>927</v>
      </c>
      <c r="N3165" s="0" t="s">
        <v>1371</v>
      </c>
      <c r="O3165" s="0" t="s">
        <v>1435</v>
      </c>
      <c r="Q3165" s="198" t="n">
        <v>5000</v>
      </c>
      <c r="S3165" s="0" t="s">
        <v>1343</v>
      </c>
      <c r="T3165" s="0" t="s">
        <v>772</v>
      </c>
      <c r="U3165" s="200" t="n">
        <v>4.31</v>
      </c>
      <c r="V3165" s="0" t="s">
        <v>2585</v>
      </c>
      <c r="W3165" s="0" t="s">
        <v>1424</v>
      </c>
      <c r="X3165" s="0" t="s">
        <v>1425</v>
      </c>
      <c r="Y3165" s="0" t="s">
        <v>1376</v>
      </c>
      <c r="Z3165" s="0" t="s">
        <v>573</v>
      </c>
      <c r="AA3165" s="0" t="n">
        <v>790423</v>
      </c>
      <c r="AB3165" s="197" t="n">
        <v>37027.875</v>
      </c>
      <c r="AC3165" s="197" t="n">
        <v>37027.875</v>
      </c>
    </row>
    <row r="3166" customFormat="false" ht="12.75" hidden="false" customHeight="false" outlineLevel="0" collapsed="false">
      <c r="A3166" s="191" t="str">
        <f aca="false">B3166&amp;" "&amp;C3166&amp;" "&amp;D3166</f>
        <v>US Natural Gas Physical</v>
      </c>
      <c r="B3166" s="191" t="str">
        <f aca="false">IF((LEFT(N3166,2)="US"),"US","")</f>
        <v>US</v>
      </c>
      <c r="C3166" s="191" t="str">
        <f aca="false">M3166</f>
        <v>Natural Gas</v>
      </c>
      <c r="D3166" s="191" t="str">
        <f aca="false">IF(ISNUMBER(FIND("Phy",N3166))=TRUE(),"Physical","Financial")</f>
        <v>Physical</v>
      </c>
      <c r="E3166" s="191" t="n">
        <f aca="false">IF(VLOOKUP(S3166,'DD-Lookup'!$J$6:$L$50,3,FALSE())="Monthly",(YEAR(AC3166)-YEAR(AB3166))*12+MONTH(AC3166)-MONTH(AB3166)+1,(AC3166-AB3166+1))</f>
        <v>1</v>
      </c>
      <c r="F3166" s="220" t="n">
        <f aca="false">E3166*SUM(P3166:Q3166)</f>
        <v>8059</v>
      </c>
      <c r="G3166" s="196" t="n">
        <v>1247993</v>
      </c>
      <c r="H3166" s="197" t="n">
        <v>37026.4027314815</v>
      </c>
      <c r="I3166" s="0" t="s">
        <v>2121</v>
      </c>
      <c r="M3166" s="0" t="s">
        <v>927</v>
      </c>
      <c r="N3166" s="0" t="s">
        <v>1371</v>
      </c>
      <c r="O3166" s="0" t="s">
        <v>1553</v>
      </c>
      <c r="Q3166" s="198" t="n">
        <v>8059</v>
      </c>
      <c r="S3166" s="0" t="s">
        <v>1343</v>
      </c>
      <c r="T3166" s="0" t="s">
        <v>772</v>
      </c>
      <c r="U3166" s="200" t="n">
        <v>4.44</v>
      </c>
      <c r="V3166" s="0" t="s">
        <v>2122</v>
      </c>
      <c r="W3166" s="0" t="s">
        <v>1555</v>
      </c>
      <c r="X3166" s="0" t="s">
        <v>1556</v>
      </c>
      <c r="Y3166" s="0" t="s">
        <v>1376</v>
      </c>
      <c r="Z3166" s="0" t="s">
        <v>573</v>
      </c>
      <c r="AA3166" s="0" t="n">
        <v>790424</v>
      </c>
      <c r="AB3166" s="197" t="n">
        <v>37027.875</v>
      </c>
      <c r="AC3166" s="197" t="n">
        <v>37027.875</v>
      </c>
    </row>
    <row r="3167" customFormat="false" ht="12.75" hidden="false" customHeight="false" outlineLevel="0" collapsed="false">
      <c r="A3167" s="191" t="str">
        <f aca="false">B3167&amp;" "&amp;C3167&amp;" "&amp;D3167</f>
        <v>US Power Financial</v>
      </c>
      <c r="B3167" s="191" t="str">
        <f aca="false">IF((LEFT(N3167,2)="US"),"US","")</f>
        <v>US</v>
      </c>
      <c r="C3167" s="191" t="str">
        <f aca="false">M3167</f>
        <v>Power</v>
      </c>
      <c r="D3167" s="191" t="str">
        <f aca="false">IF(ISNUMBER(FIND("Phy",N3167))=TRUE(),"Physical","Financial")</f>
        <v>Financial</v>
      </c>
      <c r="E3167" s="191" t="n">
        <f aca="false">IF(VLOOKUP(S3167,'DD-Lookup'!$J$6:$L$50,3,FALSE())="Monthly",(YEAR(AC3167)-YEAR(AB3167))*12+MONTH(AC3167)-MONTH(AB3167)+1,(AC3167-AB3167+1))</f>
        <v>2</v>
      </c>
      <c r="F3167" s="220" t="n">
        <f aca="false">E3167*SUM(P3167:Q3167)</f>
        <v>100</v>
      </c>
      <c r="G3167" s="196" t="n">
        <v>1247994</v>
      </c>
      <c r="H3167" s="197" t="n">
        <v>37026.4027546296</v>
      </c>
      <c r="I3167" s="0" t="s">
        <v>1239</v>
      </c>
      <c r="M3167" s="0" t="s">
        <v>72</v>
      </c>
      <c r="N3167" s="0" t="s">
        <v>1162</v>
      </c>
      <c r="O3167" s="0" t="s">
        <v>3017</v>
      </c>
      <c r="Q3167" s="198" t="n">
        <v>50</v>
      </c>
      <c r="S3167" s="0" t="s">
        <v>781</v>
      </c>
      <c r="T3167" s="0" t="s">
        <v>772</v>
      </c>
      <c r="U3167" s="200" t="n">
        <v>39.5</v>
      </c>
      <c r="V3167" s="0" t="s">
        <v>1241</v>
      </c>
      <c r="W3167" s="0" t="s">
        <v>1260</v>
      </c>
      <c r="X3167" s="0" t="s">
        <v>1208</v>
      </c>
      <c r="Y3167" s="0" t="s">
        <v>1167</v>
      </c>
      <c r="Z3167" s="0" t="s">
        <v>573</v>
      </c>
      <c r="AA3167" s="0" t="n">
        <v>611285.1</v>
      </c>
      <c r="AB3167" s="197" t="n">
        <v>37028.875</v>
      </c>
      <c r="AC3167" s="197" t="n">
        <v>37029.875</v>
      </c>
    </row>
    <row r="3168" customFormat="false" ht="12.75" hidden="false" customHeight="false" outlineLevel="0" collapsed="false">
      <c r="A3168" s="191" t="str">
        <f aca="false">B3168&amp;" "&amp;C3168&amp;" "&amp;D3168</f>
        <v>US Natural Gas Physical</v>
      </c>
      <c r="B3168" s="191" t="str">
        <f aca="false">IF((LEFT(N3168,2)="US"),"US","")</f>
        <v>US</v>
      </c>
      <c r="C3168" s="191" t="str">
        <f aca="false">M3168</f>
        <v>Natural Gas</v>
      </c>
      <c r="D3168" s="191" t="str">
        <f aca="false">IF(ISNUMBER(FIND("Phy",N3168))=TRUE(),"Physical","Financial")</f>
        <v>Physical</v>
      </c>
      <c r="E3168" s="191" t="n">
        <f aca="false">IF(VLOOKUP(S3168,'DD-Lookup'!$J$6:$L$50,3,FALSE())="Monthly",(YEAR(AC3168)-YEAR(AB3168))*12+MONTH(AC3168)-MONTH(AB3168)+1,(AC3168-AB3168+1))</f>
        <v>1</v>
      </c>
      <c r="F3168" s="220" t="n">
        <f aca="false">E3168*SUM(P3168:Q3168)</f>
        <v>2500</v>
      </c>
      <c r="G3168" s="196" t="n">
        <v>1247995</v>
      </c>
      <c r="H3168" s="197" t="n">
        <v>37026.4027662037</v>
      </c>
      <c r="I3168" s="0" t="s">
        <v>1328</v>
      </c>
      <c r="M3168" s="0" t="s">
        <v>927</v>
      </c>
      <c r="N3168" s="0" t="s">
        <v>1371</v>
      </c>
      <c r="O3168" s="0" t="s">
        <v>1372</v>
      </c>
      <c r="Q3168" s="198" t="n">
        <v>2500</v>
      </c>
      <c r="S3168" s="0" t="s">
        <v>1343</v>
      </c>
      <c r="T3168" s="0" t="s">
        <v>772</v>
      </c>
      <c r="U3168" s="200" t="n">
        <v>4.5287</v>
      </c>
      <c r="V3168" s="0" t="s">
        <v>2648</v>
      </c>
      <c r="W3168" s="0" t="s">
        <v>1374</v>
      </c>
      <c r="X3168" s="0" t="s">
        <v>1375</v>
      </c>
      <c r="Y3168" s="0" t="s">
        <v>1376</v>
      </c>
      <c r="Z3168" s="0" t="s">
        <v>573</v>
      </c>
      <c r="AA3168" s="0" t="n">
        <v>790425</v>
      </c>
      <c r="AB3168" s="197" t="n">
        <v>37027.875</v>
      </c>
      <c r="AC3168" s="197" t="n">
        <v>37027.875</v>
      </c>
    </row>
    <row r="3169" customFormat="false" ht="12.75" hidden="false" customHeight="false" outlineLevel="0" collapsed="false">
      <c r="A3169" s="191" t="str">
        <f aca="false">B3169&amp;" "&amp;C3169&amp;" "&amp;D3169</f>
        <v> Natural Gas Physical</v>
      </c>
      <c r="B3169" s="191" t="str">
        <f aca="false">IF((LEFT(N3169,2)="US"),"US","")</f>
        <v/>
      </c>
      <c r="C3169" s="191" t="str">
        <f aca="false">M3169</f>
        <v>Natural Gas</v>
      </c>
      <c r="D3169" s="191" t="str">
        <f aca="false">IF(ISNUMBER(FIND("Phy",N3169))=TRUE(),"Physical","Financial")</f>
        <v>Physical</v>
      </c>
      <c r="E3169" s="191" t="n">
        <f aca="false">IF(VLOOKUP(S3169,'DD-Lookup'!$J$6:$L$50,3,FALSE())="Monthly",(YEAR(AC3169)-YEAR(AB3169))*12+MONTH(AC3169)-MONTH(AB3169)+1,(AC3169-AB3169+1))</f>
        <v>1</v>
      </c>
      <c r="F3169" s="220" t="n">
        <f aca="false">E3169*SUM(P3169:Q3169)</f>
        <v>10000</v>
      </c>
      <c r="G3169" s="196" t="n">
        <v>1247997</v>
      </c>
      <c r="H3169" s="197" t="n">
        <v>37026.4027893519</v>
      </c>
      <c r="I3169" s="0" t="s">
        <v>1523</v>
      </c>
      <c r="M3169" s="0" t="s">
        <v>927</v>
      </c>
      <c r="N3169" s="0" t="s">
        <v>1448</v>
      </c>
      <c r="O3169" s="0" t="s">
        <v>1449</v>
      </c>
      <c r="Q3169" s="198" t="n">
        <v>10000</v>
      </c>
      <c r="S3169" s="0" t="s">
        <v>1343</v>
      </c>
      <c r="T3169" s="0" t="s">
        <v>772</v>
      </c>
      <c r="U3169" s="200" t="n">
        <v>4.67</v>
      </c>
      <c r="V3169" s="0" t="s">
        <v>1524</v>
      </c>
      <c r="W3169" s="0" t="s">
        <v>1451</v>
      </c>
      <c r="X3169" s="0" t="s">
        <v>1452</v>
      </c>
      <c r="Y3169" s="0" t="s">
        <v>1376</v>
      </c>
      <c r="Z3169" s="0" t="s">
        <v>573</v>
      </c>
      <c r="AA3169" s="0" t="n">
        <v>790426</v>
      </c>
      <c r="AB3169" s="197" t="n">
        <v>37027.875</v>
      </c>
      <c r="AC3169" s="197" t="n">
        <v>37027.875</v>
      </c>
    </row>
    <row r="3170" customFormat="false" ht="12.75" hidden="false" customHeight="false" outlineLevel="0" collapsed="false">
      <c r="A3170" s="191" t="str">
        <f aca="false">B3170&amp;" "&amp;C3170&amp;" "&amp;D3170</f>
        <v>US Crude Financial</v>
      </c>
      <c r="B3170" s="191" t="str">
        <f aca="false">IF((LEFT(N3170,2)="US"),"US","")</f>
        <v>US</v>
      </c>
      <c r="C3170" s="191" t="str">
        <f aca="false">M3170</f>
        <v>Crude</v>
      </c>
      <c r="D3170" s="191" t="str">
        <f aca="false">IF(ISNUMBER(FIND("Phy",N3170))=TRUE(),"Physical","Financial")</f>
        <v>Financial</v>
      </c>
      <c r="E3170" s="191" t="n">
        <f aca="false">IF(VLOOKUP(S3170,'DD-Lookup'!$J$6:$L$50,3,FALSE())="Monthly",(YEAR(AC3170)-YEAR(AB3170))*12+MONTH(AC3170)-MONTH(AB3170)+1,(AC3170-AB3170+1))</f>
        <v>1</v>
      </c>
      <c r="F3170" s="220" t="n">
        <f aca="false">E3170*SUM(P3170:Q3170)</f>
        <v>50000</v>
      </c>
      <c r="G3170" s="196" t="n">
        <v>1247996</v>
      </c>
      <c r="H3170" s="197" t="n">
        <v>37026.4027893519</v>
      </c>
      <c r="I3170" s="0" t="s">
        <v>1137</v>
      </c>
      <c r="M3170" s="0" t="s">
        <v>60</v>
      </c>
      <c r="N3170" s="0" t="s">
        <v>1138</v>
      </c>
      <c r="O3170" s="0" t="s">
        <v>1139</v>
      </c>
      <c r="Q3170" s="198" t="n">
        <v>50000</v>
      </c>
      <c r="S3170" s="0" t="s">
        <v>1140</v>
      </c>
      <c r="T3170" s="0" t="s">
        <v>772</v>
      </c>
      <c r="U3170" s="200" t="n">
        <v>28.64</v>
      </c>
      <c r="V3170" s="0" t="s">
        <v>1671</v>
      </c>
      <c r="W3170" s="0" t="s">
        <v>1142</v>
      </c>
      <c r="X3170" s="0" t="s">
        <v>1143</v>
      </c>
      <c r="Y3170" s="0" t="s">
        <v>893</v>
      </c>
      <c r="Z3170" s="0" t="s">
        <v>573</v>
      </c>
      <c r="AA3170" s="0" t="s">
        <v>3018</v>
      </c>
      <c r="AB3170" s="197" t="n">
        <v>37043</v>
      </c>
      <c r="AC3170" s="197" t="n">
        <v>37072</v>
      </c>
    </row>
    <row r="3171" customFormat="false" ht="12.75" hidden="false" customHeight="false" outlineLevel="0" collapsed="false">
      <c r="A3171" s="191" t="str">
        <f aca="false">B3171&amp;" "&amp;C3171&amp;" "&amp;D3171</f>
        <v>US Natural Gas Physical</v>
      </c>
      <c r="B3171" s="191" t="str">
        <f aca="false">IF((LEFT(N3171,2)="US"),"US","")</f>
        <v>US</v>
      </c>
      <c r="C3171" s="191" t="str">
        <f aca="false">M3171</f>
        <v>Natural Gas</v>
      </c>
      <c r="D3171" s="191" t="str">
        <f aca="false">IF(ISNUMBER(FIND("Phy",N3171))=TRUE(),"Physical","Financial")</f>
        <v>Physical</v>
      </c>
      <c r="E3171" s="191" t="n">
        <f aca="false">IF(VLOOKUP(S3171,'DD-Lookup'!$J$6:$L$50,3,FALSE())="Monthly",(YEAR(AC3171)-YEAR(AB3171))*12+MONTH(AC3171)-MONTH(AB3171)+1,(AC3171-AB3171+1))</f>
        <v>1</v>
      </c>
      <c r="F3171" s="220" t="n">
        <f aca="false">E3171*SUM(P3171:Q3171)</f>
        <v>10000</v>
      </c>
      <c r="G3171" s="196" t="n">
        <v>1247998</v>
      </c>
      <c r="H3171" s="197" t="n">
        <v>37026.4028125</v>
      </c>
      <c r="I3171" s="0" t="s">
        <v>2855</v>
      </c>
      <c r="M3171" s="0" t="s">
        <v>927</v>
      </c>
      <c r="N3171" s="0" t="s">
        <v>1371</v>
      </c>
      <c r="O3171" s="0" t="s">
        <v>1646</v>
      </c>
      <c r="Q3171" s="198" t="n">
        <v>10000</v>
      </c>
      <c r="S3171" s="0" t="s">
        <v>1343</v>
      </c>
      <c r="T3171" s="0" t="s">
        <v>772</v>
      </c>
      <c r="U3171" s="200" t="n">
        <v>4.38</v>
      </c>
      <c r="V3171" s="0" t="s">
        <v>2856</v>
      </c>
      <c r="W3171" s="0" t="s">
        <v>1459</v>
      </c>
      <c r="X3171" s="0" t="s">
        <v>1460</v>
      </c>
      <c r="Y3171" s="0" t="s">
        <v>1376</v>
      </c>
      <c r="Z3171" s="0" t="s">
        <v>573</v>
      </c>
      <c r="AA3171" s="0" t="n">
        <v>790427</v>
      </c>
      <c r="AB3171" s="197" t="n">
        <v>37027.875</v>
      </c>
      <c r="AC3171" s="197" t="n">
        <v>37027.875</v>
      </c>
    </row>
    <row r="3172" customFormat="false" ht="12.75" hidden="false" customHeight="false" outlineLevel="0" collapsed="false">
      <c r="A3172" s="191" t="str">
        <f aca="false">B3172&amp;" "&amp;C3172&amp;" "&amp;D3172</f>
        <v>US Natural Gas Physical</v>
      </c>
      <c r="B3172" s="191" t="str">
        <f aca="false">IF((LEFT(N3172,2)="US"),"US","")</f>
        <v>US</v>
      </c>
      <c r="C3172" s="191" t="str">
        <f aca="false">M3172</f>
        <v>Natural Gas</v>
      </c>
      <c r="D3172" s="191" t="str">
        <f aca="false">IF(ISNUMBER(FIND("Phy",N3172))=TRUE(),"Physical","Financial")</f>
        <v>Physical</v>
      </c>
      <c r="E3172" s="191" t="n">
        <f aca="false">IF(VLOOKUP(S3172,'DD-Lookup'!$J$6:$L$50,3,FALSE())="Monthly",(YEAR(AC3172)-YEAR(AB3172))*12+MONTH(AC3172)-MONTH(AB3172)+1,(AC3172-AB3172+1))</f>
        <v>1</v>
      </c>
      <c r="F3172" s="220" t="n">
        <f aca="false">E3172*SUM(P3172:Q3172)</f>
        <v>7500</v>
      </c>
      <c r="G3172" s="196" t="n">
        <v>1247999</v>
      </c>
      <c r="H3172" s="197" t="n">
        <v>37026.4028240741</v>
      </c>
      <c r="I3172" s="0" t="s">
        <v>633</v>
      </c>
      <c r="M3172" s="0" t="s">
        <v>927</v>
      </c>
      <c r="N3172" s="0" t="s">
        <v>1371</v>
      </c>
      <c r="O3172" s="0" t="s">
        <v>1372</v>
      </c>
      <c r="Q3172" s="198" t="n">
        <v>7500</v>
      </c>
      <c r="S3172" s="0" t="s">
        <v>1343</v>
      </c>
      <c r="T3172" s="0" t="s">
        <v>772</v>
      </c>
      <c r="U3172" s="200" t="n">
        <v>4.5287</v>
      </c>
      <c r="V3172" s="0" t="s">
        <v>1959</v>
      </c>
      <c r="W3172" s="0" t="s">
        <v>1374</v>
      </c>
      <c r="X3172" s="0" t="s">
        <v>1375</v>
      </c>
      <c r="Y3172" s="0" t="s">
        <v>1376</v>
      </c>
      <c r="Z3172" s="0" t="s">
        <v>573</v>
      </c>
      <c r="AA3172" s="0" t="n">
        <v>790428</v>
      </c>
      <c r="AB3172" s="197" t="n">
        <v>37027.875</v>
      </c>
      <c r="AC3172" s="197" t="n">
        <v>37027.875</v>
      </c>
    </row>
    <row r="3173" customFormat="false" ht="12.75" hidden="false" customHeight="false" outlineLevel="0" collapsed="false">
      <c r="A3173" s="191" t="str">
        <f aca="false">B3173&amp;" "&amp;C3173&amp;" "&amp;D3173</f>
        <v> Metals Financial</v>
      </c>
      <c r="B3173" s="191" t="str">
        <f aca="false">IF((LEFT(N3173,2)="US"),"US","")</f>
        <v/>
      </c>
      <c r="C3173" s="191" t="str">
        <f aca="false">M3173</f>
        <v>Metals</v>
      </c>
      <c r="D3173" s="191" t="str">
        <f aca="false">IF(ISNUMBER(FIND("Phy",N3173))=TRUE(),"Physical","Financial")</f>
        <v>Financial</v>
      </c>
      <c r="E3173" s="191" t="n">
        <f aca="false">IF(VLOOKUP(S3173,'DD-Lookup'!$J$6:$L$50,3,FALSE())="Monthly",(YEAR(AC3173)-YEAR(AB3173))*12+MONTH(AC3173)-MONTH(AB3173)+1,(AC3173-AB3173+1))</f>
        <v>1</v>
      </c>
      <c r="F3173" s="220" t="n">
        <f aca="false">E3173*SUM(P3173:Q3173)</f>
        <v>20</v>
      </c>
      <c r="G3173" s="196" t="n">
        <v>1248000</v>
      </c>
      <c r="H3173" s="197" t="n">
        <v>37026.4028356482</v>
      </c>
      <c r="I3173" s="0" t="s">
        <v>616</v>
      </c>
      <c r="M3173" s="0" t="s">
        <v>768</v>
      </c>
      <c r="N3173" s="0" t="s">
        <v>870</v>
      </c>
      <c r="O3173" s="0" t="s">
        <v>871</v>
      </c>
      <c r="P3173" s="198" t="n">
        <v>20</v>
      </c>
      <c r="S3173" s="0" t="s">
        <v>771</v>
      </c>
      <c r="T3173" s="0" t="s">
        <v>772</v>
      </c>
      <c r="U3173" s="200" t="n">
        <v>1513</v>
      </c>
      <c r="V3173" s="0" t="s">
        <v>878</v>
      </c>
      <c r="W3173" s="0" t="s">
        <v>820</v>
      </c>
      <c r="X3173" s="0" t="s">
        <v>775</v>
      </c>
      <c r="Y3173" s="0" t="s">
        <v>776</v>
      </c>
      <c r="Z3173" s="0" t="s">
        <v>777</v>
      </c>
      <c r="AA3173" s="0" t="n">
        <v>2130032</v>
      </c>
    </row>
    <row r="3174" customFormat="false" ht="12.75" hidden="false" customHeight="false" outlineLevel="0" collapsed="false">
      <c r="A3174" s="191" t="str">
        <f aca="false">B3174&amp;" "&amp;C3174&amp;" "&amp;D3174</f>
        <v> Metals Financial</v>
      </c>
      <c r="B3174" s="191" t="str">
        <f aca="false">IF((LEFT(N3174,2)="US"),"US","")</f>
        <v/>
      </c>
      <c r="C3174" s="191" t="str">
        <f aca="false">M3174</f>
        <v>Metals</v>
      </c>
      <c r="D3174" s="191" t="str">
        <f aca="false">IF(ISNUMBER(FIND("Phy",N3174))=TRUE(),"Physical","Financial")</f>
        <v>Financial</v>
      </c>
      <c r="E3174" s="191" t="n">
        <f aca="false">IF(VLOOKUP(S3174,'DD-Lookup'!$J$6:$L$50,3,FALSE())="Monthly",(YEAR(AC3174)-YEAR(AB3174))*12+MONTH(AC3174)-MONTH(AB3174)+1,(AC3174-AB3174+1))</f>
        <v>1</v>
      </c>
      <c r="F3174" s="220" t="n">
        <f aca="false">E3174*SUM(P3174:Q3174)</f>
        <v>10</v>
      </c>
      <c r="G3174" s="196" t="n">
        <v>1248001</v>
      </c>
      <c r="H3174" s="197" t="n">
        <v>37026.4028472222</v>
      </c>
      <c r="I3174" s="0" t="s">
        <v>905</v>
      </c>
      <c r="M3174" s="0" t="s">
        <v>768</v>
      </c>
      <c r="N3174" s="0" t="s">
        <v>912</v>
      </c>
      <c r="O3174" s="0" t="s">
        <v>913</v>
      </c>
      <c r="Q3174" s="198" t="n">
        <v>10</v>
      </c>
      <c r="S3174" s="0" t="s">
        <v>771</v>
      </c>
      <c r="T3174" s="0" t="s">
        <v>772</v>
      </c>
      <c r="U3174" s="200" t="n">
        <v>474</v>
      </c>
      <c r="V3174" s="0" t="s">
        <v>3019</v>
      </c>
      <c r="W3174" s="0" t="s">
        <v>884</v>
      </c>
      <c r="X3174" s="0" t="s">
        <v>775</v>
      </c>
      <c r="Y3174" s="0" t="s">
        <v>776</v>
      </c>
      <c r="Z3174" s="0" t="s">
        <v>777</v>
      </c>
      <c r="AA3174" s="0" t="n">
        <v>2130034</v>
      </c>
    </row>
    <row r="3175" customFormat="false" ht="12.75" hidden="false" customHeight="false" outlineLevel="0" collapsed="false">
      <c r="A3175" s="191" t="str">
        <f aca="false">B3175&amp;" "&amp;C3175&amp;" "&amp;D3175</f>
        <v>US Natural Gas Physical</v>
      </c>
      <c r="B3175" s="191" t="str">
        <f aca="false">IF((LEFT(N3175,2)="US"),"US","")</f>
        <v>US</v>
      </c>
      <c r="C3175" s="191" t="str">
        <f aca="false">M3175</f>
        <v>Natural Gas</v>
      </c>
      <c r="D3175" s="191" t="str">
        <f aca="false">IF(ISNUMBER(FIND("Phy",N3175))=TRUE(),"Physical","Financial")</f>
        <v>Physical</v>
      </c>
      <c r="E3175" s="191" t="n">
        <f aca="false">IF(VLOOKUP(S3175,'DD-Lookup'!$J$6:$L$50,3,FALSE())="Monthly",(YEAR(AC3175)-YEAR(AB3175))*12+MONTH(AC3175)-MONTH(AB3175)+1,(AC3175-AB3175+1))</f>
        <v>1</v>
      </c>
      <c r="F3175" s="220" t="n">
        <f aca="false">E3175*SUM(P3175:Q3175)</f>
        <v>10000</v>
      </c>
      <c r="G3175" s="196" t="n">
        <v>1248002</v>
      </c>
      <c r="H3175" s="197" t="n">
        <v>37026.4028587963</v>
      </c>
      <c r="I3175" s="0" t="s">
        <v>1328</v>
      </c>
      <c r="M3175" s="0" t="s">
        <v>927</v>
      </c>
      <c r="N3175" s="0" t="s">
        <v>1371</v>
      </c>
      <c r="O3175" s="0" t="s">
        <v>1566</v>
      </c>
      <c r="Q3175" s="198" t="n">
        <v>10000</v>
      </c>
      <c r="S3175" s="0" t="s">
        <v>1343</v>
      </c>
      <c r="T3175" s="0" t="s">
        <v>772</v>
      </c>
      <c r="U3175" s="200" t="n">
        <v>4.42</v>
      </c>
      <c r="V3175" s="0" t="s">
        <v>1885</v>
      </c>
      <c r="W3175" s="0" t="s">
        <v>1567</v>
      </c>
      <c r="X3175" s="0" t="s">
        <v>1568</v>
      </c>
      <c r="Y3175" s="0" t="s">
        <v>1376</v>
      </c>
      <c r="Z3175" s="0" t="s">
        <v>573</v>
      </c>
      <c r="AA3175" s="0" t="n">
        <v>790429</v>
      </c>
      <c r="AB3175" s="197" t="n">
        <v>37027.875</v>
      </c>
      <c r="AC3175" s="197" t="n">
        <v>37027.875</v>
      </c>
    </row>
    <row r="3176" customFormat="false" ht="12.75" hidden="false" customHeight="false" outlineLevel="0" collapsed="false">
      <c r="A3176" s="191" t="str">
        <f aca="false">B3176&amp;" "&amp;C3176&amp;" "&amp;D3176</f>
        <v> Natural Gas Physical</v>
      </c>
      <c r="B3176" s="191" t="str">
        <f aca="false">IF((LEFT(N3176,2)="US"),"US","")</f>
        <v/>
      </c>
      <c r="C3176" s="191" t="str">
        <f aca="false">M3176</f>
        <v>Natural Gas</v>
      </c>
      <c r="D3176" s="191" t="str">
        <f aca="false">IF(ISNUMBER(FIND("Phy",N3176))=TRUE(),"Physical","Financial")</f>
        <v>Physical</v>
      </c>
      <c r="E3176" s="191" t="n">
        <f aca="false">IF(VLOOKUP(S3176,'DD-Lookup'!$J$6:$L$50,3,FALSE())="Monthly",(YEAR(AC3176)-YEAR(AB3176))*12+MONTH(AC3176)-MONTH(AB3176)+1,(AC3176-AB3176+1))</f>
        <v>1</v>
      </c>
      <c r="F3176" s="220" t="n">
        <f aca="false">E3176*SUM(P3176:Q3176)</f>
        <v>10000</v>
      </c>
      <c r="G3176" s="196" t="n">
        <v>1248005</v>
      </c>
      <c r="H3176" s="197" t="n">
        <v>37026.4028819444</v>
      </c>
      <c r="I3176" s="0" t="s">
        <v>1523</v>
      </c>
      <c r="M3176" s="0" t="s">
        <v>927</v>
      </c>
      <c r="N3176" s="0" t="s">
        <v>1448</v>
      </c>
      <c r="O3176" s="0" t="s">
        <v>1449</v>
      </c>
      <c r="Q3176" s="198" t="n">
        <v>10000</v>
      </c>
      <c r="S3176" s="0" t="s">
        <v>1343</v>
      </c>
      <c r="T3176" s="0" t="s">
        <v>772</v>
      </c>
      <c r="U3176" s="200" t="n">
        <v>4.675</v>
      </c>
      <c r="V3176" s="0" t="s">
        <v>1524</v>
      </c>
      <c r="W3176" s="0" t="s">
        <v>1451</v>
      </c>
      <c r="X3176" s="0" t="s">
        <v>1452</v>
      </c>
      <c r="Y3176" s="0" t="s">
        <v>1376</v>
      </c>
      <c r="Z3176" s="0" t="s">
        <v>573</v>
      </c>
      <c r="AA3176" s="0" t="n">
        <v>790432</v>
      </c>
      <c r="AB3176" s="197" t="n">
        <v>37027.875</v>
      </c>
      <c r="AC3176" s="197" t="n">
        <v>37027.875</v>
      </c>
    </row>
    <row r="3177" customFormat="false" ht="12.75" hidden="false" customHeight="false" outlineLevel="0" collapsed="false">
      <c r="A3177" s="191" t="str">
        <f aca="false">B3177&amp;" "&amp;C3177&amp;" "&amp;D3177</f>
        <v>US Natural Gas Physical</v>
      </c>
      <c r="B3177" s="191" t="str">
        <f aca="false">IF((LEFT(N3177,2)="US"),"US","")</f>
        <v>US</v>
      </c>
      <c r="C3177" s="191" t="str">
        <f aca="false">M3177</f>
        <v>Natural Gas</v>
      </c>
      <c r="D3177" s="191" t="str">
        <f aca="false">IF(ISNUMBER(FIND("Phy",N3177))=TRUE(),"Physical","Financial")</f>
        <v>Physical</v>
      </c>
      <c r="E3177" s="191" t="n">
        <f aca="false">IF(VLOOKUP(S3177,'DD-Lookup'!$J$6:$L$50,3,FALSE())="Monthly",(YEAR(AC3177)-YEAR(AB3177))*12+MONTH(AC3177)-MONTH(AB3177)+1,(AC3177-AB3177+1))</f>
        <v>1</v>
      </c>
      <c r="F3177" s="220" t="n">
        <f aca="false">E3177*SUM(P3177:Q3177)</f>
        <v>999</v>
      </c>
      <c r="G3177" s="196" t="n">
        <v>1248004</v>
      </c>
      <c r="H3177" s="197" t="n">
        <v>37026.4028819444</v>
      </c>
      <c r="I3177" s="0" t="s">
        <v>1432</v>
      </c>
      <c r="M3177" s="0" t="s">
        <v>927</v>
      </c>
      <c r="N3177" s="0" t="s">
        <v>1371</v>
      </c>
      <c r="O3177" s="0" t="s">
        <v>1433</v>
      </c>
      <c r="Q3177" s="198" t="n">
        <v>999</v>
      </c>
      <c r="S3177" s="0" t="s">
        <v>1343</v>
      </c>
      <c r="T3177" s="0" t="s">
        <v>772</v>
      </c>
      <c r="U3177" s="200" t="n">
        <v>4.32</v>
      </c>
      <c r="V3177" s="0" t="s">
        <v>1434</v>
      </c>
      <c r="W3177" s="0" t="s">
        <v>1424</v>
      </c>
      <c r="X3177" s="0" t="s">
        <v>1425</v>
      </c>
      <c r="Y3177" s="0" t="s">
        <v>1376</v>
      </c>
      <c r="Z3177" s="0" t="s">
        <v>573</v>
      </c>
      <c r="AA3177" s="0" t="n">
        <v>790431</v>
      </c>
      <c r="AB3177" s="197" t="n">
        <v>37027.875</v>
      </c>
      <c r="AC3177" s="197" t="n">
        <v>37027.875</v>
      </c>
    </row>
    <row r="3178" customFormat="false" ht="12.75" hidden="false" customHeight="false" outlineLevel="0" collapsed="false">
      <c r="A3178" s="191" t="str">
        <f aca="false">B3178&amp;" "&amp;C3178&amp;" "&amp;D3178</f>
        <v>US Natural Gas Physical</v>
      </c>
      <c r="B3178" s="191" t="str">
        <f aca="false">IF((LEFT(N3178,2)="US"),"US","")</f>
        <v>US</v>
      </c>
      <c r="C3178" s="191" t="str">
        <f aca="false">M3178</f>
        <v>Natural Gas</v>
      </c>
      <c r="D3178" s="191" t="str">
        <f aca="false">IF(ISNUMBER(FIND("Phy",N3178))=TRUE(),"Physical","Financial")</f>
        <v>Physical</v>
      </c>
      <c r="E3178" s="191" t="n">
        <f aca="false">IF(VLOOKUP(S3178,'DD-Lookup'!$J$6:$L$50,3,FALSE())="Monthly",(YEAR(AC3178)-YEAR(AB3178))*12+MONTH(AC3178)-MONTH(AB3178)+1,(AC3178-AB3178+1))</f>
        <v>1</v>
      </c>
      <c r="F3178" s="220" t="n">
        <f aca="false">E3178*SUM(P3178:Q3178)</f>
        <v>5000</v>
      </c>
      <c r="G3178" s="196" t="n">
        <v>1248003</v>
      </c>
      <c r="H3178" s="197" t="n">
        <v>37026.4028819444</v>
      </c>
      <c r="I3178" s="0" t="s">
        <v>1251</v>
      </c>
      <c r="M3178" s="0" t="s">
        <v>927</v>
      </c>
      <c r="N3178" s="0" t="s">
        <v>1371</v>
      </c>
      <c r="O3178" s="0" t="s">
        <v>1503</v>
      </c>
      <c r="P3178" s="198" t="n">
        <v>5000</v>
      </c>
      <c r="S3178" s="0" t="s">
        <v>1343</v>
      </c>
      <c r="T3178" s="0" t="s">
        <v>772</v>
      </c>
      <c r="U3178" s="200" t="n">
        <v>4.66</v>
      </c>
      <c r="V3178" s="0" t="s">
        <v>1373</v>
      </c>
      <c r="W3178" s="0" t="s">
        <v>1504</v>
      </c>
      <c r="X3178" s="0" t="s">
        <v>1505</v>
      </c>
      <c r="Y3178" s="0" t="s">
        <v>1376</v>
      </c>
      <c r="Z3178" s="0" t="s">
        <v>573</v>
      </c>
      <c r="AA3178" s="0" t="n">
        <v>790430</v>
      </c>
      <c r="AB3178" s="197" t="n">
        <v>37027.875</v>
      </c>
      <c r="AC3178" s="197" t="n">
        <v>37027.875</v>
      </c>
    </row>
    <row r="3179" customFormat="false" ht="12.75" hidden="false" customHeight="false" outlineLevel="0" collapsed="false">
      <c r="A3179" s="191" t="str">
        <f aca="false">B3179&amp;" "&amp;C3179&amp;" "&amp;D3179</f>
        <v>US Natural Gas Financial</v>
      </c>
      <c r="B3179" s="191" t="str">
        <f aca="false">IF((LEFT(N3179,2)="US"),"US","")</f>
        <v>US</v>
      </c>
      <c r="C3179" s="191" t="str">
        <f aca="false">M3179</f>
        <v>Natural Gas</v>
      </c>
      <c r="D3179" s="191" t="str">
        <f aca="false">IF(ISNUMBER(FIND("Phy",N3179))=TRUE(),"Physical","Financial")</f>
        <v>Financial</v>
      </c>
      <c r="E3179" s="191" t="n">
        <f aca="false">IF(VLOOKUP(S3179,'DD-Lookup'!$J$6:$L$50,3,FALSE())="Monthly",(YEAR(AC3179)-YEAR(AB3179))*12+MONTH(AC3179)-MONTH(AB3179)+1,(AC3179-AB3179+1))</f>
        <v>31</v>
      </c>
      <c r="F3179" s="220" t="n">
        <f aca="false">E3179*SUM(P3179:Q3179)</f>
        <v>13950</v>
      </c>
      <c r="G3179" s="196" t="n">
        <v>1248006</v>
      </c>
      <c r="H3179" s="197" t="n">
        <v>37026.4028935185</v>
      </c>
      <c r="I3179" s="0" t="s">
        <v>1770</v>
      </c>
      <c r="M3179" s="0" t="s">
        <v>927</v>
      </c>
      <c r="N3179" s="0" t="s">
        <v>1399</v>
      </c>
      <c r="O3179" s="0" t="s">
        <v>1980</v>
      </c>
      <c r="Q3179" s="198" t="n">
        <v>450</v>
      </c>
      <c r="S3179" s="0" t="s">
        <v>1343</v>
      </c>
      <c r="T3179" s="0" t="s">
        <v>772</v>
      </c>
      <c r="U3179" s="200" t="n">
        <v>4.64</v>
      </c>
      <c r="V3179" s="0" t="s">
        <v>2206</v>
      </c>
      <c r="W3179" s="0" t="s">
        <v>1956</v>
      </c>
      <c r="X3179" s="0" t="s">
        <v>1957</v>
      </c>
      <c r="Y3179" s="0" t="s">
        <v>893</v>
      </c>
      <c r="Z3179" s="0" t="s">
        <v>573</v>
      </c>
      <c r="AA3179" s="0" t="s">
        <v>3020</v>
      </c>
      <c r="AB3179" s="197" t="n">
        <v>37165</v>
      </c>
      <c r="AC3179" s="197" t="n">
        <v>37195</v>
      </c>
      <c r="AD3179" s="0" t="n">
        <f aca="false">(AC3179-AB3179+1)*SUM(P3179:Q3179)</f>
        <v>13950</v>
      </c>
    </row>
    <row r="3180" customFormat="false" ht="12.75" hidden="false" customHeight="false" outlineLevel="0" collapsed="false">
      <c r="A3180" s="191" t="str">
        <f aca="false">B3180&amp;" "&amp;C3180&amp;" "&amp;D3180</f>
        <v>US Natural Gas Physical</v>
      </c>
      <c r="B3180" s="191" t="str">
        <f aca="false">IF((LEFT(N3180,2)="US"),"US","")</f>
        <v>US</v>
      </c>
      <c r="C3180" s="191" t="str">
        <f aca="false">M3180</f>
        <v>Natural Gas</v>
      </c>
      <c r="D3180" s="191" t="str">
        <f aca="false">IF(ISNUMBER(FIND("Phy",N3180))=TRUE(),"Physical","Financial")</f>
        <v>Physical</v>
      </c>
      <c r="E3180" s="191" t="n">
        <f aca="false">IF(VLOOKUP(S3180,'DD-Lookup'!$J$6:$L$50,3,FALSE())="Monthly",(YEAR(AC3180)-YEAR(AB3180))*12+MONTH(AC3180)-MONTH(AB3180)+1,(AC3180-AB3180+1))</f>
        <v>1</v>
      </c>
      <c r="F3180" s="220" t="n">
        <f aca="false">E3180*SUM(P3180:Q3180)</f>
        <v>5000</v>
      </c>
      <c r="G3180" s="196" t="n">
        <v>1248007</v>
      </c>
      <c r="H3180" s="197" t="n">
        <v>37026.4030208333</v>
      </c>
      <c r="I3180" s="0" t="s">
        <v>1430</v>
      </c>
      <c r="M3180" s="0" t="s">
        <v>927</v>
      </c>
      <c r="N3180" s="0" t="s">
        <v>1371</v>
      </c>
      <c r="O3180" s="0" t="s">
        <v>1902</v>
      </c>
      <c r="Q3180" s="198" t="n">
        <v>5000</v>
      </c>
      <c r="S3180" s="0" t="s">
        <v>1343</v>
      </c>
      <c r="T3180" s="0" t="s">
        <v>772</v>
      </c>
      <c r="U3180" s="200" t="n">
        <v>4.3</v>
      </c>
      <c r="V3180" s="0" t="s">
        <v>2137</v>
      </c>
      <c r="W3180" s="0" t="s">
        <v>1682</v>
      </c>
      <c r="X3180" s="0" t="s">
        <v>1683</v>
      </c>
      <c r="Y3180" s="0" t="s">
        <v>1376</v>
      </c>
      <c r="Z3180" s="0" t="s">
        <v>573</v>
      </c>
      <c r="AA3180" s="0" t="n">
        <v>790433</v>
      </c>
      <c r="AB3180" s="197" t="n">
        <v>37027.875</v>
      </c>
      <c r="AC3180" s="197" t="n">
        <v>37027.875</v>
      </c>
    </row>
    <row r="3181" customFormat="false" ht="12.75" hidden="false" customHeight="false" outlineLevel="0" collapsed="false">
      <c r="A3181" s="191" t="str">
        <f aca="false">B3181&amp;" "&amp;C3181&amp;" "&amp;D3181</f>
        <v>US Natural Gas Physical</v>
      </c>
      <c r="B3181" s="191" t="str">
        <f aca="false">IF((LEFT(N3181,2)="US"),"US","")</f>
        <v>US</v>
      </c>
      <c r="C3181" s="191" t="str">
        <f aca="false">M3181</f>
        <v>Natural Gas</v>
      </c>
      <c r="D3181" s="191" t="str">
        <f aca="false">IF(ISNUMBER(FIND("Phy",N3181))=TRUE(),"Physical","Financial")</f>
        <v>Physical</v>
      </c>
      <c r="E3181" s="191" t="n">
        <f aca="false">IF(VLOOKUP(S3181,'DD-Lookup'!$J$6:$L$50,3,FALSE())="Monthly",(YEAR(AC3181)-YEAR(AB3181))*12+MONTH(AC3181)-MONTH(AB3181)+1,(AC3181-AB3181+1))</f>
        <v>1</v>
      </c>
      <c r="F3181" s="220" t="n">
        <f aca="false">E3181*SUM(P3181:Q3181)</f>
        <v>2199</v>
      </c>
      <c r="G3181" s="196" t="n">
        <v>1248008</v>
      </c>
      <c r="H3181" s="197" t="n">
        <v>37026.4030555556</v>
      </c>
      <c r="I3181" s="0" t="s">
        <v>2121</v>
      </c>
      <c r="M3181" s="0" t="s">
        <v>927</v>
      </c>
      <c r="N3181" s="0" t="s">
        <v>1371</v>
      </c>
      <c r="O3181" s="0" t="s">
        <v>2204</v>
      </c>
      <c r="Q3181" s="198" t="n">
        <v>2199</v>
      </c>
      <c r="S3181" s="0" t="s">
        <v>1343</v>
      </c>
      <c r="T3181" s="0" t="s">
        <v>772</v>
      </c>
      <c r="U3181" s="200" t="n">
        <v>4.425</v>
      </c>
      <c r="V3181" s="0" t="s">
        <v>3021</v>
      </c>
      <c r="W3181" s="0" t="s">
        <v>1459</v>
      </c>
      <c r="X3181" s="0" t="s">
        <v>1460</v>
      </c>
      <c r="Y3181" s="0" t="s">
        <v>1376</v>
      </c>
      <c r="Z3181" s="0" t="s">
        <v>573</v>
      </c>
      <c r="AA3181" s="0" t="n">
        <v>790434</v>
      </c>
      <c r="AB3181" s="197" t="n">
        <v>37027.875</v>
      </c>
      <c r="AC3181" s="197" t="n">
        <v>37027.875</v>
      </c>
    </row>
    <row r="3182" customFormat="false" ht="12.75" hidden="false" customHeight="false" outlineLevel="0" collapsed="false">
      <c r="A3182" s="191" t="str">
        <f aca="false">B3182&amp;" "&amp;C3182&amp;" "&amp;D3182</f>
        <v>US Power Financial</v>
      </c>
      <c r="B3182" s="191" t="str">
        <f aca="false">IF((LEFT(N3182,2)="US"),"US","")</f>
        <v>US</v>
      </c>
      <c r="C3182" s="191" t="str">
        <f aca="false">M3182</f>
        <v>Power</v>
      </c>
      <c r="D3182" s="191" t="str">
        <f aca="false">IF(ISNUMBER(FIND("Phy",N3182))=TRUE(),"Physical","Financial")</f>
        <v>Financial</v>
      </c>
      <c r="E3182" s="191" t="n">
        <f aca="false">IF(VLOOKUP(S3182,'DD-Lookup'!$J$6:$L$50,3,FALSE())="Monthly",(YEAR(AC3182)-YEAR(AB3182))*12+MONTH(AC3182)-MONTH(AB3182)+1,(AC3182-AB3182+1))</f>
        <v>2</v>
      </c>
      <c r="F3182" s="220" t="n">
        <f aca="false">E3182*SUM(P3182:Q3182)</f>
        <v>100</v>
      </c>
      <c r="G3182" s="196" t="n">
        <v>1248009</v>
      </c>
      <c r="H3182" s="197" t="n">
        <v>37026.4030787037</v>
      </c>
      <c r="I3182" s="0" t="s">
        <v>1239</v>
      </c>
      <c r="M3182" s="0" t="s">
        <v>72</v>
      </c>
      <c r="N3182" s="0" t="s">
        <v>1162</v>
      </c>
      <c r="O3182" s="0" t="s">
        <v>3022</v>
      </c>
      <c r="Q3182" s="198" t="n">
        <v>50</v>
      </c>
      <c r="S3182" s="0" t="s">
        <v>781</v>
      </c>
      <c r="T3182" s="0" t="s">
        <v>772</v>
      </c>
      <c r="U3182" s="200" t="n">
        <v>51.5</v>
      </c>
      <c r="V3182" s="0" t="s">
        <v>1241</v>
      </c>
      <c r="W3182" s="0" t="s">
        <v>1260</v>
      </c>
      <c r="X3182" s="0" t="s">
        <v>1208</v>
      </c>
      <c r="Y3182" s="0" t="s">
        <v>1167</v>
      </c>
      <c r="Z3182" s="0" t="s">
        <v>573</v>
      </c>
      <c r="AA3182" s="0" t="n">
        <v>611290.1</v>
      </c>
      <c r="AB3182" s="197" t="n">
        <v>37028.875</v>
      </c>
      <c r="AC3182" s="197" t="n">
        <v>37029.875</v>
      </c>
    </row>
    <row r="3183" customFormat="false" ht="12.75" hidden="false" customHeight="false" outlineLevel="0" collapsed="false">
      <c r="A3183" s="191" t="str">
        <f aca="false">B3183&amp;" "&amp;C3183&amp;" "&amp;D3183</f>
        <v>US Natural Gas Physical</v>
      </c>
      <c r="B3183" s="191" t="str">
        <f aca="false">IF((LEFT(N3183,2)="US"),"US","")</f>
        <v>US</v>
      </c>
      <c r="C3183" s="191" t="str">
        <f aca="false">M3183</f>
        <v>Natural Gas</v>
      </c>
      <c r="D3183" s="191" t="str">
        <f aca="false">IF(ISNUMBER(FIND("Phy",N3183))=TRUE(),"Physical","Financial")</f>
        <v>Physical</v>
      </c>
      <c r="E3183" s="191" t="n">
        <f aca="false">IF(VLOOKUP(S3183,'DD-Lookup'!$J$6:$L$50,3,FALSE())="Monthly",(YEAR(AC3183)-YEAR(AB3183))*12+MONTH(AC3183)-MONTH(AB3183)+1,(AC3183-AB3183+1))</f>
        <v>1</v>
      </c>
      <c r="F3183" s="220" t="n">
        <f aca="false">E3183*SUM(P3183:Q3183)</f>
        <v>5000</v>
      </c>
      <c r="G3183" s="196" t="n">
        <v>1248010</v>
      </c>
      <c r="H3183" s="197" t="n">
        <v>37026.4031365741</v>
      </c>
      <c r="I3183" s="0" t="s">
        <v>1251</v>
      </c>
      <c r="M3183" s="0" t="s">
        <v>927</v>
      </c>
      <c r="N3183" s="0" t="s">
        <v>1371</v>
      </c>
      <c r="O3183" s="0" t="s">
        <v>1689</v>
      </c>
      <c r="P3183" s="198" t="n">
        <v>5000</v>
      </c>
      <c r="S3183" s="0" t="s">
        <v>1343</v>
      </c>
      <c r="T3183" s="0" t="s">
        <v>772</v>
      </c>
      <c r="U3183" s="200" t="n">
        <v>6.3</v>
      </c>
      <c r="V3183" s="0" t="s">
        <v>1726</v>
      </c>
      <c r="W3183" s="0" t="s">
        <v>1675</v>
      </c>
      <c r="X3183" s="0" t="s">
        <v>1676</v>
      </c>
      <c r="Y3183" s="0" t="s">
        <v>1376</v>
      </c>
      <c r="Z3183" s="0" t="s">
        <v>573</v>
      </c>
      <c r="AA3183" s="0" t="n">
        <v>790435</v>
      </c>
      <c r="AB3183" s="197" t="n">
        <v>37027.875</v>
      </c>
      <c r="AC3183" s="197" t="n">
        <v>37027.875</v>
      </c>
    </row>
    <row r="3184" customFormat="false" ht="12.75" hidden="false" customHeight="false" outlineLevel="0" collapsed="false">
      <c r="A3184" s="191" t="str">
        <f aca="false">B3184&amp;" "&amp;C3184&amp;" "&amp;D3184</f>
        <v>US Natural Gas Financial</v>
      </c>
      <c r="B3184" s="191" t="str">
        <f aca="false">IF((LEFT(N3184,2)="US"),"US","")</f>
        <v>US</v>
      </c>
      <c r="C3184" s="191" t="str">
        <f aca="false">M3184</f>
        <v>Natural Gas</v>
      </c>
      <c r="D3184" s="191" t="str">
        <f aca="false">IF(ISNUMBER(FIND("Phy",N3184))=TRUE(),"Physical","Financial")</f>
        <v>Financial</v>
      </c>
      <c r="E3184" s="191" t="n">
        <f aca="false">IF(VLOOKUP(S3184,'DD-Lookup'!$J$6:$L$50,3,FALSE())="Monthly",(YEAR(AC3184)-YEAR(AB3184))*12+MONTH(AC3184)-MONTH(AB3184)+1,(AC3184-AB3184+1))</f>
        <v>30</v>
      </c>
      <c r="F3184" s="220" t="n">
        <f aca="false">E3184*SUM(P3184:Q3184)</f>
        <v>300000</v>
      </c>
      <c r="G3184" s="196" t="n">
        <v>1248011</v>
      </c>
      <c r="H3184" s="197" t="n">
        <v>37026.4031828704</v>
      </c>
      <c r="I3184" s="0" t="s">
        <v>609</v>
      </c>
      <c r="M3184" s="0" t="s">
        <v>927</v>
      </c>
      <c r="N3184" s="0" t="s">
        <v>1399</v>
      </c>
      <c r="O3184" s="0" t="s">
        <v>3023</v>
      </c>
      <c r="P3184" s="198" t="n">
        <v>10000</v>
      </c>
      <c r="S3184" s="0" t="s">
        <v>1343</v>
      </c>
      <c r="T3184" s="0" t="s">
        <v>772</v>
      </c>
      <c r="U3184" s="200" t="n">
        <v>-0.06</v>
      </c>
      <c r="V3184" s="0" t="s">
        <v>2359</v>
      </c>
      <c r="W3184" s="0" t="s">
        <v>1915</v>
      </c>
      <c r="X3184" s="0" t="s">
        <v>1916</v>
      </c>
      <c r="Y3184" s="0" t="s">
        <v>893</v>
      </c>
      <c r="Z3184" s="0" t="s">
        <v>573</v>
      </c>
      <c r="AA3184" s="0" t="s">
        <v>3024</v>
      </c>
      <c r="AB3184" s="197" t="n">
        <v>37043.875</v>
      </c>
      <c r="AC3184" s="197" t="n">
        <v>37072.875</v>
      </c>
      <c r="AD3184" s="0" t="n">
        <f aca="false">(AC3184-AB3184+1)*SUM(P3184:Q3184)</f>
        <v>300000</v>
      </c>
    </row>
    <row r="3185" customFormat="false" ht="12.75" hidden="false" customHeight="false" outlineLevel="0" collapsed="false">
      <c r="A3185" s="191" t="str">
        <f aca="false">B3185&amp;" "&amp;C3185&amp;" "&amp;D3185</f>
        <v>US Natural Gas Physical</v>
      </c>
      <c r="B3185" s="191" t="str">
        <f aca="false">IF((LEFT(N3185,2)="US"),"US","")</f>
        <v>US</v>
      </c>
      <c r="C3185" s="191" t="str">
        <f aca="false">M3185</f>
        <v>Natural Gas</v>
      </c>
      <c r="D3185" s="191" t="str">
        <f aca="false">IF(ISNUMBER(FIND("Phy",N3185))=TRUE(),"Physical","Financial")</f>
        <v>Physical</v>
      </c>
      <c r="E3185" s="191" t="n">
        <f aca="false">IF(VLOOKUP(S3185,'DD-Lookup'!$J$6:$L$50,3,FALSE())="Monthly",(YEAR(AC3185)-YEAR(AB3185))*12+MONTH(AC3185)-MONTH(AB3185)+1,(AC3185-AB3185+1))</f>
        <v>1</v>
      </c>
      <c r="F3185" s="220" t="n">
        <f aca="false">E3185*SUM(P3185:Q3185)</f>
        <v>2000</v>
      </c>
      <c r="G3185" s="196" t="n">
        <v>1248012</v>
      </c>
      <c r="H3185" s="197" t="n">
        <v>37026.4032291667</v>
      </c>
      <c r="I3185" s="0" t="s">
        <v>2196</v>
      </c>
      <c r="M3185" s="0" t="s">
        <v>927</v>
      </c>
      <c r="N3185" s="0" t="s">
        <v>1371</v>
      </c>
      <c r="O3185" s="0" t="s">
        <v>1436</v>
      </c>
      <c r="Q3185" s="198" t="n">
        <v>2000</v>
      </c>
      <c r="S3185" s="0" t="s">
        <v>1343</v>
      </c>
      <c r="T3185" s="0" t="s">
        <v>772</v>
      </c>
      <c r="U3185" s="200" t="n">
        <v>4.325</v>
      </c>
      <c r="V3185" s="0" t="s">
        <v>2447</v>
      </c>
      <c r="W3185" s="0" t="s">
        <v>1424</v>
      </c>
      <c r="X3185" s="0" t="s">
        <v>1425</v>
      </c>
      <c r="Y3185" s="0" t="s">
        <v>1376</v>
      </c>
      <c r="Z3185" s="0" t="s">
        <v>573</v>
      </c>
      <c r="AA3185" s="0" t="n">
        <v>790436</v>
      </c>
      <c r="AB3185" s="197" t="n">
        <v>37027.875</v>
      </c>
      <c r="AC3185" s="197" t="n">
        <v>37027.875</v>
      </c>
    </row>
    <row r="3186" customFormat="false" ht="12.75" hidden="false" customHeight="false" outlineLevel="0" collapsed="false">
      <c r="A3186" s="191" t="str">
        <f aca="false">B3186&amp;" "&amp;C3186&amp;" "&amp;D3186</f>
        <v> Oil Products Financial</v>
      </c>
      <c r="B3186" s="191" t="str">
        <f aca="false">IF((LEFT(N3186,2)="US"),"US","")</f>
        <v/>
      </c>
      <c r="C3186" s="191" t="str">
        <f aca="false">M3186</f>
        <v>Oil Products</v>
      </c>
      <c r="D3186" s="191" t="str">
        <f aca="false">IF(ISNUMBER(FIND("Phy",N3186))=TRUE(),"Physical","Financial")</f>
        <v>Financial</v>
      </c>
      <c r="E3186" s="191" t="n">
        <f aca="false">IF(VLOOKUP(S3186,'DD-Lookup'!$J$6:$L$50,3,FALSE())="Monthly",(YEAR(AC3186)-YEAR(AB3186))*12+MONTH(AC3186)-MONTH(AB3186)+1,(AC3186-AB3186+1))</f>
        <v>30</v>
      </c>
      <c r="F3186" s="220" t="n">
        <f aca="false">E3186*SUM(P3186:Q3186)</f>
        <v>150000</v>
      </c>
      <c r="G3186" s="196" t="n">
        <v>1248013</v>
      </c>
      <c r="H3186" s="197" t="n">
        <v>37026.4032523148</v>
      </c>
      <c r="I3186" s="0" t="s">
        <v>1171</v>
      </c>
      <c r="M3186" s="0" t="s">
        <v>886</v>
      </c>
      <c r="N3186" s="0" t="s">
        <v>1172</v>
      </c>
      <c r="O3186" s="0" t="s">
        <v>1173</v>
      </c>
      <c r="Q3186" s="198" t="n">
        <v>5000</v>
      </c>
      <c r="S3186" s="0" t="s">
        <v>1174</v>
      </c>
      <c r="T3186" s="0" t="s">
        <v>772</v>
      </c>
      <c r="U3186" s="200" t="n">
        <v>228.5</v>
      </c>
      <c r="V3186" s="0" t="s">
        <v>1175</v>
      </c>
      <c r="W3186" s="0" t="s">
        <v>1176</v>
      </c>
      <c r="X3186" s="0" t="s">
        <v>1177</v>
      </c>
      <c r="Y3186" s="0" t="s">
        <v>893</v>
      </c>
      <c r="Z3186" s="0" t="s">
        <v>1033</v>
      </c>
      <c r="AA3186" s="0" t="s">
        <v>3025</v>
      </c>
      <c r="AB3186" s="197" t="n">
        <v>37043</v>
      </c>
      <c r="AC3186" s="197" t="n">
        <v>37072</v>
      </c>
    </row>
    <row r="3187" customFormat="false" ht="12.75" hidden="false" customHeight="false" outlineLevel="0" collapsed="false">
      <c r="A3187" s="191" t="str">
        <f aca="false">B3187&amp;" "&amp;C3187&amp;" "&amp;D3187</f>
        <v> Metals Financial</v>
      </c>
      <c r="B3187" s="191" t="str">
        <f aca="false">IF((LEFT(N3187,2)="US"),"US","")</f>
        <v/>
      </c>
      <c r="C3187" s="191" t="str">
        <f aca="false">M3187</f>
        <v>Metals</v>
      </c>
      <c r="D3187" s="191" t="str">
        <f aca="false">IF(ISNUMBER(FIND("Phy",N3187))=TRUE(),"Physical","Financial")</f>
        <v>Financial</v>
      </c>
      <c r="E3187" s="191" t="n">
        <f aca="false">IF(VLOOKUP(S3187,'DD-Lookup'!$J$6:$L$50,3,FALSE())="Monthly",(YEAR(AC3187)-YEAR(AB3187))*12+MONTH(AC3187)-MONTH(AB3187)+1,(AC3187-AB3187+1))</f>
        <v>1</v>
      </c>
      <c r="F3187" s="220" t="n">
        <f aca="false">E3187*SUM(P3187:Q3187)</f>
        <v>5</v>
      </c>
      <c r="G3187" s="196" t="n">
        <v>1248014</v>
      </c>
      <c r="H3187" s="197" t="n">
        <v>37026.403287037</v>
      </c>
      <c r="I3187" s="0" t="s">
        <v>879</v>
      </c>
      <c r="M3187" s="0" t="s">
        <v>768</v>
      </c>
      <c r="N3187" s="0" t="s">
        <v>870</v>
      </c>
      <c r="O3187" s="0" t="s">
        <v>871</v>
      </c>
      <c r="Q3187" s="198" t="n">
        <v>5</v>
      </c>
      <c r="S3187" s="0" t="s">
        <v>771</v>
      </c>
      <c r="T3187" s="0" t="s">
        <v>772</v>
      </c>
      <c r="U3187" s="200" t="n">
        <v>1514</v>
      </c>
      <c r="V3187" s="0" t="s">
        <v>3026</v>
      </c>
      <c r="W3187" s="0" t="s">
        <v>820</v>
      </c>
      <c r="X3187" s="0" t="s">
        <v>775</v>
      </c>
      <c r="Y3187" s="0" t="s">
        <v>776</v>
      </c>
      <c r="Z3187" s="0" t="s">
        <v>777</v>
      </c>
      <c r="AA3187" s="0" t="n">
        <v>2130036</v>
      </c>
    </row>
    <row r="3188" customFormat="false" ht="12.75" hidden="false" customHeight="false" outlineLevel="0" collapsed="false">
      <c r="A3188" s="191" t="str">
        <f aca="false">B3188&amp;" "&amp;C3188&amp;" "&amp;D3188</f>
        <v>US Natural Gas Physical</v>
      </c>
      <c r="B3188" s="191" t="str">
        <f aca="false">IF((LEFT(N3188,2)="US"),"US","")</f>
        <v>US</v>
      </c>
      <c r="C3188" s="191" t="str">
        <f aca="false">M3188</f>
        <v>Natural Gas</v>
      </c>
      <c r="D3188" s="191" t="str">
        <f aca="false">IF(ISNUMBER(FIND("Phy",N3188))=TRUE(),"Physical","Financial")</f>
        <v>Physical</v>
      </c>
      <c r="E3188" s="191" t="n">
        <f aca="false">IF(VLOOKUP(S3188,'DD-Lookup'!$J$6:$L$50,3,FALSE())="Monthly",(YEAR(AC3188)-YEAR(AB3188))*12+MONTH(AC3188)-MONTH(AB3188)+1,(AC3188-AB3188+1))</f>
        <v>1</v>
      </c>
      <c r="F3188" s="220" t="n">
        <f aca="false">E3188*SUM(P3188:Q3188)</f>
        <v>5000</v>
      </c>
      <c r="G3188" s="196" t="n">
        <v>1248017</v>
      </c>
      <c r="H3188" s="197" t="n">
        <v>37026.4035648148</v>
      </c>
      <c r="I3188" s="0" t="s">
        <v>1571</v>
      </c>
      <c r="M3188" s="0" t="s">
        <v>927</v>
      </c>
      <c r="N3188" s="0" t="s">
        <v>1371</v>
      </c>
      <c r="O3188" s="0" t="s">
        <v>1673</v>
      </c>
      <c r="P3188" s="198" t="n">
        <v>5000</v>
      </c>
      <c r="S3188" s="0" t="s">
        <v>1343</v>
      </c>
      <c r="T3188" s="0" t="s">
        <v>772</v>
      </c>
      <c r="U3188" s="200" t="n">
        <v>4.95</v>
      </c>
      <c r="V3188" s="0" t="s">
        <v>2712</v>
      </c>
      <c r="W3188" s="0" t="s">
        <v>1675</v>
      </c>
      <c r="X3188" s="0" t="s">
        <v>1676</v>
      </c>
      <c r="Y3188" s="0" t="s">
        <v>1376</v>
      </c>
      <c r="Z3188" s="0" t="s">
        <v>573</v>
      </c>
      <c r="AA3188" s="0" t="n">
        <v>790437</v>
      </c>
      <c r="AB3188" s="197" t="n">
        <v>37027.875</v>
      </c>
      <c r="AC3188" s="197" t="n">
        <v>37027.875</v>
      </c>
    </row>
    <row r="3189" customFormat="false" ht="12.75" hidden="false" customHeight="false" outlineLevel="0" collapsed="false">
      <c r="A3189" s="191" t="str">
        <f aca="false">B3189&amp;" "&amp;C3189&amp;" "&amp;D3189</f>
        <v>US Crude Financial</v>
      </c>
      <c r="B3189" s="191" t="str">
        <f aca="false">IF((LEFT(N3189,2)="US"),"US","")</f>
        <v>US</v>
      </c>
      <c r="C3189" s="191" t="str">
        <f aca="false">M3189</f>
        <v>Crude</v>
      </c>
      <c r="D3189" s="191" t="str">
        <f aca="false">IF(ISNUMBER(FIND("Phy",N3189))=TRUE(),"Physical","Financial")</f>
        <v>Financial</v>
      </c>
      <c r="E3189" s="191" t="n">
        <f aca="false">IF(VLOOKUP(S3189,'DD-Lookup'!$J$6:$L$50,3,FALSE())="Monthly",(YEAR(AC3189)-YEAR(AB3189))*12+MONTH(AC3189)-MONTH(AB3189)+1,(AC3189-AB3189+1))</f>
        <v>1</v>
      </c>
      <c r="F3189" s="220" t="n">
        <f aca="false">E3189*SUM(P3189:Q3189)</f>
        <v>50000</v>
      </c>
      <c r="G3189" s="196" t="n">
        <v>1248016</v>
      </c>
      <c r="H3189" s="197" t="n">
        <v>37026.4035648148</v>
      </c>
      <c r="I3189" s="0" t="s">
        <v>1340</v>
      </c>
      <c r="M3189" s="0" t="s">
        <v>60</v>
      </c>
      <c r="N3189" s="0" t="s">
        <v>1138</v>
      </c>
      <c r="O3189" s="0" t="s">
        <v>1139</v>
      </c>
      <c r="Q3189" s="198" t="n">
        <v>50000</v>
      </c>
      <c r="S3189" s="0" t="s">
        <v>1140</v>
      </c>
      <c r="T3189" s="0" t="s">
        <v>772</v>
      </c>
      <c r="U3189" s="200" t="n">
        <v>28.68</v>
      </c>
      <c r="V3189" s="0" t="s">
        <v>2361</v>
      </c>
      <c r="W3189" s="0" t="s">
        <v>1142</v>
      </c>
      <c r="X3189" s="0" t="s">
        <v>1143</v>
      </c>
      <c r="Y3189" s="0" t="s">
        <v>893</v>
      </c>
      <c r="Z3189" s="0" t="s">
        <v>573</v>
      </c>
      <c r="AA3189" s="0" t="s">
        <v>3027</v>
      </c>
      <c r="AB3189" s="197" t="n">
        <v>37043</v>
      </c>
      <c r="AC3189" s="197" t="n">
        <v>37072</v>
      </c>
    </row>
    <row r="3190" customFormat="false" ht="12.75" hidden="false" customHeight="false" outlineLevel="0" collapsed="false">
      <c r="A3190" s="191" t="str">
        <f aca="false">B3190&amp;" "&amp;C3190&amp;" "&amp;D3190</f>
        <v>US Natural Gas Physical</v>
      </c>
      <c r="B3190" s="191" t="str">
        <f aca="false">IF((LEFT(N3190,2)="US"),"US","")</f>
        <v>US</v>
      </c>
      <c r="C3190" s="191" t="str">
        <f aca="false">M3190</f>
        <v>Natural Gas</v>
      </c>
      <c r="D3190" s="191" t="str">
        <f aca="false">IF(ISNUMBER(FIND("Phy",N3190))=TRUE(),"Physical","Financial")</f>
        <v>Physical</v>
      </c>
      <c r="E3190" s="191" t="n">
        <f aca="false">IF(VLOOKUP(S3190,'DD-Lookup'!$J$6:$L$50,3,FALSE())="Monthly",(YEAR(AC3190)-YEAR(AB3190))*12+MONTH(AC3190)-MONTH(AB3190)+1,(AC3190-AB3190+1))</f>
        <v>1</v>
      </c>
      <c r="F3190" s="220" t="n">
        <f aca="false">E3190*SUM(P3190:Q3190)</f>
        <v>2500</v>
      </c>
      <c r="G3190" s="196" t="n">
        <v>1248018</v>
      </c>
      <c r="H3190" s="197" t="n">
        <v>37026.4036458333</v>
      </c>
      <c r="I3190" s="0" t="s">
        <v>2121</v>
      </c>
      <c r="M3190" s="0" t="s">
        <v>927</v>
      </c>
      <c r="N3190" s="0" t="s">
        <v>1371</v>
      </c>
      <c r="O3190" s="0" t="s">
        <v>1902</v>
      </c>
      <c r="Q3190" s="198" t="n">
        <v>2500</v>
      </c>
      <c r="S3190" s="0" t="s">
        <v>1343</v>
      </c>
      <c r="T3190" s="0" t="s">
        <v>772</v>
      </c>
      <c r="U3190" s="200" t="n">
        <v>4.305</v>
      </c>
      <c r="V3190" s="0" t="s">
        <v>2122</v>
      </c>
      <c r="W3190" s="0" t="s">
        <v>1682</v>
      </c>
      <c r="X3190" s="0" t="s">
        <v>1683</v>
      </c>
      <c r="Y3190" s="0" t="s">
        <v>1376</v>
      </c>
      <c r="Z3190" s="0" t="s">
        <v>573</v>
      </c>
      <c r="AA3190" s="0" t="n">
        <v>790438</v>
      </c>
      <c r="AB3190" s="197" t="n">
        <v>37027.875</v>
      </c>
      <c r="AC3190" s="197" t="n">
        <v>37027.875</v>
      </c>
    </row>
    <row r="3191" customFormat="false" ht="12.75" hidden="false" customHeight="false" outlineLevel="0" collapsed="false">
      <c r="A3191" s="191" t="str">
        <f aca="false">B3191&amp;" "&amp;C3191&amp;" "&amp;D3191</f>
        <v>US Natural Gas Physical</v>
      </c>
      <c r="B3191" s="191" t="str">
        <f aca="false">IF((LEFT(N3191,2)="US"),"US","")</f>
        <v>US</v>
      </c>
      <c r="C3191" s="191" t="str">
        <f aca="false">M3191</f>
        <v>Natural Gas</v>
      </c>
      <c r="D3191" s="191" t="str">
        <f aca="false">IF(ISNUMBER(FIND("Phy",N3191))=TRUE(),"Physical","Financial")</f>
        <v>Physical</v>
      </c>
      <c r="E3191" s="191" t="n">
        <f aca="false">IF(VLOOKUP(S3191,'DD-Lookup'!$J$6:$L$50,3,FALSE())="Monthly",(YEAR(AC3191)-YEAR(AB3191))*12+MONTH(AC3191)-MONTH(AB3191)+1,(AC3191-AB3191+1))</f>
        <v>1</v>
      </c>
      <c r="F3191" s="220" t="n">
        <f aca="false">E3191*SUM(P3191:Q3191)</f>
        <v>1345</v>
      </c>
      <c r="G3191" s="196" t="n">
        <v>1248020</v>
      </c>
      <c r="H3191" s="197" t="n">
        <v>37026.4037731482</v>
      </c>
      <c r="I3191" s="0" t="s">
        <v>1251</v>
      </c>
      <c r="M3191" s="0" t="s">
        <v>927</v>
      </c>
      <c r="N3191" s="0" t="s">
        <v>1371</v>
      </c>
      <c r="O3191" s="0" t="s">
        <v>1680</v>
      </c>
      <c r="Q3191" s="198" t="n">
        <v>1345</v>
      </c>
      <c r="S3191" s="0" t="s">
        <v>1343</v>
      </c>
      <c r="T3191" s="0" t="s">
        <v>772</v>
      </c>
      <c r="U3191" s="200" t="n">
        <v>4.325</v>
      </c>
      <c r="V3191" s="0" t="s">
        <v>1937</v>
      </c>
      <c r="W3191" s="0" t="s">
        <v>1682</v>
      </c>
      <c r="X3191" s="0" t="s">
        <v>1683</v>
      </c>
      <c r="Y3191" s="0" t="s">
        <v>1376</v>
      </c>
      <c r="Z3191" s="0" t="s">
        <v>573</v>
      </c>
      <c r="AA3191" s="0" t="n">
        <v>790439</v>
      </c>
      <c r="AB3191" s="197" t="n">
        <v>37027.875</v>
      </c>
      <c r="AC3191" s="197" t="n">
        <v>37027.875</v>
      </c>
    </row>
    <row r="3192" customFormat="false" ht="12.75" hidden="false" customHeight="false" outlineLevel="0" collapsed="false">
      <c r="A3192" s="191" t="str">
        <f aca="false">B3192&amp;" "&amp;C3192&amp;" "&amp;D3192</f>
        <v>US Natural Gas Financial</v>
      </c>
      <c r="B3192" s="191" t="str">
        <f aca="false">IF((LEFT(N3192,2)="US"),"US","")</f>
        <v>US</v>
      </c>
      <c r="C3192" s="191" t="str">
        <f aca="false">M3192</f>
        <v>Natural Gas</v>
      </c>
      <c r="D3192" s="191" t="str">
        <f aca="false">IF(ISNUMBER(FIND("Phy",N3192))=TRUE(),"Physical","Financial")</f>
        <v>Financial</v>
      </c>
      <c r="E3192" s="191" t="n">
        <f aca="false">IF(VLOOKUP(S3192,'DD-Lookup'!$J$6:$L$50,3,FALSE())="Monthly",(YEAR(AC3192)-YEAR(AB3192))*12+MONTH(AC3192)-MONTH(AB3192)+1,(AC3192-AB3192+1))</f>
        <v>30</v>
      </c>
      <c r="F3192" s="220" t="n">
        <f aca="false">E3192*SUM(P3192:Q3192)</f>
        <v>150000</v>
      </c>
      <c r="G3192" s="196" t="n">
        <v>1248022</v>
      </c>
      <c r="H3192" s="197" t="n">
        <v>37026.4037962963</v>
      </c>
      <c r="I3192" s="0" t="s">
        <v>633</v>
      </c>
      <c r="M3192" s="0" t="s">
        <v>927</v>
      </c>
      <c r="N3192" s="0" t="s">
        <v>1341</v>
      </c>
      <c r="O3192" s="0" t="s">
        <v>1342</v>
      </c>
      <c r="Q3192" s="198" t="n">
        <v>5000</v>
      </c>
      <c r="S3192" s="0" t="s">
        <v>1343</v>
      </c>
      <c r="T3192" s="0" t="s">
        <v>772</v>
      </c>
      <c r="U3192" s="200" t="n">
        <v>4.49</v>
      </c>
      <c r="V3192" s="0" t="s">
        <v>2378</v>
      </c>
      <c r="W3192" s="0" t="s">
        <v>1345</v>
      </c>
      <c r="X3192" s="0" t="s">
        <v>1346</v>
      </c>
      <c r="Y3192" s="0" t="s">
        <v>893</v>
      </c>
      <c r="Z3192" s="0" t="s">
        <v>573</v>
      </c>
      <c r="AA3192" s="0" t="s">
        <v>3028</v>
      </c>
      <c r="AB3192" s="197" t="n">
        <v>37043.875</v>
      </c>
      <c r="AC3192" s="197" t="n">
        <v>37072.875</v>
      </c>
      <c r="AD3192" s="0" t="n">
        <f aca="false">(AC3192-AB3192+1)*SUM(P3192:Q3192)</f>
        <v>150000</v>
      </c>
    </row>
    <row r="3193" customFormat="false" ht="12.75" hidden="false" customHeight="false" outlineLevel="0" collapsed="false">
      <c r="A3193" s="191" t="str">
        <f aca="false">B3193&amp;" "&amp;C3193&amp;" "&amp;D3193</f>
        <v>US Natural Gas Physical</v>
      </c>
      <c r="B3193" s="191" t="str">
        <f aca="false">IF((LEFT(N3193,2)="US"),"US","")</f>
        <v>US</v>
      </c>
      <c r="C3193" s="191" t="str">
        <f aca="false">M3193</f>
        <v>Natural Gas</v>
      </c>
      <c r="D3193" s="191" t="str">
        <f aca="false">IF(ISNUMBER(FIND("Phy",N3193))=TRUE(),"Physical","Financial")</f>
        <v>Physical</v>
      </c>
      <c r="E3193" s="191" t="n">
        <f aca="false">IF(VLOOKUP(S3193,'DD-Lookup'!$J$6:$L$50,3,FALSE())="Monthly",(YEAR(AC3193)-YEAR(AB3193))*12+MONTH(AC3193)-MONTH(AB3193)+1,(AC3193-AB3193+1))</f>
        <v>1</v>
      </c>
      <c r="F3193" s="220" t="n">
        <f aca="false">E3193*SUM(P3193:Q3193)</f>
        <v>10000</v>
      </c>
      <c r="G3193" s="196" t="n">
        <v>1248021</v>
      </c>
      <c r="H3193" s="197" t="n">
        <v>37026.4037962963</v>
      </c>
      <c r="I3193" s="0" t="s">
        <v>1543</v>
      </c>
      <c r="M3193" s="0" t="s">
        <v>927</v>
      </c>
      <c r="N3193" s="0" t="s">
        <v>1371</v>
      </c>
      <c r="O3193" s="0" t="s">
        <v>2146</v>
      </c>
      <c r="P3193" s="198" t="n">
        <v>10000</v>
      </c>
      <c r="S3193" s="0" t="s">
        <v>1343</v>
      </c>
      <c r="T3193" s="0" t="s">
        <v>772</v>
      </c>
      <c r="U3193" s="200" t="n">
        <v>4.445</v>
      </c>
      <c r="V3193" s="0" t="s">
        <v>2909</v>
      </c>
      <c r="W3193" s="0" t="s">
        <v>1682</v>
      </c>
      <c r="X3193" s="0" t="s">
        <v>2147</v>
      </c>
      <c r="Y3193" s="0" t="s">
        <v>1376</v>
      </c>
      <c r="Z3193" s="0" t="s">
        <v>573</v>
      </c>
      <c r="AA3193" s="0" t="n">
        <v>790440</v>
      </c>
      <c r="AB3193" s="197" t="n">
        <v>37027.875</v>
      </c>
      <c r="AC3193" s="197" t="n">
        <v>37027.875</v>
      </c>
    </row>
    <row r="3194" customFormat="false" ht="12.75" hidden="false" customHeight="false" outlineLevel="0" collapsed="false">
      <c r="A3194" s="191" t="str">
        <f aca="false">B3194&amp;" "&amp;C3194&amp;" "&amp;D3194</f>
        <v>US Natural Gas Physical</v>
      </c>
      <c r="B3194" s="191" t="str">
        <f aca="false">IF((LEFT(N3194,2)="US"),"US","")</f>
        <v>US</v>
      </c>
      <c r="C3194" s="191" t="str">
        <f aca="false">M3194</f>
        <v>Natural Gas</v>
      </c>
      <c r="D3194" s="191" t="str">
        <f aca="false">IF(ISNUMBER(FIND("Phy",N3194))=TRUE(),"Physical","Financial")</f>
        <v>Physical</v>
      </c>
      <c r="E3194" s="191" t="n">
        <f aca="false">IF(VLOOKUP(S3194,'DD-Lookup'!$J$6:$L$50,3,FALSE())="Monthly",(YEAR(AC3194)-YEAR(AB3194))*12+MONTH(AC3194)-MONTH(AB3194)+1,(AC3194-AB3194+1))</f>
        <v>1</v>
      </c>
      <c r="F3194" s="220" t="n">
        <f aca="false">E3194*SUM(P3194:Q3194)</f>
        <v>10000</v>
      </c>
      <c r="G3194" s="196" t="n">
        <v>1248023</v>
      </c>
      <c r="H3194" s="197" t="n">
        <v>37026.4038078704</v>
      </c>
      <c r="I3194" s="0" t="s">
        <v>609</v>
      </c>
      <c r="M3194" s="0" t="s">
        <v>927</v>
      </c>
      <c r="N3194" s="0" t="s">
        <v>1371</v>
      </c>
      <c r="O3194" s="0" t="s">
        <v>1469</v>
      </c>
      <c r="P3194" s="198" t="n">
        <v>10000</v>
      </c>
      <c r="S3194" s="0" t="s">
        <v>1343</v>
      </c>
      <c r="T3194" s="0" t="s">
        <v>772</v>
      </c>
      <c r="U3194" s="200" t="n">
        <v>4.4</v>
      </c>
      <c r="V3194" s="0" t="s">
        <v>1832</v>
      </c>
      <c r="W3194" s="0" t="s">
        <v>1459</v>
      </c>
      <c r="X3194" s="0" t="s">
        <v>1460</v>
      </c>
      <c r="Y3194" s="0" t="s">
        <v>1376</v>
      </c>
      <c r="Z3194" s="0" t="s">
        <v>573</v>
      </c>
      <c r="AA3194" s="0" t="n">
        <v>790441</v>
      </c>
      <c r="AB3194" s="197" t="n">
        <v>37027.875</v>
      </c>
      <c r="AC3194" s="197" t="n">
        <v>37027.875</v>
      </c>
    </row>
    <row r="3195" customFormat="false" ht="12.75" hidden="false" customHeight="false" outlineLevel="0" collapsed="false">
      <c r="A3195" s="191" t="str">
        <f aca="false">B3195&amp;" "&amp;C3195&amp;" "&amp;D3195</f>
        <v>US Natural Gas Physical</v>
      </c>
      <c r="B3195" s="191" t="str">
        <f aca="false">IF((LEFT(N3195,2)="US"),"US","")</f>
        <v>US</v>
      </c>
      <c r="C3195" s="191" t="str">
        <f aca="false">M3195</f>
        <v>Natural Gas</v>
      </c>
      <c r="D3195" s="191" t="str">
        <f aca="false">IF(ISNUMBER(FIND("Phy",N3195))=TRUE(),"Physical","Financial")</f>
        <v>Physical</v>
      </c>
      <c r="E3195" s="191" t="n">
        <f aca="false">IF(VLOOKUP(S3195,'DD-Lookup'!$J$6:$L$50,3,FALSE())="Monthly",(YEAR(AC3195)-YEAR(AB3195))*12+MONTH(AC3195)-MONTH(AB3195)+1,(AC3195-AB3195+1))</f>
        <v>1</v>
      </c>
      <c r="F3195" s="220" t="n">
        <f aca="false">E3195*SUM(P3195:Q3195)</f>
        <v>5000</v>
      </c>
      <c r="G3195" s="196" t="n">
        <v>1248024</v>
      </c>
      <c r="H3195" s="197" t="n">
        <v>37026.4038194444</v>
      </c>
      <c r="I3195" s="0" t="s">
        <v>1420</v>
      </c>
      <c r="M3195" s="0" t="s">
        <v>927</v>
      </c>
      <c r="N3195" s="0" t="s">
        <v>1371</v>
      </c>
      <c r="O3195" s="0" t="s">
        <v>1435</v>
      </c>
      <c r="P3195" s="198" t="n">
        <v>5000</v>
      </c>
      <c r="S3195" s="0" t="s">
        <v>1343</v>
      </c>
      <c r="T3195" s="0" t="s">
        <v>772</v>
      </c>
      <c r="U3195" s="200" t="n">
        <v>4.305</v>
      </c>
      <c r="V3195" s="0" t="s">
        <v>3029</v>
      </c>
      <c r="W3195" s="0" t="s">
        <v>1424</v>
      </c>
      <c r="X3195" s="0" t="s">
        <v>1425</v>
      </c>
      <c r="Y3195" s="0" t="s">
        <v>1376</v>
      </c>
      <c r="Z3195" s="0" t="s">
        <v>573</v>
      </c>
      <c r="AA3195" s="0" t="n">
        <v>790442</v>
      </c>
      <c r="AB3195" s="197" t="n">
        <v>37027.875</v>
      </c>
      <c r="AC3195" s="197" t="n">
        <v>37027.875</v>
      </c>
    </row>
    <row r="3196" customFormat="false" ht="12.75" hidden="false" customHeight="false" outlineLevel="0" collapsed="false">
      <c r="A3196" s="191" t="str">
        <f aca="false">B3196&amp;" "&amp;C3196&amp;" "&amp;D3196</f>
        <v>US Natural Gas Physical</v>
      </c>
      <c r="B3196" s="191" t="str">
        <f aca="false">IF((LEFT(N3196,2)="US"),"US","")</f>
        <v>US</v>
      </c>
      <c r="C3196" s="191" t="str">
        <f aca="false">M3196</f>
        <v>Natural Gas</v>
      </c>
      <c r="D3196" s="191" t="str">
        <f aca="false">IF(ISNUMBER(FIND("Phy",N3196))=TRUE(),"Physical","Financial")</f>
        <v>Physical</v>
      </c>
      <c r="E3196" s="191" t="n">
        <f aca="false">IF(VLOOKUP(S3196,'DD-Lookup'!$J$6:$L$50,3,FALSE())="Monthly",(YEAR(AC3196)-YEAR(AB3196))*12+MONTH(AC3196)-MONTH(AB3196)+1,(AC3196-AB3196+1))</f>
        <v>1</v>
      </c>
      <c r="F3196" s="220" t="n">
        <f aca="false">E3196*SUM(P3196:Q3196)</f>
        <v>10000</v>
      </c>
      <c r="G3196" s="196" t="n">
        <v>1248025</v>
      </c>
      <c r="H3196" s="197" t="n">
        <v>37026.4038657407</v>
      </c>
      <c r="I3196" s="0" t="s">
        <v>633</v>
      </c>
      <c r="M3196" s="0" t="s">
        <v>927</v>
      </c>
      <c r="N3196" s="0" t="s">
        <v>1814</v>
      </c>
      <c r="O3196" s="0" t="s">
        <v>2370</v>
      </c>
      <c r="Q3196" s="198" t="n">
        <v>10000</v>
      </c>
      <c r="S3196" s="0" t="s">
        <v>1343</v>
      </c>
      <c r="T3196" s="0" t="s">
        <v>772</v>
      </c>
      <c r="U3196" s="200" t="n">
        <v>4.37</v>
      </c>
      <c r="V3196" s="0" t="s">
        <v>3030</v>
      </c>
      <c r="W3196" s="0" t="s">
        <v>1817</v>
      </c>
      <c r="X3196" s="0" t="s">
        <v>1818</v>
      </c>
      <c r="Y3196" s="0" t="s">
        <v>1376</v>
      </c>
      <c r="Z3196" s="0" t="s">
        <v>1819</v>
      </c>
      <c r="AA3196" s="0" t="n">
        <v>790443</v>
      </c>
      <c r="AB3196" s="197" t="n">
        <v>37027.875</v>
      </c>
      <c r="AC3196" s="197" t="n">
        <v>37027.875</v>
      </c>
    </row>
    <row r="3197" customFormat="false" ht="12.75" hidden="false" customHeight="false" outlineLevel="0" collapsed="false">
      <c r="A3197" s="191" t="str">
        <f aca="false">B3197&amp;" "&amp;C3197&amp;" "&amp;D3197</f>
        <v>US Natural Gas Physical</v>
      </c>
      <c r="B3197" s="191" t="str">
        <f aca="false">IF((LEFT(N3197,2)="US"),"US","")</f>
        <v>US</v>
      </c>
      <c r="C3197" s="191" t="str">
        <f aca="false">M3197</f>
        <v>Natural Gas</v>
      </c>
      <c r="D3197" s="191" t="str">
        <f aca="false">IF(ISNUMBER(FIND("Phy",N3197))=TRUE(),"Physical","Financial")</f>
        <v>Physical</v>
      </c>
      <c r="E3197" s="191" t="n">
        <f aca="false">IF(VLOOKUP(S3197,'DD-Lookup'!$J$6:$L$50,3,FALSE())="Monthly",(YEAR(AC3197)-YEAR(AB3197))*12+MONTH(AC3197)-MONTH(AB3197)+1,(AC3197-AB3197+1))</f>
        <v>1</v>
      </c>
      <c r="F3197" s="220" t="n">
        <f aca="false">E3197*SUM(P3197:Q3197)</f>
        <v>947</v>
      </c>
      <c r="G3197" s="196" t="n">
        <v>1248026</v>
      </c>
      <c r="H3197" s="197" t="n">
        <v>37026.4039351852</v>
      </c>
      <c r="I3197" s="0" t="s">
        <v>1485</v>
      </c>
      <c r="M3197" s="0" t="s">
        <v>927</v>
      </c>
      <c r="N3197" s="0" t="s">
        <v>1371</v>
      </c>
      <c r="O3197" s="0" t="s">
        <v>1488</v>
      </c>
      <c r="P3197" s="198" t="n">
        <v>947</v>
      </c>
      <c r="S3197" s="0" t="s">
        <v>1343</v>
      </c>
      <c r="T3197" s="0" t="s">
        <v>772</v>
      </c>
      <c r="U3197" s="200" t="n">
        <v>4.27</v>
      </c>
      <c r="V3197" s="0" t="s">
        <v>2900</v>
      </c>
      <c r="W3197" s="0" t="s">
        <v>1424</v>
      </c>
      <c r="X3197" s="0" t="s">
        <v>1425</v>
      </c>
      <c r="Y3197" s="0" t="s">
        <v>1376</v>
      </c>
      <c r="Z3197" s="0" t="s">
        <v>573</v>
      </c>
      <c r="AA3197" s="0" t="n">
        <v>790444</v>
      </c>
      <c r="AB3197" s="197" t="n">
        <v>37027.875</v>
      </c>
      <c r="AC3197" s="197" t="n">
        <v>37027.875</v>
      </c>
    </row>
    <row r="3198" customFormat="false" ht="12.75" hidden="false" customHeight="false" outlineLevel="0" collapsed="false">
      <c r="A3198" s="191" t="str">
        <f aca="false">B3198&amp;" "&amp;C3198&amp;" "&amp;D3198</f>
        <v>US Natural Gas Financial</v>
      </c>
      <c r="B3198" s="191" t="str">
        <f aca="false">IF((LEFT(N3198,2)="US"),"US","")</f>
        <v>US</v>
      </c>
      <c r="C3198" s="191" t="str">
        <f aca="false">M3198</f>
        <v>Natural Gas</v>
      </c>
      <c r="D3198" s="191" t="str">
        <f aca="false">IF(ISNUMBER(FIND("Phy",N3198))=TRUE(),"Physical","Financial")</f>
        <v>Financial</v>
      </c>
      <c r="E3198" s="191" t="n">
        <f aca="false">IF(VLOOKUP(S3198,'DD-Lookup'!$J$6:$L$50,3,FALSE())="Monthly",(YEAR(AC3198)-YEAR(AB3198))*12+MONTH(AC3198)-MONTH(AB3198)+1,(AC3198-AB3198+1))</f>
        <v>30</v>
      </c>
      <c r="F3198" s="220" t="n">
        <f aca="false">E3198*SUM(P3198:Q3198)</f>
        <v>300000</v>
      </c>
      <c r="G3198" s="196" t="n">
        <v>1248028</v>
      </c>
      <c r="H3198" s="197" t="n">
        <v>37026.4041435185</v>
      </c>
      <c r="I3198" s="0" t="s">
        <v>1306</v>
      </c>
      <c r="M3198" s="0" t="s">
        <v>927</v>
      </c>
      <c r="N3198" s="0" t="s">
        <v>1341</v>
      </c>
      <c r="O3198" s="0" t="s">
        <v>1342</v>
      </c>
      <c r="Q3198" s="198" t="n">
        <v>10000</v>
      </c>
      <c r="S3198" s="0" t="s">
        <v>1343</v>
      </c>
      <c r="T3198" s="0" t="s">
        <v>772</v>
      </c>
      <c r="U3198" s="200" t="n">
        <v>4.49</v>
      </c>
      <c r="V3198" s="0" t="s">
        <v>3031</v>
      </c>
      <c r="W3198" s="0" t="s">
        <v>1345</v>
      </c>
      <c r="X3198" s="0" t="s">
        <v>1346</v>
      </c>
      <c r="Y3198" s="0" t="s">
        <v>893</v>
      </c>
      <c r="Z3198" s="0" t="s">
        <v>573</v>
      </c>
      <c r="AA3198" s="0" t="s">
        <v>3032</v>
      </c>
      <c r="AB3198" s="197" t="n">
        <v>37043.875</v>
      </c>
      <c r="AC3198" s="197" t="n">
        <v>37072.875</v>
      </c>
      <c r="AD3198" s="0" t="n">
        <f aca="false">(AC3198-AB3198+1)*SUM(P3198:Q3198)</f>
        <v>300000</v>
      </c>
    </row>
    <row r="3199" customFormat="false" ht="12.75" hidden="false" customHeight="false" outlineLevel="0" collapsed="false">
      <c r="A3199" s="191" t="str">
        <f aca="false">B3199&amp;" "&amp;C3199&amp;" "&amp;D3199</f>
        <v> Natural Gas Physical</v>
      </c>
      <c r="B3199" s="191" t="str">
        <f aca="false">IF((LEFT(N3199,2)="US"),"US","")</f>
        <v/>
      </c>
      <c r="C3199" s="191" t="str">
        <f aca="false">M3199</f>
        <v>Natural Gas</v>
      </c>
      <c r="D3199" s="191" t="str">
        <f aca="false">IF(ISNUMBER(FIND("Phy",N3199))=TRUE(),"Physical","Financial")</f>
        <v>Physical</v>
      </c>
      <c r="E3199" s="191" t="n">
        <f aca="false">IF(VLOOKUP(S3199,'DD-Lookup'!$J$6:$L$50,3,FALSE())="Monthly",(YEAR(AC3199)-YEAR(AB3199))*12+MONTH(AC3199)-MONTH(AB3199)+1,(AC3199-AB3199+1))</f>
        <v>1</v>
      </c>
      <c r="F3199" s="220" t="n">
        <f aca="false">E3199*SUM(P3199:Q3199)</f>
        <v>5000</v>
      </c>
      <c r="G3199" s="196" t="n">
        <v>1248030</v>
      </c>
      <c r="H3199" s="197" t="n">
        <v>37026.4041550926</v>
      </c>
      <c r="I3199" s="0" t="s">
        <v>2150</v>
      </c>
      <c r="M3199" s="0" t="s">
        <v>927</v>
      </c>
      <c r="N3199" s="0" t="s">
        <v>1719</v>
      </c>
      <c r="O3199" s="0" t="s">
        <v>2300</v>
      </c>
      <c r="P3199" s="198" t="n">
        <v>5000</v>
      </c>
      <c r="S3199" s="0" t="s">
        <v>327</v>
      </c>
      <c r="T3199" s="0" t="s">
        <v>1721</v>
      </c>
      <c r="U3199" s="200" t="n">
        <v>6.06</v>
      </c>
      <c r="V3199" s="0" t="s">
        <v>2301</v>
      </c>
      <c r="W3199" s="0" t="s">
        <v>1723</v>
      </c>
      <c r="X3199" s="0" t="s">
        <v>1724</v>
      </c>
      <c r="Y3199" s="0" t="s">
        <v>1376</v>
      </c>
      <c r="Z3199" s="0" t="s">
        <v>646</v>
      </c>
      <c r="AA3199" s="0" t="n">
        <v>790446</v>
      </c>
      <c r="AB3199" s="197" t="n">
        <v>37027.875</v>
      </c>
      <c r="AC3199" s="197" t="n">
        <v>37027.875</v>
      </c>
    </row>
    <row r="3200" customFormat="false" ht="12.75" hidden="false" customHeight="false" outlineLevel="0" collapsed="false">
      <c r="A3200" s="191" t="str">
        <f aca="false">B3200&amp;" "&amp;C3200&amp;" "&amp;D3200</f>
        <v>US Natural Gas Physical</v>
      </c>
      <c r="B3200" s="191" t="str">
        <f aca="false">IF((LEFT(N3200,2)="US"),"US","")</f>
        <v>US</v>
      </c>
      <c r="C3200" s="191" t="str">
        <f aca="false">M3200</f>
        <v>Natural Gas</v>
      </c>
      <c r="D3200" s="191" t="str">
        <f aca="false">IF(ISNUMBER(FIND("Phy",N3200))=TRUE(),"Physical","Financial")</f>
        <v>Physical</v>
      </c>
      <c r="E3200" s="191" t="n">
        <f aca="false">IF(VLOOKUP(S3200,'DD-Lookup'!$J$6:$L$50,3,FALSE())="Monthly",(YEAR(AC3200)-YEAR(AB3200))*12+MONTH(AC3200)-MONTH(AB3200)+1,(AC3200-AB3200+1))</f>
        <v>1</v>
      </c>
      <c r="F3200" s="220" t="n">
        <f aca="false">E3200*SUM(P3200:Q3200)</f>
        <v>705</v>
      </c>
      <c r="G3200" s="196" t="n">
        <v>1248031</v>
      </c>
      <c r="H3200" s="197" t="n">
        <v>37026.4041898148</v>
      </c>
      <c r="I3200" s="0" t="s">
        <v>625</v>
      </c>
      <c r="M3200" s="0" t="s">
        <v>927</v>
      </c>
      <c r="N3200" s="0" t="s">
        <v>1371</v>
      </c>
      <c r="O3200" s="0" t="s">
        <v>1435</v>
      </c>
      <c r="P3200" s="198" t="n">
        <v>705</v>
      </c>
      <c r="S3200" s="0" t="s">
        <v>1343</v>
      </c>
      <c r="T3200" s="0" t="s">
        <v>772</v>
      </c>
      <c r="U3200" s="200" t="n">
        <v>4.3</v>
      </c>
      <c r="V3200" s="0" t="s">
        <v>2610</v>
      </c>
      <c r="W3200" s="0" t="s">
        <v>1424</v>
      </c>
      <c r="X3200" s="0" t="s">
        <v>1425</v>
      </c>
      <c r="Y3200" s="0" t="s">
        <v>1376</v>
      </c>
      <c r="Z3200" s="0" t="s">
        <v>573</v>
      </c>
      <c r="AA3200" s="0" t="n">
        <v>790447</v>
      </c>
      <c r="AB3200" s="197" t="n">
        <v>37027.875</v>
      </c>
      <c r="AC3200" s="197" t="n">
        <v>37027.875</v>
      </c>
    </row>
    <row r="3201" customFormat="false" ht="12.75" hidden="false" customHeight="false" outlineLevel="0" collapsed="false">
      <c r="A3201" s="191" t="str">
        <f aca="false">B3201&amp;" "&amp;C3201&amp;" "&amp;D3201</f>
        <v>US Natural Gas Physical</v>
      </c>
      <c r="B3201" s="191" t="str">
        <f aca="false">IF((LEFT(N3201,2)="US"),"US","")</f>
        <v>US</v>
      </c>
      <c r="C3201" s="191" t="str">
        <f aca="false">M3201</f>
        <v>Natural Gas</v>
      </c>
      <c r="D3201" s="191" t="str">
        <f aca="false">IF(ISNUMBER(FIND("Phy",N3201))=TRUE(),"Physical","Financial")</f>
        <v>Physical</v>
      </c>
      <c r="E3201" s="191" t="n">
        <f aca="false">IF(VLOOKUP(S3201,'DD-Lookup'!$J$6:$L$50,3,FALSE())="Monthly",(YEAR(AC3201)-YEAR(AB3201))*12+MONTH(AC3201)-MONTH(AB3201)+1,(AC3201-AB3201+1))</f>
        <v>1</v>
      </c>
      <c r="F3201" s="220" t="n">
        <f aca="false">E3201*SUM(P3201:Q3201)</f>
        <v>2300</v>
      </c>
      <c r="G3201" s="196" t="n">
        <v>1248032</v>
      </c>
      <c r="H3201" s="197" t="n">
        <v>37026.4042824074</v>
      </c>
      <c r="I3201" s="0" t="s">
        <v>2000</v>
      </c>
      <c r="M3201" s="0" t="s">
        <v>927</v>
      </c>
      <c r="N3201" s="0" t="s">
        <v>1371</v>
      </c>
      <c r="O3201" s="0" t="s">
        <v>1503</v>
      </c>
      <c r="Q3201" s="198" t="n">
        <v>2300</v>
      </c>
      <c r="S3201" s="0" t="s">
        <v>1343</v>
      </c>
      <c r="T3201" s="0" t="s">
        <v>772</v>
      </c>
      <c r="U3201" s="200" t="n">
        <v>4.665</v>
      </c>
      <c r="V3201" s="0" t="s">
        <v>2109</v>
      </c>
      <c r="W3201" s="0" t="s">
        <v>1504</v>
      </c>
      <c r="X3201" s="0" t="s">
        <v>1505</v>
      </c>
      <c r="Y3201" s="0" t="s">
        <v>1376</v>
      </c>
      <c r="Z3201" s="0" t="s">
        <v>573</v>
      </c>
      <c r="AA3201" s="0" t="n">
        <v>790448</v>
      </c>
      <c r="AB3201" s="197" t="n">
        <v>37027.875</v>
      </c>
      <c r="AC3201" s="197" t="n">
        <v>37027.875</v>
      </c>
    </row>
    <row r="3202" customFormat="false" ht="12.75" hidden="false" customHeight="false" outlineLevel="0" collapsed="false">
      <c r="A3202" s="191" t="str">
        <f aca="false">B3202&amp;" "&amp;C3202&amp;" "&amp;D3202</f>
        <v>US Natural Gas Physical</v>
      </c>
      <c r="B3202" s="191" t="str">
        <f aca="false">IF((LEFT(N3202,2)="US"),"US","")</f>
        <v>US</v>
      </c>
      <c r="C3202" s="191" t="str">
        <f aca="false">M3202</f>
        <v>Natural Gas</v>
      </c>
      <c r="D3202" s="191" t="str">
        <f aca="false">IF(ISNUMBER(FIND("Phy",N3202))=TRUE(),"Physical","Financial")</f>
        <v>Physical</v>
      </c>
      <c r="E3202" s="191" t="n">
        <f aca="false">IF(VLOOKUP(S3202,'DD-Lookup'!$J$6:$L$50,3,FALSE())="Monthly",(YEAR(AC3202)-YEAR(AB3202))*12+MONTH(AC3202)-MONTH(AB3202)+1,(AC3202-AB3202+1))</f>
        <v>1</v>
      </c>
      <c r="F3202" s="220" t="n">
        <f aca="false">E3202*SUM(P3202:Q3202)</f>
        <v>5000</v>
      </c>
      <c r="G3202" s="196" t="n">
        <v>1248034</v>
      </c>
      <c r="H3202" s="197" t="n">
        <v>37026.4043634259</v>
      </c>
      <c r="I3202" s="0" t="s">
        <v>2000</v>
      </c>
      <c r="M3202" s="0" t="s">
        <v>927</v>
      </c>
      <c r="N3202" s="0" t="s">
        <v>1371</v>
      </c>
      <c r="O3202" s="0" t="s">
        <v>1503</v>
      </c>
      <c r="Q3202" s="198" t="n">
        <v>5000</v>
      </c>
      <c r="S3202" s="0" t="s">
        <v>1343</v>
      </c>
      <c r="T3202" s="0" t="s">
        <v>772</v>
      </c>
      <c r="U3202" s="200" t="n">
        <v>4.67</v>
      </c>
      <c r="V3202" s="0" t="s">
        <v>2109</v>
      </c>
      <c r="W3202" s="0" t="s">
        <v>1504</v>
      </c>
      <c r="X3202" s="0" t="s">
        <v>1505</v>
      </c>
      <c r="Y3202" s="0" t="s">
        <v>1376</v>
      </c>
      <c r="Z3202" s="0" t="s">
        <v>573</v>
      </c>
      <c r="AA3202" s="0" t="n">
        <v>790449</v>
      </c>
      <c r="AB3202" s="197" t="n">
        <v>37027.875</v>
      </c>
      <c r="AC3202" s="197" t="n">
        <v>37027.875</v>
      </c>
    </row>
    <row r="3203" customFormat="false" ht="12.75" hidden="false" customHeight="false" outlineLevel="0" collapsed="false">
      <c r="A3203" s="191" t="str">
        <f aca="false">B3203&amp;" "&amp;C3203&amp;" "&amp;D3203</f>
        <v> Natural Gas Physical</v>
      </c>
      <c r="B3203" s="191" t="str">
        <f aca="false">IF((LEFT(N3203,2)="US"),"US","")</f>
        <v/>
      </c>
      <c r="C3203" s="191" t="str">
        <f aca="false">M3203</f>
        <v>Natural Gas</v>
      </c>
      <c r="D3203" s="191" t="str">
        <f aca="false">IF(ISNUMBER(FIND("Phy",N3203))=TRUE(),"Physical","Financial")</f>
        <v>Physical</v>
      </c>
      <c r="E3203" s="191" t="n">
        <f aca="false">IF(VLOOKUP(S3203,'DD-Lookup'!$J$6:$L$50,3,FALSE())="Monthly",(YEAR(AC3203)-YEAR(AB3203))*12+MONTH(AC3203)-MONTH(AB3203)+1,(AC3203-AB3203+1))</f>
        <v>1</v>
      </c>
      <c r="F3203" s="220" t="n">
        <f aca="false">E3203*SUM(P3203:Q3203)</f>
        <v>10000</v>
      </c>
      <c r="G3203" s="196" t="n">
        <v>1248035</v>
      </c>
      <c r="H3203" s="197" t="n">
        <v>37026.4043981481</v>
      </c>
      <c r="I3203" s="0" t="s">
        <v>1406</v>
      </c>
      <c r="M3203" s="0" t="s">
        <v>927</v>
      </c>
      <c r="N3203" s="0" t="s">
        <v>1448</v>
      </c>
      <c r="O3203" s="0" t="s">
        <v>1449</v>
      </c>
      <c r="Q3203" s="198" t="n">
        <v>10000</v>
      </c>
      <c r="S3203" s="0" t="s">
        <v>1343</v>
      </c>
      <c r="T3203" s="0" t="s">
        <v>772</v>
      </c>
      <c r="U3203" s="200" t="n">
        <v>4.68</v>
      </c>
      <c r="V3203" s="0" t="s">
        <v>1450</v>
      </c>
      <c r="W3203" s="0" t="s">
        <v>1451</v>
      </c>
      <c r="X3203" s="0" t="s">
        <v>1452</v>
      </c>
      <c r="Y3203" s="0" t="s">
        <v>1376</v>
      </c>
      <c r="Z3203" s="0" t="s">
        <v>573</v>
      </c>
      <c r="AA3203" s="0" t="n">
        <v>790450</v>
      </c>
      <c r="AB3203" s="197" t="n">
        <v>37027.875</v>
      </c>
      <c r="AC3203" s="197" t="n">
        <v>37027.875</v>
      </c>
    </row>
    <row r="3204" customFormat="false" ht="12.75" hidden="false" customHeight="false" outlineLevel="0" collapsed="false">
      <c r="A3204" s="191" t="str">
        <f aca="false">B3204&amp;" "&amp;C3204&amp;" "&amp;D3204</f>
        <v>US Natural Gas Physical</v>
      </c>
      <c r="B3204" s="191" t="str">
        <f aca="false">IF((LEFT(N3204,2)="US"),"US","")</f>
        <v>US</v>
      </c>
      <c r="C3204" s="191" t="str">
        <f aca="false">M3204</f>
        <v>Natural Gas</v>
      </c>
      <c r="D3204" s="191" t="str">
        <f aca="false">IF(ISNUMBER(FIND("Phy",N3204))=TRUE(),"Physical","Financial")</f>
        <v>Physical</v>
      </c>
      <c r="E3204" s="191" t="n">
        <f aca="false">IF(VLOOKUP(S3204,'DD-Lookup'!$J$6:$L$50,3,FALSE())="Monthly",(YEAR(AC3204)-YEAR(AB3204))*12+MONTH(AC3204)-MONTH(AB3204)+1,(AC3204-AB3204+1))</f>
        <v>1</v>
      </c>
      <c r="F3204" s="220" t="n">
        <f aca="false">E3204*SUM(P3204:Q3204)</f>
        <v>10000</v>
      </c>
      <c r="G3204" s="196" t="n">
        <v>1248036</v>
      </c>
      <c r="H3204" s="197" t="n">
        <v>37026.4044328704</v>
      </c>
      <c r="I3204" s="0" t="s">
        <v>1328</v>
      </c>
      <c r="M3204" s="0" t="s">
        <v>927</v>
      </c>
      <c r="N3204" s="0" t="s">
        <v>1371</v>
      </c>
      <c r="O3204" s="0" t="s">
        <v>1566</v>
      </c>
      <c r="Q3204" s="198" t="n">
        <v>10000</v>
      </c>
      <c r="S3204" s="0" t="s">
        <v>1343</v>
      </c>
      <c r="T3204" s="0" t="s">
        <v>772</v>
      </c>
      <c r="U3204" s="200" t="n">
        <v>4.43</v>
      </c>
      <c r="V3204" s="0" t="s">
        <v>1885</v>
      </c>
      <c r="W3204" s="0" t="s">
        <v>1567</v>
      </c>
      <c r="X3204" s="0" t="s">
        <v>1568</v>
      </c>
      <c r="Y3204" s="0" t="s">
        <v>1376</v>
      </c>
      <c r="Z3204" s="0" t="s">
        <v>573</v>
      </c>
      <c r="AA3204" s="0" t="n">
        <v>790451</v>
      </c>
      <c r="AB3204" s="197" t="n">
        <v>37027.875</v>
      </c>
      <c r="AC3204" s="197" t="n">
        <v>37027.875</v>
      </c>
    </row>
    <row r="3205" customFormat="false" ht="12.75" hidden="false" customHeight="false" outlineLevel="0" collapsed="false">
      <c r="A3205" s="191" t="str">
        <f aca="false">B3205&amp;" "&amp;C3205&amp;" "&amp;D3205</f>
        <v>US Natural Gas Physical</v>
      </c>
      <c r="B3205" s="191" t="str">
        <f aca="false">IF((LEFT(N3205,2)="US"),"US","")</f>
        <v>US</v>
      </c>
      <c r="C3205" s="191" t="str">
        <f aca="false">M3205</f>
        <v>Natural Gas</v>
      </c>
      <c r="D3205" s="191" t="str">
        <f aca="false">IF(ISNUMBER(FIND("Phy",N3205))=TRUE(),"Physical","Financial")</f>
        <v>Physical</v>
      </c>
      <c r="E3205" s="191" t="n">
        <f aca="false">IF(VLOOKUP(S3205,'DD-Lookup'!$J$6:$L$50,3,FALSE())="Monthly",(YEAR(AC3205)-YEAR(AB3205))*12+MONTH(AC3205)-MONTH(AB3205)+1,(AC3205-AB3205+1))</f>
        <v>1</v>
      </c>
      <c r="F3205" s="220" t="n">
        <f aca="false">E3205*SUM(P3205:Q3205)</f>
        <v>7300</v>
      </c>
      <c r="G3205" s="196" t="n">
        <v>1248037</v>
      </c>
      <c r="H3205" s="197" t="n">
        <v>37026.4044560185</v>
      </c>
      <c r="I3205" s="0" t="s">
        <v>2000</v>
      </c>
      <c r="M3205" s="0" t="s">
        <v>927</v>
      </c>
      <c r="N3205" s="0" t="s">
        <v>1371</v>
      </c>
      <c r="O3205" s="0" t="s">
        <v>2095</v>
      </c>
      <c r="P3205" s="198" t="n">
        <v>7300</v>
      </c>
      <c r="S3205" s="0" t="s">
        <v>1343</v>
      </c>
      <c r="T3205" s="0" t="s">
        <v>772</v>
      </c>
      <c r="U3205" s="200" t="n">
        <v>4.675</v>
      </c>
      <c r="V3205" s="0" t="s">
        <v>2109</v>
      </c>
      <c r="W3205" s="0" t="s">
        <v>1587</v>
      </c>
      <c r="X3205" s="0" t="s">
        <v>1588</v>
      </c>
      <c r="Y3205" s="0" t="s">
        <v>1376</v>
      </c>
      <c r="Z3205" s="0" t="s">
        <v>573</v>
      </c>
      <c r="AA3205" s="0" t="n">
        <v>790452</v>
      </c>
      <c r="AB3205" s="197" t="n">
        <v>37027.875</v>
      </c>
      <c r="AC3205" s="197" t="n">
        <v>37027.875</v>
      </c>
    </row>
    <row r="3206" customFormat="false" ht="12.75" hidden="false" customHeight="false" outlineLevel="0" collapsed="false">
      <c r="A3206" s="191" t="str">
        <f aca="false">B3206&amp;" "&amp;C3206&amp;" "&amp;D3206</f>
        <v>US Natural Gas Physical</v>
      </c>
      <c r="B3206" s="191" t="str">
        <f aca="false">IF((LEFT(N3206,2)="US"),"US","")</f>
        <v>US</v>
      </c>
      <c r="C3206" s="191" t="str">
        <f aca="false">M3206</f>
        <v>Natural Gas</v>
      </c>
      <c r="D3206" s="191" t="str">
        <f aca="false">IF(ISNUMBER(FIND("Phy",N3206))=TRUE(),"Physical","Financial")</f>
        <v>Physical</v>
      </c>
      <c r="E3206" s="191" t="n">
        <f aca="false">IF(VLOOKUP(S3206,'DD-Lookup'!$J$6:$L$50,3,FALSE())="Monthly",(YEAR(AC3206)-YEAR(AB3206))*12+MONTH(AC3206)-MONTH(AB3206)+1,(AC3206-AB3206+1))</f>
        <v>1</v>
      </c>
      <c r="F3206" s="220" t="n">
        <f aca="false">E3206*SUM(P3206:Q3206)</f>
        <v>5000</v>
      </c>
      <c r="G3206" s="196" t="n">
        <v>1248038</v>
      </c>
      <c r="H3206" s="197" t="n">
        <v>37026.4044675926</v>
      </c>
      <c r="I3206" s="0" t="s">
        <v>1430</v>
      </c>
      <c r="M3206" s="0" t="s">
        <v>927</v>
      </c>
      <c r="N3206" s="0" t="s">
        <v>1371</v>
      </c>
      <c r="O3206" s="0" t="s">
        <v>1553</v>
      </c>
      <c r="Q3206" s="198" t="n">
        <v>5000</v>
      </c>
      <c r="S3206" s="0" t="s">
        <v>1343</v>
      </c>
      <c r="T3206" s="0" t="s">
        <v>772</v>
      </c>
      <c r="U3206" s="200" t="n">
        <v>4.445</v>
      </c>
      <c r="V3206" s="0" t="s">
        <v>1559</v>
      </c>
      <c r="W3206" s="0" t="s">
        <v>1555</v>
      </c>
      <c r="X3206" s="0" t="s">
        <v>1556</v>
      </c>
      <c r="Y3206" s="0" t="s">
        <v>1376</v>
      </c>
      <c r="Z3206" s="0" t="s">
        <v>573</v>
      </c>
      <c r="AA3206" s="0" t="n">
        <v>790453</v>
      </c>
      <c r="AB3206" s="197" t="n">
        <v>37027.875</v>
      </c>
      <c r="AC3206" s="197" t="n">
        <v>37027.875</v>
      </c>
    </row>
    <row r="3207" customFormat="false" ht="12.75" hidden="false" customHeight="false" outlineLevel="0" collapsed="false">
      <c r="A3207" s="191" t="str">
        <f aca="false">B3207&amp;" "&amp;C3207&amp;" "&amp;D3207</f>
        <v>US Natural Gas Physical</v>
      </c>
      <c r="B3207" s="191" t="str">
        <f aca="false">IF((LEFT(N3207,2)="US"),"US","")</f>
        <v>US</v>
      </c>
      <c r="C3207" s="191" t="str">
        <f aca="false">M3207</f>
        <v>Natural Gas</v>
      </c>
      <c r="D3207" s="191" t="str">
        <f aca="false">IF(ISNUMBER(FIND("Phy",N3207))=TRUE(),"Physical","Financial")</f>
        <v>Physical</v>
      </c>
      <c r="E3207" s="191" t="n">
        <f aca="false">IF(VLOOKUP(S3207,'DD-Lookup'!$J$6:$L$50,3,FALSE())="Monthly",(YEAR(AC3207)-YEAR(AB3207))*12+MONTH(AC3207)-MONTH(AB3207)+1,(AC3207-AB3207+1))</f>
        <v>1</v>
      </c>
      <c r="F3207" s="220" t="n">
        <f aca="false">E3207*SUM(P3207:Q3207)</f>
        <v>10000</v>
      </c>
      <c r="G3207" s="196" t="n">
        <v>1248039</v>
      </c>
      <c r="H3207" s="197" t="n">
        <v>37026.4045486111</v>
      </c>
      <c r="I3207" s="0" t="s">
        <v>1420</v>
      </c>
      <c r="M3207" s="0" t="s">
        <v>927</v>
      </c>
      <c r="N3207" s="0" t="s">
        <v>1371</v>
      </c>
      <c r="O3207" s="0" t="s">
        <v>1469</v>
      </c>
      <c r="P3207" s="198" t="n">
        <v>10000</v>
      </c>
      <c r="S3207" s="0" t="s">
        <v>1343</v>
      </c>
      <c r="T3207" s="0" t="s">
        <v>772</v>
      </c>
      <c r="U3207" s="200" t="n">
        <v>4.395</v>
      </c>
      <c r="V3207" s="0" t="s">
        <v>1594</v>
      </c>
      <c r="W3207" s="0" t="s">
        <v>1459</v>
      </c>
      <c r="X3207" s="0" t="s">
        <v>1460</v>
      </c>
      <c r="Y3207" s="0" t="s">
        <v>1376</v>
      </c>
      <c r="Z3207" s="0" t="s">
        <v>573</v>
      </c>
      <c r="AA3207" s="0" t="n">
        <v>790455</v>
      </c>
      <c r="AB3207" s="197" t="n">
        <v>37027.875</v>
      </c>
      <c r="AC3207" s="197" t="n">
        <v>37027.875</v>
      </c>
    </row>
    <row r="3208" customFormat="false" ht="12.75" hidden="false" customHeight="false" outlineLevel="0" collapsed="false">
      <c r="A3208" s="191" t="str">
        <f aca="false">B3208&amp;" "&amp;C3208&amp;" "&amp;D3208</f>
        <v> Power Physical</v>
      </c>
      <c r="B3208" s="191" t="str">
        <f aca="false">IF((LEFT(N3208,2)="US"),"US","")</f>
        <v/>
      </c>
      <c r="C3208" s="191" t="str">
        <f aca="false">M3208</f>
        <v>Power</v>
      </c>
      <c r="D3208" s="191" t="str">
        <f aca="false">IF(ISNUMBER(FIND("Phy",N3208))=TRUE(),"Physical","Financial")</f>
        <v>Physical</v>
      </c>
      <c r="E3208" s="191" t="n">
        <f aca="false">IF(VLOOKUP(S3208,'DD-Lookup'!$J$6:$L$50,3,FALSE())="Monthly",(YEAR(AC3208)-YEAR(AB3208))*12+MONTH(AC3208)-MONTH(AB3208)+1,(AC3208-AB3208+1))</f>
        <v>2</v>
      </c>
      <c r="F3208" s="220" t="n">
        <f aca="false">E3208*SUM(P3208:Q3208)</f>
        <v>50</v>
      </c>
      <c r="G3208" s="196" t="n">
        <v>1248042</v>
      </c>
      <c r="H3208" s="197" t="n">
        <v>37026.4045601852</v>
      </c>
      <c r="I3208" s="0" t="s">
        <v>2876</v>
      </c>
      <c r="M3208" s="0" t="s">
        <v>72</v>
      </c>
      <c r="N3208" s="0" t="s">
        <v>793</v>
      </c>
      <c r="O3208" s="0" t="s">
        <v>1197</v>
      </c>
      <c r="P3208" s="198" t="n">
        <v>25</v>
      </c>
      <c r="S3208" s="0" t="s">
        <v>781</v>
      </c>
      <c r="T3208" s="0" t="s">
        <v>795</v>
      </c>
      <c r="U3208" s="200" t="n">
        <v>15.45</v>
      </c>
      <c r="V3208" s="0" t="s">
        <v>2877</v>
      </c>
      <c r="W3208" s="0" t="s">
        <v>797</v>
      </c>
      <c r="X3208" s="0" t="s">
        <v>798</v>
      </c>
      <c r="Y3208" s="0" t="s">
        <v>799</v>
      </c>
      <c r="Z3208" s="0" t="s">
        <v>800</v>
      </c>
      <c r="AA3208" s="0" t="n">
        <v>102478.1</v>
      </c>
      <c r="AB3208" s="197" t="n">
        <v>37030.875</v>
      </c>
      <c r="AC3208" s="197" t="n">
        <v>37031.875</v>
      </c>
    </row>
    <row r="3209" customFormat="false" ht="12.75" hidden="false" customHeight="false" outlineLevel="0" collapsed="false">
      <c r="A3209" s="191" t="str">
        <f aca="false">B3209&amp;" "&amp;C3209&amp;" "&amp;D3209</f>
        <v>US Natural Gas Physical</v>
      </c>
      <c r="B3209" s="191" t="str">
        <f aca="false">IF((LEFT(N3209,2)="US"),"US","")</f>
        <v>US</v>
      </c>
      <c r="C3209" s="191" t="str">
        <f aca="false">M3209</f>
        <v>Natural Gas</v>
      </c>
      <c r="D3209" s="191" t="str">
        <f aca="false">IF(ISNUMBER(FIND("Phy",N3209))=TRUE(),"Physical","Financial")</f>
        <v>Physical</v>
      </c>
      <c r="E3209" s="191" t="n">
        <f aca="false">IF(VLOOKUP(S3209,'DD-Lookup'!$J$6:$L$50,3,FALSE())="Monthly",(YEAR(AC3209)-YEAR(AB3209))*12+MONTH(AC3209)-MONTH(AB3209)+1,(AC3209-AB3209+1))</f>
        <v>1</v>
      </c>
      <c r="F3209" s="220" t="n">
        <f aca="false">E3209*SUM(P3209:Q3209)</f>
        <v>5000</v>
      </c>
      <c r="G3209" s="196" t="n">
        <v>1248041</v>
      </c>
      <c r="H3209" s="197" t="n">
        <v>37026.4045601852</v>
      </c>
      <c r="I3209" s="0" t="s">
        <v>1187</v>
      </c>
      <c r="M3209" s="0" t="s">
        <v>927</v>
      </c>
      <c r="N3209" s="0" t="s">
        <v>1371</v>
      </c>
      <c r="O3209" s="0" t="s">
        <v>1436</v>
      </c>
      <c r="P3209" s="198" t="n">
        <v>5000</v>
      </c>
      <c r="S3209" s="0" t="s">
        <v>1343</v>
      </c>
      <c r="T3209" s="0" t="s">
        <v>772</v>
      </c>
      <c r="U3209" s="200" t="n">
        <v>4.315</v>
      </c>
      <c r="V3209" s="0" t="s">
        <v>2292</v>
      </c>
      <c r="W3209" s="0" t="s">
        <v>1424</v>
      </c>
      <c r="X3209" s="0" t="s">
        <v>1425</v>
      </c>
      <c r="Y3209" s="0" t="s">
        <v>1376</v>
      </c>
      <c r="Z3209" s="0" t="s">
        <v>573</v>
      </c>
      <c r="AA3209" s="0" t="n">
        <v>790454</v>
      </c>
      <c r="AB3209" s="197" t="n">
        <v>37027.875</v>
      </c>
      <c r="AC3209" s="197" t="n">
        <v>37027.875</v>
      </c>
    </row>
    <row r="3210" customFormat="false" ht="12.75" hidden="false" customHeight="false" outlineLevel="0" collapsed="false">
      <c r="A3210" s="191" t="str">
        <f aca="false">B3210&amp;" "&amp;C3210&amp;" "&amp;D3210</f>
        <v>US Natural Gas Financial</v>
      </c>
      <c r="B3210" s="191" t="str">
        <f aca="false">IF((LEFT(N3210,2)="US"),"US","")</f>
        <v>US</v>
      </c>
      <c r="C3210" s="191" t="str">
        <f aca="false">M3210</f>
        <v>Natural Gas</v>
      </c>
      <c r="D3210" s="191" t="str">
        <f aca="false">IF(ISNUMBER(FIND("Phy",N3210))=TRUE(),"Physical","Financial")</f>
        <v>Financial</v>
      </c>
      <c r="E3210" s="191" t="n">
        <f aca="false">IF(VLOOKUP(S3210,'DD-Lookup'!$J$6:$L$50,3,FALSE())="Monthly",(YEAR(AC3210)-YEAR(AB3210))*12+MONTH(AC3210)-MONTH(AB3210)+1,(AC3210-AB3210+1))</f>
        <v>16</v>
      </c>
      <c r="F3210" s="220" t="n">
        <f aca="false">E3210*SUM(P3210:Q3210)</f>
        <v>240000</v>
      </c>
      <c r="G3210" s="196" t="n">
        <v>1248043</v>
      </c>
      <c r="H3210" s="197" t="n">
        <v>37026.4047337963</v>
      </c>
      <c r="I3210" s="0" t="s">
        <v>1383</v>
      </c>
      <c r="M3210" s="0" t="s">
        <v>927</v>
      </c>
      <c r="N3210" s="0" t="s">
        <v>1341</v>
      </c>
      <c r="O3210" s="0" t="s">
        <v>1518</v>
      </c>
      <c r="P3210" s="198" t="n">
        <v>15000</v>
      </c>
      <c r="S3210" s="0" t="s">
        <v>1343</v>
      </c>
      <c r="T3210" s="0" t="s">
        <v>772</v>
      </c>
      <c r="U3210" s="200" t="n">
        <v>4.43</v>
      </c>
      <c r="V3210" s="0" t="s">
        <v>2974</v>
      </c>
      <c r="W3210" s="0" t="s">
        <v>1520</v>
      </c>
      <c r="X3210" s="0" t="s">
        <v>1521</v>
      </c>
      <c r="Y3210" s="0" t="s">
        <v>893</v>
      </c>
      <c r="Z3210" s="0" t="s">
        <v>573</v>
      </c>
      <c r="AA3210" s="0" t="s">
        <v>3033</v>
      </c>
      <c r="AB3210" s="197" t="n">
        <v>37027.875</v>
      </c>
      <c r="AC3210" s="197" t="n">
        <v>37042.875</v>
      </c>
      <c r="AD3210" s="0" t="n">
        <f aca="false">(AC3210-AB3210+1)*SUM(P3210:Q3210)</f>
        <v>240000</v>
      </c>
    </row>
    <row r="3211" customFormat="false" ht="12.75" hidden="false" customHeight="false" outlineLevel="0" collapsed="false">
      <c r="A3211" s="191" t="str">
        <f aca="false">B3211&amp;" "&amp;C3211&amp;" "&amp;D3211</f>
        <v>US Natural Gas Physical</v>
      </c>
      <c r="B3211" s="191" t="str">
        <f aca="false">IF((LEFT(N3211,2)="US"),"US","")</f>
        <v>US</v>
      </c>
      <c r="C3211" s="191" t="str">
        <f aca="false">M3211</f>
        <v>Natural Gas</v>
      </c>
      <c r="D3211" s="191" t="str">
        <f aca="false">IF(ISNUMBER(FIND("Phy",N3211))=TRUE(),"Physical","Financial")</f>
        <v>Physical</v>
      </c>
      <c r="E3211" s="191" t="n">
        <f aca="false">IF(VLOOKUP(S3211,'DD-Lookup'!$J$6:$L$50,3,FALSE())="Monthly",(YEAR(AC3211)-YEAR(AB3211))*12+MONTH(AC3211)-MONTH(AB3211)+1,(AC3211-AB3211+1))</f>
        <v>1</v>
      </c>
      <c r="F3211" s="220" t="n">
        <f aca="false">E3211*SUM(P3211:Q3211)</f>
        <v>2500</v>
      </c>
      <c r="G3211" s="196" t="n">
        <v>1248044</v>
      </c>
      <c r="H3211" s="197" t="n">
        <v>37026.4047453704</v>
      </c>
      <c r="I3211" s="0" t="s">
        <v>1734</v>
      </c>
      <c r="M3211" s="0" t="s">
        <v>927</v>
      </c>
      <c r="N3211" s="0" t="s">
        <v>1371</v>
      </c>
      <c r="O3211" s="0" t="s">
        <v>1612</v>
      </c>
      <c r="Q3211" s="198" t="n">
        <v>2500</v>
      </c>
      <c r="S3211" s="0" t="s">
        <v>1343</v>
      </c>
      <c r="T3211" s="0" t="s">
        <v>772</v>
      </c>
      <c r="U3211" s="200" t="n">
        <v>4.685</v>
      </c>
      <c r="V3211" s="0" t="s">
        <v>1735</v>
      </c>
      <c r="W3211" s="0" t="s">
        <v>1614</v>
      </c>
      <c r="X3211" s="0" t="s">
        <v>1615</v>
      </c>
      <c r="Y3211" s="0" t="s">
        <v>1376</v>
      </c>
      <c r="Z3211" s="0" t="s">
        <v>573</v>
      </c>
      <c r="AA3211" s="0" t="n">
        <v>790456</v>
      </c>
      <c r="AB3211" s="197" t="n">
        <v>37027.875</v>
      </c>
      <c r="AC3211" s="197" t="n">
        <v>37027.875</v>
      </c>
    </row>
    <row r="3212" customFormat="false" ht="12.75" hidden="false" customHeight="false" outlineLevel="0" collapsed="false">
      <c r="A3212" s="191" t="str">
        <f aca="false">B3212&amp;" "&amp;C3212&amp;" "&amp;D3212</f>
        <v>US Natural Gas Physical</v>
      </c>
      <c r="B3212" s="191" t="str">
        <f aca="false">IF((LEFT(N3212,2)="US"),"US","")</f>
        <v>US</v>
      </c>
      <c r="C3212" s="191" t="str">
        <f aca="false">M3212</f>
        <v>Natural Gas</v>
      </c>
      <c r="D3212" s="191" t="str">
        <f aca="false">IF(ISNUMBER(FIND("Phy",N3212))=TRUE(),"Physical","Financial")</f>
        <v>Physical</v>
      </c>
      <c r="E3212" s="191" t="n">
        <f aca="false">IF(VLOOKUP(S3212,'DD-Lookup'!$J$6:$L$50,3,FALSE())="Monthly",(YEAR(AC3212)-YEAR(AB3212))*12+MONTH(AC3212)-MONTH(AB3212)+1,(AC3212-AB3212+1))</f>
        <v>1</v>
      </c>
      <c r="F3212" s="220" t="n">
        <f aca="false">E3212*SUM(P3212:Q3212)</f>
        <v>410</v>
      </c>
      <c r="G3212" s="196" t="n">
        <v>1248045</v>
      </c>
      <c r="H3212" s="197" t="n">
        <v>37026.4049305556</v>
      </c>
      <c r="I3212" s="0" t="s">
        <v>1734</v>
      </c>
      <c r="M3212" s="0" t="s">
        <v>927</v>
      </c>
      <c r="N3212" s="0" t="s">
        <v>1371</v>
      </c>
      <c r="O3212" s="0" t="s">
        <v>1612</v>
      </c>
      <c r="Q3212" s="198" t="n">
        <v>410</v>
      </c>
      <c r="S3212" s="0" t="s">
        <v>1343</v>
      </c>
      <c r="T3212" s="0" t="s">
        <v>772</v>
      </c>
      <c r="U3212" s="200" t="n">
        <v>4.705</v>
      </c>
      <c r="V3212" s="0" t="s">
        <v>1735</v>
      </c>
      <c r="W3212" s="0" t="s">
        <v>1614</v>
      </c>
      <c r="X3212" s="0" t="s">
        <v>1615</v>
      </c>
      <c r="Y3212" s="0" t="s">
        <v>1376</v>
      </c>
      <c r="Z3212" s="0" t="s">
        <v>573</v>
      </c>
      <c r="AA3212" s="0" t="n">
        <v>790457</v>
      </c>
      <c r="AB3212" s="197" t="n">
        <v>37027.875</v>
      </c>
      <c r="AC3212" s="197" t="n">
        <v>37027.875</v>
      </c>
    </row>
    <row r="3213" customFormat="false" ht="12.75" hidden="false" customHeight="false" outlineLevel="0" collapsed="false">
      <c r="A3213" s="191" t="str">
        <f aca="false">B3213&amp;" "&amp;C3213&amp;" "&amp;D3213</f>
        <v>US Natural Gas Physical</v>
      </c>
      <c r="B3213" s="191" t="str">
        <f aca="false">IF((LEFT(N3213,2)="US"),"US","")</f>
        <v>US</v>
      </c>
      <c r="C3213" s="191" t="str">
        <f aca="false">M3213</f>
        <v>Natural Gas</v>
      </c>
      <c r="D3213" s="191" t="str">
        <f aca="false">IF(ISNUMBER(FIND("Phy",N3213))=TRUE(),"Physical","Financial")</f>
        <v>Physical</v>
      </c>
      <c r="E3213" s="191" t="n">
        <f aca="false">IF(VLOOKUP(S3213,'DD-Lookup'!$J$6:$L$50,3,FALSE())="Monthly",(YEAR(AC3213)-YEAR(AB3213))*12+MONTH(AC3213)-MONTH(AB3213)+1,(AC3213-AB3213+1))</f>
        <v>1</v>
      </c>
      <c r="F3213" s="220" t="n">
        <f aca="false">E3213*SUM(P3213:Q3213)</f>
        <v>4000</v>
      </c>
      <c r="G3213" s="196" t="n">
        <v>1248046</v>
      </c>
      <c r="H3213" s="197" t="n">
        <v>37026.4049768519</v>
      </c>
      <c r="I3213" s="0" t="s">
        <v>633</v>
      </c>
      <c r="M3213" s="0" t="s">
        <v>927</v>
      </c>
      <c r="N3213" s="0" t="s">
        <v>1371</v>
      </c>
      <c r="O3213" s="0" t="s">
        <v>1433</v>
      </c>
      <c r="P3213" s="198" t="n">
        <v>4000</v>
      </c>
      <c r="S3213" s="0" t="s">
        <v>1343</v>
      </c>
      <c r="T3213" s="0" t="s">
        <v>772</v>
      </c>
      <c r="U3213" s="200" t="n">
        <v>4.31</v>
      </c>
      <c r="V3213" s="0" t="s">
        <v>1959</v>
      </c>
      <c r="W3213" s="0" t="s">
        <v>1424</v>
      </c>
      <c r="X3213" s="0" t="s">
        <v>1425</v>
      </c>
      <c r="Y3213" s="0" t="s">
        <v>1376</v>
      </c>
      <c r="Z3213" s="0" t="s">
        <v>573</v>
      </c>
      <c r="AA3213" s="0" t="n">
        <v>790458</v>
      </c>
      <c r="AB3213" s="197" t="n">
        <v>37027.875</v>
      </c>
      <c r="AC3213" s="197" t="n">
        <v>37027.875</v>
      </c>
    </row>
    <row r="3214" customFormat="false" ht="12.75" hidden="false" customHeight="false" outlineLevel="0" collapsed="false">
      <c r="A3214" s="191" t="str">
        <f aca="false">B3214&amp;" "&amp;C3214&amp;" "&amp;D3214</f>
        <v>US Natural Gas Physical</v>
      </c>
      <c r="B3214" s="191" t="str">
        <f aca="false">IF((LEFT(N3214,2)="US"),"US","")</f>
        <v>US</v>
      </c>
      <c r="C3214" s="191" t="str">
        <f aca="false">M3214</f>
        <v>Natural Gas</v>
      </c>
      <c r="D3214" s="191" t="str">
        <f aca="false">IF(ISNUMBER(FIND("Phy",N3214))=TRUE(),"Physical","Financial")</f>
        <v>Physical</v>
      </c>
      <c r="E3214" s="191" t="n">
        <f aca="false">IF(VLOOKUP(S3214,'DD-Lookup'!$J$6:$L$50,3,FALSE())="Monthly",(YEAR(AC3214)-YEAR(AB3214))*12+MONTH(AC3214)-MONTH(AB3214)+1,(AC3214-AB3214+1))</f>
        <v>1</v>
      </c>
      <c r="F3214" s="220" t="n">
        <f aca="false">E3214*SUM(P3214:Q3214)</f>
        <v>6163</v>
      </c>
      <c r="G3214" s="196" t="n">
        <v>1248047</v>
      </c>
      <c r="H3214" s="197" t="n">
        <v>37026.4050115741</v>
      </c>
      <c r="I3214" s="0" t="s">
        <v>1770</v>
      </c>
      <c r="M3214" s="0" t="s">
        <v>927</v>
      </c>
      <c r="N3214" s="0" t="s">
        <v>1371</v>
      </c>
      <c r="O3214" s="0" t="s">
        <v>1457</v>
      </c>
      <c r="Q3214" s="198" t="n">
        <v>6163</v>
      </c>
      <c r="S3214" s="0" t="s">
        <v>1343</v>
      </c>
      <c r="T3214" s="0" t="s">
        <v>772</v>
      </c>
      <c r="U3214" s="200" t="n">
        <v>4.405</v>
      </c>
      <c r="V3214" s="0" t="s">
        <v>1843</v>
      </c>
      <c r="W3214" s="0" t="s">
        <v>1459</v>
      </c>
      <c r="X3214" s="0" t="s">
        <v>1460</v>
      </c>
      <c r="Y3214" s="0" t="s">
        <v>1376</v>
      </c>
      <c r="Z3214" s="0" t="s">
        <v>573</v>
      </c>
      <c r="AA3214" s="0" t="n">
        <v>790460</v>
      </c>
      <c r="AB3214" s="197" t="n">
        <v>37027.875</v>
      </c>
      <c r="AC3214" s="197" t="n">
        <v>37027.875</v>
      </c>
    </row>
    <row r="3215" customFormat="false" ht="12.75" hidden="false" customHeight="false" outlineLevel="0" collapsed="false">
      <c r="A3215" s="191" t="str">
        <f aca="false">B3215&amp;" "&amp;C3215&amp;" "&amp;D3215</f>
        <v>US Natural Gas Physical</v>
      </c>
      <c r="B3215" s="191" t="str">
        <f aca="false">IF((LEFT(N3215,2)="US"),"US","")</f>
        <v>US</v>
      </c>
      <c r="C3215" s="191" t="str">
        <f aca="false">M3215</f>
        <v>Natural Gas</v>
      </c>
      <c r="D3215" s="191" t="str">
        <f aca="false">IF(ISNUMBER(FIND("Phy",N3215))=TRUE(),"Physical","Financial")</f>
        <v>Physical</v>
      </c>
      <c r="E3215" s="191" t="n">
        <f aca="false">IF(VLOOKUP(S3215,'DD-Lookup'!$J$6:$L$50,3,FALSE())="Monthly",(YEAR(AC3215)-YEAR(AB3215))*12+MONTH(AC3215)-MONTH(AB3215)+1,(AC3215-AB3215+1))</f>
        <v>1</v>
      </c>
      <c r="F3215" s="220" t="n">
        <f aca="false">E3215*SUM(P3215:Q3215)</f>
        <v>10000</v>
      </c>
      <c r="G3215" s="196" t="n">
        <v>1248048</v>
      </c>
      <c r="H3215" s="197" t="n">
        <v>37026.4050115741</v>
      </c>
      <c r="I3215" s="0" t="s">
        <v>1228</v>
      </c>
      <c r="M3215" s="0" t="s">
        <v>927</v>
      </c>
      <c r="N3215" s="0" t="s">
        <v>1371</v>
      </c>
      <c r="O3215" s="0" t="s">
        <v>1684</v>
      </c>
      <c r="Q3215" s="198" t="n">
        <v>10000</v>
      </c>
      <c r="S3215" s="0" t="s">
        <v>1343</v>
      </c>
      <c r="T3215" s="0" t="s">
        <v>772</v>
      </c>
      <c r="U3215" s="200" t="n">
        <v>4.315</v>
      </c>
      <c r="V3215" s="0" t="s">
        <v>2924</v>
      </c>
      <c r="W3215" s="0" t="s">
        <v>1682</v>
      </c>
      <c r="X3215" s="0" t="s">
        <v>1683</v>
      </c>
      <c r="Y3215" s="0" t="s">
        <v>1376</v>
      </c>
      <c r="Z3215" s="0" t="s">
        <v>573</v>
      </c>
      <c r="AA3215" s="0" t="n">
        <v>790459</v>
      </c>
      <c r="AB3215" s="197" t="n">
        <v>37027.875</v>
      </c>
      <c r="AC3215" s="197" t="n">
        <v>37027.875</v>
      </c>
    </row>
    <row r="3216" customFormat="false" ht="12.75" hidden="false" customHeight="false" outlineLevel="0" collapsed="false">
      <c r="A3216" s="191" t="str">
        <f aca="false">B3216&amp;" "&amp;C3216&amp;" "&amp;D3216</f>
        <v>US Natural Gas Physical</v>
      </c>
      <c r="B3216" s="191" t="str">
        <f aca="false">IF((LEFT(N3216,2)="US"),"US","")</f>
        <v>US</v>
      </c>
      <c r="C3216" s="191" t="str">
        <f aca="false">M3216</f>
        <v>Natural Gas</v>
      </c>
      <c r="D3216" s="191" t="str">
        <f aca="false">IF(ISNUMBER(FIND("Phy",N3216))=TRUE(),"Physical","Financial")</f>
        <v>Physical</v>
      </c>
      <c r="E3216" s="191" t="n">
        <f aca="false">IF(VLOOKUP(S3216,'DD-Lookup'!$J$6:$L$50,3,FALSE())="Monthly",(YEAR(AC3216)-YEAR(AB3216))*12+MONTH(AC3216)-MONTH(AB3216)+1,(AC3216-AB3216+1))</f>
        <v>1</v>
      </c>
      <c r="F3216" s="220" t="n">
        <f aca="false">E3216*SUM(P3216:Q3216)</f>
        <v>1000</v>
      </c>
      <c r="G3216" s="196" t="n">
        <v>1248049</v>
      </c>
      <c r="H3216" s="197" t="n">
        <v>37026.4051736111</v>
      </c>
      <c r="I3216" s="0" t="s">
        <v>625</v>
      </c>
      <c r="M3216" s="0" t="s">
        <v>927</v>
      </c>
      <c r="N3216" s="0" t="s">
        <v>1371</v>
      </c>
      <c r="O3216" s="0" t="s">
        <v>1696</v>
      </c>
      <c r="P3216" s="198" t="n">
        <v>1000</v>
      </c>
      <c r="S3216" s="0" t="s">
        <v>1343</v>
      </c>
      <c r="T3216" s="0" t="s">
        <v>772</v>
      </c>
      <c r="U3216" s="200" t="n">
        <v>4.39</v>
      </c>
      <c r="V3216" s="0" t="s">
        <v>1554</v>
      </c>
      <c r="W3216" s="0" t="s">
        <v>1567</v>
      </c>
      <c r="X3216" s="0" t="s">
        <v>1683</v>
      </c>
      <c r="Y3216" s="0" t="s">
        <v>1376</v>
      </c>
      <c r="Z3216" s="0" t="s">
        <v>573</v>
      </c>
      <c r="AA3216" s="0" t="n">
        <v>790461</v>
      </c>
      <c r="AB3216" s="197" t="n">
        <v>37027.875</v>
      </c>
      <c r="AC3216" s="197" t="n">
        <v>37027.875</v>
      </c>
    </row>
    <row r="3217" customFormat="false" ht="12.75" hidden="false" customHeight="false" outlineLevel="0" collapsed="false">
      <c r="A3217" s="191" t="str">
        <f aca="false">B3217&amp;" "&amp;C3217&amp;" "&amp;D3217</f>
        <v>US Natural Gas Physical</v>
      </c>
      <c r="B3217" s="191" t="str">
        <f aca="false">IF((LEFT(N3217,2)="US"),"US","")</f>
        <v>US</v>
      </c>
      <c r="C3217" s="191" t="str">
        <f aca="false">M3217</f>
        <v>Natural Gas</v>
      </c>
      <c r="D3217" s="191" t="str">
        <f aca="false">IF(ISNUMBER(FIND("Phy",N3217))=TRUE(),"Physical","Financial")</f>
        <v>Physical</v>
      </c>
      <c r="E3217" s="191" t="n">
        <f aca="false">IF(VLOOKUP(S3217,'DD-Lookup'!$J$6:$L$50,3,FALSE())="Monthly",(YEAR(AC3217)-YEAR(AB3217))*12+MONTH(AC3217)-MONTH(AB3217)+1,(AC3217-AB3217+1))</f>
        <v>1</v>
      </c>
      <c r="F3217" s="220" t="n">
        <f aca="false">E3217*SUM(P3217:Q3217)</f>
        <v>5000</v>
      </c>
      <c r="G3217" s="196" t="n">
        <v>1248050</v>
      </c>
      <c r="H3217" s="197" t="n">
        <v>37026.4051851852</v>
      </c>
      <c r="I3217" s="0" t="s">
        <v>1420</v>
      </c>
      <c r="M3217" s="0" t="s">
        <v>927</v>
      </c>
      <c r="N3217" s="0" t="s">
        <v>1371</v>
      </c>
      <c r="O3217" s="0" t="s">
        <v>1435</v>
      </c>
      <c r="P3217" s="198" t="n">
        <v>5000</v>
      </c>
      <c r="S3217" s="0" t="s">
        <v>1343</v>
      </c>
      <c r="T3217" s="0" t="s">
        <v>772</v>
      </c>
      <c r="U3217" s="200" t="n">
        <v>4.295</v>
      </c>
      <c r="V3217" s="0" t="s">
        <v>3029</v>
      </c>
      <c r="W3217" s="0" t="s">
        <v>1424</v>
      </c>
      <c r="X3217" s="0" t="s">
        <v>1425</v>
      </c>
      <c r="Y3217" s="0" t="s">
        <v>1376</v>
      </c>
      <c r="Z3217" s="0" t="s">
        <v>573</v>
      </c>
      <c r="AA3217" s="0" t="n">
        <v>790462</v>
      </c>
      <c r="AB3217" s="197" t="n">
        <v>37027.875</v>
      </c>
      <c r="AC3217" s="197" t="n">
        <v>37027.875</v>
      </c>
    </row>
    <row r="3218" customFormat="false" ht="12.75" hidden="false" customHeight="false" outlineLevel="0" collapsed="false">
      <c r="A3218" s="191" t="str">
        <f aca="false">B3218&amp;" "&amp;C3218&amp;" "&amp;D3218</f>
        <v> Metals Financial</v>
      </c>
      <c r="B3218" s="191" t="str">
        <f aca="false">IF((LEFT(N3218,2)="US"),"US","")</f>
        <v/>
      </c>
      <c r="C3218" s="191" t="str">
        <f aca="false">M3218</f>
        <v>Metals</v>
      </c>
      <c r="D3218" s="191" t="str">
        <f aca="false">IF(ISNUMBER(FIND("Phy",N3218))=TRUE(),"Physical","Financial")</f>
        <v>Financial</v>
      </c>
      <c r="E3218" s="191" t="n">
        <f aca="false">IF(VLOOKUP(S3218,'DD-Lookup'!$J$6:$L$50,3,FALSE())="Monthly",(YEAR(AC3218)-YEAR(AB3218))*12+MONTH(AC3218)-MONTH(AB3218)+1,(AC3218-AB3218+1))</f>
        <v>1</v>
      </c>
      <c r="F3218" s="220" t="n">
        <f aca="false">E3218*SUM(P3218:Q3218)</f>
        <v>10</v>
      </c>
      <c r="G3218" s="196" t="n">
        <v>1248051</v>
      </c>
      <c r="H3218" s="197" t="n">
        <v>37026.4052199074</v>
      </c>
      <c r="I3218" s="0" t="s">
        <v>999</v>
      </c>
      <c r="M3218" s="0" t="s">
        <v>768</v>
      </c>
      <c r="N3218" s="0" t="s">
        <v>906</v>
      </c>
      <c r="O3218" s="0" t="s">
        <v>907</v>
      </c>
      <c r="Q3218" s="198" t="n">
        <v>10</v>
      </c>
      <c r="S3218" s="0" t="s">
        <v>908</v>
      </c>
      <c r="T3218" s="0" t="s">
        <v>772</v>
      </c>
      <c r="U3218" s="200" t="n">
        <v>7300</v>
      </c>
      <c r="V3218" s="0" t="s">
        <v>1184</v>
      </c>
      <c r="W3218" s="0" t="s">
        <v>910</v>
      </c>
      <c r="X3218" s="0" t="s">
        <v>775</v>
      </c>
      <c r="Y3218" s="0" t="s">
        <v>776</v>
      </c>
      <c r="Z3218" s="0" t="s">
        <v>777</v>
      </c>
      <c r="AA3218" s="0" t="n">
        <v>2130042</v>
      </c>
    </row>
    <row r="3219" customFormat="false" ht="12.75" hidden="false" customHeight="false" outlineLevel="0" collapsed="false">
      <c r="A3219" s="191" t="str">
        <f aca="false">B3219&amp;" "&amp;C3219&amp;" "&amp;D3219</f>
        <v>US Natural Gas Physical</v>
      </c>
      <c r="B3219" s="191" t="str">
        <f aca="false">IF((LEFT(N3219,2)="US"),"US","")</f>
        <v>US</v>
      </c>
      <c r="C3219" s="191" t="str">
        <f aca="false">M3219</f>
        <v>Natural Gas</v>
      </c>
      <c r="D3219" s="191" t="str">
        <f aca="false">IF(ISNUMBER(FIND("Phy",N3219))=TRUE(),"Physical","Financial")</f>
        <v>Physical</v>
      </c>
      <c r="E3219" s="191" t="n">
        <f aca="false">IF(VLOOKUP(S3219,'DD-Lookup'!$J$6:$L$50,3,FALSE())="Monthly",(YEAR(AC3219)-YEAR(AB3219))*12+MONTH(AC3219)-MONTH(AB3219)+1,(AC3219-AB3219+1))</f>
        <v>1</v>
      </c>
      <c r="F3219" s="220" t="n">
        <f aca="false">E3219*SUM(P3219:Q3219)</f>
        <v>10000</v>
      </c>
      <c r="G3219" s="196" t="n">
        <v>1248052</v>
      </c>
      <c r="H3219" s="197" t="n">
        <v>37026.4052314815</v>
      </c>
      <c r="I3219" s="0" t="s">
        <v>1430</v>
      </c>
      <c r="M3219" s="0" t="s">
        <v>927</v>
      </c>
      <c r="N3219" s="0" t="s">
        <v>1371</v>
      </c>
      <c r="O3219" s="0" t="s">
        <v>1469</v>
      </c>
      <c r="Q3219" s="198" t="n">
        <v>10000</v>
      </c>
      <c r="S3219" s="0" t="s">
        <v>1343</v>
      </c>
      <c r="T3219" s="0" t="s">
        <v>772</v>
      </c>
      <c r="U3219" s="200" t="n">
        <v>4.395</v>
      </c>
      <c r="V3219" s="0" t="s">
        <v>1559</v>
      </c>
      <c r="W3219" s="0" t="s">
        <v>1459</v>
      </c>
      <c r="X3219" s="0" t="s">
        <v>1460</v>
      </c>
      <c r="Y3219" s="0" t="s">
        <v>1376</v>
      </c>
      <c r="Z3219" s="0" t="s">
        <v>573</v>
      </c>
      <c r="AA3219" s="0" t="n">
        <v>790463</v>
      </c>
      <c r="AB3219" s="197" t="n">
        <v>37027.875</v>
      </c>
      <c r="AC3219" s="197" t="n">
        <v>37027.875</v>
      </c>
    </row>
    <row r="3220" customFormat="false" ht="12.75" hidden="false" customHeight="false" outlineLevel="0" collapsed="false">
      <c r="A3220" s="191" t="str">
        <f aca="false">B3220&amp;" "&amp;C3220&amp;" "&amp;D3220</f>
        <v>US Natural Gas Physical</v>
      </c>
      <c r="B3220" s="191" t="str">
        <f aca="false">IF((LEFT(N3220,2)="US"),"US","")</f>
        <v>US</v>
      </c>
      <c r="C3220" s="191" t="str">
        <f aca="false">M3220</f>
        <v>Natural Gas</v>
      </c>
      <c r="D3220" s="191" t="str">
        <f aca="false">IF(ISNUMBER(FIND("Phy",N3220))=TRUE(),"Physical","Financial")</f>
        <v>Physical</v>
      </c>
      <c r="E3220" s="191" t="n">
        <f aca="false">IF(VLOOKUP(S3220,'DD-Lookup'!$J$6:$L$50,3,FALSE())="Monthly",(YEAR(AC3220)-YEAR(AB3220))*12+MONTH(AC3220)-MONTH(AB3220)+1,(AC3220-AB3220+1))</f>
        <v>1</v>
      </c>
      <c r="F3220" s="220" t="n">
        <f aca="false">E3220*SUM(P3220:Q3220)</f>
        <v>10000</v>
      </c>
      <c r="G3220" s="196" t="n">
        <v>1248053</v>
      </c>
      <c r="H3220" s="197" t="n">
        <v>37026.4053935185</v>
      </c>
      <c r="I3220" s="0" t="s">
        <v>1362</v>
      </c>
      <c r="M3220" s="0" t="s">
        <v>927</v>
      </c>
      <c r="N3220" s="0" t="s">
        <v>1371</v>
      </c>
      <c r="O3220" s="0" t="s">
        <v>2146</v>
      </c>
      <c r="Q3220" s="198" t="n">
        <v>10000</v>
      </c>
      <c r="S3220" s="0" t="s">
        <v>1343</v>
      </c>
      <c r="T3220" s="0" t="s">
        <v>772</v>
      </c>
      <c r="U3220" s="200" t="n">
        <v>4.46</v>
      </c>
      <c r="V3220" s="0" t="s">
        <v>2741</v>
      </c>
      <c r="W3220" s="0" t="s">
        <v>1682</v>
      </c>
      <c r="X3220" s="0" t="s">
        <v>2147</v>
      </c>
      <c r="Y3220" s="0" t="s">
        <v>1376</v>
      </c>
      <c r="Z3220" s="0" t="s">
        <v>573</v>
      </c>
      <c r="AA3220" s="0" t="n">
        <v>790464</v>
      </c>
      <c r="AB3220" s="197" t="n">
        <v>37027.875</v>
      </c>
      <c r="AC3220" s="197" t="n">
        <v>37027.875</v>
      </c>
    </row>
    <row r="3221" customFormat="false" ht="12.75" hidden="false" customHeight="false" outlineLevel="0" collapsed="false">
      <c r="A3221" s="191" t="str">
        <f aca="false">B3221&amp;" "&amp;C3221&amp;" "&amp;D3221</f>
        <v> Metals Financial</v>
      </c>
      <c r="B3221" s="191" t="str">
        <f aca="false">IF((LEFT(N3221,2)="US"),"US","")</f>
        <v/>
      </c>
      <c r="C3221" s="191" t="str">
        <f aca="false">M3221</f>
        <v>Metals</v>
      </c>
      <c r="D3221" s="191" t="str">
        <f aca="false">IF(ISNUMBER(FIND("Phy",N3221))=TRUE(),"Physical","Financial")</f>
        <v>Financial</v>
      </c>
      <c r="E3221" s="191" t="n">
        <f aca="false">IF(VLOOKUP(S3221,'DD-Lookup'!$J$6:$L$50,3,FALSE())="Monthly",(YEAR(AC3221)-YEAR(AB3221))*12+MONTH(AC3221)-MONTH(AB3221)+1,(AC3221-AB3221+1))</f>
        <v>1</v>
      </c>
      <c r="F3221" s="220" t="n">
        <f aca="false">E3221*SUM(P3221:Q3221)</f>
        <v>20</v>
      </c>
      <c r="G3221" s="196" t="n">
        <v>1248054</v>
      </c>
      <c r="H3221" s="197" t="n">
        <v>37026.4054398148</v>
      </c>
      <c r="I3221" s="0" t="s">
        <v>1058</v>
      </c>
      <c r="M3221" s="0" t="s">
        <v>768</v>
      </c>
      <c r="N3221" s="0" t="s">
        <v>769</v>
      </c>
      <c r="O3221" s="0" t="s">
        <v>770</v>
      </c>
      <c r="Q3221" s="198" t="n">
        <v>20</v>
      </c>
      <c r="S3221" s="0" t="s">
        <v>771</v>
      </c>
      <c r="T3221" s="0" t="s">
        <v>772</v>
      </c>
      <c r="U3221" s="200" t="n">
        <v>1677</v>
      </c>
      <c r="V3221" s="0" t="s">
        <v>1059</v>
      </c>
      <c r="W3221" s="0" t="s">
        <v>820</v>
      </c>
      <c r="X3221" s="0" t="s">
        <v>775</v>
      </c>
      <c r="Y3221" s="0" t="s">
        <v>776</v>
      </c>
      <c r="Z3221" s="0" t="s">
        <v>777</v>
      </c>
      <c r="AA3221" s="0" t="n">
        <v>2130046</v>
      </c>
    </row>
    <row r="3222" customFormat="false" ht="12.75" hidden="false" customHeight="false" outlineLevel="0" collapsed="false">
      <c r="A3222" s="191" t="str">
        <f aca="false">B3222&amp;" "&amp;C3222&amp;" "&amp;D3222</f>
        <v> Metals Financial</v>
      </c>
      <c r="B3222" s="191" t="str">
        <f aca="false">IF((LEFT(N3222,2)="US"),"US","")</f>
        <v/>
      </c>
      <c r="C3222" s="191" t="str">
        <f aca="false">M3222</f>
        <v>Metals</v>
      </c>
      <c r="D3222" s="191" t="str">
        <f aca="false">IF(ISNUMBER(FIND("Phy",N3222))=TRUE(),"Physical","Financial")</f>
        <v>Financial</v>
      </c>
      <c r="E3222" s="191" t="n">
        <f aca="false">IF(VLOOKUP(S3222,'DD-Lookup'!$J$6:$L$50,3,FALSE())="Monthly",(YEAR(AC3222)-YEAR(AB3222))*12+MONTH(AC3222)-MONTH(AB3222)+1,(AC3222-AB3222+1))</f>
        <v>1</v>
      </c>
      <c r="F3222" s="220" t="n">
        <f aca="false">E3222*SUM(P3222:Q3222)</f>
        <v>15</v>
      </c>
      <c r="G3222" s="196" t="n">
        <v>1248055</v>
      </c>
      <c r="H3222" s="197" t="n">
        <v>37026.4056597222</v>
      </c>
      <c r="I3222" s="0" t="s">
        <v>898</v>
      </c>
      <c r="M3222" s="0" t="s">
        <v>768</v>
      </c>
      <c r="N3222" s="0" t="s">
        <v>870</v>
      </c>
      <c r="O3222" s="0" t="s">
        <v>871</v>
      </c>
      <c r="Q3222" s="198" t="n">
        <v>15</v>
      </c>
      <c r="S3222" s="0" t="s">
        <v>771</v>
      </c>
      <c r="T3222" s="0" t="s">
        <v>772</v>
      </c>
      <c r="U3222" s="200" t="n">
        <v>1514</v>
      </c>
      <c r="V3222" s="0" t="s">
        <v>925</v>
      </c>
      <c r="W3222" s="0" t="s">
        <v>820</v>
      </c>
      <c r="X3222" s="0" t="s">
        <v>775</v>
      </c>
      <c r="Y3222" s="0" t="s">
        <v>776</v>
      </c>
      <c r="Z3222" s="0" t="s">
        <v>777</v>
      </c>
      <c r="AA3222" s="0" t="n">
        <v>2130048</v>
      </c>
    </row>
    <row r="3223" customFormat="false" ht="12.75" hidden="false" customHeight="false" outlineLevel="0" collapsed="false">
      <c r="A3223" s="191" t="str">
        <f aca="false">B3223&amp;" "&amp;C3223&amp;" "&amp;D3223</f>
        <v>US Natural Gas Physical</v>
      </c>
      <c r="B3223" s="191" t="str">
        <f aca="false">IF((LEFT(N3223,2)="US"),"US","")</f>
        <v>US</v>
      </c>
      <c r="C3223" s="191" t="str">
        <f aca="false">M3223</f>
        <v>Natural Gas</v>
      </c>
      <c r="D3223" s="191" t="str">
        <f aca="false">IF(ISNUMBER(FIND("Phy",N3223))=TRUE(),"Physical","Financial")</f>
        <v>Physical</v>
      </c>
      <c r="E3223" s="191" t="n">
        <f aca="false">IF(VLOOKUP(S3223,'DD-Lookup'!$J$6:$L$50,3,FALSE())="Monthly",(YEAR(AC3223)-YEAR(AB3223))*12+MONTH(AC3223)-MONTH(AB3223)+1,(AC3223-AB3223+1))</f>
        <v>1</v>
      </c>
      <c r="F3223" s="220" t="n">
        <f aca="false">E3223*SUM(P3223:Q3223)</f>
        <v>4380</v>
      </c>
      <c r="G3223" s="196" t="n">
        <v>1248056</v>
      </c>
      <c r="H3223" s="197" t="n">
        <v>37026.4059259259</v>
      </c>
      <c r="I3223" s="0" t="s">
        <v>1734</v>
      </c>
      <c r="M3223" s="0" t="s">
        <v>927</v>
      </c>
      <c r="N3223" s="0" t="s">
        <v>1371</v>
      </c>
      <c r="O3223" s="0" t="s">
        <v>1651</v>
      </c>
      <c r="Q3223" s="198" t="n">
        <v>4380</v>
      </c>
      <c r="S3223" s="0" t="s">
        <v>1343</v>
      </c>
      <c r="T3223" s="0" t="s">
        <v>772</v>
      </c>
      <c r="U3223" s="200" t="n">
        <v>4.825</v>
      </c>
      <c r="V3223" s="0" t="s">
        <v>2957</v>
      </c>
      <c r="W3223" s="0" t="s">
        <v>1635</v>
      </c>
      <c r="X3223" s="0" t="s">
        <v>1636</v>
      </c>
      <c r="Y3223" s="0" t="s">
        <v>1376</v>
      </c>
      <c r="Z3223" s="0" t="s">
        <v>573</v>
      </c>
      <c r="AA3223" s="0" t="n">
        <v>790466</v>
      </c>
      <c r="AB3223" s="197" t="n">
        <v>37027.875</v>
      </c>
      <c r="AC3223" s="197" t="n">
        <v>37027.875</v>
      </c>
    </row>
    <row r="3224" customFormat="false" ht="12.75" hidden="false" customHeight="false" outlineLevel="0" collapsed="false">
      <c r="A3224" s="191" t="str">
        <f aca="false">B3224&amp;" "&amp;C3224&amp;" "&amp;D3224</f>
        <v> Natural Gas Physical</v>
      </c>
      <c r="B3224" s="191" t="str">
        <f aca="false">IF((LEFT(N3224,2)="US"),"US","")</f>
        <v/>
      </c>
      <c r="C3224" s="191" t="str">
        <f aca="false">M3224</f>
        <v>Natural Gas</v>
      </c>
      <c r="D3224" s="191" t="str">
        <f aca="false">IF(ISNUMBER(FIND("Phy",N3224))=TRUE(),"Physical","Financial")</f>
        <v>Physical</v>
      </c>
      <c r="E3224" s="191" t="n">
        <f aca="false">IF(VLOOKUP(S3224,'DD-Lookup'!$J$6:$L$50,3,FALSE())="Monthly",(YEAR(AC3224)-YEAR(AB3224))*12+MONTH(AC3224)-MONTH(AB3224)+1,(AC3224-AB3224+1))</f>
        <v>1</v>
      </c>
      <c r="F3224" s="220" t="n">
        <f aca="false">E3224*SUM(P3224:Q3224)</f>
        <v>10000</v>
      </c>
      <c r="G3224" s="196" t="n">
        <v>1248057</v>
      </c>
      <c r="H3224" s="197" t="n">
        <v>37026.4061226852</v>
      </c>
      <c r="I3224" s="0" t="s">
        <v>1406</v>
      </c>
      <c r="M3224" s="0" t="s">
        <v>927</v>
      </c>
      <c r="N3224" s="0" t="s">
        <v>1448</v>
      </c>
      <c r="O3224" s="0" t="s">
        <v>1449</v>
      </c>
      <c r="Q3224" s="198" t="n">
        <v>10000</v>
      </c>
      <c r="S3224" s="0" t="s">
        <v>1343</v>
      </c>
      <c r="T3224" s="0" t="s">
        <v>772</v>
      </c>
      <c r="U3224" s="200" t="n">
        <v>4.67</v>
      </c>
      <c r="V3224" s="0" t="s">
        <v>1450</v>
      </c>
      <c r="W3224" s="0" t="s">
        <v>1451</v>
      </c>
      <c r="X3224" s="0" t="s">
        <v>1452</v>
      </c>
      <c r="Y3224" s="0" t="s">
        <v>1376</v>
      </c>
      <c r="Z3224" s="0" t="s">
        <v>573</v>
      </c>
      <c r="AA3224" s="0" t="n">
        <v>790467</v>
      </c>
      <c r="AB3224" s="197" t="n">
        <v>37027.875</v>
      </c>
      <c r="AC3224" s="197" t="n">
        <v>37027.875</v>
      </c>
    </row>
    <row r="3225" customFormat="false" ht="12.75" hidden="false" customHeight="false" outlineLevel="0" collapsed="false">
      <c r="A3225" s="191" t="str">
        <f aca="false">B3225&amp;" "&amp;C3225&amp;" "&amp;D3225</f>
        <v>US Natural Gas Financial</v>
      </c>
      <c r="B3225" s="191" t="str">
        <f aca="false">IF((LEFT(N3225,2)="US"),"US","")</f>
        <v>US</v>
      </c>
      <c r="C3225" s="191" t="str">
        <f aca="false">M3225</f>
        <v>Natural Gas</v>
      </c>
      <c r="D3225" s="191" t="str">
        <f aca="false">IF(ISNUMBER(FIND("Phy",N3225))=TRUE(),"Physical","Financial")</f>
        <v>Financial</v>
      </c>
      <c r="E3225" s="191" t="n">
        <f aca="false">IF(VLOOKUP(S3225,'DD-Lookup'!$J$6:$L$50,3,FALSE())="Monthly",(YEAR(AC3225)-YEAR(AB3225))*12+MONTH(AC3225)-MONTH(AB3225)+1,(AC3225-AB3225+1))</f>
        <v>31</v>
      </c>
      <c r="F3225" s="220" t="n">
        <f aca="false">E3225*SUM(P3225:Q3225)</f>
        <v>465000</v>
      </c>
      <c r="G3225" s="196" t="n">
        <v>1248058</v>
      </c>
      <c r="H3225" s="197" t="n">
        <v>37026.4061342593</v>
      </c>
      <c r="I3225" s="0" t="s">
        <v>1306</v>
      </c>
      <c r="M3225" s="0" t="s">
        <v>927</v>
      </c>
      <c r="N3225" s="0" t="s">
        <v>1341</v>
      </c>
      <c r="O3225" s="0" t="s">
        <v>1365</v>
      </c>
      <c r="Q3225" s="198" t="n">
        <v>15000</v>
      </c>
      <c r="S3225" s="0" t="s">
        <v>1343</v>
      </c>
      <c r="T3225" s="0" t="s">
        <v>772</v>
      </c>
      <c r="U3225" s="200" t="n">
        <v>4.6325</v>
      </c>
      <c r="V3225" s="0" t="s">
        <v>3031</v>
      </c>
      <c r="W3225" s="0" t="s">
        <v>1345</v>
      </c>
      <c r="X3225" s="0" t="s">
        <v>1346</v>
      </c>
      <c r="Y3225" s="0" t="s">
        <v>893</v>
      </c>
      <c r="Z3225" s="0" t="s">
        <v>573</v>
      </c>
      <c r="AA3225" s="0" t="s">
        <v>3034</v>
      </c>
      <c r="AB3225" s="197" t="n">
        <v>37104.875</v>
      </c>
      <c r="AC3225" s="197" t="n">
        <v>37134.875</v>
      </c>
      <c r="AD3225" s="0" t="n">
        <f aca="false">(AC3225-AB3225+1)*SUM(P3225:Q3225)</f>
        <v>465000</v>
      </c>
    </row>
    <row r="3226" customFormat="false" ht="12.75" hidden="false" customHeight="false" outlineLevel="0" collapsed="false">
      <c r="A3226" s="191" t="str">
        <f aca="false">B3226&amp;" "&amp;C3226&amp;" "&amp;D3226</f>
        <v>US Natural Gas Financial</v>
      </c>
      <c r="B3226" s="191" t="str">
        <f aca="false">IF((LEFT(N3226,2)="US"),"US","")</f>
        <v>US</v>
      </c>
      <c r="C3226" s="191" t="str">
        <f aca="false">M3226</f>
        <v>Natural Gas</v>
      </c>
      <c r="D3226" s="191" t="str">
        <f aca="false">IF(ISNUMBER(FIND("Phy",N3226))=TRUE(),"Physical","Financial")</f>
        <v>Financial</v>
      </c>
      <c r="E3226" s="191" t="n">
        <f aca="false">IF(VLOOKUP(S3226,'DD-Lookup'!$J$6:$L$50,3,FALSE())="Monthly",(YEAR(AC3226)-YEAR(AB3226))*12+MONTH(AC3226)-MONTH(AB3226)+1,(AC3226-AB3226+1))</f>
        <v>153</v>
      </c>
      <c r="F3226" s="220" t="n">
        <f aca="false">E3226*SUM(P3226:Q3226)</f>
        <v>765000</v>
      </c>
      <c r="G3226" s="196" t="n">
        <v>1248061</v>
      </c>
      <c r="H3226" s="197" t="n">
        <v>37026.4062615741</v>
      </c>
      <c r="I3226" s="0" t="s">
        <v>2477</v>
      </c>
      <c r="M3226" s="0" t="s">
        <v>927</v>
      </c>
      <c r="N3226" s="0" t="s">
        <v>1341</v>
      </c>
      <c r="O3226" s="0" t="s">
        <v>1526</v>
      </c>
      <c r="Q3226" s="198" t="n">
        <v>5000</v>
      </c>
      <c r="S3226" s="0" t="s">
        <v>1343</v>
      </c>
      <c r="T3226" s="0" t="s">
        <v>772</v>
      </c>
      <c r="U3226" s="200" t="n">
        <v>4.6</v>
      </c>
      <c r="V3226" s="0" t="s">
        <v>2946</v>
      </c>
      <c r="W3226" s="0" t="s">
        <v>1345</v>
      </c>
      <c r="X3226" s="0" t="s">
        <v>1346</v>
      </c>
      <c r="Y3226" s="0" t="s">
        <v>893</v>
      </c>
      <c r="Z3226" s="0" t="s">
        <v>573</v>
      </c>
      <c r="AA3226" s="0" t="s">
        <v>3035</v>
      </c>
      <c r="AB3226" s="197" t="n">
        <v>37043</v>
      </c>
      <c r="AC3226" s="197" t="n">
        <v>37195</v>
      </c>
      <c r="AD3226" s="0" t="n">
        <f aca="false">(AC3226-AB3226+1)*SUM(P3226:Q3226)</f>
        <v>765000</v>
      </c>
    </row>
    <row r="3227" customFormat="false" ht="12.75" hidden="false" customHeight="false" outlineLevel="0" collapsed="false">
      <c r="A3227" s="191" t="str">
        <f aca="false">B3227&amp;" "&amp;C3227&amp;" "&amp;D3227</f>
        <v> Metals Financial</v>
      </c>
      <c r="B3227" s="191" t="str">
        <f aca="false">IF((LEFT(N3227,2)="US"),"US","")</f>
        <v/>
      </c>
      <c r="C3227" s="191" t="str">
        <f aca="false">M3227</f>
        <v>Metals</v>
      </c>
      <c r="D3227" s="191" t="str">
        <f aca="false">IF(ISNUMBER(FIND("Phy",N3227))=TRUE(),"Physical","Financial")</f>
        <v>Financial</v>
      </c>
      <c r="E3227" s="191" t="n">
        <f aca="false">IF(VLOOKUP(S3227,'DD-Lookup'!$J$6:$L$50,3,FALSE())="Monthly",(YEAR(AC3227)-YEAR(AB3227))*12+MONTH(AC3227)-MONTH(AB3227)+1,(AC3227-AB3227+1))</f>
        <v>1</v>
      </c>
      <c r="F3227" s="220" t="n">
        <f aca="false">E3227*SUM(P3227:Q3227)</f>
        <v>20</v>
      </c>
      <c r="G3227" s="196" t="n">
        <v>1248062</v>
      </c>
      <c r="H3227" s="197" t="n">
        <v>37026.4062962963</v>
      </c>
      <c r="I3227" s="0" t="s">
        <v>3036</v>
      </c>
      <c r="M3227" s="0" t="s">
        <v>768</v>
      </c>
      <c r="N3227" s="0" t="s">
        <v>769</v>
      </c>
      <c r="O3227" s="0" t="s">
        <v>770</v>
      </c>
      <c r="Q3227" s="198" t="n">
        <v>20</v>
      </c>
      <c r="S3227" s="0" t="s">
        <v>771</v>
      </c>
      <c r="T3227" s="0" t="s">
        <v>772</v>
      </c>
      <c r="U3227" s="200" t="n">
        <v>1678</v>
      </c>
      <c r="V3227" s="0" t="s">
        <v>3037</v>
      </c>
      <c r="W3227" s="0" t="s">
        <v>820</v>
      </c>
      <c r="X3227" s="0" t="s">
        <v>775</v>
      </c>
      <c r="Y3227" s="0" t="s">
        <v>776</v>
      </c>
      <c r="Z3227" s="0" t="s">
        <v>777</v>
      </c>
      <c r="AA3227" s="0" t="n">
        <v>2130052</v>
      </c>
    </row>
    <row r="3228" customFormat="false" ht="12.75" hidden="false" customHeight="false" outlineLevel="0" collapsed="false">
      <c r="A3228" s="191" t="str">
        <f aca="false">B3228&amp;" "&amp;C3228&amp;" "&amp;D3228</f>
        <v>US Natural Gas Physical</v>
      </c>
      <c r="B3228" s="191" t="str">
        <f aca="false">IF((LEFT(N3228,2)="US"),"US","")</f>
        <v>US</v>
      </c>
      <c r="C3228" s="191" t="str">
        <f aca="false">M3228</f>
        <v>Natural Gas</v>
      </c>
      <c r="D3228" s="191" t="str">
        <f aca="false">IF(ISNUMBER(FIND("Phy",N3228))=TRUE(),"Physical","Financial")</f>
        <v>Physical</v>
      </c>
      <c r="E3228" s="191" t="n">
        <f aca="false">IF(VLOOKUP(S3228,'DD-Lookup'!$J$6:$L$50,3,FALSE())="Monthly",(YEAR(AC3228)-YEAR(AB3228))*12+MONTH(AC3228)-MONTH(AB3228)+1,(AC3228-AB3228+1))</f>
        <v>1</v>
      </c>
      <c r="F3228" s="220" t="n">
        <f aca="false">E3228*SUM(P3228:Q3228)</f>
        <v>10000</v>
      </c>
      <c r="G3228" s="196" t="n">
        <v>1248063</v>
      </c>
      <c r="H3228" s="197" t="n">
        <v>37026.4063078704</v>
      </c>
      <c r="I3228" s="0" t="s">
        <v>1377</v>
      </c>
      <c r="M3228" s="0" t="s">
        <v>927</v>
      </c>
      <c r="N3228" s="0" t="s">
        <v>1371</v>
      </c>
      <c r="O3228" s="0" t="s">
        <v>1372</v>
      </c>
      <c r="Q3228" s="198" t="n">
        <v>10000</v>
      </c>
      <c r="S3228" s="0" t="s">
        <v>1343</v>
      </c>
      <c r="T3228" s="0" t="s">
        <v>772</v>
      </c>
      <c r="U3228" s="200" t="n">
        <v>4.5325</v>
      </c>
      <c r="V3228" s="0" t="s">
        <v>1458</v>
      </c>
      <c r="W3228" s="0" t="s">
        <v>1374</v>
      </c>
      <c r="X3228" s="0" t="s">
        <v>1375</v>
      </c>
      <c r="Y3228" s="0" t="s">
        <v>1376</v>
      </c>
      <c r="Z3228" s="0" t="s">
        <v>573</v>
      </c>
      <c r="AA3228" s="0" t="n">
        <v>790468</v>
      </c>
      <c r="AB3228" s="197" t="n">
        <v>37027.875</v>
      </c>
      <c r="AC3228" s="197" t="n">
        <v>37027.875</v>
      </c>
    </row>
    <row r="3229" customFormat="false" ht="12.75" hidden="false" customHeight="false" outlineLevel="0" collapsed="false">
      <c r="A3229" s="191" t="str">
        <f aca="false">B3229&amp;" "&amp;C3229&amp;" "&amp;D3229</f>
        <v>US Natural Gas Physical</v>
      </c>
      <c r="B3229" s="191" t="str">
        <f aca="false">IF((LEFT(N3229,2)="US"),"US","")</f>
        <v>US</v>
      </c>
      <c r="C3229" s="191" t="str">
        <f aca="false">M3229</f>
        <v>Natural Gas</v>
      </c>
      <c r="D3229" s="191" t="str">
        <f aca="false">IF(ISNUMBER(FIND("Phy",N3229))=TRUE(),"Physical","Financial")</f>
        <v>Physical</v>
      </c>
      <c r="E3229" s="191" t="n">
        <f aca="false">IF(VLOOKUP(S3229,'DD-Lookup'!$J$6:$L$50,3,FALSE())="Monthly",(YEAR(AC3229)-YEAR(AB3229))*12+MONTH(AC3229)-MONTH(AB3229)+1,(AC3229-AB3229+1))</f>
        <v>1</v>
      </c>
      <c r="F3229" s="220" t="n">
        <f aca="false">E3229*SUM(P3229:Q3229)</f>
        <v>10000</v>
      </c>
      <c r="G3229" s="196" t="n">
        <v>1248064</v>
      </c>
      <c r="H3229" s="197" t="n">
        <v>37026.4063657407</v>
      </c>
      <c r="I3229" s="0" t="s">
        <v>1362</v>
      </c>
      <c r="M3229" s="0" t="s">
        <v>927</v>
      </c>
      <c r="N3229" s="0" t="s">
        <v>1371</v>
      </c>
      <c r="O3229" s="0" t="s">
        <v>1566</v>
      </c>
      <c r="Q3229" s="198" t="n">
        <v>10000</v>
      </c>
      <c r="S3229" s="0" t="s">
        <v>1343</v>
      </c>
      <c r="T3229" s="0" t="s">
        <v>772</v>
      </c>
      <c r="U3229" s="200" t="n">
        <v>4.435</v>
      </c>
      <c r="V3229" s="0" t="s">
        <v>3038</v>
      </c>
      <c r="W3229" s="0" t="s">
        <v>1567</v>
      </c>
      <c r="X3229" s="0" t="s">
        <v>1568</v>
      </c>
      <c r="Y3229" s="0" t="s">
        <v>1376</v>
      </c>
      <c r="Z3229" s="0" t="s">
        <v>573</v>
      </c>
      <c r="AA3229" s="0" t="n">
        <v>790469</v>
      </c>
      <c r="AB3229" s="197" t="n">
        <v>37027.875</v>
      </c>
      <c r="AC3229" s="197" t="n">
        <v>37027.875</v>
      </c>
    </row>
    <row r="3230" customFormat="false" ht="12.75" hidden="false" customHeight="false" outlineLevel="0" collapsed="false">
      <c r="A3230" s="191" t="str">
        <f aca="false">B3230&amp;" "&amp;C3230&amp;" "&amp;D3230</f>
        <v>US Natural Gas Physical</v>
      </c>
      <c r="B3230" s="191" t="str">
        <f aca="false">IF((LEFT(N3230,2)="US"),"US","")</f>
        <v>US</v>
      </c>
      <c r="C3230" s="191" t="str">
        <f aca="false">M3230</f>
        <v>Natural Gas</v>
      </c>
      <c r="D3230" s="191" t="str">
        <f aca="false">IF(ISNUMBER(FIND("Phy",N3230))=TRUE(),"Physical","Financial")</f>
        <v>Physical</v>
      </c>
      <c r="E3230" s="191" t="n">
        <f aca="false">IF(VLOOKUP(S3230,'DD-Lookup'!$J$6:$L$50,3,FALSE())="Monthly",(YEAR(AC3230)-YEAR(AB3230))*12+MONTH(AC3230)-MONTH(AB3230)+1,(AC3230-AB3230+1))</f>
        <v>1</v>
      </c>
      <c r="F3230" s="220" t="n">
        <f aca="false">E3230*SUM(P3230:Q3230)</f>
        <v>10000</v>
      </c>
      <c r="G3230" s="196" t="n">
        <v>1248065</v>
      </c>
      <c r="H3230" s="197" t="n">
        <v>37026.4063773148</v>
      </c>
      <c r="I3230" s="0" t="s">
        <v>1584</v>
      </c>
      <c r="M3230" s="0" t="s">
        <v>927</v>
      </c>
      <c r="N3230" s="0" t="s">
        <v>1371</v>
      </c>
      <c r="O3230" s="0" t="s">
        <v>2095</v>
      </c>
      <c r="P3230" s="198" t="n">
        <v>10000</v>
      </c>
      <c r="S3230" s="0" t="s">
        <v>1343</v>
      </c>
      <c r="T3230" s="0" t="s">
        <v>772</v>
      </c>
      <c r="U3230" s="200" t="n">
        <v>4.675</v>
      </c>
      <c r="V3230" s="0" t="s">
        <v>1586</v>
      </c>
      <c r="W3230" s="0" t="s">
        <v>1587</v>
      </c>
      <c r="X3230" s="0" t="s">
        <v>1588</v>
      </c>
      <c r="Y3230" s="0" t="s">
        <v>1376</v>
      </c>
      <c r="Z3230" s="0" t="s">
        <v>573</v>
      </c>
      <c r="AA3230" s="0" t="n">
        <v>790470</v>
      </c>
      <c r="AB3230" s="197" t="n">
        <v>37027.875</v>
      </c>
      <c r="AC3230" s="197" t="n">
        <v>37027.875</v>
      </c>
    </row>
    <row r="3231" customFormat="false" ht="12.75" hidden="false" customHeight="false" outlineLevel="0" collapsed="false">
      <c r="A3231" s="191" t="str">
        <f aca="false">B3231&amp;" "&amp;C3231&amp;" "&amp;D3231</f>
        <v>US Natural Gas Financial</v>
      </c>
      <c r="B3231" s="191" t="str">
        <f aca="false">IF((LEFT(N3231,2)="US"),"US","")</f>
        <v>US</v>
      </c>
      <c r="C3231" s="191" t="str">
        <f aca="false">M3231</f>
        <v>Natural Gas</v>
      </c>
      <c r="D3231" s="191" t="str">
        <f aca="false">IF(ISNUMBER(FIND("Phy",N3231))=TRUE(),"Physical","Financial")</f>
        <v>Financial</v>
      </c>
      <c r="E3231" s="191" t="n">
        <f aca="false">IF(VLOOKUP(S3231,'DD-Lookup'!$J$6:$L$50,3,FALSE())="Monthly",(YEAR(AC3231)-YEAR(AB3231))*12+MONTH(AC3231)-MONTH(AB3231)+1,(AC3231-AB3231+1))</f>
        <v>30</v>
      </c>
      <c r="F3231" s="220" t="n">
        <f aca="false">E3231*SUM(P3231:Q3231)</f>
        <v>300000</v>
      </c>
      <c r="G3231" s="196" t="n">
        <v>1248066</v>
      </c>
      <c r="H3231" s="197" t="n">
        <v>37026.406412037</v>
      </c>
      <c r="I3231" s="0" t="s">
        <v>1420</v>
      </c>
      <c r="M3231" s="0" t="s">
        <v>927</v>
      </c>
      <c r="N3231" s="0" t="s">
        <v>1341</v>
      </c>
      <c r="O3231" s="0" t="s">
        <v>1342</v>
      </c>
      <c r="P3231" s="198" t="n">
        <v>10000</v>
      </c>
      <c r="S3231" s="0" t="s">
        <v>1343</v>
      </c>
      <c r="T3231" s="0" t="s">
        <v>772</v>
      </c>
      <c r="U3231" s="200" t="n">
        <v>4.495</v>
      </c>
      <c r="V3231" s="0" t="s">
        <v>1426</v>
      </c>
      <c r="W3231" s="0" t="s">
        <v>1345</v>
      </c>
      <c r="X3231" s="0" t="s">
        <v>1346</v>
      </c>
      <c r="Y3231" s="0" t="s">
        <v>893</v>
      </c>
      <c r="Z3231" s="0" t="s">
        <v>573</v>
      </c>
      <c r="AA3231" s="0" t="s">
        <v>3039</v>
      </c>
      <c r="AB3231" s="197" t="n">
        <v>37043.875</v>
      </c>
      <c r="AC3231" s="197" t="n">
        <v>37072.875</v>
      </c>
      <c r="AD3231" s="0" t="n">
        <f aca="false">(AC3231-AB3231+1)*SUM(P3231:Q3231)</f>
        <v>300000</v>
      </c>
    </row>
    <row r="3232" customFormat="false" ht="12.75" hidden="false" customHeight="false" outlineLevel="0" collapsed="false">
      <c r="A3232" s="191" t="str">
        <f aca="false">B3232&amp;" "&amp;C3232&amp;" "&amp;D3232</f>
        <v> Crude Financial</v>
      </c>
      <c r="B3232" s="191" t="str">
        <f aca="false">IF((LEFT(N3232,2)="US"),"US","")</f>
        <v/>
      </c>
      <c r="C3232" s="191" t="str">
        <f aca="false">M3232</f>
        <v>Crude</v>
      </c>
      <c r="D3232" s="191" t="str">
        <f aca="false">IF(ISNUMBER(FIND("Phy",N3232))=TRUE(),"Physical","Financial")</f>
        <v>Financial</v>
      </c>
      <c r="E3232" s="191" t="n">
        <f aca="false">IF(VLOOKUP(S3232,'DD-Lookup'!$J$6:$L$50,3,FALSE())="Monthly",(YEAR(AC3232)-YEAR(AB3232))*12+MONTH(AC3232)-MONTH(AB3232)+1,(AC3232-AB3232+1))</f>
        <v>1</v>
      </c>
      <c r="F3232" s="220" t="n">
        <f aca="false">E3232*SUM(P3232:Q3232)</f>
        <v>100000</v>
      </c>
      <c r="G3232" s="196" t="n">
        <v>1248067</v>
      </c>
      <c r="H3232" s="197" t="n">
        <v>37026.4065625</v>
      </c>
      <c r="I3232" s="0" t="s">
        <v>616</v>
      </c>
      <c r="M3232" s="0" t="s">
        <v>60</v>
      </c>
      <c r="N3232" s="0" t="s">
        <v>2980</v>
      </c>
      <c r="O3232" s="0" t="s">
        <v>3040</v>
      </c>
      <c r="P3232" s="198" t="n">
        <v>100000</v>
      </c>
      <c r="S3232" s="0" t="s">
        <v>889</v>
      </c>
      <c r="T3232" s="0" t="s">
        <v>772</v>
      </c>
      <c r="U3232" s="200" t="n">
        <v>-0.15</v>
      </c>
      <c r="V3232" s="0" t="s">
        <v>3041</v>
      </c>
      <c r="W3232" s="0" t="s">
        <v>2983</v>
      </c>
      <c r="X3232" s="0" t="s">
        <v>2984</v>
      </c>
      <c r="Y3232" s="0" t="s">
        <v>893</v>
      </c>
      <c r="Z3232" s="0" t="s">
        <v>1033</v>
      </c>
      <c r="AA3232" s="0" t="s">
        <v>3042</v>
      </c>
      <c r="AB3232" s="197" t="n">
        <v>37043</v>
      </c>
      <c r="AC3232" s="197" t="n">
        <v>37072</v>
      </c>
    </row>
    <row r="3233" customFormat="false" ht="12.75" hidden="false" customHeight="false" outlineLevel="0" collapsed="false">
      <c r="A3233" s="191" t="str">
        <f aca="false">B3233&amp;" "&amp;C3233&amp;" "&amp;D3233</f>
        <v>US Natural Gas Physical</v>
      </c>
      <c r="B3233" s="191" t="str">
        <f aca="false">IF((LEFT(N3233,2)="US"),"US","")</f>
        <v>US</v>
      </c>
      <c r="C3233" s="191" t="str">
        <f aca="false">M3233</f>
        <v>Natural Gas</v>
      </c>
      <c r="D3233" s="191" t="str">
        <f aca="false">IF(ISNUMBER(FIND("Phy",N3233))=TRUE(),"Physical","Financial")</f>
        <v>Physical</v>
      </c>
      <c r="E3233" s="191" t="n">
        <f aca="false">IF(VLOOKUP(S3233,'DD-Lookup'!$J$6:$L$50,3,FALSE())="Monthly",(YEAR(AC3233)-YEAR(AB3233))*12+MONTH(AC3233)-MONTH(AB3233)+1,(AC3233-AB3233+1))</f>
        <v>1</v>
      </c>
      <c r="F3233" s="220" t="n">
        <f aca="false">E3233*SUM(P3233:Q3233)</f>
        <v>3837</v>
      </c>
      <c r="G3233" s="196" t="n">
        <v>1248068</v>
      </c>
      <c r="H3233" s="197" t="n">
        <v>37026.4065625</v>
      </c>
      <c r="I3233" s="0" t="s">
        <v>625</v>
      </c>
      <c r="M3233" s="0" t="s">
        <v>927</v>
      </c>
      <c r="N3233" s="0" t="s">
        <v>1371</v>
      </c>
      <c r="O3233" s="0" t="s">
        <v>1457</v>
      </c>
      <c r="Q3233" s="198" t="n">
        <v>3837</v>
      </c>
      <c r="S3233" s="0" t="s">
        <v>1343</v>
      </c>
      <c r="T3233" s="0" t="s">
        <v>772</v>
      </c>
      <c r="U3233" s="200" t="n">
        <v>4.405</v>
      </c>
      <c r="V3233" s="0" t="s">
        <v>2449</v>
      </c>
      <c r="W3233" s="0" t="s">
        <v>1459</v>
      </c>
      <c r="X3233" s="0" t="s">
        <v>1460</v>
      </c>
      <c r="Y3233" s="0" t="s">
        <v>1376</v>
      </c>
      <c r="Z3233" s="0" t="s">
        <v>573</v>
      </c>
      <c r="AA3233" s="0" t="n">
        <v>790471</v>
      </c>
      <c r="AB3233" s="197" t="n">
        <v>37027.875</v>
      </c>
      <c r="AC3233" s="197" t="n">
        <v>37027.875</v>
      </c>
    </row>
    <row r="3234" customFormat="false" ht="12.75" hidden="false" customHeight="false" outlineLevel="0" collapsed="false">
      <c r="A3234" s="191" t="str">
        <f aca="false">B3234&amp;" "&amp;C3234&amp;" "&amp;D3234</f>
        <v>US Natural Gas Physical</v>
      </c>
      <c r="B3234" s="191" t="str">
        <f aca="false">IF((LEFT(N3234,2)="US"),"US","")</f>
        <v>US</v>
      </c>
      <c r="C3234" s="191" t="str">
        <f aca="false">M3234</f>
        <v>Natural Gas</v>
      </c>
      <c r="D3234" s="191" t="str">
        <f aca="false">IF(ISNUMBER(FIND("Phy",N3234))=TRUE(),"Physical","Financial")</f>
        <v>Physical</v>
      </c>
      <c r="E3234" s="191" t="n">
        <f aca="false">IF(VLOOKUP(S3234,'DD-Lookup'!$J$6:$L$50,3,FALSE())="Monthly",(YEAR(AC3234)-YEAR(AB3234))*12+MONTH(AC3234)-MONTH(AB3234)+1,(AC3234-AB3234+1))</f>
        <v>1</v>
      </c>
      <c r="F3234" s="220" t="n">
        <f aca="false">E3234*SUM(P3234:Q3234)</f>
        <v>10000</v>
      </c>
      <c r="G3234" s="196" t="n">
        <v>1248069</v>
      </c>
      <c r="H3234" s="197" t="n">
        <v>37026.4065740741</v>
      </c>
      <c r="I3234" s="0" t="s">
        <v>2343</v>
      </c>
      <c r="M3234" s="0" t="s">
        <v>927</v>
      </c>
      <c r="N3234" s="0" t="s">
        <v>1371</v>
      </c>
      <c r="O3234" s="0" t="s">
        <v>1684</v>
      </c>
      <c r="Q3234" s="198" t="n">
        <v>10000</v>
      </c>
      <c r="S3234" s="0" t="s">
        <v>1343</v>
      </c>
      <c r="T3234" s="0" t="s">
        <v>772</v>
      </c>
      <c r="U3234" s="200" t="n">
        <v>4.32</v>
      </c>
      <c r="V3234" s="0" t="s">
        <v>2392</v>
      </c>
      <c r="W3234" s="0" t="s">
        <v>1682</v>
      </c>
      <c r="X3234" s="0" t="s">
        <v>1683</v>
      </c>
      <c r="Y3234" s="0" t="s">
        <v>1376</v>
      </c>
      <c r="Z3234" s="0" t="s">
        <v>573</v>
      </c>
      <c r="AA3234" s="0" t="n">
        <v>790472</v>
      </c>
      <c r="AB3234" s="197" t="n">
        <v>37027.875</v>
      </c>
      <c r="AC3234" s="197" t="n">
        <v>37027.875</v>
      </c>
    </row>
    <row r="3235" customFormat="false" ht="12.75" hidden="false" customHeight="false" outlineLevel="0" collapsed="false">
      <c r="A3235" s="191" t="str">
        <f aca="false">B3235&amp;" "&amp;C3235&amp;" "&amp;D3235</f>
        <v>US Natural Gas Physical</v>
      </c>
      <c r="B3235" s="191" t="str">
        <f aca="false">IF((LEFT(N3235,2)="US"),"US","")</f>
        <v>US</v>
      </c>
      <c r="C3235" s="191" t="str">
        <f aca="false">M3235</f>
        <v>Natural Gas</v>
      </c>
      <c r="D3235" s="191" t="str">
        <f aca="false">IF(ISNUMBER(FIND("Phy",N3235))=TRUE(),"Physical","Financial")</f>
        <v>Physical</v>
      </c>
      <c r="E3235" s="191" t="n">
        <f aca="false">IF(VLOOKUP(S3235,'DD-Lookup'!$J$6:$L$50,3,FALSE())="Monthly",(YEAR(AC3235)-YEAR(AB3235))*12+MONTH(AC3235)-MONTH(AB3235)+1,(AC3235-AB3235+1))</f>
        <v>1</v>
      </c>
      <c r="F3235" s="220" t="n">
        <f aca="false">E3235*SUM(P3235:Q3235)</f>
        <v>10000</v>
      </c>
      <c r="G3235" s="196" t="n">
        <v>1248070</v>
      </c>
      <c r="H3235" s="197" t="n">
        <v>37026.4066087963</v>
      </c>
      <c r="I3235" s="0" t="s">
        <v>1788</v>
      </c>
      <c r="M3235" s="0" t="s">
        <v>927</v>
      </c>
      <c r="N3235" s="0" t="s">
        <v>1371</v>
      </c>
      <c r="O3235" s="0" t="s">
        <v>1372</v>
      </c>
      <c r="Q3235" s="198" t="n">
        <v>10000</v>
      </c>
      <c r="S3235" s="0" t="s">
        <v>1343</v>
      </c>
      <c r="T3235" s="0" t="s">
        <v>772</v>
      </c>
      <c r="U3235" s="200" t="n">
        <v>4.5363</v>
      </c>
      <c r="V3235" s="0" t="s">
        <v>2169</v>
      </c>
      <c r="W3235" s="0" t="s">
        <v>1374</v>
      </c>
      <c r="X3235" s="0" t="s">
        <v>1375</v>
      </c>
      <c r="Y3235" s="0" t="s">
        <v>1376</v>
      </c>
      <c r="Z3235" s="0" t="s">
        <v>573</v>
      </c>
      <c r="AA3235" s="0" t="n">
        <v>790473</v>
      </c>
      <c r="AB3235" s="197" t="n">
        <v>37027.875</v>
      </c>
      <c r="AC3235" s="197" t="n">
        <v>37027.875</v>
      </c>
    </row>
    <row r="3236" customFormat="false" ht="12.75" hidden="false" customHeight="false" outlineLevel="0" collapsed="false">
      <c r="A3236" s="191" t="str">
        <f aca="false">B3236&amp;" "&amp;C3236&amp;" "&amp;D3236</f>
        <v>US Natural Gas Financial</v>
      </c>
      <c r="B3236" s="191" t="str">
        <f aca="false">IF((LEFT(N3236,2)="US"),"US","")</f>
        <v>US</v>
      </c>
      <c r="C3236" s="191" t="str">
        <f aca="false">M3236</f>
        <v>Natural Gas</v>
      </c>
      <c r="D3236" s="191" t="str">
        <f aca="false">IF(ISNUMBER(FIND("Phy",N3236))=TRUE(),"Physical","Financial")</f>
        <v>Financial</v>
      </c>
      <c r="E3236" s="191" t="n">
        <f aca="false">IF(VLOOKUP(S3236,'DD-Lookup'!$J$6:$L$50,3,FALSE())="Monthly",(YEAR(AC3236)-YEAR(AB3236))*12+MONTH(AC3236)-MONTH(AB3236)+1,(AC3236-AB3236+1))</f>
        <v>30</v>
      </c>
      <c r="F3236" s="220" t="n">
        <f aca="false">E3236*SUM(P3236:Q3236)</f>
        <v>150000</v>
      </c>
      <c r="G3236" s="196" t="n">
        <v>1248071</v>
      </c>
      <c r="H3236" s="197" t="n">
        <v>37026.4066898148</v>
      </c>
      <c r="I3236" s="0" t="s">
        <v>1620</v>
      </c>
      <c r="M3236" s="0" t="s">
        <v>927</v>
      </c>
      <c r="N3236" s="0" t="s">
        <v>1341</v>
      </c>
      <c r="O3236" s="0" t="s">
        <v>1342</v>
      </c>
      <c r="P3236" s="198" t="n">
        <v>5000</v>
      </c>
      <c r="S3236" s="0" t="s">
        <v>1343</v>
      </c>
      <c r="T3236" s="0" t="s">
        <v>772</v>
      </c>
      <c r="U3236" s="200" t="n">
        <v>4.495</v>
      </c>
      <c r="V3236" s="0" t="s">
        <v>1621</v>
      </c>
      <c r="W3236" s="0" t="s">
        <v>1345</v>
      </c>
      <c r="X3236" s="0" t="s">
        <v>1346</v>
      </c>
      <c r="Y3236" s="0" t="s">
        <v>893</v>
      </c>
      <c r="Z3236" s="0" t="s">
        <v>573</v>
      </c>
      <c r="AA3236" s="0" t="s">
        <v>3043</v>
      </c>
      <c r="AB3236" s="197" t="n">
        <v>37043.875</v>
      </c>
      <c r="AC3236" s="197" t="n">
        <v>37072.875</v>
      </c>
      <c r="AD3236" s="0" t="n">
        <f aca="false">(AC3236-AB3236+1)*SUM(P3236:Q3236)</f>
        <v>150000</v>
      </c>
    </row>
    <row r="3237" customFormat="false" ht="12.75" hidden="false" customHeight="false" outlineLevel="0" collapsed="false">
      <c r="A3237" s="191" t="str">
        <f aca="false">B3237&amp;" "&amp;C3237&amp;" "&amp;D3237</f>
        <v>US Natural Gas Physical</v>
      </c>
      <c r="B3237" s="191" t="str">
        <f aca="false">IF((LEFT(N3237,2)="US"),"US","")</f>
        <v>US</v>
      </c>
      <c r="C3237" s="191" t="str">
        <f aca="false">M3237</f>
        <v>Natural Gas</v>
      </c>
      <c r="D3237" s="191" t="str">
        <f aca="false">IF(ISNUMBER(FIND("Phy",N3237))=TRUE(),"Physical","Financial")</f>
        <v>Physical</v>
      </c>
      <c r="E3237" s="191" t="n">
        <f aca="false">IF(VLOOKUP(S3237,'DD-Lookup'!$J$6:$L$50,3,FALSE())="Monthly",(YEAR(AC3237)-YEAR(AB3237))*12+MONTH(AC3237)-MONTH(AB3237)+1,(AC3237-AB3237+1))</f>
        <v>1</v>
      </c>
      <c r="F3237" s="220" t="n">
        <f aca="false">E3237*SUM(P3237:Q3237)</f>
        <v>10000</v>
      </c>
      <c r="G3237" s="196" t="n">
        <v>1248072</v>
      </c>
      <c r="H3237" s="197" t="n">
        <v>37026.4067013889</v>
      </c>
      <c r="I3237" s="0" t="s">
        <v>2343</v>
      </c>
      <c r="M3237" s="0" t="s">
        <v>927</v>
      </c>
      <c r="N3237" s="0" t="s">
        <v>1371</v>
      </c>
      <c r="O3237" s="0" t="s">
        <v>1684</v>
      </c>
      <c r="Q3237" s="198" t="n">
        <v>10000</v>
      </c>
      <c r="S3237" s="0" t="s">
        <v>1343</v>
      </c>
      <c r="T3237" s="0" t="s">
        <v>772</v>
      </c>
      <c r="U3237" s="200" t="n">
        <v>4.325</v>
      </c>
      <c r="V3237" s="0" t="s">
        <v>2392</v>
      </c>
      <c r="W3237" s="0" t="s">
        <v>1682</v>
      </c>
      <c r="X3237" s="0" t="s">
        <v>1683</v>
      </c>
      <c r="Y3237" s="0" t="s">
        <v>1376</v>
      </c>
      <c r="Z3237" s="0" t="s">
        <v>573</v>
      </c>
      <c r="AA3237" s="0" t="n">
        <v>790474</v>
      </c>
      <c r="AB3237" s="197" t="n">
        <v>37027.875</v>
      </c>
      <c r="AC3237" s="197" t="n">
        <v>37027.875</v>
      </c>
    </row>
    <row r="3238" customFormat="false" ht="12.75" hidden="false" customHeight="false" outlineLevel="0" collapsed="false">
      <c r="A3238" s="191" t="str">
        <f aca="false">B3238&amp;" "&amp;C3238&amp;" "&amp;D3238</f>
        <v>US Natural Gas Financial</v>
      </c>
      <c r="B3238" s="191" t="str">
        <f aca="false">IF((LEFT(N3238,2)="US"),"US","")</f>
        <v>US</v>
      </c>
      <c r="C3238" s="191" t="str">
        <f aca="false">M3238</f>
        <v>Natural Gas</v>
      </c>
      <c r="D3238" s="191" t="str">
        <f aca="false">IF(ISNUMBER(FIND("Phy",N3238))=TRUE(),"Physical","Financial")</f>
        <v>Financial</v>
      </c>
      <c r="E3238" s="191" t="n">
        <f aca="false">IF(VLOOKUP(S3238,'DD-Lookup'!$J$6:$L$50,3,FALSE())="Monthly",(YEAR(AC3238)-YEAR(AB3238))*12+MONTH(AC3238)-MONTH(AB3238)+1,(AC3238-AB3238+1))</f>
        <v>16</v>
      </c>
      <c r="F3238" s="220" t="n">
        <f aca="false">E3238*SUM(P3238:Q3238)</f>
        <v>240000</v>
      </c>
      <c r="G3238" s="196" t="n">
        <v>1248073</v>
      </c>
      <c r="H3238" s="197" t="n">
        <v>37026.406724537</v>
      </c>
      <c r="I3238" s="0" t="s">
        <v>1383</v>
      </c>
      <c r="M3238" s="0" t="s">
        <v>927</v>
      </c>
      <c r="N3238" s="0" t="s">
        <v>1341</v>
      </c>
      <c r="O3238" s="0" t="s">
        <v>1518</v>
      </c>
      <c r="Q3238" s="198" t="n">
        <v>15000</v>
      </c>
      <c r="S3238" s="0" t="s">
        <v>1343</v>
      </c>
      <c r="T3238" s="0" t="s">
        <v>772</v>
      </c>
      <c r="U3238" s="200" t="n">
        <v>4.445</v>
      </c>
      <c r="V3238" s="0" t="s">
        <v>1882</v>
      </c>
      <c r="W3238" s="0" t="s">
        <v>1520</v>
      </c>
      <c r="X3238" s="0" t="s">
        <v>1521</v>
      </c>
      <c r="Y3238" s="0" t="s">
        <v>893</v>
      </c>
      <c r="Z3238" s="0" t="s">
        <v>573</v>
      </c>
      <c r="AA3238" s="0" t="s">
        <v>3044</v>
      </c>
      <c r="AB3238" s="197" t="n">
        <v>37027.875</v>
      </c>
      <c r="AC3238" s="197" t="n">
        <v>37042.875</v>
      </c>
      <c r="AD3238" s="0" t="n">
        <f aca="false">(AC3238-AB3238+1)*SUM(P3238:Q3238)</f>
        <v>240000</v>
      </c>
    </row>
    <row r="3239" customFormat="false" ht="12.75" hidden="false" customHeight="false" outlineLevel="0" collapsed="false">
      <c r="A3239" s="191" t="str">
        <f aca="false">B3239&amp;" "&amp;C3239&amp;" "&amp;D3239</f>
        <v> Natural Gas Physical</v>
      </c>
      <c r="B3239" s="191" t="str">
        <f aca="false">IF((LEFT(N3239,2)="US"),"US","")</f>
        <v/>
      </c>
      <c r="C3239" s="191" t="str">
        <f aca="false">M3239</f>
        <v>Natural Gas</v>
      </c>
      <c r="D3239" s="191" t="str">
        <f aca="false">IF(ISNUMBER(FIND("Phy",N3239))=TRUE(),"Physical","Financial")</f>
        <v>Physical</v>
      </c>
      <c r="E3239" s="191" t="n">
        <f aca="false">IF(VLOOKUP(S3239,'DD-Lookup'!$J$6:$L$50,3,FALSE())="Monthly",(YEAR(AC3239)-YEAR(AB3239))*12+MONTH(AC3239)-MONTH(AB3239)+1,(AC3239-AB3239+1))</f>
        <v>1</v>
      </c>
      <c r="F3239" s="220" t="n">
        <f aca="false">E3239*SUM(P3239:Q3239)</f>
        <v>7367</v>
      </c>
      <c r="G3239" s="196" t="n">
        <v>1248074</v>
      </c>
      <c r="H3239" s="197" t="n">
        <v>37026.4068402778</v>
      </c>
      <c r="I3239" s="0" t="s">
        <v>1523</v>
      </c>
      <c r="M3239" s="0" t="s">
        <v>927</v>
      </c>
      <c r="N3239" s="0" t="s">
        <v>1448</v>
      </c>
      <c r="O3239" s="0" t="s">
        <v>1449</v>
      </c>
      <c r="Q3239" s="198" t="n">
        <v>7367</v>
      </c>
      <c r="S3239" s="0" t="s">
        <v>1343</v>
      </c>
      <c r="T3239" s="0" t="s">
        <v>772</v>
      </c>
      <c r="U3239" s="200" t="n">
        <v>4.67</v>
      </c>
      <c r="V3239" s="0" t="s">
        <v>1524</v>
      </c>
      <c r="W3239" s="0" t="s">
        <v>1451</v>
      </c>
      <c r="X3239" s="0" t="s">
        <v>1452</v>
      </c>
      <c r="Y3239" s="0" t="s">
        <v>1376</v>
      </c>
      <c r="Z3239" s="0" t="s">
        <v>573</v>
      </c>
      <c r="AA3239" s="0" t="n">
        <v>790477</v>
      </c>
      <c r="AB3239" s="197" t="n">
        <v>37027.875</v>
      </c>
      <c r="AC3239" s="197" t="n">
        <v>37027.875</v>
      </c>
    </row>
    <row r="3240" customFormat="false" ht="12.75" hidden="false" customHeight="false" outlineLevel="0" collapsed="false">
      <c r="A3240" s="191" t="str">
        <f aca="false">B3240&amp;" "&amp;C3240&amp;" "&amp;D3240</f>
        <v>US Natural Gas Physical</v>
      </c>
      <c r="B3240" s="191" t="str">
        <f aca="false">IF((LEFT(N3240,2)="US"),"US","")</f>
        <v>US</v>
      </c>
      <c r="C3240" s="191" t="str">
        <f aca="false">M3240</f>
        <v>Natural Gas</v>
      </c>
      <c r="D3240" s="191" t="str">
        <f aca="false">IF(ISNUMBER(FIND("Phy",N3240))=TRUE(),"Physical","Financial")</f>
        <v>Physical</v>
      </c>
      <c r="E3240" s="191" t="n">
        <f aca="false">IF(VLOOKUP(S3240,'DD-Lookup'!$J$6:$L$50,3,FALSE())="Monthly",(YEAR(AC3240)-YEAR(AB3240))*12+MONTH(AC3240)-MONTH(AB3240)+1,(AC3240-AB3240+1))</f>
        <v>1</v>
      </c>
      <c r="F3240" s="220" t="n">
        <f aca="false">E3240*SUM(P3240:Q3240)</f>
        <v>10000</v>
      </c>
      <c r="G3240" s="196" t="n">
        <v>1248075</v>
      </c>
      <c r="H3240" s="197" t="n">
        <v>37026.4068402778</v>
      </c>
      <c r="I3240" s="0" t="s">
        <v>609</v>
      </c>
      <c r="M3240" s="0" t="s">
        <v>927</v>
      </c>
      <c r="N3240" s="0" t="s">
        <v>1371</v>
      </c>
      <c r="O3240" s="0" t="s">
        <v>2095</v>
      </c>
      <c r="Q3240" s="198" t="n">
        <v>10000</v>
      </c>
      <c r="S3240" s="0" t="s">
        <v>1343</v>
      </c>
      <c r="T3240" s="0" t="s">
        <v>772</v>
      </c>
      <c r="U3240" s="200" t="n">
        <v>4.685</v>
      </c>
      <c r="V3240" s="0" t="s">
        <v>1634</v>
      </c>
      <c r="W3240" s="0" t="s">
        <v>1587</v>
      </c>
      <c r="X3240" s="0" t="s">
        <v>1588</v>
      </c>
      <c r="Y3240" s="0" t="s">
        <v>1376</v>
      </c>
      <c r="Z3240" s="0" t="s">
        <v>573</v>
      </c>
      <c r="AA3240" s="0" t="n">
        <v>790478</v>
      </c>
      <c r="AB3240" s="197" t="n">
        <v>37027.875</v>
      </c>
      <c r="AC3240" s="197" t="n">
        <v>37027.875</v>
      </c>
    </row>
    <row r="3241" customFormat="false" ht="12.75" hidden="false" customHeight="false" outlineLevel="0" collapsed="false">
      <c r="A3241" s="191" t="str">
        <f aca="false">B3241&amp;" "&amp;C3241&amp;" "&amp;D3241</f>
        <v>US Natural Gas Physical</v>
      </c>
      <c r="B3241" s="191" t="str">
        <f aca="false">IF((LEFT(N3241,2)="US"),"US","")</f>
        <v>US</v>
      </c>
      <c r="C3241" s="191" t="str">
        <f aca="false">M3241</f>
        <v>Natural Gas</v>
      </c>
      <c r="D3241" s="191" t="str">
        <f aca="false">IF(ISNUMBER(FIND("Phy",N3241))=TRUE(),"Physical","Financial")</f>
        <v>Physical</v>
      </c>
      <c r="E3241" s="191" t="n">
        <f aca="false">IF(VLOOKUP(S3241,'DD-Lookup'!$J$6:$L$50,3,FALSE())="Monthly",(YEAR(AC3241)-YEAR(AB3241))*12+MONTH(AC3241)-MONTH(AB3241)+1,(AC3241-AB3241+1))</f>
        <v>1</v>
      </c>
      <c r="F3241" s="220" t="n">
        <f aca="false">E3241*SUM(P3241:Q3241)</f>
        <v>7851</v>
      </c>
      <c r="G3241" s="196" t="n">
        <v>1248076</v>
      </c>
      <c r="H3241" s="197" t="n">
        <v>37026.406875</v>
      </c>
      <c r="I3241" s="0" t="s">
        <v>625</v>
      </c>
      <c r="M3241" s="0" t="s">
        <v>927</v>
      </c>
      <c r="N3241" s="0" t="s">
        <v>1371</v>
      </c>
      <c r="O3241" s="0" t="s">
        <v>1469</v>
      </c>
      <c r="Q3241" s="198" t="n">
        <v>7851</v>
      </c>
      <c r="S3241" s="0" t="s">
        <v>1343</v>
      </c>
      <c r="T3241" s="0" t="s">
        <v>772</v>
      </c>
      <c r="U3241" s="200" t="n">
        <v>4.4</v>
      </c>
      <c r="V3241" s="0" t="s">
        <v>1506</v>
      </c>
      <c r="W3241" s="0" t="s">
        <v>1459</v>
      </c>
      <c r="X3241" s="0" t="s">
        <v>1460</v>
      </c>
      <c r="Y3241" s="0" t="s">
        <v>1376</v>
      </c>
      <c r="Z3241" s="0" t="s">
        <v>573</v>
      </c>
      <c r="AA3241" s="0" t="n">
        <v>790479</v>
      </c>
      <c r="AB3241" s="197" t="n">
        <v>37027.875</v>
      </c>
      <c r="AC3241" s="197" t="n">
        <v>37027.875</v>
      </c>
    </row>
    <row r="3242" customFormat="false" ht="12.75" hidden="false" customHeight="false" outlineLevel="0" collapsed="false">
      <c r="A3242" s="191" t="str">
        <f aca="false">B3242&amp;" "&amp;C3242&amp;" "&amp;D3242</f>
        <v>US Natural Gas Financial</v>
      </c>
      <c r="B3242" s="191" t="str">
        <f aca="false">IF((LEFT(N3242,2)="US"),"US","")</f>
        <v>US</v>
      </c>
      <c r="C3242" s="191" t="str">
        <f aca="false">M3242</f>
        <v>Natural Gas</v>
      </c>
      <c r="D3242" s="191" t="str">
        <f aca="false">IF(ISNUMBER(FIND("Phy",N3242))=TRUE(),"Physical","Financial")</f>
        <v>Financial</v>
      </c>
      <c r="E3242" s="191" t="n">
        <f aca="false">IF(VLOOKUP(S3242,'DD-Lookup'!$J$6:$L$50,3,FALSE())="Monthly",(YEAR(AC3242)-YEAR(AB3242))*12+MONTH(AC3242)-MONTH(AB3242)+1,(AC3242-AB3242+1))</f>
        <v>16</v>
      </c>
      <c r="F3242" s="220" t="n">
        <f aca="false">E3242*SUM(P3242:Q3242)</f>
        <v>160000</v>
      </c>
      <c r="G3242" s="196" t="n">
        <v>1248077</v>
      </c>
      <c r="H3242" s="197" t="n">
        <v>37026.4068865741</v>
      </c>
      <c r="I3242" s="0" t="s">
        <v>2040</v>
      </c>
      <c r="M3242" s="0" t="s">
        <v>927</v>
      </c>
      <c r="N3242" s="0" t="s">
        <v>1341</v>
      </c>
      <c r="O3242" s="0" t="s">
        <v>1518</v>
      </c>
      <c r="P3242" s="198" t="n">
        <v>10000</v>
      </c>
      <c r="S3242" s="0" t="s">
        <v>1343</v>
      </c>
      <c r="T3242" s="0" t="s">
        <v>772</v>
      </c>
      <c r="U3242" s="200" t="n">
        <v>4.44</v>
      </c>
      <c r="V3242" s="0" t="s">
        <v>2041</v>
      </c>
      <c r="W3242" s="0" t="s">
        <v>1520</v>
      </c>
      <c r="X3242" s="0" t="s">
        <v>1521</v>
      </c>
      <c r="Y3242" s="0" t="s">
        <v>893</v>
      </c>
      <c r="Z3242" s="0" t="s">
        <v>573</v>
      </c>
      <c r="AA3242" s="0" t="s">
        <v>3045</v>
      </c>
      <c r="AB3242" s="197" t="n">
        <v>37027.875</v>
      </c>
      <c r="AC3242" s="197" t="n">
        <v>37042.875</v>
      </c>
      <c r="AD3242" s="0" t="n">
        <f aca="false">(AC3242-AB3242+1)*SUM(P3242:Q3242)</f>
        <v>160000</v>
      </c>
    </row>
    <row r="3243" customFormat="false" ht="12.75" hidden="false" customHeight="false" outlineLevel="0" collapsed="false">
      <c r="A3243" s="191" t="str">
        <f aca="false">B3243&amp;" "&amp;C3243&amp;" "&amp;D3243</f>
        <v> Natural Gas Physical</v>
      </c>
      <c r="B3243" s="191" t="str">
        <f aca="false">IF((LEFT(N3243,2)="US"),"US","")</f>
        <v/>
      </c>
      <c r="C3243" s="191" t="str">
        <f aca="false">M3243</f>
        <v>Natural Gas</v>
      </c>
      <c r="D3243" s="191" t="str">
        <f aca="false">IF(ISNUMBER(FIND("Phy",N3243))=TRUE(),"Physical","Financial")</f>
        <v>Physical</v>
      </c>
      <c r="E3243" s="191" t="n">
        <f aca="false">IF(VLOOKUP(S3243,'DD-Lookup'!$J$6:$L$50,3,FALSE())="Monthly",(YEAR(AC3243)-YEAR(AB3243))*12+MONTH(AC3243)-MONTH(AB3243)+1,(AC3243-AB3243+1))</f>
        <v>1</v>
      </c>
      <c r="F3243" s="220" t="n">
        <f aca="false">E3243*SUM(P3243:Q3243)</f>
        <v>10000</v>
      </c>
      <c r="G3243" s="196" t="n">
        <v>1248078</v>
      </c>
      <c r="H3243" s="197" t="n">
        <v>37026.4069560185</v>
      </c>
      <c r="I3243" s="0" t="s">
        <v>1523</v>
      </c>
      <c r="M3243" s="0" t="s">
        <v>927</v>
      </c>
      <c r="N3243" s="0" t="s">
        <v>1448</v>
      </c>
      <c r="O3243" s="0" t="s">
        <v>1449</v>
      </c>
      <c r="Q3243" s="198" t="n">
        <v>10000</v>
      </c>
      <c r="S3243" s="0" t="s">
        <v>1343</v>
      </c>
      <c r="T3243" s="0" t="s">
        <v>772</v>
      </c>
      <c r="U3243" s="200" t="n">
        <v>4.67</v>
      </c>
      <c r="V3243" s="0" t="s">
        <v>1524</v>
      </c>
      <c r="W3243" s="0" t="s">
        <v>1451</v>
      </c>
      <c r="X3243" s="0" t="s">
        <v>1452</v>
      </c>
      <c r="Y3243" s="0" t="s">
        <v>1376</v>
      </c>
      <c r="Z3243" s="0" t="s">
        <v>573</v>
      </c>
      <c r="AA3243" s="0" t="n">
        <v>790480</v>
      </c>
      <c r="AB3243" s="197" t="n">
        <v>37027.875</v>
      </c>
      <c r="AC3243" s="197" t="n">
        <v>37027.875</v>
      </c>
    </row>
    <row r="3244" customFormat="false" ht="12.75" hidden="false" customHeight="false" outlineLevel="0" collapsed="false">
      <c r="A3244" s="191" t="str">
        <f aca="false">B3244&amp;" "&amp;C3244&amp;" "&amp;D3244</f>
        <v> Metals Financial</v>
      </c>
      <c r="B3244" s="191" t="str">
        <f aca="false">IF((LEFT(N3244,2)="US"),"US","")</f>
        <v/>
      </c>
      <c r="C3244" s="191" t="str">
        <f aca="false">M3244</f>
        <v>Metals</v>
      </c>
      <c r="D3244" s="191" t="str">
        <f aca="false">IF(ISNUMBER(FIND("Phy",N3244))=TRUE(),"Physical","Financial")</f>
        <v>Financial</v>
      </c>
      <c r="E3244" s="191" t="n">
        <f aca="false">IF(VLOOKUP(S3244,'DD-Lookup'!$J$6:$L$50,3,FALSE())="Monthly",(YEAR(AC3244)-YEAR(AB3244))*12+MONTH(AC3244)-MONTH(AB3244)+1,(AC3244-AB3244+1))</f>
        <v>1</v>
      </c>
      <c r="F3244" s="220" t="n">
        <f aca="false">E3244*SUM(P3244:Q3244)</f>
        <v>10</v>
      </c>
      <c r="G3244" s="196" t="n">
        <v>1248079</v>
      </c>
      <c r="H3244" s="197" t="n">
        <v>37026.4069675926</v>
      </c>
      <c r="I3244" s="0" t="s">
        <v>917</v>
      </c>
      <c r="M3244" s="0" t="s">
        <v>768</v>
      </c>
      <c r="N3244" s="0" t="s">
        <v>948</v>
      </c>
      <c r="O3244" s="0" t="s">
        <v>949</v>
      </c>
      <c r="P3244" s="198" t="n">
        <v>10</v>
      </c>
      <c r="S3244" s="0" t="s">
        <v>950</v>
      </c>
      <c r="T3244" s="0" t="s">
        <v>772</v>
      </c>
      <c r="U3244" s="200" t="n">
        <v>5020</v>
      </c>
      <c r="V3244" s="0" t="s">
        <v>918</v>
      </c>
      <c r="W3244" s="0" t="s">
        <v>884</v>
      </c>
      <c r="X3244" s="0" t="s">
        <v>775</v>
      </c>
      <c r="Y3244" s="0" t="s">
        <v>776</v>
      </c>
      <c r="Z3244" s="0" t="s">
        <v>777</v>
      </c>
      <c r="AA3244" s="0" t="n">
        <v>2130056</v>
      </c>
    </row>
    <row r="3245" customFormat="false" ht="12.75" hidden="false" customHeight="false" outlineLevel="0" collapsed="false">
      <c r="A3245" s="191" t="str">
        <f aca="false">B3245&amp;" "&amp;C3245&amp;" "&amp;D3245</f>
        <v>US Crude Financial</v>
      </c>
      <c r="B3245" s="191" t="str">
        <f aca="false">IF((LEFT(N3245,2)="US"),"US","")</f>
        <v>US</v>
      </c>
      <c r="C3245" s="191" t="str">
        <f aca="false">M3245</f>
        <v>Crude</v>
      </c>
      <c r="D3245" s="191" t="str">
        <f aca="false">IF(ISNUMBER(FIND("Phy",N3245))=TRUE(),"Physical","Financial")</f>
        <v>Financial</v>
      </c>
      <c r="E3245" s="191" t="n">
        <f aca="false">IF(VLOOKUP(S3245,'DD-Lookup'!$J$6:$L$50,3,FALSE())="Monthly",(YEAR(AC3245)-YEAR(AB3245))*12+MONTH(AC3245)-MONTH(AB3245)+1,(AC3245-AB3245+1))</f>
        <v>1</v>
      </c>
      <c r="F3245" s="220" t="n">
        <f aca="false">E3245*SUM(P3245:Q3245)</f>
        <v>50000</v>
      </c>
      <c r="G3245" s="196" t="n">
        <v>1248081</v>
      </c>
      <c r="H3245" s="197" t="n">
        <v>37026.4070833333</v>
      </c>
      <c r="I3245" s="0" t="s">
        <v>1340</v>
      </c>
      <c r="M3245" s="0" t="s">
        <v>60</v>
      </c>
      <c r="N3245" s="0" t="s">
        <v>1138</v>
      </c>
      <c r="O3245" s="0" t="s">
        <v>1139</v>
      </c>
      <c r="Q3245" s="198" t="n">
        <v>50000</v>
      </c>
      <c r="S3245" s="0" t="s">
        <v>1140</v>
      </c>
      <c r="T3245" s="0" t="s">
        <v>772</v>
      </c>
      <c r="U3245" s="200" t="n">
        <v>28.76</v>
      </c>
      <c r="V3245" s="0" t="s">
        <v>2666</v>
      </c>
      <c r="W3245" s="0" t="s">
        <v>1142</v>
      </c>
      <c r="X3245" s="0" t="s">
        <v>1143</v>
      </c>
      <c r="Y3245" s="0" t="s">
        <v>893</v>
      </c>
      <c r="Z3245" s="0" t="s">
        <v>573</v>
      </c>
      <c r="AA3245" s="0" t="s">
        <v>3046</v>
      </c>
      <c r="AB3245" s="197" t="n">
        <v>37043</v>
      </c>
      <c r="AC3245" s="197" t="n">
        <v>37072</v>
      </c>
    </row>
    <row r="3246" customFormat="false" ht="12.75" hidden="false" customHeight="false" outlineLevel="0" collapsed="false">
      <c r="A3246" s="191" t="str">
        <f aca="false">B3246&amp;" "&amp;C3246&amp;" "&amp;D3246</f>
        <v> Metals Financial</v>
      </c>
      <c r="B3246" s="191" t="str">
        <f aca="false">IF((LEFT(N3246,2)="US"),"US","")</f>
        <v/>
      </c>
      <c r="C3246" s="191" t="str">
        <f aca="false">M3246</f>
        <v>Metals</v>
      </c>
      <c r="D3246" s="191" t="str">
        <f aca="false">IF(ISNUMBER(FIND("Phy",N3246))=TRUE(),"Physical","Financial")</f>
        <v>Financial</v>
      </c>
      <c r="E3246" s="191" t="n">
        <f aca="false">IF(VLOOKUP(S3246,'DD-Lookup'!$J$6:$L$50,3,FALSE())="Monthly",(YEAR(AC3246)-YEAR(AB3246))*12+MONTH(AC3246)-MONTH(AB3246)+1,(AC3246-AB3246+1))</f>
        <v>1</v>
      </c>
      <c r="F3246" s="220" t="n">
        <f aca="false">E3246*SUM(P3246:Q3246)</f>
        <v>20</v>
      </c>
      <c r="G3246" s="196" t="n">
        <v>1248084</v>
      </c>
      <c r="H3246" s="197" t="n">
        <v>37026.4070949074</v>
      </c>
      <c r="I3246" s="0" t="s">
        <v>967</v>
      </c>
      <c r="M3246" s="0" t="s">
        <v>768</v>
      </c>
      <c r="N3246" s="0" t="s">
        <v>870</v>
      </c>
      <c r="O3246" s="0" t="s">
        <v>871</v>
      </c>
      <c r="Q3246" s="198" t="n">
        <v>20</v>
      </c>
      <c r="S3246" s="0" t="s">
        <v>771</v>
      </c>
      <c r="T3246" s="0" t="s">
        <v>772</v>
      </c>
      <c r="U3246" s="200" t="n">
        <v>1515</v>
      </c>
      <c r="V3246" s="0" t="s">
        <v>968</v>
      </c>
      <c r="W3246" s="0" t="s">
        <v>820</v>
      </c>
      <c r="X3246" s="0" t="s">
        <v>775</v>
      </c>
      <c r="Y3246" s="0" t="s">
        <v>776</v>
      </c>
      <c r="Z3246" s="0" t="s">
        <v>777</v>
      </c>
      <c r="AA3246" s="0" t="n">
        <v>2130058</v>
      </c>
    </row>
    <row r="3247" customFormat="false" ht="12.75" hidden="false" customHeight="false" outlineLevel="0" collapsed="false">
      <c r="A3247" s="191" t="str">
        <f aca="false">B3247&amp;" "&amp;C3247&amp;" "&amp;D3247</f>
        <v> Metals Financial</v>
      </c>
      <c r="B3247" s="191" t="str">
        <f aca="false">IF((LEFT(N3247,2)="US"),"US","")</f>
        <v/>
      </c>
      <c r="C3247" s="191" t="str">
        <f aca="false">M3247</f>
        <v>Metals</v>
      </c>
      <c r="D3247" s="191" t="str">
        <f aca="false">IF(ISNUMBER(FIND("Phy",N3247))=TRUE(),"Physical","Financial")</f>
        <v>Financial</v>
      </c>
      <c r="E3247" s="191" t="n">
        <f aca="false">IF(VLOOKUP(S3247,'DD-Lookup'!$J$6:$L$50,3,FALSE())="Monthly",(YEAR(AC3247)-YEAR(AB3247))*12+MONTH(AC3247)-MONTH(AB3247)+1,(AC3247-AB3247+1))</f>
        <v>1</v>
      </c>
      <c r="F3247" s="220" t="n">
        <f aca="false">E3247*SUM(P3247:Q3247)</f>
        <v>5</v>
      </c>
      <c r="G3247" s="196" t="n">
        <v>1248085</v>
      </c>
      <c r="H3247" s="197" t="n">
        <v>37026.4071180556</v>
      </c>
      <c r="I3247" s="0" t="s">
        <v>917</v>
      </c>
      <c r="M3247" s="0" t="s">
        <v>768</v>
      </c>
      <c r="N3247" s="0" t="s">
        <v>906</v>
      </c>
      <c r="O3247" s="0" t="s">
        <v>907</v>
      </c>
      <c r="P3247" s="198" t="n">
        <v>5</v>
      </c>
      <c r="S3247" s="0" t="s">
        <v>908</v>
      </c>
      <c r="T3247" s="0" t="s">
        <v>772</v>
      </c>
      <c r="U3247" s="200" t="n">
        <v>7295</v>
      </c>
      <c r="V3247" s="0" t="s">
        <v>1158</v>
      </c>
      <c r="W3247" s="0" t="s">
        <v>910</v>
      </c>
      <c r="X3247" s="0" t="s">
        <v>775</v>
      </c>
      <c r="Y3247" s="0" t="s">
        <v>776</v>
      </c>
      <c r="Z3247" s="0" t="s">
        <v>777</v>
      </c>
      <c r="AA3247" s="0" t="n">
        <v>2130062</v>
      </c>
    </row>
    <row r="3248" customFormat="false" ht="12.75" hidden="false" customHeight="false" outlineLevel="0" collapsed="false">
      <c r="A3248" s="191" t="str">
        <f aca="false">B3248&amp;" "&amp;C3248&amp;" "&amp;D3248</f>
        <v>US Natural Gas Financial</v>
      </c>
      <c r="B3248" s="191" t="str">
        <f aca="false">IF((LEFT(N3248,2)="US"),"US","")</f>
        <v>US</v>
      </c>
      <c r="C3248" s="191" t="str">
        <f aca="false">M3248</f>
        <v>Natural Gas</v>
      </c>
      <c r="D3248" s="191" t="str">
        <f aca="false">IF(ISNUMBER(FIND("Phy",N3248))=TRUE(),"Physical","Financial")</f>
        <v>Financial</v>
      </c>
      <c r="E3248" s="191" t="n">
        <f aca="false">IF(VLOOKUP(S3248,'DD-Lookup'!$J$6:$L$50,3,FALSE())="Monthly",(YEAR(AC3248)-YEAR(AB3248))*12+MONTH(AC3248)-MONTH(AB3248)+1,(AC3248-AB3248+1))</f>
        <v>30</v>
      </c>
      <c r="F3248" s="220" t="n">
        <f aca="false">E3248*SUM(P3248:Q3248)</f>
        <v>150000</v>
      </c>
      <c r="G3248" s="196" t="n">
        <v>1248087</v>
      </c>
      <c r="H3248" s="197" t="n">
        <v>37026.4071296296</v>
      </c>
      <c r="I3248" s="0" t="s">
        <v>616</v>
      </c>
      <c r="M3248" s="0" t="s">
        <v>927</v>
      </c>
      <c r="N3248" s="0" t="s">
        <v>1341</v>
      </c>
      <c r="O3248" s="0" t="s">
        <v>1828</v>
      </c>
      <c r="Q3248" s="198" t="n">
        <v>5000</v>
      </c>
      <c r="S3248" s="0" t="s">
        <v>1343</v>
      </c>
      <c r="T3248" s="0" t="s">
        <v>772</v>
      </c>
      <c r="U3248" s="200" t="n">
        <v>4.935</v>
      </c>
      <c r="V3248" s="0" t="s">
        <v>1988</v>
      </c>
      <c r="W3248" s="0" t="s">
        <v>1635</v>
      </c>
      <c r="X3248" s="0" t="s">
        <v>1829</v>
      </c>
      <c r="Y3248" s="0" t="s">
        <v>893</v>
      </c>
      <c r="Z3248" s="0" t="s">
        <v>573</v>
      </c>
      <c r="AA3248" s="0" t="s">
        <v>3047</v>
      </c>
      <c r="AB3248" s="197" t="n">
        <v>37043.875</v>
      </c>
      <c r="AC3248" s="197" t="n">
        <v>37072.875</v>
      </c>
      <c r="AD3248" s="0" t="n">
        <f aca="false">(AC3248-AB3248+1)*SUM(P3248:Q3248)</f>
        <v>150000</v>
      </c>
    </row>
    <row r="3249" customFormat="false" ht="12.75" hidden="false" customHeight="false" outlineLevel="0" collapsed="false">
      <c r="A3249" s="191" t="str">
        <f aca="false">B3249&amp;" "&amp;C3249&amp;" "&amp;D3249</f>
        <v>US Natural Gas Physical</v>
      </c>
      <c r="B3249" s="191" t="str">
        <f aca="false">IF((LEFT(N3249,2)="US"),"US","")</f>
        <v>US</v>
      </c>
      <c r="C3249" s="191" t="str">
        <f aca="false">M3249</f>
        <v>Natural Gas</v>
      </c>
      <c r="D3249" s="191" t="str">
        <f aca="false">IF(ISNUMBER(FIND("Phy",N3249))=TRUE(),"Physical","Financial")</f>
        <v>Physical</v>
      </c>
      <c r="E3249" s="191" t="n">
        <f aca="false">IF(VLOOKUP(S3249,'DD-Lookup'!$J$6:$L$50,3,FALSE())="Monthly",(YEAR(AC3249)-YEAR(AB3249))*12+MONTH(AC3249)-MONTH(AB3249)+1,(AC3249-AB3249+1))</f>
        <v>1</v>
      </c>
      <c r="F3249" s="220" t="n">
        <f aca="false">E3249*SUM(P3249:Q3249)</f>
        <v>10000</v>
      </c>
      <c r="G3249" s="196" t="n">
        <v>1248086</v>
      </c>
      <c r="H3249" s="197" t="n">
        <v>37026.4071296296</v>
      </c>
      <c r="I3249" s="0" t="s">
        <v>1228</v>
      </c>
      <c r="M3249" s="0" t="s">
        <v>927</v>
      </c>
      <c r="N3249" s="0" t="s">
        <v>1371</v>
      </c>
      <c r="O3249" s="0" t="s">
        <v>1457</v>
      </c>
      <c r="Q3249" s="198" t="n">
        <v>10000</v>
      </c>
      <c r="S3249" s="0" t="s">
        <v>1343</v>
      </c>
      <c r="T3249" s="0" t="s">
        <v>772</v>
      </c>
      <c r="U3249" s="200" t="n">
        <v>4.41</v>
      </c>
      <c r="V3249" s="0" t="s">
        <v>3048</v>
      </c>
      <c r="W3249" s="0" t="s">
        <v>1459</v>
      </c>
      <c r="X3249" s="0" t="s">
        <v>1460</v>
      </c>
      <c r="Y3249" s="0" t="s">
        <v>1376</v>
      </c>
      <c r="Z3249" s="0" t="s">
        <v>573</v>
      </c>
      <c r="AA3249" s="0" t="n">
        <v>790481</v>
      </c>
      <c r="AB3249" s="197" t="n">
        <v>37027.875</v>
      </c>
      <c r="AC3249" s="197" t="n">
        <v>37027.875</v>
      </c>
    </row>
    <row r="3250" customFormat="false" ht="12.75" hidden="false" customHeight="false" outlineLevel="0" collapsed="false">
      <c r="A3250" s="191" t="str">
        <f aca="false">B3250&amp;" "&amp;C3250&amp;" "&amp;D3250</f>
        <v>US Natural Gas Physical</v>
      </c>
      <c r="B3250" s="191" t="str">
        <f aca="false">IF((LEFT(N3250,2)="US"),"US","")</f>
        <v>US</v>
      </c>
      <c r="C3250" s="191" t="str">
        <f aca="false">M3250</f>
        <v>Natural Gas</v>
      </c>
      <c r="D3250" s="191" t="str">
        <f aca="false">IF(ISNUMBER(FIND("Phy",N3250))=TRUE(),"Physical","Financial")</f>
        <v>Physical</v>
      </c>
      <c r="E3250" s="191" t="n">
        <f aca="false">IF(VLOOKUP(S3250,'DD-Lookup'!$J$6:$L$50,3,FALSE())="Monthly",(YEAR(AC3250)-YEAR(AB3250))*12+MONTH(AC3250)-MONTH(AB3250)+1,(AC3250-AB3250+1))</f>
        <v>1</v>
      </c>
      <c r="F3250" s="220" t="n">
        <f aca="false">E3250*SUM(P3250:Q3250)</f>
        <v>25000</v>
      </c>
      <c r="G3250" s="196" t="n">
        <v>1248089</v>
      </c>
      <c r="H3250" s="197" t="n">
        <v>37026.4071759259</v>
      </c>
      <c r="I3250" s="0" t="s">
        <v>1976</v>
      </c>
      <c r="M3250" s="0" t="s">
        <v>927</v>
      </c>
      <c r="N3250" s="0" t="s">
        <v>1371</v>
      </c>
      <c r="O3250" s="0" t="s">
        <v>1553</v>
      </c>
      <c r="Q3250" s="198" t="n">
        <v>25000</v>
      </c>
      <c r="S3250" s="0" t="s">
        <v>1343</v>
      </c>
      <c r="T3250" s="0" t="s">
        <v>772</v>
      </c>
      <c r="U3250" s="200" t="n">
        <v>4.45</v>
      </c>
      <c r="V3250" s="0" t="s">
        <v>2257</v>
      </c>
      <c r="W3250" s="0" t="s">
        <v>1555</v>
      </c>
      <c r="X3250" s="0" t="s">
        <v>1556</v>
      </c>
      <c r="Y3250" s="0" t="s">
        <v>1376</v>
      </c>
      <c r="Z3250" s="0" t="s">
        <v>573</v>
      </c>
      <c r="AA3250" s="0" t="n">
        <v>790482</v>
      </c>
      <c r="AB3250" s="197" t="n">
        <v>37027.875</v>
      </c>
      <c r="AC3250" s="197" t="n">
        <v>37027.875</v>
      </c>
    </row>
    <row r="3251" customFormat="false" ht="12.75" hidden="false" customHeight="false" outlineLevel="0" collapsed="false">
      <c r="A3251" s="191" t="str">
        <f aca="false">B3251&amp;" "&amp;C3251&amp;" "&amp;D3251</f>
        <v>US Power Physical</v>
      </c>
      <c r="B3251" s="191" t="str">
        <f aca="false">IF((LEFT(N3251,2)="US"),"US","")</f>
        <v>US</v>
      </c>
      <c r="C3251" s="191" t="str">
        <f aca="false">M3251</f>
        <v>Power</v>
      </c>
      <c r="D3251" s="191" t="str">
        <f aca="false">IF(ISNUMBER(FIND("Phy",N3251))=TRUE(),"Physical","Financial")</f>
        <v>Physical</v>
      </c>
      <c r="E3251" s="191" t="n">
        <f aca="false">IF(VLOOKUP(S3251,'DD-Lookup'!$J$6:$L$50,3,FALSE())="Monthly",(YEAR(AC3251)-YEAR(AB3251))*12+MONTH(AC3251)-MONTH(AB3251)+1,(AC3251-AB3251+1))</f>
        <v>92</v>
      </c>
      <c r="F3251" s="220" t="n">
        <f aca="false">E3251*SUM(P3251:Q3251)</f>
        <v>2300</v>
      </c>
      <c r="G3251" s="196" t="n">
        <v>1248090</v>
      </c>
      <c r="H3251" s="197" t="n">
        <v>37026.4072685185</v>
      </c>
      <c r="I3251" s="0" t="s">
        <v>1606</v>
      </c>
      <c r="J3251" s="0" t="s">
        <v>1300</v>
      </c>
      <c r="K3251" s="0" t="s">
        <v>1301</v>
      </c>
      <c r="M3251" s="0" t="s">
        <v>72</v>
      </c>
      <c r="N3251" s="0" t="s">
        <v>1741</v>
      </c>
      <c r="O3251" s="0" t="s">
        <v>2258</v>
      </c>
      <c r="P3251" s="198" t="n">
        <v>25</v>
      </c>
      <c r="S3251" s="0" t="s">
        <v>781</v>
      </c>
      <c r="T3251" s="0" t="s">
        <v>772</v>
      </c>
      <c r="U3251" s="200" t="n">
        <v>344</v>
      </c>
      <c r="V3251" s="0" t="s">
        <v>3049</v>
      </c>
      <c r="W3251" s="0" t="s">
        <v>2223</v>
      </c>
      <c r="X3251" s="0" t="s">
        <v>2224</v>
      </c>
      <c r="Y3251" s="0" t="s">
        <v>1167</v>
      </c>
      <c r="Z3251" s="0" t="s">
        <v>628</v>
      </c>
      <c r="AA3251" s="0" t="n">
        <v>611295.1</v>
      </c>
      <c r="AB3251" s="197" t="n">
        <v>37073.7013888889</v>
      </c>
      <c r="AC3251" s="197" t="n">
        <v>37164.7013888889</v>
      </c>
    </row>
    <row r="3252" customFormat="false" ht="12.75" hidden="false" customHeight="false" outlineLevel="0" collapsed="false">
      <c r="A3252" s="191" t="str">
        <f aca="false">B3252&amp;" "&amp;C3252&amp;" "&amp;D3252</f>
        <v>US Natural Gas Financial</v>
      </c>
      <c r="B3252" s="191" t="str">
        <f aca="false">IF((LEFT(N3252,2)="US"),"US","")</f>
        <v>US</v>
      </c>
      <c r="C3252" s="191" t="str">
        <f aca="false">M3252</f>
        <v>Natural Gas</v>
      </c>
      <c r="D3252" s="191" t="str">
        <f aca="false">IF(ISNUMBER(FIND("Phy",N3252))=TRUE(),"Physical","Financial")</f>
        <v>Financial</v>
      </c>
      <c r="E3252" s="191" t="n">
        <f aca="false">IF(VLOOKUP(S3252,'DD-Lookup'!$J$6:$L$50,3,FALSE())="Monthly",(YEAR(AC3252)-YEAR(AB3252))*12+MONTH(AC3252)-MONTH(AB3252)+1,(AC3252-AB3252+1))</f>
        <v>30</v>
      </c>
      <c r="F3252" s="220" t="n">
        <f aca="false">E3252*SUM(P3252:Q3252)</f>
        <v>150000</v>
      </c>
      <c r="G3252" s="196" t="n">
        <v>1248091</v>
      </c>
      <c r="H3252" s="197" t="n">
        <v>37026.4072800926</v>
      </c>
      <c r="I3252" s="0" t="s">
        <v>2403</v>
      </c>
      <c r="M3252" s="0" t="s">
        <v>927</v>
      </c>
      <c r="N3252" s="0" t="s">
        <v>1341</v>
      </c>
      <c r="O3252" s="0" t="s">
        <v>1342</v>
      </c>
      <c r="Q3252" s="198" t="n">
        <v>5000</v>
      </c>
      <c r="S3252" s="0" t="s">
        <v>1343</v>
      </c>
      <c r="T3252" s="0" t="s">
        <v>772</v>
      </c>
      <c r="U3252" s="200" t="n">
        <v>4.5</v>
      </c>
      <c r="V3252" s="0" t="s">
        <v>2404</v>
      </c>
      <c r="W3252" s="0" t="s">
        <v>1345</v>
      </c>
      <c r="X3252" s="0" t="s">
        <v>1346</v>
      </c>
      <c r="Y3252" s="0" t="s">
        <v>893</v>
      </c>
      <c r="Z3252" s="0" t="s">
        <v>573</v>
      </c>
      <c r="AA3252" s="0" t="s">
        <v>3050</v>
      </c>
      <c r="AB3252" s="197" t="n">
        <v>37043.875</v>
      </c>
      <c r="AC3252" s="197" t="n">
        <v>37072.875</v>
      </c>
      <c r="AD3252" s="0" t="n">
        <f aca="false">(AC3252-AB3252+1)*SUM(P3252:Q3252)</f>
        <v>150000</v>
      </c>
    </row>
    <row r="3253" customFormat="false" ht="12.75" hidden="false" customHeight="false" outlineLevel="0" collapsed="false">
      <c r="A3253" s="191" t="str">
        <f aca="false">B3253&amp;" "&amp;C3253&amp;" "&amp;D3253</f>
        <v>US Natural Gas Financial</v>
      </c>
      <c r="B3253" s="191" t="str">
        <f aca="false">IF((LEFT(N3253,2)="US"),"US","")</f>
        <v>US</v>
      </c>
      <c r="C3253" s="191" t="str">
        <f aca="false">M3253</f>
        <v>Natural Gas</v>
      </c>
      <c r="D3253" s="191" t="str">
        <f aca="false">IF(ISNUMBER(FIND("Phy",N3253))=TRUE(),"Physical","Financial")</f>
        <v>Financial</v>
      </c>
      <c r="E3253" s="191" t="n">
        <f aca="false">IF(VLOOKUP(S3253,'DD-Lookup'!$J$6:$L$50,3,FALSE())="Monthly",(YEAR(AC3253)-YEAR(AB3253))*12+MONTH(AC3253)-MONTH(AB3253)+1,(AC3253-AB3253+1))</f>
        <v>30</v>
      </c>
      <c r="F3253" s="220" t="n">
        <f aca="false">E3253*SUM(P3253:Q3253)</f>
        <v>300000</v>
      </c>
      <c r="G3253" s="196" t="n">
        <v>1248092</v>
      </c>
      <c r="H3253" s="197" t="n">
        <v>37026.4072916667</v>
      </c>
      <c r="I3253" s="0" t="s">
        <v>1364</v>
      </c>
      <c r="M3253" s="0" t="s">
        <v>927</v>
      </c>
      <c r="N3253" s="0" t="s">
        <v>1399</v>
      </c>
      <c r="O3253" s="0" t="s">
        <v>1844</v>
      </c>
      <c r="P3253" s="198" t="n">
        <v>10000</v>
      </c>
      <c r="S3253" s="0" t="s">
        <v>1343</v>
      </c>
      <c r="T3253" s="0" t="s">
        <v>772</v>
      </c>
      <c r="U3253" s="200" t="n">
        <v>-0.08</v>
      </c>
      <c r="V3253" s="0" t="s">
        <v>1845</v>
      </c>
      <c r="W3253" s="0" t="s">
        <v>1846</v>
      </c>
      <c r="X3253" s="0" t="s">
        <v>1847</v>
      </c>
      <c r="Y3253" s="0" t="s">
        <v>893</v>
      </c>
      <c r="Z3253" s="0" t="s">
        <v>573</v>
      </c>
      <c r="AA3253" s="0" t="s">
        <v>3051</v>
      </c>
      <c r="AB3253" s="197" t="n">
        <v>37043.875</v>
      </c>
      <c r="AC3253" s="197" t="n">
        <v>37072.875</v>
      </c>
      <c r="AD3253" s="0" t="n">
        <f aca="false">(AC3253-AB3253+1)*SUM(P3253:Q3253)</f>
        <v>300000</v>
      </c>
    </row>
    <row r="3254" customFormat="false" ht="12.75" hidden="false" customHeight="false" outlineLevel="0" collapsed="false">
      <c r="A3254" s="191" t="str">
        <f aca="false">B3254&amp;" "&amp;C3254&amp;" "&amp;D3254</f>
        <v>US Oil Products Financial</v>
      </c>
      <c r="B3254" s="191" t="str">
        <f aca="false">IF((LEFT(N3254,2)="US"),"US","")</f>
        <v>US</v>
      </c>
      <c r="C3254" s="191" t="str">
        <f aca="false">M3254</f>
        <v>Oil Products</v>
      </c>
      <c r="D3254" s="191" t="str">
        <f aca="false">IF(ISNUMBER(FIND("Phy",N3254))=TRUE(),"Physical","Financial")</f>
        <v>Financial</v>
      </c>
      <c r="E3254" s="191" t="n">
        <f aca="false">IF(VLOOKUP(S3254,'DD-Lookup'!$J$6:$L$50,3,FALSE())="Monthly",(YEAR(AC3254)-YEAR(AB3254))*12+MONTH(AC3254)-MONTH(AB3254)+1,(AC3254-AB3254+1))</f>
        <v>3</v>
      </c>
      <c r="F3254" s="220" t="n">
        <f aca="false">E3254*SUM(P3254:Q3254)</f>
        <v>75000</v>
      </c>
      <c r="G3254" s="196" t="n">
        <v>1248094</v>
      </c>
      <c r="H3254" s="197" t="n">
        <v>37026.4073263889</v>
      </c>
      <c r="I3254" s="0" t="s">
        <v>1525</v>
      </c>
      <c r="M3254" s="0" t="s">
        <v>886</v>
      </c>
      <c r="N3254" s="0" t="s">
        <v>3052</v>
      </c>
      <c r="O3254" s="0" t="s">
        <v>3053</v>
      </c>
      <c r="Q3254" s="198" t="n">
        <v>25000</v>
      </c>
      <c r="S3254" s="0" t="s">
        <v>1140</v>
      </c>
      <c r="T3254" s="0" t="s">
        <v>772</v>
      </c>
      <c r="U3254" s="200" t="n">
        <v>23.45</v>
      </c>
      <c r="V3254" s="0" t="s">
        <v>1527</v>
      </c>
      <c r="W3254" s="0" t="s">
        <v>3054</v>
      </c>
      <c r="X3254" s="0" t="s">
        <v>3055</v>
      </c>
      <c r="Y3254" s="0" t="s">
        <v>893</v>
      </c>
      <c r="Z3254" s="0" t="s">
        <v>573</v>
      </c>
      <c r="AA3254" s="0" t="s">
        <v>3056</v>
      </c>
      <c r="AB3254" s="197" t="n">
        <v>37073.875</v>
      </c>
      <c r="AC3254" s="197" t="n">
        <v>37164.875</v>
      </c>
      <c r="AE3254" s="121" t="n">
        <f aca="false">IF(S3254="Gallon",F3254/42,F3254)</f>
        <v>75000</v>
      </c>
    </row>
    <row r="3255" customFormat="false" ht="12.75" hidden="false" customHeight="false" outlineLevel="0" collapsed="false">
      <c r="A3255" s="191" t="str">
        <f aca="false">B3255&amp;" "&amp;C3255&amp;" "&amp;D3255</f>
        <v>US Natural Gas Physical</v>
      </c>
      <c r="B3255" s="191" t="str">
        <f aca="false">IF((LEFT(N3255,2)="US"),"US","")</f>
        <v>US</v>
      </c>
      <c r="C3255" s="191" t="str">
        <f aca="false">M3255</f>
        <v>Natural Gas</v>
      </c>
      <c r="D3255" s="191" t="str">
        <f aca="false">IF(ISNUMBER(FIND("Phy",N3255))=TRUE(),"Physical","Financial")</f>
        <v>Physical</v>
      </c>
      <c r="E3255" s="191" t="n">
        <f aca="false">IF(VLOOKUP(S3255,'DD-Lookup'!$J$6:$L$50,3,FALSE())="Monthly",(YEAR(AC3255)-YEAR(AB3255))*12+MONTH(AC3255)-MONTH(AB3255)+1,(AC3255-AB3255+1))</f>
        <v>1</v>
      </c>
      <c r="F3255" s="220" t="n">
        <f aca="false">E3255*SUM(P3255:Q3255)</f>
        <v>5000</v>
      </c>
      <c r="G3255" s="196" t="n">
        <v>1248095</v>
      </c>
      <c r="H3255" s="197" t="n">
        <v>37026.407337963</v>
      </c>
      <c r="I3255" s="0" t="s">
        <v>1664</v>
      </c>
      <c r="M3255" s="0" t="s">
        <v>927</v>
      </c>
      <c r="N3255" s="0" t="s">
        <v>1371</v>
      </c>
      <c r="O3255" s="0" t="s">
        <v>2038</v>
      </c>
      <c r="Q3255" s="198" t="n">
        <v>5000</v>
      </c>
      <c r="S3255" s="0" t="s">
        <v>1343</v>
      </c>
      <c r="T3255" s="0" t="s">
        <v>772</v>
      </c>
      <c r="U3255" s="200" t="n">
        <v>4.44</v>
      </c>
      <c r="V3255" s="0" t="s">
        <v>2940</v>
      </c>
      <c r="W3255" s="0" t="s">
        <v>1555</v>
      </c>
      <c r="X3255" s="0" t="s">
        <v>1556</v>
      </c>
      <c r="Y3255" s="0" t="s">
        <v>1376</v>
      </c>
      <c r="Z3255" s="0" t="s">
        <v>573</v>
      </c>
      <c r="AA3255" s="0" t="n">
        <v>790484</v>
      </c>
      <c r="AB3255" s="197" t="n">
        <v>37027.875</v>
      </c>
      <c r="AC3255" s="197" t="n">
        <v>37027.875</v>
      </c>
    </row>
    <row r="3256" customFormat="false" ht="12.75" hidden="false" customHeight="false" outlineLevel="0" collapsed="false">
      <c r="A3256" s="191" t="str">
        <f aca="false">B3256&amp;" "&amp;C3256&amp;" "&amp;D3256</f>
        <v>US Natural Gas Physical</v>
      </c>
      <c r="B3256" s="191" t="str">
        <f aca="false">IF((LEFT(N3256,2)="US"),"US","")</f>
        <v>US</v>
      </c>
      <c r="C3256" s="191" t="str">
        <f aca="false">M3256</f>
        <v>Natural Gas</v>
      </c>
      <c r="D3256" s="191" t="str">
        <f aca="false">IF(ISNUMBER(FIND("Phy",N3256))=TRUE(),"Physical","Financial")</f>
        <v>Physical</v>
      </c>
      <c r="E3256" s="191" t="n">
        <f aca="false">IF(VLOOKUP(S3256,'DD-Lookup'!$J$6:$L$50,3,FALSE())="Monthly",(YEAR(AC3256)-YEAR(AB3256))*12+MONTH(AC3256)-MONTH(AB3256)+1,(AC3256-AB3256+1))</f>
        <v>1</v>
      </c>
      <c r="F3256" s="220" t="n">
        <f aca="false">E3256*SUM(P3256:Q3256)</f>
        <v>5000</v>
      </c>
      <c r="G3256" s="196" t="n">
        <v>1248096</v>
      </c>
      <c r="H3256" s="197" t="n">
        <v>37026.407349537</v>
      </c>
      <c r="I3256" s="0" t="s">
        <v>1420</v>
      </c>
      <c r="M3256" s="0" t="s">
        <v>927</v>
      </c>
      <c r="N3256" s="0" t="s">
        <v>1371</v>
      </c>
      <c r="O3256" s="0" t="s">
        <v>1435</v>
      </c>
      <c r="P3256" s="198" t="n">
        <v>5000</v>
      </c>
      <c r="S3256" s="0" t="s">
        <v>1343</v>
      </c>
      <c r="T3256" s="0" t="s">
        <v>772</v>
      </c>
      <c r="U3256" s="200" t="n">
        <v>4.275</v>
      </c>
      <c r="V3256" s="0" t="s">
        <v>3029</v>
      </c>
      <c r="W3256" s="0" t="s">
        <v>1424</v>
      </c>
      <c r="X3256" s="0" t="s">
        <v>1425</v>
      </c>
      <c r="Y3256" s="0" t="s">
        <v>1376</v>
      </c>
      <c r="Z3256" s="0" t="s">
        <v>573</v>
      </c>
      <c r="AA3256" s="0" t="n">
        <v>790485</v>
      </c>
      <c r="AB3256" s="197" t="n">
        <v>37027.875</v>
      </c>
      <c r="AC3256" s="197" t="n">
        <v>37027.875</v>
      </c>
    </row>
    <row r="3257" customFormat="false" ht="12.75" hidden="false" customHeight="false" outlineLevel="0" collapsed="false">
      <c r="A3257" s="191" t="str">
        <f aca="false">B3257&amp;" "&amp;C3257&amp;" "&amp;D3257</f>
        <v>US Crude Financial</v>
      </c>
      <c r="B3257" s="191" t="str">
        <f aca="false">IF((LEFT(N3257,2)="US"),"US","")</f>
        <v>US</v>
      </c>
      <c r="C3257" s="191" t="str">
        <f aca="false">M3257</f>
        <v>Crude</v>
      </c>
      <c r="D3257" s="191" t="str">
        <f aca="false">IF(ISNUMBER(FIND("Phy",N3257))=TRUE(),"Physical","Financial")</f>
        <v>Financial</v>
      </c>
      <c r="E3257" s="191" t="n">
        <f aca="false">IF(VLOOKUP(S3257,'DD-Lookup'!$J$6:$L$50,3,FALSE())="Monthly",(YEAR(AC3257)-YEAR(AB3257))*12+MONTH(AC3257)-MONTH(AB3257)+1,(AC3257-AB3257+1))</f>
        <v>1</v>
      </c>
      <c r="F3257" s="220" t="n">
        <f aca="false">E3257*SUM(P3257:Q3257)</f>
        <v>50000</v>
      </c>
      <c r="G3257" s="196" t="n">
        <v>1248097</v>
      </c>
      <c r="H3257" s="197" t="n">
        <v>37026.4074305556</v>
      </c>
      <c r="I3257" s="0" t="s">
        <v>1340</v>
      </c>
      <c r="M3257" s="0" t="s">
        <v>60</v>
      </c>
      <c r="N3257" s="0" t="s">
        <v>1138</v>
      </c>
      <c r="O3257" s="0" t="s">
        <v>1139</v>
      </c>
      <c r="Q3257" s="198" t="n">
        <v>50000</v>
      </c>
      <c r="S3257" s="0" t="s">
        <v>1140</v>
      </c>
      <c r="T3257" s="0" t="s">
        <v>772</v>
      </c>
      <c r="U3257" s="200" t="n">
        <v>28.8</v>
      </c>
      <c r="V3257" s="0" t="s">
        <v>2666</v>
      </c>
      <c r="W3257" s="0" t="s">
        <v>1142</v>
      </c>
      <c r="X3257" s="0" t="s">
        <v>1143</v>
      </c>
      <c r="Y3257" s="0" t="s">
        <v>893</v>
      </c>
      <c r="Z3257" s="0" t="s">
        <v>573</v>
      </c>
      <c r="AA3257" s="0" t="s">
        <v>3057</v>
      </c>
      <c r="AB3257" s="197" t="n">
        <v>37043</v>
      </c>
      <c r="AC3257" s="197" t="n">
        <v>37072</v>
      </c>
    </row>
    <row r="3258" customFormat="false" ht="12.75" hidden="false" customHeight="false" outlineLevel="0" collapsed="false">
      <c r="A3258" s="191" t="str">
        <f aca="false">B3258&amp;" "&amp;C3258&amp;" "&amp;D3258</f>
        <v> Metals Financial</v>
      </c>
      <c r="B3258" s="191" t="str">
        <f aca="false">IF((LEFT(N3258,2)="US"),"US","")</f>
        <v/>
      </c>
      <c r="C3258" s="191" t="str">
        <f aca="false">M3258</f>
        <v>Metals</v>
      </c>
      <c r="D3258" s="191" t="str">
        <f aca="false">IF(ISNUMBER(FIND("Phy",N3258))=TRUE(),"Physical","Financial")</f>
        <v>Financial</v>
      </c>
      <c r="E3258" s="191" t="n">
        <f aca="false">IF(VLOOKUP(S3258,'DD-Lookup'!$J$6:$L$50,3,FALSE())="Monthly",(YEAR(AC3258)-YEAR(AB3258))*12+MONTH(AC3258)-MONTH(AB3258)+1,(AC3258-AB3258+1))</f>
        <v>1</v>
      </c>
      <c r="F3258" s="220" t="n">
        <f aca="false">E3258*SUM(P3258:Q3258)</f>
        <v>10</v>
      </c>
      <c r="G3258" s="196" t="n">
        <v>1248098</v>
      </c>
      <c r="H3258" s="197" t="n">
        <v>37026.4074537037</v>
      </c>
      <c r="I3258" s="0" t="s">
        <v>3058</v>
      </c>
      <c r="M3258" s="0" t="s">
        <v>768</v>
      </c>
      <c r="N3258" s="0" t="s">
        <v>769</v>
      </c>
      <c r="O3258" s="0" t="s">
        <v>770</v>
      </c>
      <c r="P3258" s="198" t="n">
        <v>10</v>
      </c>
      <c r="S3258" s="0" t="s">
        <v>771</v>
      </c>
      <c r="T3258" s="0" t="s">
        <v>772</v>
      </c>
      <c r="U3258" s="200" t="n">
        <v>1678</v>
      </c>
      <c r="V3258" s="0" t="s">
        <v>3059</v>
      </c>
      <c r="W3258" s="0" t="s">
        <v>820</v>
      </c>
      <c r="X3258" s="0" t="s">
        <v>775</v>
      </c>
      <c r="Y3258" s="0" t="s">
        <v>776</v>
      </c>
      <c r="Z3258" s="0" t="s">
        <v>777</v>
      </c>
      <c r="AA3258" s="0" t="n">
        <v>2130066</v>
      </c>
    </row>
    <row r="3259" customFormat="false" ht="12.75" hidden="false" customHeight="false" outlineLevel="0" collapsed="false">
      <c r="A3259" s="191" t="str">
        <f aca="false">B3259&amp;" "&amp;C3259&amp;" "&amp;D3259</f>
        <v>US Natural Gas Physical</v>
      </c>
      <c r="B3259" s="191" t="str">
        <f aca="false">IF((LEFT(N3259,2)="US"),"US","")</f>
        <v>US</v>
      </c>
      <c r="C3259" s="191" t="str">
        <f aca="false">M3259</f>
        <v>Natural Gas</v>
      </c>
      <c r="D3259" s="191" t="str">
        <f aca="false">IF(ISNUMBER(FIND("Phy",N3259))=TRUE(),"Physical","Financial")</f>
        <v>Physical</v>
      </c>
      <c r="E3259" s="191" t="n">
        <f aca="false">IF(VLOOKUP(S3259,'DD-Lookup'!$J$6:$L$50,3,FALSE())="Monthly",(YEAR(AC3259)-YEAR(AB3259))*12+MONTH(AC3259)-MONTH(AB3259)+1,(AC3259-AB3259+1))</f>
        <v>1</v>
      </c>
      <c r="F3259" s="220" t="n">
        <f aca="false">E3259*SUM(P3259:Q3259)</f>
        <v>3000</v>
      </c>
      <c r="G3259" s="196" t="n">
        <v>1248099</v>
      </c>
      <c r="H3259" s="197" t="n">
        <v>37026.4074884259</v>
      </c>
      <c r="I3259" s="0" t="s">
        <v>609</v>
      </c>
      <c r="M3259" s="0" t="s">
        <v>927</v>
      </c>
      <c r="N3259" s="0" t="s">
        <v>1371</v>
      </c>
      <c r="O3259" s="0" t="s">
        <v>1469</v>
      </c>
      <c r="P3259" s="198" t="n">
        <v>3000</v>
      </c>
      <c r="S3259" s="0" t="s">
        <v>1343</v>
      </c>
      <c r="T3259" s="0" t="s">
        <v>772</v>
      </c>
      <c r="U3259" s="200" t="n">
        <v>4.4</v>
      </c>
      <c r="V3259" s="0" t="s">
        <v>1832</v>
      </c>
      <c r="W3259" s="0" t="s">
        <v>1459</v>
      </c>
      <c r="X3259" s="0" t="s">
        <v>1460</v>
      </c>
      <c r="Y3259" s="0" t="s">
        <v>1376</v>
      </c>
      <c r="Z3259" s="0" t="s">
        <v>573</v>
      </c>
      <c r="AA3259" s="0" t="n">
        <v>790487</v>
      </c>
      <c r="AB3259" s="197" t="n">
        <v>37027.875</v>
      </c>
      <c r="AC3259" s="197" t="n">
        <v>37027.875</v>
      </c>
    </row>
    <row r="3260" customFormat="false" ht="12.75" hidden="false" customHeight="false" outlineLevel="0" collapsed="false">
      <c r="A3260" s="191" t="str">
        <f aca="false">B3260&amp;" "&amp;C3260&amp;" "&amp;D3260</f>
        <v> Metals Financial</v>
      </c>
      <c r="B3260" s="191" t="str">
        <f aca="false">IF((LEFT(N3260,2)="US"),"US","")</f>
        <v/>
      </c>
      <c r="C3260" s="191" t="str">
        <f aca="false">M3260</f>
        <v>Metals</v>
      </c>
      <c r="D3260" s="191" t="str">
        <f aca="false">IF(ISNUMBER(FIND("Phy",N3260))=TRUE(),"Physical","Financial")</f>
        <v>Financial</v>
      </c>
      <c r="E3260" s="191" t="n">
        <f aca="false">IF(VLOOKUP(S3260,'DD-Lookup'!$J$6:$L$50,3,FALSE())="Monthly",(YEAR(AC3260)-YEAR(AB3260))*12+MONTH(AC3260)-MONTH(AB3260)+1,(AC3260-AB3260+1))</f>
        <v>1</v>
      </c>
      <c r="F3260" s="220" t="n">
        <f aca="false">E3260*SUM(P3260:Q3260)</f>
        <v>9</v>
      </c>
      <c r="G3260" s="196" t="n">
        <v>1248100</v>
      </c>
      <c r="H3260" s="197" t="n">
        <v>37026.4075347222</v>
      </c>
      <c r="I3260" s="0" t="s">
        <v>1014</v>
      </c>
      <c r="M3260" s="0" t="s">
        <v>768</v>
      </c>
      <c r="N3260" s="0" t="s">
        <v>769</v>
      </c>
      <c r="O3260" s="0" t="s">
        <v>770</v>
      </c>
      <c r="P3260" s="198" t="n">
        <v>9</v>
      </c>
      <c r="S3260" s="0" t="s">
        <v>771</v>
      </c>
      <c r="T3260" s="0" t="s">
        <v>772</v>
      </c>
      <c r="U3260" s="200" t="n">
        <v>1678</v>
      </c>
      <c r="V3260" s="0" t="s">
        <v>1156</v>
      </c>
      <c r="W3260" s="0" t="s">
        <v>820</v>
      </c>
      <c r="X3260" s="0" t="s">
        <v>775</v>
      </c>
      <c r="Y3260" s="0" t="s">
        <v>776</v>
      </c>
      <c r="Z3260" s="0" t="s">
        <v>777</v>
      </c>
      <c r="AA3260" s="0" t="n">
        <v>2130068</v>
      </c>
    </row>
    <row r="3261" customFormat="false" ht="12.75" hidden="false" customHeight="false" outlineLevel="0" collapsed="false">
      <c r="A3261" s="191" t="str">
        <f aca="false">B3261&amp;" "&amp;C3261&amp;" "&amp;D3261</f>
        <v>US Natural Gas Physical</v>
      </c>
      <c r="B3261" s="191" t="str">
        <f aca="false">IF((LEFT(N3261,2)="US"),"US","")</f>
        <v>US</v>
      </c>
      <c r="C3261" s="191" t="str">
        <f aca="false">M3261</f>
        <v>Natural Gas</v>
      </c>
      <c r="D3261" s="191" t="str">
        <f aca="false">IF(ISNUMBER(FIND("Phy",N3261))=TRUE(),"Physical","Financial")</f>
        <v>Physical</v>
      </c>
      <c r="E3261" s="191" t="n">
        <f aca="false">IF(VLOOKUP(S3261,'DD-Lookup'!$J$6:$L$50,3,FALSE())="Monthly",(YEAR(AC3261)-YEAR(AB3261))*12+MONTH(AC3261)-MONTH(AB3261)+1,(AC3261-AB3261+1))</f>
        <v>1</v>
      </c>
      <c r="F3261" s="220" t="n">
        <f aca="false">E3261*SUM(P3261:Q3261)</f>
        <v>10000</v>
      </c>
      <c r="G3261" s="196" t="n">
        <v>1248101</v>
      </c>
      <c r="H3261" s="197" t="n">
        <v>37026.4075925926</v>
      </c>
      <c r="I3261" s="0" t="s">
        <v>2429</v>
      </c>
      <c r="M3261" s="0" t="s">
        <v>927</v>
      </c>
      <c r="N3261" s="0" t="s">
        <v>1371</v>
      </c>
      <c r="O3261" s="0" t="s">
        <v>1372</v>
      </c>
      <c r="P3261" s="198" t="n">
        <v>10000</v>
      </c>
      <c r="S3261" s="0" t="s">
        <v>1343</v>
      </c>
      <c r="T3261" s="0" t="s">
        <v>772</v>
      </c>
      <c r="U3261" s="200" t="n">
        <v>4.535</v>
      </c>
      <c r="V3261" s="0" t="s">
        <v>2430</v>
      </c>
      <c r="W3261" s="0" t="s">
        <v>1374</v>
      </c>
      <c r="X3261" s="0" t="s">
        <v>1375</v>
      </c>
      <c r="Y3261" s="0" t="s">
        <v>1376</v>
      </c>
      <c r="Z3261" s="0" t="s">
        <v>573</v>
      </c>
      <c r="AA3261" s="0" t="n">
        <v>790488</v>
      </c>
      <c r="AB3261" s="197" t="n">
        <v>37027.875</v>
      </c>
      <c r="AC3261" s="197" t="n">
        <v>37027.875</v>
      </c>
    </row>
    <row r="3262" customFormat="false" ht="12.75" hidden="false" customHeight="false" outlineLevel="0" collapsed="false">
      <c r="A3262" s="191" t="str">
        <f aca="false">B3262&amp;" "&amp;C3262&amp;" "&amp;D3262</f>
        <v>US Natural Gas Physical</v>
      </c>
      <c r="B3262" s="191" t="str">
        <f aca="false">IF((LEFT(N3262,2)="US"),"US","")</f>
        <v>US</v>
      </c>
      <c r="C3262" s="191" t="str">
        <f aca="false">M3262</f>
        <v>Natural Gas</v>
      </c>
      <c r="D3262" s="191" t="str">
        <f aca="false">IF(ISNUMBER(FIND("Phy",N3262))=TRUE(),"Physical","Financial")</f>
        <v>Physical</v>
      </c>
      <c r="E3262" s="191" t="n">
        <f aca="false">IF(VLOOKUP(S3262,'DD-Lookup'!$J$6:$L$50,3,FALSE())="Monthly",(YEAR(AC3262)-YEAR(AB3262))*12+MONTH(AC3262)-MONTH(AB3262)+1,(AC3262-AB3262+1))</f>
        <v>1</v>
      </c>
      <c r="F3262" s="220" t="n">
        <f aca="false">E3262*SUM(P3262:Q3262)</f>
        <v>5000</v>
      </c>
      <c r="G3262" s="196" t="n">
        <v>1248102</v>
      </c>
      <c r="H3262" s="197" t="n">
        <v>37026.4076157407</v>
      </c>
      <c r="I3262" s="0" t="s">
        <v>1187</v>
      </c>
      <c r="M3262" s="0" t="s">
        <v>927</v>
      </c>
      <c r="N3262" s="0" t="s">
        <v>1371</v>
      </c>
      <c r="O3262" s="0" t="s">
        <v>1433</v>
      </c>
      <c r="P3262" s="198" t="n">
        <v>5000</v>
      </c>
      <c r="S3262" s="0" t="s">
        <v>1343</v>
      </c>
      <c r="T3262" s="0" t="s">
        <v>772</v>
      </c>
      <c r="U3262" s="200" t="n">
        <v>4.31</v>
      </c>
      <c r="V3262" s="0" t="s">
        <v>2292</v>
      </c>
      <c r="W3262" s="0" t="s">
        <v>1424</v>
      </c>
      <c r="X3262" s="0" t="s">
        <v>1425</v>
      </c>
      <c r="Y3262" s="0" t="s">
        <v>1376</v>
      </c>
      <c r="Z3262" s="0" t="s">
        <v>573</v>
      </c>
      <c r="AA3262" s="0" t="n">
        <v>790489</v>
      </c>
      <c r="AB3262" s="197" t="n">
        <v>37027.875</v>
      </c>
      <c r="AC3262" s="197" t="n">
        <v>37027.875</v>
      </c>
    </row>
    <row r="3263" customFormat="false" ht="12.75" hidden="false" customHeight="false" outlineLevel="0" collapsed="false">
      <c r="A3263" s="191" t="str">
        <f aca="false">B3263&amp;" "&amp;C3263&amp;" "&amp;D3263</f>
        <v>US Natural Gas Physical</v>
      </c>
      <c r="B3263" s="191" t="str">
        <f aca="false">IF((LEFT(N3263,2)="US"),"US","")</f>
        <v>US</v>
      </c>
      <c r="C3263" s="191" t="str">
        <f aca="false">M3263</f>
        <v>Natural Gas</v>
      </c>
      <c r="D3263" s="191" t="str">
        <f aca="false">IF(ISNUMBER(FIND("Phy",N3263))=TRUE(),"Physical","Financial")</f>
        <v>Physical</v>
      </c>
      <c r="E3263" s="191" t="n">
        <f aca="false">IF(VLOOKUP(S3263,'DD-Lookup'!$J$6:$L$50,3,FALSE())="Monthly",(YEAR(AC3263)-YEAR(AB3263))*12+MONTH(AC3263)-MONTH(AB3263)+1,(AC3263-AB3263+1))</f>
        <v>1</v>
      </c>
      <c r="F3263" s="220" t="n">
        <f aca="false">E3263*SUM(P3263:Q3263)</f>
        <v>3400</v>
      </c>
      <c r="G3263" s="196" t="n">
        <v>1248103</v>
      </c>
      <c r="H3263" s="197" t="n">
        <v>37026.4076273148</v>
      </c>
      <c r="I3263" s="0" t="s">
        <v>2121</v>
      </c>
      <c r="M3263" s="0" t="s">
        <v>927</v>
      </c>
      <c r="N3263" s="0" t="s">
        <v>1371</v>
      </c>
      <c r="O3263" s="0" t="s">
        <v>1684</v>
      </c>
      <c r="Q3263" s="198" t="n">
        <v>3400</v>
      </c>
      <c r="S3263" s="0" t="s">
        <v>1343</v>
      </c>
      <c r="T3263" s="0" t="s">
        <v>772</v>
      </c>
      <c r="U3263" s="200" t="n">
        <v>4.34</v>
      </c>
      <c r="V3263" s="0" t="s">
        <v>3021</v>
      </c>
      <c r="W3263" s="0" t="s">
        <v>1682</v>
      </c>
      <c r="X3263" s="0" t="s">
        <v>1683</v>
      </c>
      <c r="Y3263" s="0" t="s">
        <v>1376</v>
      </c>
      <c r="Z3263" s="0" t="s">
        <v>573</v>
      </c>
      <c r="AA3263" s="0" t="n">
        <v>790490</v>
      </c>
      <c r="AB3263" s="197" t="n">
        <v>37027.875</v>
      </c>
      <c r="AC3263" s="197" t="n">
        <v>37027.875</v>
      </c>
    </row>
    <row r="3264" customFormat="false" ht="12.75" hidden="false" customHeight="false" outlineLevel="0" collapsed="false">
      <c r="A3264" s="191" t="str">
        <f aca="false">B3264&amp;" "&amp;C3264&amp;" "&amp;D3264</f>
        <v> Natural Gas Physical</v>
      </c>
      <c r="B3264" s="191" t="str">
        <f aca="false">IF((LEFT(N3264,2)="US"),"US","")</f>
        <v/>
      </c>
      <c r="C3264" s="191" t="str">
        <f aca="false">M3264</f>
        <v>Natural Gas</v>
      </c>
      <c r="D3264" s="191" t="str">
        <f aca="false">IF(ISNUMBER(FIND("Phy",N3264))=TRUE(),"Physical","Financial")</f>
        <v>Physical</v>
      </c>
      <c r="E3264" s="191" t="n">
        <f aca="false">IF(VLOOKUP(S3264,'DD-Lookup'!$J$6:$L$50,3,FALSE())="Monthly",(YEAR(AC3264)-YEAR(AB3264))*12+MONTH(AC3264)-MONTH(AB3264)+1,(AC3264-AB3264+1))</f>
        <v>92</v>
      </c>
      <c r="F3264" s="220" t="n">
        <f aca="false">E3264*SUM(P3264:Q3264)</f>
        <v>2300000</v>
      </c>
      <c r="G3264" s="196" t="n">
        <v>1248104</v>
      </c>
      <c r="H3264" s="197" t="n">
        <v>37026.4077083333</v>
      </c>
      <c r="I3264" s="0" t="s">
        <v>1051</v>
      </c>
      <c r="M3264" s="0" t="s">
        <v>927</v>
      </c>
      <c r="N3264" s="0" t="s">
        <v>928</v>
      </c>
      <c r="O3264" s="0" t="s">
        <v>981</v>
      </c>
      <c r="P3264" s="198" t="n">
        <v>25000</v>
      </c>
      <c r="S3264" s="0" t="s">
        <v>930</v>
      </c>
      <c r="T3264" s="0" t="s">
        <v>931</v>
      </c>
      <c r="U3264" s="200" t="n">
        <v>24.75</v>
      </c>
      <c r="V3264" s="0" t="s">
        <v>2453</v>
      </c>
      <c r="W3264" s="0" t="s">
        <v>933</v>
      </c>
      <c r="X3264" s="0" t="s">
        <v>934</v>
      </c>
      <c r="Y3264" s="0" t="s">
        <v>935</v>
      </c>
      <c r="Z3264" s="0" t="s">
        <v>800</v>
      </c>
      <c r="AA3264" s="0" t="n">
        <v>102941</v>
      </c>
      <c r="AB3264" s="197" t="n">
        <v>37165</v>
      </c>
      <c r="AC3264" s="197" t="n">
        <v>37256</v>
      </c>
    </row>
    <row r="3265" customFormat="false" ht="12.75" hidden="false" customHeight="false" outlineLevel="0" collapsed="false">
      <c r="A3265" s="191" t="str">
        <f aca="false">B3265&amp;" "&amp;C3265&amp;" "&amp;D3265</f>
        <v>US Natural Gas Physical</v>
      </c>
      <c r="B3265" s="191" t="str">
        <f aca="false">IF((LEFT(N3265,2)="US"),"US","")</f>
        <v>US</v>
      </c>
      <c r="C3265" s="191" t="str">
        <f aca="false">M3265</f>
        <v>Natural Gas</v>
      </c>
      <c r="D3265" s="191" t="str">
        <f aca="false">IF(ISNUMBER(FIND("Phy",N3265))=TRUE(),"Physical","Financial")</f>
        <v>Physical</v>
      </c>
      <c r="E3265" s="191" t="n">
        <f aca="false">IF(VLOOKUP(S3265,'DD-Lookup'!$J$6:$L$50,3,FALSE())="Monthly",(YEAR(AC3265)-YEAR(AB3265))*12+MONTH(AC3265)-MONTH(AB3265)+1,(AC3265-AB3265+1))</f>
        <v>1</v>
      </c>
      <c r="F3265" s="220" t="n">
        <f aca="false">E3265*SUM(P3265:Q3265)</f>
        <v>984</v>
      </c>
      <c r="G3265" s="196" t="n">
        <v>1248106</v>
      </c>
      <c r="H3265" s="197" t="n">
        <v>37026.4077430556</v>
      </c>
      <c r="I3265" s="0" t="s">
        <v>1377</v>
      </c>
      <c r="M3265" s="0" t="s">
        <v>927</v>
      </c>
      <c r="N3265" s="0" t="s">
        <v>1371</v>
      </c>
      <c r="O3265" s="0" t="s">
        <v>1372</v>
      </c>
      <c r="P3265" s="198" t="n">
        <v>984</v>
      </c>
      <c r="S3265" s="0" t="s">
        <v>1343</v>
      </c>
      <c r="T3265" s="0" t="s">
        <v>772</v>
      </c>
      <c r="U3265" s="200" t="n">
        <v>4.5337</v>
      </c>
      <c r="V3265" s="0" t="s">
        <v>1378</v>
      </c>
      <c r="W3265" s="0" t="s">
        <v>1374</v>
      </c>
      <c r="X3265" s="0" t="s">
        <v>1375</v>
      </c>
      <c r="Y3265" s="0" t="s">
        <v>1376</v>
      </c>
      <c r="Z3265" s="0" t="s">
        <v>573</v>
      </c>
      <c r="AA3265" s="0" t="n">
        <v>790491</v>
      </c>
      <c r="AB3265" s="197" t="n">
        <v>37027.875</v>
      </c>
      <c r="AC3265" s="197" t="n">
        <v>37027.875</v>
      </c>
    </row>
    <row r="3266" customFormat="false" ht="12.75" hidden="false" customHeight="false" outlineLevel="0" collapsed="false">
      <c r="A3266" s="191" t="str">
        <f aca="false">B3266&amp;" "&amp;C3266&amp;" "&amp;D3266</f>
        <v>US Natural Gas Physical</v>
      </c>
      <c r="B3266" s="191" t="str">
        <f aca="false">IF((LEFT(N3266,2)="US"),"US","")</f>
        <v>US</v>
      </c>
      <c r="C3266" s="191" t="str">
        <f aca="false">M3266</f>
        <v>Natural Gas</v>
      </c>
      <c r="D3266" s="191" t="str">
        <f aca="false">IF(ISNUMBER(FIND("Phy",N3266))=TRUE(),"Physical","Financial")</f>
        <v>Physical</v>
      </c>
      <c r="E3266" s="191" t="n">
        <f aca="false">IF(VLOOKUP(S3266,'DD-Lookup'!$J$6:$L$50,3,FALSE())="Monthly",(YEAR(AC3266)-YEAR(AB3266))*12+MONTH(AC3266)-MONTH(AB3266)+1,(AC3266-AB3266+1))</f>
        <v>1</v>
      </c>
      <c r="F3266" s="220" t="n">
        <f aca="false">E3266*SUM(P3266:Q3266)</f>
        <v>1219</v>
      </c>
      <c r="G3266" s="196" t="n">
        <v>1248107</v>
      </c>
      <c r="H3266" s="197" t="n">
        <v>37026.4077546296</v>
      </c>
      <c r="I3266" s="0" t="s">
        <v>625</v>
      </c>
      <c r="M3266" s="0" t="s">
        <v>927</v>
      </c>
      <c r="N3266" s="0" t="s">
        <v>1371</v>
      </c>
      <c r="O3266" s="0" t="s">
        <v>1457</v>
      </c>
      <c r="Q3266" s="198" t="n">
        <v>1219</v>
      </c>
      <c r="S3266" s="0" t="s">
        <v>1343</v>
      </c>
      <c r="T3266" s="0" t="s">
        <v>772</v>
      </c>
      <c r="U3266" s="200" t="n">
        <v>4.415</v>
      </c>
      <c r="V3266" s="0" t="s">
        <v>2449</v>
      </c>
      <c r="W3266" s="0" t="s">
        <v>1459</v>
      </c>
      <c r="X3266" s="0" t="s">
        <v>1460</v>
      </c>
      <c r="Y3266" s="0" t="s">
        <v>1376</v>
      </c>
      <c r="Z3266" s="0" t="s">
        <v>573</v>
      </c>
      <c r="AA3266" s="0" t="n">
        <v>790492</v>
      </c>
      <c r="AB3266" s="197" t="n">
        <v>37027.875</v>
      </c>
      <c r="AC3266" s="197" t="n">
        <v>37027.875</v>
      </c>
    </row>
    <row r="3267" customFormat="false" ht="12.75" hidden="false" customHeight="false" outlineLevel="0" collapsed="false">
      <c r="A3267" s="191" t="str">
        <f aca="false">B3267&amp;" "&amp;C3267&amp;" "&amp;D3267</f>
        <v>US Natural Gas Physical</v>
      </c>
      <c r="B3267" s="191" t="str">
        <f aca="false">IF((LEFT(N3267,2)="US"),"US","")</f>
        <v>US</v>
      </c>
      <c r="C3267" s="191" t="str">
        <f aca="false">M3267</f>
        <v>Natural Gas</v>
      </c>
      <c r="D3267" s="191" t="str">
        <f aca="false">IF(ISNUMBER(FIND("Phy",N3267))=TRUE(),"Physical","Financial")</f>
        <v>Physical</v>
      </c>
      <c r="E3267" s="191" t="n">
        <f aca="false">IF(VLOOKUP(S3267,'DD-Lookup'!$J$6:$L$50,3,FALSE())="Monthly",(YEAR(AC3267)-YEAR(AB3267))*12+MONTH(AC3267)-MONTH(AB3267)+1,(AC3267-AB3267+1))</f>
        <v>1</v>
      </c>
      <c r="F3267" s="220" t="n">
        <f aca="false">E3267*SUM(P3267:Q3267)</f>
        <v>5000</v>
      </c>
      <c r="G3267" s="196" t="n">
        <v>1248108</v>
      </c>
      <c r="H3267" s="197" t="n">
        <v>37026.4077777778</v>
      </c>
      <c r="I3267" s="0" t="s">
        <v>1251</v>
      </c>
      <c r="M3267" s="0" t="s">
        <v>927</v>
      </c>
      <c r="N3267" s="0" t="s">
        <v>1371</v>
      </c>
      <c r="O3267" s="0" t="s">
        <v>2038</v>
      </c>
      <c r="Q3267" s="198" t="n">
        <v>5000</v>
      </c>
      <c r="S3267" s="0" t="s">
        <v>1343</v>
      </c>
      <c r="T3267" s="0" t="s">
        <v>772</v>
      </c>
      <c r="U3267" s="200" t="n">
        <v>4.44</v>
      </c>
      <c r="V3267" s="0" t="s">
        <v>1968</v>
      </c>
      <c r="W3267" s="0" t="s">
        <v>1555</v>
      </c>
      <c r="X3267" s="0" t="s">
        <v>1556</v>
      </c>
      <c r="Y3267" s="0" t="s">
        <v>1376</v>
      </c>
      <c r="Z3267" s="0" t="s">
        <v>573</v>
      </c>
      <c r="AA3267" s="0" t="n">
        <v>790493</v>
      </c>
      <c r="AB3267" s="197" t="n">
        <v>37027.875</v>
      </c>
      <c r="AC3267" s="197" t="n">
        <v>37027.875</v>
      </c>
    </row>
    <row r="3268" customFormat="false" ht="12.75" hidden="false" customHeight="false" outlineLevel="0" collapsed="false">
      <c r="A3268" s="191" t="str">
        <f aca="false">B3268&amp;" "&amp;C3268&amp;" "&amp;D3268</f>
        <v>US Natural Gas Physical</v>
      </c>
      <c r="B3268" s="191" t="str">
        <f aca="false">IF((LEFT(N3268,2)="US"),"US","")</f>
        <v>US</v>
      </c>
      <c r="C3268" s="191" t="str">
        <f aca="false">M3268</f>
        <v>Natural Gas</v>
      </c>
      <c r="D3268" s="191" t="str">
        <f aca="false">IF(ISNUMBER(FIND("Phy",N3268))=TRUE(),"Physical","Financial")</f>
        <v>Physical</v>
      </c>
      <c r="E3268" s="191" t="n">
        <f aca="false">IF(VLOOKUP(S3268,'DD-Lookup'!$J$6:$L$50,3,FALSE())="Monthly",(YEAR(AC3268)-YEAR(AB3268))*12+MONTH(AC3268)-MONTH(AB3268)+1,(AC3268-AB3268+1))</f>
        <v>1</v>
      </c>
      <c r="F3268" s="220" t="n">
        <f aca="false">E3268*SUM(P3268:Q3268)</f>
        <v>5000</v>
      </c>
      <c r="G3268" s="196" t="n">
        <v>1248109</v>
      </c>
      <c r="H3268" s="197" t="n">
        <v>37026.4077893519</v>
      </c>
      <c r="I3268" s="0" t="s">
        <v>1420</v>
      </c>
      <c r="M3268" s="0" t="s">
        <v>927</v>
      </c>
      <c r="N3268" s="0" t="s">
        <v>1371</v>
      </c>
      <c r="O3268" s="0" t="s">
        <v>1436</v>
      </c>
      <c r="P3268" s="198" t="n">
        <v>5000</v>
      </c>
      <c r="S3268" s="0" t="s">
        <v>1343</v>
      </c>
      <c r="T3268" s="0" t="s">
        <v>772</v>
      </c>
      <c r="U3268" s="200" t="n">
        <v>4.305</v>
      </c>
      <c r="V3268" s="0" t="s">
        <v>1490</v>
      </c>
      <c r="W3268" s="0" t="s">
        <v>1424</v>
      </c>
      <c r="X3268" s="0" t="s">
        <v>1425</v>
      </c>
      <c r="Y3268" s="0" t="s">
        <v>1376</v>
      </c>
      <c r="Z3268" s="0" t="s">
        <v>573</v>
      </c>
      <c r="AA3268" s="0" t="n">
        <v>790494</v>
      </c>
      <c r="AB3268" s="197" t="n">
        <v>37027.875</v>
      </c>
      <c r="AC3268" s="197" t="n">
        <v>37027.875</v>
      </c>
    </row>
    <row r="3269" customFormat="false" ht="12.75" hidden="false" customHeight="false" outlineLevel="0" collapsed="false">
      <c r="A3269" s="191" t="str">
        <f aca="false">B3269&amp;" "&amp;C3269&amp;" "&amp;D3269</f>
        <v>US Natural Gas Physical</v>
      </c>
      <c r="B3269" s="191" t="str">
        <f aca="false">IF((LEFT(N3269,2)="US"),"US","")</f>
        <v>US</v>
      </c>
      <c r="C3269" s="191" t="str">
        <f aca="false">M3269</f>
        <v>Natural Gas</v>
      </c>
      <c r="D3269" s="191" t="str">
        <f aca="false">IF(ISNUMBER(FIND("Phy",N3269))=TRUE(),"Physical","Financial")</f>
        <v>Physical</v>
      </c>
      <c r="E3269" s="191" t="n">
        <f aca="false">IF(VLOOKUP(S3269,'DD-Lookup'!$J$6:$L$50,3,FALSE())="Monthly",(YEAR(AC3269)-YEAR(AB3269))*12+MONTH(AC3269)-MONTH(AB3269)+1,(AC3269-AB3269+1))</f>
        <v>1</v>
      </c>
      <c r="F3269" s="220" t="n">
        <f aca="false">E3269*SUM(P3269:Q3269)</f>
        <v>5000</v>
      </c>
      <c r="G3269" s="196" t="n">
        <v>1248110</v>
      </c>
      <c r="H3269" s="197" t="n">
        <v>37026.4078240741</v>
      </c>
      <c r="I3269" s="0" t="s">
        <v>1187</v>
      </c>
      <c r="M3269" s="0" t="s">
        <v>927</v>
      </c>
      <c r="N3269" s="0" t="s">
        <v>1371</v>
      </c>
      <c r="O3269" s="0" t="s">
        <v>1435</v>
      </c>
      <c r="Q3269" s="198" t="n">
        <v>5000</v>
      </c>
      <c r="S3269" s="0" t="s">
        <v>1343</v>
      </c>
      <c r="T3269" s="0" t="s">
        <v>772</v>
      </c>
      <c r="U3269" s="200" t="n">
        <v>4.275</v>
      </c>
      <c r="V3269" s="0" t="s">
        <v>2292</v>
      </c>
      <c r="W3269" s="0" t="s">
        <v>1424</v>
      </c>
      <c r="X3269" s="0" t="s">
        <v>1425</v>
      </c>
      <c r="Y3269" s="0" t="s">
        <v>1376</v>
      </c>
      <c r="Z3269" s="0" t="s">
        <v>573</v>
      </c>
      <c r="AA3269" s="0" t="n">
        <v>790495</v>
      </c>
      <c r="AB3269" s="197" t="n">
        <v>37027.875</v>
      </c>
      <c r="AC3269" s="197" t="n">
        <v>37027.875</v>
      </c>
    </row>
    <row r="3270" customFormat="false" ht="12.75" hidden="false" customHeight="false" outlineLevel="0" collapsed="false">
      <c r="A3270" s="191" t="str">
        <f aca="false">B3270&amp;" "&amp;C3270&amp;" "&amp;D3270</f>
        <v>US Natural Gas Physical</v>
      </c>
      <c r="B3270" s="191" t="str">
        <f aca="false">IF((LEFT(N3270,2)="US"),"US","")</f>
        <v>US</v>
      </c>
      <c r="C3270" s="191" t="str">
        <f aca="false">M3270</f>
        <v>Natural Gas</v>
      </c>
      <c r="D3270" s="191" t="str">
        <f aca="false">IF(ISNUMBER(FIND("Phy",N3270))=TRUE(),"Physical","Financial")</f>
        <v>Physical</v>
      </c>
      <c r="E3270" s="191" t="n">
        <f aca="false">IF(VLOOKUP(S3270,'DD-Lookup'!$J$6:$L$50,3,FALSE())="Monthly",(YEAR(AC3270)-YEAR(AB3270))*12+MONTH(AC3270)-MONTH(AB3270)+1,(AC3270-AB3270+1))</f>
        <v>16</v>
      </c>
      <c r="F3270" s="220" t="n">
        <f aca="false">E3270*SUM(P3270:Q3270)</f>
        <v>44800</v>
      </c>
      <c r="G3270" s="196" t="n">
        <v>1248111</v>
      </c>
      <c r="H3270" s="197" t="n">
        <v>37026.4078356482</v>
      </c>
      <c r="I3270" s="0" t="s">
        <v>1187</v>
      </c>
      <c r="M3270" s="0" t="s">
        <v>927</v>
      </c>
      <c r="N3270" s="0" t="s">
        <v>1371</v>
      </c>
      <c r="O3270" s="0" t="s">
        <v>3060</v>
      </c>
      <c r="Q3270" s="198" t="n">
        <v>2800</v>
      </c>
      <c r="S3270" s="0" t="s">
        <v>1343</v>
      </c>
      <c r="T3270" s="0" t="s">
        <v>772</v>
      </c>
      <c r="U3270" s="200" t="n">
        <v>4.285</v>
      </c>
      <c r="V3270" s="0" t="s">
        <v>2202</v>
      </c>
      <c r="W3270" s="0" t="s">
        <v>1459</v>
      </c>
      <c r="X3270" s="0" t="s">
        <v>1460</v>
      </c>
      <c r="Y3270" s="0" t="s">
        <v>1376</v>
      </c>
      <c r="Z3270" s="0" t="s">
        <v>573</v>
      </c>
      <c r="AA3270" s="0" t="n">
        <v>790496</v>
      </c>
      <c r="AB3270" s="197" t="n">
        <v>37027.875</v>
      </c>
      <c r="AC3270" s="197" t="n">
        <v>37042.875</v>
      </c>
    </row>
    <row r="3271" customFormat="false" ht="12.75" hidden="false" customHeight="false" outlineLevel="0" collapsed="false">
      <c r="A3271" s="191" t="str">
        <f aca="false">B3271&amp;" "&amp;C3271&amp;" "&amp;D3271</f>
        <v>US Natural Gas Physical</v>
      </c>
      <c r="B3271" s="191" t="str">
        <f aca="false">IF((LEFT(N3271,2)="US"),"US","")</f>
        <v>US</v>
      </c>
      <c r="C3271" s="191" t="str">
        <f aca="false">M3271</f>
        <v>Natural Gas</v>
      </c>
      <c r="D3271" s="191" t="str">
        <f aca="false">IF(ISNUMBER(FIND("Phy",N3271))=TRUE(),"Physical","Financial")</f>
        <v>Physical</v>
      </c>
      <c r="E3271" s="191" t="n">
        <f aca="false">IF(VLOOKUP(S3271,'DD-Lookup'!$J$6:$L$50,3,FALSE())="Monthly",(YEAR(AC3271)-YEAR(AB3271))*12+MONTH(AC3271)-MONTH(AB3271)+1,(AC3271-AB3271+1))</f>
        <v>1</v>
      </c>
      <c r="F3271" s="220" t="n">
        <f aca="false">E3271*SUM(P3271:Q3271)</f>
        <v>10000</v>
      </c>
      <c r="G3271" s="196" t="n">
        <v>1248115</v>
      </c>
      <c r="H3271" s="197" t="n">
        <v>37026.4079050926</v>
      </c>
      <c r="I3271" s="0" t="s">
        <v>625</v>
      </c>
      <c r="M3271" s="0" t="s">
        <v>927</v>
      </c>
      <c r="N3271" s="0" t="s">
        <v>1371</v>
      </c>
      <c r="O3271" s="0" t="s">
        <v>1469</v>
      </c>
      <c r="Q3271" s="198" t="n">
        <v>10000</v>
      </c>
      <c r="S3271" s="0" t="s">
        <v>1343</v>
      </c>
      <c r="T3271" s="0" t="s">
        <v>772</v>
      </c>
      <c r="U3271" s="200" t="n">
        <v>4.41</v>
      </c>
      <c r="V3271" s="0" t="s">
        <v>1506</v>
      </c>
      <c r="W3271" s="0" t="s">
        <v>1459</v>
      </c>
      <c r="X3271" s="0" t="s">
        <v>1460</v>
      </c>
      <c r="Y3271" s="0" t="s">
        <v>1376</v>
      </c>
      <c r="Z3271" s="0" t="s">
        <v>573</v>
      </c>
      <c r="AA3271" s="0" t="n">
        <v>790498</v>
      </c>
      <c r="AB3271" s="197" t="n">
        <v>37027.875</v>
      </c>
      <c r="AC3271" s="197" t="n">
        <v>37027.875</v>
      </c>
    </row>
    <row r="3272" customFormat="false" ht="12.75" hidden="false" customHeight="false" outlineLevel="0" collapsed="false">
      <c r="A3272" s="191" t="str">
        <f aca="false">B3272&amp;" "&amp;C3272&amp;" "&amp;D3272</f>
        <v> Metals Financial</v>
      </c>
      <c r="B3272" s="191" t="str">
        <f aca="false">IF((LEFT(N3272,2)="US"),"US","")</f>
        <v/>
      </c>
      <c r="C3272" s="191" t="str">
        <f aca="false">M3272</f>
        <v>Metals</v>
      </c>
      <c r="D3272" s="191" t="str">
        <f aca="false">IF(ISNUMBER(FIND("Phy",N3272))=TRUE(),"Physical","Financial")</f>
        <v>Financial</v>
      </c>
      <c r="E3272" s="191" t="n">
        <f aca="false">IF(VLOOKUP(S3272,'DD-Lookup'!$J$6:$L$50,3,FALSE())="Monthly",(YEAR(AC3272)-YEAR(AB3272))*12+MONTH(AC3272)-MONTH(AB3272)+1,(AC3272-AB3272+1))</f>
        <v>1</v>
      </c>
      <c r="F3272" s="220" t="n">
        <f aca="false">E3272*SUM(P3272:Q3272)</f>
        <v>20</v>
      </c>
      <c r="G3272" s="196" t="n">
        <v>1248116</v>
      </c>
      <c r="H3272" s="197" t="n">
        <v>37026.407974537</v>
      </c>
      <c r="I3272" s="0" t="s">
        <v>1409</v>
      </c>
      <c r="M3272" s="0" t="s">
        <v>768</v>
      </c>
      <c r="N3272" s="0" t="s">
        <v>997</v>
      </c>
      <c r="O3272" s="0" t="s">
        <v>998</v>
      </c>
      <c r="Q3272" s="198" t="n">
        <v>20</v>
      </c>
      <c r="S3272" s="0" t="s">
        <v>771</v>
      </c>
      <c r="T3272" s="0" t="s">
        <v>772</v>
      </c>
      <c r="U3272" s="200" t="n">
        <v>957</v>
      </c>
      <c r="V3272" s="0" t="s">
        <v>3061</v>
      </c>
      <c r="W3272" s="0" t="s">
        <v>910</v>
      </c>
      <c r="X3272" s="0" t="s">
        <v>775</v>
      </c>
      <c r="Y3272" s="0" t="s">
        <v>776</v>
      </c>
      <c r="Z3272" s="0" t="s">
        <v>777</v>
      </c>
      <c r="AA3272" s="0" t="n">
        <v>2130072</v>
      </c>
    </row>
    <row r="3273" customFormat="false" ht="12.75" hidden="false" customHeight="false" outlineLevel="0" collapsed="false">
      <c r="A3273" s="191" t="str">
        <f aca="false">B3273&amp;" "&amp;C3273&amp;" "&amp;D3273</f>
        <v>US Natural Gas Physical</v>
      </c>
      <c r="B3273" s="191" t="str">
        <f aca="false">IF((LEFT(N3273,2)="US"),"US","")</f>
        <v>US</v>
      </c>
      <c r="C3273" s="191" t="str">
        <f aca="false">M3273</f>
        <v>Natural Gas</v>
      </c>
      <c r="D3273" s="191" t="str">
        <f aca="false">IF(ISNUMBER(FIND("Phy",N3273))=TRUE(),"Physical","Financial")</f>
        <v>Physical</v>
      </c>
      <c r="E3273" s="191" t="n">
        <f aca="false">IF(VLOOKUP(S3273,'DD-Lookup'!$J$6:$L$50,3,FALSE())="Monthly",(YEAR(AC3273)-YEAR(AB3273))*12+MONTH(AC3273)-MONTH(AB3273)+1,(AC3273-AB3273+1))</f>
        <v>1</v>
      </c>
      <c r="F3273" s="220" t="n">
        <f aca="false">E3273*SUM(P3273:Q3273)</f>
        <v>10000</v>
      </c>
      <c r="G3273" s="196" t="n">
        <v>1248117</v>
      </c>
      <c r="H3273" s="197" t="n">
        <v>37026.4079861111</v>
      </c>
      <c r="I3273" s="0" t="s">
        <v>2121</v>
      </c>
      <c r="M3273" s="0" t="s">
        <v>927</v>
      </c>
      <c r="N3273" s="0" t="s">
        <v>1371</v>
      </c>
      <c r="O3273" s="0" t="s">
        <v>1631</v>
      </c>
      <c r="P3273" s="198" t="n">
        <v>10000</v>
      </c>
      <c r="S3273" s="0" t="s">
        <v>1343</v>
      </c>
      <c r="T3273" s="0" t="s">
        <v>772</v>
      </c>
      <c r="U3273" s="200" t="n">
        <v>4.42</v>
      </c>
      <c r="V3273" s="0" t="s">
        <v>2122</v>
      </c>
      <c r="W3273" s="0" t="s">
        <v>1567</v>
      </c>
      <c r="X3273" s="0" t="s">
        <v>1568</v>
      </c>
      <c r="Y3273" s="0" t="s">
        <v>1376</v>
      </c>
      <c r="Z3273" s="0" t="s">
        <v>573</v>
      </c>
      <c r="AA3273" s="0" t="n">
        <v>790499</v>
      </c>
      <c r="AB3273" s="197" t="n">
        <v>37027.875</v>
      </c>
      <c r="AC3273" s="197" t="n">
        <v>37027.875</v>
      </c>
    </row>
    <row r="3274" customFormat="false" ht="12.75" hidden="false" customHeight="false" outlineLevel="0" collapsed="false">
      <c r="A3274" s="191" t="str">
        <f aca="false">B3274&amp;" "&amp;C3274&amp;" "&amp;D3274</f>
        <v>US Natural Gas Financial</v>
      </c>
      <c r="B3274" s="191" t="str">
        <f aca="false">IF((LEFT(N3274,2)="US"),"US","")</f>
        <v>US</v>
      </c>
      <c r="C3274" s="191" t="str">
        <f aca="false">M3274</f>
        <v>Natural Gas</v>
      </c>
      <c r="D3274" s="191" t="str">
        <f aca="false">IF(ISNUMBER(FIND("Phy",N3274))=TRUE(),"Physical","Financial")</f>
        <v>Financial</v>
      </c>
      <c r="E3274" s="191" t="n">
        <f aca="false">IF(VLOOKUP(S3274,'DD-Lookup'!$J$6:$L$50,3,FALSE())="Monthly",(YEAR(AC3274)-YEAR(AB3274))*12+MONTH(AC3274)-MONTH(AB3274)+1,(AC3274-AB3274+1))</f>
        <v>153</v>
      </c>
      <c r="F3274" s="220" t="n">
        <f aca="false">E3274*SUM(P3274:Q3274)</f>
        <v>765000</v>
      </c>
      <c r="G3274" s="196" t="n">
        <v>1248118</v>
      </c>
      <c r="H3274" s="197" t="n">
        <v>37026.4079976852</v>
      </c>
      <c r="I3274" s="0" t="s">
        <v>2477</v>
      </c>
      <c r="M3274" s="0" t="s">
        <v>927</v>
      </c>
      <c r="N3274" s="0" t="s">
        <v>1341</v>
      </c>
      <c r="O3274" s="0" t="s">
        <v>1526</v>
      </c>
      <c r="Q3274" s="198" t="n">
        <v>5000</v>
      </c>
      <c r="S3274" s="0" t="s">
        <v>1343</v>
      </c>
      <c r="T3274" s="0" t="s">
        <v>772</v>
      </c>
      <c r="U3274" s="200" t="n">
        <v>4.605</v>
      </c>
      <c r="V3274" s="0" t="s">
        <v>2946</v>
      </c>
      <c r="W3274" s="0" t="s">
        <v>1345</v>
      </c>
      <c r="X3274" s="0" t="s">
        <v>1346</v>
      </c>
      <c r="Y3274" s="0" t="s">
        <v>893</v>
      </c>
      <c r="Z3274" s="0" t="s">
        <v>573</v>
      </c>
      <c r="AA3274" s="0" t="s">
        <v>3062</v>
      </c>
      <c r="AB3274" s="197" t="n">
        <v>37043</v>
      </c>
      <c r="AC3274" s="197" t="n">
        <v>37195</v>
      </c>
      <c r="AD3274" s="0" t="n">
        <f aca="false">(AC3274-AB3274+1)*SUM(P3274:Q3274)</f>
        <v>765000</v>
      </c>
    </row>
    <row r="3275" customFormat="false" ht="12.75" hidden="false" customHeight="false" outlineLevel="0" collapsed="false">
      <c r="A3275" s="191" t="str">
        <f aca="false">B3275&amp;" "&amp;C3275&amp;" "&amp;D3275</f>
        <v>US Natural Gas Physical</v>
      </c>
      <c r="B3275" s="191" t="str">
        <f aca="false">IF((LEFT(N3275,2)="US"),"US","")</f>
        <v>US</v>
      </c>
      <c r="C3275" s="191" t="str">
        <f aca="false">M3275</f>
        <v>Natural Gas</v>
      </c>
      <c r="D3275" s="191" t="str">
        <f aca="false">IF(ISNUMBER(FIND("Phy",N3275))=TRUE(),"Physical","Financial")</f>
        <v>Physical</v>
      </c>
      <c r="E3275" s="191" t="n">
        <f aca="false">IF(VLOOKUP(S3275,'DD-Lookup'!$J$6:$L$50,3,FALSE())="Monthly",(YEAR(AC3275)-YEAR(AB3275))*12+MONTH(AC3275)-MONTH(AB3275)+1,(AC3275-AB3275+1))</f>
        <v>1</v>
      </c>
      <c r="F3275" s="220" t="n">
        <f aca="false">E3275*SUM(P3275:Q3275)</f>
        <v>10000</v>
      </c>
      <c r="G3275" s="196" t="n">
        <v>1248119</v>
      </c>
      <c r="H3275" s="197" t="n">
        <v>37026.4080439815</v>
      </c>
      <c r="I3275" s="0" t="s">
        <v>633</v>
      </c>
      <c r="M3275" s="0" t="s">
        <v>927</v>
      </c>
      <c r="N3275" s="0" t="s">
        <v>1371</v>
      </c>
      <c r="O3275" s="0" t="s">
        <v>1372</v>
      </c>
      <c r="Q3275" s="198" t="n">
        <v>10000</v>
      </c>
      <c r="S3275" s="0" t="s">
        <v>1343</v>
      </c>
      <c r="T3275" s="0" t="s">
        <v>772</v>
      </c>
      <c r="U3275" s="200" t="n">
        <v>4.5387</v>
      </c>
      <c r="V3275" s="0" t="s">
        <v>1959</v>
      </c>
      <c r="W3275" s="0" t="s">
        <v>1374</v>
      </c>
      <c r="X3275" s="0" t="s">
        <v>1375</v>
      </c>
      <c r="Y3275" s="0" t="s">
        <v>1376</v>
      </c>
      <c r="Z3275" s="0" t="s">
        <v>573</v>
      </c>
      <c r="AA3275" s="0" t="n">
        <v>790500</v>
      </c>
      <c r="AB3275" s="197" t="n">
        <v>37027.875</v>
      </c>
      <c r="AC3275" s="197" t="n">
        <v>37027.875</v>
      </c>
    </row>
    <row r="3276" customFormat="false" ht="12.75" hidden="false" customHeight="false" outlineLevel="0" collapsed="false">
      <c r="A3276" s="191" t="str">
        <f aca="false">B3276&amp;" "&amp;C3276&amp;" "&amp;D3276</f>
        <v>US Natural Gas Physical</v>
      </c>
      <c r="B3276" s="191" t="str">
        <f aca="false">IF((LEFT(N3276,2)="US"),"US","")</f>
        <v>US</v>
      </c>
      <c r="C3276" s="191" t="str">
        <f aca="false">M3276</f>
        <v>Natural Gas</v>
      </c>
      <c r="D3276" s="191" t="str">
        <f aca="false">IF(ISNUMBER(FIND("Phy",N3276))=TRUE(),"Physical","Financial")</f>
        <v>Physical</v>
      </c>
      <c r="E3276" s="191" t="n">
        <f aca="false">IF(VLOOKUP(S3276,'DD-Lookup'!$J$6:$L$50,3,FALSE())="Monthly",(YEAR(AC3276)-YEAR(AB3276))*12+MONTH(AC3276)-MONTH(AB3276)+1,(AC3276-AB3276+1))</f>
        <v>1</v>
      </c>
      <c r="F3276" s="220" t="n">
        <f aca="false">E3276*SUM(P3276:Q3276)</f>
        <v>10000</v>
      </c>
      <c r="G3276" s="196" t="n">
        <v>1248120</v>
      </c>
      <c r="H3276" s="197" t="n">
        <v>37026.4081018519</v>
      </c>
      <c r="I3276" s="0" t="s">
        <v>1251</v>
      </c>
      <c r="M3276" s="0" t="s">
        <v>927</v>
      </c>
      <c r="N3276" s="0" t="s">
        <v>1371</v>
      </c>
      <c r="O3276" s="0" t="s">
        <v>2038</v>
      </c>
      <c r="Q3276" s="198" t="n">
        <v>10000</v>
      </c>
      <c r="S3276" s="0" t="s">
        <v>1343</v>
      </c>
      <c r="T3276" s="0" t="s">
        <v>772</v>
      </c>
      <c r="U3276" s="200" t="n">
        <v>4.44</v>
      </c>
      <c r="V3276" s="0" t="s">
        <v>1937</v>
      </c>
      <c r="W3276" s="0" t="s">
        <v>1555</v>
      </c>
      <c r="X3276" s="0" t="s">
        <v>1556</v>
      </c>
      <c r="Y3276" s="0" t="s">
        <v>1376</v>
      </c>
      <c r="Z3276" s="0" t="s">
        <v>573</v>
      </c>
      <c r="AA3276" s="0" t="n">
        <v>790501</v>
      </c>
      <c r="AB3276" s="197" t="n">
        <v>37027.875</v>
      </c>
      <c r="AC3276" s="197" t="n">
        <v>37027.875</v>
      </c>
    </row>
    <row r="3277" customFormat="false" ht="12.75" hidden="false" customHeight="false" outlineLevel="0" collapsed="false">
      <c r="A3277" s="191" t="str">
        <f aca="false">B3277&amp;" "&amp;C3277&amp;" "&amp;D3277</f>
        <v> Metals Financial</v>
      </c>
      <c r="B3277" s="191" t="str">
        <f aca="false">IF((LEFT(N3277,2)="US"),"US","")</f>
        <v/>
      </c>
      <c r="C3277" s="191" t="str">
        <f aca="false">M3277</f>
        <v>Metals</v>
      </c>
      <c r="D3277" s="191" t="str">
        <f aca="false">IF(ISNUMBER(FIND("Phy",N3277))=TRUE(),"Physical","Financial")</f>
        <v>Financial</v>
      </c>
      <c r="E3277" s="191" t="n">
        <f aca="false">IF(VLOOKUP(S3277,'DD-Lookup'!$J$6:$L$50,3,FALSE())="Monthly",(YEAR(AC3277)-YEAR(AB3277))*12+MONTH(AC3277)-MONTH(AB3277)+1,(AC3277-AB3277+1))</f>
        <v>1</v>
      </c>
      <c r="F3277" s="220" t="n">
        <f aca="false">E3277*SUM(P3277:Q3277)</f>
        <v>10</v>
      </c>
      <c r="G3277" s="196" t="n">
        <v>1248122</v>
      </c>
      <c r="H3277" s="197" t="n">
        <v>37026.4081481482</v>
      </c>
      <c r="I3277" s="0" t="s">
        <v>917</v>
      </c>
      <c r="M3277" s="0" t="s">
        <v>768</v>
      </c>
      <c r="N3277" s="0" t="s">
        <v>997</v>
      </c>
      <c r="O3277" s="0" t="s">
        <v>998</v>
      </c>
      <c r="P3277" s="198" t="n">
        <v>10</v>
      </c>
      <c r="S3277" s="0" t="s">
        <v>771</v>
      </c>
      <c r="T3277" s="0" t="s">
        <v>772</v>
      </c>
      <c r="U3277" s="200" t="n">
        <v>956</v>
      </c>
      <c r="V3277" s="0" t="s">
        <v>3063</v>
      </c>
      <c r="W3277" s="0" t="s">
        <v>910</v>
      </c>
      <c r="X3277" s="0" t="s">
        <v>775</v>
      </c>
      <c r="Y3277" s="0" t="s">
        <v>776</v>
      </c>
      <c r="Z3277" s="0" t="s">
        <v>777</v>
      </c>
      <c r="AA3277" s="0" t="n">
        <v>2130074</v>
      </c>
    </row>
    <row r="3278" customFormat="false" ht="12.75" hidden="false" customHeight="false" outlineLevel="0" collapsed="false">
      <c r="A3278" s="191" t="str">
        <f aca="false">B3278&amp;" "&amp;C3278&amp;" "&amp;D3278</f>
        <v>US Natural Gas Financial</v>
      </c>
      <c r="B3278" s="191" t="str">
        <f aca="false">IF((LEFT(N3278,2)="US"),"US","")</f>
        <v>US</v>
      </c>
      <c r="C3278" s="191" t="str">
        <f aca="false">M3278</f>
        <v>Natural Gas</v>
      </c>
      <c r="D3278" s="191" t="str">
        <f aca="false">IF(ISNUMBER(FIND("Phy",N3278))=TRUE(),"Physical","Financial")</f>
        <v>Financial</v>
      </c>
      <c r="E3278" s="191" t="n">
        <f aca="false">IF(VLOOKUP(S3278,'DD-Lookup'!$J$6:$L$50,3,FALSE())="Monthly",(YEAR(AC3278)-YEAR(AB3278))*12+MONTH(AC3278)-MONTH(AB3278)+1,(AC3278-AB3278+1))</f>
        <v>16</v>
      </c>
      <c r="F3278" s="220" t="n">
        <f aca="false">E3278*SUM(P3278:Q3278)</f>
        <v>240000</v>
      </c>
      <c r="G3278" s="196" t="n">
        <v>1248124</v>
      </c>
      <c r="H3278" s="197" t="n">
        <v>37026.4082291667</v>
      </c>
      <c r="I3278" s="0" t="s">
        <v>609</v>
      </c>
      <c r="M3278" s="0" t="s">
        <v>927</v>
      </c>
      <c r="N3278" s="0" t="s">
        <v>1341</v>
      </c>
      <c r="O3278" s="0" t="s">
        <v>1518</v>
      </c>
      <c r="Q3278" s="198" t="n">
        <v>15000</v>
      </c>
      <c r="S3278" s="0" t="s">
        <v>1343</v>
      </c>
      <c r="T3278" s="0" t="s">
        <v>772</v>
      </c>
      <c r="U3278" s="200" t="n">
        <v>4.45</v>
      </c>
      <c r="V3278" s="0" t="s">
        <v>1519</v>
      </c>
      <c r="W3278" s="0" t="s">
        <v>1520</v>
      </c>
      <c r="X3278" s="0" t="s">
        <v>1521</v>
      </c>
      <c r="Y3278" s="0" t="s">
        <v>893</v>
      </c>
      <c r="Z3278" s="0" t="s">
        <v>573</v>
      </c>
      <c r="AA3278" s="0" t="s">
        <v>3064</v>
      </c>
      <c r="AB3278" s="197" t="n">
        <v>37027.875</v>
      </c>
      <c r="AC3278" s="197" t="n">
        <v>37042.875</v>
      </c>
      <c r="AD3278" s="0" t="n">
        <f aca="false">(AC3278-AB3278+1)*SUM(P3278:Q3278)</f>
        <v>240000</v>
      </c>
    </row>
    <row r="3279" customFormat="false" ht="12.75" hidden="false" customHeight="false" outlineLevel="0" collapsed="false">
      <c r="A3279" s="191" t="str">
        <f aca="false">B3279&amp;" "&amp;C3279&amp;" "&amp;D3279</f>
        <v>US Natural Gas Physical</v>
      </c>
      <c r="B3279" s="191" t="str">
        <f aca="false">IF((LEFT(N3279,2)="US"),"US","")</f>
        <v>US</v>
      </c>
      <c r="C3279" s="191" t="str">
        <f aca="false">M3279</f>
        <v>Natural Gas</v>
      </c>
      <c r="D3279" s="191" t="str">
        <f aca="false">IF(ISNUMBER(FIND("Phy",N3279))=TRUE(),"Physical","Financial")</f>
        <v>Physical</v>
      </c>
      <c r="E3279" s="191" t="n">
        <f aca="false">IF(VLOOKUP(S3279,'DD-Lookup'!$J$6:$L$50,3,FALSE())="Monthly",(YEAR(AC3279)-YEAR(AB3279))*12+MONTH(AC3279)-MONTH(AB3279)+1,(AC3279-AB3279+1))</f>
        <v>1</v>
      </c>
      <c r="F3279" s="220" t="n">
        <f aca="false">E3279*SUM(P3279:Q3279)</f>
        <v>5000</v>
      </c>
      <c r="G3279" s="196" t="n">
        <v>1248123</v>
      </c>
      <c r="H3279" s="197" t="n">
        <v>37026.4082291667</v>
      </c>
      <c r="I3279" s="0" t="s">
        <v>1377</v>
      </c>
      <c r="M3279" s="0" t="s">
        <v>927</v>
      </c>
      <c r="N3279" s="0" t="s">
        <v>1371</v>
      </c>
      <c r="O3279" s="0" t="s">
        <v>1469</v>
      </c>
      <c r="P3279" s="198" t="n">
        <v>5000</v>
      </c>
      <c r="S3279" s="0" t="s">
        <v>1343</v>
      </c>
      <c r="T3279" s="0" t="s">
        <v>772</v>
      </c>
      <c r="U3279" s="200" t="n">
        <v>4.41</v>
      </c>
      <c r="V3279" s="0" t="s">
        <v>1378</v>
      </c>
      <c r="W3279" s="0" t="s">
        <v>1459</v>
      </c>
      <c r="X3279" s="0" t="s">
        <v>1460</v>
      </c>
      <c r="Y3279" s="0" t="s">
        <v>1376</v>
      </c>
      <c r="Z3279" s="0" t="s">
        <v>573</v>
      </c>
      <c r="AA3279" s="0" t="n">
        <v>790503</v>
      </c>
      <c r="AB3279" s="197" t="n">
        <v>37027.875</v>
      </c>
      <c r="AC3279" s="197" t="n">
        <v>37027.875</v>
      </c>
    </row>
    <row r="3280" customFormat="false" ht="12.75" hidden="false" customHeight="false" outlineLevel="0" collapsed="false">
      <c r="A3280" s="191" t="str">
        <f aca="false">B3280&amp;" "&amp;C3280&amp;" "&amp;D3280</f>
        <v>US Natural Gas Financial</v>
      </c>
      <c r="B3280" s="191" t="str">
        <f aca="false">IF((LEFT(N3280,2)="US"),"US","")</f>
        <v>US</v>
      </c>
      <c r="C3280" s="191" t="str">
        <f aca="false">M3280</f>
        <v>Natural Gas</v>
      </c>
      <c r="D3280" s="191" t="str">
        <f aca="false">IF(ISNUMBER(FIND("Phy",N3280))=TRUE(),"Physical","Financial")</f>
        <v>Financial</v>
      </c>
      <c r="E3280" s="191" t="n">
        <f aca="false">IF(VLOOKUP(S3280,'DD-Lookup'!$J$6:$L$50,3,FALSE())="Monthly",(YEAR(AC3280)-YEAR(AB3280))*12+MONTH(AC3280)-MONTH(AB3280)+1,(AC3280-AB3280+1))</f>
        <v>30</v>
      </c>
      <c r="F3280" s="220" t="n">
        <f aca="false">E3280*SUM(P3280:Q3280)</f>
        <v>300000</v>
      </c>
      <c r="G3280" s="196" t="n">
        <v>1248125</v>
      </c>
      <c r="H3280" s="197" t="n">
        <v>37026.408275463</v>
      </c>
      <c r="I3280" s="0" t="s">
        <v>633</v>
      </c>
      <c r="M3280" s="0" t="s">
        <v>927</v>
      </c>
      <c r="N3280" s="0" t="s">
        <v>1399</v>
      </c>
      <c r="O3280" s="0" t="s">
        <v>1913</v>
      </c>
      <c r="Q3280" s="198" t="n">
        <v>10000</v>
      </c>
      <c r="S3280" s="0" t="s">
        <v>1343</v>
      </c>
      <c r="T3280" s="0" t="s">
        <v>772</v>
      </c>
      <c r="U3280" s="200" t="n">
        <v>-0.055</v>
      </c>
      <c r="V3280" s="0" t="s">
        <v>3065</v>
      </c>
      <c r="W3280" s="0" t="s">
        <v>1915</v>
      </c>
      <c r="X3280" s="0" t="s">
        <v>1916</v>
      </c>
      <c r="Y3280" s="0" t="s">
        <v>893</v>
      </c>
      <c r="Z3280" s="0" t="s">
        <v>573</v>
      </c>
      <c r="AA3280" s="0" t="s">
        <v>3066</v>
      </c>
      <c r="AB3280" s="197" t="n">
        <v>37043.875</v>
      </c>
      <c r="AC3280" s="197" t="n">
        <v>37072.875</v>
      </c>
      <c r="AD3280" s="0" t="n">
        <f aca="false">(AC3280-AB3280+1)*SUM(P3280:Q3280)</f>
        <v>300000</v>
      </c>
    </row>
    <row r="3281" customFormat="false" ht="12.75" hidden="false" customHeight="false" outlineLevel="0" collapsed="false">
      <c r="A3281" s="191" t="str">
        <f aca="false">B3281&amp;" "&amp;C3281&amp;" "&amp;D3281</f>
        <v>US Natural Gas Physical</v>
      </c>
      <c r="B3281" s="191" t="str">
        <f aca="false">IF((LEFT(N3281,2)="US"),"US","")</f>
        <v>US</v>
      </c>
      <c r="C3281" s="191" t="str">
        <f aca="false">M3281</f>
        <v>Natural Gas</v>
      </c>
      <c r="D3281" s="191" t="str">
        <f aca="false">IF(ISNUMBER(FIND("Phy",N3281))=TRUE(),"Physical","Financial")</f>
        <v>Physical</v>
      </c>
      <c r="E3281" s="191" t="n">
        <f aca="false">IF(VLOOKUP(S3281,'DD-Lookup'!$J$6:$L$50,3,FALSE())="Monthly",(YEAR(AC3281)-YEAR(AB3281))*12+MONTH(AC3281)-MONTH(AB3281)+1,(AC3281-AB3281+1))</f>
        <v>1</v>
      </c>
      <c r="F3281" s="220" t="n">
        <f aca="false">E3281*SUM(P3281:Q3281)</f>
        <v>25000</v>
      </c>
      <c r="G3281" s="196" t="n">
        <v>1248126</v>
      </c>
      <c r="H3281" s="197" t="n">
        <v>37026.408275463</v>
      </c>
      <c r="I3281" s="0" t="s">
        <v>1976</v>
      </c>
      <c r="M3281" s="0" t="s">
        <v>927</v>
      </c>
      <c r="N3281" s="0" t="s">
        <v>1371</v>
      </c>
      <c r="O3281" s="0" t="s">
        <v>1553</v>
      </c>
      <c r="Q3281" s="198" t="n">
        <v>25000</v>
      </c>
      <c r="S3281" s="0" t="s">
        <v>1343</v>
      </c>
      <c r="T3281" s="0" t="s">
        <v>772</v>
      </c>
      <c r="U3281" s="200" t="n">
        <v>4.46</v>
      </c>
      <c r="V3281" s="0" t="s">
        <v>2257</v>
      </c>
      <c r="W3281" s="0" t="s">
        <v>1555</v>
      </c>
      <c r="X3281" s="0" t="s">
        <v>1556</v>
      </c>
      <c r="Y3281" s="0" t="s">
        <v>1376</v>
      </c>
      <c r="Z3281" s="0" t="s">
        <v>573</v>
      </c>
      <c r="AA3281" s="0" t="n">
        <v>790504</v>
      </c>
      <c r="AB3281" s="197" t="n">
        <v>37027.875</v>
      </c>
      <c r="AC3281" s="197" t="n">
        <v>37027.875</v>
      </c>
    </row>
    <row r="3282" customFormat="false" ht="12.75" hidden="false" customHeight="false" outlineLevel="0" collapsed="false">
      <c r="A3282" s="191" t="str">
        <f aca="false">B3282&amp;" "&amp;C3282&amp;" "&amp;D3282</f>
        <v>US Natural Gas Physical</v>
      </c>
      <c r="B3282" s="191" t="str">
        <f aca="false">IF((LEFT(N3282,2)="US"),"US","")</f>
        <v>US</v>
      </c>
      <c r="C3282" s="191" t="str">
        <f aca="false">M3282</f>
        <v>Natural Gas</v>
      </c>
      <c r="D3282" s="191" t="str">
        <f aca="false">IF(ISNUMBER(FIND("Phy",N3282))=TRUE(),"Physical","Financial")</f>
        <v>Physical</v>
      </c>
      <c r="E3282" s="191" t="n">
        <f aca="false">IF(VLOOKUP(S3282,'DD-Lookup'!$J$6:$L$50,3,FALSE())="Monthly",(YEAR(AC3282)-YEAR(AB3282))*12+MONTH(AC3282)-MONTH(AB3282)+1,(AC3282-AB3282+1))</f>
        <v>1</v>
      </c>
      <c r="F3282" s="220" t="n">
        <f aca="false">E3282*SUM(P3282:Q3282)</f>
        <v>9016</v>
      </c>
      <c r="G3282" s="196" t="n">
        <v>1248128</v>
      </c>
      <c r="H3282" s="197" t="n">
        <v>37026.4083217593</v>
      </c>
      <c r="I3282" s="0" t="s">
        <v>1420</v>
      </c>
      <c r="M3282" s="0" t="s">
        <v>927</v>
      </c>
      <c r="N3282" s="0" t="s">
        <v>1371</v>
      </c>
      <c r="O3282" s="0" t="s">
        <v>1372</v>
      </c>
      <c r="P3282" s="198" t="n">
        <v>9016</v>
      </c>
      <c r="S3282" s="0" t="s">
        <v>1343</v>
      </c>
      <c r="T3282" s="0" t="s">
        <v>772</v>
      </c>
      <c r="U3282" s="200" t="n">
        <v>4.5425</v>
      </c>
      <c r="V3282" s="0" t="s">
        <v>1428</v>
      </c>
      <c r="W3282" s="0" t="s">
        <v>1374</v>
      </c>
      <c r="X3282" s="0" t="s">
        <v>1375</v>
      </c>
      <c r="Y3282" s="0" t="s">
        <v>1376</v>
      </c>
      <c r="Z3282" s="0" t="s">
        <v>573</v>
      </c>
      <c r="AA3282" s="0" t="n">
        <v>790506</v>
      </c>
      <c r="AB3282" s="197" t="n">
        <v>37027.875</v>
      </c>
      <c r="AC3282" s="197" t="n">
        <v>37027.875</v>
      </c>
    </row>
    <row r="3283" customFormat="false" ht="12.75" hidden="false" customHeight="false" outlineLevel="0" collapsed="false">
      <c r="A3283" s="191" t="str">
        <f aca="false">B3283&amp;" "&amp;C3283&amp;" "&amp;D3283</f>
        <v>US Natural Gas Physical</v>
      </c>
      <c r="B3283" s="191" t="str">
        <f aca="false">IF((LEFT(N3283,2)="US"),"US","")</f>
        <v>US</v>
      </c>
      <c r="C3283" s="191" t="str">
        <f aca="false">M3283</f>
        <v>Natural Gas</v>
      </c>
      <c r="D3283" s="191" t="str">
        <f aca="false">IF(ISNUMBER(FIND("Phy",N3283))=TRUE(),"Physical","Financial")</f>
        <v>Physical</v>
      </c>
      <c r="E3283" s="191" t="n">
        <f aca="false">IF(VLOOKUP(S3283,'DD-Lookup'!$J$6:$L$50,3,FALSE())="Monthly",(YEAR(AC3283)-YEAR(AB3283))*12+MONTH(AC3283)-MONTH(AB3283)+1,(AC3283-AB3283+1))</f>
        <v>1</v>
      </c>
      <c r="F3283" s="220" t="n">
        <f aca="false">E3283*SUM(P3283:Q3283)</f>
        <v>5000</v>
      </c>
      <c r="G3283" s="196" t="n">
        <v>1248129</v>
      </c>
      <c r="H3283" s="197" t="n">
        <v>37026.4084143519</v>
      </c>
      <c r="I3283" s="0" t="s">
        <v>1228</v>
      </c>
      <c r="M3283" s="0" t="s">
        <v>927</v>
      </c>
      <c r="N3283" s="0" t="s">
        <v>1371</v>
      </c>
      <c r="O3283" s="0" t="s">
        <v>1436</v>
      </c>
      <c r="Q3283" s="198" t="n">
        <v>5000</v>
      </c>
      <c r="S3283" s="0" t="s">
        <v>1343</v>
      </c>
      <c r="T3283" s="0" t="s">
        <v>772</v>
      </c>
      <c r="U3283" s="200" t="n">
        <v>4.31</v>
      </c>
      <c r="V3283" s="0" t="s">
        <v>3067</v>
      </c>
      <c r="W3283" s="0" t="s">
        <v>1424</v>
      </c>
      <c r="X3283" s="0" t="s">
        <v>1425</v>
      </c>
      <c r="Y3283" s="0" t="s">
        <v>1376</v>
      </c>
      <c r="Z3283" s="0" t="s">
        <v>573</v>
      </c>
      <c r="AA3283" s="0" t="n">
        <v>790507</v>
      </c>
      <c r="AB3283" s="197" t="n">
        <v>37027.875</v>
      </c>
      <c r="AC3283" s="197" t="n">
        <v>37027.875</v>
      </c>
    </row>
    <row r="3284" customFormat="false" ht="12.75" hidden="false" customHeight="false" outlineLevel="0" collapsed="false">
      <c r="A3284" s="191" t="str">
        <f aca="false">B3284&amp;" "&amp;C3284&amp;" "&amp;D3284</f>
        <v>US Natural Gas Physical</v>
      </c>
      <c r="B3284" s="191" t="str">
        <f aca="false">IF((LEFT(N3284,2)="US"),"US","")</f>
        <v>US</v>
      </c>
      <c r="C3284" s="191" t="str">
        <f aca="false">M3284</f>
        <v>Natural Gas</v>
      </c>
      <c r="D3284" s="191" t="str">
        <f aca="false">IF(ISNUMBER(FIND("Phy",N3284))=TRUE(),"Physical","Financial")</f>
        <v>Physical</v>
      </c>
      <c r="E3284" s="191" t="n">
        <f aca="false">IF(VLOOKUP(S3284,'DD-Lookup'!$J$6:$L$50,3,FALSE())="Monthly",(YEAR(AC3284)-YEAR(AB3284))*12+MONTH(AC3284)-MONTH(AB3284)+1,(AC3284-AB3284+1))</f>
        <v>1</v>
      </c>
      <c r="F3284" s="220" t="n">
        <f aca="false">E3284*SUM(P3284:Q3284)</f>
        <v>5000</v>
      </c>
      <c r="G3284" s="196" t="n">
        <v>1248130</v>
      </c>
      <c r="H3284" s="197" t="n">
        <v>37026.4084490741</v>
      </c>
      <c r="I3284" s="0" t="s">
        <v>1420</v>
      </c>
      <c r="M3284" s="0" t="s">
        <v>927</v>
      </c>
      <c r="N3284" s="0" t="s">
        <v>1371</v>
      </c>
      <c r="O3284" s="0" t="s">
        <v>1680</v>
      </c>
      <c r="Q3284" s="198" t="n">
        <v>5000</v>
      </c>
      <c r="S3284" s="0" t="s">
        <v>1343</v>
      </c>
      <c r="T3284" s="0" t="s">
        <v>772</v>
      </c>
      <c r="U3284" s="200" t="n">
        <v>4.35</v>
      </c>
      <c r="V3284" s="0" t="s">
        <v>2629</v>
      </c>
      <c r="W3284" s="0" t="s">
        <v>1682</v>
      </c>
      <c r="X3284" s="0" t="s">
        <v>1683</v>
      </c>
      <c r="Y3284" s="0" t="s">
        <v>1376</v>
      </c>
      <c r="Z3284" s="0" t="s">
        <v>573</v>
      </c>
      <c r="AA3284" s="0" t="n">
        <v>790508</v>
      </c>
      <c r="AB3284" s="197" t="n">
        <v>37027.875</v>
      </c>
      <c r="AC3284" s="197" t="n">
        <v>37027.875</v>
      </c>
    </row>
    <row r="3285" customFormat="false" ht="12.75" hidden="false" customHeight="false" outlineLevel="0" collapsed="false">
      <c r="A3285" s="191" t="str">
        <f aca="false">B3285&amp;" "&amp;C3285&amp;" "&amp;D3285</f>
        <v>US Natural Gas Physical</v>
      </c>
      <c r="B3285" s="191" t="str">
        <f aca="false">IF((LEFT(N3285,2)="US"),"US","")</f>
        <v>US</v>
      </c>
      <c r="C3285" s="191" t="str">
        <f aca="false">M3285</f>
        <v>Natural Gas</v>
      </c>
      <c r="D3285" s="191" t="str">
        <f aca="false">IF(ISNUMBER(FIND("Phy",N3285))=TRUE(),"Physical","Financial")</f>
        <v>Physical</v>
      </c>
      <c r="E3285" s="191" t="n">
        <f aca="false">IF(VLOOKUP(S3285,'DD-Lookup'!$J$6:$L$50,3,FALSE())="Monthly",(YEAR(AC3285)-YEAR(AB3285))*12+MONTH(AC3285)-MONTH(AB3285)+1,(AC3285-AB3285+1))</f>
        <v>1</v>
      </c>
      <c r="F3285" s="220" t="n">
        <f aca="false">E3285*SUM(P3285:Q3285)</f>
        <v>3500</v>
      </c>
      <c r="G3285" s="196" t="n">
        <v>1248131</v>
      </c>
      <c r="H3285" s="197" t="n">
        <v>37026.4085763889</v>
      </c>
      <c r="I3285" s="0" t="s">
        <v>1535</v>
      </c>
      <c r="M3285" s="0" t="s">
        <v>927</v>
      </c>
      <c r="N3285" s="0" t="s">
        <v>1371</v>
      </c>
      <c r="O3285" s="0" t="s">
        <v>1372</v>
      </c>
      <c r="Q3285" s="198" t="n">
        <v>3500</v>
      </c>
      <c r="S3285" s="0" t="s">
        <v>1343</v>
      </c>
      <c r="T3285" s="0" t="s">
        <v>772</v>
      </c>
      <c r="U3285" s="200" t="n">
        <v>4.5438</v>
      </c>
      <c r="V3285" s="0" t="s">
        <v>1536</v>
      </c>
      <c r="W3285" s="0" t="s">
        <v>1374</v>
      </c>
      <c r="X3285" s="0" t="s">
        <v>1375</v>
      </c>
      <c r="Y3285" s="0" t="s">
        <v>1376</v>
      </c>
      <c r="Z3285" s="0" t="s">
        <v>573</v>
      </c>
      <c r="AA3285" s="0" t="n">
        <v>790509</v>
      </c>
      <c r="AB3285" s="197" t="n">
        <v>37027.875</v>
      </c>
      <c r="AC3285" s="197" t="n">
        <v>37027.875</v>
      </c>
    </row>
    <row r="3286" customFormat="false" ht="12.75" hidden="false" customHeight="false" outlineLevel="0" collapsed="false">
      <c r="A3286" s="191" t="str">
        <f aca="false">B3286&amp;" "&amp;C3286&amp;" "&amp;D3286</f>
        <v>US Natural Gas Physical</v>
      </c>
      <c r="B3286" s="191" t="str">
        <f aca="false">IF((LEFT(N3286,2)="US"),"US","")</f>
        <v>US</v>
      </c>
      <c r="C3286" s="191" t="str">
        <f aca="false">M3286</f>
        <v>Natural Gas</v>
      </c>
      <c r="D3286" s="191" t="str">
        <f aca="false">IF(ISNUMBER(FIND("Phy",N3286))=TRUE(),"Physical","Financial")</f>
        <v>Physical</v>
      </c>
      <c r="E3286" s="191" t="n">
        <f aca="false">IF(VLOOKUP(S3286,'DD-Lookup'!$J$6:$L$50,3,FALSE())="Monthly",(YEAR(AC3286)-YEAR(AB3286))*12+MONTH(AC3286)-MONTH(AB3286)+1,(AC3286-AB3286+1))</f>
        <v>1</v>
      </c>
      <c r="F3286" s="220" t="n">
        <f aca="false">E3286*SUM(P3286:Q3286)</f>
        <v>10000</v>
      </c>
      <c r="G3286" s="196" t="n">
        <v>1248132</v>
      </c>
      <c r="H3286" s="197" t="n">
        <v>37026.4086226852</v>
      </c>
      <c r="I3286" s="0" t="s">
        <v>1432</v>
      </c>
      <c r="M3286" s="0" t="s">
        <v>927</v>
      </c>
      <c r="N3286" s="0" t="s">
        <v>1371</v>
      </c>
      <c r="O3286" s="0" t="s">
        <v>1435</v>
      </c>
      <c r="Q3286" s="198" t="n">
        <v>10000</v>
      </c>
      <c r="S3286" s="0" t="s">
        <v>1343</v>
      </c>
      <c r="T3286" s="0" t="s">
        <v>772</v>
      </c>
      <c r="U3286" s="200" t="n">
        <v>4.27</v>
      </c>
      <c r="V3286" s="0" t="s">
        <v>1595</v>
      </c>
      <c r="W3286" s="0" t="s">
        <v>1424</v>
      </c>
      <c r="X3286" s="0" t="s">
        <v>1425</v>
      </c>
      <c r="Y3286" s="0" t="s">
        <v>1376</v>
      </c>
      <c r="Z3286" s="0" t="s">
        <v>573</v>
      </c>
      <c r="AA3286" s="0" t="n">
        <v>790510</v>
      </c>
      <c r="AB3286" s="197" t="n">
        <v>37027.875</v>
      </c>
      <c r="AC3286" s="197" t="n">
        <v>37027.875</v>
      </c>
    </row>
    <row r="3287" customFormat="false" ht="12.75" hidden="false" customHeight="false" outlineLevel="0" collapsed="false">
      <c r="A3287" s="191" t="str">
        <f aca="false">B3287&amp;" "&amp;C3287&amp;" "&amp;D3287</f>
        <v>US Natural Gas Financial</v>
      </c>
      <c r="B3287" s="191" t="str">
        <f aca="false">IF((LEFT(N3287,2)="US"),"US","")</f>
        <v>US</v>
      </c>
      <c r="C3287" s="191" t="str">
        <f aca="false">M3287</f>
        <v>Natural Gas</v>
      </c>
      <c r="D3287" s="191" t="str">
        <f aca="false">IF(ISNUMBER(FIND("Phy",N3287))=TRUE(),"Physical","Financial")</f>
        <v>Financial</v>
      </c>
      <c r="E3287" s="191" t="n">
        <f aca="false">IF(VLOOKUP(S3287,'DD-Lookup'!$J$6:$L$50,3,FALSE())="Monthly",(YEAR(AC3287)-YEAR(AB3287))*12+MONTH(AC3287)-MONTH(AB3287)+1,(AC3287-AB3287+1))</f>
        <v>153</v>
      </c>
      <c r="F3287" s="220" t="n">
        <f aca="false">E3287*SUM(P3287:Q3287)</f>
        <v>765000</v>
      </c>
      <c r="G3287" s="196" t="n">
        <v>1248133</v>
      </c>
      <c r="H3287" s="197" t="n">
        <v>37026.4087037037</v>
      </c>
      <c r="I3287" s="0" t="s">
        <v>625</v>
      </c>
      <c r="M3287" s="0" t="s">
        <v>927</v>
      </c>
      <c r="N3287" s="0" t="s">
        <v>1341</v>
      </c>
      <c r="O3287" s="0" t="s">
        <v>1526</v>
      </c>
      <c r="Q3287" s="198" t="n">
        <v>5000</v>
      </c>
      <c r="S3287" s="0" t="s">
        <v>1343</v>
      </c>
      <c r="T3287" s="0" t="s">
        <v>772</v>
      </c>
      <c r="U3287" s="200" t="n">
        <v>4.61</v>
      </c>
      <c r="V3287" s="0" t="s">
        <v>2422</v>
      </c>
      <c r="W3287" s="0" t="s">
        <v>1345</v>
      </c>
      <c r="X3287" s="0" t="s">
        <v>1346</v>
      </c>
      <c r="Y3287" s="0" t="s">
        <v>893</v>
      </c>
      <c r="Z3287" s="0" t="s">
        <v>573</v>
      </c>
      <c r="AA3287" s="0" t="s">
        <v>3068</v>
      </c>
      <c r="AB3287" s="197" t="n">
        <v>37043</v>
      </c>
      <c r="AC3287" s="197" t="n">
        <v>37195</v>
      </c>
      <c r="AD3287" s="0" t="n">
        <f aca="false">(AC3287-AB3287+1)*SUM(P3287:Q3287)</f>
        <v>765000</v>
      </c>
    </row>
    <row r="3288" customFormat="false" ht="12.75" hidden="false" customHeight="false" outlineLevel="0" collapsed="false">
      <c r="A3288" s="191" t="str">
        <f aca="false">B3288&amp;" "&amp;C3288&amp;" "&amp;D3288</f>
        <v>US Natural Gas Physical</v>
      </c>
      <c r="B3288" s="191" t="str">
        <f aca="false">IF((LEFT(N3288,2)="US"),"US","")</f>
        <v>US</v>
      </c>
      <c r="C3288" s="191" t="str">
        <f aca="false">M3288</f>
        <v>Natural Gas</v>
      </c>
      <c r="D3288" s="191" t="str">
        <f aca="false">IF(ISNUMBER(FIND("Phy",N3288))=TRUE(),"Physical","Financial")</f>
        <v>Physical</v>
      </c>
      <c r="E3288" s="191" t="n">
        <f aca="false">IF(VLOOKUP(S3288,'DD-Lookup'!$J$6:$L$50,3,FALSE())="Monthly",(YEAR(AC3288)-YEAR(AB3288))*12+MONTH(AC3288)-MONTH(AB3288)+1,(AC3288-AB3288+1))</f>
        <v>1</v>
      </c>
      <c r="F3288" s="220" t="n">
        <f aca="false">E3288*SUM(P3288:Q3288)</f>
        <v>4900</v>
      </c>
      <c r="G3288" s="196" t="n">
        <v>1248134</v>
      </c>
      <c r="H3288" s="197" t="n">
        <v>37026.4087152778</v>
      </c>
      <c r="I3288" s="0" t="s">
        <v>1228</v>
      </c>
      <c r="M3288" s="0" t="s">
        <v>927</v>
      </c>
      <c r="N3288" s="0" t="s">
        <v>1371</v>
      </c>
      <c r="O3288" s="0" t="s">
        <v>1665</v>
      </c>
      <c r="P3288" s="198" t="n">
        <v>4900</v>
      </c>
      <c r="S3288" s="0" t="s">
        <v>1343</v>
      </c>
      <c r="T3288" s="0" t="s">
        <v>772</v>
      </c>
      <c r="U3288" s="200" t="n">
        <v>4.85</v>
      </c>
      <c r="V3288" s="0" t="s">
        <v>1632</v>
      </c>
      <c r="W3288" s="0" t="s">
        <v>1635</v>
      </c>
      <c r="X3288" s="0" t="s">
        <v>1636</v>
      </c>
      <c r="Y3288" s="0" t="s">
        <v>1376</v>
      </c>
      <c r="Z3288" s="0" t="s">
        <v>573</v>
      </c>
      <c r="AA3288" s="0" t="n">
        <v>790511</v>
      </c>
      <c r="AB3288" s="197" t="n">
        <v>37027.875</v>
      </c>
      <c r="AC3288" s="197" t="n">
        <v>37027.875</v>
      </c>
    </row>
    <row r="3289" customFormat="false" ht="12.75" hidden="false" customHeight="false" outlineLevel="0" collapsed="false">
      <c r="A3289" s="191" t="str">
        <f aca="false">B3289&amp;" "&amp;C3289&amp;" "&amp;D3289</f>
        <v> Metals Financial</v>
      </c>
      <c r="B3289" s="191" t="str">
        <f aca="false">IF((LEFT(N3289,2)="US"),"US","")</f>
        <v/>
      </c>
      <c r="C3289" s="191" t="str">
        <f aca="false">M3289</f>
        <v>Metals</v>
      </c>
      <c r="D3289" s="191" t="str">
        <f aca="false">IF(ISNUMBER(FIND("Phy",N3289))=TRUE(),"Physical","Financial")</f>
        <v>Financial</v>
      </c>
      <c r="E3289" s="191" t="n">
        <f aca="false">IF(VLOOKUP(S3289,'DD-Lookup'!$J$6:$L$50,3,FALSE())="Monthly",(YEAR(AC3289)-YEAR(AB3289))*12+MONTH(AC3289)-MONTH(AB3289)+1,(AC3289-AB3289+1))</f>
        <v>1</v>
      </c>
      <c r="F3289" s="220" t="n">
        <f aca="false">E3289*SUM(P3289:Q3289)</f>
        <v>20</v>
      </c>
      <c r="G3289" s="196" t="n">
        <v>1248135</v>
      </c>
      <c r="H3289" s="197" t="n">
        <v>37026.4087268519</v>
      </c>
      <c r="I3289" s="0" t="s">
        <v>1409</v>
      </c>
      <c r="M3289" s="0" t="s">
        <v>768</v>
      </c>
      <c r="N3289" s="0" t="s">
        <v>997</v>
      </c>
      <c r="O3289" s="0" t="s">
        <v>998</v>
      </c>
      <c r="Q3289" s="198" t="n">
        <v>20</v>
      </c>
      <c r="S3289" s="0" t="s">
        <v>771</v>
      </c>
      <c r="T3289" s="0" t="s">
        <v>772</v>
      </c>
      <c r="U3289" s="200" t="n">
        <v>958.5</v>
      </c>
      <c r="V3289" s="0" t="s">
        <v>1410</v>
      </c>
      <c r="W3289" s="0" t="s">
        <v>910</v>
      </c>
      <c r="X3289" s="0" t="s">
        <v>775</v>
      </c>
      <c r="Y3289" s="0" t="s">
        <v>776</v>
      </c>
      <c r="Z3289" s="0" t="s">
        <v>777</v>
      </c>
      <c r="AA3289" s="0" t="n">
        <v>2130078</v>
      </c>
    </row>
    <row r="3290" customFormat="false" ht="12.75" hidden="false" customHeight="false" outlineLevel="0" collapsed="false">
      <c r="A3290" s="191" t="str">
        <f aca="false">B3290&amp;" "&amp;C3290&amp;" "&amp;D3290</f>
        <v>US Natural Gas Physical</v>
      </c>
      <c r="B3290" s="191" t="str">
        <f aca="false">IF((LEFT(N3290,2)="US"),"US","")</f>
        <v>US</v>
      </c>
      <c r="C3290" s="191" t="str">
        <f aca="false">M3290</f>
        <v>Natural Gas</v>
      </c>
      <c r="D3290" s="191" t="str">
        <f aca="false">IF(ISNUMBER(FIND("Phy",N3290))=TRUE(),"Physical","Financial")</f>
        <v>Physical</v>
      </c>
      <c r="E3290" s="191" t="n">
        <f aca="false">IF(VLOOKUP(S3290,'DD-Lookup'!$J$6:$L$50,3,FALSE())="Monthly",(YEAR(AC3290)-YEAR(AB3290))*12+MONTH(AC3290)-MONTH(AB3290)+1,(AC3290-AB3290+1))</f>
        <v>1</v>
      </c>
      <c r="F3290" s="220" t="n">
        <f aca="false">E3290*SUM(P3290:Q3290)</f>
        <v>5000</v>
      </c>
      <c r="G3290" s="196" t="n">
        <v>1248136</v>
      </c>
      <c r="H3290" s="197" t="n">
        <v>37026.4087615741</v>
      </c>
      <c r="I3290" s="0" t="s">
        <v>1420</v>
      </c>
      <c r="M3290" s="0" t="s">
        <v>927</v>
      </c>
      <c r="N3290" s="0" t="s">
        <v>1371</v>
      </c>
      <c r="O3290" s="0" t="s">
        <v>1680</v>
      </c>
      <c r="Q3290" s="198" t="n">
        <v>5000</v>
      </c>
      <c r="S3290" s="0" t="s">
        <v>1343</v>
      </c>
      <c r="T3290" s="0" t="s">
        <v>772</v>
      </c>
      <c r="U3290" s="200" t="n">
        <v>4.36</v>
      </c>
      <c r="V3290" s="0" t="s">
        <v>2629</v>
      </c>
      <c r="W3290" s="0" t="s">
        <v>1682</v>
      </c>
      <c r="X3290" s="0" t="s">
        <v>1683</v>
      </c>
      <c r="Y3290" s="0" t="s">
        <v>1376</v>
      </c>
      <c r="Z3290" s="0" t="s">
        <v>573</v>
      </c>
      <c r="AA3290" s="0" t="n">
        <v>790513</v>
      </c>
      <c r="AB3290" s="197" t="n">
        <v>37027.875</v>
      </c>
      <c r="AC3290" s="197" t="n">
        <v>37027.875</v>
      </c>
    </row>
    <row r="3291" customFormat="false" ht="12.75" hidden="false" customHeight="false" outlineLevel="0" collapsed="false">
      <c r="A3291" s="191" t="str">
        <f aca="false">B3291&amp;" "&amp;C3291&amp;" "&amp;D3291</f>
        <v> Metals Financial</v>
      </c>
      <c r="B3291" s="191" t="str">
        <f aca="false">IF((LEFT(N3291,2)="US"),"US","")</f>
        <v/>
      </c>
      <c r="C3291" s="191" t="str">
        <f aca="false">M3291</f>
        <v>Metals</v>
      </c>
      <c r="D3291" s="191" t="str">
        <f aca="false">IF(ISNUMBER(FIND("Phy",N3291))=TRUE(),"Physical","Financial")</f>
        <v>Financial</v>
      </c>
      <c r="E3291" s="191" t="n">
        <f aca="false">IF(VLOOKUP(S3291,'DD-Lookup'!$J$6:$L$50,3,FALSE())="Monthly",(YEAR(AC3291)-YEAR(AB3291))*12+MONTH(AC3291)-MONTH(AB3291)+1,(AC3291-AB3291+1))</f>
        <v>1</v>
      </c>
      <c r="F3291" s="220" t="n">
        <f aca="false">E3291*SUM(P3291:Q3291)</f>
        <v>5</v>
      </c>
      <c r="G3291" s="196" t="n">
        <v>1248137</v>
      </c>
      <c r="H3291" s="197" t="n">
        <v>37026.4087962963</v>
      </c>
      <c r="I3291" s="0" t="s">
        <v>967</v>
      </c>
      <c r="M3291" s="0" t="s">
        <v>768</v>
      </c>
      <c r="N3291" s="0" t="s">
        <v>870</v>
      </c>
      <c r="O3291" s="0" t="s">
        <v>871</v>
      </c>
      <c r="P3291" s="198" t="n">
        <v>5</v>
      </c>
      <c r="S3291" s="0" t="s">
        <v>771</v>
      </c>
      <c r="T3291" s="0" t="s">
        <v>772</v>
      </c>
      <c r="U3291" s="200" t="n">
        <v>1515</v>
      </c>
      <c r="V3291" s="0" t="s">
        <v>968</v>
      </c>
      <c r="W3291" s="0" t="s">
        <v>820</v>
      </c>
      <c r="X3291" s="0" t="s">
        <v>775</v>
      </c>
      <c r="Y3291" s="0" t="s">
        <v>776</v>
      </c>
      <c r="Z3291" s="0" t="s">
        <v>777</v>
      </c>
      <c r="AA3291" s="0" t="n">
        <v>2130082</v>
      </c>
    </row>
    <row r="3292" customFormat="false" ht="12.75" hidden="false" customHeight="false" outlineLevel="0" collapsed="false">
      <c r="A3292" s="191" t="str">
        <f aca="false">B3292&amp;" "&amp;C3292&amp;" "&amp;D3292</f>
        <v>US Natural Gas Financial</v>
      </c>
      <c r="B3292" s="191" t="str">
        <f aca="false">IF((LEFT(N3292,2)="US"),"US","")</f>
        <v>US</v>
      </c>
      <c r="C3292" s="191" t="str">
        <f aca="false">M3292</f>
        <v>Natural Gas</v>
      </c>
      <c r="D3292" s="191" t="str">
        <f aca="false">IF(ISNUMBER(FIND("Phy",N3292))=TRUE(),"Physical","Financial")</f>
        <v>Financial</v>
      </c>
      <c r="E3292" s="191" t="n">
        <f aca="false">IF(VLOOKUP(S3292,'DD-Lookup'!$J$6:$L$50,3,FALSE())="Monthly",(YEAR(AC3292)-YEAR(AB3292))*12+MONTH(AC3292)-MONTH(AB3292)+1,(AC3292-AB3292+1))</f>
        <v>31</v>
      </c>
      <c r="F3292" s="220" t="n">
        <f aca="false">E3292*SUM(P3292:Q3292)</f>
        <v>465000</v>
      </c>
      <c r="G3292" s="196" t="n">
        <v>1248138</v>
      </c>
      <c r="H3292" s="197" t="n">
        <v>37026.4087962963</v>
      </c>
      <c r="I3292" s="0" t="s">
        <v>1525</v>
      </c>
      <c r="M3292" s="0" t="s">
        <v>927</v>
      </c>
      <c r="N3292" s="0" t="s">
        <v>1341</v>
      </c>
      <c r="O3292" s="0" t="s">
        <v>1396</v>
      </c>
      <c r="Q3292" s="198" t="n">
        <v>15000</v>
      </c>
      <c r="S3292" s="0" t="s">
        <v>1343</v>
      </c>
      <c r="T3292" s="0" t="s">
        <v>772</v>
      </c>
      <c r="U3292" s="200" t="n">
        <v>4.5775</v>
      </c>
      <c r="V3292" s="0" t="s">
        <v>1527</v>
      </c>
      <c r="W3292" s="0" t="s">
        <v>1345</v>
      </c>
      <c r="X3292" s="0" t="s">
        <v>1346</v>
      </c>
      <c r="Y3292" s="0" t="s">
        <v>893</v>
      </c>
      <c r="Z3292" s="0" t="s">
        <v>573</v>
      </c>
      <c r="AA3292" s="0" t="s">
        <v>3069</v>
      </c>
      <c r="AB3292" s="197" t="n">
        <v>37073.875</v>
      </c>
      <c r="AC3292" s="197" t="n">
        <v>37103.875</v>
      </c>
      <c r="AD3292" s="0" t="n">
        <f aca="false">(AC3292-AB3292+1)*SUM(P3292:Q3292)</f>
        <v>465000</v>
      </c>
    </row>
    <row r="3293" customFormat="false" ht="12.75" hidden="false" customHeight="false" outlineLevel="0" collapsed="false">
      <c r="A3293" s="191" t="str">
        <f aca="false">B3293&amp;" "&amp;C3293&amp;" "&amp;D3293</f>
        <v>US Power Physical</v>
      </c>
      <c r="B3293" s="191" t="str">
        <f aca="false">IF((LEFT(N3293,2)="US"),"US","")</f>
        <v>US</v>
      </c>
      <c r="C3293" s="191" t="str">
        <f aca="false">M3293</f>
        <v>Power</v>
      </c>
      <c r="D3293" s="191" t="str">
        <f aca="false">IF(ISNUMBER(FIND("Phy",N3293))=TRUE(),"Physical","Financial")</f>
        <v>Physical</v>
      </c>
      <c r="E3293" s="191" t="n">
        <f aca="false">IF(VLOOKUP(S3293,'DD-Lookup'!$J$6:$L$50,3,FALSE())="Monthly",(YEAR(AC3293)-YEAR(AB3293))*12+MONTH(AC3293)-MONTH(AB3293)+1,(AC3293-AB3293+1))</f>
        <v>2</v>
      </c>
      <c r="F3293" s="220" t="n">
        <f aca="false">E3293*SUM(P3293:Q3293)</f>
        <v>100</v>
      </c>
      <c r="G3293" s="196" t="n">
        <v>1248140</v>
      </c>
      <c r="H3293" s="197" t="n">
        <v>37026.4088425926</v>
      </c>
      <c r="I3293" s="0" t="s">
        <v>1328</v>
      </c>
      <c r="M3293" s="0" t="s">
        <v>72</v>
      </c>
      <c r="N3293" s="0" t="s">
        <v>1190</v>
      </c>
      <c r="O3293" s="0" t="s">
        <v>1605</v>
      </c>
      <c r="P3293" s="198" t="n">
        <v>50</v>
      </c>
      <c r="S3293" s="0" t="s">
        <v>781</v>
      </c>
      <c r="T3293" s="0" t="s">
        <v>772</v>
      </c>
      <c r="U3293" s="200" t="n">
        <v>42</v>
      </c>
      <c r="V3293" s="0" t="s">
        <v>3070</v>
      </c>
      <c r="W3293" s="0" t="s">
        <v>1202</v>
      </c>
      <c r="X3293" s="0" t="s">
        <v>1203</v>
      </c>
      <c r="Y3293" s="0" t="s">
        <v>1167</v>
      </c>
      <c r="Z3293" s="0" t="s">
        <v>628</v>
      </c>
      <c r="AA3293" s="0" t="n">
        <v>611297.1</v>
      </c>
      <c r="AB3293" s="197" t="n">
        <v>37028.875</v>
      </c>
      <c r="AC3293" s="197" t="n">
        <v>37029.875</v>
      </c>
    </row>
    <row r="3294" customFormat="false" ht="12.75" hidden="false" customHeight="false" outlineLevel="0" collapsed="false">
      <c r="A3294" s="191" t="str">
        <f aca="false">B3294&amp;" "&amp;C3294&amp;" "&amp;D3294</f>
        <v> Metals Financial</v>
      </c>
      <c r="B3294" s="191" t="str">
        <f aca="false">IF((LEFT(N3294,2)="US"),"US","")</f>
        <v/>
      </c>
      <c r="C3294" s="191" t="str">
        <f aca="false">M3294</f>
        <v>Metals</v>
      </c>
      <c r="D3294" s="191" t="str">
        <f aca="false">IF(ISNUMBER(FIND("Phy",N3294))=TRUE(),"Physical","Financial")</f>
        <v>Financial</v>
      </c>
      <c r="E3294" s="191" t="n">
        <f aca="false">IF(VLOOKUP(S3294,'DD-Lookup'!$J$6:$L$50,3,FALSE())="Monthly",(YEAR(AC3294)-YEAR(AB3294))*12+MONTH(AC3294)-MONTH(AB3294)+1,(AC3294-AB3294+1))</f>
        <v>1</v>
      </c>
      <c r="F3294" s="220" t="n">
        <f aca="false">E3294*SUM(P3294:Q3294)</f>
        <v>6</v>
      </c>
      <c r="G3294" s="196" t="n">
        <v>1248143</v>
      </c>
      <c r="H3294" s="197" t="n">
        <v>37026.408912037</v>
      </c>
      <c r="I3294" s="0" t="s">
        <v>999</v>
      </c>
      <c r="M3294" s="0" t="s">
        <v>768</v>
      </c>
      <c r="N3294" s="0" t="s">
        <v>997</v>
      </c>
      <c r="O3294" s="0" t="s">
        <v>998</v>
      </c>
      <c r="P3294" s="198" t="n">
        <v>6</v>
      </c>
      <c r="S3294" s="0" t="s">
        <v>771</v>
      </c>
      <c r="T3294" s="0" t="s">
        <v>772</v>
      </c>
      <c r="U3294" s="200" t="n">
        <v>957.5</v>
      </c>
      <c r="V3294" s="0" t="s">
        <v>1184</v>
      </c>
      <c r="W3294" s="0" t="s">
        <v>910</v>
      </c>
      <c r="X3294" s="0" t="s">
        <v>775</v>
      </c>
      <c r="Y3294" s="0" t="s">
        <v>776</v>
      </c>
      <c r="Z3294" s="0" t="s">
        <v>777</v>
      </c>
      <c r="AA3294" s="0" t="n">
        <v>2130086</v>
      </c>
    </row>
    <row r="3295" customFormat="false" ht="12.75" hidden="false" customHeight="false" outlineLevel="0" collapsed="false">
      <c r="A3295" s="191" t="str">
        <f aca="false">B3295&amp;" "&amp;C3295&amp;" "&amp;D3295</f>
        <v>US Natural Gas Financial</v>
      </c>
      <c r="B3295" s="191" t="str">
        <f aca="false">IF((LEFT(N3295,2)="US"),"US","")</f>
        <v>US</v>
      </c>
      <c r="C3295" s="191" t="str">
        <f aca="false">M3295</f>
        <v>Natural Gas</v>
      </c>
      <c r="D3295" s="191" t="str">
        <f aca="false">IF(ISNUMBER(FIND("Phy",N3295))=TRUE(),"Physical","Financial")</f>
        <v>Financial</v>
      </c>
      <c r="E3295" s="191" t="n">
        <f aca="false">IF(VLOOKUP(S3295,'DD-Lookup'!$J$6:$L$50,3,FALSE())="Monthly",(YEAR(AC3295)-YEAR(AB3295))*12+MONTH(AC3295)-MONTH(AB3295)+1,(AC3295-AB3295+1))</f>
        <v>151</v>
      </c>
      <c r="F3295" s="220" t="n">
        <f aca="false">E3295*SUM(P3295:Q3295)</f>
        <v>755000</v>
      </c>
      <c r="G3295" s="196" t="n">
        <v>1248145</v>
      </c>
      <c r="H3295" s="197" t="n">
        <v>37026.409375</v>
      </c>
      <c r="I3295" s="0" t="s">
        <v>609</v>
      </c>
      <c r="M3295" s="0" t="s">
        <v>927</v>
      </c>
      <c r="N3295" s="0" t="s">
        <v>1341</v>
      </c>
      <c r="O3295" s="0" t="s">
        <v>1442</v>
      </c>
      <c r="Q3295" s="198" t="n">
        <v>5000</v>
      </c>
      <c r="S3295" s="0" t="s">
        <v>1343</v>
      </c>
      <c r="T3295" s="0" t="s">
        <v>772</v>
      </c>
      <c r="U3295" s="200" t="n">
        <v>4.92</v>
      </c>
      <c r="V3295" s="0" t="s">
        <v>1551</v>
      </c>
      <c r="W3295" s="0" t="s">
        <v>1345</v>
      </c>
      <c r="X3295" s="0" t="s">
        <v>1346</v>
      </c>
      <c r="Y3295" s="0" t="s">
        <v>893</v>
      </c>
      <c r="Z3295" s="0" t="s">
        <v>573</v>
      </c>
      <c r="AA3295" s="0" t="s">
        <v>3071</v>
      </c>
      <c r="AB3295" s="197" t="n">
        <v>37196</v>
      </c>
      <c r="AC3295" s="197" t="n">
        <v>37346</v>
      </c>
      <c r="AD3295" s="0" t="n">
        <f aca="false">(AC3295-AB3295+1)*SUM(P3295:Q3295)</f>
        <v>755000</v>
      </c>
    </row>
    <row r="3296" customFormat="false" ht="12.75" hidden="false" customHeight="false" outlineLevel="0" collapsed="false">
      <c r="A3296" s="191" t="str">
        <f aca="false">B3296&amp;" "&amp;C3296&amp;" "&amp;D3296</f>
        <v> Crude Financial</v>
      </c>
      <c r="B3296" s="191" t="str">
        <f aca="false">IF((LEFT(N3296,2)="US"),"US","")</f>
        <v/>
      </c>
      <c r="C3296" s="191" t="str">
        <f aca="false">M3296</f>
        <v>Crude</v>
      </c>
      <c r="D3296" s="191" t="str">
        <f aca="false">IF(ISNUMBER(FIND("Phy",N3296))=TRUE(),"Physical","Financial")</f>
        <v>Financial</v>
      </c>
      <c r="E3296" s="191" t="n">
        <f aca="false">IF(VLOOKUP(S3296,'DD-Lookup'!$J$6:$L$50,3,FALSE())="Monthly",(YEAR(AC3296)-YEAR(AB3296))*12+MONTH(AC3296)-MONTH(AB3296)+1,(AC3296-AB3296+1))</f>
        <v>1</v>
      </c>
      <c r="F3296" s="220" t="n">
        <f aca="false">E3296*SUM(P3296:Q3296)</f>
        <v>100000</v>
      </c>
      <c r="G3296" s="196" t="n">
        <v>1248146</v>
      </c>
      <c r="H3296" s="197" t="n">
        <v>37026.4094097222</v>
      </c>
      <c r="I3296" s="0" t="s">
        <v>616</v>
      </c>
      <c r="M3296" s="0" t="s">
        <v>60</v>
      </c>
      <c r="N3296" s="0" t="s">
        <v>2980</v>
      </c>
      <c r="O3296" s="0" t="s">
        <v>3040</v>
      </c>
      <c r="P3296" s="198" t="n">
        <v>100000</v>
      </c>
      <c r="S3296" s="0" t="s">
        <v>889</v>
      </c>
      <c r="T3296" s="0" t="s">
        <v>772</v>
      </c>
      <c r="U3296" s="200" t="n">
        <v>-0.15</v>
      </c>
      <c r="V3296" s="0" t="s">
        <v>3041</v>
      </c>
      <c r="W3296" s="0" t="s">
        <v>2983</v>
      </c>
      <c r="X3296" s="0" t="s">
        <v>2984</v>
      </c>
      <c r="Y3296" s="0" t="s">
        <v>893</v>
      </c>
      <c r="Z3296" s="0" t="s">
        <v>1033</v>
      </c>
      <c r="AA3296" s="0" t="s">
        <v>3072</v>
      </c>
      <c r="AB3296" s="197" t="n">
        <v>37043</v>
      </c>
      <c r="AC3296" s="197" t="n">
        <v>37072</v>
      </c>
    </row>
    <row r="3297" customFormat="false" ht="12.75" hidden="false" customHeight="false" outlineLevel="0" collapsed="false">
      <c r="A3297" s="191" t="str">
        <f aca="false">B3297&amp;" "&amp;C3297&amp;" "&amp;D3297</f>
        <v>US Natural Gas Financial</v>
      </c>
      <c r="B3297" s="191" t="str">
        <f aca="false">IF((LEFT(N3297,2)="US"),"US","")</f>
        <v>US</v>
      </c>
      <c r="C3297" s="191" t="str">
        <f aca="false">M3297</f>
        <v>Natural Gas</v>
      </c>
      <c r="D3297" s="191" t="str">
        <f aca="false">IF(ISNUMBER(FIND("Phy",N3297))=TRUE(),"Physical","Financial")</f>
        <v>Financial</v>
      </c>
      <c r="E3297" s="191" t="n">
        <f aca="false">IF(VLOOKUP(S3297,'DD-Lookup'!$J$6:$L$50,3,FALSE())="Monthly",(YEAR(AC3297)-YEAR(AB3297))*12+MONTH(AC3297)-MONTH(AB3297)+1,(AC3297-AB3297+1))</f>
        <v>365</v>
      </c>
      <c r="F3297" s="220" t="n">
        <f aca="false">E3297*SUM(P3297:Q3297)</f>
        <v>1825000</v>
      </c>
      <c r="G3297" s="196" t="n">
        <v>1248147</v>
      </c>
      <c r="H3297" s="197" t="n">
        <v>37026.4094212963</v>
      </c>
      <c r="I3297" s="0" t="s">
        <v>609</v>
      </c>
      <c r="M3297" s="0" t="s">
        <v>927</v>
      </c>
      <c r="N3297" s="0" t="s">
        <v>1341</v>
      </c>
      <c r="O3297" s="0" t="s">
        <v>1514</v>
      </c>
      <c r="Q3297" s="198" t="n">
        <v>5000</v>
      </c>
      <c r="S3297" s="0" t="s">
        <v>1343</v>
      </c>
      <c r="T3297" s="0" t="s">
        <v>772</v>
      </c>
      <c r="U3297" s="200" t="n">
        <v>4.54</v>
      </c>
      <c r="V3297" s="0" t="s">
        <v>1551</v>
      </c>
      <c r="W3297" s="0" t="s">
        <v>1345</v>
      </c>
      <c r="X3297" s="0" t="s">
        <v>1346</v>
      </c>
      <c r="Y3297" s="0" t="s">
        <v>893</v>
      </c>
      <c r="Z3297" s="0" t="s">
        <v>573</v>
      </c>
      <c r="AA3297" s="0" t="s">
        <v>3073</v>
      </c>
      <c r="AB3297" s="197" t="n">
        <v>37257.875</v>
      </c>
      <c r="AC3297" s="197" t="n">
        <v>37621.875</v>
      </c>
      <c r="AD3297" s="0" t="n">
        <f aca="false">(AC3297-AB3297+1)*SUM(P3297:Q3297)</f>
        <v>1825000</v>
      </c>
    </row>
    <row r="3298" customFormat="false" ht="12.75" hidden="false" customHeight="false" outlineLevel="0" collapsed="false">
      <c r="A3298" s="191" t="str">
        <f aca="false">B3298&amp;" "&amp;C3298&amp;" "&amp;D3298</f>
        <v>US Natural Gas Physical</v>
      </c>
      <c r="B3298" s="191" t="str">
        <f aca="false">IF((LEFT(N3298,2)="US"),"US","")</f>
        <v>US</v>
      </c>
      <c r="C3298" s="191" t="str">
        <f aca="false">M3298</f>
        <v>Natural Gas</v>
      </c>
      <c r="D3298" s="191" t="str">
        <f aca="false">IF(ISNUMBER(FIND("Phy",N3298))=TRUE(),"Physical","Financial")</f>
        <v>Physical</v>
      </c>
      <c r="E3298" s="191" t="n">
        <f aca="false">IF(VLOOKUP(S3298,'DD-Lookup'!$J$6:$L$50,3,FALSE())="Monthly",(YEAR(AC3298)-YEAR(AB3298))*12+MONTH(AC3298)-MONTH(AB3298)+1,(AC3298-AB3298+1))</f>
        <v>1</v>
      </c>
      <c r="F3298" s="220" t="n">
        <f aca="false">E3298*SUM(P3298:Q3298)</f>
        <v>5000</v>
      </c>
      <c r="G3298" s="196" t="n">
        <v>1248148</v>
      </c>
      <c r="H3298" s="197" t="n">
        <v>37026.4094328704</v>
      </c>
      <c r="I3298" s="0" t="s">
        <v>1377</v>
      </c>
      <c r="M3298" s="0" t="s">
        <v>927</v>
      </c>
      <c r="N3298" s="0" t="s">
        <v>1371</v>
      </c>
      <c r="O3298" s="0" t="s">
        <v>1372</v>
      </c>
      <c r="P3298" s="198" t="n">
        <v>5000</v>
      </c>
      <c r="S3298" s="0" t="s">
        <v>1343</v>
      </c>
      <c r="T3298" s="0" t="s">
        <v>772</v>
      </c>
      <c r="U3298" s="200" t="n">
        <v>4.5488</v>
      </c>
      <c r="V3298" s="0" t="s">
        <v>1458</v>
      </c>
      <c r="W3298" s="0" t="s">
        <v>1374</v>
      </c>
      <c r="X3298" s="0" t="s">
        <v>1375</v>
      </c>
      <c r="Y3298" s="0" t="s">
        <v>1376</v>
      </c>
      <c r="Z3298" s="0" t="s">
        <v>573</v>
      </c>
      <c r="AA3298" s="0" t="n">
        <v>790515</v>
      </c>
      <c r="AB3298" s="197" t="n">
        <v>37027.875</v>
      </c>
      <c r="AC3298" s="197" t="n">
        <v>37027.875</v>
      </c>
    </row>
    <row r="3299" customFormat="false" ht="12.75" hidden="false" customHeight="false" outlineLevel="0" collapsed="false">
      <c r="A3299" s="191" t="str">
        <f aca="false">B3299&amp;" "&amp;C3299&amp;" "&amp;D3299</f>
        <v>US Crude Financial</v>
      </c>
      <c r="B3299" s="191" t="str">
        <f aca="false">IF((LEFT(N3299,2)="US"),"US","")</f>
        <v>US</v>
      </c>
      <c r="C3299" s="191" t="str">
        <f aca="false">M3299</f>
        <v>Crude</v>
      </c>
      <c r="D3299" s="191" t="str">
        <f aca="false">IF(ISNUMBER(FIND("Phy",N3299))=TRUE(),"Physical","Financial")</f>
        <v>Financial</v>
      </c>
      <c r="E3299" s="191" t="n">
        <f aca="false">IF(VLOOKUP(S3299,'DD-Lookup'!$J$6:$L$50,3,FALSE())="Monthly",(YEAR(AC3299)-YEAR(AB3299))*12+MONTH(AC3299)-MONTH(AB3299)+1,(AC3299-AB3299+1))</f>
        <v>1</v>
      </c>
      <c r="F3299" s="220" t="n">
        <f aca="false">E3299*SUM(P3299:Q3299)</f>
        <v>50000</v>
      </c>
      <c r="G3299" s="196" t="n">
        <v>1248149</v>
      </c>
      <c r="H3299" s="197" t="n">
        <v>37026.4094791667</v>
      </c>
      <c r="I3299" s="0" t="s">
        <v>1340</v>
      </c>
      <c r="M3299" s="0" t="s">
        <v>60</v>
      </c>
      <c r="N3299" s="0" t="s">
        <v>1138</v>
      </c>
      <c r="O3299" s="0" t="s">
        <v>1139</v>
      </c>
      <c r="P3299" s="198" t="n">
        <v>50000</v>
      </c>
      <c r="S3299" s="0" t="s">
        <v>1140</v>
      </c>
      <c r="T3299" s="0" t="s">
        <v>772</v>
      </c>
      <c r="U3299" s="200" t="n">
        <v>28.78</v>
      </c>
      <c r="V3299" s="0" t="s">
        <v>2361</v>
      </c>
      <c r="W3299" s="0" t="s">
        <v>1142</v>
      </c>
      <c r="X3299" s="0" t="s">
        <v>1143</v>
      </c>
      <c r="Y3299" s="0" t="s">
        <v>893</v>
      </c>
      <c r="Z3299" s="0" t="s">
        <v>573</v>
      </c>
      <c r="AA3299" s="0" t="s">
        <v>3074</v>
      </c>
      <c r="AB3299" s="197" t="n">
        <v>37043</v>
      </c>
      <c r="AC3299" s="197" t="n">
        <v>37072</v>
      </c>
    </row>
    <row r="3300" customFormat="false" ht="12.75" hidden="false" customHeight="false" outlineLevel="0" collapsed="false">
      <c r="A3300" s="191" t="str">
        <f aca="false">B3300&amp;" "&amp;C3300&amp;" "&amp;D3300</f>
        <v>US Crude Financial</v>
      </c>
      <c r="B3300" s="191" t="str">
        <f aca="false">IF((LEFT(N3300,2)="US"),"US","")</f>
        <v>US</v>
      </c>
      <c r="C3300" s="191" t="str">
        <f aca="false">M3300</f>
        <v>Crude</v>
      </c>
      <c r="D3300" s="191" t="str">
        <f aca="false">IF(ISNUMBER(FIND("Phy",N3300))=TRUE(),"Physical","Financial")</f>
        <v>Financial</v>
      </c>
      <c r="E3300" s="191" t="n">
        <f aca="false">IF(VLOOKUP(S3300,'DD-Lookup'!$J$6:$L$50,3,FALSE())="Monthly",(YEAR(AC3300)-YEAR(AB3300))*12+MONTH(AC3300)-MONTH(AB3300)+1,(AC3300-AB3300+1))</f>
        <v>1</v>
      </c>
      <c r="F3300" s="220" t="n">
        <f aca="false">E3300*SUM(P3300:Q3300)</f>
        <v>25000</v>
      </c>
      <c r="G3300" s="196" t="n">
        <v>1248151</v>
      </c>
      <c r="H3300" s="197" t="n">
        <v>37026.4095601852</v>
      </c>
      <c r="I3300" s="0" t="s">
        <v>1340</v>
      </c>
      <c r="M3300" s="0" t="s">
        <v>60</v>
      </c>
      <c r="N3300" s="0" t="s">
        <v>2490</v>
      </c>
      <c r="O3300" s="0" t="s">
        <v>3075</v>
      </c>
      <c r="Q3300" s="198" t="n">
        <v>25000</v>
      </c>
      <c r="S3300" s="0" t="s">
        <v>889</v>
      </c>
      <c r="T3300" s="0" t="s">
        <v>772</v>
      </c>
      <c r="U3300" s="200" t="n">
        <v>-0.36</v>
      </c>
      <c r="V3300" s="0" t="s">
        <v>2783</v>
      </c>
      <c r="W3300" s="0" t="s">
        <v>2492</v>
      </c>
      <c r="X3300" s="0" t="s">
        <v>2493</v>
      </c>
      <c r="Y3300" s="0" t="s">
        <v>893</v>
      </c>
      <c r="Z3300" s="0" t="s">
        <v>573</v>
      </c>
      <c r="AA3300" s="0" t="s">
        <v>3076</v>
      </c>
      <c r="AB3300" s="197" t="n">
        <v>37043</v>
      </c>
      <c r="AC3300" s="197" t="n">
        <v>37072</v>
      </c>
    </row>
    <row r="3301" customFormat="false" ht="12.75" hidden="false" customHeight="false" outlineLevel="0" collapsed="false">
      <c r="A3301" s="191" t="str">
        <f aca="false">B3301&amp;" "&amp;C3301&amp;" "&amp;D3301</f>
        <v> Metals Financial</v>
      </c>
      <c r="B3301" s="191" t="str">
        <f aca="false">IF((LEFT(N3301,2)="US"),"US","")</f>
        <v/>
      </c>
      <c r="C3301" s="191" t="str">
        <f aca="false">M3301</f>
        <v>Metals</v>
      </c>
      <c r="D3301" s="191" t="str">
        <f aca="false">IF(ISNUMBER(FIND("Phy",N3301))=TRUE(),"Physical","Financial")</f>
        <v>Financial</v>
      </c>
      <c r="E3301" s="191" t="n">
        <f aca="false">IF(VLOOKUP(S3301,'DD-Lookup'!$J$6:$L$50,3,FALSE())="Monthly",(YEAR(AC3301)-YEAR(AB3301))*12+MONTH(AC3301)-MONTH(AB3301)+1,(AC3301-AB3301+1))</f>
        <v>1</v>
      </c>
      <c r="F3301" s="220" t="n">
        <f aca="false">E3301*SUM(P3301:Q3301)</f>
        <v>4</v>
      </c>
      <c r="G3301" s="196" t="n">
        <v>1248150</v>
      </c>
      <c r="H3301" s="197" t="n">
        <v>37026.4095601852</v>
      </c>
      <c r="I3301" s="0" t="s">
        <v>905</v>
      </c>
      <c r="M3301" s="0" t="s">
        <v>768</v>
      </c>
      <c r="N3301" s="0" t="s">
        <v>997</v>
      </c>
      <c r="O3301" s="0" t="s">
        <v>998</v>
      </c>
      <c r="P3301" s="198" t="n">
        <v>4</v>
      </c>
      <c r="S3301" s="0" t="s">
        <v>771</v>
      </c>
      <c r="T3301" s="0" t="s">
        <v>772</v>
      </c>
      <c r="U3301" s="200" t="n">
        <v>958</v>
      </c>
      <c r="V3301" s="0" t="s">
        <v>3019</v>
      </c>
      <c r="W3301" s="0" t="s">
        <v>910</v>
      </c>
      <c r="X3301" s="0" t="s">
        <v>775</v>
      </c>
      <c r="Y3301" s="0" t="s">
        <v>776</v>
      </c>
      <c r="Z3301" s="0" t="s">
        <v>777</v>
      </c>
      <c r="AA3301" s="0" t="n">
        <v>2130093</v>
      </c>
    </row>
    <row r="3302" customFormat="false" ht="12.75" hidden="false" customHeight="false" outlineLevel="0" collapsed="false">
      <c r="A3302" s="191" t="str">
        <f aca="false">B3302&amp;" "&amp;C3302&amp;" "&amp;D3302</f>
        <v>US Natural Gas Physical</v>
      </c>
      <c r="B3302" s="191" t="str">
        <f aca="false">IF((LEFT(N3302,2)="US"),"US","")</f>
        <v>US</v>
      </c>
      <c r="C3302" s="191" t="str">
        <f aca="false">M3302</f>
        <v>Natural Gas</v>
      </c>
      <c r="D3302" s="191" t="str">
        <f aca="false">IF(ISNUMBER(FIND("Phy",N3302))=TRUE(),"Physical","Financial")</f>
        <v>Physical</v>
      </c>
      <c r="E3302" s="191" t="n">
        <f aca="false">IF(VLOOKUP(S3302,'DD-Lookup'!$J$6:$L$50,3,FALSE())="Monthly",(YEAR(AC3302)-YEAR(AB3302))*12+MONTH(AC3302)-MONTH(AB3302)+1,(AC3302-AB3302+1))</f>
        <v>1</v>
      </c>
      <c r="F3302" s="220" t="n">
        <f aca="false">E3302*SUM(P3302:Q3302)</f>
        <v>5000</v>
      </c>
      <c r="G3302" s="196" t="n">
        <v>1248152</v>
      </c>
      <c r="H3302" s="197" t="n">
        <v>37026.4096990741</v>
      </c>
      <c r="I3302" s="0" t="s">
        <v>1251</v>
      </c>
      <c r="M3302" s="0" t="s">
        <v>927</v>
      </c>
      <c r="N3302" s="0" t="s">
        <v>1371</v>
      </c>
      <c r="O3302" s="0" t="s">
        <v>1423</v>
      </c>
      <c r="Q3302" s="198" t="n">
        <v>5000</v>
      </c>
      <c r="S3302" s="0" t="s">
        <v>1343</v>
      </c>
      <c r="T3302" s="0" t="s">
        <v>772</v>
      </c>
      <c r="U3302" s="200" t="n">
        <v>4.31</v>
      </c>
      <c r="V3302" s="0" t="s">
        <v>1589</v>
      </c>
      <c r="W3302" s="0" t="s">
        <v>1424</v>
      </c>
      <c r="X3302" s="0" t="s">
        <v>1425</v>
      </c>
      <c r="Y3302" s="0" t="s">
        <v>1376</v>
      </c>
      <c r="Z3302" s="0" t="s">
        <v>573</v>
      </c>
      <c r="AA3302" s="0" t="n">
        <v>790516</v>
      </c>
      <c r="AB3302" s="197" t="n">
        <v>37027.875</v>
      </c>
      <c r="AC3302" s="197" t="n">
        <v>37027.875</v>
      </c>
    </row>
    <row r="3303" customFormat="false" ht="12.75" hidden="false" customHeight="false" outlineLevel="0" collapsed="false">
      <c r="A3303" s="191" t="str">
        <f aca="false">B3303&amp;" "&amp;C3303&amp;" "&amp;D3303</f>
        <v>US Power Physical</v>
      </c>
      <c r="B3303" s="191" t="str">
        <f aca="false">IF((LEFT(N3303,2)="US"),"US","")</f>
        <v>US</v>
      </c>
      <c r="C3303" s="191" t="str">
        <f aca="false">M3303</f>
        <v>Power</v>
      </c>
      <c r="D3303" s="191" t="str">
        <f aca="false">IF(ISNUMBER(FIND("Phy",N3303))=TRUE(),"Physical","Financial")</f>
        <v>Physical</v>
      </c>
      <c r="E3303" s="191" t="n">
        <f aca="false">IF(VLOOKUP(S3303,'DD-Lookup'!$J$6:$L$50,3,FALSE())="Monthly",(YEAR(AC3303)-YEAR(AB3303))*12+MONTH(AC3303)-MONTH(AB3303)+1,(AC3303-AB3303+1))</f>
        <v>5</v>
      </c>
      <c r="F3303" s="220" t="n">
        <f aca="false">E3303*SUM(P3303:Q3303)</f>
        <v>250</v>
      </c>
      <c r="G3303" s="196" t="n">
        <v>1248153</v>
      </c>
      <c r="H3303" s="197" t="n">
        <v>37026.4100810185</v>
      </c>
      <c r="I3303" s="0" t="s">
        <v>633</v>
      </c>
      <c r="M3303" s="0" t="s">
        <v>72</v>
      </c>
      <c r="N3303" s="0" t="s">
        <v>1190</v>
      </c>
      <c r="O3303" s="0" t="s">
        <v>1963</v>
      </c>
      <c r="Q3303" s="198" t="n">
        <v>50</v>
      </c>
      <c r="S3303" s="0" t="s">
        <v>781</v>
      </c>
      <c r="T3303" s="0" t="s">
        <v>772</v>
      </c>
      <c r="U3303" s="200" t="n">
        <v>48</v>
      </c>
      <c r="V3303" s="0" t="s">
        <v>1231</v>
      </c>
      <c r="W3303" s="0" t="s">
        <v>1232</v>
      </c>
      <c r="X3303" s="0" t="s">
        <v>1233</v>
      </c>
      <c r="Y3303" s="0" t="s">
        <v>1167</v>
      </c>
      <c r="Z3303" s="0" t="s">
        <v>628</v>
      </c>
      <c r="AA3303" s="0" t="n">
        <v>611298.1</v>
      </c>
      <c r="AB3303" s="197" t="n">
        <v>37032.875</v>
      </c>
      <c r="AC3303" s="197" t="n">
        <v>37036.875</v>
      </c>
    </row>
    <row r="3304" customFormat="false" ht="12.75" hidden="false" customHeight="false" outlineLevel="0" collapsed="false">
      <c r="A3304" s="191" t="str">
        <f aca="false">B3304&amp;" "&amp;C3304&amp;" "&amp;D3304</f>
        <v>US Power Physical</v>
      </c>
      <c r="B3304" s="191" t="str">
        <f aca="false">IF((LEFT(N3304,2)="US"),"US","")</f>
        <v>US</v>
      </c>
      <c r="C3304" s="191" t="str">
        <f aca="false">M3304</f>
        <v>Power</v>
      </c>
      <c r="D3304" s="191" t="str">
        <f aca="false">IF(ISNUMBER(FIND("Phy",N3304))=TRUE(),"Physical","Financial")</f>
        <v>Physical</v>
      </c>
      <c r="E3304" s="191" t="n">
        <f aca="false">IF(VLOOKUP(S3304,'DD-Lookup'!$J$6:$L$50,3,FALSE())="Monthly",(YEAR(AC3304)-YEAR(AB3304))*12+MONTH(AC3304)-MONTH(AB3304)+1,(AC3304-AB3304+1))</f>
        <v>92</v>
      </c>
      <c r="F3304" s="220" t="n">
        <f aca="false">E3304*SUM(P3304:Q3304)</f>
        <v>4600</v>
      </c>
      <c r="G3304" s="196" t="n">
        <v>1248154</v>
      </c>
      <c r="H3304" s="197" t="n">
        <v>37026.4100925926</v>
      </c>
      <c r="I3304" s="0" t="s">
        <v>1239</v>
      </c>
      <c r="M3304" s="0" t="s">
        <v>72</v>
      </c>
      <c r="N3304" s="0" t="s">
        <v>1190</v>
      </c>
      <c r="O3304" s="0" t="s">
        <v>3077</v>
      </c>
      <c r="P3304" s="198" t="n">
        <v>50</v>
      </c>
      <c r="S3304" s="0" t="s">
        <v>781</v>
      </c>
      <c r="T3304" s="0" t="s">
        <v>772</v>
      </c>
      <c r="U3304" s="200" t="n">
        <v>35</v>
      </c>
      <c r="V3304" s="0" t="s">
        <v>1327</v>
      </c>
      <c r="W3304" s="0" t="s">
        <v>1237</v>
      </c>
      <c r="X3304" s="0" t="s">
        <v>1223</v>
      </c>
      <c r="Y3304" s="0" t="s">
        <v>1167</v>
      </c>
      <c r="Z3304" s="0" t="s">
        <v>628</v>
      </c>
      <c r="AA3304" s="0" t="n">
        <v>611299.1</v>
      </c>
      <c r="AB3304" s="197" t="n">
        <v>37530.7159722222</v>
      </c>
      <c r="AC3304" s="197" t="n">
        <v>37621.7159722222</v>
      </c>
    </row>
    <row r="3305" customFormat="false" ht="12.75" hidden="false" customHeight="false" outlineLevel="0" collapsed="false">
      <c r="A3305" s="191" t="str">
        <f aca="false">B3305&amp;" "&amp;C3305&amp;" "&amp;D3305</f>
        <v>US Power Physical</v>
      </c>
      <c r="B3305" s="191" t="str">
        <f aca="false">IF((LEFT(N3305,2)="US"),"US","")</f>
        <v>US</v>
      </c>
      <c r="C3305" s="191" t="str">
        <f aca="false">M3305</f>
        <v>Power</v>
      </c>
      <c r="D3305" s="191" t="str">
        <f aca="false">IF(ISNUMBER(FIND("Phy",N3305))=TRUE(),"Physical","Financial")</f>
        <v>Physical</v>
      </c>
      <c r="E3305" s="191" t="n">
        <f aca="false">IF(VLOOKUP(S3305,'DD-Lookup'!$J$6:$L$50,3,FALSE())="Monthly",(YEAR(AC3305)-YEAR(AB3305))*12+MONTH(AC3305)-MONTH(AB3305)+1,(AC3305-AB3305+1))</f>
        <v>61</v>
      </c>
      <c r="F3305" s="220" t="n">
        <f aca="false">E3305*SUM(P3305:Q3305)</f>
        <v>3050</v>
      </c>
      <c r="G3305" s="196" t="n">
        <v>1248155</v>
      </c>
      <c r="H3305" s="197" t="n">
        <v>37026.410150463</v>
      </c>
      <c r="I3305" s="0" t="s">
        <v>1239</v>
      </c>
      <c r="M3305" s="0" t="s">
        <v>72</v>
      </c>
      <c r="N3305" s="0" t="s">
        <v>1190</v>
      </c>
      <c r="O3305" s="0" t="s">
        <v>3078</v>
      </c>
      <c r="P3305" s="198" t="n">
        <v>50</v>
      </c>
      <c r="S3305" s="0" t="s">
        <v>781</v>
      </c>
      <c r="T3305" s="0" t="s">
        <v>772</v>
      </c>
      <c r="U3305" s="200" t="n">
        <v>36.75</v>
      </c>
      <c r="V3305" s="0" t="s">
        <v>1327</v>
      </c>
      <c r="W3305" s="0" t="s">
        <v>1237</v>
      </c>
      <c r="X3305" s="0" t="s">
        <v>2832</v>
      </c>
      <c r="Y3305" s="0" t="s">
        <v>1167</v>
      </c>
      <c r="Z3305" s="0" t="s">
        <v>628</v>
      </c>
      <c r="AA3305" s="0" t="n">
        <v>611300.1</v>
      </c>
      <c r="AB3305" s="197" t="n">
        <v>37316.6006944444</v>
      </c>
      <c r="AC3305" s="197" t="n">
        <v>37376.6006944444</v>
      </c>
    </row>
    <row r="3306" customFormat="false" ht="12.75" hidden="false" customHeight="false" outlineLevel="0" collapsed="false">
      <c r="A3306" s="191" t="str">
        <f aca="false">B3306&amp;" "&amp;C3306&amp;" "&amp;D3306</f>
        <v>US Natural Gas Physical</v>
      </c>
      <c r="B3306" s="191" t="str">
        <f aca="false">IF((LEFT(N3306,2)="US"),"US","")</f>
        <v>US</v>
      </c>
      <c r="C3306" s="191" t="str">
        <f aca="false">M3306</f>
        <v>Natural Gas</v>
      </c>
      <c r="D3306" s="191" t="str">
        <f aca="false">IF(ISNUMBER(FIND("Phy",N3306))=TRUE(),"Physical","Financial")</f>
        <v>Physical</v>
      </c>
      <c r="E3306" s="191" t="n">
        <f aca="false">IF(VLOOKUP(S3306,'DD-Lookup'!$J$6:$L$50,3,FALSE())="Monthly",(YEAR(AC3306)-YEAR(AB3306))*12+MONTH(AC3306)-MONTH(AB3306)+1,(AC3306-AB3306+1))</f>
        <v>1</v>
      </c>
      <c r="F3306" s="220" t="n">
        <f aca="false">E3306*SUM(P3306:Q3306)</f>
        <v>2800</v>
      </c>
      <c r="G3306" s="196" t="n">
        <v>1248156</v>
      </c>
      <c r="H3306" s="197" t="n">
        <v>37026.410162037</v>
      </c>
      <c r="I3306" s="0" t="s">
        <v>1420</v>
      </c>
      <c r="M3306" s="0" t="s">
        <v>927</v>
      </c>
      <c r="N3306" s="0" t="s">
        <v>1371</v>
      </c>
      <c r="O3306" s="0" t="s">
        <v>1967</v>
      </c>
      <c r="P3306" s="198" t="n">
        <v>2800</v>
      </c>
      <c r="S3306" s="0" t="s">
        <v>1343</v>
      </c>
      <c r="T3306" s="0" t="s">
        <v>772</v>
      </c>
      <c r="U3306" s="200" t="n">
        <v>4.36</v>
      </c>
      <c r="V3306" s="0" t="s">
        <v>1594</v>
      </c>
      <c r="W3306" s="0" t="s">
        <v>1459</v>
      </c>
      <c r="X3306" s="0" t="s">
        <v>1460</v>
      </c>
      <c r="Y3306" s="0" t="s">
        <v>1376</v>
      </c>
      <c r="Z3306" s="0" t="s">
        <v>573</v>
      </c>
      <c r="AA3306" s="0" t="n">
        <v>790517</v>
      </c>
      <c r="AB3306" s="197" t="n">
        <v>37027.875</v>
      </c>
      <c r="AC3306" s="197" t="n">
        <v>37027.875</v>
      </c>
    </row>
    <row r="3307" customFormat="false" ht="12.75" hidden="false" customHeight="false" outlineLevel="0" collapsed="false">
      <c r="A3307" s="191" t="str">
        <f aca="false">B3307&amp;" "&amp;C3307&amp;" "&amp;D3307</f>
        <v>US Natural Gas Physical</v>
      </c>
      <c r="B3307" s="191" t="str">
        <f aca="false">IF((LEFT(N3307,2)="US"),"US","")</f>
        <v>US</v>
      </c>
      <c r="C3307" s="191" t="str">
        <f aca="false">M3307</f>
        <v>Natural Gas</v>
      </c>
      <c r="D3307" s="191" t="str">
        <f aca="false">IF(ISNUMBER(FIND("Phy",N3307))=TRUE(),"Physical","Financial")</f>
        <v>Physical</v>
      </c>
      <c r="E3307" s="191" t="n">
        <f aca="false">IF(VLOOKUP(S3307,'DD-Lookup'!$J$6:$L$50,3,FALSE())="Monthly",(YEAR(AC3307)-YEAR(AB3307))*12+MONTH(AC3307)-MONTH(AB3307)+1,(AC3307-AB3307+1))</f>
        <v>1</v>
      </c>
      <c r="F3307" s="220" t="n">
        <f aca="false">E3307*SUM(P3307:Q3307)</f>
        <v>4252</v>
      </c>
      <c r="G3307" s="196" t="n">
        <v>1248157</v>
      </c>
      <c r="H3307" s="197" t="n">
        <v>37026.4101851852</v>
      </c>
      <c r="I3307" s="0" t="s">
        <v>1251</v>
      </c>
      <c r="M3307" s="0" t="s">
        <v>927</v>
      </c>
      <c r="N3307" s="0" t="s">
        <v>1371</v>
      </c>
      <c r="O3307" s="0" t="s">
        <v>1435</v>
      </c>
      <c r="Q3307" s="198" t="n">
        <v>4252</v>
      </c>
      <c r="S3307" s="0" t="s">
        <v>1343</v>
      </c>
      <c r="T3307" s="0" t="s">
        <v>772</v>
      </c>
      <c r="U3307" s="200" t="n">
        <v>4.275</v>
      </c>
      <c r="V3307" s="0" t="s">
        <v>1373</v>
      </c>
      <c r="W3307" s="0" t="s">
        <v>1424</v>
      </c>
      <c r="X3307" s="0" t="s">
        <v>1425</v>
      </c>
      <c r="Y3307" s="0" t="s">
        <v>1376</v>
      </c>
      <c r="Z3307" s="0" t="s">
        <v>573</v>
      </c>
      <c r="AA3307" s="0" t="n">
        <v>790518</v>
      </c>
      <c r="AB3307" s="197" t="n">
        <v>37027.875</v>
      </c>
      <c r="AC3307" s="197" t="n">
        <v>37027.875</v>
      </c>
    </row>
    <row r="3308" customFormat="false" ht="12.75" hidden="false" customHeight="false" outlineLevel="0" collapsed="false">
      <c r="A3308" s="191" t="str">
        <f aca="false">B3308&amp;" "&amp;C3308&amp;" "&amp;D3308</f>
        <v>US Power Physical</v>
      </c>
      <c r="B3308" s="191" t="str">
        <f aca="false">IF((LEFT(N3308,2)="US"),"US","")</f>
        <v>US</v>
      </c>
      <c r="C3308" s="191" t="str">
        <f aca="false">M3308</f>
        <v>Power</v>
      </c>
      <c r="D3308" s="191" t="str">
        <f aca="false">IF(ISNUMBER(FIND("Phy",N3308))=TRUE(),"Physical","Financial")</f>
        <v>Physical</v>
      </c>
      <c r="E3308" s="191" t="n">
        <f aca="false">IF(VLOOKUP(S3308,'DD-Lookup'!$J$6:$L$50,3,FALSE())="Monthly",(YEAR(AC3308)-YEAR(AB3308))*12+MONTH(AC3308)-MONTH(AB3308)+1,(AC3308-AB3308+1))</f>
        <v>30</v>
      </c>
      <c r="F3308" s="220" t="n">
        <f aca="false">E3308*SUM(P3308:Q3308)</f>
        <v>1500</v>
      </c>
      <c r="G3308" s="196" t="n">
        <v>1248159</v>
      </c>
      <c r="H3308" s="197" t="n">
        <v>37026.4102199074</v>
      </c>
      <c r="I3308" s="0" t="s">
        <v>1239</v>
      </c>
      <c r="M3308" s="0" t="s">
        <v>72</v>
      </c>
      <c r="N3308" s="0" t="s">
        <v>1190</v>
      </c>
      <c r="O3308" s="0" t="s">
        <v>3079</v>
      </c>
      <c r="P3308" s="198" t="n">
        <v>50</v>
      </c>
      <c r="S3308" s="0" t="s">
        <v>781</v>
      </c>
      <c r="T3308" s="0" t="s">
        <v>772</v>
      </c>
      <c r="U3308" s="200" t="n">
        <v>36</v>
      </c>
      <c r="V3308" s="0" t="s">
        <v>1327</v>
      </c>
      <c r="W3308" s="0" t="s">
        <v>1237</v>
      </c>
      <c r="X3308" s="0" t="s">
        <v>1223</v>
      </c>
      <c r="Y3308" s="0" t="s">
        <v>1167</v>
      </c>
      <c r="Z3308" s="0" t="s">
        <v>628</v>
      </c>
      <c r="AA3308" s="0" t="n">
        <v>611302.1</v>
      </c>
      <c r="AB3308" s="197" t="n">
        <v>37500.7159722222</v>
      </c>
      <c r="AC3308" s="197" t="n">
        <v>37529.7159722222</v>
      </c>
    </row>
    <row r="3309" customFormat="false" ht="12.75" hidden="false" customHeight="false" outlineLevel="0" collapsed="false">
      <c r="A3309" s="191" t="str">
        <f aca="false">B3309&amp;" "&amp;C3309&amp;" "&amp;D3309</f>
        <v>US Power Physical</v>
      </c>
      <c r="B3309" s="191" t="str">
        <f aca="false">IF((LEFT(N3309,2)="US"),"US","")</f>
        <v>US</v>
      </c>
      <c r="C3309" s="191" t="str">
        <f aca="false">M3309</f>
        <v>Power</v>
      </c>
      <c r="D3309" s="191" t="str">
        <f aca="false">IF(ISNUMBER(FIND("Phy",N3309))=TRUE(),"Physical","Financial")</f>
        <v>Physical</v>
      </c>
      <c r="E3309" s="191" t="n">
        <f aca="false">IF(VLOOKUP(S3309,'DD-Lookup'!$J$6:$L$50,3,FALSE())="Monthly",(YEAR(AC3309)-YEAR(AB3309))*12+MONTH(AC3309)-MONTH(AB3309)+1,(AC3309-AB3309+1))</f>
        <v>31</v>
      </c>
      <c r="F3309" s="220" t="n">
        <f aca="false">E3309*SUM(P3309:Q3309)</f>
        <v>1550</v>
      </c>
      <c r="G3309" s="196" t="n">
        <v>1248162</v>
      </c>
      <c r="H3309" s="197" t="n">
        <v>37026.4103240741</v>
      </c>
      <c r="I3309" s="0" t="s">
        <v>1239</v>
      </c>
      <c r="M3309" s="0" t="s">
        <v>72</v>
      </c>
      <c r="N3309" s="0" t="s">
        <v>1190</v>
      </c>
      <c r="O3309" s="0" t="s">
        <v>3080</v>
      </c>
      <c r="P3309" s="198" t="n">
        <v>50</v>
      </c>
      <c r="S3309" s="0" t="s">
        <v>781</v>
      </c>
      <c r="T3309" s="0" t="s">
        <v>772</v>
      </c>
      <c r="U3309" s="200" t="n">
        <v>42.75</v>
      </c>
      <c r="V3309" s="0" t="s">
        <v>1327</v>
      </c>
      <c r="W3309" s="0" t="s">
        <v>1237</v>
      </c>
      <c r="X3309" s="0" t="s">
        <v>1223</v>
      </c>
      <c r="Y3309" s="0" t="s">
        <v>1167</v>
      </c>
      <c r="Z3309" s="0" t="s">
        <v>628</v>
      </c>
      <c r="AA3309" s="0" t="n">
        <v>611305.1</v>
      </c>
      <c r="AB3309" s="197" t="n">
        <v>37377.7159722222</v>
      </c>
      <c r="AC3309" s="197" t="n">
        <v>37407.7159722222</v>
      </c>
    </row>
    <row r="3310" customFormat="false" ht="12.75" hidden="false" customHeight="false" outlineLevel="0" collapsed="false">
      <c r="A3310" s="191" t="str">
        <f aca="false">B3310&amp;" "&amp;C3310&amp;" "&amp;D3310</f>
        <v>US Natural Gas Physical</v>
      </c>
      <c r="B3310" s="191" t="str">
        <f aca="false">IF((LEFT(N3310,2)="US"),"US","")</f>
        <v>US</v>
      </c>
      <c r="C3310" s="191" t="str">
        <f aca="false">M3310</f>
        <v>Natural Gas</v>
      </c>
      <c r="D3310" s="191" t="str">
        <f aca="false">IF(ISNUMBER(FIND("Phy",N3310))=TRUE(),"Physical","Financial")</f>
        <v>Physical</v>
      </c>
      <c r="E3310" s="191" t="n">
        <f aca="false">IF(VLOOKUP(S3310,'DD-Lookup'!$J$6:$L$50,3,FALSE())="Monthly",(YEAR(AC3310)-YEAR(AB3310))*12+MONTH(AC3310)-MONTH(AB3310)+1,(AC3310-AB3310+1))</f>
        <v>1</v>
      </c>
      <c r="F3310" s="220" t="n">
        <f aca="false">E3310*SUM(P3310:Q3310)</f>
        <v>9780</v>
      </c>
      <c r="G3310" s="196" t="n">
        <v>1248163</v>
      </c>
      <c r="H3310" s="197" t="n">
        <v>37026.4103587963</v>
      </c>
      <c r="I3310" s="0" t="s">
        <v>1523</v>
      </c>
      <c r="M3310" s="0" t="s">
        <v>927</v>
      </c>
      <c r="N3310" s="0" t="s">
        <v>1371</v>
      </c>
      <c r="O3310" s="0" t="s">
        <v>1372</v>
      </c>
      <c r="P3310" s="198" t="n">
        <v>9780</v>
      </c>
      <c r="S3310" s="0" t="s">
        <v>1343</v>
      </c>
      <c r="T3310" s="0" t="s">
        <v>772</v>
      </c>
      <c r="U3310" s="200" t="n">
        <v>4.5512</v>
      </c>
      <c r="V3310" s="0" t="s">
        <v>2936</v>
      </c>
      <c r="W3310" s="0" t="s">
        <v>1374</v>
      </c>
      <c r="X3310" s="0" t="s">
        <v>1375</v>
      </c>
      <c r="Y3310" s="0" t="s">
        <v>1376</v>
      </c>
      <c r="Z3310" s="0" t="s">
        <v>573</v>
      </c>
      <c r="AA3310" s="0" t="n">
        <v>790519</v>
      </c>
      <c r="AB3310" s="197" t="n">
        <v>37027.875</v>
      </c>
      <c r="AC3310" s="197" t="n">
        <v>37027.875</v>
      </c>
    </row>
    <row r="3311" customFormat="false" ht="12.75" hidden="false" customHeight="false" outlineLevel="0" collapsed="false">
      <c r="A3311" s="191" t="str">
        <f aca="false">B3311&amp;" "&amp;C3311&amp;" "&amp;D3311</f>
        <v>US Natural Gas Physical</v>
      </c>
      <c r="B3311" s="191" t="str">
        <f aca="false">IF((LEFT(N3311,2)="US"),"US","")</f>
        <v>US</v>
      </c>
      <c r="C3311" s="191" t="str">
        <f aca="false">M3311</f>
        <v>Natural Gas</v>
      </c>
      <c r="D3311" s="191" t="str">
        <f aca="false">IF(ISNUMBER(FIND("Phy",N3311))=TRUE(),"Physical","Financial")</f>
        <v>Physical</v>
      </c>
      <c r="E3311" s="191" t="n">
        <f aca="false">IF(VLOOKUP(S3311,'DD-Lookup'!$J$6:$L$50,3,FALSE())="Monthly",(YEAR(AC3311)-YEAR(AB3311))*12+MONTH(AC3311)-MONTH(AB3311)+1,(AC3311-AB3311+1))</f>
        <v>1</v>
      </c>
      <c r="F3311" s="220" t="n">
        <f aca="false">E3311*SUM(P3311:Q3311)</f>
        <v>10000</v>
      </c>
      <c r="G3311" s="196" t="n">
        <v>1248164</v>
      </c>
      <c r="H3311" s="197" t="n">
        <v>37026.4104166667</v>
      </c>
      <c r="I3311" s="0" t="s">
        <v>609</v>
      </c>
      <c r="M3311" s="0" t="s">
        <v>927</v>
      </c>
      <c r="N3311" s="0" t="s">
        <v>1371</v>
      </c>
      <c r="O3311" s="0" t="s">
        <v>2095</v>
      </c>
      <c r="Q3311" s="198" t="n">
        <v>10000</v>
      </c>
      <c r="S3311" s="0" t="s">
        <v>1343</v>
      </c>
      <c r="T3311" s="0" t="s">
        <v>772</v>
      </c>
      <c r="U3311" s="200" t="n">
        <v>4.705</v>
      </c>
      <c r="V3311" s="0" t="s">
        <v>1634</v>
      </c>
      <c r="W3311" s="0" t="s">
        <v>1587</v>
      </c>
      <c r="X3311" s="0" t="s">
        <v>1588</v>
      </c>
      <c r="Y3311" s="0" t="s">
        <v>1376</v>
      </c>
      <c r="Z3311" s="0" t="s">
        <v>573</v>
      </c>
      <c r="AA3311" s="0" t="n">
        <v>790520</v>
      </c>
      <c r="AB3311" s="197" t="n">
        <v>37027.875</v>
      </c>
      <c r="AC3311" s="197" t="n">
        <v>37027.875</v>
      </c>
    </row>
    <row r="3312" customFormat="false" ht="12.75" hidden="false" customHeight="false" outlineLevel="0" collapsed="false">
      <c r="A3312" s="191" t="str">
        <f aca="false">B3312&amp;" "&amp;C3312&amp;" "&amp;D3312</f>
        <v>US Natural Gas Physical</v>
      </c>
      <c r="B3312" s="191" t="str">
        <f aca="false">IF((LEFT(N3312,2)="US"),"US","")</f>
        <v>US</v>
      </c>
      <c r="C3312" s="191" t="str">
        <f aca="false">M3312</f>
        <v>Natural Gas</v>
      </c>
      <c r="D3312" s="191" t="str">
        <f aca="false">IF(ISNUMBER(FIND("Phy",N3312))=TRUE(),"Physical","Financial")</f>
        <v>Physical</v>
      </c>
      <c r="E3312" s="191" t="n">
        <f aca="false">IF(VLOOKUP(S3312,'DD-Lookup'!$J$6:$L$50,3,FALSE())="Monthly",(YEAR(AC3312)-YEAR(AB3312))*12+MONTH(AC3312)-MONTH(AB3312)+1,(AC3312-AB3312+1))</f>
        <v>1</v>
      </c>
      <c r="F3312" s="220" t="n">
        <f aca="false">E3312*SUM(P3312:Q3312)</f>
        <v>5000</v>
      </c>
      <c r="G3312" s="196" t="n">
        <v>1248165</v>
      </c>
      <c r="H3312" s="197" t="n">
        <v>37026.410462963</v>
      </c>
      <c r="I3312" s="0" t="s">
        <v>1734</v>
      </c>
      <c r="M3312" s="0" t="s">
        <v>927</v>
      </c>
      <c r="N3312" s="0" t="s">
        <v>1371</v>
      </c>
      <c r="O3312" s="0" t="s">
        <v>1553</v>
      </c>
      <c r="P3312" s="198" t="n">
        <v>5000</v>
      </c>
      <c r="S3312" s="0" t="s">
        <v>1343</v>
      </c>
      <c r="T3312" s="0" t="s">
        <v>772</v>
      </c>
      <c r="U3312" s="200" t="n">
        <v>4.465</v>
      </c>
      <c r="V3312" s="0" t="s">
        <v>2957</v>
      </c>
      <c r="W3312" s="0" t="s">
        <v>1555</v>
      </c>
      <c r="X3312" s="0" t="s">
        <v>1556</v>
      </c>
      <c r="Y3312" s="0" t="s">
        <v>1376</v>
      </c>
      <c r="Z3312" s="0" t="s">
        <v>573</v>
      </c>
      <c r="AA3312" s="0" t="n">
        <v>790521</v>
      </c>
      <c r="AB3312" s="197" t="n">
        <v>37027.875</v>
      </c>
      <c r="AC3312" s="197" t="n">
        <v>37027.875</v>
      </c>
    </row>
    <row r="3313" customFormat="false" ht="12.75" hidden="false" customHeight="false" outlineLevel="0" collapsed="false">
      <c r="A3313" s="191" t="str">
        <f aca="false">B3313&amp;" "&amp;C3313&amp;" "&amp;D3313</f>
        <v>US Natural Gas Physical</v>
      </c>
      <c r="B3313" s="191" t="str">
        <f aca="false">IF((LEFT(N3313,2)="US"),"US","")</f>
        <v>US</v>
      </c>
      <c r="C3313" s="191" t="str">
        <f aca="false">M3313</f>
        <v>Natural Gas</v>
      </c>
      <c r="D3313" s="191" t="str">
        <f aca="false">IF(ISNUMBER(FIND("Phy",N3313))=TRUE(),"Physical","Financial")</f>
        <v>Physical</v>
      </c>
      <c r="E3313" s="191" t="n">
        <f aca="false">IF(VLOOKUP(S3313,'DD-Lookup'!$J$6:$L$50,3,FALSE())="Monthly",(YEAR(AC3313)-YEAR(AB3313))*12+MONTH(AC3313)-MONTH(AB3313)+1,(AC3313-AB3313+1))</f>
        <v>1</v>
      </c>
      <c r="F3313" s="220" t="n">
        <f aca="false">E3313*SUM(P3313:Q3313)</f>
        <v>220</v>
      </c>
      <c r="G3313" s="196" t="n">
        <v>1248166</v>
      </c>
      <c r="H3313" s="197" t="n">
        <v>37026.4104861111</v>
      </c>
      <c r="I3313" s="0" t="s">
        <v>1788</v>
      </c>
      <c r="M3313" s="0" t="s">
        <v>927</v>
      </c>
      <c r="N3313" s="0" t="s">
        <v>1371</v>
      </c>
      <c r="O3313" s="0" t="s">
        <v>1372</v>
      </c>
      <c r="P3313" s="198" t="n">
        <v>220</v>
      </c>
      <c r="S3313" s="0" t="s">
        <v>1343</v>
      </c>
      <c r="T3313" s="0" t="s">
        <v>772</v>
      </c>
      <c r="U3313" s="200" t="n">
        <v>4.5512</v>
      </c>
      <c r="V3313" s="0" t="s">
        <v>2169</v>
      </c>
      <c r="W3313" s="0" t="s">
        <v>1374</v>
      </c>
      <c r="X3313" s="0" t="s">
        <v>1375</v>
      </c>
      <c r="Y3313" s="0" t="s">
        <v>1376</v>
      </c>
      <c r="Z3313" s="0" t="s">
        <v>573</v>
      </c>
      <c r="AA3313" s="0" t="n">
        <v>790523</v>
      </c>
      <c r="AB3313" s="197" t="n">
        <v>37027.875</v>
      </c>
      <c r="AC3313" s="197" t="n">
        <v>37027.875</v>
      </c>
    </row>
    <row r="3314" customFormat="false" ht="12.75" hidden="false" customHeight="false" outlineLevel="0" collapsed="false">
      <c r="A3314" s="191" t="str">
        <f aca="false">B3314&amp;" "&amp;C3314&amp;" "&amp;D3314</f>
        <v> Natural Gas Physical</v>
      </c>
      <c r="B3314" s="191" t="str">
        <f aca="false">IF((LEFT(N3314,2)="US"),"US","")</f>
        <v/>
      </c>
      <c r="C3314" s="191" t="str">
        <f aca="false">M3314</f>
        <v>Natural Gas</v>
      </c>
      <c r="D3314" s="191" t="str">
        <f aca="false">IF(ISNUMBER(FIND("Phy",N3314))=TRUE(),"Physical","Financial")</f>
        <v>Physical</v>
      </c>
      <c r="E3314" s="191" t="n">
        <f aca="false">IF(VLOOKUP(S3314,'DD-Lookup'!$J$6:$L$50,3,FALSE())="Monthly",(YEAR(AC3314)-YEAR(AB3314))*12+MONTH(AC3314)-MONTH(AB3314)+1,(AC3314-AB3314+1))</f>
        <v>3</v>
      </c>
      <c r="F3314" s="220" t="n">
        <f aca="false">E3314*SUM(P3314:Q3314)</f>
        <v>150000</v>
      </c>
      <c r="G3314" s="196" t="n">
        <v>1248168</v>
      </c>
      <c r="H3314" s="197" t="n">
        <v>37026.4104976852</v>
      </c>
      <c r="I3314" s="0" t="s">
        <v>979</v>
      </c>
      <c r="M3314" s="0" t="s">
        <v>927</v>
      </c>
      <c r="N3314" s="0" t="s">
        <v>928</v>
      </c>
      <c r="O3314" s="0" t="s">
        <v>959</v>
      </c>
      <c r="P3314" s="198" t="n">
        <v>50000</v>
      </c>
      <c r="S3314" s="0" t="s">
        <v>930</v>
      </c>
      <c r="T3314" s="0" t="s">
        <v>931</v>
      </c>
      <c r="U3314" s="200" t="n">
        <v>21.2</v>
      </c>
      <c r="V3314" s="0" t="s">
        <v>986</v>
      </c>
      <c r="W3314" s="0" t="s">
        <v>954</v>
      </c>
      <c r="X3314" s="0" t="s">
        <v>934</v>
      </c>
      <c r="Y3314" s="0" t="s">
        <v>935</v>
      </c>
      <c r="Z3314" s="0" t="s">
        <v>800</v>
      </c>
      <c r="AA3314" s="0" t="n">
        <v>102945</v>
      </c>
      <c r="AB3314" s="197" t="n">
        <v>37027.875</v>
      </c>
      <c r="AC3314" s="197" t="n">
        <v>37029.875</v>
      </c>
    </row>
    <row r="3315" customFormat="false" ht="12.75" hidden="false" customHeight="false" outlineLevel="0" collapsed="false">
      <c r="A3315" s="191" t="str">
        <f aca="false">B3315&amp;" "&amp;C3315&amp;" "&amp;D3315</f>
        <v> Natural Gas Physical</v>
      </c>
      <c r="B3315" s="191" t="str">
        <f aca="false">IF((LEFT(N3315,2)="US"),"US","")</f>
        <v/>
      </c>
      <c r="C3315" s="191" t="str">
        <f aca="false">M3315</f>
        <v>Natural Gas</v>
      </c>
      <c r="D3315" s="191" t="str">
        <f aca="false">IF(ISNUMBER(FIND("Phy",N3315))=TRUE(),"Physical","Financial")</f>
        <v>Physical</v>
      </c>
      <c r="E3315" s="191" t="n">
        <f aca="false">IF(VLOOKUP(S3315,'DD-Lookup'!$J$6:$L$50,3,FALSE())="Monthly",(YEAR(AC3315)-YEAR(AB3315))*12+MONTH(AC3315)-MONTH(AB3315)+1,(AC3315-AB3315+1))</f>
        <v>1</v>
      </c>
      <c r="F3315" s="220" t="n">
        <f aca="false">E3315*SUM(P3315:Q3315)</f>
        <v>50000</v>
      </c>
      <c r="G3315" s="196" t="n">
        <v>1248169</v>
      </c>
      <c r="H3315" s="197" t="n">
        <v>37026.4105208333</v>
      </c>
      <c r="I3315" s="0" t="s">
        <v>979</v>
      </c>
      <c r="M3315" s="0" t="s">
        <v>927</v>
      </c>
      <c r="N3315" s="0" t="s">
        <v>928</v>
      </c>
      <c r="O3315" s="0" t="s">
        <v>956</v>
      </c>
      <c r="P3315" s="198" t="n">
        <v>50000</v>
      </c>
      <c r="S3315" s="0" t="s">
        <v>930</v>
      </c>
      <c r="T3315" s="0" t="s">
        <v>931</v>
      </c>
      <c r="U3315" s="200" t="n">
        <v>21.2</v>
      </c>
      <c r="V3315" s="0" t="s">
        <v>1045</v>
      </c>
      <c r="W3315" s="0" t="s">
        <v>954</v>
      </c>
      <c r="X3315" s="0" t="s">
        <v>934</v>
      </c>
      <c r="Y3315" s="0" t="s">
        <v>935</v>
      </c>
      <c r="Z3315" s="0" t="s">
        <v>800</v>
      </c>
      <c r="AA3315" s="0" t="n">
        <v>102946</v>
      </c>
      <c r="AB3315" s="197" t="n">
        <v>37027.875</v>
      </c>
      <c r="AC3315" s="197" t="n">
        <v>37027.875</v>
      </c>
    </row>
    <row r="3316" customFormat="false" ht="12.75" hidden="false" customHeight="false" outlineLevel="0" collapsed="false">
      <c r="A3316" s="191" t="str">
        <f aca="false">B3316&amp;" "&amp;C3316&amp;" "&amp;D3316</f>
        <v>US Natural Gas Financial</v>
      </c>
      <c r="B3316" s="191" t="str">
        <f aca="false">IF((LEFT(N3316,2)="US"),"US","")</f>
        <v>US</v>
      </c>
      <c r="C3316" s="191" t="str">
        <f aca="false">M3316</f>
        <v>Natural Gas</v>
      </c>
      <c r="D3316" s="191" t="str">
        <f aca="false">IF(ISNUMBER(FIND("Phy",N3316))=TRUE(),"Physical","Financial")</f>
        <v>Financial</v>
      </c>
      <c r="E3316" s="191" t="n">
        <f aca="false">IF(VLOOKUP(S3316,'DD-Lookup'!$J$6:$L$50,3,FALSE())="Monthly",(YEAR(AC3316)-YEAR(AB3316))*12+MONTH(AC3316)-MONTH(AB3316)+1,(AC3316-AB3316+1))</f>
        <v>16</v>
      </c>
      <c r="F3316" s="220" t="n">
        <f aca="false">E3316*SUM(P3316:Q3316)</f>
        <v>240000</v>
      </c>
      <c r="G3316" s="196" t="n">
        <v>1248170</v>
      </c>
      <c r="H3316" s="197" t="n">
        <v>37026.4106134259</v>
      </c>
      <c r="I3316" s="0" t="s">
        <v>1289</v>
      </c>
      <c r="M3316" s="0" t="s">
        <v>927</v>
      </c>
      <c r="N3316" s="0" t="s">
        <v>1341</v>
      </c>
      <c r="O3316" s="0" t="s">
        <v>1518</v>
      </c>
      <c r="P3316" s="198" t="n">
        <v>15000</v>
      </c>
      <c r="S3316" s="0" t="s">
        <v>1343</v>
      </c>
      <c r="T3316" s="0" t="s">
        <v>772</v>
      </c>
      <c r="U3316" s="200" t="n">
        <v>4.45</v>
      </c>
      <c r="V3316" s="0" t="s">
        <v>2138</v>
      </c>
      <c r="W3316" s="0" t="s">
        <v>1520</v>
      </c>
      <c r="X3316" s="0" t="s">
        <v>1521</v>
      </c>
      <c r="Y3316" s="0" t="s">
        <v>893</v>
      </c>
      <c r="Z3316" s="0" t="s">
        <v>573</v>
      </c>
      <c r="AA3316" s="0" t="s">
        <v>3081</v>
      </c>
      <c r="AB3316" s="197" t="n">
        <v>37027.875</v>
      </c>
      <c r="AC3316" s="197" t="n">
        <v>37042.875</v>
      </c>
      <c r="AD3316" s="0" t="n">
        <f aca="false">(AC3316-AB3316+1)*SUM(P3316:Q3316)</f>
        <v>240000</v>
      </c>
    </row>
    <row r="3317" customFormat="false" ht="12.75" hidden="false" customHeight="false" outlineLevel="0" collapsed="false">
      <c r="A3317" s="191" t="str">
        <f aca="false">B3317&amp;" "&amp;C3317&amp;" "&amp;D3317</f>
        <v>US Natural Gas Financial</v>
      </c>
      <c r="B3317" s="191" t="str">
        <f aca="false">IF((LEFT(N3317,2)="US"),"US","")</f>
        <v>US</v>
      </c>
      <c r="C3317" s="191" t="str">
        <f aca="false">M3317</f>
        <v>Natural Gas</v>
      </c>
      <c r="D3317" s="191" t="str">
        <f aca="false">IF(ISNUMBER(FIND("Phy",N3317))=TRUE(),"Physical","Financial")</f>
        <v>Financial</v>
      </c>
      <c r="E3317" s="191" t="n">
        <f aca="false">IF(VLOOKUP(S3317,'DD-Lookup'!$J$6:$L$50,3,FALSE())="Monthly",(YEAR(AC3317)-YEAR(AB3317))*12+MONTH(AC3317)-MONTH(AB3317)+1,(AC3317-AB3317+1))</f>
        <v>151</v>
      </c>
      <c r="F3317" s="220" t="n">
        <f aca="false">E3317*SUM(P3317:Q3317)</f>
        <v>377500</v>
      </c>
      <c r="G3317" s="196" t="n">
        <v>1248171</v>
      </c>
      <c r="H3317" s="197" t="n">
        <v>37026.4106365741</v>
      </c>
      <c r="I3317" s="0" t="s">
        <v>1352</v>
      </c>
      <c r="M3317" s="0" t="s">
        <v>927</v>
      </c>
      <c r="N3317" s="0" t="s">
        <v>1341</v>
      </c>
      <c r="O3317" s="0" t="s">
        <v>1442</v>
      </c>
      <c r="Q3317" s="198" t="n">
        <v>2500</v>
      </c>
      <c r="S3317" s="0" t="s">
        <v>1343</v>
      </c>
      <c r="T3317" s="0" t="s">
        <v>772</v>
      </c>
      <c r="U3317" s="200" t="n">
        <v>4.92</v>
      </c>
      <c r="V3317" s="0" t="s">
        <v>1353</v>
      </c>
      <c r="W3317" s="0" t="s">
        <v>1345</v>
      </c>
      <c r="X3317" s="0" t="s">
        <v>1346</v>
      </c>
      <c r="Y3317" s="0" t="s">
        <v>893</v>
      </c>
      <c r="Z3317" s="0" t="s">
        <v>573</v>
      </c>
      <c r="AA3317" s="0" t="s">
        <v>3082</v>
      </c>
      <c r="AB3317" s="197" t="n">
        <v>37196</v>
      </c>
      <c r="AC3317" s="197" t="n">
        <v>37346</v>
      </c>
      <c r="AD3317" s="0" t="n">
        <f aca="false">(AC3317-AB3317+1)*SUM(P3317:Q3317)</f>
        <v>377500</v>
      </c>
    </row>
    <row r="3318" customFormat="false" ht="12.75" hidden="false" customHeight="false" outlineLevel="0" collapsed="false">
      <c r="A3318" s="191" t="str">
        <f aca="false">B3318&amp;" "&amp;C3318&amp;" "&amp;D3318</f>
        <v>US Natural Gas Physical</v>
      </c>
      <c r="B3318" s="191" t="str">
        <f aca="false">IF((LEFT(N3318,2)="US"),"US","")</f>
        <v>US</v>
      </c>
      <c r="C3318" s="191" t="str">
        <f aca="false">M3318</f>
        <v>Natural Gas</v>
      </c>
      <c r="D3318" s="191" t="str">
        <f aca="false">IF(ISNUMBER(FIND("Phy",N3318))=TRUE(),"Physical","Financial")</f>
        <v>Physical</v>
      </c>
      <c r="E3318" s="191" t="n">
        <f aca="false">IF(VLOOKUP(S3318,'DD-Lookup'!$J$6:$L$50,3,FALSE())="Monthly",(YEAR(AC3318)-YEAR(AB3318))*12+MONTH(AC3318)-MONTH(AB3318)+1,(AC3318-AB3318+1))</f>
        <v>1</v>
      </c>
      <c r="F3318" s="220" t="n">
        <f aca="false">E3318*SUM(P3318:Q3318)</f>
        <v>2000</v>
      </c>
      <c r="G3318" s="196" t="n">
        <v>1248172</v>
      </c>
      <c r="H3318" s="197" t="n">
        <v>37026.4106365741</v>
      </c>
      <c r="I3318" s="0" t="s">
        <v>1523</v>
      </c>
      <c r="M3318" s="0" t="s">
        <v>927</v>
      </c>
      <c r="N3318" s="0" t="s">
        <v>1371</v>
      </c>
      <c r="O3318" s="0" t="s">
        <v>1372</v>
      </c>
      <c r="P3318" s="198" t="n">
        <v>2000</v>
      </c>
      <c r="S3318" s="0" t="s">
        <v>1343</v>
      </c>
      <c r="T3318" s="0" t="s">
        <v>772</v>
      </c>
      <c r="U3318" s="200" t="n">
        <v>4.55</v>
      </c>
      <c r="V3318" s="0" t="s">
        <v>2936</v>
      </c>
      <c r="W3318" s="0" t="s">
        <v>1374</v>
      </c>
      <c r="X3318" s="0" t="s">
        <v>1375</v>
      </c>
      <c r="Y3318" s="0" t="s">
        <v>1376</v>
      </c>
      <c r="Z3318" s="0" t="s">
        <v>573</v>
      </c>
      <c r="AA3318" s="0" t="n">
        <v>790524</v>
      </c>
      <c r="AB3318" s="197" t="n">
        <v>37027.875</v>
      </c>
      <c r="AC3318" s="197" t="n">
        <v>37027.875</v>
      </c>
    </row>
    <row r="3319" customFormat="false" ht="12.75" hidden="false" customHeight="false" outlineLevel="0" collapsed="false">
      <c r="A3319" s="191" t="str">
        <f aca="false">B3319&amp;" "&amp;C3319&amp;" "&amp;D3319</f>
        <v>US Natural Gas Physical</v>
      </c>
      <c r="B3319" s="191" t="str">
        <f aca="false">IF((LEFT(N3319,2)="US"),"US","")</f>
        <v>US</v>
      </c>
      <c r="C3319" s="191" t="str">
        <f aca="false">M3319</f>
        <v>Natural Gas</v>
      </c>
      <c r="D3319" s="191" t="str">
        <f aca="false">IF(ISNUMBER(FIND("Phy",N3319))=TRUE(),"Physical","Financial")</f>
        <v>Physical</v>
      </c>
      <c r="E3319" s="191" t="n">
        <f aca="false">IF(VLOOKUP(S3319,'DD-Lookup'!$J$6:$L$50,3,FALSE())="Monthly",(YEAR(AC3319)-YEAR(AB3319))*12+MONTH(AC3319)-MONTH(AB3319)+1,(AC3319-AB3319+1))</f>
        <v>1</v>
      </c>
      <c r="F3319" s="220" t="n">
        <f aca="false">E3319*SUM(P3319:Q3319)</f>
        <v>10000</v>
      </c>
      <c r="G3319" s="196" t="n">
        <v>1248173</v>
      </c>
      <c r="H3319" s="197" t="n">
        <v>37026.4107060185</v>
      </c>
      <c r="I3319" s="0" t="s">
        <v>625</v>
      </c>
      <c r="M3319" s="0" t="s">
        <v>927</v>
      </c>
      <c r="N3319" s="0" t="s">
        <v>1371</v>
      </c>
      <c r="O3319" s="0" t="s">
        <v>1469</v>
      </c>
      <c r="Q3319" s="198" t="n">
        <v>10000</v>
      </c>
      <c r="S3319" s="0" t="s">
        <v>1343</v>
      </c>
      <c r="T3319" s="0" t="s">
        <v>772</v>
      </c>
      <c r="U3319" s="200" t="n">
        <v>4.42</v>
      </c>
      <c r="V3319" s="0" t="s">
        <v>1506</v>
      </c>
      <c r="W3319" s="0" t="s">
        <v>1459</v>
      </c>
      <c r="X3319" s="0" t="s">
        <v>1460</v>
      </c>
      <c r="Y3319" s="0" t="s">
        <v>1376</v>
      </c>
      <c r="Z3319" s="0" t="s">
        <v>573</v>
      </c>
      <c r="AA3319" s="0" t="n">
        <v>790525</v>
      </c>
      <c r="AB3319" s="197" t="n">
        <v>37027.875</v>
      </c>
      <c r="AC3319" s="197" t="n">
        <v>37027.875</v>
      </c>
    </row>
    <row r="3320" customFormat="false" ht="12.75" hidden="false" customHeight="false" outlineLevel="0" collapsed="false">
      <c r="A3320" s="191" t="str">
        <f aca="false">B3320&amp;" "&amp;C3320&amp;" "&amp;D3320</f>
        <v>US Power Physical</v>
      </c>
      <c r="B3320" s="191" t="str">
        <f aca="false">IF((LEFT(N3320,2)="US"),"US","")</f>
        <v>US</v>
      </c>
      <c r="C3320" s="191" t="str">
        <f aca="false">M3320</f>
        <v>Power</v>
      </c>
      <c r="D3320" s="191" t="str">
        <f aca="false">IF(ISNUMBER(FIND("Phy",N3320))=TRUE(),"Physical","Financial")</f>
        <v>Physical</v>
      </c>
      <c r="E3320" s="191" t="n">
        <f aca="false">IF(VLOOKUP(S3320,'DD-Lookup'!$J$6:$L$50,3,FALSE())="Monthly",(YEAR(AC3320)-YEAR(AB3320))*12+MONTH(AC3320)-MONTH(AB3320)+1,(AC3320-AB3320+1))</f>
        <v>31</v>
      </c>
      <c r="F3320" s="220" t="n">
        <f aca="false">E3320*SUM(P3320:Q3320)</f>
        <v>775</v>
      </c>
      <c r="G3320" s="196" t="n">
        <v>1248174</v>
      </c>
      <c r="H3320" s="197" t="n">
        <v>37026.4107291667</v>
      </c>
      <c r="I3320" s="0" t="s">
        <v>643</v>
      </c>
      <c r="M3320" s="0" t="s">
        <v>72</v>
      </c>
      <c r="N3320" s="0" t="s">
        <v>1741</v>
      </c>
      <c r="O3320" s="0" t="s">
        <v>2222</v>
      </c>
      <c r="P3320" s="198" t="n">
        <v>25</v>
      </c>
      <c r="S3320" s="0" t="s">
        <v>781</v>
      </c>
      <c r="T3320" s="0" t="s">
        <v>772</v>
      </c>
      <c r="U3320" s="200" t="n">
        <v>345</v>
      </c>
      <c r="V3320" s="0" t="s">
        <v>3083</v>
      </c>
      <c r="W3320" s="0" t="s">
        <v>2223</v>
      </c>
      <c r="X3320" s="0" t="s">
        <v>2224</v>
      </c>
      <c r="Y3320" s="0" t="s">
        <v>1167</v>
      </c>
      <c r="Z3320" s="0" t="s">
        <v>628</v>
      </c>
      <c r="AA3320" s="0" t="n">
        <v>611307.1</v>
      </c>
      <c r="AB3320" s="197" t="n">
        <v>37073.875</v>
      </c>
      <c r="AC3320" s="197" t="n">
        <v>37103.875</v>
      </c>
    </row>
    <row r="3321" customFormat="false" ht="12.75" hidden="false" customHeight="false" outlineLevel="0" collapsed="false">
      <c r="A3321" s="191" t="str">
        <f aca="false">B3321&amp;" "&amp;C3321&amp;" "&amp;D3321</f>
        <v>US Natural Gas Financial</v>
      </c>
      <c r="B3321" s="191" t="str">
        <f aca="false">IF((LEFT(N3321,2)="US"),"US","")</f>
        <v>US</v>
      </c>
      <c r="C3321" s="191" t="str">
        <f aca="false">M3321</f>
        <v>Natural Gas</v>
      </c>
      <c r="D3321" s="191" t="str">
        <f aca="false">IF(ISNUMBER(FIND("Phy",N3321))=TRUE(),"Physical","Financial")</f>
        <v>Financial</v>
      </c>
      <c r="E3321" s="191" t="n">
        <f aca="false">IF(VLOOKUP(S3321,'DD-Lookup'!$J$6:$L$50,3,FALSE())="Monthly",(YEAR(AC3321)-YEAR(AB3321))*12+MONTH(AC3321)-MONTH(AB3321)+1,(AC3321-AB3321+1))</f>
        <v>151</v>
      </c>
      <c r="F3321" s="220" t="n">
        <f aca="false">E3321*SUM(P3321:Q3321)</f>
        <v>377500</v>
      </c>
      <c r="G3321" s="196" t="n">
        <v>1248175</v>
      </c>
      <c r="H3321" s="197" t="n">
        <v>37026.4107407407</v>
      </c>
      <c r="I3321" s="0" t="s">
        <v>1383</v>
      </c>
      <c r="M3321" s="0" t="s">
        <v>927</v>
      </c>
      <c r="N3321" s="0" t="s">
        <v>1341</v>
      </c>
      <c r="O3321" s="0" t="s">
        <v>1442</v>
      </c>
      <c r="Q3321" s="198" t="n">
        <v>2500</v>
      </c>
      <c r="S3321" s="0" t="s">
        <v>1343</v>
      </c>
      <c r="T3321" s="0" t="s">
        <v>772</v>
      </c>
      <c r="U3321" s="200" t="n">
        <v>4.92</v>
      </c>
      <c r="V3321" s="0" t="s">
        <v>3084</v>
      </c>
      <c r="W3321" s="0" t="s">
        <v>1345</v>
      </c>
      <c r="X3321" s="0" t="s">
        <v>1346</v>
      </c>
      <c r="Y3321" s="0" t="s">
        <v>893</v>
      </c>
      <c r="Z3321" s="0" t="s">
        <v>573</v>
      </c>
      <c r="AA3321" s="0" t="s">
        <v>3085</v>
      </c>
      <c r="AB3321" s="197" t="n">
        <v>37196</v>
      </c>
      <c r="AC3321" s="197" t="n">
        <v>37346</v>
      </c>
      <c r="AD3321" s="0" t="n">
        <f aca="false">(AC3321-AB3321+1)*SUM(P3321:Q3321)</f>
        <v>377500</v>
      </c>
    </row>
    <row r="3322" customFormat="false" ht="12.75" hidden="false" customHeight="false" outlineLevel="0" collapsed="false">
      <c r="A3322" s="191" t="str">
        <f aca="false">B3322&amp;" "&amp;C3322&amp;" "&amp;D3322</f>
        <v>US Natural Gas Financial</v>
      </c>
      <c r="B3322" s="191" t="str">
        <f aca="false">IF((LEFT(N3322,2)="US"),"US","")</f>
        <v>US</v>
      </c>
      <c r="C3322" s="191" t="str">
        <f aca="false">M3322</f>
        <v>Natural Gas</v>
      </c>
      <c r="D3322" s="191" t="str">
        <f aca="false">IF(ISNUMBER(FIND("Phy",N3322))=TRUE(),"Physical","Financial")</f>
        <v>Financial</v>
      </c>
      <c r="E3322" s="191" t="n">
        <f aca="false">IF(VLOOKUP(S3322,'DD-Lookup'!$J$6:$L$50,3,FALSE())="Monthly",(YEAR(AC3322)-YEAR(AB3322))*12+MONTH(AC3322)-MONTH(AB3322)+1,(AC3322-AB3322+1))</f>
        <v>16</v>
      </c>
      <c r="F3322" s="220" t="n">
        <f aca="false">E3322*SUM(P3322:Q3322)</f>
        <v>240000</v>
      </c>
      <c r="G3322" s="196" t="n">
        <v>1248176</v>
      </c>
      <c r="H3322" s="197" t="n">
        <v>37026.4108564815</v>
      </c>
      <c r="I3322" s="0" t="s">
        <v>2040</v>
      </c>
      <c r="M3322" s="0" t="s">
        <v>927</v>
      </c>
      <c r="N3322" s="0" t="s">
        <v>1341</v>
      </c>
      <c r="O3322" s="0" t="s">
        <v>1518</v>
      </c>
      <c r="Q3322" s="198" t="n">
        <v>15000</v>
      </c>
      <c r="S3322" s="0" t="s">
        <v>1343</v>
      </c>
      <c r="T3322" s="0" t="s">
        <v>772</v>
      </c>
      <c r="U3322" s="200" t="n">
        <v>4.455</v>
      </c>
      <c r="V3322" s="0" t="s">
        <v>2041</v>
      </c>
      <c r="W3322" s="0" t="s">
        <v>1520</v>
      </c>
      <c r="X3322" s="0" t="s">
        <v>1521</v>
      </c>
      <c r="Y3322" s="0" t="s">
        <v>893</v>
      </c>
      <c r="Z3322" s="0" t="s">
        <v>573</v>
      </c>
      <c r="AA3322" s="0" t="s">
        <v>3086</v>
      </c>
      <c r="AB3322" s="197" t="n">
        <v>37027.875</v>
      </c>
      <c r="AC3322" s="197" t="n">
        <v>37042.875</v>
      </c>
      <c r="AD3322" s="0" t="n">
        <f aca="false">(AC3322-AB3322+1)*SUM(P3322:Q3322)</f>
        <v>240000</v>
      </c>
    </row>
    <row r="3323" customFormat="false" ht="12.75" hidden="false" customHeight="false" outlineLevel="0" collapsed="false">
      <c r="A3323" s="191" t="str">
        <f aca="false">B3323&amp;" "&amp;C3323&amp;" "&amp;D3323</f>
        <v>US Natural Gas Financial</v>
      </c>
      <c r="B3323" s="191" t="str">
        <f aca="false">IF((LEFT(N3323,2)="US"),"US","")</f>
        <v>US</v>
      </c>
      <c r="C3323" s="191" t="str">
        <f aca="false">M3323</f>
        <v>Natural Gas</v>
      </c>
      <c r="D3323" s="191" t="str">
        <f aca="false">IF(ISNUMBER(FIND("Phy",N3323))=TRUE(),"Physical","Financial")</f>
        <v>Financial</v>
      </c>
      <c r="E3323" s="191" t="n">
        <f aca="false">IF(VLOOKUP(S3323,'DD-Lookup'!$J$6:$L$50,3,FALSE())="Monthly",(YEAR(AC3323)-YEAR(AB3323))*12+MONTH(AC3323)-MONTH(AB3323)+1,(AC3323-AB3323+1))</f>
        <v>30</v>
      </c>
      <c r="F3323" s="220" t="n">
        <f aca="false">E3323*SUM(P3323:Q3323)</f>
        <v>300000</v>
      </c>
      <c r="G3323" s="196" t="n">
        <v>1248179</v>
      </c>
      <c r="H3323" s="197" t="n">
        <v>37026.4108912037</v>
      </c>
      <c r="I3323" s="0" t="s">
        <v>625</v>
      </c>
      <c r="M3323" s="0" t="s">
        <v>927</v>
      </c>
      <c r="N3323" s="0" t="s">
        <v>1341</v>
      </c>
      <c r="O3323" s="0" t="s">
        <v>1342</v>
      </c>
      <c r="Q3323" s="198" t="n">
        <v>10000</v>
      </c>
      <c r="S3323" s="0" t="s">
        <v>1343</v>
      </c>
      <c r="T3323" s="0" t="s">
        <v>772</v>
      </c>
      <c r="U3323" s="200" t="n">
        <v>4.515</v>
      </c>
      <c r="V3323" s="0" t="s">
        <v>2422</v>
      </c>
      <c r="W3323" s="0" t="s">
        <v>1345</v>
      </c>
      <c r="X3323" s="0" t="s">
        <v>1346</v>
      </c>
      <c r="Y3323" s="0" t="s">
        <v>893</v>
      </c>
      <c r="Z3323" s="0" t="s">
        <v>573</v>
      </c>
      <c r="AA3323" s="0" t="s">
        <v>3087</v>
      </c>
      <c r="AB3323" s="197" t="n">
        <v>37043.875</v>
      </c>
      <c r="AC3323" s="197" t="n">
        <v>37072.875</v>
      </c>
      <c r="AD3323" s="0" t="n">
        <f aca="false">(AC3323-AB3323+1)*SUM(P3323:Q3323)</f>
        <v>300000</v>
      </c>
    </row>
    <row r="3324" customFormat="false" ht="12.75" hidden="false" customHeight="false" outlineLevel="0" collapsed="false">
      <c r="A3324" s="191" t="str">
        <f aca="false">B3324&amp;" "&amp;C3324&amp;" "&amp;D3324</f>
        <v>US Natural Gas Financial</v>
      </c>
      <c r="B3324" s="191" t="str">
        <f aca="false">IF((LEFT(N3324,2)="US"),"US","")</f>
        <v>US</v>
      </c>
      <c r="C3324" s="191" t="str">
        <f aca="false">M3324</f>
        <v>Natural Gas</v>
      </c>
      <c r="D3324" s="191" t="str">
        <f aca="false">IF(ISNUMBER(FIND("Phy",N3324))=TRUE(),"Physical","Financial")</f>
        <v>Financial</v>
      </c>
      <c r="E3324" s="191" t="n">
        <f aca="false">IF(VLOOKUP(S3324,'DD-Lookup'!$J$6:$L$50,3,FALSE())="Monthly",(YEAR(AC3324)-YEAR(AB3324))*12+MONTH(AC3324)-MONTH(AB3324)+1,(AC3324-AB3324+1))</f>
        <v>31</v>
      </c>
      <c r="F3324" s="220" t="n">
        <f aca="false">E3324*SUM(P3324:Q3324)</f>
        <v>155000</v>
      </c>
      <c r="G3324" s="196" t="n">
        <v>1248178</v>
      </c>
      <c r="H3324" s="197" t="n">
        <v>37026.4108912037</v>
      </c>
      <c r="I3324" s="0" t="s">
        <v>1340</v>
      </c>
      <c r="M3324" s="0" t="s">
        <v>927</v>
      </c>
      <c r="N3324" s="0" t="s">
        <v>1399</v>
      </c>
      <c r="O3324" s="0" t="s">
        <v>1960</v>
      </c>
      <c r="Q3324" s="198" t="n">
        <v>5000</v>
      </c>
      <c r="S3324" s="0" t="s">
        <v>1343</v>
      </c>
      <c r="T3324" s="0" t="s">
        <v>772</v>
      </c>
      <c r="U3324" s="200" t="n">
        <v>6.44</v>
      </c>
      <c r="V3324" s="0" t="s">
        <v>2464</v>
      </c>
      <c r="W3324" s="0" t="s">
        <v>1956</v>
      </c>
      <c r="X3324" s="0" t="s">
        <v>1957</v>
      </c>
      <c r="Y3324" s="0" t="s">
        <v>893</v>
      </c>
      <c r="Z3324" s="0" t="s">
        <v>573</v>
      </c>
      <c r="AA3324" s="0" t="s">
        <v>3088</v>
      </c>
      <c r="AB3324" s="197" t="n">
        <v>37104.875</v>
      </c>
      <c r="AC3324" s="197" t="n">
        <v>37134.875</v>
      </c>
      <c r="AD3324" s="0" t="n">
        <f aca="false">(AC3324-AB3324+1)*SUM(P3324:Q3324)</f>
        <v>155000</v>
      </c>
    </row>
    <row r="3325" customFormat="false" ht="12.75" hidden="false" customHeight="false" outlineLevel="0" collapsed="false">
      <c r="A3325" s="191" t="str">
        <f aca="false">B3325&amp;" "&amp;C3325&amp;" "&amp;D3325</f>
        <v>US Natural Gas Financial</v>
      </c>
      <c r="B3325" s="191" t="str">
        <f aca="false">IF((LEFT(N3325,2)="US"),"US","")</f>
        <v>US</v>
      </c>
      <c r="C3325" s="191" t="str">
        <f aca="false">M3325</f>
        <v>Natural Gas</v>
      </c>
      <c r="D3325" s="191" t="str">
        <f aca="false">IF(ISNUMBER(FIND("Phy",N3325))=TRUE(),"Physical","Financial")</f>
        <v>Financial</v>
      </c>
      <c r="E3325" s="191" t="n">
        <f aca="false">IF(VLOOKUP(S3325,'DD-Lookup'!$J$6:$L$50,3,FALSE())="Monthly",(YEAR(AC3325)-YEAR(AB3325))*12+MONTH(AC3325)-MONTH(AB3325)+1,(AC3325-AB3325+1))</f>
        <v>30</v>
      </c>
      <c r="F3325" s="220" t="n">
        <f aca="false">E3325*SUM(P3325:Q3325)</f>
        <v>150000</v>
      </c>
      <c r="G3325" s="196" t="n">
        <v>1248180</v>
      </c>
      <c r="H3325" s="197" t="n">
        <v>37026.4110763889</v>
      </c>
      <c r="I3325" s="0" t="s">
        <v>609</v>
      </c>
      <c r="M3325" s="0" t="s">
        <v>927</v>
      </c>
      <c r="N3325" s="0" t="s">
        <v>1341</v>
      </c>
      <c r="O3325" s="0" t="s">
        <v>1342</v>
      </c>
      <c r="Q3325" s="198" t="n">
        <v>5000</v>
      </c>
      <c r="S3325" s="0" t="s">
        <v>1343</v>
      </c>
      <c r="T3325" s="0" t="s">
        <v>772</v>
      </c>
      <c r="U3325" s="200" t="n">
        <v>4.515</v>
      </c>
      <c r="V3325" s="0" t="s">
        <v>3089</v>
      </c>
      <c r="W3325" s="0" t="s">
        <v>1345</v>
      </c>
      <c r="X3325" s="0" t="s">
        <v>1346</v>
      </c>
      <c r="Y3325" s="0" t="s">
        <v>893</v>
      </c>
      <c r="Z3325" s="0" t="s">
        <v>573</v>
      </c>
      <c r="AA3325" s="0" t="s">
        <v>3090</v>
      </c>
      <c r="AB3325" s="197" t="n">
        <v>37043.875</v>
      </c>
      <c r="AC3325" s="197" t="n">
        <v>37072.875</v>
      </c>
      <c r="AD3325" s="0" t="n">
        <f aca="false">(AC3325-AB3325+1)*SUM(P3325:Q3325)</f>
        <v>150000</v>
      </c>
    </row>
    <row r="3326" customFormat="false" ht="12.75" hidden="false" customHeight="false" outlineLevel="0" collapsed="false">
      <c r="A3326" s="191" t="str">
        <f aca="false">B3326&amp;" "&amp;C3326&amp;" "&amp;D3326</f>
        <v>US Natural Gas Physical</v>
      </c>
      <c r="B3326" s="191" t="str">
        <f aca="false">IF((LEFT(N3326,2)="US"),"US","")</f>
        <v>US</v>
      </c>
      <c r="C3326" s="191" t="str">
        <f aca="false">M3326</f>
        <v>Natural Gas</v>
      </c>
      <c r="D3326" s="191" t="str">
        <f aca="false">IF(ISNUMBER(FIND("Phy",N3326))=TRUE(),"Physical","Financial")</f>
        <v>Physical</v>
      </c>
      <c r="E3326" s="191" t="n">
        <f aca="false">IF(VLOOKUP(S3326,'DD-Lookup'!$J$6:$L$50,3,FALSE())="Monthly",(YEAR(AC3326)-YEAR(AB3326))*12+MONTH(AC3326)-MONTH(AB3326)+1,(AC3326-AB3326+1))</f>
        <v>16</v>
      </c>
      <c r="F3326" s="220" t="n">
        <f aca="false">E3326*SUM(P3326:Q3326)</f>
        <v>160000</v>
      </c>
      <c r="G3326" s="196" t="n">
        <v>1248181</v>
      </c>
      <c r="H3326" s="197" t="n">
        <v>37026.411087963</v>
      </c>
      <c r="I3326" s="0" t="s">
        <v>1251</v>
      </c>
      <c r="M3326" s="0" t="s">
        <v>927</v>
      </c>
      <c r="N3326" s="0" t="s">
        <v>1371</v>
      </c>
      <c r="O3326" s="0" t="s">
        <v>1585</v>
      </c>
      <c r="Q3326" s="198" t="n">
        <v>10000</v>
      </c>
      <c r="S3326" s="0" t="s">
        <v>1343</v>
      </c>
      <c r="T3326" s="0" t="s">
        <v>772</v>
      </c>
      <c r="U3326" s="200" t="n">
        <v>4.685</v>
      </c>
      <c r="V3326" s="0" t="s">
        <v>1937</v>
      </c>
      <c r="W3326" s="0" t="s">
        <v>1587</v>
      </c>
      <c r="X3326" s="0" t="s">
        <v>1588</v>
      </c>
      <c r="Y3326" s="0" t="s">
        <v>1376</v>
      </c>
      <c r="Z3326" s="0" t="s">
        <v>573</v>
      </c>
      <c r="AA3326" s="0" t="n">
        <v>790528</v>
      </c>
      <c r="AB3326" s="197" t="n">
        <v>37027.875</v>
      </c>
      <c r="AC3326" s="197" t="n">
        <v>37042.875</v>
      </c>
    </row>
    <row r="3327" customFormat="false" ht="12.75" hidden="false" customHeight="false" outlineLevel="0" collapsed="false">
      <c r="A3327" s="191" t="str">
        <f aca="false">B3327&amp;" "&amp;C3327&amp;" "&amp;D3327</f>
        <v>US Natural Gas Physical</v>
      </c>
      <c r="B3327" s="191" t="str">
        <f aca="false">IF((LEFT(N3327,2)="US"),"US","")</f>
        <v>US</v>
      </c>
      <c r="C3327" s="191" t="str">
        <f aca="false">M3327</f>
        <v>Natural Gas</v>
      </c>
      <c r="D3327" s="191" t="str">
        <f aca="false">IF(ISNUMBER(FIND("Phy",N3327))=TRUE(),"Physical","Financial")</f>
        <v>Physical</v>
      </c>
      <c r="E3327" s="191" t="n">
        <f aca="false">IF(VLOOKUP(S3327,'DD-Lookup'!$J$6:$L$50,3,FALSE())="Monthly",(YEAR(AC3327)-YEAR(AB3327))*12+MONTH(AC3327)-MONTH(AB3327)+1,(AC3327-AB3327+1))</f>
        <v>1</v>
      </c>
      <c r="F3327" s="220" t="n">
        <f aca="false">E3327*SUM(P3327:Q3327)</f>
        <v>3254</v>
      </c>
      <c r="G3327" s="196" t="n">
        <v>1248184</v>
      </c>
      <c r="H3327" s="197" t="n">
        <v>37026.4111111111</v>
      </c>
      <c r="I3327" s="0" t="s">
        <v>1420</v>
      </c>
      <c r="M3327" s="0" t="s">
        <v>927</v>
      </c>
      <c r="N3327" s="0" t="s">
        <v>1371</v>
      </c>
      <c r="O3327" s="0" t="s">
        <v>1553</v>
      </c>
      <c r="Q3327" s="198" t="n">
        <v>3254</v>
      </c>
      <c r="S3327" s="0" t="s">
        <v>1343</v>
      </c>
      <c r="T3327" s="0" t="s">
        <v>772</v>
      </c>
      <c r="U3327" s="200" t="n">
        <v>4.48</v>
      </c>
      <c r="V3327" s="0" t="s">
        <v>2827</v>
      </c>
      <c r="W3327" s="0" t="s">
        <v>1555</v>
      </c>
      <c r="X3327" s="0" t="s">
        <v>1556</v>
      </c>
      <c r="Y3327" s="0" t="s">
        <v>1376</v>
      </c>
      <c r="Z3327" s="0" t="s">
        <v>573</v>
      </c>
      <c r="AA3327" s="0" t="n">
        <v>790527</v>
      </c>
      <c r="AB3327" s="197" t="n">
        <v>37027.875</v>
      </c>
      <c r="AC3327" s="197" t="n">
        <v>37027.875</v>
      </c>
    </row>
    <row r="3328" customFormat="false" ht="12.75" hidden="false" customHeight="false" outlineLevel="0" collapsed="false">
      <c r="A3328" s="191" t="str">
        <f aca="false">B3328&amp;" "&amp;C3328&amp;" "&amp;D3328</f>
        <v> Metals Financial</v>
      </c>
      <c r="B3328" s="191" t="str">
        <f aca="false">IF((LEFT(N3328,2)="US"),"US","")</f>
        <v/>
      </c>
      <c r="C3328" s="191" t="str">
        <f aca="false">M3328</f>
        <v>Metals</v>
      </c>
      <c r="D3328" s="191" t="str">
        <f aca="false">IF(ISNUMBER(FIND("Phy",N3328))=TRUE(),"Physical","Financial")</f>
        <v>Financial</v>
      </c>
      <c r="E3328" s="191" t="n">
        <f aca="false">IF(VLOOKUP(S3328,'DD-Lookup'!$J$6:$L$50,3,FALSE())="Monthly",(YEAR(AC3328)-YEAR(AB3328))*12+MONTH(AC3328)-MONTH(AB3328)+1,(AC3328-AB3328+1))</f>
        <v>1</v>
      </c>
      <c r="F3328" s="220" t="n">
        <f aca="false">E3328*SUM(P3328:Q3328)</f>
        <v>20</v>
      </c>
      <c r="G3328" s="196" t="n">
        <v>1248185</v>
      </c>
      <c r="H3328" s="197" t="n">
        <v>37026.4111458333</v>
      </c>
      <c r="I3328" s="0" t="s">
        <v>905</v>
      </c>
      <c r="M3328" s="0" t="s">
        <v>768</v>
      </c>
      <c r="N3328" s="0" t="s">
        <v>997</v>
      </c>
      <c r="O3328" s="0" t="s">
        <v>998</v>
      </c>
      <c r="P3328" s="198" t="n">
        <v>20</v>
      </c>
      <c r="S3328" s="0" t="s">
        <v>771</v>
      </c>
      <c r="T3328" s="0" t="s">
        <v>772</v>
      </c>
      <c r="U3328" s="200" t="n">
        <v>957</v>
      </c>
      <c r="V3328" s="0" t="s">
        <v>3019</v>
      </c>
      <c r="W3328" s="0" t="s">
        <v>910</v>
      </c>
      <c r="X3328" s="0" t="s">
        <v>775</v>
      </c>
      <c r="Y3328" s="0" t="s">
        <v>776</v>
      </c>
      <c r="Z3328" s="0" t="s">
        <v>777</v>
      </c>
      <c r="AA3328" s="0" t="n">
        <v>2130099</v>
      </c>
    </row>
    <row r="3329" customFormat="false" ht="12.75" hidden="false" customHeight="false" outlineLevel="0" collapsed="false">
      <c r="A3329" s="191" t="str">
        <f aca="false">B3329&amp;" "&amp;C3329&amp;" "&amp;D3329</f>
        <v>US Natural Gas Physical</v>
      </c>
      <c r="B3329" s="191" t="str">
        <f aca="false">IF((LEFT(N3329,2)="US"),"US","")</f>
        <v>US</v>
      </c>
      <c r="C3329" s="191" t="str">
        <f aca="false">M3329</f>
        <v>Natural Gas</v>
      </c>
      <c r="D3329" s="191" t="str">
        <f aca="false">IF(ISNUMBER(FIND("Phy",N3329))=TRUE(),"Physical","Financial")</f>
        <v>Physical</v>
      </c>
      <c r="E3329" s="191" t="n">
        <f aca="false">IF(VLOOKUP(S3329,'DD-Lookup'!$J$6:$L$50,3,FALSE())="Monthly",(YEAR(AC3329)-YEAR(AB3329))*12+MONTH(AC3329)-MONTH(AB3329)+1,(AC3329-AB3329+1))</f>
        <v>1</v>
      </c>
      <c r="F3329" s="220" t="n">
        <f aca="false">E3329*SUM(P3329:Q3329)</f>
        <v>8959</v>
      </c>
      <c r="G3329" s="196" t="n">
        <v>1248186</v>
      </c>
      <c r="H3329" s="197" t="n">
        <v>37026.4112268519</v>
      </c>
      <c r="I3329" s="0" t="s">
        <v>1420</v>
      </c>
      <c r="M3329" s="0" t="s">
        <v>927</v>
      </c>
      <c r="N3329" s="0" t="s">
        <v>1371</v>
      </c>
      <c r="O3329" s="0" t="s">
        <v>1457</v>
      </c>
      <c r="Q3329" s="198" t="n">
        <v>8959</v>
      </c>
      <c r="S3329" s="0" t="s">
        <v>1343</v>
      </c>
      <c r="T3329" s="0" t="s">
        <v>772</v>
      </c>
      <c r="U3329" s="200" t="n">
        <v>4.415</v>
      </c>
      <c r="V3329" s="0" t="s">
        <v>1594</v>
      </c>
      <c r="W3329" s="0" t="s">
        <v>1459</v>
      </c>
      <c r="X3329" s="0" t="s">
        <v>1460</v>
      </c>
      <c r="Y3329" s="0" t="s">
        <v>1376</v>
      </c>
      <c r="Z3329" s="0" t="s">
        <v>573</v>
      </c>
      <c r="AA3329" s="0" t="n">
        <v>790529</v>
      </c>
      <c r="AB3329" s="197" t="n">
        <v>37027.875</v>
      </c>
      <c r="AC3329" s="197" t="n">
        <v>37027.875</v>
      </c>
    </row>
    <row r="3330" customFormat="false" ht="12.75" hidden="false" customHeight="false" outlineLevel="0" collapsed="false">
      <c r="A3330" s="191" t="str">
        <f aca="false">B3330&amp;" "&amp;C3330&amp;" "&amp;D3330</f>
        <v>US Natural Gas Physical</v>
      </c>
      <c r="B3330" s="191" t="str">
        <f aca="false">IF((LEFT(N3330,2)="US"),"US","")</f>
        <v>US</v>
      </c>
      <c r="C3330" s="191" t="str">
        <f aca="false">M3330</f>
        <v>Natural Gas</v>
      </c>
      <c r="D3330" s="191" t="str">
        <f aca="false">IF(ISNUMBER(FIND("Phy",N3330))=TRUE(),"Physical","Financial")</f>
        <v>Physical</v>
      </c>
      <c r="E3330" s="191" t="n">
        <f aca="false">IF(VLOOKUP(S3330,'DD-Lookup'!$J$6:$L$50,3,FALSE())="Monthly",(YEAR(AC3330)-YEAR(AB3330))*12+MONTH(AC3330)-MONTH(AB3330)+1,(AC3330-AB3330+1))</f>
        <v>1</v>
      </c>
      <c r="F3330" s="220" t="n">
        <f aca="false">E3330*SUM(P3330:Q3330)</f>
        <v>2500</v>
      </c>
      <c r="G3330" s="196" t="n">
        <v>1248187</v>
      </c>
      <c r="H3330" s="197" t="n">
        <v>37026.4112731482</v>
      </c>
      <c r="I3330" s="0" t="s">
        <v>1420</v>
      </c>
      <c r="M3330" s="0" t="s">
        <v>927</v>
      </c>
      <c r="N3330" s="0" t="s">
        <v>1371</v>
      </c>
      <c r="O3330" s="0" t="s">
        <v>1423</v>
      </c>
      <c r="Q3330" s="198" t="n">
        <v>2500</v>
      </c>
      <c r="S3330" s="0" t="s">
        <v>1343</v>
      </c>
      <c r="T3330" s="0" t="s">
        <v>772</v>
      </c>
      <c r="U3330" s="200" t="n">
        <v>4.315</v>
      </c>
      <c r="V3330" s="0" t="s">
        <v>3029</v>
      </c>
      <c r="W3330" s="0" t="s">
        <v>1424</v>
      </c>
      <c r="X3330" s="0" t="s">
        <v>1425</v>
      </c>
      <c r="Y3330" s="0" t="s">
        <v>1376</v>
      </c>
      <c r="Z3330" s="0" t="s">
        <v>573</v>
      </c>
      <c r="AA3330" s="0" t="n">
        <v>790530</v>
      </c>
      <c r="AB3330" s="197" t="n">
        <v>37027.875</v>
      </c>
      <c r="AC3330" s="197" t="n">
        <v>37027.875</v>
      </c>
    </row>
    <row r="3331" customFormat="false" ht="12.75" hidden="false" customHeight="false" outlineLevel="0" collapsed="false">
      <c r="A3331" s="191" t="str">
        <f aca="false">B3331&amp;" "&amp;C3331&amp;" "&amp;D3331</f>
        <v>US LPG Physical</v>
      </c>
      <c r="B3331" s="191" t="str">
        <f aca="false">IF((LEFT(N3331,2)="US"),"US","")</f>
        <v>US</v>
      </c>
      <c r="C3331" s="191" t="str">
        <f aca="false">M3331</f>
        <v>LPG</v>
      </c>
      <c r="D3331" s="191" t="str">
        <f aca="false">IF(ISNUMBER(FIND("Phy",N3331))=TRUE(),"Physical","Financial")</f>
        <v>Physical</v>
      </c>
      <c r="E3331" s="191" t="n">
        <f aca="false">IF(VLOOKUP(S3331,'DD-Lookup'!$J$6:$L$50,3,FALSE())="Monthly",(YEAR(AC3331)-YEAR(AB3331))*12+MONTH(AC3331)-MONTH(AB3331)+1,(AC3331-AB3331+1))</f>
        <v>1</v>
      </c>
      <c r="F3331" s="220" t="n">
        <f aca="false">E3331*SUM(P3331:Q3331)</f>
        <v>5000</v>
      </c>
      <c r="G3331" s="196" t="n">
        <v>1248188</v>
      </c>
      <c r="H3331" s="197" t="n">
        <v>37026.4112847222</v>
      </c>
      <c r="I3331" s="0" t="s">
        <v>3091</v>
      </c>
      <c r="M3331" s="0" t="s">
        <v>1064</v>
      </c>
      <c r="N3331" s="0" t="s">
        <v>3092</v>
      </c>
      <c r="O3331" s="0" t="s">
        <v>3093</v>
      </c>
      <c r="Q3331" s="198" t="n">
        <v>5000</v>
      </c>
      <c r="S3331" s="0" t="s">
        <v>2603</v>
      </c>
      <c r="T3331" s="0" t="s">
        <v>772</v>
      </c>
      <c r="U3331" s="200" t="n">
        <v>58</v>
      </c>
      <c r="V3331" s="0" t="s">
        <v>3094</v>
      </c>
      <c r="W3331" s="0" t="s">
        <v>3095</v>
      </c>
      <c r="X3331" s="0" t="s">
        <v>3096</v>
      </c>
      <c r="Y3331" s="0" t="s">
        <v>893</v>
      </c>
      <c r="Z3331" s="0" t="s">
        <v>3097</v>
      </c>
      <c r="AA3331" s="0" t="s">
        <v>3098</v>
      </c>
      <c r="AB3331" s="197" t="n">
        <v>37012.875</v>
      </c>
      <c r="AC3331" s="197" t="n">
        <v>37042.875</v>
      </c>
    </row>
    <row r="3332" customFormat="false" ht="12.75" hidden="false" customHeight="false" outlineLevel="0" collapsed="false">
      <c r="A3332" s="191" t="str">
        <f aca="false">B3332&amp;" "&amp;C3332&amp;" "&amp;D3332</f>
        <v>US Power Physical</v>
      </c>
      <c r="B3332" s="191" t="str">
        <f aca="false">IF((LEFT(N3332,2)="US"),"US","")</f>
        <v>US</v>
      </c>
      <c r="C3332" s="191" t="str">
        <f aca="false">M3332</f>
        <v>Power</v>
      </c>
      <c r="D3332" s="191" t="str">
        <f aca="false">IF(ISNUMBER(FIND("Phy",N3332))=TRUE(),"Physical","Financial")</f>
        <v>Physical</v>
      </c>
      <c r="E3332" s="191" t="n">
        <f aca="false">IF(VLOOKUP(S3332,'DD-Lookup'!$J$6:$L$50,3,FALSE())="Monthly",(YEAR(AC3332)-YEAR(AB3332))*12+MONTH(AC3332)-MONTH(AB3332)+1,(AC3332-AB3332+1))</f>
        <v>2</v>
      </c>
      <c r="F3332" s="220" t="n">
        <f aca="false">E3332*SUM(P3332:Q3332)</f>
        <v>100</v>
      </c>
      <c r="G3332" s="196" t="n">
        <v>1248189</v>
      </c>
      <c r="H3332" s="197" t="n">
        <v>37026.4113194444</v>
      </c>
      <c r="I3332" s="0" t="s">
        <v>1239</v>
      </c>
      <c r="M3332" s="0" t="s">
        <v>72</v>
      </c>
      <c r="N3332" s="0" t="s">
        <v>1190</v>
      </c>
      <c r="O3332" s="0" t="s">
        <v>1605</v>
      </c>
      <c r="Q3332" s="198" t="n">
        <v>50</v>
      </c>
      <c r="S3332" s="0" t="s">
        <v>781</v>
      </c>
      <c r="T3332" s="0" t="s">
        <v>772</v>
      </c>
      <c r="U3332" s="200" t="n">
        <v>42.5</v>
      </c>
      <c r="V3332" s="0" t="s">
        <v>1264</v>
      </c>
      <c r="W3332" s="0" t="s">
        <v>1202</v>
      </c>
      <c r="X3332" s="0" t="s">
        <v>1203</v>
      </c>
      <c r="Y3332" s="0" t="s">
        <v>1167</v>
      </c>
      <c r="Z3332" s="0" t="s">
        <v>628</v>
      </c>
      <c r="AA3332" s="0" t="n">
        <v>611310.1</v>
      </c>
      <c r="AB3332" s="197" t="n">
        <v>37028.875</v>
      </c>
      <c r="AC3332" s="197" t="n">
        <v>37029.875</v>
      </c>
    </row>
    <row r="3333" customFormat="false" ht="12.75" hidden="false" customHeight="false" outlineLevel="0" collapsed="false">
      <c r="A3333" s="191" t="str">
        <f aca="false">B3333&amp;" "&amp;C3333&amp;" "&amp;D3333</f>
        <v>US Natural Gas Physical</v>
      </c>
      <c r="B3333" s="191" t="str">
        <f aca="false">IF((LEFT(N3333,2)="US"),"US","")</f>
        <v>US</v>
      </c>
      <c r="C3333" s="191" t="str">
        <f aca="false">M3333</f>
        <v>Natural Gas</v>
      </c>
      <c r="D3333" s="191" t="str">
        <f aca="false">IF(ISNUMBER(FIND("Phy",N3333))=TRUE(),"Physical","Financial")</f>
        <v>Physical</v>
      </c>
      <c r="E3333" s="191" t="n">
        <f aca="false">IF(VLOOKUP(S3333,'DD-Lookup'!$J$6:$L$50,3,FALSE())="Monthly",(YEAR(AC3333)-YEAR(AB3333))*12+MONTH(AC3333)-MONTH(AB3333)+1,(AC3333-AB3333+1))</f>
        <v>1</v>
      </c>
      <c r="F3333" s="220" t="n">
        <f aca="false">E3333*SUM(P3333:Q3333)</f>
        <v>5000</v>
      </c>
      <c r="G3333" s="196" t="n">
        <v>1248190</v>
      </c>
      <c r="H3333" s="197" t="n">
        <v>37026.4113425926</v>
      </c>
      <c r="I3333" s="0" t="s">
        <v>1357</v>
      </c>
      <c r="M3333" s="0" t="s">
        <v>927</v>
      </c>
      <c r="N3333" s="0" t="s">
        <v>1371</v>
      </c>
      <c r="O3333" s="0" t="s">
        <v>1553</v>
      </c>
      <c r="P3333" s="198" t="n">
        <v>5000</v>
      </c>
      <c r="S3333" s="0" t="s">
        <v>1343</v>
      </c>
      <c r="T3333" s="0" t="s">
        <v>772</v>
      </c>
      <c r="U3333" s="200" t="n">
        <v>4.47</v>
      </c>
      <c r="V3333" s="0" t="s">
        <v>1859</v>
      </c>
      <c r="W3333" s="0" t="s">
        <v>1555</v>
      </c>
      <c r="X3333" s="0" t="s">
        <v>1556</v>
      </c>
      <c r="Y3333" s="0" t="s">
        <v>1376</v>
      </c>
      <c r="Z3333" s="0" t="s">
        <v>573</v>
      </c>
      <c r="AA3333" s="0" t="n">
        <v>790532</v>
      </c>
      <c r="AB3333" s="197" t="n">
        <v>37027.875</v>
      </c>
      <c r="AC3333" s="197" t="n">
        <v>37027.875</v>
      </c>
    </row>
    <row r="3334" customFormat="false" ht="12.75" hidden="false" customHeight="false" outlineLevel="0" collapsed="false">
      <c r="A3334" s="191" t="str">
        <f aca="false">B3334&amp;" "&amp;C3334&amp;" "&amp;D3334</f>
        <v>US Natural Gas Physical</v>
      </c>
      <c r="B3334" s="191" t="str">
        <f aca="false">IF((LEFT(N3334,2)="US"),"US","")</f>
        <v>US</v>
      </c>
      <c r="C3334" s="191" t="str">
        <f aca="false">M3334</f>
        <v>Natural Gas</v>
      </c>
      <c r="D3334" s="191" t="str">
        <f aca="false">IF(ISNUMBER(FIND("Phy",N3334))=TRUE(),"Physical","Financial")</f>
        <v>Physical</v>
      </c>
      <c r="E3334" s="191" t="n">
        <f aca="false">IF(VLOOKUP(S3334,'DD-Lookup'!$J$6:$L$50,3,FALSE())="Monthly",(YEAR(AC3334)-YEAR(AB3334))*12+MONTH(AC3334)-MONTH(AB3334)+1,(AC3334-AB3334+1))</f>
        <v>1</v>
      </c>
      <c r="F3334" s="220" t="n">
        <f aca="false">E3334*SUM(P3334:Q3334)</f>
        <v>5000</v>
      </c>
      <c r="G3334" s="196" t="n">
        <v>1248192</v>
      </c>
      <c r="H3334" s="197" t="n">
        <v>37026.4113657407</v>
      </c>
      <c r="I3334" s="0" t="s">
        <v>1535</v>
      </c>
      <c r="M3334" s="0" t="s">
        <v>927</v>
      </c>
      <c r="N3334" s="0" t="s">
        <v>1371</v>
      </c>
      <c r="O3334" s="0" t="s">
        <v>1436</v>
      </c>
      <c r="P3334" s="198" t="n">
        <v>5000</v>
      </c>
      <c r="S3334" s="0" t="s">
        <v>1343</v>
      </c>
      <c r="T3334" s="0" t="s">
        <v>772</v>
      </c>
      <c r="U3334" s="200" t="n">
        <v>4.31</v>
      </c>
      <c r="V3334" s="0" t="s">
        <v>1583</v>
      </c>
      <c r="W3334" s="0" t="s">
        <v>1424</v>
      </c>
      <c r="X3334" s="0" t="s">
        <v>1425</v>
      </c>
      <c r="Y3334" s="0" t="s">
        <v>1376</v>
      </c>
      <c r="Z3334" s="0" t="s">
        <v>573</v>
      </c>
      <c r="AA3334" s="0" t="n">
        <v>790535</v>
      </c>
      <c r="AB3334" s="197" t="n">
        <v>37027.875</v>
      </c>
      <c r="AC3334" s="197" t="n">
        <v>37027.875</v>
      </c>
    </row>
    <row r="3335" customFormat="false" ht="12.75" hidden="false" customHeight="false" outlineLevel="0" collapsed="false">
      <c r="A3335" s="191" t="str">
        <f aca="false">B3335&amp;" "&amp;C3335&amp;" "&amp;D3335</f>
        <v>US Natural Gas Physical</v>
      </c>
      <c r="B3335" s="191" t="str">
        <f aca="false">IF((LEFT(N3335,2)="US"),"US","")</f>
        <v>US</v>
      </c>
      <c r="C3335" s="191" t="str">
        <f aca="false">M3335</f>
        <v>Natural Gas</v>
      </c>
      <c r="D3335" s="191" t="str">
        <f aca="false">IF(ISNUMBER(FIND("Phy",N3335))=TRUE(),"Physical","Financial")</f>
        <v>Physical</v>
      </c>
      <c r="E3335" s="191" t="n">
        <f aca="false">IF(VLOOKUP(S3335,'DD-Lookup'!$J$6:$L$50,3,FALSE())="Monthly",(YEAR(AC3335)-YEAR(AB3335))*12+MONTH(AC3335)-MONTH(AB3335)+1,(AC3335-AB3335+1))</f>
        <v>1</v>
      </c>
      <c r="F3335" s="220" t="n">
        <f aca="false">E3335*SUM(P3335:Q3335)</f>
        <v>2000</v>
      </c>
      <c r="G3335" s="196" t="n">
        <v>1248191</v>
      </c>
      <c r="H3335" s="197" t="n">
        <v>37026.4113657407</v>
      </c>
      <c r="I3335" s="0" t="s">
        <v>1251</v>
      </c>
      <c r="M3335" s="0" t="s">
        <v>927</v>
      </c>
      <c r="N3335" s="0" t="s">
        <v>1371</v>
      </c>
      <c r="O3335" s="0" t="s">
        <v>2324</v>
      </c>
      <c r="P3335" s="198" t="n">
        <v>2000</v>
      </c>
      <c r="S3335" s="0" t="s">
        <v>1343</v>
      </c>
      <c r="T3335" s="0" t="s">
        <v>772</v>
      </c>
      <c r="U3335" s="200" t="n">
        <v>4.375</v>
      </c>
      <c r="V3335" s="0" t="s">
        <v>1373</v>
      </c>
      <c r="W3335" s="0" t="s">
        <v>1459</v>
      </c>
      <c r="X3335" s="0" t="s">
        <v>1460</v>
      </c>
      <c r="Y3335" s="0" t="s">
        <v>1376</v>
      </c>
      <c r="Z3335" s="0" t="s">
        <v>573</v>
      </c>
      <c r="AA3335" s="0" t="n">
        <v>790533</v>
      </c>
      <c r="AB3335" s="197" t="n">
        <v>37027.875</v>
      </c>
      <c r="AC3335" s="197" t="n">
        <v>37027.875</v>
      </c>
    </row>
    <row r="3336" customFormat="false" ht="12.75" hidden="false" customHeight="false" outlineLevel="0" collapsed="false">
      <c r="A3336" s="191" t="str">
        <f aca="false">B3336&amp;" "&amp;C3336&amp;" "&amp;D3336</f>
        <v>US Natural Gas Physical</v>
      </c>
      <c r="B3336" s="191" t="str">
        <f aca="false">IF((LEFT(N3336,2)="US"),"US","")</f>
        <v>US</v>
      </c>
      <c r="C3336" s="191" t="str">
        <f aca="false">M3336</f>
        <v>Natural Gas</v>
      </c>
      <c r="D3336" s="191" t="str">
        <f aca="false">IF(ISNUMBER(FIND("Phy",N3336))=TRUE(),"Physical","Financial")</f>
        <v>Physical</v>
      </c>
      <c r="E3336" s="191" t="n">
        <f aca="false">IF(VLOOKUP(S3336,'DD-Lookup'!$J$6:$L$50,3,FALSE())="Monthly",(YEAR(AC3336)-YEAR(AB3336))*12+MONTH(AC3336)-MONTH(AB3336)+1,(AC3336-AB3336+1))</f>
        <v>1</v>
      </c>
      <c r="F3336" s="220" t="n">
        <f aca="false">E3336*SUM(P3336:Q3336)</f>
        <v>5427</v>
      </c>
      <c r="G3336" s="196" t="n">
        <v>1248193</v>
      </c>
      <c r="H3336" s="197" t="n">
        <v>37026.4113657407</v>
      </c>
      <c r="I3336" s="0" t="s">
        <v>1535</v>
      </c>
      <c r="M3336" s="0" t="s">
        <v>927</v>
      </c>
      <c r="N3336" s="0" t="s">
        <v>1371</v>
      </c>
      <c r="O3336" s="0" t="s">
        <v>1435</v>
      </c>
      <c r="Q3336" s="198" t="n">
        <v>5427</v>
      </c>
      <c r="S3336" s="0" t="s">
        <v>1343</v>
      </c>
      <c r="T3336" s="0" t="s">
        <v>772</v>
      </c>
      <c r="U3336" s="200" t="n">
        <v>4.28</v>
      </c>
      <c r="V3336" s="0" t="s">
        <v>2638</v>
      </c>
      <c r="W3336" s="0" t="s">
        <v>1424</v>
      </c>
      <c r="X3336" s="0" t="s">
        <v>1425</v>
      </c>
      <c r="Y3336" s="0" t="s">
        <v>1376</v>
      </c>
      <c r="Z3336" s="0" t="s">
        <v>573</v>
      </c>
      <c r="AA3336" s="0" t="n">
        <v>790534</v>
      </c>
      <c r="AB3336" s="197" t="n">
        <v>37027.875</v>
      </c>
      <c r="AC3336" s="197" t="n">
        <v>37027.875</v>
      </c>
    </row>
    <row r="3337" customFormat="false" ht="12.75" hidden="false" customHeight="false" outlineLevel="0" collapsed="false">
      <c r="A3337" s="191" t="str">
        <f aca="false">B3337&amp;" "&amp;C3337&amp;" "&amp;D3337</f>
        <v> Oil Products Financial</v>
      </c>
      <c r="B3337" s="191" t="str">
        <f aca="false">IF((LEFT(N3337,2)="US"),"US","")</f>
        <v/>
      </c>
      <c r="C3337" s="191" t="str">
        <f aca="false">M3337</f>
        <v>Oil Products</v>
      </c>
      <c r="D3337" s="191" t="str">
        <f aca="false">IF(ISNUMBER(FIND("Phy",N3337))=TRUE(),"Physical","Financial")</f>
        <v>Financial</v>
      </c>
      <c r="E3337" s="191" t="n">
        <f aca="false">IF(VLOOKUP(S3337,'DD-Lookup'!$J$6:$L$50,3,FALSE())="Monthly",(YEAR(AC3337)-YEAR(AB3337))*12+MONTH(AC3337)-MONTH(AB3337)+1,(AC3337-AB3337+1))</f>
        <v>30</v>
      </c>
      <c r="F3337" s="220" t="n">
        <f aca="false">E3337*SUM(P3337:Q3337)</f>
        <v>150000</v>
      </c>
      <c r="G3337" s="196" t="n">
        <v>1248194</v>
      </c>
      <c r="H3337" s="197" t="n">
        <v>37026.4113888889</v>
      </c>
      <c r="I3337" s="0" t="s">
        <v>1171</v>
      </c>
      <c r="M3337" s="0" t="s">
        <v>886</v>
      </c>
      <c r="N3337" s="0" t="s">
        <v>1172</v>
      </c>
      <c r="O3337" s="0" t="s">
        <v>1173</v>
      </c>
      <c r="P3337" s="198" t="n">
        <v>5000</v>
      </c>
      <c r="S3337" s="0" t="s">
        <v>1174</v>
      </c>
      <c r="T3337" s="0" t="s">
        <v>772</v>
      </c>
      <c r="U3337" s="200" t="n">
        <v>228.75</v>
      </c>
      <c r="V3337" s="0" t="s">
        <v>1175</v>
      </c>
      <c r="W3337" s="0" t="s">
        <v>1176</v>
      </c>
      <c r="X3337" s="0" t="s">
        <v>1177</v>
      </c>
      <c r="Y3337" s="0" t="s">
        <v>893</v>
      </c>
      <c r="Z3337" s="0" t="s">
        <v>1033</v>
      </c>
      <c r="AA3337" s="0" t="s">
        <v>3099</v>
      </c>
      <c r="AB3337" s="197" t="n">
        <v>37043</v>
      </c>
      <c r="AC3337" s="197" t="n">
        <v>37072</v>
      </c>
    </row>
    <row r="3338" customFormat="false" ht="12.75" hidden="false" customHeight="false" outlineLevel="0" collapsed="false">
      <c r="A3338" s="191" t="str">
        <f aca="false">B3338&amp;" "&amp;C3338&amp;" "&amp;D3338</f>
        <v> Metals Financial</v>
      </c>
      <c r="B3338" s="191" t="str">
        <f aca="false">IF((LEFT(N3338,2)="US"),"US","")</f>
        <v/>
      </c>
      <c r="C3338" s="191" t="str">
        <f aca="false">M3338</f>
        <v>Metals</v>
      </c>
      <c r="D3338" s="191" t="str">
        <f aca="false">IF(ISNUMBER(FIND("Phy",N3338))=TRUE(),"Physical","Financial")</f>
        <v>Financial</v>
      </c>
      <c r="E3338" s="191" t="n">
        <f aca="false">IF(VLOOKUP(S3338,'DD-Lookup'!$J$6:$L$50,3,FALSE())="Monthly",(YEAR(AC3338)-YEAR(AB3338))*12+MONTH(AC3338)-MONTH(AB3338)+1,(AC3338-AB3338+1))</f>
        <v>1</v>
      </c>
      <c r="F3338" s="220" t="n">
        <f aca="false">E3338*SUM(P3338:Q3338)</f>
        <v>10</v>
      </c>
      <c r="G3338" s="196" t="n">
        <v>1248195</v>
      </c>
      <c r="H3338" s="197" t="n">
        <v>37026.411412037</v>
      </c>
      <c r="I3338" s="0" t="s">
        <v>1152</v>
      </c>
      <c r="M3338" s="0" t="s">
        <v>768</v>
      </c>
      <c r="N3338" s="0" t="s">
        <v>997</v>
      </c>
      <c r="O3338" s="0" t="s">
        <v>998</v>
      </c>
      <c r="Q3338" s="198" t="n">
        <v>10</v>
      </c>
      <c r="S3338" s="0" t="s">
        <v>771</v>
      </c>
      <c r="T3338" s="0" t="s">
        <v>772</v>
      </c>
      <c r="U3338" s="200" t="n">
        <v>958</v>
      </c>
      <c r="V3338" s="0" t="s">
        <v>3100</v>
      </c>
      <c r="W3338" s="0" t="s">
        <v>910</v>
      </c>
      <c r="X3338" s="0" t="s">
        <v>775</v>
      </c>
      <c r="Y3338" s="0" t="s">
        <v>776</v>
      </c>
      <c r="Z3338" s="0" t="s">
        <v>777</v>
      </c>
      <c r="AA3338" s="0" t="n">
        <v>2130101</v>
      </c>
    </row>
    <row r="3339" customFormat="false" ht="12.75" hidden="false" customHeight="false" outlineLevel="0" collapsed="false">
      <c r="A3339" s="191" t="str">
        <f aca="false">B3339&amp;" "&amp;C3339&amp;" "&amp;D3339</f>
        <v>US Natural Gas Physical</v>
      </c>
      <c r="B3339" s="191" t="str">
        <f aca="false">IF((LEFT(N3339,2)="US"),"US","")</f>
        <v>US</v>
      </c>
      <c r="C3339" s="191" t="str">
        <f aca="false">M3339</f>
        <v>Natural Gas</v>
      </c>
      <c r="D3339" s="191" t="str">
        <f aca="false">IF(ISNUMBER(FIND("Phy",N3339))=TRUE(),"Physical","Financial")</f>
        <v>Physical</v>
      </c>
      <c r="E3339" s="191" t="n">
        <f aca="false">IF(VLOOKUP(S3339,'DD-Lookup'!$J$6:$L$50,3,FALSE())="Monthly",(YEAR(AC3339)-YEAR(AB3339))*12+MONTH(AC3339)-MONTH(AB3339)+1,(AC3339-AB3339+1))</f>
        <v>1</v>
      </c>
      <c r="F3339" s="220" t="n">
        <f aca="false">E3339*SUM(P3339:Q3339)</f>
        <v>10000</v>
      </c>
      <c r="G3339" s="196" t="n">
        <v>1248196</v>
      </c>
      <c r="H3339" s="197" t="n">
        <v>37026.4115046296</v>
      </c>
      <c r="I3339" s="0" t="s">
        <v>1432</v>
      </c>
      <c r="M3339" s="0" t="s">
        <v>927</v>
      </c>
      <c r="N3339" s="0" t="s">
        <v>1371</v>
      </c>
      <c r="O3339" s="0" t="s">
        <v>1557</v>
      </c>
      <c r="P3339" s="198" t="n">
        <v>10000</v>
      </c>
      <c r="S3339" s="0" t="s">
        <v>1343</v>
      </c>
      <c r="T3339" s="0" t="s">
        <v>772</v>
      </c>
      <c r="U3339" s="200" t="n">
        <v>4.43</v>
      </c>
      <c r="V3339" s="0" t="s">
        <v>1489</v>
      </c>
      <c r="W3339" s="0" t="s">
        <v>1504</v>
      </c>
      <c r="X3339" s="0" t="s">
        <v>1558</v>
      </c>
      <c r="Y3339" s="0" t="s">
        <v>1376</v>
      </c>
      <c r="Z3339" s="0" t="s">
        <v>573</v>
      </c>
      <c r="AA3339" s="0" t="n">
        <v>790537</v>
      </c>
      <c r="AB3339" s="197" t="n">
        <v>37027.875</v>
      </c>
      <c r="AC3339" s="197" t="n">
        <v>37027.875</v>
      </c>
    </row>
    <row r="3340" customFormat="false" ht="12.75" hidden="false" customHeight="false" outlineLevel="0" collapsed="false">
      <c r="A3340" s="191" t="str">
        <f aca="false">B3340&amp;" "&amp;C3340&amp;" "&amp;D3340</f>
        <v>US Power Physical</v>
      </c>
      <c r="B3340" s="191" t="str">
        <f aca="false">IF((LEFT(N3340,2)="US"),"US","")</f>
        <v>US</v>
      </c>
      <c r="C3340" s="191" t="str">
        <f aca="false">M3340</f>
        <v>Power</v>
      </c>
      <c r="D3340" s="191" t="str">
        <f aca="false">IF(ISNUMBER(FIND("Phy",N3340))=TRUE(),"Physical","Financial")</f>
        <v>Physical</v>
      </c>
      <c r="E3340" s="191" t="n">
        <f aca="false">IF(VLOOKUP(S3340,'DD-Lookup'!$J$6:$L$50,3,FALSE())="Monthly",(YEAR(AC3340)-YEAR(AB3340))*12+MONTH(AC3340)-MONTH(AB3340)+1,(AC3340-AB3340+1))</f>
        <v>2</v>
      </c>
      <c r="F3340" s="220" t="n">
        <f aca="false">E3340*SUM(P3340:Q3340)</f>
        <v>100</v>
      </c>
      <c r="G3340" s="196" t="n">
        <v>1248197</v>
      </c>
      <c r="H3340" s="197" t="n">
        <v>37026.4115509259</v>
      </c>
      <c r="I3340" s="0" t="s">
        <v>1239</v>
      </c>
      <c r="M3340" s="0" t="s">
        <v>72</v>
      </c>
      <c r="N3340" s="0" t="s">
        <v>1190</v>
      </c>
      <c r="O3340" s="0" t="s">
        <v>1605</v>
      </c>
      <c r="Q3340" s="198" t="n">
        <v>50</v>
      </c>
      <c r="S3340" s="0" t="s">
        <v>781</v>
      </c>
      <c r="T3340" s="0" t="s">
        <v>772</v>
      </c>
      <c r="U3340" s="200" t="n">
        <v>43</v>
      </c>
      <c r="V3340" s="0" t="s">
        <v>1264</v>
      </c>
      <c r="W3340" s="0" t="s">
        <v>1202</v>
      </c>
      <c r="X3340" s="0" t="s">
        <v>1203</v>
      </c>
      <c r="Y3340" s="0" t="s">
        <v>1167</v>
      </c>
      <c r="Z3340" s="0" t="s">
        <v>628</v>
      </c>
      <c r="AA3340" s="0" t="n">
        <v>611311.1</v>
      </c>
      <c r="AB3340" s="197" t="n">
        <v>37028.875</v>
      </c>
      <c r="AC3340" s="197" t="n">
        <v>37029.875</v>
      </c>
    </row>
    <row r="3341" customFormat="false" ht="12.75" hidden="false" customHeight="false" outlineLevel="0" collapsed="false">
      <c r="A3341" s="191" t="str">
        <f aca="false">B3341&amp;" "&amp;C3341&amp;" "&amp;D3341</f>
        <v>US Natural Gas Physical</v>
      </c>
      <c r="B3341" s="191" t="str">
        <f aca="false">IF((LEFT(N3341,2)="US"),"US","")</f>
        <v>US</v>
      </c>
      <c r="C3341" s="191" t="str">
        <f aca="false">M3341</f>
        <v>Natural Gas</v>
      </c>
      <c r="D3341" s="191" t="str">
        <f aca="false">IF(ISNUMBER(FIND("Phy",N3341))=TRUE(),"Physical","Financial")</f>
        <v>Physical</v>
      </c>
      <c r="E3341" s="191" t="n">
        <f aca="false">IF(VLOOKUP(S3341,'DD-Lookup'!$J$6:$L$50,3,FALSE())="Monthly",(YEAR(AC3341)-YEAR(AB3341))*12+MONTH(AC3341)-MONTH(AB3341)+1,(AC3341-AB3341+1))</f>
        <v>1</v>
      </c>
      <c r="F3341" s="220" t="n">
        <f aca="false">E3341*SUM(P3341:Q3341)</f>
        <v>5000</v>
      </c>
      <c r="G3341" s="196" t="n">
        <v>1248198</v>
      </c>
      <c r="H3341" s="197" t="n">
        <v>37026.4115625</v>
      </c>
      <c r="I3341" s="0" t="s">
        <v>1717</v>
      </c>
      <c r="M3341" s="0" t="s">
        <v>927</v>
      </c>
      <c r="N3341" s="0" t="s">
        <v>1371</v>
      </c>
      <c r="O3341" s="0" t="s">
        <v>1673</v>
      </c>
      <c r="P3341" s="198" t="n">
        <v>5000</v>
      </c>
      <c r="S3341" s="0" t="s">
        <v>1343</v>
      </c>
      <c r="T3341" s="0" t="s">
        <v>772</v>
      </c>
      <c r="U3341" s="200" t="n">
        <v>5.2</v>
      </c>
      <c r="V3341" s="0" t="s">
        <v>1718</v>
      </c>
      <c r="W3341" s="0" t="s">
        <v>1675</v>
      </c>
      <c r="X3341" s="0" t="s">
        <v>1676</v>
      </c>
      <c r="Y3341" s="0" t="s">
        <v>1376</v>
      </c>
      <c r="Z3341" s="0" t="s">
        <v>573</v>
      </c>
      <c r="AA3341" s="0" t="n">
        <v>790538</v>
      </c>
      <c r="AB3341" s="197" t="n">
        <v>37027.875</v>
      </c>
      <c r="AC3341" s="197" t="n">
        <v>37027.875</v>
      </c>
    </row>
    <row r="3342" customFormat="false" ht="12.75" hidden="false" customHeight="false" outlineLevel="0" collapsed="false">
      <c r="A3342" s="191" t="str">
        <f aca="false">B3342&amp;" "&amp;C3342&amp;" "&amp;D3342</f>
        <v>US Gas Pipeline Capacity Financial</v>
      </c>
      <c r="B3342" s="191" t="str">
        <f aca="false">IF((LEFT(N3342,2)="US"),"US","")</f>
        <v>US</v>
      </c>
      <c r="C3342" s="191" t="str">
        <f aca="false">M3342</f>
        <v>Gas Pipeline Capacity</v>
      </c>
      <c r="D3342" s="191" t="str">
        <f aca="false">IF(ISNUMBER(FIND("Phy",N3342))=TRUE(),"Physical","Financial")</f>
        <v>Financial</v>
      </c>
      <c r="E3342" s="191" t="n">
        <f aca="false">IF(VLOOKUP(S3342,'DD-Lookup'!$J$6:$L$50,3,FALSE())="Monthly",(YEAR(AC3342)-YEAR(AB3342))*12+MONTH(AC3342)-MONTH(AB3342)+1,(AC3342-AB3342+1))</f>
        <v>1</v>
      </c>
      <c r="F3342" s="220" t="n">
        <f aca="false">E3342*SUM(P3342:Q3342)</f>
        <v>4200</v>
      </c>
      <c r="G3342" s="196" t="n">
        <v>1248199</v>
      </c>
      <c r="H3342" s="197" t="n">
        <v>37026.4115856482</v>
      </c>
      <c r="I3342" s="0" t="s">
        <v>1251</v>
      </c>
      <c r="M3342" s="0" t="s">
        <v>2208</v>
      </c>
      <c r="N3342" s="0" t="s">
        <v>2209</v>
      </c>
      <c r="O3342" s="0" t="s">
        <v>2675</v>
      </c>
      <c r="Q3342" s="198" t="n">
        <v>4200</v>
      </c>
      <c r="S3342" s="0" t="s">
        <v>1343</v>
      </c>
      <c r="T3342" s="0" t="s">
        <v>772</v>
      </c>
      <c r="U3342" s="200" t="n">
        <v>0.165</v>
      </c>
      <c r="V3342" s="0" t="s">
        <v>2676</v>
      </c>
      <c r="W3342" s="0" t="s">
        <v>2212</v>
      </c>
      <c r="X3342" s="0" t="s">
        <v>2213</v>
      </c>
      <c r="Y3342" s="0" t="s">
        <v>2214</v>
      </c>
      <c r="Z3342" s="0" t="s">
        <v>2215</v>
      </c>
      <c r="AA3342" s="0" t="n">
        <v>40963</v>
      </c>
      <c r="AB3342" s="197" t="n">
        <v>37027.875</v>
      </c>
      <c r="AC3342" s="197" t="n">
        <v>37027.875</v>
      </c>
    </row>
    <row r="3343" customFormat="false" ht="12.75" hidden="false" customHeight="false" outlineLevel="0" collapsed="false">
      <c r="A3343" s="191" t="str">
        <f aca="false">B3343&amp;" "&amp;C3343&amp;" "&amp;D3343</f>
        <v>US Natural Gas Physical</v>
      </c>
      <c r="B3343" s="191" t="str">
        <f aca="false">IF((LEFT(N3343,2)="US"),"US","")</f>
        <v>US</v>
      </c>
      <c r="C3343" s="191" t="str">
        <f aca="false">M3343</f>
        <v>Natural Gas</v>
      </c>
      <c r="D3343" s="191" t="str">
        <f aca="false">IF(ISNUMBER(FIND("Phy",N3343))=TRUE(),"Physical","Financial")</f>
        <v>Physical</v>
      </c>
      <c r="E3343" s="191" t="n">
        <f aca="false">IF(VLOOKUP(S3343,'DD-Lookup'!$J$6:$L$50,3,FALSE())="Monthly",(YEAR(AC3343)-YEAR(AB3343))*12+MONTH(AC3343)-MONTH(AB3343)+1,(AC3343-AB3343+1))</f>
        <v>1</v>
      </c>
      <c r="F3343" s="220" t="n">
        <f aca="false">E3343*SUM(P3343:Q3343)</f>
        <v>1000</v>
      </c>
      <c r="G3343" s="196" t="n">
        <v>1248201</v>
      </c>
      <c r="H3343" s="197" t="n">
        <v>37026.4116203704</v>
      </c>
      <c r="I3343" s="0" t="s">
        <v>2566</v>
      </c>
      <c r="M3343" s="0" t="s">
        <v>927</v>
      </c>
      <c r="N3343" s="0" t="s">
        <v>1371</v>
      </c>
      <c r="O3343" s="0" t="s">
        <v>2095</v>
      </c>
      <c r="P3343" s="198" t="n">
        <v>1000</v>
      </c>
      <c r="S3343" s="0" t="s">
        <v>1343</v>
      </c>
      <c r="T3343" s="0" t="s">
        <v>772</v>
      </c>
      <c r="U3343" s="200" t="n">
        <v>4.695</v>
      </c>
      <c r="V3343" s="0" t="s">
        <v>2567</v>
      </c>
      <c r="W3343" s="0" t="s">
        <v>1587</v>
      </c>
      <c r="X3343" s="0" t="s">
        <v>1588</v>
      </c>
      <c r="Y3343" s="0" t="s">
        <v>1376</v>
      </c>
      <c r="Z3343" s="0" t="s">
        <v>573</v>
      </c>
      <c r="AA3343" s="0" t="n">
        <v>790539</v>
      </c>
      <c r="AB3343" s="197" t="n">
        <v>37027.875</v>
      </c>
      <c r="AC3343" s="197" t="n">
        <v>37027.875</v>
      </c>
    </row>
    <row r="3344" customFormat="false" ht="12.75" hidden="false" customHeight="false" outlineLevel="0" collapsed="false">
      <c r="A3344" s="191" t="str">
        <f aca="false">B3344&amp;" "&amp;C3344&amp;" "&amp;D3344</f>
        <v>US Natural Gas Physical</v>
      </c>
      <c r="B3344" s="191" t="str">
        <f aca="false">IF((LEFT(N3344,2)="US"),"US","")</f>
        <v>US</v>
      </c>
      <c r="C3344" s="191" t="str">
        <f aca="false">M3344</f>
        <v>Natural Gas</v>
      </c>
      <c r="D3344" s="191" t="str">
        <f aca="false">IF(ISNUMBER(FIND("Phy",N3344))=TRUE(),"Physical","Financial")</f>
        <v>Physical</v>
      </c>
      <c r="E3344" s="191" t="n">
        <f aca="false">IF(VLOOKUP(S3344,'DD-Lookup'!$J$6:$L$50,3,FALSE())="Monthly",(YEAR(AC3344)-YEAR(AB3344))*12+MONTH(AC3344)-MONTH(AB3344)+1,(AC3344-AB3344+1))</f>
        <v>1</v>
      </c>
      <c r="F3344" s="220" t="n">
        <f aca="false">E3344*SUM(P3344:Q3344)</f>
        <v>5000</v>
      </c>
      <c r="G3344" s="196" t="n">
        <v>1248202</v>
      </c>
      <c r="H3344" s="197" t="n">
        <v>37026.4116550926</v>
      </c>
      <c r="I3344" s="0" t="s">
        <v>1251</v>
      </c>
      <c r="M3344" s="0" t="s">
        <v>927</v>
      </c>
      <c r="N3344" s="0" t="s">
        <v>1371</v>
      </c>
      <c r="O3344" s="0" t="s">
        <v>1680</v>
      </c>
      <c r="P3344" s="198" t="n">
        <v>5000</v>
      </c>
      <c r="S3344" s="0" t="s">
        <v>1343</v>
      </c>
      <c r="T3344" s="0" t="s">
        <v>772</v>
      </c>
      <c r="U3344" s="200" t="n">
        <v>4.35</v>
      </c>
      <c r="V3344" s="0" t="s">
        <v>1937</v>
      </c>
      <c r="W3344" s="0" t="s">
        <v>1682</v>
      </c>
      <c r="X3344" s="0" t="s">
        <v>1683</v>
      </c>
      <c r="Y3344" s="0" t="s">
        <v>1376</v>
      </c>
      <c r="Z3344" s="0" t="s">
        <v>573</v>
      </c>
      <c r="AA3344" s="0" t="n">
        <v>790540</v>
      </c>
      <c r="AB3344" s="197" t="n">
        <v>37027.875</v>
      </c>
      <c r="AC3344" s="197" t="n">
        <v>37027.875</v>
      </c>
    </row>
    <row r="3345" customFormat="false" ht="12.75" hidden="false" customHeight="false" outlineLevel="0" collapsed="false">
      <c r="A3345" s="191" t="str">
        <f aca="false">B3345&amp;" "&amp;C3345&amp;" "&amp;D3345</f>
        <v>US Natural Gas Physical</v>
      </c>
      <c r="B3345" s="191" t="str">
        <f aca="false">IF((LEFT(N3345,2)="US"),"US","")</f>
        <v>US</v>
      </c>
      <c r="C3345" s="191" t="str">
        <f aca="false">M3345</f>
        <v>Natural Gas</v>
      </c>
      <c r="D3345" s="191" t="str">
        <f aca="false">IF(ISNUMBER(FIND("Phy",N3345))=TRUE(),"Physical","Financial")</f>
        <v>Physical</v>
      </c>
      <c r="E3345" s="191" t="n">
        <f aca="false">IF(VLOOKUP(S3345,'DD-Lookup'!$J$6:$L$50,3,FALSE())="Monthly",(YEAR(AC3345)-YEAR(AB3345))*12+MONTH(AC3345)-MONTH(AB3345)+1,(AC3345-AB3345+1))</f>
        <v>1</v>
      </c>
      <c r="F3345" s="220" t="n">
        <f aca="false">E3345*SUM(P3345:Q3345)</f>
        <v>5000</v>
      </c>
      <c r="G3345" s="196" t="n">
        <v>1248204</v>
      </c>
      <c r="H3345" s="197" t="n">
        <v>37026.4117013889</v>
      </c>
      <c r="I3345" s="0" t="s">
        <v>1251</v>
      </c>
      <c r="M3345" s="0" t="s">
        <v>927</v>
      </c>
      <c r="N3345" s="0" t="s">
        <v>1371</v>
      </c>
      <c r="O3345" s="0" t="s">
        <v>1684</v>
      </c>
      <c r="P3345" s="198" t="n">
        <v>5000</v>
      </c>
      <c r="S3345" s="0" t="s">
        <v>1343</v>
      </c>
      <c r="T3345" s="0" t="s">
        <v>772</v>
      </c>
      <c r="U3345" s="200" t="n">
        <v>4.35</v>
      </c>
      <c r="V3345" s="0" t="s">
        <v>1937</v>
      </c>
      <c r="W3345" s="0" t="s">
        <v>1682</v>
      </c>
      <c r="X3345" s="0" t="s">
        <v>1683</v>
      </c>
      <c r="Y3345" s="0" t="s">
        <v>1376</v>
      </c>
      <c r="Z3345" s="0" t="s">
        <v>573</v>
      </c>
      <c r="AA3345" s="0" t="n">
        <v>790541</v>
      </c>
      <c r="AB3345" s="197" t="n">
        <v>37027.875</v>
      </c>
      <c r="AC3345" s="197" t="n">
        <v>37027.875</v>
      </c>
    </row>
    <row r="3346" customFormat="false" ht="12.75" hidden="false" customHeight="false" outlineLevel="0" collapsed="false">
      <c r="A3346" s="191" t="str">
        <f aca="false">B3346&amp;" "&amp;C3346&amp;" "&amp;D3346</f>
        <v>US Natural Gas Physical</v>
      </c>
      <c r="B3346" s="191" t="str">
        <f aca="false">IF((LEFT(N3346,2)="US"),"US","")</f>
        <v>US</v>
      </c>
      <c r="C3346" s="191" t="str">
        <f aca="false">M3346</f>
        <v>Natural Gas</v>
      </c>
      <c r="D3346" s="191" t="str">
        <f aca="false">IF(ISNUMBER(FIND("Phy",N3346))=TRUE(),"Physical","Financial")</f>
        <v>Physical</v>
      </c>
      <c r="E3346" s="191" t="n">
        <f aca="false">IF(VLOOKUP(S3346,'DD-Lookup'!$J$6:$L$50,3,FALSE())="Monthly",(YEAR(AC3346)-YEAR(AB3346))*12+MONTH(AC3346)-MONTH(AB3346)+1,(AC3346-AB3346+1))</f>
        <v>1</v>
      </c>
      <c r="F3346" s="220" t="n">
        <f aca="false">E3346*SUM(P3346:Q3346)</f>
        <v>5129</v>
      </c>
      <c r="G3346" s="196" t="n">
        <v>1248205</v>
      </c>
      <c r="H3346" s="197" t="n">
        <v>37026.411724537</v>
      </c>
      <c r="I3346" s="0" t="s">
        <v>1328</v>
      </c>
      <c r="M3346" s="0" t="s">
        <v>927</v>
      </c>
      <c r="N3346" s="0" t="s">
        <v>1371</v>
      </c>
      <c r="O3346" s="0" t="s">
        <v>1612</v>
      </c>
      <c r="Q3346" s="198" t="n">
        <v>5129</v>
      </c>
      <c r="S3346" s="0" t="s">
        <v>1343</v>
      </c>
      <c r="T3346" s="0" t="s">
        <v>772</v>
      </c>
      <c r="U3346" s="200" t="n">
        <v>4.69</v>
      </c>
      <c r="V3346" s="0" t="s">
        <v>1691</v>
      </c>
      <c r="W3346" s="0" t="s">
        <v>1614</v>
      </c>
      <c r="X3346" s="0" t="s">
        <v>1615</v>
      </c>
      <c r="Y3346" s="0" t="s">
        <v>1376</v>
      </c>
      <c r="Z3346" s="0" t="s">
        <v>573</v>
      </c>
      <c r="AA3346" s="0" t="n">
        <v>790542</v>
      </c>
      <c r="AB3346" s="197" t="n">
        <v>37027.875</v>
      </c>
      <c r="AC3346" s="197" t="n">
        <v>37027.875</v>
      </c>
    </row>
    <row r="3347" customFormat="false" ht="12.75" hidden="false" customHeight="false" outlineLevel="0" collapsed="false">
      <c r="A3347" s="191" t="str">
        <f aca="false">B3347&amp;" "&amp;C3347&amp;" "&amp;D3347</f>
        <v>US Natural Gas Physical</v>
      </c>
      <c r="B3347" s="191" t="str">
        <f aca="false">IF((LEFT(N3347,2)="US"),"US","")</f>
        <v>US</v>
      </c>
      <c r="C3347" s="191" t="str">
        <f aca="false">M3347</f>
        <v>Natural Gas</v>
      </c>
      <c r="D3347" s="191" t="str">
        <f aca="false">IF(ISNUMBER(FIND("Phy",N3347))=TRUE(),"Physical","Financial")</f>
        <v>Physical</v>
      </c>
      <c r="E3347" s="191" t="n">
        <f aca="false">IF(VLOOKUP(S3347,'DD-Lookup'!$J$6:$L$50,3,FALSE())="Monthly",(YEAR(AC3347)-YEAR(AB3347))*12+MONTH(AC3347)-MONTH(AB3347)+1,(AC3347-AB3347+1))</f>
        <v>1</v>
      </c>
      <c r="F3347" s="220" t="n">
        <f aca="false">E3347*SUM(P3347:Q3347)</f>
        <v>5000</v>
      </c>
      <c r="G3347" s="196" t="n">
        <v>1248206</v>
      </c>
      <c r="H3347" s="197" t="n">
        <v>37026.4117361111</v>
      </c>
      <c r="I3347" s="0" t="s">
        <v>1929</v>
      </c>
      <c r="M3347" s="0" t="s">
        <v>927</v>
      </c>
      <c r="N3347" s="0" t="s">
        <v>1371</v>
      </c>
      <c r="O3347" s="0" t="s">
        <v>2095</v>
      </c>
      <c r="P3347" s="198" t="n">
        <v>5000</v>
      </c>
      <c r="S3347" s="0" t="s">
        <v>1343</v>
      </c>
      <c r="T3347" s="0" t="s">
        <v>772</v>
      </c>
      <c r="U3347" s="200" t="n">
        <v>4.695</v>
      </c>
      <c r="V3347" s="0" t="s">
        <v>2261</v>
      </c>
      <c r="W3347" s="0" t="s">
        <v>1587</v>
      </c>
      <c r="X3347" s="0" t="s">
        <v>1588</v>
      </c>
      <c r="Y3347" s="0" t="s">
        <v>1376</v>
      </c>
      <c r="Z3347" s="0" t="s">
        <v>573</v>
      </c>
      <c r="AA3347" s="0" t="n">
        <v>790543</v>
      </c>
      <c r="AB3347" s="197" t="n">
        <v>37027.875</v>
      </c>
      <c r="AC3347" s="197" t="n">
        <v>37027.875</v>
      </c>
    </row>
    <row r="3348" customFormat="false" ht="12.75" hidden="false" customHeight="false" outlineLevel="0" collapsed="false">
      <c r="A3348" s="191" t="str">
        <f aca="false">B3348&amp;" "&amp;C3348&amp;" "&amp;D3348</f>
        <v>US Natural Gas Physical</v>
      </c>
      <c r="B3348" s="191" t="str">
        <f aca="false">IF((LEFT(N3348,2)="US"),"US","")</f>
        <v>US</v>
      </c>
      <c r="C3348" s="191" t="str">
        <f aca="false">M3348</f>
        <v>Natural Gas</v>
      </c>
      <c r="D3348" s="191" t="str">
        <f aca="false">IF(ISNUMBER(FIND("Phy",N3348))=TRUE(),"Physical","Financial")</f>
        <v>Physical</v>
      </c>
      <c r="E3348" s="191" t="n">
        <f aca="false">IF(VLOOKUP(S3348,'DD-Lookup'!$J$6:$L$50,3,FALSE())="Monthly",(YEAR(AC3348)-YEAR(AB3348))*12+MONTH(AC3348)-MONTH(AB3348)+1,(AC3348-AB3348+1))</f>
        <v>1</v>
      </c>
      <c r="F3348" s="220" t="n">
        <f aca="false">E3348*SUM(P3348:Q3348)</f>
        <v>4000</v>
      </c>
      <c r="G3348" s="196" t="n">
        <v>1248207</v>
      </c>
      <c r="H3348" s="197" t="n">
        <v>37026.4117708333</v>
      </c>
      <c r="I3348" s="0" t="s">
        <v>1328</v>
      </c>
      <c r="M3348" s="0" t="s">
        <v>927</v>
      </c>
      <c r="N3348" s="0" t="s">
        <v>1371</v>
      </c>
      <c r="O3348" s="0" t="s">
        <v>2095</v>
      </c>
      <c r="P3348" s="198" t="n">
        <v>4000</v>
      </c>
      <c r="S3348" s="0" t="s">
        <v>1343</v>
      </c>
      <c r="T3348" s="0" t="s">
        <v>772</v>
      </c>
      <c r="U3348" s="200" t="n">
        <v>4.695</v>
      </c>
      <c r="V3348" s="0" t="s">
        <v>1667</v>
      </c>
      <c r="W3348" s="0" t="s">
        <v>1587</v>
      </c>
      <c r="X3348" s="0" t="s">
        <v>1588</v>
      </c>
      <c r="Y3348" s="0" t="s">
        <v>1376</v>
      </c>
      <c r="Z3348" s="0" t="s">
        <v>573</v>
      </c>
      <c r="AA3348" s="0" t="n">
        <v>790544</v>
      </c>
      <c r="AB3348" s="197" t="n">
        <v>37027.875</v>
      </c>
      <c r="AC3348" s="197" t="n">
        <v>37027.875</v>
      </c>
    </row>
    <row r="3349" customFormat="false" ht="12.75" hidden="false" customHeight="false" outlineLevel="0" collapsed="false">
      <c r="A3349" s="191" t="str">
        <f aca="false">B3349&amp;" "&amp;C3349&amp;" "&amp;D3349</f>
        <v>US Natural Gas Physical</v>
      </c>
      <c r="B3349" s="191" t="str">
        <f aca="false">IF((LEFT(N3349,2)="US"),"US","")</f>
        <v>US</v>
      </c>
      <c r="C3349" s="191" t="str">
        <f aca="false">M3349</f>
        <v>Natural Gas</v>
      </c>
      <c r="D3349" s="191" t="str">
        <f aca="false">IF(ISNUMBER(FIND("Phy",N3349))=TRUE(),"Physical","Financial")</f>
        <v>Physical</v>
      </c>
      <c r="E3349" s="191" t="n">
        <f aca="false">IF(VLOOKUP(S3349,'DD-Lookup'!$J$6:$L$50,3,FALSE())="Monthly",(YEAR(AC3349)-YEAR(AB3349))*12+MONTH(AC3349)-MONTH(AB3349)+1,(AC3349-AB3349+1))</f>
        <v>1</v>
      </c>
      <c r="F3349" s="220" t="n">
        <f aca="false">E3349*SUM(P3349:Q3349)</f>
        <v>10000</v>
      </c>
      <c r="G3349" s="196" t="n">
        <v>1248208</v>
      </c>
      <c r="H3349" s="197" t="n">
        <v>37026.4118171296</v>
      </c>
      <c r="I3349" s="0" t="s">
        <v>1584</v>
      </c>
      <c r="M3349" s="0" t="s">
        <v>927</v>
      </c>
      <c r="N3349" s="0" t="s">
        <v>1371</v>
      </c>
      <c r="O3349" s="0" t="s">
        <v>2095</v>
      </c>
      <c r="P3349" s="198" t="n">
        <v>10000</v>
      </c>
      <c r="S3349" s="0" t="s">
        <v>1343</v>
      </c>
      <c r="T3349" s="0" t="s">
        <v>772</v>
      </c>
      <c r="U3349" s="200" t="n">
        <v>4.685</v>
      </c>
      <c r="V3349" s="0" t="s">
        <v>1586</v>
      </c>
      <c r="W3349" s="0" t="s">
        <v>1587</v>
      </c>
      <c r="X3349" s="0" t="s">
        <v>1588</v>
      </c>
      <c r="Y3349" s="0" t="s">
        <v>1376</v>
      </c>
      <c r="Z3349" s="0" t="s">
        <v>573</v>
      </c>
      <c r="AA3349" s="0" t="n">
        <v>790545</v>
      </c>
      <c r="AB3349" s="197" t="n">
        <v>37027.875</v>
      </c>
      <c r="AC3349" s="197" t="n">
        <v>37027.875</v>
      </c>
    </row>
    <row r="3350" customFormat="false" ht="12.75" hidden="false" customHeight="false" outlineLevel="0" collapsed="false">
      <c r="A3350" s="191" t="str">
        <f aca="false">B3350&amp;" "&amp;C3350&amp;" "&amp;D3350</f>
        <v>US Power Physical</v>
      </c>
      <c r="B3350" s="191" t="str">
        <f aca="false">IF((LEFT(N3350,2)="US"),"US","")</f>
        <v>US</v>
      </c>
      <c r="C3350" s="191" t="str">
        <f aca="false">M3350</f>
        <v>Power</v>
      </c>
      <c r="D3350" s="191" t="str">
        <f aca="false">IF(ISNUMBER(FIND("Phy",N3350))=TRUE(),"Physical","Financial")</f>
        <v>Physical</v>
      </c>
      <c r="E3350" s="191" t="n">
        <f aca="false">IF(VLOOKUP(S3350,'DD-Lookup'!$J$6:$L$50,3,FALSE())="Monthly",(YEAR(AC3350)-YEAR(AB3350))*12+MONTH(AC3350)-MONTH(AB3350)+1,(AC3350-AB3350+1))</f>
        <v>2</v>
      </c>
      <c r="F3350" s="220" t="n">
        <f aca="false">E3350*SUM(P3350:Q3350)</f>
        <v>100</v>
      </c>
      <c r="G3350" s="196" t="n">
        <v>1248209</v>
      </c>
      <c r="H3350" s="197" t="n">
        <v>37026.4118865741</v>
      </c>
      <c r="I3350" s="0" t="s">
        <v>1239</v>
      </c>
      <c r="M3350" s="0" t="s">
        <v>72</v>
      </c>
      <c r="N3350" s="0" t="s">
        <v>1190</v>
      </c>
      <c r="O3350" s="0" t="s">
        <v>1302</v>
      </c>
      <c r="Q3350" s="198" t="n">
        <v>50</v>
      </c>
      <c r="S3350" s="0" t="s">
        <v>781</v>
      </c>
      <c r="T3350" s="0" t="s">
        <v>772</v>
      </c>
      <c r="U3350" s="200" t="n">
        <v>38.75</v>
      </c>
      <c r="V3350" s="0" t="s">
        <v>1280</v>
      </c>
      <c r="W3350" s="0" t="s">
        <v>1232</v>
      </c>
      <c r="X3350" s="0" t="s">
        <v>1233</v>
      </c>
      <c r="Y3350" s="0" t="s">
        <v>1167</v>
      </c>
      <c r="Z3350" s="0" t="s">
        <v>628</v>
      </c>
      <c r="AA3350" s="0" t="n">
        <v>611313.1</v>
      </c>
      <c r="AB3350" s="197" t="n">
        <v>37028.875</v>
      </c>
      <c r="AC3350" s="197" t="n">
        <v>37029.875</v>
      </c>
    </row>
    <row r="3351" customFormat="false" ht="12.75" hidden="false" customHeight="false" outlineLevel="0" collapsed="false">
      <c r="A3351" s="191" t="str">
        <f aca="false">B3351&amp;" "&amp;C3351&amp;" "&amp;D3351</f>
        <v>US Natural Gas Physical</v>
      </c>
      <c r="B3351" s="191" t="str">
        <f aca="false">IF((LEFT(N3351,2)="US"),"US","")</f>
        <v>US</v>
      </c>
      <c r="C3351" s="191" t="str">
        <f aca="false">M3351</f>
        <v>Natural Gas</v>
      </c>
      <c r="D3351" s="191" t="str">
        <f aca="false">IF(ISNUMBER(FIND("Phy",N3351))=TRUE(),"Physical","Financial")</f>
        <v>Physical</v>
      </c>
      <c r="E3351" s="191" t="n">
        <f aca="false">IF(VLOOKUP(S3351,'DD-Lookup'!$J$6:$L$50,3,FALSE())="Monthly",(YEAR(AC3351)-YEAR(AB3351))*12+MONTH(AC3351)-MONTH(AB3351)+1,(AC3351-AB3351+1))</f>
        <v>1</v>
      </c>
      <c r="F3351" s="220" t="n">
        <f aca="false">E3351*SUM(P3351:Q3351)</f>
        <v>10000</v>
      </c>
      <c r="G3351" s="196" t="n">
        <v>1248210</v>
      </c>
      <c r="H3351" s="197" t="n">
        <v>37026.4119212963</v>
      </c>
      <c r="I3351" s="0" t="s">
        <v>609</v>
      </c>
      <c r="M3351" s="0" t="s">
        <v>927</v>
      </c>
      <c r="N3351" s="0" t="s">
        <v>1371</v>
      </c>
      <c r="O3351" s="0" t="s">
        <v>2095</v>
      </c>
      <c r="Q3351" s="198" t="n">
        <v>10000</v>
      </c>
      <c r="S3351" s="0" t="s">
        <v>1343</v>
      </c>
      <c r="T3351" s="0" t="s">
        <v>772</v>
      </c>
      <c r="U3351" s="200" t="n">
        <v>4.695</v>
      </c>
      <c r="V3351" s="0" t="s">
        <v>1634</v>
      </c>
      <c r="W3351" s="0" t="s">
        <v>1587</v>
      </c>
      <c r="X3351" s="0" t="s">
        <v>1588</v>
      </c>
      <c r="Y3351" s="0" t="s">
        <v>1376</v>
      </c>
      <c r="Z3351" s="0" t="s">
        <v>573</v>
      </c>
      <c r="AA3351" s="0" t="n">
        <v>790546</v>
      </c>
      <c r="AB3351" s="197" t="n">
        <v>37027.875</v>
      </c>
      <c r="AC3351" s="197" t="n">
        <v>37027.875</v>
      </c>
    </row>
    <row r="3352" customFormat="false" ht="12.75" hidden="false" customHeight="false" outlineLevel="0" collapsed="false">
      <c r="A3352" s="191" t="str">
        <f aca="false">B3352&amp;" "&amp;C3352&amp;" "&amp;D3352</f>
        <v>US Natural Gas Financial</v>
      </c>
      <c r="B3352" s="191" t="str">
        <f aca="false">IF((LEFT(N3352,2)="US"),"US","")</f>
        <v>US</v>
      </c>
      <c r="C3352" s="191" t="str">
        <f aca="false">M3352</f>
        <v>Natural Gas</v>
      </c>
      <c r="D3352" s="191" t="str">
        <f aca="false">IF(ISNUMBER(FIND("Phy",N3352))=TRUE(),"Physical","Financial")</f>
        <v>Financial</v>
      </c>
      <c r="E3352" s="191" t="n">
        <f aca="false">IF(VLOOKUP(S3352,'DD-Lookup'!$J$6:$L$50,3,FALSE())="Monthly",(YEAR(AC3352)-YEAR(AB3352))*12+MONTH(AC3352)-MONTH(AB3352)+1,(AC3352-AB3352+1))</f>
        <v>151</v>
      </c>
      <c r="F3352" s="220" t="n">
        <f aca="false">E3352*SUM(P3352:Q3352)</f>
        <v>755000</v>
      </c>
      <c r="G3352" s="196" t="n">
        <v>1248211</v>
      </c>
      <c r="H3352" s="197" t="n">
        <v>37026.4119444444</v>
      </c>
      <c r="I3352" s="0" t="s">
        <v>1306</v>
      </c>
      <c r="M3352" s="0" t="s">
        <v>927</v>
      </c>
      <c r="N3352" s="0" t="s">
        <v>1341</v>
      </c>
      <c r="O3352" s="0" t="s">
        <v>1442</v>
      </c>
      <c r="P3352" s="198" t="n">
        <v>5000</v>
      </c>
      <c r="S3352" s="0" t="s">
        <v>1343</v>
      </c>
      <c r="T3352" s="0" t="s">
        <v>772</v>
      </c>
      <c r="U3352" s="200" t="n">
        <v>4.915</v>
      </c>
      <c r="V3352" s="0" t="s">
        <v>3031</v>
      </c>
      <c r="W3352" s="0" t="s">
        <v>1345</v>
      </c>
      <c r="X3352" s="0" t="s">
        <v>1346</v>
      </c>
      <c r="Y3352" s="0" t="s">
        <v>893</v>
      </c>
      <c r="Z3352" s="0" t="s">
        <v>573</v>
      </c>
      <c r="AA3352" s="0" t="s">
        <v>3101</v>
      </c>
      <c r="AB3352" s="197" t="n">
        <v>37196</v>
      </c>
      <c r="AC3352" s="197" t="n">
        <v>37346</v>
      </c>
      <c r="AD3352" s="0" t="n">
        <f aca="false">(AC3352-AB3352+1)*SUM(P3352:Q3352)</f>
        <v>755000</v>
      </c>
    </row>
    <row r="3353" customFormat="false" ht="12.75" hidden="false" customHeight="false" outlineLevel="0" collapsed="false">
      <c r="A3353" s="191" t="str">
        <f aca="false">B3353&amp;" "&amp;C3353&amp;" "&amp;D3353</f>
        <v>US Natural Gas Financial</v>
      </c>
      <c r="B3353" s="191" t="str">
        <f aca="false">IF((LEFT(N3353,2)="US"),"US","")</f>
        <v>US</v>
      </c>
      <c r="C3353" s="191" t="str">
        <f aca="false">M3353</f>
        <v>Natural Gas</v>
      </c>
      <c r="D3353" s="191" t="str">
        <f aca="false">IF(ISNUMBER(FIND("Phy",N3353))=TRUE(),"Physical","Financial")</f>
        <v>Financial</v>
      </c>
      <c r="E3353" s="191" t="n">
        <f aca="false">IF(VLOOKUP(S3353,'DD-Lookup'!$J$6:$L$50,3,FALSE())="Monthly",(YEAR(AC3353)-YEAR(AB3353))*12+MONTH(AC3353)-MONTH(AB3353)+1,(AC3353-AB3353+1))</f>
        <v>30</v>
      </c>
      <c r="F3353" s="220" t="n">
        <f aca="false">E3353*SUM(P3353:Q3353)</f>
        <v>150000</v>
      </c>
      <c r="G3353" s="196" t="n">
        <v>1248212</v>
      </c>
      <c r="H3353" s="197" t="n">
        <v>37026.4119560185</v>
      </c>
      <c r="I3353" s="0" t="s">
        <v>1985</v>
      </c>
      <c r="M3353" s="0" t="s">
        <v>927</v>
      </c>
      <c r="N3353" s="0" t="s">
        <v>1341</v>
      </c>
      <c r="O3353" s="0" t="s">
        <v>1828</v>
      </c>
      <c r="P3353" s="198" t="n">
        <v>5000</v>
      </c>
      <c r="S3353" s="0" t="s">
        <v>1343</v>
      </c>
      <c r="T3353" s="0" t="s">
        <v>772</v>
      </c>
      <c r="U3353" s="200" t="n">
        <v>4.94</v>
      </c>
      <c r="V3353" s="0" t="s">
        <v>1986</v>
      </c>
      <c r="W3353" s="0" t="s">
        <v>1635</v>
      </c>
      <c r="X3353" s="0" t="s">
        <v>1829</v>
      </c>
      <c r="Y3353" s="0" t="s">
        <v>893</v>
      </c>
      <c r="Z3353" s="0" t="s">
        <v>573</v>
      </c>
      <c r="AA3353" s="0" t="s">
        <v>3102</v>
      </c>
      <c r="AB3353" s="197" t="n">
        <v>37043.875</v>
      </c>
      <c r="AC3353" s="197" t="n">
        <v>37072.875</v>
      </c>
      <c r="AD3353" s="0" t="n">
        <f aca="false">(AC3353-AB3353+1)*SUM(P3353:Q3353)</f>
        <v>150000</v>
      </c>
    </row>
    <row r="3354" customFormat="false" ht="12.75" hidden="false" customHeight="false" outlineLevel="0" collapsed="false">
      <c r="A3354" s="191" t="str">
        <f aca="false">B3354&amp;" "&amp;C3354&amp;" "&amp;D3354</f>
        <v>US Natural Gas Financial</v>
      </c>
      <c r="B3354" s="191" t="str">
        <f aca="false">IF((LEFT(N3354,2)="US"),"US","")</f>
        <v>US</v>
      </c>
      <c r="C3354" s="191" t="str">
        <f aca="false">M3354</f>
        <v>Natural Gas</v>
      </c>
      <c r="D3354" s="191" t="str">
        <f aca="false">IF(ISNUMBER(FIND("Phy",N3354))=TRUE(),"Physical","Financial")</f>
        <v>Financial</v>
      </c>
      <c r="E3354" s="191" t="n">
        <f aca="false">IF(VLOOKUP(S3354,'DD-Lookup'!$J$6:$L$50,3,FALSE())="Monthly",(YEAR(AC3354)-YEAR(AB3354))*12+MONTH(AC3354)-MONTH(AB3354)+1,(AC3354-AB3354+1))</f>
        <v>16</v>
      </c>
      <c r="F3354" s="220" t="n">
        <f aca="false">E3354*SUM(P3354:Q3354)</f>
        <v>240000</v>
      </c>
      <c r="G3354" s="196" t="n">
        <v>1248214</v>
      </c>
      <c r="H3354" s="197" t="n">
        <v>37026.4119791667</v>
      </c>
      <c r="I3354" s="0" t="s">
        <v>1383</v>
      </c>
      <c r="M3354" s="0" t="s">
        <v>927</v>
      </c>
      <c r="N3354" s="0" t="s">
        <v>1341</v>
      </c>
      <c r="O3354" s="0" t="s">
        <v>1518</v>
      </c>
      <c r="P3354" s="198" t="n">
        <v>15000</v>
      </c>
      <c r="S3354" s="0" t="s">
        <v>1343</v>
      </c>
      <c r="T3354" s="0" t="s">
        <v>772</v>
      </c>
      <c r="U3354" s="200" t="n">
        <v>4.455</v>
      </c>
      <c r="V3354" s="0" t="s">
        <v>1882</v>
      </c>
      <c r="W3354" s="0" t="s">
        <v>1520</v>
      </c>
      <c r="X3354" s="0" t="s">
        <v>1521</v>
      </c>
      <c r="Y3354" s="0" t="s">
        <v>893</v>
      </c>
      <c r="Z3354" s="0" t="s">
        <v>573</v>
      </c>
      <c r="AA3354" s="0" t="s">
        <v>3103</v>
      </c>
      <c r="AB3354" s="197" t="n">
        <v>37027.875</v>
      </c>
      <c r="AC3354" s="197" t="n">
        <v>37042.875</v>
      </c>
      <c r="AD3354" s="0" t="n">
        <f aca="false">(AC3354-AB3354+1)*SUM(P3354:Q3354)</f>
        <v>240000</v>
      </c>
    </row>
    <row r="3355" customFormat="false" ht="12.75" hidden="false" customHeight="false" outlineLevel="0" collapsed="false">
      <c r="A3355" s="191" t="str">
        <f aca="false">B3355&amp;" "&amp;C3355&amp;" "&amp;D3355</f>
        <v>US Natural Gas Physical</v>
      </c>
      <c r="B3355" s="191" t="str">
        <f aca="false">IF((LEFT(N3355,2)="US"),"US","")</f>
        <v>US</v>
      </c>
      <c r="C3355" s="191" t="str">
        <f aca="false">M3355</f>
        <v>Natural Gas</v>
      </c>
      <c r="D3355" s="191" t="str">
        <f aca="false">IF(ISNUMBER(FIND("Phy",N3355))=TRUE(),"Physical","Financial")</f>
        <v>Physical</v>
      </c>
      <c r="E3355" s="191" t="n">
        <f aca="false">IF(VLOOKUP(S3355,'DD-Lookup'!$J$6:$L$50,3,FALSE())="Monthly",(YEAR(AC3355)-YEAR(AB3355))*12+MONTH(AC3355)-MONTH(AB3355)+1,(AC3355-AB3355+1))</f>
        <v>1</v>
      </c>
      <c r="F3355" s="220" t="n">
        <f aca="false">E3355*SUM(P3355:Q3355)</f>
        <v>10000</v>
      </c>
      <c r="G3355" s="196" t="n">
        <v>1248215</v>
      </c>
      <c r="H3355" s="197" t="n">
        <v>37026.4119791667</v>
      </c>
      <c r="I3355" s="0" t="s">
        <v>609</v>
      </c>
      <c r="M3355" s="0" t="s">
        <v>927</v>
      </c>
      <c r="N3355" s="0" t="s">
        <v>1371</v>
      </c>
      <c r="O3355" s="0" t="s">
        <v>2095</v>
      </c>
      <c r="Q3355" s="198" t="n">
        <v>10000</v>
      </c>
      <c r="S3355" s="0" t="s">
        <v>1343</v>
      </c>
      <c r="T3355" s="0" t="s">
        <v>772</v>
      </c>
      <c r="U3355" s="200" t="n">
        <v>4.705</v>
      </c>
      <c r="V3355" s="0" t="s">
        <v>1634</v>
      </c>
      <c r="W3355" s="0" t="s">
        <v>1587</v>
      </c>
      <c r="X3355" s="0" t="s">
        <v>1588</v>
      </c>
      <c r="Y3355" s="0" t="s">
        <v>1376</v>
      </c>
      <c r="Z3355" s="0" t="s">
        <v>573</v>
      </c>
      <c r="AA3355" s="0" t="n">
        <v>790547</v>
      </c>
      <c r="AB3355" s="197" t="n">
        <v>37027.875</v>
      </c>
      <c r="AC3355" s="197" t="n">
        <v>37027.875</v>
      </c>
    </row>
    <row r="3356" customFormat="false" ht="12.75" hidden="false" customHeight="false" outlineLevel="0" collapsed="false">
      <c r="A3356" s="191" t="str">
        <f aca="false">B3356&amp;" "&amp;C3356&amp;" "&amp;D3356</f>
        <v>US Natural Gas Physical</v>
      </c>
      <c r="B3356" s="191" t="str">
        <f aca="false">IF((LEFT(N3356,2)="US"),"US","")</f>
        <v>US</v>
      </c>
      <c r="C3356" s="191" t="str">
        <f aca="false">M3356</f>
        <v>Natural Gas</v>
      </c>
      <c r="D3356" s="191" t="str">
        <f aca="false">IF(ISNUMBER(FIND("Phy",N3356))=TRUE(),"Physical","Financial")</f>
        <v>Physical</v>
      </c>
      <c r="E3356" s="191" t="n">
        <f aca="false">IF(VLOOKUP(S3356,'DD-Lookup'!$J$6:$L$50,3,FALSE())="Monthly",(YEAR(AC3356)-YEAR(AB3356))*12+MONTH(AC3356)-MONTH(AB3356)+1,(AC3356-AB3356+1))</f>
        <v>1</v>
      </c>
      <c r="F3356" s="220" t="n">
        <f aca="false">E3356*SUM(P3356:Q3356)</f>
        <v>5000</v>
      </c>
      <c r="G3356" s="196" t="n">
        <v>1248216</v>
      </c>
      <c r="H3356" s="197" t="n">
        <v>37026.412037037</v>
      </c>
      <c r="I3356" s="0" t="s">
        <v>1929</v>
      </c>
      <c r="M3356" s="0" t="s">
        <v>927</v>
      </c>
      <c r="N3356" s="0" t="s">
        <v>1371</v>
      </c>
      <c r="O3356" s="0" t="s">
        <v>1436</v>
      </c>
      <c r="Q3356" s="198" t="n">
        <v>5000</v>
      </c>
      <c r="S3356" s="0" t="s">
        <v>1343</v>
      </c>
      <c r="T3356" s="0" t="s">
        <v>772</v>
      </c>
      <c r="U3356" s="200" t="n">
        <v>4.315</v>
      </c>
      <c r="V3356" s="0" t="s">
        <v>2261</v>
      </c>
      <c r="W3356" s="0" t="s">
        <v>1424</v>
      </c>
      <c r="X3356" s="0" t="s">
        <v>1425</v>
      </c>
      <c r="Y3356" s="0" t="s">
        <v>1376</v>
      </c>
      <c r="Z3356" s="0" t="s">
        <v>573</v>
      </c>
      <c r="AA3356" s="0" t="n">
        <v>790548</v>
      </c>
      <c r="AB3356" s="197" t="n">
        <v>37027.875</v>
      </c>
      <c r="AC3356" s="197" t="n">
        <v>37027.875</v>
      </c>
    </row>
    <row r="3357" customFormat="false" ht="12.75" hidden="false" customHeight="false" outlineLevel="0" collapsed="false">
      <c r="A3357" s="191" t="str">
        <f aca="false">B3357&amp;" "&amp;C3357&amp;" "&amp;D3357</f>
        <v>US Natural Gas Physical</v>
      </c>
      <c r="B3357" s="191" t="str">
        <f aca="false">IF((LEFT(N3357,2)="US"),"US","")</f>
        <v>US</v>
      </c>
      <c r="C3357" s="191" t="str">
        <f aca="false">M3357</f>
        <v>Natural Gas</v>
      </c>
      <c r="D3357" s="191" t="str">
        <f aca="false">IF(ISNUMBER(FIND("Phy",N3357))=TRUE(),"Physical","Financial")</f>
        <v>Physical</v>
      </c>
      <c r="E3357" s="191" t="n">
        <f aca="false">IF(VLOOKUP(S3357,'DD-Lookup'!$J$6:$L$50,3,FALSE())="Monthly",(YEAR(AC3357)-YEAR(AB3357))*12+MONTH(AC3357)-MONTH(AB3357)+1,(AC3357-AB3357+1))</f>
        <v>1</v>
      </c>
      <c r="F3357" s="220" t="n">
        <f aca="false">E3357*SUM(P3357:Q3357)</f>
        <v>10000</v>
      </c>
      <c r="G3357" s="196" t="n">
        <v>1248217</v>
      </c>
      <c r="H3357" s="197" t="n">
        <v>37026.4121180556</v>
      </c>
      <c r="I3357" s="0" t="s">
        <v>625</v>
      </c>
      <c r="M3357" s="0" t="s">
        <v>927</v>
      </c>
      <c r="N3357" s="0" t="s">
        <v>1371</v>
      </c>
      <c r="O3357" s="0" t="s">
        <v>2095</v>
      </c>
      <c r="Q3357" s="198" t="n">
        <v>10000</v>
      </c>
      <c r="S3357" s="0" t="s">
        <v>1343</v>
      </c>
      <c r="T3357" s="0" t="s">
        <v>772</v>
      </c>
      <c r="U3357" s="200" t="n">
        <v>4.715</v>
      </c>
      <c r="V3357" s="0" t="s">
        <v>3104</v>
      </c>
      <c r="W3357" s="0" t="s">
        <v>1587</v>
      </c>
      <c r="X3357" s="0" t="s">
        <v>1588</v>
      </c>
      <c r="Y3357" s="0" t="s">
        <v>1376</v>
      </c>
      <c r="Z3357" s="0" t="s">
        <v>573</v>
      </c>
      <c r="AA3357" s="0" t="n">
        <v>790549</v>
      </c>
      <c r="AB3357" s="197" t="n">
        <v>37027.875</v>
      </c>
      <c r="AC3357" s="197" t="n">
        <v>37027.875</v>
      </c>
    </row>
    <row r="3358" customFormat="false" ht="12.75" hidden="false" customHeight="false" outlineLevel="0" collapsed="false">
      <c r="A3358" s="191" t="str">
        <f aca="false">B3358&amp;" "&amp;C3358&amp;" "&amp;D3358</f>
        <v>US Natural Gas Financial</v>
      </c>
      <c r="B3358" s="191" t="str">
        <f aca="false">IF((LEFT(N3358,2)="US"),"US","")</f>
        <v>US</v>
      </c>
      <c r="C3358" s="191" t="str">
        <f aca="false">M3358</f>
        <v>Natural Gas</v>
      </c>
      <c r="D3358" s="191" t="str">
        <f aca="false">IF(ISNUMBER(FIND("Phy",N3358))=TRUE(),"Physical","Financial")</f>
        <v>Financial</v>
      </c>
      <c r="E3358" s="191" t="n">
        <f aca="false">IF(VLOOKUP(S3358,'DD-Lookup'!$J$6:$L$50,3,FALSE())="Monthly",(YEAR(AC3358)-YEAR(AB3358))*12+MONTH(AC3358)-MONTH(AB3358)+1,(AC3358-AB3358+1))</f>
        <v>30</v>
      </c>
      <c r="F3358" s="220" t="n">
        <f aca="false">E3358*SUM(P3358:Q3358)</f>
        <v>3000</v>
      </c>
      <c r="G3358" s="196" t="n">
        <v>1248218</v>
      </c>
      <c r="H3358" s="197" t="n">
        <v>37026.4121527778</v>
      </c>
      <c r="I3358" s="0" t="s">
        <v>1420</v>
      </c>
      <c r="M3358" s="0" t="s">
        <v>927</v>
      </c>
      <c r="N3358" s="0" t="s">
        <v>2331</v>
      </c>
      <c r="O3358" s="0" t="s">
        <v>2332</v>
      </c>
      <c r="Q3358" s="198" t="n">
        <v>100</v>
      </c>
      <c r="S3358" s="0" t="s">
        <v>2060</v>
      </c>
      <c r="T3358" s="0" t="s">
        <v>772</v>
      </c>
      <c r="U3358" s="200" t="n">
        <v>0.07</v>
      </c>
      <c r="V3358" s="0" t="s">
        <v>1421</v>
      </c>
      <c r="W3358" s="0" t="s">
        <v>2061</v>
      </c>
      <c r="X3358" s="0" t="s">
        <v>2062</v>
      </c>
      <c r="Y3358" s="0" t="s">
        <v>893</v>
      </c>
      <c r="Z3358" s="0" t="s">
        <v>573</v>
      </c>
      <c r="AA3358" s="0" t="s">
        <v>3105</v>
      </c>
      <c r="AB3358" s="197" t="n">
        <v>37043</v>
      </c>
      <c r="AC3358" s="197" t="n">
        <v>37072</v>
      </c>
      <c r="AD3358" s="0" t="n">
        <f aca="false">(AC3358-AB3358+1)*SUM(P3358:Q3358)</f>
        <v>3000</v>
      </c>
    </row>
    <row r="3359" customFormat="false" ht="12.75" hidden="false" customHeight="false" outlineLevel="0" collapsed="false">
      <c r="A3359" s="191" t="str">
        <f aca="false">B3359&amp;" "&amp;C3359&amp;" "&amp;D3359</f>
        <v>US Natural Gas Physical</v>
      </c>
      <c r="B3359" s="191" t="str">
        <f aca="false">IF((LEFT(N3359,2)="US"),"US","")</f>
        <v>US</v>
      </c>
      <c r="C3359" s="191" t="str">
        <f aca="false">M3359</f>
        <v>Natural Gas</v>
      </c>
      <c r="D3359" s="191" t="str">
        <f aca="false">IF(ISNUMBER(FIND("Phy",N3359))=TRUE(),"Physical","Financial")</f>
        <v>Physical</v>
      </c>
      <c r="E3359" s="191" t="n">
        <f aca="false">IF(VLOOKUP(S3359,'DD-Lookup'!$J$6:$L$50,3,FALSE())="Monthly",(YEAR(AC3359)-YEAR(AB3359))*12+MONTH(AC3359)-MONTH(AB3359)+1,(AC3359-AB3359+1))</f>
        <v>1</v>
      </c>
      <c r="F3359" s="220" t="n">
        <f aca="false">E3359*SUM(P3359:Q3359)</f>
        <v>1129</v>
      </c>
      <c r="G3359" s="196" t="n">
        <v>1248219</v>
      </c>
      <c r="H3359" s="197" t="n">
        <v>37026.4121527778</v>
      </c>
      <c r="I3359" s="0" t="s">
        <v>1328</v>
      </c>
      <c r="M3359" s="0" t="s">
        <v>927</v>
      </c>
      <c r="N3359" s="0" t="s">
        <v>1371</v>
      </c>
      <c r="O3359" s="0" t="s">
        <v>2095</v>
      </c>
      <c r="P3359" s="198" t="n">
        <v>1129</v>
      </c>
      <c r="S3359" s="0" t="s">
        <v>1343</v>
      </c>
      <c r="T3359" s="0" t="s">
        <v>772</v>
      </c>
      <c r="U3359" s="200" t="n">
        <v>4.705</v>
      </c>
      <c r="V3359" s="0" t="s">
        <v>1667</v>
      </c>
      <c r="W3359" s="0" t="s">
        <v>1587</v>
      </c>
      <c r="X3359" s="0" t="s">
        <v>1588</v>
      </c>
      <c r="Y3359" s="0" t="s">
        <v>1376</v>
      </c>
      <c r="Z3359" s="0" t="s">
        <v>573</v>
      </c>
      <c r="AA3359" s="0" t="n">
        <v>790550</v>
      </c>
      <c r="AB3359" s="197" t="n">
        <v>37027.875</v>
      </c>
      <c r="AC3359" s="197" t="n">
        <v>37027.875</v>
      </c>
    </row>
    <row r="3360" customFormat="false" ht="12.75" hidden="false" customHeight="false" outlineLevel="0" collapsed="false">
      <c r="A3360" s="191" t="str">
        <f aca="false">B3360&amp;" "&amp;C3360&amp;" "&amp;D3360</f>
        <v>US Natural Gas Physical</v>
      </c>
      <c r="B3360" s="191" t="str">
        <f aca="false">IF((LEFT(N3360,2)="US"),"US","")</f>
        <v>US</v>
      </c>
      <c r="C3360" s="191" t="str">
        <f aca="false">M3360</f>
        <v>Natural Gas</v>
      </c>
      <c r="D3360" s="191" t="str">
        <f aca="false">IF(ISNUMBER(FIND("Phy",N3360))=TRUE(),"Physical","Financial")</f>
        <v>Physical</v>
      </c>
      <c r="E3360" s="191" t="n">
        <f aca="false">IF(VLOOKUP(S3360,'DD-Lookup'!$J$6:$L$50,3,FALSE())="Monthly",(YEAR(AC3360)-YEAR(AB3360))*12+MONTH(AC3360)-MONTH(AB3360)+1,(AC3360-AB3360+1))</f>
        <v>1</v>
      </c>
      <c r="F3360" s="220" t="n">
        <f aca="false">E3360*SUM(P3360:Q3360)</f>
        <v>5000</v>
      </c>
      <c r="G3360" s="196" t="n">
        <v>1248221</v>
      </c>
      <c r="H3360" s="197" t="n">
        <v>37026.4122106481</v>
      </c>
      <c r="I3360" s="0" t="s">
        <v>1328</v>
      </c>
      <c r="M3360" s="0" t="s">
        <v>927</v>
      </c>
      <c r="N3360" s="0" t="s">
        <v>1371</v>
      </c>
      <c r="O3360" s="0" t="s">
        <v>1696</v>
      </c>
      <c r="Q3360" s="198" t="n">
        <v>5000</v>
      </c>
      <c r="S3360" s="0" t="s">
        <v>1343</v>
      </c>
      <c r="T3360" s="0" t="s">
        <v>772</v>
      </c>
      <c r="U3360" s="200" t="n">
        <v>4.44</v>
      </c>
      <c r="V3360" s="0" t="s">
        <v>2948</v>
      </c>
      <c r="W3360" s="0" t="s">
        <v>1567</v>
      </c>
      <c r="X3360" s="0" t="s">
        <v>1683</v>
      </c>
      <c r="Y3360" s="0" t="s">
        <v>1376</v>
      </c>
      <c r="Z3360" s="0" t="s">
        <v>573</v>
      </c>
      <c r="AA3360" s="0" t="n">
        <v>790552</v>
      </c>
      <c r="AB3360" s="197" t="n">
        <v>37027.875</v>
      </c>
      <c r="AC3360" s="197" t="n">
        <v>37027.875</v>
      </c>
    </row>
    <row r="3361" customFormat="false" ht="12.75" hidden="false" customHeight="false" outlineLevel="0" collapsed="false">
      <c r="A3361" s="191" t="str">
        <f aca="false">B3361&amp;" "&amp;C3361&amp;" "&amp;D3361</f>
        <v>US Natural Gas Physical</v>
      </c>
      <c r="B3361" s="191" t="str">
        <f aca="false">IF((LEFT(N3361,2)="US"),"US","")</f>
        <v>US</v>
      </c>
      <c r="C3361" s="191" t="str">
        <f aca="false">M3361</f>
        <v>Natural Gas</v>
      </c>
      <c r="D3361" s="191" t="str">
        <f aca="false">IF(ISNUMBER(FIND("Phy",N3361))=TRUE(),"Physical","Financial")</f>
        <v>Physical</v>
      </c>
      <c r="E3361" s="191" t="n">
        <f aca="false">IF(VLOOKUP(S3361,'DD-Lookup'!$J$6:$L$50,3,FALSE())="Monthly",(YEAR(AC3361)-YEAR(AB3361))*12+MONTH(AC3361)-MONTH(AB3361)+1,(AC3361-AB3361+1))</f>
        <v>1</v>
      </c>
      <c r="F3361" s="220" t="n">
        <f aca="false">E3361*SUM(P3361:Q3361)</f>
        <v>4300</v>
      </c>
      <c r="G3361" s="196" t="n">
        <v>1248222</v>
      </c>
      <c r="H3361" s="197" t="n">
        <v>37026.4122222222</v>
      </c>
      <c r="I3361" s="0" t="s">
        <v>1420</v>
      </c>
      <c r="M3361" s="0" t="s">
        <v>927</v>
      </c>
      <c r="N3361" s="0" t="s">
        <v>1371</v>
      </c>
      <c r="O3361" s="0" t="s">
        <v>1680</v>
      </c>
      <c r="Q3361" s="198" t="n">
        <v>4300</v>
      </c>
      <c r="S3361" s="0" t="s">
        <v>1343</v>
      </c>
      <c r="T3361" s="0" t="s">
        <v>772</v>
      </c>
      <c r="U3361" s="200" t="n">
        <v>4.3625</v>
      </c>
      <c r="V3361" s="0" t="s">
        <v>2629</v>
      </c>
      <c r="W3361" s="0" t="s">
        <v>1682</v>
      </c>
      <c r="X3361" s="0" t="s">
        <v>1683</v>
      </c>
      <c r="Y3361" s="0" t="s">
        <v>1376</v>
      </c>
      <c r="Z3361" s="0" t="s">
        <v>573</v>
      </c>
      <c r="AA3361" s="0" t="n">
        <v>790553</v>
      </c>
      <c r="AB3361" s="197" t="n">
        <v>37027.875</v>
      </c>
      <c r="AC3361" s="197" t="n">
        <v>37027.875</v>
      </c>
    </row>
    <row r="3362" customFormat="false" ht="12.75" hidden="false" customHeight="false" outlineLevel="0" collapsed="false">
      <c r="A3362" s="191" t="str">
        <f aca="false">B3362&amp;" "&amp;C3362&amp;" "&amp;D3362</f>
        <v>US Natural Gas Physical</v>
      </c>
      <c r="B3362" s="191" t="str">
        <f aca="false">IF((LEFT(N3362,2)="US"),"US","")</f>
        <v>US</v>
      </c>
      <c r="C3362" s="191" t="str">
        <f aca="false">M3362</f>
        <v>Natural Gas</v>
      </c>
      <c r="D3362" s="191" t="str">
        <f aca="false">IF(ISNUMBER(FIND("Phy",N3362))=TRUE(),"Physical","Financial")</f>
        <v>Physical</v>
      </c>
      <c r="E3362" s="191" t="n">
        <f aca="false">IF(VLOOKUP(S3362,'DD-Lookup'!$J$6:$L$50,3,FALSE())="Monthly",(YEAR(AC3362)-YEAR(AB3362))*12+MONTH(AC3362)-MONTH(AB3362)+1,(AC3362-AB3362+1))</f>
        <v>1</v>
      </c>
      <c r="F3362" s="220" t="n">
        <f aca="false">E3362*SUM(P3362:Q3362)</f>
        <v>2500</v>
      </c>
      <c r="G3362" s="196" t="n">
        <v>1248223</v>
      </c>
      <c r="H3362" s="197" t="n">
        <v>37026.4122800926</v>
      </c>
      <c r="I3362" s="0" t="s">
        <v>1328</v>
      </c>
      <c r="M3362" s="0" t="s">
        <v>927</v>
      </c>
      <c r="N3362" s="0" t="s">
        <v>1371</v>
      </c>
      <c r="O3362" s="0" t="s">
        <v>1612</v>
      </c>
      <c r="Q3362" s="198" t="n">
        <v>2500</v>
      </c>
      <c r="S3362" s="0" t="s">
        <v>1343</v>
      </c>
      <c r="T3362" s="0" t="s">
        <v>772</v>
      </c>
      <c r="U3362" s="200" t="n">
        <v>4.7</v>
      </c>
      <c r="V3362" s="0" t="s">
        <v>1691</v>
      </c>
      <c r="W3362" s="0" t="s">
        <v>1614</v>
      </c>
      <c r="X3362" s="0" t="s">
        <v>1615</v>
      </c>
      <c r="Y3362" s="0" t="s">
        <v>1376</v>
      </c>
      <c r="Z3362" s="0" t="s">
        <v>573</v>
      </c>
      <c r="AA3362" s="0" t="n">
        <v>790554</v>
      </c>
      <c r="AB3362" s="197" t="n">
        <v>37027.875</v>
      </c>
      <c r="AC3362" s="197" t="n">
        <v>37027.875</v>
      </c>
    </row>
    <row r="3363" customFormat="false" ht="12.75" hidden="false" customHeight="false" outlineLevel="0" collapsed="false">
      <c r="A3363" s="191" t="str">
        <f aca="false">B3363&amp;" "&amp;C3363&amp;" "&amp;D3363</f>
        <v>US Power Physical</v>
      </c>
      <c r="B3363" s="191" t="str">
        <f aca="false">IF((LEFT(N3363,2)="US"),"US","")</f>
        <v>US</v>
      </c>
      <c r="C3363" s="191" t="str">
        <f aca="false">M3363</f>
        <v>Power</v>
      </c>
      <c r="D3363" s="191" t="str">
        <f aca="false">IF(ISNUMBER(FIND("Phy",N3363))=TRUE(),"Physical","Financial")</f>
        <v>Physical</v>
      </c>
      <c r="E3363" s="191" t="n">
        <f aca="false">IF(VLOOKUP(S3363,'DD-Lookup'!$J$6:$L$50,3,FALSE())="Monthly",(YEAR(AC3363)-YEAR(AB3363))*12+MONTH(AC3363)-MONTH(AB3363)+1,(AC3363-AB3363+1))</f>
        <v>2</v>
      </c>
      <c r="F3363" s="220" t="n">
        <f aca="false">E3363*SUM(P3363:Q3363)</f>
        <v>100</v>
      </c>
      <c r="G3363" s="196" t="n">
        <v>1248224</v>
      </c>
      <c r="H3363" s="197" t="n">
        <v>37026.4123148148</v>
      </c>
      <c r="I3363" s="0" t="s">
        <v>1225</v>
      </c>
      <c r="M3363" s="0" t="s">
        <v>72</v>
      </c>
      <c r="N3363" s="0" t="s">
        <v>1190</v>
      </c>
      <c r="O3363" s="0" t="s">
        <v>1605</v>
      </c>
      <c r="Q3363" s="198" t="n">
        <v>50</v>
      </c>
      <c r="S3363" s="0" t="s">
        <v>781</v>
      </c>
      <c r="T3363" s="0" t="s">
        <v>772</v>
      </c>
      <c r="U3363" s="200" t="n">
        <v>43.5</v>
      </c>
      <c r="V3363" s="0" t="s">
        <v>1226</v>
      </c>
      <c r="W3363" s="0" t="s">
        <v>1202</v>
      </c>
      <c r="X3363" s="0" t="s">
        <v>1203</v>
      </c>
      <c r="Y3363" s="0" t="s">
        <v>1167</v>
      </c>
      <c r="Z3363" s="0" t="s">
        <v>628</v>
      </c>
      <c r="AA3363" s="0" t="n">
        <v>611314.1</v>
      </c>
      <c r="AB3363" s="197" t="n">
        <v>37028.875</v>
      </c>
      <c r="AC3363" s="197" t="n">
        <v>37029.875</v>
      </c>
    </row>
    <row r="3364" customFormat="false" ht="12.75" hidden="false" customHeight="false" outlineLevel="0" collapsed="false">
      <c r="A3364" s="191" t="str">
        <f aca="false">B3364&amp;" "&amp;C3364&amp;" "&amp;D3364</f>
        <v> Natural Gas Physical</v>
      </c>
      <c r="B3364" s="191" t="str">
        <f aca="false">IF((LEFT(N3364,2)="US"),"US","")</f>
        <v/>
      </c>
      <c r="C3364" s="191" t="str">
        <f aca="false">M3364</f>
        <v>Natural Gas</v>
      </c>
      <c r="D3364" s="191" t="str">
        <f aca="false">IF(ISNUMBER(FIND("Phy",N3364))=TRUE(),"Physical","Financial")</f>
        <v>Physical</v>
      </c>
      <c r="E3364" s="191" t="n">
        <f aca="false">IF(VLOOKUP(S3364,'DD-Lookup'!$J$6:$L$50,3,FALSE())="Monthly",(YEAR(AC3364)-YEAR(AB3364))*12+MONTH(AC3364)-MONTH(AB3364)+1,(AC3364-AB3364+1))</f>
        <v>1</v>
      </c>
      <c r="F3364" s="220" t="n">
        <f aca="false">E3364*SUM(P3364:Q3364)</f>
        <v>10000</v>
      </c>
      <c r="G3364" s="196" t="n">
        <v>1248226</v>
      </c>
      <c r="H3364" s="197" t="n">
        <v>37026.412337963</v>
      </c>
      <c r="I3364" s="0" t="s">
        <v>2150</v>
      </c>
      <c r="M3364" s="0" t="s">
        <v>927</v>
      </c>
      <c r="N3364" s="0" t="s">
        <v>1719</v>
      </c>
      <c r="O3364" s="0" t="s">
        <v>1720</v>
      </c>
      <c r="P3364" s="198" t="n">
        <v>10000</v>
      </c>
      <c r="S3364" s="0" t="s">
        <v>327</v>
      </c>
      <c r="T3364" s="0" t="s">
        <v>1721</v>
      </c>
      <c r="U3364" s="200" t="n">
        <v>6.04</v>
      </c>
      <c r="V3364" s="0" t="s">
        <v>2301</v>
      </c>
      <c r="W3364" s="0" t="s">
        <v>1723</v>
      </c>
      <c r="X3364" s="0" t="s">
        <v>1724</v>
      </c>
      <c r="Y3364" s="0" t="s">
        <v>1376</v>
      </c>
      <c r="Z3364" s="0" t="s">
        <v>646</v>
      </c>
      <c r="AA3364" s="0" t="n">
        <v>790555</v>
      </c>
      <c r="AB3364" s="197" t="n">
        <v>37026.875</v>
      </c>
      <c r="AC3364" s="197" t="n">
        <v>37026.875</v>
      </c>
    </row>
    <row r="3365" customFormat="false" ht="12.75" hidden="false" customHeight="false" outlineLevel="0" collapsed="false">
      <c r="A3365" s="191" t="str">
        <f aca="false">B3365&amp;" "&amp;C3365&amp;" "&amp;D3365</f>
        <v>US Natural Gas Physical</v>
      </c>
      <c r="B3365" s="191" t="str">
        <f aca="false">IF((LEFT(N3365,2)="US"),"US","")</f>
        <v>US</v>
      </c>
      <c r="C3365" s="191" t="str">
        <f aca="false">M3365</f>
        <v>Natural Gas</v>
      </c>
      <c r="D3365" s="191" t="str">
        <f aca="false">IF(ISNUMBER(FIND("Phy",N3365))=TRUE(),"Physical","Financial")</f>
        <v>Physical</v>
      </c>
      <c r="E3365" s="191" t="n">
        <f aca="false">IF(VLOOKUP(S3365,'DD-Lookup'!$J$6:$L$50,3,FALSE())="Monthly",(YEAR(AC3365)-YEAR(AB3365))*12+MONTH(AC3365)-MONTH(AB3365)+1,(AC3365-AB3365+1))</f>
        <v>1</v>
      </c>
      <c r="F3365" s="220" t="n">
        <f aca="false">E3365*SUM(P3365:Q3365)</f>
        <v>2500</v>
      </c>
      <c r="G3365" s="196" t="n">
        <v>1248227</v>
      </c>
      <c r="H3365" s="197" t="n">
        <v>37026.4123611111</v>
      </c>
      <c r="I3365" s="0" t="s">
        <v>1328</v>
      </c>
      <c r="M3365" s="0" t="s">
        <v>927</v>
      </c>
      <c r="N3365" s="0" t="s">
        <v>1371</v>
      </c>
      <c r="O3365" s="0" t="s">
        <v>2095</v>
      </c>
      <c r="P3365" s="198" t="n">
        <v>2500</v>
      </c>
      <c r="S3365" s="0" t="s">
        <v>1343</v>
      </c>
      <c r="T3365" s="0" t="s">
        <v>772</v>
      </c>
      <c r="U3365" s="200" t="n">
        <v>4.705</v>
      </c>
      <c r="V3365" s="0" t="s">
        <v>1691</v>
      </c>
      <c r="W3365" s="0" t="s">
        <v>1587</v>
      </c>
      <c r="X3365" s="0" t="s">
        <v>1588</v>
      </c>
      <c r="Y3365" s="0" t="s">
        <v>1376</v>
      </c>
      <c r="Z3365" s="0" t="s">
        <v>573</v>
      </c>
      <c r="AA3365" s="0" t="n">
        <v>790556</v>
      </c>
      <c r="AB3365" s="197" t="n">
        <v>37027.875</v>
      </c>
      <c r="AC3365" s="197" t="n">
        <v>37027.875</v>
      </c>
    </row>
    <row r="3366" customFormat="false" ht="12.75" hidden="false" customHeight="false" outlineLevel="0" collapsed="false">
      <c r="A3366" s="191" t="str">
        <f aca="false">B3366&amp;" "&amp;C3366&amp;" "&amp;D3366</f>
        <v>US Natural Gas Physical</v>
      </c>
      <c r="B3366" s="191" t="str">
        <f aca="false">IF((LEFT(N3366,2)="US"),"US","")</f>
        <v>US</v>
      </c>
      <c r="C3366" s="191" t="str">
        <f aca="false">M3366</f>
        <v>Natural Gas</v>
      </c>
      <c r="D3366" s="191" t="str">
        <f aca="false">IF(ISNUMBER(FIND("Phy",N3366))=TRUE(),"Physical","Financial")</f>
        <v>Physical</v>
      </c>
      <c r="E3366" s="191" t="n">
        <f aca="false">IF(VLOOKUP(S3366,'DD-Lookup'!$J$6:$L$50,3,FALSE())="Monthly",(YEAR(AC3366)-YEAR(AB3366))*12+MONTH(AC3366)-MONTH(AB3366)+1,(AC3366-AB3366+1))</f>
        <v>1</v>
      </c>
      <c r="F3366" s="220" t="n">
        <f aca="false">E3366*SUM(P3366:Q3366)</f>
        <v>2816</v>
      </c>
      <c r="G3366" s="196" t="n">
        <v>1248228</v>
      </c>
      <c r="H3366" s="197" t="n">
        <v>37026.4124884259</v>
      </c>
      <c r="I3366" s="0" t="s">
        <v>1420</v>
      </c>
      <c r="M3366" s="0" t="s">
        <v>927</v>
      </c>
      <c r="N3366" s="0" t="s">
        <v>1371</v>
      </c>
      <c r="O3366" s="0" t="s">
        <v>1436</v>
      </c>
      <c r="Q3366" s="198" t="n">
        <v>2816</v>
      </c>
      <c r="S3366" s="0" t="s">
        <v>1343</v>
      </c>
      <c r="T3366" s="0" t="s">
        <v>772</v>
      </c>
      <c r="U3366" s="200" t="n">
        <v>4.32</v>
      </c>
      <c r="V3366" s="0" t="s">
        <v>3029</v>
      </c>
      <c r="W3366" s="0" t="s">
        <v>1424</v>
      </c>
      <c r="X3366" s="0" t="s">
        <v>1425</v>
      </c>
      <c r="Y3366" s="0" t="s">
        <v>1376</v>
      </c>
      <c r="Z3366" s="0" t="s">
        <v>573</v>
      </c>
      <c r="AA3366" s="0" t="n">
        <v>790557</v>
      </c>
      <c r="AB3366" s="197" t="n">
        <v>37027.875</v>
      </c>
      <c r="AC3366" s="197" t="n">
        <v>37027.875</v>
      </c>
    </row>
    <row r="3367" customFormat="false" ht="12.75" hidden="false" customHeight="false" outlineLevel="0" collapsed="false">
      <c r="A3367" s="191" t="str">
        <f aca="false">B3367&amp;" "&amp;C3367&amp;" "&amp;D3367</f>
        <v> Metals Financial</v>
      </c>
      <c r="B3367" s="191" t="str">
        <f aca="false">IF((LEFT(N3367,2)="US"),"US","")</f>
        <v/>
      </c>
      <c r="C3367" s="191" t="str">
        <f aca="false">M3367</f>
        <v>Metals</v>
      </c>
      <c r="D3367" s="191" t="str">
        <f aca="false">IF(ISNUMBER(FIND("Phy",N3367))=TRUE(),"Physical","Financial")</f>
        <v>Financial</v>
      </c>
      <c r="E3367" s="191" t="n">
        <f aca="false">IF(VLOOKUP(S3367,'DD-Lookup'!$J$6:$L$50,3,FALSE())="Monthly",(YEAR(AC3367)-YEAR(AB3367))*12+MONTH(AC3367)-MONTH(AB3367)+1,(AC3367-AB3367+1))</f>
        <v>1</v>
      </c>
      <c r="F3367" s="220" t="n">
        <f aca="false">E3367*SUM(P3367:Q3367)</f>
        <v>20</v>
      </c>
      <c r="G3367" s="196" t="n">
        <v>1248229</v>
      </c>
      <c r="H3367" s="197" t="n">
        <v>37026.4125578704</v>
      </c>
      <c r="I3367" s="0" t="s">
        <v>917</v>
      </c>
      <c r="M3367" s="0" t="s">
        <v>768</v>
      </c>
      <c r="N3367" s="0" t="s">
        <v>912</v>
      </c>
      <c r="O3367" s="0" t="s">
        <v>913</v>
      </c>
      <c r="P3367" s="198" t="n">
        <v>20</v>
      </c>
      <c r="S3367" s="0" t="s">
        <v>771</v>
      </c>
      <c r="T3367" s="0" t="s">
        <v>772</v>
      </c>
      <c r="U3367" s="200" t="n">
        <v>473</v>
      </c>
      <c r="V3367" s="0" t="s">
        <v>918</v>
      </c>
      <c r="W3367" s="0" t="s">
        <v>884</v>
      </c>
      <c r="X3367" s="0" t="s">
        <v>775</v>
      </c>
      <c r="Y3367" s="0" t="s">
        <v>776</v>
      </c>
      <c r="Z3367" s="0" t="s">
        <v>777</v>
      </c>
      <c r="AA3367" s="0" t="n">
        <v>2130105</v>
      </c>
    </row>
    <row r="3368" customFormat="false" ht="12.75" hidden="false" customHeight="false" outlineLevel="0" collapsed="false">
      <c r="A3368" s="191" t="str">
        <f aca="false">B3368&amp;" "&amp;C3368&amp;" "&amp;D3368</f>
        <v>US Natural Gas Physical</v>
      </c>
      <c r="B3368" s="191" t="str">
        <f aca="false">IF((LEFT(N3368,2)="US"),"US","")</f>
        <v>US</v>
      </c>
      <c r="C3368" s="191" t="str">
        <f aca="false">M3368</f>
        <v>Natural Gas</v>
      </c>
      <c r="D3368" s="191" t="str">
        <f aca="false">IF(ISNUMBER(FIND("Phy",N3368))=TRUE(),"Physical","Financial")</f>
        <v>Physical</v>
      </c>
      <c r="E3368" s="191" t="n">
        <f aca="false">IF(VLOOKUP(S3368,'DD-Lookup'!$J$6:$L$50,3,FALSE())="Monthly",(YEAR(AC3368)-YEAR(AB3368))*12+MONTH(AC3368)-MONTH(AB3368)+1,(AC3368-AB3368+1))</f>
        <v>1</v>
      </c>
      <c r="F3368" s="220" t="n">
        <f aca="false">E3368*SUM(P3368:Q3368)</f>
        <v>10000</v>
      </c>
      <c r="G3368" s="196" t="n">
        <v>1248231</v>
      </c>
      <c r="H3368" s="197" t="n">
        <v>37026.4126041667</v>
      </c>
      <c r="I3368" s="0" t="s">
        <v>1251</v>
      </c>
      <c r="M3368" s="0" t="s">
        <v>927</v>
      </c>
      <c r="N3368" s="0" t="s">
        <v>1371</v>
      </c>
      <c r="O3368" s="0" t="s">
        <v>1372</v>
      </c>
      <c r="Q3368" s="198" t="n">
        <v>10000</v>
      </c>
      <c r="S3368" s="0" t="s">
        <v>1343</v>
      </c>
      <c r="T3368" s="0" t="s">
        <v>772</v>
      </c>
      <c r="U3368" s="200" t="n">
        <v>4.5525</v>
      </c>
      <c r="V3368" s="0" t="s">
        <v>1373</v>
      </c>
      <c r="W3368" s="0" t="s">
        <v>1374</v>
      </c>
      <c r="X3368" s="0" t="s">
        <v>1375</v>
      </c>
      <c r="Y3368" s="0" t="s">
        <v>1376</v>
      </c>
      <c r="Z3368" s="0" t="s">
        <v>573</v>
      </c>
      <c r="AA3368" s="0" t="n">
        <v>790558</v>
      </c>
      <c r="AB3368" s="197" t="n">
        <v>37027.875</v>
      </c>
      <c r="AC3368" s="197" t="n">
        <v>37027.875</v>
      </c>
    </row>
    <row r="3369" customFormat="false" ht="12.75" hidden="false" customHeight="false" outlineLevel="0" collapsed="false">
      <c r="A3369" s="191" t="str">
        <f aca="false">B3369&amp;" "&amp;C3369&amp;" "&amp;D3369</f>
        <v> Metals Financial</v>
      </c>
      <c r="B3369" s="191" t="str">
        <f aca="false">IF((LEFT(N3369,2)="US"),"US","")</f>
        <v/>
      </c>
      <c r="C3369" s="191" t="str">
        <f aca="false">M3369</f>
        <v>Metals</v>
      </c>
      <c r="D3369" s="191" t="str">
        <f aca="false">IF(ISNUMBER(FIND("Phy",N3369))=TRUE(),"Physical","Financial")</f>
        <v>Financial</v>
      </c>
      <c r="E3369" s="191" t="n">
        <f aca="false">IF(VLOOKUP(S3369,'DD-Lookup'!$J$6:$L$50,3,FALSE())="Monthly",(YEAR(AC3369)-YEAR(AB3369))*12+MONTH(AC3369)-MONTH(AB3369)+1,(AC3369-AB3369+1))</f>
        <v>1</v>
      </c>
      <c r="F3369" s="220" t="n">
        <f aca="false">E3369*SUM(P3369:Q3369)</f>
        <v>15</v>
      </c>
      <c r="G3369" s="196" t="n">
        <v>1248232</v>
      </c>
      <c r="H3369" s="197" t="n">
        <v>37026.4126157407</v>
      </c>
      <c r="I3369" s="0" t="s">
        <v>616</v>
      </c>
      <c r="M3369" s="0" t="s">
        <v>768</v>
      </c>
      <c r="N3369" s="0" t="s">
        <v>870</v>
      </c>
      <c r="O3369" s="0" t="s">
        <v>871</v>
      </c>
      <c r="P3369" s="198" t="n">
        <v>15</v>
      </c>
      <c r="S3369" s="0" t="s">
        <v>771</v>
      </c>
      <c r="T3369" s="0" t="s">
        <v>772</v>
      </c>
      <c r="U3369" s="200" t="n">
        <v>1515</v>
      </c>
      <c r="V3369" s="0" t="s">
        <v>878</v>
      </c>
      <c r="W3369" s="0" t="s">
        <v>820</v>
      </c>
      <c r="X3369" s="0" t="s">
        <v>775</v>
      </c>
      <c r="Y3369" s="0" t="s">
        <v>776</v>
      </c>
      <c r="Z3369" s="0" t="s">
        <v>777</v>
      </c>
      <c r="AA3369" s="0" t="n">
        <v>2130107</v>
      </c>
    </row>
    <row r="3370" customFormat="false" ht="12.75" hidden="false" customHeight="false" outlineLevel="0" collapsed="false">
      <c r="A3370" s="191" t="str">
        <f aca="false">B3370&amp;" "&amp;C3370&amp;" "&amp;D3370</f>
        <v> Natural Gas Physical</v>
      </c>
      <c r="B3370" s="191" t="str">
        <f aca="false">IF((LEFT(N3370,2)="US"),"US","")</f>
        <v/>
      </c>
      <c r="C3370" s="191" t="str">
        <f aca="false">M3370</f>
        <v>Natural Gas</v>
      </c>
      <c r="D3370" s="191" t="str">
        <f aca="false">IF(ISNUMBER(FIND("Phy",N3370))=TRUE(),"Physical","Financial")</f>
        <v>Physical</v>
      </c>
      <c r="E3370" s="191" t="n">
        <f aca="false">IF(VLOOKUP(S3370,'DD-Lookup'!$J$6:$L$50,3,FALSE())="Monthly",(YEAR(AC3370)-YEAR(AB3370))*12+MONTH(AC3370)-MONTH(AB3370)+1,(AC3370-AB3370+1))</f>
        <v>30</v>
      </c>
      <c r="F3370" s="220" t="n">
        <f aca="false">E3370*SUM(P3370:Q3370)</f>
        <v>150000</v>
      </c>
      <c r="G3370" s="196" t="n">
        <v>1248233</v>
      </c>
      <c r="H3370" s="197" t="n">
        <v>37026.412650463</v>
      </c>
      <c r="I3370" s="0" t="s">
        <v>625</v>
      </c>
      <c r="M3370" s="0" t="s">
        <v>927</v>
      </c>
      <c r="N3370" s="0" t="s">
        <v>1719</v>
      </c>
      <c r="O3370" s="0" t="s">
        <v>2554</v>
      </c>
      <c r="Q3370" s="198" t="n">
        <v>5000</v>
      </c>
      <c r="S3370" s="0" t="s">
        <v>327</v>
      </c>
      <c r="T3370" s="0" t="s">
        <v>1721</v>
      </c>
      <c r="U3370" s="200" t="n">
        <v>6.16</v>
      </c>
      <c r="V3370" s="0" t="s">
        <v>3106</v>
      </c>
      <c r="W3370" s="0" t="s">
        <v>2317</v>
      </c>
      <c r="X3370" s="0" t="s">
        <v>1724</v>
      </c>
      <c r="Y3370" s="0" t="s">
        <v>1376</v>
      </c>
      <c r="Z3370" s="0" t="s">
        <v>646</v>
      </c>
      <c r="AA3370" s="0" t="n">
        <v>790559</v>
      </c>
      <c r="AB3370" s="197" t="n">
        <v>37043.875</v>
      </c>
      <c r="AC3370" s="197" t="n">
        <v>37072.875</v>
      </c>
    </row>
    <row r="3371" customFormat="false" ht="12.75" hidden="false" customHeight="false" outlineLevel="0" collapsed="false">
      <c r="A3371" s="191" t="str">
        <f aca="false">B3371&amp;" "&amp;C3371&amp;" "&amp;D3371</f>
        <v>US Natural Gas Physical</v>
      </c>
      <c r="B3371" s="191" t="str">
        <f aca="false">IF((LEFT(N3371,2)="US"),"US","")</f>
        <v>US</v>
      </c>
      <c r="C3371" s="191" t="str">
        <f aca="false">M3371</f>
        <v>Natural Gas</v>
      </c>
      <c r="D3371" s="191" t="str">
        <f aca="false">IF(ISNUMBER(FIND("Phy",N3371))=TRUE(),"Physical","Financial")</f>
        <v>Physical</v>
      </c>
      <c r="E3371" s="191" t="n">
        <f aca="false">IF(VLOOKUP(S3371,'DD-Lookup'!$J$6:$L$50,3,FALSE())="Monthly",(YEAR(AC3371)-YEAR(AB3371))*12+MONTH(AC3371)-MONTH(AB3371)+1,(AC3371-AB3371+1))</f>
        <v>1</v>
      </c>
      <c r="F3371" s="220" t="n">
        <f aca="false">E3371*SUM(P3371:Q3371)</f>
        <v>10000</v>
      </c>
      <c r="G3371" s="196" t="n">
        <v>1248234</v>
      </c>
      <c r="H3371" s="197" t="n">
        <v>37026.4126967593</v>
      </c>
      <c r="I3371" s="0" t="s">
        <v>1251</v>
      </c>
      <c r="M3371" s="0" t="s">
        <v>927</v>
      </c>
      <c r="N3371" s="0" t="s">
        <v>1371</v>
      </c>
      <c r="O3371" s="0" t="s">
        <v>1372</v>
      </c>
      <c r="Q3371" s="198" t="n">
        <v>10000</v>
      </c>
      <c r="S3371" s="0" t="s">
        <v>1343</v>
      </c>
      <c r="T3371" s="0" t="s">
        <v>772</v>
      </c>
      <c r="U3371" s="200" t="n">
        <v>4.5538</v>
      </c>
      <c r="V3371" s="0" t="s">
        <v>1373</v>
      </c>
      <c r="W3371" s="0" t="s">
        <v>1374</v>
      </c>
      <c r="X3371" s="0" t="s">
        <v>1375</v>
      </c>
      <c r="Y3371" s="0" t="s">
        <v>1376</v>
      </c>
      <c r="Z3371" s="0" t="s">
        <v>573</v>
      </c>
      <c r="AA3371" s="0" t="n">
        <v>790560</v>
      </c>
      <c r="AB3371" s="197" t="n">
        <v>37027.875</v>
      </c>
      <c r="AC3371" s="197" t="n">
        <v>37027.875</v>
      </c>
    </row>
    <row r="3372" customFormat="false" ht="12.75" hidden="false" customHeight="false" outlineLevel="0" collapsed="false">
      <c r="A3372" s="191" t="str">
        <f aca="false">B3372&amp;" "&amp;C3372&amp;" "&amp;D3372</f>
        <v>US Natural Gas Financial</v>
      </c>
      <c r="B3372" s="191" t="str">
        <f aca="false">IF((LEFT(N3372,2)="US"),"US","")</f>
        <v>US</v>
      </c>
      <c r="C3372" s="191" t="str">
        <f aca="false">M3372</f>
        <v>Natural Gas</v>
      </c>
      <c r="D3372" s="191" t="str">
        <f aca="false">IF(ISNUMBER(FIND("Phy",N3372))=TRUE(),"Physical","Financial")</f>
        <v>Financial</v>
      </c>
      <c r="E3372" s="191" t="n">
        <f aca="false">IF(VLOOKUP(S3372,'DD-Lookup'!$J$6:$L$50,3,FALSE())="Monthly",(YEAR(AC3372)-YEAR(AB3372))*12+MONTH(AC3372)-MONTH(AB3372)+1,(AC3372-AB3372+1))</f>
        <v>153</v>
      </c>
      <c r="F3372" s="220" t="n">
        <f aca="false">E3372*SUM(P3372:Q3372)</f>
        <v>765000</v>
      </c>
      <c r="G3372" s="196" t="n">
        <v>1248235</v>
      </c>
      <c r="H3372" s="197" t="n">
        <v>37026.4127199074</v>
      </c>
      <c r="I3372" s="0" t="s">
        <v>1187</v>
      </c>
      <c r="M3372" s="0" t="s">
        <v>927</v>
      </c>
      <c r="N3372" s="0" t="s">
        <v>1341</v>
      </c>
      <c r="O3372" s="0" t="s">
        <v>1526</v>
      </c>
      <c r="Q3372" s="198" t="n">
        <v>5000</v>
      </c>
      <c r="S3372" s="0" t="s">
        <v>1343</v>
      </c>
      <c r="T3372" s="0" t="s">
        <v>772</v>
      </c>
      <c r="U3372" s="200" t="n">
        <v>4.615</v>
      </c>
      <c r="V3372" s="0" t="s">
        <v>3107</v>
      </c>
      <c r="W3372" s="0" t="s">
        <v>1345</v>
      </c>
      <c r="X3372" s="0" t="s">
        <v>1346</v>
      </c>
      <c r="Y3372" s="0" t="s">
        <v>893</v>
      </c>
      <c r="Z3372" s="0" t="s">
        <v>573</v>
      </c>
      <c r="AA3372" s="0" t="s">
        <v>3108</v>
      </c>
      <c r="AB3372" s="197" t="n">
        <v>37043</v>
      </c>
      <c r="AC3372" s="197" t="n">
        <v>37195</v>
      </c>
      <c r="AD3372" s="0" t="n">
        <f aca="false">(AC3372-AB3372+1)*SUM(P3372:Q3372)</f>
        <v>765000</v>
      </c>
    </row>
    <row r="3373" customFormat="false" ht="12.75" hidden="false" customHeight="false" outlineLevel="0" collapsed="false">
      <c r="A3373" s="191" t="str">
        <f aca="false">B3373&amp;" "&amp;C3373&amp;" "&amp;D3373</f>
        <v>US Natural Gas Physical</v>
      </c>
      <c r="B3373" s="191" t="str">
        <f aca="false">IF((LEFT(N3373,2)="US"),"US","")</f>
        <v>US</v>
      </c>
      <c r="C3373" s="191" t="str">
        <f aca="false">M3373</f>
        <v>Natural Gas</v>
      </c>
      <c r="D3373" s="191" t="str">
        <f aca="false">IF(ISNUMBER(FIND("Phy",N3373))=TRUE(),"Physical","Financial")</f>
        <v>Physical</v>
      </c>
      <c r="E3373" s="191" t="n">
        <f aca="false">IF(VLOOKUP(S3373,'DD-Lookup'!$J$6:$L$50,3,FALSE())="Monthly",(YEAR(AC3373)-YEAR(AB3373))*12+MONTH(AC3373)-MONTH(AB3373)+1,(AC3373-AB3373+1))</f>
        <v>1</v>
      </c>
      <c r="F3373" s="220" t="n">
        <f aca="false">E3373*SUM(P3373:Q3373)</f>
        <v>10000</v>
      </c>
      <c r="G3373" s="196" t="n">
        <v>1248236</v>
      </c>
      <c r="H3373" s="197" t="n">
        <v>37026.4128125</v>
      </c>
      <c r="I3373" s="0" t="s">
        <v>1251</v>
      </c>
      <c r="M3373" s="0" t="s">
        <v>927</v>
      </c>
      <c r="N3373" s="0" t="s">
        <v>1371</v>
      </c>
      <c r="O3373" s="0" t="s">
        <v>1372</v>
      </c>
      <c r="Q3373" s="198" t="n">
        <v>10000</v>
      </c>
      <c r="S3373" s="0" t="s">
        <v>1343</v>
      </c>
      <c r="T3373" s="0" t="s">
        <v>772</v>
      </c>
      <c r="U3373" s="200" t="n">
        <v>4.555</v>
      </c>
      <c r="V3373" s="0" t="s">
        <v>1373</v>
      </c>
      <c r="W3373" s="0" t="s">
        <v>1374</v>
      </c>
      <c r="X3373" s="0" t="s">
        <v>1375</v>
      </c>
      <c r="Y3373" s="0" t="s">
        <v>1376</v>
      </c>
      <c r="Z3373" s="0" t="s">
        <v>573</v>
      </c>
      <c r="AA3373" s="0" t="n">
        <v>790562</v>
      </c>
      <c r="AB3373" s="197" t="n">
        <v>37027.875</v>
      </c>
      <c r="AC3373" s="197" t="n">
        <v>37027.875</v>
      </c>
    </row>
    <row r="3374" customFormat="false" ht="12.75" hidden="false" customHeight="false" outlineLevel="0" collapsed="false">
      <c r="A3374" s="191" t="str">
        <f aca="false">B3374&amp;" "&amp;C3374&amp;" "&amp;D3374</f>
        <v>US Crude Financial</v>
      </c>
      <c r="B3374" s="191" t="str">
        <f aca="false">IF((LEFT(N3374,2)="US"),"US","")</f>
        <v>US</v>
      </c>
      <c r="C3374" s="191" t="str">
        <f aca="false">M3374</f>
        <v>Crude</v>
      </c>
      <c r="D3374" s="191" t="str">
        <f aca="false">IF(ISNUMBER(FIND("Phy",N3374))=TRUE(),"Physical","Financial")</f>
        <v>Financial</v>
      </c>
      <c r="E3374" s="191" t="n">
        <f aca="false">IF(VLOOKUP(S3374,'DD-Lookup'!$J$6:$L$50,3,FALSE())="Monthly",(YEAR(AC3374)-YEAR(AB3374))*12+MONTH(AC3374)-MONTH(AB3374)+1,(AC3374-AB3374+1))</f>
        <v>1</v>
      </c>
      <c r="F3374" s="220" t="n">
        <f aca="false">E3374*SUM(P3374:Q3374)</f>
        <v>50000</v>
      </c>
      <c r="G3374" s="196" t="n">
        <v>1248237</v>
      </c>
      <c r="H3374" s="197" t="n">
        <v>37026.4128240741</v>
      </c>
      <c r="I3374" s="0" t="s">
        <v>1137</v>
      </c>
      <c r="M3374" s="0" t="s">
        <v>60</v>
      </c>
      <c r="N3374" s="0" t="s">
        <v>1138</v>
      </c>
      <c r="O3374" s="0" t="s">
        <v>1139</v>
      </c>
      <c r="Q3374" s="198" t="n">
        <v>50000</v>
      </c>
      <c r="S3374" s="0" t="s">
        <v>1140</v>
      </c>
      <c r="T3374" s="0" t="s">
        <v>772</v>
      </c>
      <c r="U3374" s="200" t="n">
        <v>28.76</v>
      </c>
      <c r="V3374" s="0" t="s">
        <v>2367</v>
      </c>
      <c r="W3374" s="0" t="s">
        <v>1142</v>
      </c>
      <c r="X3374" s="0" t="s">
        <v>1143</v>
      </c>
      <c r="Y3374" s="0" t="s">
        <v>893</v>
      </c>
      <c r="Z3374" s="0" t="s">
        <v>573</v>
      </c>
      <c r="AA3374" s="0" t="s">
        <v>3109</v>
      </c>
      <c r="AB3374" s="197" t="n">
        <v>37043</v>
      </c>
      <c r="AC3374" s="197" t="n">
        <v>37072</v>
      </c>
    </row>
    <row r="3375" customFormat="false" ht="12.75" hidden="false" customHeight="false" outlineLevel="0" collapsed="false">
      <c r="A3375" s="191" t="str">
        <f aca="false">B3375&amp;" "&amp;C3375&amp;" "&amp;D3375</f>
        <v> Natural Gas Physical</v>
      </c>
      <c r="B3375" s="191" t="str">
        <f aca="false">IF((LEFT(N3375,2)="US"),"US","")</f>
        <v/>
      </c>
      <c r="C3375" s="191" t="str">
        <f aca="false">M3375</f>
        <v>Natural Gas</v>
      </c>
      <c r="D3375" s="191" t="str">
        <f aca="false">IF(ISNUMBER(FIND("Phy",N3375))=TRUE(),"Physical","Financial")</f>
        <v>Physical</v>
      </c>
      <c r="E3375" s="191" t="n">
        <f aca="false">IF(VLOOKUP(S3375,'DD-Lookup'!$J$6:$L$50,3,FALSE())="Monthly",(YEAR(AC3375)-YEAR(AB3375))*12+MONTH(AC3375)-MONTH(AB3375)+1,(AC3375-AB3375+1))</f>
        <v>30</v>
      </c>
      <c r="F3375" s="220" t="n">
        <f aca="false">E3375*SUM(P3375:Q3375)</f>
        <v>150000</v>
      </c>
      <c r="G3375" s="196" t="n">
        <v>1248238</v>
      </c>
      <c r="H3375" s="197" t="n">
        <v>37026.4128587963</v>
      </c>
      <c r="I3375" s="0" t="s">
        <v>2407</v>
      </c>
      <c r="M3375" s="0" t="s">
        <v>927</v>
      </c>
      <c r="N3375" s="0" t="s">
        <v>1719</v>
      </c>
      <c r="O3375" s="0" t="s">
        <v>2554</v>
      </c>
      <c r="P3375" s="198" t="n">
        <v>5000</v>
      </c>
      <c r="S3375" s="0" t="s">
        <v>327</v>
      </c>
      <c r="T3375" s="0" t="s">
        <v>1721</v>
      </c>
      <c r="U3375" s="200" t="n">
        <v>6.15</v>
      </c>
      <c r="V3375" s="0" t="s">
        <v>2408</v>
      </c>
      <c r="W3375" s="0" t="s">
        <v>2317</v>
      </c>
      <c r="X3375" s="0" t="s">
        <v>1724</v>
      </c>
      <c r="Y3375" s="0" t="s">
        <v>1376</v>
      </c>
      <c r="Z3375" s="0" t="s">
        <v>646</v>
      </c>
      <c r="AA3375" s="0" t="n">
        <v>790563</v>
      </c>
      <c r="AB3375" s="197" t="n">
        <v>37043.875</v>
      </c>
      <c r="AC3375" s="197" t="n">
        <v>37072.875</v>
      </c>
    </row>
    <row r="3376" customFormat="false" ht="12.75" hidden="false" customHeight="false" outlineLevel="0" collapsed="false">
      <c r="A3376" s="191" t="str">
        <f aca="false">B3376&amp;" "&amp;C3376&amp;" "&amp;D3376</f>
        <v>US Power Physical</v>
      </c>
      <c r="B3376" s="191" t="str">
        <f aca="false">IF((LEFT(N3376,2)="US"),"US","")</f>
        <v>US</v>
      </c>
      <c r="C3376" s="191" t="str">
        <f aca="false">M3376</f>
        <v>Power</v>
      </c>
      <c r="D3376" s="191" t="str">
        <f aca="false">IF(ISNUMBER(FIND("Phy",N3376))=TRUE(),"Physical","Financial")</f>
        <v>Physical</v>
      </c>
      <c r="E3376" s="191" t="n">
        <f aca="false">IF(VLOOKUP(S3376,'DD-Lookup'!$J$6:$L$50,3,FALSE())="Monthly",(YEAR(AC3376)-YEAR(AB3376))*12+MONTH(AC3376)-MONTH(AB3376)+1,(AC3376-AB3376+1))</f>
        <v>92</v>
      </c>
      <c r="F3376" s="220" t="n">
        <f aca="false">E3376*SUM(P3376:Q3376)</f>
        <v>2300</v>
      </c>
      <c r="G3376" s="196" t="n">
        <v>1248239</v>
      </c>
      <c r="H3376" s="197" t="n">
        <v>37026.4128703704</v>
      </c>
      <c r="I3376" s="0" t="s">
        <v>1187</v>
      </c>
      <c r="M3376" s="0" t="s">
        <v>72</v>
      </c>
      <c r="N3376" s="0" t="s">
        <v>1741</v>
      </c>
      <c r="O3376" s="0" t="s">
        <v>2258</v>
      </c>
      <c r="P3376" s="198" t="n">
        <v>25</v>
      </c>
      <c r="S3376" s="0" t="s">
        <v>781</v>
      </c>
      <c r="T3376" s="0" t="s">
        <v>772</v>
      </c>
      <c r="U3376" s="200" t="n">
        <v>335</v>
      </c>
      <c r="V3376" s="0" t="s">
        <v>3110</v>
      </c>
      <c r="W3376" s="0" t="s">
        <v>2223</v>
      </c>
      <c r="X3376" s="0" t="s">
        <v>2224</v>
      </c>
      <c r="Y3376" s="0" t="s">
        <v>1167</v>
      </c>
      <c r="Z3376" s="0" t="s">
        <v>628</v>
      </c>
      <c r="AA3376" s="0" t="n">
        <v>611317.1</v>
      </c>
      <c r="AB3376" s="197" t="n">
        <v>37073.7013888889</v>
      </c>
      <c r="AC3376" s="197" t="n">
        <v>37164.7013888889</v>
      </c>
    </row>
    <row r="3377" customFormat="false" ht="12.75" hidden="false" customHeight="false" outlineLevel="0" collapsed="false">
      <c r="A3377" s="191" t="str">
        <f aca="false">B3377&amp;" "&amp;C3377&amp;" "&amp;D3377</f>
        <v> Natural Gas Physical</v>
      </c>
      <c r="B3377" s="191" t="str">
        <f aca="false">IF((LEFT(N3377,2)="US"),"US","")</f>
        <v/>
      </c>
      <c r="C3377" s="191" t="str">
        <f aca="false">M3377</f>
        <v>Natural Gas</v>
      </c>
      <c r="D3377" s="191" t="str">
        <f aca="false">IF(ISNUMBER(FIND("Phy",N3377))=TRUE(),"Physical","Financial")</f>
        <v>Physical</v>
      </c>
      <c r="E3377" s="191" t="n">
        <f aca="false">IF(VLOOKUP(S3377,'DD-Lookup'!$J$6:$L$50,3,FALSE())="Monthly",(YEAR(AC3377)-YEAR(AB3377))*12+MONTH(AC3377)-MONTH(AB3377)+1,(AC3377-AB3377+1))</f>
        <v>1</v>
      </c>
      <c r="F3377" s="220" t="n">
        <f aca="false">E3377*SUM(P3377:Q3377)</f>
        <v>10000</v>
      </c>
      <c r="G3377" s="196" t="n">
        <v>1248240</v>
      </c>
      <c r="H3377" s="197" t="n">
        <v>37026.4128935185</v>
      </c>
      <c r="I3377" s="0" t="s">
        <v>2150</v>
      </c>
      <c r="M3377" s="0" t="s">
        <v>927</v>
      </c>
      <c r="N3377" s="0" t="s">
        <v>1719</v>
      </c>
      <c r="O3377" s="0" t="s">
        <v>1720</v>
      </c>
      <c r="P3377" s="198" t="n">
        <v>10000</v>
      </c>
      <c r="S3377" s="0" t="s">
        <v>327</v>
      </c>
      <c r="T3377" s="0" t="s">
        <v>1721</v>
      </c>
      <c r="U3377" s="200" t="n">
        <v>6.04</v>
      </c>
      <c r="V3377" s="0" t="s">
        <v>2301</v>
      </c>
      <c r="W3377" s="0" t="s">
        <v>1723</v>
      </c>
      <c r="X3377" s="0" t="s">
        <v>1724</v>
      </c>
      <c r="Y3377" s="0" t="s">
        <v>1376</v>
      </c>
      <c r="Z3377" s="0" t="s">
        <v>646</v>
      </c>
      <c r="AA3377" s="0" t="n">
        <v>790564</v>
      </c>
      <c r="AB3377" s="197" t="n">
        <v>37026.875</v>
      </c>
      <c r="AC3377" s="197" t="n">
        <v>37026.875</v>
      </c>
    </row>
    <row r="3378" customFormat="false" ht="12.75" hidden="false" customHeight="false" outlineLevel="0" collapsed="false">
      <c r="A3378" s="191" t="str">
        <f aca="false">B3378&amp;" "&amp;C3378&amp;" "&amp;D3378</f>
        <v> Natural Gas Physical</v>
      </c>
      <c r="B3378" s="191" t="str">
        <f aca="false">IF((LEFT(N3378,2)="US"),"US","")</f>
        <v/>
      </c>
      <c r="C3378" s="191" t="str">
        <f aca="false">M3378</f>
        <v>Natural Gas</v>
      </c>
      <c r="D3378" s="191" t="str">
        <f aca="false">IF(ISNUMBER(FIND("Phy",N3378))=TRUE(),"Physical","Financial")</f>
        <v>Physical</v>
      </c>
      <c r="E3378" s="191" t="n">
        <f aca="false">IF(VLOOKUP(S3378,'DD-Lookup'!$J$6:$L$50,3,FALSE())="Monthly",(YEAR(AC3378)-YEAR(AB3378))*12+MONTH(AC3378)-MONTH(AB3378)+1,(AC3378-AB3378+1))</f>
        <v>1</v>
      </c>
      <c r="F3378" s="220" t="n">
        <f aca="false">E3378*SUM(P3378:Q3378)</f>
        <v>10000</v>
      </c>
      <c r="G3378" s="196" t="n">
        <v>1248241</v>
      </c>
      <c r="H3378" s="197" t="n">
        <v>37026.4129050926</v>
      </c>
      <c r="I3378" s="0" t="s">
        <v>3111</v>
      </c>
      <c r="M3378" s="0" t="s">
        <v>927</v>
      </c>
      <c r="N3378" s="0" t="s">
        <v>1719</v>
      </c>
      <c r="O3378" s="0" t="s">
        <v>1720</v>
      </c>
      <c r="Q3378" s="198" t="n">
        <v>10000</v>
      </c>
      <c r="S3378" s="0" t="s">
        <v>327</v>
      </c>
      <c r="T3378" s="0" t="s">
        <v>1721</v>
      </c>
      <c r="U3378" s="200" t="n">
        <v>6.045</v>
      </c>
      <c r="V3378" s="0" t="s">
        <v>3112</v>
      </c>
      <c r="W3378" s="0" t="s">
        <v>1723</v>
      </c>
      <c r="X3378" s="0" t="s">
        <v>1724</v>
      </c>
      <c r="Y3378" s="0" t="s">
        <v>1376</v>
      </c>
      <c r="Z3378" s="0" t="s">
        <v>646</v>
      </c>
      <c r="AA3378" s="0" t="n">
        <v>790565</v>
      </c>
      <c r="AB3378" s="197" t="n">
        <v>37026.875</v>
      </c>
      <c r="AC3378" s="197" t="n">
        <v>37026.875</v>
      </c>
    </row>
    <row r="3379" customFormat="false" ht="12.75" hidden="false" customHeight="false" outlineLevel="0" collapsed="false">
      <c r="A3379" s="191" t="str">
        <f aca="false">B3379&amp;" "&amp;C3379&amp;" "&amp;D3379</f>
        <v> Natural Gas Physical</v>
      </c>
      <c r="B3379" s="191" t="str">
        <f aca="false">IF((LEFT(N3379,2)="US"),"US","")</f>
        <v/>
      </c>
      <c r="C3379" s="191" t="str">
        <f aca="false">M3379</f>
        <v>Natural Gas</v>
      </c>
      <c r="D3379" s="191" t="str">
        <f aca="false">IF(ISNUMBER(FIND("Phy",N3379))=TRUE(),"Physical","Financial")</f>
        <v>Physical</v>
      </c>
      <c r="E3379" s="191" t="n">
        <f aca="false">IF(VLOOKUP(S3379,'DD-Lookup'!$J$6:$L$50,3,FALSE())="Monthly",(YEAR(AC3379)-YEAR(AB3379))*12+MONTH(AC3379)-MONTH(AB3379)+1,(AC3379-AB3379+1))</f>
        <v>30</v>
      </c>
      <c r="F3379" s="220" t="n">
        <f aca="false">E3379*SUM(P3379:Q3379)</f>
        <v>150000</v>
      </c>
      <c r="G3379" s="196" t="n">
        <v>1248245</v>
      </c>
      <c r="H3379" s="197" t="n">
        <v>37026.4132523148</v>
      </c>
      <c r="I3379" s="0" t="s">
        <v>2262</v>
      </c>
      <c r="M3379" s="0" t="s">
        <v>927</v>
      </c>
      <c r="N3379" s="0" t="s">
        <v>1719</v>
      </c>
      <c r="O3379" s="0" t="s">
        <v>2554</v>
      </c>
      <c r="P3379" s="198" t="n">
        <v>5000</v>
      </c>
      <c r="S3379" s="0" t="s">
        <v>327</v>
      </c>
      <c r="T3379" s="0" t="s">
        <v>1721</v>
      </c>
      <c r="U3379" s="200" t="n">
        <v>6.15</v>
      </c>
      <c r="V3379" s="0" t="s">
        <v>3113</v>
      </c>
      <c r="W3379" s="0" t="s">
        <v>2317</v>
      </c>
      <c r="X3379" s="0" t="s">
        <v>1724</v>
      </c>
      <c r="Y3379" s="0" t="s">
        <v>1376</v>
      </c>
      <c r="Z3379" s="0" t="s">
        <v>646</v>
      </c>
      <c r="AA3379" s="0" t="n">
        <v>790568</v>
      </c>
      <c r="AB3379" s="197" t="n">
        <v>37043.875</v>
      </c>
      <c r="AC3379" s="197" t="n">
        <v>37072.875</v>
      </c>
    </row>
    <row r="3380" customFormat="false" ht="12.75" hidden="false" customHeight="false" outlineLevel="0" collapsed="false">
      <c r="A3380" s="191" t="str">
        <f aca="false">B3380&amp;" "&amp;C3380&amp;" "&amp;D3380</f>
        <v>US Crude Financial</v>
      </c>
      <c r="B3380" s="191" t="str">
        <f aca="false">IF((LEFT(N3380,2)="US"),"US","")</f>
        <v>US</v>
      </c>
      <c r="C3380" s="191" t="str">
        <f aca="false">M3380</f>
        <v>Crude</v>
      </c>
      <c r="D3380" s="191" t="str">
        <f aca="false">IF(ISNUMBER(FIND("Phy",N3380))=TRUE(),"Physical","Financial")</f>
        <v>Financial</v>
      </c>
      <c r="E3380" s="191" t="n">
        <f aca="false">IF(VLOOKUP(S3380,'DD-Lookup'!$J$6:$L$50,3,FALSE())="Monthly",(YEAR(AC3380)-YEAR(AB3380))*12+MONTH(AC3380)-MONTH(AB3380)+1,(AC3380-AB3380+1))</f>
        <v>1</v>
      </c>
      <c r="F3380" s="220" t="n">
        <f aca="false">E3380*SUM(P3380:Q3380)</f>
        <v>25000</v>
      </c>
      <c r="G3380" s="196" t="n">
        <v>1248246</v>
      </c>
      <c r="H3380" s="197" t="n">
        <v>37026.413287037</v>
      </c>
      <c r="I3380" s="0" t="s">
        <v>1340</v>
      </c>
      <c r="M3380" s="0" t="s">
        <v>60</v>
      </c>
      <c r="N3380" s="0" t="s">
        <v>2490</v>
      </c>
      <c r="O3380" s="0" t="s">
        <v>2491</v>
      </c>
      <c r="Q3380" s="198" t="n">
        <v>25000</v>
      </c>
      <c r="S3380" s="0" t="s">
        <v>889</v>
      </c>
      <c r="T3380" s="0" t="s">
        <v>772</v>
      </c>
      <c r="U3380" s="200" t="n">
        <v>-0.03</v>
      </c>
      <c r="V3380" s="0" t="s">
        <v>2361</v>
      </c>
      <c r="W3380" s="0" t="s">
        <v>2492</v>
      </c>
      <c r="X3380" s="0" t="s">
        <v>2493</v>
      </c>
      <c r="Y3380" s="0" t="s">
        <v>893</v>
      </c>
      <c r="Z3380" s="0" t="s">
        <v>573</v>
      </c>
      <c r="AA3380" s="0" t="s">
        <v>3114</v>
      </c>
      <c r="AB3380" s="197" t="n">
        <v>37073</v>
      </c>
      <c r="AC3380" s="197" t="n">
        <v>37103</v>
      </c>
    </row>
    <row r="3381" customFormat="false" ht="12.75" hidden="false" customHeight="false" outlineLevel="0" collapsed="false">
      <c r="A3381" s="191" t="str">
        <f aca="false">B3381&amp;" "&amp;C3381&amp;" "&amp;D3381</f>
        <v>US Natural Gas Physical</v>
      </c>
      <c r="B3381" s="191" t="str">
        <f aca="false">IF((LEFT(N3381,2)="US"),"US","")</f>
        <v>US</v>
      </c>
      <c r="C3381" s="191" t="str">
        <f aca="false">M3381</f>
        <v>Natural Gas</v>
      </c>
      <c r="D3381" s="191" t="str">
        <f aca="false">IF(ISNUMBER(FIND("Phy",N3381))=TRUE(),"Physical","Financial")</f>
        <v>Physical</v>
      </c>
      <c r="E3381" s="191" t="n">
        <f aca="false">IF(VLOOKUP(S3381,'DD-Lookup'!$J$6:$L$50,3,FALSE())="Monthly",(YEAR(AC3381)-YEAR(AB3381))*12+MONTH(AC3381)-MONTH(AB3381)+1,(AC3381-AB3381+1))</f>
        <v>1</v>
      </c>
      <c r="F3381" s="220" t="n">
        <f aca="false">E3381*SUM(P3381:Q3381)</f>
        <v>449</v>
      </c>
      <c r="G3381" s="196" t="n">
        <v>1248247</v>
      </c>
      <c r="H3381" s="197" t="n">
        <v>37026.413287037</v>
      </c>
      <c r="I3381" s="0" t="s">
        <v>1251</v>
      </c>
      <c r="M3381" s="0" t="s">
        <v>927</v>
      </c>
      <c r="N3381" s="0" t="s">
        <v>1371</v>
      </c>
      <c r="O3381" s="0" t="s">
        <v>1680</v>
      </c>
      <c r="P3381" s="198" t="n">
        <v>449</v>
      </c>
      <c r="S3381" s="0" t="s">
        <v>1343</v>
      </c>
      <c r="T3381" s="0" t="s">
        <v>772</v>
      </c>
      <c r="U3381" s="200" t="n">
        <v>4.3425</v>
      </c>
      <c r="V3381" s="0" t="s">
        <v>1937</v>
      </c>
      <c r="W3381" s="0" t="s">
        <v>1682</v>
      </c>
      <c r="X3381" s="0" t="s">
        <v>1683</v>
      </c>
      <c r="Y3381" s="0" t="s">
        <v>1376</v>
      </c>
      <c r="Z3381" s="0" t="s">
        <v>573</v>
      </c>
      <c r="AA3381" s="0" t="n">
        <v>790569</v>
      </c>
      <c r="AB3381" s="197" t="n">
        <v>37027.875</v>
      </c>
      <c r="AC3381" s="197" t="n">
        <v>37027.875</v>
      </c>
    </row>
    <row r="3382" customFormat="false" ht="12.75" hidden="false" customHeight="false" outlineLevel="0" collapsed="false">
      <c r="A3382" s="191" t="str">
        <f aca="false">B3382&amp;" "&amp;C3382&amp;" "&amp;D3382</f>
        <v>US Natural Gas Financial</v>
      </c>
      <c r="B3382" s="191" t="str">
        <f aca="false">IF((LEFT(N3382,2)="US"),"US","")</f>
        <v>US</v>
      </c>
      <c r="C3382" s="191" t="str">
        <f aca="false">M3382</f>
        <v>Natural Gas</v>
      </c>
      <c r="D3382" s="191" t="str">
        <f aca="false">IF(ISNUMBER(FIND("Phy",N3382))=TRUE(),"Physical","Financial")</f>
        <v>Financial</v>
      </c>
      <c r="E3382" s="191" t="n">
        <f aca="false">IF(VLOOKUP(S3382,'DD-Lookup'!$J$6:$L$50,3,FALSE())="Monthly",(YEAR(AC3382)-YEAR(AB3382))*12+MONTH(AC3382)-MONTH(AB3382)+1,(AC3382-AB3382+1))</f>
        <v>30</v>
      </c>
      <c r="F3382" s="220" t="n">
        <f aca="false">E3382*SUM(P3382:Q3382)</f>
        <v>75000</v>
      </c>
      <c r="G3382" s="196" t="n">
        <v>1248248</v>
      </c>
      <c r="H3382" s="197" t="n">
        <v>37026.4132986111</v>
      </c>
      <c r="I3382" s="0" t="s">
        <v>1340</v>
      </c>
      <c r="M3382" s="0" t="s">
        <v>927</v>
      </c>
      <c r="N3382" s="0" t="s">
        <v>1341</v>
      </c>
      <c r="O3382" s="0" t="s">
        <v>1342</v>
      </c>
      <c r="P3382" s="198" t="n">
        <v>2500</v>
      </c>
      <c r="S3382" s="0" t="s">
        <v>1343</v>
      </c>
      <c r="T3382" s="0" t="s">
        <v>772</v>
      </c>
      <c r="U3382" s="200" t="n">
        <v>4.51</v>
      </c>
      <c r="V3382" s="0" t="s">
        <v>3115</v>
      </c>
      <c r="W3382" s="0" t="s">
        <v>1345</v>
      </c>
      <c r="X3382" s="0" t="s">
        <v>1346</v>
      </c>
      <c r="Y3382" s="0" t="s">
        <v>893</v>
      </c>
      <c r="Z3382" s="0" t="s">
        <v>573</v>
      </c>
      <c r="AA3382" s="0" t="s">
        <v>3116</v>
      </c>
      <c r="AB3382" s="197" t="n">
        <v>37043.875</v>
      </c>
      <c r="AC3382" s="197" t="n">
        <v>37072.875</v>
      </c>
      <c r="AD3382" s="0" t="n">
        <f aca="false">(AC3382-AB3382+1)*SUM(P3382:Q3382)</f>
        <v>75000</v>
      </c>
    </row>
    <row r="3383" customFormat="false" ht="12.75" hidden="false" customHeight="false" outlineLevel="0" collapsed="false">
      <c r="A3383" s="191" t="str">
        <f aca="false">B3383&amp;" "&amp;C3383&amp;" "&amp;D3383</f>
        <v> Natural Gas Physical</v>
      </c>
      <c r="B3383" s="191" t="str">
        <f aca="false">IF((LEFT(N3383,2)="US"),"US","")</f>
        <v/>
      </c>
      <c r="C3383" s="191" t="str">
        <f aca="false">M3383</f>
        <v>Natural Gas</v>
      </c>
      <c r="D3383" s="191" t="str">
        <f aca="false">IF(ISNUMBER(FIND("Phy",N3383))=TRUE(),"Physical","Financial")</f>
        <v>Physical</v>
      </c>
      <c r="E3383" s="191" t="n">
        <f aca="false">IF(VLOOKUP(S3383,'DD-Lookup'!$J$6:$L$50,3,FALSE())="Monthly",(YEAR(AC3383)-YEAR(AB3383))*12+MONTH(AC3383)-MONTH(AB3383)+1,(AC3383-AB3383+1))</f>
        <v>1</v>
      </c>
      <c r="F3383" s="220" t="n">
        <f aca="false">E3383*SUM(P3383:Q3383)</f>
        <v>5000</v>
      </c>
      <c r="G3383" s="196" t="n">
        <v>1248249</v>
      </c>
      <c r="H3383" s="197" t="n">
        <v>37026.4132986111</v>
      </c>
      <c r="I3383" s="0" t="s">
        <v>2262</v>
      </c>
      <c r="M3383" s="0" t="s">
        <v>927</v>
      </c>
      <c r="N3383" s="0" t="s">
        <v>1719</v>
      </c>
      <c r="O3383" s="0" t="s">
        <v>2300</v>
      </c>
      <c r="Q3383" s="198" t="n">
        <v>5000</v>
      </c>
      <c r="S3383" s="0" t="s">
        <v>327</v>
      </c>
      <c r="T3383" s="0" t="s">
        <v>1721</v>
      </c>
      <c r="U3383" s="200" t="n">
        <v>6.08</v>
      </c>
      <c r="V3383" s="0" t="s">
        <v>2426</v>
      </c>
      <c r="W3383" s="0" t="s">
        <v>1723</v>
      </c>
      <c r="X3383" s="0" t="s">
        <v>1724</v>
      </c>
      <c r="Y3383" s="0" t="s">
        <v>1376</v>
      </c>
      <c r="Z3383" s="0" t="s">
        <v>646</v>
      </c>
      <c r="AA3383" s="0" t="n">
        <v>790570</v>
      </c>
      <c r="AB3383" s="197" t="n">
        <v>37027.875</v>
      </c>
      <c r="AC3383" s="197" t="n">
        <v>37027.875</v>
      </c>
    </row>
    <row r="3384" customFormat="false" ht="12.75" hidden="false" customHeight="false" outlineLevel="0" collapsed="false">
      <c r="A3384" s="191" t="str">
        <f aca="false">B3384&amp;" "&amp;C3384&amp;" "&amp;D3384</f>
        <v>US Natural Gas Physical</v>
      </c>
      <c r="B3384" s="191" t="str">
        <f aca="false">IF((LEFT(N3384,2)="US"),"US","")</f>
        <v>US</v>
      </c>
      <c r="C3384" s="191" t="str">
        <f aca="false">M3384</f>
        <v>Natural Gas</v>
      </c>
      <c r="D3384" s="191" t="str">
        <f aca="false">IF(ISNUMBER(FIND("Phy",N3384))=TRUE(),"Physical","Financial")</f>
        <v>Physical</v>
      </c>
      <c r="E3384" s="191" t="n">
        <f aca="false">IF(VLOOKUP(S3384,'DD-Lookup'!$J$6:$L$50,3,FALSE())="Monthly",(YEAR(AC3384)-YEAR(AB3384))*12+MONTH(AC3384)-MONTH(AB3384)+1,(AC3384-AB3384+1))</f>
        <v>1</v>
      </c>
      <c r="F3384" s="220" t="n">
        <f aca="false">E3384*SUM(P3384:Q3384)</f>
        <v>10000</v>
      </c>
      <c r="G3384" s="196" t="n">
        <v>1248250</v>
      </c>
      <c r="H3384" s="197" t="n">
        <v>37026.4133449074</v>
      </c>
      <c r="I3384" s="0" t="s">
        <v>1929</v>
      </c>
      <c r="M3384" s="0" t="s">
        <v>927</v>
      </c>
      <c r="N3384" s="0" t="s">
        <v>1371</v>
      </c>
      <c r="O3384" s="0" t="s">
        <v>2095</v>
      </c>
      <c r="P3384" s="198" t="n">
        <v>10000</v>
      </c>
      <c r="S3384" s="0" t="s">
        <v>1343</v>
      </c>
      <c r="T3384" s="0" t="s">
        <v>772</v>
      </c>
      <c r="U3384" s="200" t="n">
        <v>4.705</v>
      </c>
      <c r="V3384" s="0" t="s">
        <v>2261</v>
      </c>
      <c r="W3384" s="0" t="s">
        <v>1587</v>
      </c>
      <c r="X3384" s="0" t="s">
        <v>1588</v>
      </c>
      <c r="Y3384" s="0" t="s">
        <v>1376</v>
      </c>
      <c r="Z3384" s="0" t="s">
        <v>573</v>
      </c>
      <c r="AA3384" s="0" t="n">
        <v>790571</v>
      </c>
      <c r="AB3384" s="197" t="n">
        <v>37027.875</v>
      </c>
      <c r="AC3384" s="197" t="n">
        <v>37027.875</v>
      </c>
    </row>
    <row r="3385" customFormat="false" ht="12.75" hidden="false" customHeight="false" outlineLevel="0" collapsed="false">
      <c r="A3385" s="191" t="str">
        <f aca="false">B3385&amp;" "&amp;C3385&amp;" "&amp;D3385</f>
        <v>US Natural Gas Financial</v>
      </c>
      <c r="B3385" s="191" t="str">
        <f aca="false">IF((LEFT(N3385,2)="US"),"US","")</f>
        <v>US</v>
      </c>
      <c r="C3385" s="191" t="str">
        <f aca="false">M3385</f>
        <v>Natural Gas</v>
      </c>
      <c r="D3385" s="191" t="str">
        <f aca="false">IF(ISNUMBER(FIND("Phy",N3385))=TRUE(),"Physical","Financial")</f>
        <v>Financial</v>
      </c>
      <c r="E3385" s="191" t="n">
        <f aca="false">IF(VLOOKUP(S3385,'DD-Lookup'!$J$6:$L$50,3,FALSE())="Monthly",(YEAR(AC3385)-YEAR(AB3385))*12+MONTH(AC3385)-MONTH(AB3385)+1,(AC3385-AB3385+1))</f>
        <v>30</v>
      </c>
      <c r="F3385" s="220" t="n">
        <f aca="false">E3385*SUM(P3385:Q3385)</f>
        <v>150000</v>
      </c>
      <c r="G3385" s="196" t="n">
        <v>1248251</v>
      </c>
      <c r="H3385" s="197" t="n">
        <v>37026.4134259259</v>
      </c>
      <c r="I3385" s="0" t="s">
        <v>616</v>
      </c>
      <c r="M3385" s="0" t="s">
        <v>927</v>
      </c>
      <c r="N3385" s="0" t="s">
        <v>1341</v>
      </c>
      <c r="O3385" s="0" t="s">
        <v>1828</v>
      </c>
      <c r="Q3385" s="198" t="n">
        <v>5000</v>
      </c>
      <c r="S3385" s="0" t="s">
        <v>1343</v>
      </c>
      <c r="T3385" s="0" t="s">
        <v>772</v>
      </c>
      <c r="U3385" s="200" t="n">
        <v>4.95</v>
      </c>
      <c r="V3385" s="0" t="s">
        <v>1988</v>
      </c>
      <c r="W3385" s="0" t="s">
        <v>1635</v>
      </c>
      <c r="X3385" s="0" t="s">
        <v>1829</v>
      </c>
      <c r="Y3385" s="0" t="s">
        <v>893</v>
      </c>
      <c r="Z3385" s="0" t="s">
        <v>573</v>
      </c>
      <c r="AA3385" s="0" t="s">
        <v>3117</v>
      </c>
      <c r="AB3385" s="197" t="n">
        <v>37043.875</v>
      </c>
      <c r="AC3385" s="197" t="n">
        <v>37072.875</v>
      </c>
      <c r="AD3385" s="0" t="n">
        <f aca="false">(AC3385-AB3385+1)*SUM(P3385:Q3385)</f>
        <v>150000</v>
      </c>
    </row>
    <row r="3386" customFormat="false" ht="12.75" hidden="false" customHeight="false" outlineLevel="0" collapsed="false">
      <c r="A3386" s="191" t="str">
        <f aca="false">B3386&amp;" "&amp;C3386&amp;" "&amp;D3386</f>
        <v>US Natural Gas Physical</v>
      </c>
      <c r="B3386" s="191" t="str">
        <f aca="false">IF((LEFT(N3386,2)="US"),"US","")</f>
        <v>US</v>
      </c>
      <c r="C3386" s="191" t="str">
        <f aca="false">M3386</f>
        <v>Natural Gas</v>
      </c>
      <c r="D3386" s="191" t="str">
        <f aca="false">IF(ISNUMBER(FIND("Phy",N3386))=TRUE(),"Physical","Financial")</f>
        <v>Physical</v>
      </c>
      <c r="E3386" s="191" t="n">
        <f aca="false">IF(VLOOKUP(S3386,'DD-Lookup'!$J$6:$L$50,3,FALSE())="Monthly",(YEAR(AC3386)-YEAR(AB3386))*12+MONTH(AC3386)-MONTH(AB3386)+1,(AC3386-AB3386+1))</f>
        <v>1</v>
      </c>
      <c r="F3386" s="220" t="n">
        <f aca="false">E3386*SUM(P3386:Q3386)</f>
        <v>5000</v>
      </c>
      <c r="G3386" s="196" t="n">
        <v>1248253</v>
      </c>
      <c r="H3386" s="197" t="n">
        <v>37026.4136342593</v>
      </c>
      <c r="I3386" s="0" t="s">
        <v>1687</v>
      </c>
      <c r="M3386" s="0" t="s">
        <v>927</v>
      </c>
      <c r="N3386" s="0" t="s">
        <v>1371</v>
      </c>
      <c r="O3386" s="0" t="s">
        <v>1665</v>
      </c>
      <c r="Q3386" s="198" t="n">
        <v>5000</v>
      </c>
      <c r="S3386" s="0" t="s">
        <v>1343</v>
      </c>
      <c r="T3386" s="0" t="s">
        <v>772</v>
      </c>
      <c r="U3386" s="200" t="n">
        <v>4.89</v>
      </c>
      <c r="V3386" s="0" t="s">
        <v>1688</v>
      </c>
      <c r="W3386" s="0" t="s">
        <v>1635</v>
      </c>
      <c r="X3386" s="0" t="s">
        <v>1636</v>
      </c>
      <c r="Y3386" s="0" t="s">
        <v>1376</v>
      </c>
      <c r="Z3386" s="0" t="s">
        <v>573</v>
      </c>
      <c r="AA3386" s="0" t="n">
        <v>790572</v>
      </c>
      <c r="AB3386" s="197" t="n">
        <v>37027.875</v>
      </c>
      <c r="AC3386" s="197" t="n">
        <v>37027.875</v>
      </c>
    </row>
    <row r="3387" customFormat="false" ht="12.75" hidden="false" customHeight="false" outlineLevel="0" collapsed="false">
      <c r="A3387" s="191" t="str">
        <f aca="false">B3387&amp;" "&amp;C3387&amp;" "&amp;D3387</f>
        <v>US Natural Gas Physical</v>
      </c>
      <c r="B3387" s="191" t="str">
        <f aca="false">IF((LEFT(N3387,2)="US"),"US","")</f>
        <v>US</v>
      </c>
      <c r="C3387" s="191" t="str">
        <f aca="false">M3387</f>
        <v>Natural Gas</v>
      </c>
      <c r="D3387" s="191" t="str">
        <f aca="false">IF(ISNUMBER(FIND("Phy",N3387))=TRUE(),"Physical","Financial")</f>
        <v>Physical</v>
      </c>
      <c r="E3387" s="191" t="n">
        <f aca="false">IF(VLOOKUP(S3387,'DD-Lookup'!$J$6:$L$50,3,FALSE())="Monthly",(YEAR(AC3387)-YEAR(AB3387))*12+MONTH(AC3387)-MONTH(AB3387)+1,(AC3387-AB3387+1))</f>
        <v>1</v>
      </c>
      <c r="F3387" s="220" t="n">
        <f aca="false">E3387*SUM(P3387:Q3387)</f>
        <v>700</v>
      </c>
      <c r="G3387" s="196" t="n">
        <v>1248254</v>
      </c>
      <c r="H3387" s="197" t="n">
        <v>37026.4136574074</v>
      </c>
      <c r="I3387" s="0" t="s">
        <v>1770</v>
      </c>
      <c r="M3387" s="0" t="s">
        <v>927</v>
      </c>
      <c r="N3387" s="0" t="s">
        <v>1371</v>
      </c>
      <c r="O3387" s="0" t="s">
        <v>1680</v>
      </c>
      <c r="Q3387" s="198" t="n">
        <v>700</v>
      </c>
      <c r="S3387" s="0" t="s">
        <v>1343</v>
      </c>
      <c r="T3387" s="0" t="s">
        <v>772</v>
      </c>
      <c r="U3387" s="200" t="n">
        <v>4.3625</v>
      </c>
      <c r="V3387" s="0" t="s">
        <v>1843</v>
      </c>
      <c r="W3387" s="0" t="s">
        <v>1682</v>
      </c>
      <c r="X3387" s="0" t="s">
        <v>1683</v>
      </c>
      <c r="Y3387" s="0" t="s">
        <v>1376</v>
      </c>
      <c r="Z3387" s="0" t="s">
        <v>573</v>
      </c>
      <c r="AA3387" s="0" t="n">
        <v>790573</v>
      </c>
      <c r="AB3387" s="197" t="n">
        <v>37027.875</v>
      </c>
      <c r="AC3387" s="197" t="n">
        <v>37027.875</v>
      </c>
    </row>
    <row r="3388" customFormat="false" ht="12.75" hidden="false" customHeight="false" outlineLevel="0" collapsed="false">
      <c r="A3388" s="191" t="str">
        <f aca="false">B3388&amp;" "&amp;C3388&amp;" "&amp;D3388</f>
        <v>US Oil Products Financial</v>
      </c>
      <c r="B3388" s="191" t="str">
        <f aca="false">IF((LEFT(N3388,2)="US"),"US","")</f>
        <v>US</v>
      </c>
      <c r="C3388" s="191" t="str">
        <f aca="false">M3388</f>
        <v>Oil Products</v>
      </c>
      <c r="D3388" s="191" t="str">
        <f aca="false">IF(ISNUMBER(FIND("Phy",N3388))=TRUE(),"Physical","Financial")</f>
        <v>Financial</v>
      </c>
      <c r="E3388" s="191" t="n">
        <f aca="false">IF(VLOOKUP(S3388,'DD-Lookup'!$J$6:$L$50,3,FALSE())="Monthly",(YEAR(AC3388)-YEAR(AB3388))*12+MONTH(AC3388)-MONTH(AB3388)+1,(AC3388-AB3388+1))</f>
        <v>1</v>
      </c>
      <c r="F3388" s="220" t="n">
        <f aca="false">E3388*SUM(P3388:Q3388)</f>
        <v>15000</v>
      </c>
      <c r="G3388" s="196" t="n">
        <v>1248255</v>
      </c>
      <c r="H3388" s="197" t="n">
        <v>37026.4137152778</v>
      </c>
      <c r="I3388" s="0" t="s">
        <v>1137</v>
      </c>
      <c r="M3388" s="0" t="s">
        <v>886</v>
      </c>
      <c r="N3388" s="0" t="s">
        <v>2690</v>
      </c>
      <c r="O3388" s="0" t="s">
        <v>2691</v>
      </c>
      <c r="Q3388" s="198" t="n">
        <v>15000</v>
      </c>
      <c r="S3388" s="0" t="s">
        <v>2603</v>
      </c>
      <c r="T3388" s="0" t="s">
        <v>772</v>
      </c>
      <c r="U3388" s="200" t="n">
        <v>99.35</v>
      </c>
      <c r="V3388" s="0" t="s">
        <v>2367</v>
      </c>
      <c r="W3388" s="0" t="s">
        <v>2692</v>
      </c>
      <c r="X3388" s="0" t="s">
        <v>2693</v>
      </c>
      <c r="Y3388" s="0" t="s">
        <v>893</v>
      </c>
      <c r="Z3388" s="0" t="s">
        <v>573</v>
      </c>
      <c r="AA3388" s="0" t="s">
        <v>3118</v>
      </c>
      <c r="AB3388" s="197" t="n">
        <v>37043.875</v>
      </c>
      <c r="AC3388" s="197" t="n">
        <v>37072.875</v>
      </c>
      <c r="AE3388" s="121" t="n">
        <f aca="false">IF(S3388="Gallon",F3388/42,F3388)</f>
        <v>357.142857142857</v>
      </c>
    </row>
    <row r="3389" customFormat="false" ht="12.75" hidden="false" customHeight="false" outlineLevel="0" collapsed="false">
      <c r="A3389" s="191" t="str">
        <f aca="false">B3389&amp;" "&amp;C3389&amp;" "&amp;D3389</f>
        <v>US Oil Products Financial</v>
      </c>
      <c r="B3389" s="191" t="str">
        <f aca="false">IF((LEFT(N3389,2)="US"),"US","")</f>
        <v>US</v>
      </c>
      <c r="C3389" s="191" t="str">
        <f aca="false">M3389</f>
        <v>Oil Products</v>
      </c>
      <c r="D3389" s="191" t="str">
        <f aca="false">IF(ISNUMBER(FIND("Phy",N3389))=TRUE(),"Physical","Financial")</f>
        <v>Financial</v>
      </c>
      <c r="E3389" s="191" t="n">
        <f aca="false">IF(VLOOKUP(S3389,'DD-Lookup'!$J$6:$L$50,3,FALSE())="Monthly",(YEAR(AC3389)-YEAR(AB3389))*12+MONTH(AC3389)-MONTH(AB3389)+1,(AC3389-AB3389+1))</f>
        <v>1</v>
      </c>
      <c r="F3389" s="220" t="n">
        <f aca="false">E3389*SUM(P3389:Q3389)</f>
        <v>15000</v>
      </c>
      <c r="G3389" s="196" t="n">
        <v>1248256</v>
      </c>
      <c r="H3389" s="197" t="n">
        <v>37026.4137384259</v>
      </c>
      <c r="I3389" s="0" t="s">
        <v>1137</v>
      </c>
      <c r="M3389" s="0" t="s">
        <v>886</v>
      </c>
      <c r="N3389" s="0" t="s">
        <v>2690</v>
      </c>
      <c r="O3389" s="0" t="s">
        <v>2691</v>
      </c>
      <c r="Q3389" s="198" t="n">
        <v>15000</v>
      </c>
      <c r="S3389" s="0" t="s">
        <v>2603</v>
      </c>
      <c r="T3389" s="0" t="s">
        <v>772</v>
      </c>
      <c r="U3389" s="200" t="n">
        <v>99.45</v>
      </c>
      <c r="V3389" s="0" t="s">
        <v>2367</v>
      </c>
      <c r="W3389" s="0" t="s">
        <v>2692</v>
      </c>
      <c r="X3389" s="0" t="s">
        <v>2693</v>
      </c>
      <c r="Y3389" s="0" t="s">
        <v>893</v>
      </c>
      <c r="Z3389" s="0" t="s">
        <v>573</v>
      </c>
      <c r="AA3389" s="0" t="s">
        <v>3119</v>
      </c>
      <c r="AB3389" s="197" t="n">
        <v>37043.875</v>
      </c>
      <c r="AC3389" s="197" t="n">
        <v>37072.875</v>
      </c>
      <c r="AE3389" s="121" t="n">
        <f aca="false">IF(S3389="Gallon",F3389/42,F3389)</f>
        <v>357.142857142857</v>
      </c>
    </row>
    <row r="3390" customFormat="false" ht="12.75" hidden="false" customHeight="false" outlineLevel="0" collapsed="false">
      <c r="A3390" s="191" t="str">
        <f aca="false">B3390&amp;" "&amp;C3390&amp;" "&amp;D3390</f>
        <v>US Natural Gas Physical</v>
      </c>
      <c r="B3390" s="191" t="str">
        <f aca="false">IF((LEFT(N3390,2)="US"),"US","")</f>
        <v>US</v>
      </c>
      <c r="C3390" s="191" t="str">
        <f aca="false">M3390</f>
        <v>Natural Gas</v>
      </c>
      <c r="D3390" s="191" t="str">
        <f aca="false">IF(ISNUMBER(FIND("Phy",N3390))=TRUE(),"Physical","Financial")</f>
        <v>Physical</v>
      </c>
      <c r="E3390" s="191" t="n">
        <f aca="false">IF(VLOOKUP(S3390,'DD-Lookup'!$J$6:$L$50,3,FALSE())="Monthly",(YEAR(AC3390)-YEAR(AB3390))*12+MONTH(AC3390)-MONTH(AB3390)+1,(AC3390-AB3390+1))</f>
        <v>1</v>
      </c>
      <c r="F3390" s="220" t="n">
        <f aca="false">E3390*SUM(P3390:Q3390)</f>
        <v>4000</v>
      </c>
      <c r="G3390" s="196" t="n">
        <v>1248257</v>
      </c>
      <c r="H3390" s="197" t="n">
        <v>37026.4137962963</v>
      </c>
      <c r="I3390" s="0" t="s">
        <v>1420</v>
      </c>
      <c r="M3390" s="0" t="s">
        <v>927</v>
      </c>
      <c r="N3390" s="0" t="s">
        <v>1371</v>
      </c>
      <c r="O3390" s="0" t="s">
        <v>1457</v>
      </c>
      <c r="Q3390" s="198" t="n">
        <v>4000</v>
      </c>
      <c r="S3390" s="0" t="s">
        <v>1343</v>
      </c>
      <c r="T3390" s="0" t="s">
        <v>772</v>
      </c>
      <c r="U3390" s="200" t="n">
        <v>4.425</v>
      </c>
      <c r="V3390" s="0" t="s">
        <v>1594</v>
      </c>
      <c r="W3390" s="0" t="s">
        <v>1459</v>
      </c>
      <c r="X3390" s="0" t="s">
        <v>1460</v>
      </c>
      <c r="Y3390" s="0" t="s">
        <v>1376</v>
      </c>
      <c r="Z3390" s="0" t="s">
        <v>573</v>
      </c>
      <c r="AA3390" s="0" t="n">
        <v>790574</v>
      </c>
      <c r="AB3390" s="197" t="n">
        <v>37027.875</v>
      </c>
      <c r="AC3390" s="197" t="n">
        <v>37027.875</v>
      </c>
    </row>
    <row r="3391" customFormat="false" ht="12.75" hidden="false" customHeight="false" outlineLevel="0" collapsed="false">
      <c r="A3391" s="191" t="str">
        <f aca="false">B3391&amp;" "&amp;C3391&amp;" "&amp;D3391</f>
        <v> Metals Financial</v>
      </c>
      <c r="B3391" s="191" t="str">
        <f aca="false">IF((LEFT(N3391,2)="US"),"US","")</f>
        <v/>
      </c>
      <c r="C3391" s="191" t="str">
        <f aca="false">M3391</f>
        <v>Metals</v>
      </c>
      <c r="D3391" s="191" t="str">
        <f aca="false">IF(ISNUMBER(FIND("Phy",N3391))=TRUE(),"Physical","Financial")</f>
        <v>Financial</v>
      </c>
      <c r="E3391" s="191" t="n">
        <f aca="false">IF(VLOOKUP(S3391,'DD-Lookup'!$J$6:$L$50,3,FALSE())="Monthly",(YEAR(AC3391)-YEAR(AB3391))*12+MONTH(AC3391)-MONTH(AB3391)+1,(AC3391-AB3391+1))</f>
        <v>1</v>
      </c>
      <c r="F3391" s="220" t="n">
        <f aca="false">E3391*SUM(P3391:Q3391)</f>
        <v>2</v>
      </c>
      <c r="G3391" s="196" t="n">
        <v>1248258</v>
      </c>
      <c r="H3391" s="197" t="n">
        <v>37026.4138194444</v>
      </c>
      <c r="I3391" s="0" t="s">
        <v>896</v>
      </c>
      <c r="M3391" s="0" t="s">
        <v>768</v>
      </c>
      <c r="N3391" s="0" t="s">
        <v>870</v>
      </c>
      <c r="O3391" s="0" t="s">
        <v>871</v>
      </c>
      <c r="P3391" s="198" t="n">
        <v>2</v>
      </c>
      <c r="S3391" s="0" t="s">
        <v>771</v>
      </c>
      <c r="T3391" s="0" t="s">
        <v>772</v>
      </c>
      <c r="U3391" s="200" t="n">
        <v>1514</v>
      </c>
      <c r="V3391" s="0" t="s">
        <v>996</v>
      </c>
      <c r="W3391" s="0" t="s">
        <v>820</v>
      </c>
      <c r="X3391" s="0" t="s">
        <v>775</v>
      </c>
      <c r="Y3391" s="0" t="s">
        <v>776</v>
      </c>
      <c r="Z3391" s="0" t="s">
        <v>777</v>
      </c>
      <c r="AA3391" s="0" t="n">
        <v>2130111</v>
      </c>
    </row>
    <row r="3392" customFormat="false" ht="12.75" hidden="false" customHeight="false" outlineLevel="0" collapsed="false">
      <c r="A3392" s="191" t="str">
        <f aca="false">B3392&amp;" "&amp;C3392&amp;" "&amp;D3392</f>
        <v>US Natural Gas Physical</v>
      </c>
      <c r="B3392" s="191" t="str">
        <f aca="false">IF((LEFT(N3392,2)="US"),"US","")</f>
        <v>US</v>
      </c>
      <c r="C3392" s="191" t="str">
        <f aca="false">M3392</f>
        <v>Natural Gas</v>
      </c>
      <c r="D3392" s="191" t="str">
        <f aca="false">IF(ISNUMBER(FIND("Phy",N3392))=TRUE(),"Physical","Financial")</f>
        <v>Physical</v>
      </c>
      <c r="E3392" s="191" t="n">
        <f aca="false">IF(VLOOKUP(S3392,'DD-Lookup'!$J$6:$L$50,3,FALSE())="Monthly",(YEAR(AC3392)-YEAR(AB3392))*12+MONTH(AC3392)-MONTH(AB3392)+1,(AC3392-AB3392+1))</f>
        <v>1</v>
      </c>
      <c r="F3392" s="220" t="n">
        <f aca="false">E3392*SUM(P3392:Q3392)</f>
        <v>5000</v>
      </c>
      <c r="G3392" s="196" t="n">
        <v>1248259</v>
      </c>
      <c r="H3392" s="197" t="n">
        <v>37026.4138194444</v>
      </c>
      <c r="I3392" s="0" t="s">
        <v>1228</v>
      </c>
      <c r="M3392" s="0" t="s">
        <v>927</v>
      </c>
      <c r="N3392" s="0" t="s">
        <v>1371</v>
      </c>
      <c r="O3392" s="0" t="s">
        <v>1680</v>
      </c>
      <c r="Q3392" s="198" t="n">
        <v>5000</v>
      </c>
      <c r="S3392" s="0" t="s">
        <v>1343</v>
      </c>
      <c r="T3392" s="0" t="s">
        <v>772</v>
      </c>
      <c r="U3392" s="200" t="n">
        <v>4.365</v>
      </c>
      <c r="V3392" s="0" t="s">
        <v>2924</v>
      </c>
      <c r="W3392" s="0" t="s">
        <v>1682</v>
      </c>
      <c r="X3392" s="0" t="s">
        <v>1683</v>
      </c>
      <c r="Y3392" s="0" t="s">
        <v>1376</v>
      </c>
      <c r="Z3392" s="0" t="s">
        <v>573</v>
      </c>
      <c r="AA3392" s="0" t="n">
        <v>790575</v>
      </c>
      <c r="AB3392" s="197" t="n">
        <v>37027.875</v>
      </c>
      <c r="AC3392" s="197" t="n">
        <v>37027.875</v>
      </c>
    </row>
    <row r="3393" customFormat="false" ht="12.75" hidden="false" customHeight="false" outlineLevel="0" collapsed="false">
      <c r="A3393" s="191" t="str">
        <f aca="false">B3393&amp;" "&amp;C3393&amp;" "&amp;D3393</f>
        <v>US Natural Gas Physical</v>
      </c>
      <c r="B3393" s="191" t="str">
        <f aca="false">IF((LEFT(N3393,2)="US"),"US","")</f>
        <v>US</v>
      </c>
      <c r="C3393" s="191" t="str">
        <f aca="false">M3393</f>
        <v>Natural Gas</v>
      </c>
      <c r="D3393" s="191" t="str">
        <f aca="false">IF(ISNUMBER(FIND("Phy",N3393))=TRUE(),"Physical","Financial")</f>
        <v>Physical</v>
      </c>
      <c r="E3393" s="191" t="n">
        <f aca="false">IF(VLOOKUP(S3393,'DD-Lookup'!$J$6:$L$50,3,FALSE())="Monthly",(YEAR(AC3393)-YEAR(AB3393))*12+MONTH(AC3393)-MONTH(AB3393)+1,(AC3393-AB3393+1))</f>
        <v>1</v>
      </c>
      <c r="F3393" s="220" t="n">
        <f aca="false">E3393*SUM(P3393:Q3393)</f>
        <v>3000</v>
      </c>
      <c r="G3393" s="196" t="n">
        <v>1248260</v>
      </c>
      <c r="H3393" s="197" t="n">
        <v>37026.4138541667</v>
      </c>
      <c r="I3393" s="0" t="s">
        <v>3120</v>
      </c>
      <c r="M3393" s="0" t="s">
        <v>927</v>
      </c>
      <c r="N3393" s="0" t="s">
        <v>1814</v>
      </c>
      <c r="O3393" s="0" t="s">
        <v>1907</v>
      </c>
      <c r="P3393" s="198" t="n">
        <v>3000</v>
      </c>
      <c r="S3393" s="0" t="s">
        <v>1343</v>
      </c>
      <c r="T3393" s="0" t="s">
        <v>772</v>
      </c>
      <c r="U3393" s="200" t="n">
        <v>4.45</v>
      </c>
      <c r="V3393" s="0" t="s">
        <v>3121</v>
      </c>
      <c r="W3393" s="0" t="s">
        <v>1909</v>
      </c>
      <c r="X3393" s="0" t="s">
        <v>1818</v>
      </c>
      <c r="Y3393" s="0" t="s">
        <v>1376</v>
      </c>
      <c r="Z3393" s="0" t="s">
        <v>1819</v>
      </c>
      <c r="AA3393" s="0" t="n">
        <v>790576</v>
      </c>
      <c r="AB3393" s="197" t="n">
        <v>37027.875</v>
      </c>
      <c r="AC3393" s="197" t="n">
        <v>37027.875</v>
      </c>
    </row>
    <row r="3394" customFormat="false" ht="12.75" hidden="false" customHeight="false" outlineLevel="0" collapsed="false">
      <c r="A3394" s="191" t="str">
        <f aca="false">B3394&amp;" "&amp;C3394&amp;" "&amp;D3394</f>
        <v>US Oil Products Financial</v>
      </c>
      <c r="B3394" s="191" t="str">
        <f aca="false">IF((LEFT(N3394,2)="US"),"US","")</f>
        <v>US</v>
      </c>
      <c r="C3394" s="191" t="str">
        <f aca="false">M3394</f>
        <v>Oil Products</v>
      </c>
      <c r="D3394" s="191" t="str">
        <f aca="false">IF(ISNUMBER(FIND("Phy",N3394))=TRUE(),"Physical","Financial")</f>
        <v>Financial</v>
      </c>
      <c r="E3394" s="191" t="n">
        <f aca="false">IF(VLOOKUP(S3394,'DD-Lookup'!$J$6:$L$50,3,FALSE())="Monthly",(YEAR(AC3394)-YEAR(AB3394))*12+MONTH(AC3394)-MONTH(AB3394)+1,(AC3394-AB3394+1))</f>
        <v>1</v>
      </c>
      <c r="F3394" s="220" t="n">
        <f aca="false">E3394*SUM(P3394:Q3394)</f>
        <v>15000</v>
      </c>
      <c r="G3394" s="196" t="n">
        <v>1248261</v>
      </c>
      <c r="H3394" s="197" t="n">
        <v>37026.4138888889</v>
      </c>
      <c r="I3394" s="0" t="s">
        <v>1137</v>
      </c>
      <c r="M3394" s="0" t="s">
        <v>886</v>
      </c>
      <c r="N3394" s="0" t="s">
        <v>2690</v>
      </c>
      <c r="O3394" s="0" t="s">
        <v>2691</v>
      </c>
      <c r="Q3394" s="198" t="n">
        <v>15000</v>
      </c>
      <c r="S3394" s="0" t="s">
        <v>2603</v>
      </c>
      <c r="T3394" s="0" t="s">
        <v>772</v>
      </c>
      <c r="U3394" s="200" t="n">
        <v>99.35</v>
      </c>
      <c r="V3394" s="0" t="s">
        <v>2367</v>
      </c>
      <c r="W3394" s="0" t="s">
        <v>2692</v>
      </c>
      <c r="X3394" s="0" t="s">
        <v>2693</v>
      </c>
      <c r="Y3394" s="0" t="s">
        <v>893</v>
      </c>
      <c r="Z3394" s="0" t="s">
        <v>573</v>
      </c>
      <c r="AA3394" s="0" t="s">
        <v>3122</v>
      </c>
      <c r="AB3394" s="197" t="n">
        <v>37043.875</v>
      </c>
      <c r="AC3394" s="197" t="n">
        <v>37072.875</v>
      </c>
      <c r="AE3394" s="121" t="n">
        <f aca="false">IF(S3394="Gallon",F3394/42,F3394)</f>
        <v>357.142857142857</v>
      </c>
    </row>
    <row r="3395" customFormat="false" ht="12.75" hidden="false" customHeight="false" outlineLevel="0" collapsed="false">
      <c r="A3395" s="191" t="str">
        <f aca="false">B3395&amp;" "&amp;C3395&amp;" "&amp;D3395</f>
        <v>US Power Physical</v>
      </c>
      <c r="B3395" s="191" t="str">
        <f aca="false">IF((LEFT(N3395,2)="US"),"US","")</f>
        <v>US</v>
      </c>
      <c r="C3395" s="191" t="str">
        <f aca="false">M3395</f>
        <v>Power</v>
      </c>
      <c r="D3395" s="191" t="str">
        <f aca="false">IF(ISNUMBER(FIND("Phy",N3395))=TRUE(),"Physical","Financial")</f>
        <v>Physical</v>
      </c>
      <c r="E3395" s="191" t="n">
        <f aca="false">IF(VLOOKUP(S3395,'DD-Lookup'!$J$6:$L$50,3,FALSE())="Monthly",(YEAR(AC3395)-YEAR(AB3395))*12+MONTH(AC3395)-MONTH(AB3395)+1,(AC3395-AB3395+1))</f>
        <v>2</v>
      </c>
      <c r="F3395" s="220" t="n">
        <f aca="false">E3395*SUM(P3395:Q3395)</f>
        <v>100</v>
      </c>
      <c r="G3395" s="196" t="n">
        <v>1248262</v>
      </c>
      <c r="H3395" s="197" t="n">
        <v>37026.413900463</v>
      </c>
      <c r="I3395" s="0" t="s">
        <v>1239</v>
      </c>
      <c r="M3395" s="0" t="s">
        <v>72</v>
      </c>
      <c r="N3395" s="0" t="s">
        <v>1190</v>
      </c>
      <c r="O3395" s="0" t="s">
        <v>1302</v>
      </c>
      <c r="Q3395" s="198" t="n">
        <v>50</v>
      </c>
      <c r="S3395" s="0" t="s">
        <v>781</v>
      </c>
      <c r="T3395" s="0" t="s">
        <v>772</v>
      </c>
      <c r="U3395" s="200" t="n">
        <v>39</v>
      </c>
      <c r="V3395" s="0" t="s">
        <v>1280</v>
      </c>
      <c r="W3395" s="0" t="s">
        <v>1232</v>
      </c>
      <c r="X3395" s="0" t="s">
        <v>1233</v>
      </c>
      <c r="Y3395" s="0" t="s">
        <v>1167</v>
      </c>
      <c r="Z3395" s="0" t="s">
        <v>628</v>
      </c>
      <c r="AA3395" s="0" t="n">
        <v>611323.1</v>
      </c>
      <c r="AB3395" s="197" t="n">
        <v>37028.875</v>
      </c>
      <c r="AC3395" s="197" t="n">
        <v>37029.875</v>
      </c>
    </row>
    <row r="3396" customFormat="false" ht="12.75" hidden="false" customHeight="false" outlineLevel="0" collapsed="false">
      <c r="A3396" s="191" t="str">
        <f aca="false">B3396&amp;" "&amp;C3396&amp;" "&amp;D3396</f>
        <v> Natural Gas Physical</v>
      </c>
      <c r="B3396" s="191" t="str">
        <f aca="false">IF((LEFT(N3396,2)="US"),"US","")</f>
        <v/>
      </c>
      <c r="C3396" s="191" t="str">
        <f aca="false">M3396</f>
        <v>Natural Gas</v>
      </c>
      <c r="D3396" s="191" t="str">
        <f aca="false">IF(ISNUMBER(FIND("Phy",N3396))=TRUE(),"Physical","Financial")</f>
        <v>Physical</v>
      </c>
      <c r="E3396" s="191" t="n">
        <f aca="false">IF(VLOOKUP(S3396,'DD-Lookup'!$J$6:$L$50,3,FALSE())="Monthly",(YEAR(AC3396)-YEAR(AB3396))*12+MONTH(AC3396)-MONTH(AB3396)+1,(AC3396-AB3396+1))</f>
        <v>1</v>
      </c>
      <c r="F3396" s="220" t="n">
        <f aca="false">E3396*SUM(P3396:Q3396)</f>
        <v>10000</v>
      </c>
      <c r="G3396" s="196" t="n">
        <v>1248263</v>
      </c>
      <c r="H3396" s="197" t="n">
        <v>37026.4141666667</v>
      </c>
      <c r="I3396" s="0" t="s">
        <v>2150</v>
      </c>
      <c r="M3396" s="0" t="s">
        <v>927</v>
      </c>
      <c r="N3396" s="0" t="s">
        <v>1719</v>
      </c>
      <c r="O3396" s="0" t="s">
        <v>1720</v>
      </c>
      <c r="P3396" s="198" t="n">
        <v>10000</v>
      </c>
      <c r="S3396" s="0" t="s">
        <v>327</v>
      </c>
      <c r="T3396" s="0" t="s">
        <v>1721</v>
      </c>
      <c r="U3396" s="200" t="n">
        <v>6.045</v>
      </c>
      <c r="V3396" s="0" t="s">
        <v>2301</v>
      </c>
      <c r="W3396" s="0" t="s">
        <v>1723</v>
      </c>
      <c r="X3396" s="0" t="s">
        <v>1724</v>
      </c>
      <c r="Y3396" s="0" t="s">
        <v>1376</v>
      </c>
      <c r="Z3396" s="0" t="s">
        <v>646</v>
      </c>
      <c r="AA3396" s="0" t="n">
        <v>790578</v>
      </c>
      <c r="AB3396" s="197" t="n">
        <v>37026.875</v>
      </c>
      <c r="AC3396" s="197" t="n">
        <v>37026.875</v>
      </c>
    </row>
    <row r="3397" customFormat="false" ht="12.75" hidden="false" customHeight="false" outlineLevel="0" collapsed="false">
      <c r="A3397" s="191" t="str">
        <f aca="false">B3397&amp;" "&amp;C3397&amp;" "&amp;D3397</f>
        <v>US Crude Financial</v>
      </c>
      <c r="B3397" s="191" t="str">
        <f aca="false">IF((LEFT(N3397,2)="US"),"US","")</f>
        <v>US</v>
      </c>
      <c r="C3397" s="191" t="str">
        <f aca="false">M3397</f>
        <v>Crude</v>
      </c>
      <c r="D3397" s="191" t="str">
        <f aca="false">IF(ISNUMBER(FIND("Phy",N3397))=TRUE(),"Physical","Financial")</f>
        <v>Financial</v>
      </c>
      <c r="E3397" s="191" t="n">
        <f aca="false">IF(VLOOKUP(S3397,'DD-Lookup'!$J$6:$L$50,3,FALSE())="Monthly",(YEAR(AC3397)-YEAR(AB3397))*12+MONTH(AC3397)-MONTH(AB3397)+1,(AC3397-AB3397+1))</f>
        <v>1</v>
      </c>
      <c r="F3397" s="220" t="n">
        <f aca="false">E3397*SUM(P3397:Q3397)</f>
        <v>50000</v>
      </c>
      <c r="G3397" s="196" t="n">
        <v>1248264</v>
      </c>
      <c r="H3397" s="197" t="n">
        <v>37026.4143402778</v>
      </c>
      <c r="I3397" s="0" t="s">
        <v>1340</v>
      </c>
      <c r="M3397" s="0" t="s">
        <v>60</v>
      </c>
      <c r="N3397" s="0" t="s">
        <v>1138</v>
      </c>
      <c r="O3397" s="0" t="s">
        <v>1139</v>
      </c>
      <c r="P3397" s="198" t="n">
        <v>50000</v>
      </c>
      <c r="S3397" s="0" t="s">
        <v>1140</v>
      </c>
      <c r="T3397" s="0" t="s">
        <v>772</v>
      </c>
      <c r="U3397" s="200" t="n">
        <v>28.74</v>
      </c>
      <c r="V3397" s="0" t="s">
        <v>2666</v>
      </c>
      <c r="W3397" s="0" t="s">
        <v>1142</v>
      </c>
      <c r="X3397" s="0" t="s">
        <v>1143</v>
      </c>
      <c r="Y3397" s="0" t="s">
        <v>893</v>
      </c>
      <c r="Z3397" s="0" t="s">
        <v>573</v>
      </c>
      <c r="AA3397" s="0" t="s">
        <v>3123</v>
      </c>
      <c r="AB3397" s="197" t="n">
        <v>37043</v>
      </c>
      <c r="AC3397" s="197" t="n">
        <v>37072</v>
      </c>
    </row>
    <row r="3398" customFormat="false" ht="12.75" hidden="false" customHeight="false" outlineLevel="0" collapsed="false">
      <c r="A3398" s="191" t="str">
        <f aca="false">B3398&amp;" "&amp;C3398&amp;" "&amp;D3398</f>
        <v>US Natural Gas Physical</v>
      </c>
      <c r="B3398" s="191" t="str">
        <f aca="false">IF((LEFT(N3398,2)="US"),"US","")</f>
        <v>US</v>
      </c>
      <c r="C3398" s="191" t="str">
        <f aca="false">M3398</f>
        <v>Natural Gas</v>
      </c>
      <c r="D3398" s="191" t="str">
        <f aca="false">IF(ISNUMBER(FIND("Phy",N3398))=TRUE(),"Physical","Financial")</f>
        <v>Physical</v>
      </c>
      <c r="E3398" s="191" t="n">
        <f aca="false">IF(VLOOKUP(S3398,'DD-Lookup'!$J$6:$L$50,3,FALSE())="Monthly",(YEAR(AC3398)-YEAR(AB3398))*12+MONTH(AC3398)-MONTH(AB3398)+1,(AC3398-AB3398+1))</f>
        <v>1</v>
      </c>
      <c r="F3398" s="220" t="n">
        <f aca="false">E3398*SUM(P3398:Q3398)</f>
        <v>5000</v>
      </c>
      <c r="G3398" s="196" t="n">
        <v>1248265</v>
      </c>
      <c r="H3398" s="197" t="n">
        <v>37026.4144675926</v>
      </c>
      <c r="I3398" s="0" t="s">
        <v>2196</v>
      </c>
      <c r="M3398" s="0" t="s">
        <v>927</v>
      </c>
      <c r="N3398" s="0" t="s">
        <v>1371</v>
      </c>
      <c r="O3398" s="0" t="s">
        <v>1680</v>
      </c>
      <c r="P3398" s="198" t="n">
        <v>5000</v>
      </c>
      <c r="S3398" s="0" t="s">
        <v>1343</v>
      </c>
      <c r="T3398" s="0" t="s">
        <v>772</v>
      </c>
      <c r="U3398" s="200" t="n">
        <v>4.355</v>
      </c>
      <c r="V3398" s="0" t="s">
        <v>3124</v>
      </c>
      <c r="W3398" s="0" t="s">
        <v>1682</v>
      </c>
      <c r="X3398" s="0" t="s">
        <v>1683</v>
      </c>
      <c r="Y3398" s="0" t="s">
        <v>1376</v>
      </c>
      <c r="Z3398" s="0" t="s">
        <v>573</v>
      </c>
      <c r="AA3398" s="0" t="n">
        <v>790579</v>
      </c>
      <c r="AB3398" s="197" t="n">
        <v>37027.875</v>
      </c>
      <c r="AC3398" s="197" t="n">
        <v>37027.875</v>
      </c>
    </row>
    <row r="3399" customFormat="false" ht="12.75" hidden="false" customHeight="false" outlineLevel="0" collapsed="false">
      <c r="A3399" s="191" t="str">
        <f aca="false">B3399&amp;" "&amp;C3399&amp;" "&amp;D3399</f>
        <v>US Natural Gas Physical</v>
      </c>
      <c r="B3399" s="191" t="str">
        <f aca="false">IF((LEFT(N3399,2)="US"),"US","")</f>
        <v>US</v>
      </c>
      <c r="C3399" s="191" t="str">
        <f aca="false">M3399</f>
        <v>Natural Gas</v>
      </c>
      <c r="D3399" s="191" t="str">
        <f aca="false">IF(ISNUMBER(FIND("Phy",N3399))=TRUE(),"Physical","Financial")</f>
        <v>Physical</v>
      </c>
      <c r="E3399" s="191" t="n">
        <f aca="false">IF(VLOOKUP(S3399,'DD-Lookup'!$J$6:$L$50,3,FALSE())="Monthly",(YEAR(AC3399)-YEAR(AB3399))*12+MONTH(AC3399)-MONTH(AB3399)+1,(AC3399-AB3399+1))</f>
        <v>1</v>
      </c>
      <c r="F3399" s="220" t="n">
        <f aca="false">E3399*SUM(P3399:Q3399)</f>
        <v>10000</v>
      </c>
      <c r="G3399" s="196" t="n">
        <v>1248266</v>
      </c>
      <c r="H3399" s="197" t="n">
        <v>37026.4144791667</v>
      </c>
      <c r="I3399" s="0" t="s">
        <v>1788</v>
      </c>
      <c r="M3399" s="0" t="s">
        <v>927</v>
      </c>
      <c r="N3399" s="0" t="s">
        <v>1371</v>
      </c>
      <c r="O3399" s="0" t="s">
        <v>1372</v>
      </c>
      <c r="Q3399" s="198" t="n">
        <v>10000</v>
      </c>
      <c r="S3399" s="0" t="s">
        <v>1343</v>
      </c>
      <c r="T3399" s="0" t="s">
        <v>772</v>
      </c>
      <c r="U3399" s="200" t="n">
        <v>4.5562</v>
      </c>
      <c r="V3399" s="0" t="s">
        <v>2169</v>
      </c>
      <c r="W3399" s="0" t="s">
        <v>1374</v>
      </c>
      <c r="X3399" s="0" t="s">
        <v>1375</v>
      </c>
      <c r="Y3399" s="0" t="s">
        <v>1376</v>
      </c>
      <c r="Z3399" s="0" t="s">
        <v>573</v>
      </c>
      <c r="AA3399" s="0" t="n">
        <v>790580</v>
      </c>
      <c r="AB3399" s="197" t="n">
        <v>37027.875</v>
      </c>
      <c r="AC3399" s="197" t="n">
        <v>37027.875</v>
      </c>
    </row>
    <row r="3400" customFormat="false" ht="12.75" hidden="false" customHeight="false" outlineLevel="0" collapsed="false">
      <c r="A3400" s="191" t="str">
        <f aca="false">B3400&amp;" "&amp;C3400&amp;" "&amp;D3400</f>
        <v> Metals Financial</v>
      </c>
      <c r="B3400" s="191" t="str">
        <f aca="false">IF((LEFT(N3400,2)="US"),"US","")</f>
        <v/>
      </c>
      <c r="C3400" s="191" t="str">
        <f aca="false">M3400</f>
        <v>Metals</v>
      </c>
      <c r="D3400" s="191" t="str">
        <f aca="false">IF(ISNUMBER(FIND("Phy",N3400))=TRUE(),"Physical","Financial")</f>
        <v>Financial</v>
      </c>
      <c r="E3400" s="191" t="n">
        <f aca="false">IF(VLOOKUP(S3400,'DD-Lookup'!$J$6:$L$50,3,FALSE())="Monthly",(YEAR(AC3400)-YEAR(AB3400))*12+MONTH(AC3400)-MONTH(AB3400)+1,(AC3400-AB3400+1))</f>
        <v>1</v>
      </c>
      <c r="F3400" s="220" t="n">
        <f aca="false">E3400*SUM(P3400:Q3400)</f>
        <v>5</v>
      </c>
      <c r="G3400" s="196" t="n">
        <v>1248267</v>
      </c>
      <c r="H3400" s="197" t="n">
        <v>37026.4145138889</v>
      </c>
      <c r="I3400" s="0" t="s">
        <v>3125</v>
      </c>
      <c r="M3400" s="0" t="s">
        <v>768</v>
      </c>
      <c r="N3400" s="0" t="s">
        <v>769</v>
      </c>
      <c r="O3400" s="0" t="s">
        <v>770</v>
      </c>
      <c r="Q3400" s="198" t="n">
        <v>5</v>
      </c>
      <c r="S3400" s="0" t="s">
        <v>771</v>
      </c>
      <c r="T3400" s="0" t="s">
        <v>772</v>
      </c>
      <c r="U3400" s="200" t="n">
        <v>1677</v>
      </c>
      <c r="V3400" s="0" t="s">
        <v>3126</v>
      </c>
      <c r="W3400" s="0" t="s">
        <v>820</v>
      </c>
      <c r="X3400" s="0" t="s">
        <v>775</v>
      </c>
      <c r="Y3400" s="0" t="s">
        <v>776</v>
      </c>
      <c r="Z3400" s="0" t="s">
        <v>777</v>
      </c>
      <c r="AA3400" s="0" t="n">
        <v>2130116</v>
      </c>
    </row>
    <row r="3401" customFormat="false" ht="12.75" hidden="false" customHeight="false" outlineLevel="0" collapsed="false">
      <c r="A3401" s="191" t="str">
        <f aca="false">B3401&amp;" "&amp;C3401&amp;" "&amp;D3401</f>
        <v> Natural Gas Physical</v>
      </c>
      <c r="B3401" s="191" t="str">
        <f aca="false">IF((LEFT(N3401,2)="US"),"US","")</f>
        <v/>
      </c>
      <c r="C3401" s="191" t="str">
        <f aca="false">M3401</f>
        <v>Natural Gas</v>
      </c>
      <c r="D3401" s="191" t="str">
        <f aca="false">IF(ISNUMBER(FIND("Phy",N3401))=TRUE(),"Physical","Financial")</f>
        <v>Physical</v>
      </c>
      <c r="E3401" s="191" t="n">
        <f aca="false">IF(VLOOKUP(S3401,'DD-Lookup'!$J$6:$L$50,3,FALSE())="Monthly",(YEAR(AC3401)-YEAR(AB3401))*12+MONTH(AC3401)-MONTH(AB3401)+1,(AC3401-AB3401+1))</f>
        <v>30</v>
      </c>
      <c r="F3401" s="220" t="n">
        <f aca="false">E3401*SUM(P3401:Q3401)</f>
        <v>150000</v>
      </c>
      <c r="G3401" s="196" t="n">
        <v>1248269</v>
      </c>
      <c r="H3401" s="197" t="n">
        <v>37026.414525463</v>
      </c>
      <c r="I3401" s="0" t="s">
        <v>625</v>
      </c>
      <c r="M3401" s="0" t="s">
        <v>927</v>
      </c>
      <c r="N3401" s="0" t="s">
        <v>1719</v>
      </c>
      <c r="O3401" s="0" t="s">
        <v>2554</v>
      </c>
      <c r="Q3401" s="198" t="n">
        <v>5000</v>
      </c>
      <c r="S3401" s="0" t="s">
        <v>327</v>
      </c>
      <c r="T3401" s="0" t="s">
        <v>1721</v>
      </c>
      <c r="U3401" s="200" t="n">
        <v>6.16</v>
      </c>
      <c r="V3401" s="0" t="s">
        <v>3106</v>
      </c>
      <c r="W3401" s="0" t="s">
        <v>2317</v>
      </c>
      <c r="X3401" s="0" t="s">
        <v>1724</v>
      </c>
      <c r="Y3401" s="0" t="s">
        <v>1376</v>
      </c>
      <c r="Z3401" s="0" t="s">
        <v>646</v>
      </c>
      <c r="AA3401" s="0" t="n">
        <v>790582</v>
      </c>
      <c r="AB3401" s="197" t="n">
        <v>37043.875</v>
      </c>
      <c r="AC3401" s="197" t="n">
        <v>37072.875</v>
      </c>
    </row>
    <row r="3402" customFormat="false" ht="12.75" hidden="false" customHeight="false" outlineLevel="0" collapsed="false">
      <c r="A3402" s="191" t="str">
        <f aca="false">B3402&amp;" "&amp;C3402&amp;" "&amp;D3402</f>
        <v>US Natural Gas Physical</v>
      </c>
      <c r="B3402" s="191" t="str">
        <f aca="false">IF((LEFT(N3402,2)="US"),"US","")</f>
        <v>US</v>
      </c>
      <c r="C3402" s="191" t="str">
        <f aca="false">M3402</f>
        <v>Natural Gas</v>
      </c>
      <c r="D3402" s="191" t="str">
        <f aca="false">IF(ISNUMBER(FIND("Phy",N3402))=TRUE(),"Physical","Financial")</f>
        <v>Physical</v>
      </c>
      <c r="E3402" s="191" t="n">
        <f aca="false">IF(VLOOKUP(S3402,'DD-Lookup'!$J$6:$L$50,3,FALSE())="Monthly",(YEAR(AC3402)-YEAR(AB3402))*12+MONTH(AC3402)-MONTH(AB3402)+1,(AC3402-AB3402+1))</f>
        <v>1</v>
      </c>
      <c r="F3402" s="220" t="n">
        <f aca="false">E3402*SUM(P3402:Q3402)</f>
        <v>10000</v>
      </c>
      <c r="G3402" s="196" t="n">
        <v>1248268</v>
      </c>
      <c r="H3402" s="197" t="n">
        <v>37026.414525463</v>
      </c>
      <c r="I3402" s="0" t="s">
        <v>1788</v>
      </c>
      <c r="M3402" s="0" t="s">
        <v>927</v>
      </c>
      <c r="N3402" s="0" t="s">
        <v>1371</v>
      </c>
      <c r="O3402" s="0" t="s">
        <v>1372</v>
      </c>
      <c r="Q3402" s="198" t="n">
        <v>10000</v>
      </c>
      <c r="S3402" s="0" t="s">
        <v>1343</v>
      </c>
      <c r="T3402" s="0" t="s">
        <v>772</v>
      </c>
      <c r="U3402" s="200" t="n">
        <v>4.5575</v>
      </c>
      <c r="V3402" s="0" t="s">
        <v>2169</v>
      </c>
      <c r="W3402" s="0" t="s">
        <v>1374</v>
      </c>
      <c r="X3402" s="0" t="s">
        <v>1375</v>
      </c>
      <c r="Y3402" s="0" t="s">
        <v>1376</v>
      </c>
      <c r="Z3402" s="0" t="s">
        <v>573</v>
      </c>
      <c r="AA3402" s="0" t="n">
        <v>790581</v>
      </c>
      <c r="AB3402" s="197" t="n">
        <v>37027.875</v>
      </c>
      <c r="AC3402" s="197" t="n">
        <v>37027.875</v>
      </c>
    </row>
    <row r="3403" customFormat="false" ht="12.75" hidden="false" customHeight="false" outlineLevel="0" collapsed="false">
      <c r="A3403" s="191" t="str">
        <f aca="false">B3403&amp;" "&amp;C3403&amp;" "&amp;D3403</f>
        <v>US Crude Financial</v>
      </c>
      <c r="B3403" s="191" t="str">
        <f aca="false">IF((LEFT(N3403,2)="US"),"US","")</f>
        <v>US</v>
      </c>
      <c r="C3403" s="191" t="str">
        <f aca="false">M3403</f>
        <v>Crude</v>
      </c>
      <c r="D3403" s="191" t="str">
        <f aca="false">IF(ISNUMBER(FIND("Phy",N3403))=TRUE(),"Physical","Financial")</f>
        <v>Financial</v>
      </c>
      <c r="E3403" s="191" t="n">
        <f aca="false">IF(VLOOKUP(S3403,'DD-Lookup'!$J$6:$L$50,3,FALSE())="Monthly",(YEAR(AC3403)-YEAR(AB3403))*12+MONTH(AC3403)-MONTH(AB3403)+1,(AC3403-AB3403+1))</f>
        <v>1</v>
      </c>
      <c r="F3403" s="220" t="n">
        <f aca="false">E3403*SUM(P3403:Q3403)</f>
        <v>50000</v>
      </c>
      <c r="G3403" s="196" t="n">
        <v>1248270</v>
      </c>
      <c r="H3403" s="197" t="n">
        <v>37026.4145486111</v>
      </c>
      <c r="I3403" s="0" t="s">
        <v>1137</v>
      </c>
      <c r="M3403" s="0" t="s">
        <v>60</v>
      </c>
      <c r="N3403" s="0" t="s">
        <v>1138</v>
      </c>
      <c r="O3403" s="0" t="s">
        <v>1139</v>
      </c>
      <c r="Q3403" s="198" t="n">
        <v>50000</v>
      </c>
      <c r="S3403" s="0" t="s">
        <v>1140</v>
      </c>
      <c r="T3403" s="0" t="s">
        <v>772</v>
      </c>
      <c r="U3403" s="200" t="n">
        <v>28.76</v>
      </c>
      <c r="V3403" s="0" t="s">
        <v>2367</v>
      </c>
      <c r="W3403" s="0" t="s">
        <v>1142</v>
      </c>
      <c r="X3403" s="0" t="s">
        <v>1143</v>
      </c>
      <c r="Y3403" s="0" t="s">
        <v>893</v>
      </c>
      <c r="Z3403" s="0" t="s">
        <v>573</v>
      </c>
      <c r="AA3403" s="0" t="s">
        <v>3127</v>
      </c>
      <c r="AB3403" s="197" t="n">
        <v>37043</v>
      </c>
      <c r="AC3403" s="197" t="n">
        <v>37072</v>
      </c>
    </row>
    <row r="3404" customFormat="false" ht="12.75" hidden="false" customHeight="false" outlineLevel="0" collapsed="false">
      <c r="A3404" s="191" t="str">
        <f aca="false">B3404&amp;" "&amp;C3404&amp;" "&amp;D3404</f>
        <v>US Natural Gas Physical</v>
      </c>
      <c r="B3404" s="191" t="str">
        <f aca="false">IF((LEFT(N3404,2)="US"),"US","")</f>
        <v>US</v>
      </c>
      <c r="C3404" s="191" t="str">
        <f aca="false">M3404</f>
        <v>Natural Gas</v>
      </c>
      <c r="D3404" s="191" t="str">
        <f aca="false">IF(ISNUMBER(FIND("Phy",N3404))=TRUE(),"Physical","Financial")</f>
        <v>Physical</v>
      </c>
      <c r="E3404" s="191" t="n">
        <f aca="false">IF(VLOOKUP(S3404,'DD-Lookup'!$J$6:$L$50,3,FALSE())="Monthly",(YEAR(AC3404)-YEAR(AB3404))*12+MONTH(AC3404)-MONTH(AB3404)+1,(AC3404-AB3404+1))</f>
        <v>1</v>
      </c>
      <c r="F3404" s="220" t="n">
        <f aca="false">E3404*SUM(P3404:Q3404)</f>
        <v>5000</v>
      </c>
      <c r="G3404" s="196" t="n">
        <v>1248271</v>
      </c>
      <c r="H3404" s="197" t="n">
        <v>37026.414837963</v>
      </c>
      <c r="I3404" s="0" t="s">
        <v>1734</v>
      </c>
      <c r="M3404" s="0" t="s">
        <v>927</v>
      </c>
      <c r="N3404" s="0" t="s">
        <v>1371</v>
      </c>
      <c r="O3404" s="0" t="s">
        <v>1696</v>
      </c>
      <c r="P3404" s="198" t="n">
        <v>5000</v>
      </c>
      <c r="S3404" s="0" t="s">
        <v>1343</v>
      </c>
      <c r="T3404" s="0" t="s">
        <v>772</v>
      </c>
      <c r="U3404" s="200" t="n">
        <v>4.425</v>
      </c>
      <c r="V3404" s="0" t="s">
        <v>2957</v>
      </c>
      <c r="W3404" s="0" t="s">
        <v>1567</v>
      </c>
      <c r="X3404" s="0" t="s">
        <v>1683</v>
      </c>
      <c r="Y3404" s="0" t="s">
        <v>1376</v>
      </c>
      <c r="Z3404" s="0" t="s">
        <v>573</v>
      </c>
      <c r="AA3404" s="0" t="n">
        <v>790585</v>
      </c>
      <c r="AB3404" s="197" t="n">
        <v>37027.875</v>
      </c>
      <c r="AC3404" s="197" t="n">
        <v>37027.875</v>
      </c>
    </row>
    <row r="3405" customFormat="false" ht="12.75" hidden="false" customHeight="false" outlineLevel="0" collapsed="false">
      <c r="A3405" s="191" t="str">
        <f aca="false">B3405&amp;" "&amp;C3405&amp;" "&amp;D3405</f>
        <v> Natural Gas Physical</v>
      </c>
      <c r="B3405" s="191" t="str">
        <f aca="false">IF((LEFT(N3405,2)="US"),"US","")</f>
        <v/>
      </c>
      <c r="C3405" s="191" t="str">
        <f aca="false">M3405</f>
        <v>Natural Gas</v>
      </c>
      <c r="D3405" s="191" t="str">
        <f aca="false">IF(ISNUMBER(FIND("Phy",N3405))=TRUE(),"Physical","Financial")</f>
        <v>Physical</v>
      </c>
      <c r="E3405" s="191" t="n">
        <f aca="false">IF(VLOOKUP(S3405,'DD-Lookup'!$J$6:$L$50,3,FALSE())="Monthly",(YEAR(AC3405)-YEAR(AB3405))*12+MONTH(AC3405)-MONTH(AB3405)+1,(AC3405-AB3405+1))</f>
        <v>1</v>
      </c>
      <c r="F3405" s="220" t="n">
        <f aca="false">E3405*SUM(P3405:Q3405)</f>
        <v>10000</v>
      </c>
      <c r="G3405" s="196" t="n">
        <v>1248272</v>
      </c>
      <c r="H3405" s="197" t="n">
        <v>37026.4149305556</v>
      </c>
      <c r="I3405" s="0" t="s">
        <v>2150</v>
      </c>
      <c r="M3405" s="0" t="s">
        <v>927</v>
      </c>
      <c r="N3405" s="0" t="s">
        <v>1719</v>
      </c>
      <c r="O3405" s="0" t="s">
        <v>1720</v>
      </c>
      <c r="P3405" s="198" t="n">
        <v>10000</v>
      </c>
      <c r="S3405" s="0" t="s">
        <v>327</v>
      </c>
      <c r="T3405" s="0" t="s">
        <v>1721</v>
      </c>
      <c r="U3405" s="200" t="n">
        <v>6.045</v>
      </c>
      <c r="V3405" s="0" t="s">
        <v>2301</v>
      </c>
      <c r="W3405" s="0" t="s">
        <v>1723</v>
      </c>
      <c r="X3405" s="0" t="s">
        <v>1724</v>
      </c>
      <c r="Y3405" s="0" t="s">
        <v>1376</v>
      </c>
      <c r="Z3405" s="0" t="s">
        <v>646</v>
      </c>
      <c r="AA3405" s="0" t="n">
        <v>790586</v>
      </c>
      <c r="AB3405" s="197" t="n">
        <v>37026.875</v>
      </c>
      <c r="AC3405" s="197" t="n">
        <v>37026.875</v>
      </c>
    </row>
    <row r="3406" customFormat="false" ht="12.75" hidden="false" customHeight="false" outlineLevel="0" collapsed="false">
      <c r="A3406" s="191" t="str">
        <f aca="false">B3406&amp;" "&amp;C3406&amp;" "&amp;D3406</f>
        <v>US Natural Gas Physical</v>
      </c>
      <c r="B3406" s="191" t="str">
        <f aca="false">IF((LEFT(N3406,2)="US"),"US","")</f>
        <v>US</v>
      </c>
      <c r="C3406" s="191" t="str">
        <f aca="false">M3406</f>
        <v>Natural Gas</v>
      </c>
      <c r="D3406" s="191" t="str">
        <f aca="false">IF(ISNUMBER(FIND("Phy",N3406))=TRUE(),"Physical","Financial")</f>
        <v>Physical</v>
      </c>
      <c r="E3406" s="191" t="n">
        <f aca="false">IF(VLOOKUP(S3406,'DD-Lookup'!$J$6:$L$50,3,FALSE())="Monthly",(YEAR(AC3406)-YEAR(AB3406))*12+MONTH(AC3406)-MONTH(AB3406)+1,(AC3406-AB3406+1))</f>
        <v>1</v>
      </c>
      <c r="F3406" s="220" t="n">
        <f aca="false">E3406*SUM(P3406:Q3406)</f>
        <v>1000</v>
      </c>
      <c r="G3406" s="196" t="n">
        <v>1248273</v>
      </c>
      <c r="H3406" s="197" t="n">
        <v>37026.4149768519</v>
      </c>
      <c r="I3406" s="0" t="s">
        <v>625</v>
      </c>
      <c r="M3406" s="0" t="s">
        <v>927</v>
      </c>
      <c r="N3406" s="0" t="s">
        <v>1371</v>
      </c>
      <c r="O3406" s="0" t="s">
        <v>1457</v>
      </c>
      <c r="P3406" s="198" t="n">
        <v>1000</v>
      </c>
      <c r="S3406" s="0" t="s">
        <v>1343</v>
      </c>
      <c r="T3406" s="0" t="s">
        <v>772</v>
      </c>
      <c r="U3406" s="200" t="n">
        <v>4.42</v>
      </c>
      <c r="V3406" s="0" t="s">
        <v>2449</v>
      </c>
      <c r="W3406" s="0" t="s">
        <v>1459</v>
      </c>
      <c r="X3406" s="0" t="s">
        <v>1460</v>
      </c>
      <c r="Y3406" s="0" t="s">
        <v>1376</v>
      </c>
      <c r="Z3406" s="0" t="s">
        <v>573</v>
      </c>
      <c r="AA3406" s="0" t="n">
        <v>790587</v>
      </c>
      <c r="AB3406" s="197" t="n">
        <v>37027.875</v>
      </c>
      <c r="AC3406" s="197" t="n">
        <v>37027.875</v>
      </c>
    </row>
    <row r="3407" customFormat="false" ht="12.75" hidden="false" customHeight="false" outlineLevel="0" collapsed="false">
      <c r="A3407" s="191" t="str">
        <f aca="false">B3407&amp;" "&amp;C3407&amp;" "&amp;D3407</f>
        <v>US Crude Financial</v>
      </c>
      <c r="B3407" s="191" t="str">
        <f aca="false">IF((LEFT(N3407,2)="US"),"US","")</f>
        <v>US</v>
      </c>
      <c r="C3407" s="191" t="str">
        <f aca="false">M3407</f>
        <v>Crude</v>
      </c>
      <c r="D3407" s="191" t="str">
        <f aca="false">IF(ISNUMBER(FIND("Phy",N3407))=TRUE(),"Physical","Financial")</f>
        <v>Financial</v>
      </c>
      <c r="E3407" s="191" t="n">
        <f aca="false">IF(VLOOKUP(S3407,'DD-Lookup'!$J$6:$L$50,3,FALSE())="Monthly",(YEAR(AC3407)-YEAR(AB3407))*12+MONTH(AC3407)-MONTH(AB3407)+1,(AC3407-AB3407+1))</f>
        <v>1</v>
      </c>
      <c r="F3407" s="220" t="n">
        <f aca="false">E3407*SUM(P3407:Q3407)</f>
        <v>50000</v>
      </c>
      <c r="G3407" s="196" t="n">
        <v>1248274</v>
      </c>
      <c r="H3407" s="197" t="n">
        <v>37026.4150578704</v>
      </c>
      <c r="I3407" s="0" t="s">
        <v>1340</v>
      </c>
      <c r="M3407" s="0" t="s">
        <v>60</v>
      </c>
      <c r="N3407" s="0" t="s">
        <v>1138</v>
      </c>
      <c r="O3407" s="0" t="s">
        <v>1139</v>
      </c>
      <c r="P3407" s="198" t="n">
        <v>50000</v>
      </c>
      <c r="S3407" s="0" t="s">
        <v>1140</v>
      </c>
      <c r="T3407" s="0" t="s">
        <v>772</v>
      </c>
      <c r="U3407" s="200" t="n">
        <v>28.74</v>
      </c>
      <c r="V3407" s="0" t="s">
        <v>2666</v>
      </c>
      <c r="W3407" s="0" t="s">
        <v>1142</v>
      </c>
      <c r="X3407" s="0" t="s">
        <v>1143</v>
      </c>
      <c r="Y3407" s="0" t="s">
        <v>893</v>
      </c>
      <c r="Z3407" s="0" t="s">
        <v>573</v>
      </c>
      <c r="AA3407" s="0" t="s">
        <v>3128</v>
      </c>
      <c r="AB3407" s="197" t="n">
        <v>37043</v>
      </c>
      <c r="AC3407" s="197" t="n">
        <v>37072</v>
      </c>
    </row>
    <row r="3408" customFormat="false" ht="12.75" hidden="false" customHeight="false" outlineLevel="0" collapsed="false">
      <c r="A3408" s="191" t="str">
        <f aca="false">B3408&amp;" "&amp;C3408&amp;" "&amp;D3408</f>
        <v>US Natural Gas Physical</v>
      </c>
      <c r="B3408" s="191" t="str">
        <f aca="false">IF((LEFT(N3408,2)="US"),"US","")</f>
        <v>US</v>
      </c>
      <c r="C3408" s="191" t="str">
        <f aca="false">M3408</f>
        <v>Natural Gas</v>
      </c>
      <c r="D3408" s="191" t="str">
        <f aca="false">IF(ISNUMBER(FIND("Phy",N3408))=TRUE(),"Physical","Financial")</f>
        <v>Physical</v>
      </c>
      <c r="E3408" s="191" t="n">
        <f aca="false">IF(VLOOKUP(S3408,'DD-Lookup'!$J$6:$L$50,3,FALSE())="Monthly",(YEAR(AC3408)-YEAR(AB3408))*12+MONTH(AC3408)-MONTH(AB3408)+1,(AC3408-AB3408+1))</f>
        <v>1</v>
      </c>
      <c r="F3408" s="220" t="n">
        <f aca="false">E3408*SUM(P3408:Q3408)</f>
        <v>9000</v>
      </c>
      <c r="G3408" s="196" t="n">
        <v>1248275</v>
      </c>
      <c r="H3408" s="197" t="n">
        <v>37026.4150694445</v>
      </c>
      <c r="I3408" s="0" t="s">
        <v>625</v>
      </c>
      <c r="M3408" s="0" t="s">
        <v>927</v>
      </c>
      <c r="N3408" s="0" t="s">
        <v>1371</v>
      </c>
      <c r="O3408" s="0" t="s">
        <v>1457</v>
      </c>
      <c r="P3408" s="198" t="n">
        <v>9000</v>
      </c>
      <c r="S3408" s="0" t="s">
        <v>1343</v>
      </c>
      <c r="T3408" s="0" t="s">
        <v>772</v>
      </c>
      <c r="U3408" s="200" t="n">
        <v>4.415</v>
      </c>
      <c r="V3408" s="0" t="s">
        <v>2449</v>
      </c>
      <c r="W3408" s="0" t="s">
        <v>1459</v>
      </c>
      <c r="X3408" s="0" t="s">
        <v>1460</v>
      </c>
      <c r="Y3408" s="0" t="s">
        <v>1376</v>
      </c>
      <c r="Z3408" s="0" t="s">
        <v>573</v>
      </c>
      <c r="AA3408" s="0" t="n">
        <v>790588</v>
      </c>
      <c r="AB3408" s="197" t="n">
        <v>37027.875</v>
      </c>
      <c r="AC3408" s="197" t="n">
        <v>37027.875</v>
      </c>
    </row>
    <row r="3409" customFormat="false" ht="12.75" hidden="false" customHeight="false" outlineLevel="0" collapsed="false">
      <c r="A3409" s="191" t="str">
        <f aca="false">B3409&amp;" "&amp;C3409&amp;" "&amp;D3409</f>
        <v>US Natural Gas Financial</v>
      </c>
      <c r="B3409" s="191" t="str">
        <f aca="false">IF((LEFT(N3409,2)="US"),"US","")</f>
        <v>US</v>
      </c>
      <c r="C3409" s="191" t="str">
        <f aca="false">M3409</f>
        <v>Natural Gas</v>
      </c>
      <c r="D3409" s="191" t="str">
        <f aca="false">IF(ISNUMBER(FIND("Phy",N3409))=TRUE(),"Physical","Financial")</f>
        <v>Financial</v>
      </c>
      <c r="E3409" s="191" t="n">
        <f aca="false">IF(VLOOKUP(S3409,'DD-Lookup'!$J$6:$L$50,3,FALSE())="Monthly",(YEAR(AC3409)-YEAR(AB3409))*12+MONTH(AC3409)-MONTH(AB3409)+1,(AC3409-AB3409+1))</f>
        <v>153</v>
      </c>
      <c r="F3409" s="220" t="n">
        <f aca="false">E3409*SUM(P3409:Q3409)</f>
        <v>765000</v>
      </c>
      <c r="G3409" s="196" t="n">
        <v>1248276</v>
      </c>
      <c r="H3409" s="197" t="n">
        <v>37026.4150925926</v>
      </c>
      <c r="I3409" s="0" t="s">
        <v>625</v>
      </c>
      <c r="M3409" s="0" t="s">
        <v>927</v>
      </c>
      <c r="N3409" s="0" t="s">
        <v>1341</v>
      </c>
      <c r="O3409" s="0" t="s">
        <v>1526</v>
      </c>
      <c r="P3409" s="198" t="n">
        <v>5000</v>
      </c>
      <c r="S3409" s="0" t="s">
        <v>1343</v>
      </c>
      <c r="T3409" s="0" t="s">
        <v>772</v>
      </c>
      <c r="U3409" s="200" t="n">
        <v>4.61</v>
      </c>
      <c r="V3409" s="0" t="s">
        <v>2422</v>
      </c>
      <c r="W3409" s="0" t="s">
        <v>1345</v>
      </c>
      <c r="X3409" s="0" t="s">
        <v>1346</v>
      </c>
      <c r="Y3409" s="0" t="s">
        <v>893</v>
      </c>
      <c r="Z3409" s="0" t="s">
        <v>573</v>
      </c>
      <c r="AA3409" s="0" t="s">
        <v>3129</v>
      </c>
      <c r="AB3409" s="197" t="n">
        <v>37043</v>
      </c>
      <c r="AC3409" s="197" t="n">
        <v>37195</v>
      </c>
      <c r="AD3409" s="0" t="n">
        <f aca="false">(AC3409-AB3409+1)*SUM(P3409:Q3409)</f>
        <v>765000</v>
      </c>
    </row>
    <row r="3410" customFormat="false" ht="12.75" hidden="false" customHeight="false" outlineLevel="0" collapsed="false">
      <c r="A3410" s="191" t="str">
        <f aca="false">B3410&amp;" "&amp;C3410&amp;" "&amp;D3410</f>
        <v>US Natural Gas Physical</v>
      </c>
      <c r="B3410" s="191" t="str">
        <f aca="false">IF((LEFT(N3410,2)="US"),"US","")</f>
        <v>US</v>
      </c>
      <c r="C3410" s="191" t="str">
        <f aca="false">M3410</f>
        <v>Natural Gas</v>
      </c>
      <c r="D3410" s="191" t="str">
        <f aca="false">IF(ISNUMBER(FIND("Phy",N3410))=TRUE(),"Physical","Financial")</f>
        <v>Physical</v>
      </c>
      <c r="E3410" s="191" t="n">
        <f aca="false">IF(VLOOKUP(S3410,'DD-Lookup'!$J$6:$L$50,3,FALSE())="Monthly",(YEAR(AC3410)-YEAR(AB3410))*12+MONTH(AC3410)-MONTH(AB3410)+1,(AC3410-AB3410+1))</f>
        <v>1</v>
      </c>
      <c r="F3410" s="220" t="n">
        <f aca="false">E3410*SUM(P3410:Q3410)</f>
        <v>2000</v>
      </c>
      <c r="G3410" s="196" t="n">
        <v>1248277</v>
      </c>
      <c r="H3410" s="197" t="n">
        <v>37026.4150925926</v>
      </c>
      <c r="I3410" s="0" t="s">
        <v>1228</v>
      </c>
      <c r="M3410" s="0" t="s">
        <v>927</v>
      </c>
      <c r="N3410" s="0" t="s">
        <v>1371</v>
      </c>
      <c r="O3410" s="0" t="s">
        <v>1612</v>
      </c>
      <c r="P3410" s="198" t="n">
        <v>2000</v>
      </c>
      <c r="S3410" s="0" t="s">
        <v>1343</v>
      </c>
      <c r="T3410" s="0" t="s">
        <v>772</v>
      </c>
      <c r="U3410" s="200" t="n">
        <v>4.675</v>
      </c>
      <c r="V3410" s="0" t="s">
        <v>1632</v>
      </c>
      <c r="W3410" s="0" t="s">
        <v>1614</v>
      </c>
      <c r="X3410" s="0" t="s">
        <v>1615</v>
      </c>
      <c r="Y3410" s="0" t="s">
        <v>1376</v>
      </c>
      <c r="Z3410" s="0" t="s">
        <v>573</v>
      </c>
      <c r="AA3410" s="0" t="n">
        <v>790589</v>
      </c>
      <c r="AB3410" s="197" t="n">
        <v>37027.875</v>
      </c>
      <c r="AC3410" s="197" t="n">
        <v>37027.875</v>
      </c>
    </row>
    <row r="3411" customFormat="false" ht="12.75" hidden="false" customHeight="false" outlineLevel="0" collapsed="false">
      <c r="A3411" s="191" t="str">
        <f aca="false">B3411&amp;" "&amp;C3411&amp;" "&amp;D3411</f>
        <v>US Natural Gas Financial</v>
      </c>
      <c r="B3411" s="191" t="str">
        <f aca="false">IF((LEFT(N3411,2)="US"),"US","")</f>
        <v>US</v>
      </c>
      <c r="C3411" s="191" t="str">
        <f aca="false">M3411</f>
        <v>Natural Gas</v>
      </c>
      <c r="D3411" s="191" t="str">
        <f aca="false">IF(ISNUMBER(FIND("Phy",N3411))=TRUE(),"Physical","Financial")</f>
        <v>Financial</v>
      </c>
      <c r="E3411" s="191" t="n">
        <f aca="false">IF(VLOOKUP(S3411,'DD-Lookup'!$J$6:$L$50,3,FALSE())="Monthly",(YEAR(AC3411)-YEAR(AB3411))*12+MONTH(AC3411)-MONTH(AB3411)+1,(AC3411-AB3411+1))</f>
        <v>30</v>
      </c>
      <c r="F3411" s="220" t="n">
        <f aca="false">E3411*SUM(P3411:Q3411)</f>
        <v>525000</v>
      </c>
      <c r="G3411" s="196" t="n">
        <v>1248279</v>
      </c>
      <c r="H3411" s="197" t="n">
        <v>37026.4151388889</v>
      </c>
      <c r="I3411" s="0" t="s">
        <v>609</v>
      </c>
      <c r="M3411" s="0" t="s">
        <v>927</v>
      </c>
      <c r="N3411" s="0" t="s">
        <v>1341</v>
      </c>
      <c r="O3411" s="0" t="s">
        <v>1342</v>
      </c>
      <c r="P3411" s="198" t="n">
        <v>17500</v>
      </c>
      <c r="S3411" s="0" t="s">
        <v>1343</v>
      </c>
      <c r="T3411" s="0" t="s">
        <v>772</v>
      </c>
      <c r="U3411" s="200" t="n">
        <v>4.505</v>
      </c>
      <c r="V3411" s="0" t="s">
        <v>1642</v>
      </c>
      <c r="W3411" s="0" t="s">
        <v>1345</v>
      </c>
      <c r="X3411" s="0" t="s">
        <v>1346</v>
      </c>
      <c r="Y3411" s="0" t="s">
        <v>893</v>
      </c>
      <c r="Z3411" s="0" t="s">
        <v>573</v>
      </c>
      <c r="AA3411" s="0" t="s">
        <v>3130</v>
      </c>
      <c r="AB3411" s="197" t="n">
        <v>37043.875</v>
      </c>
      <c r="AC3411" s="197" t="n">
        <v>37072.875</v>
      </c>
      <c r="AD3411" s="0" t="n">
        <f aca="false">(AC3411-AB3411+1)*SUM(P3411:Q3411)</f>
        <v>525000</v>
      </c>
    </row>
    <row r="3412" customFormat="false" ht="12.75" hidden="false" customHeight="false" outlineLevel="0" collapsed="false">
      <c r="A3412" s="191" t="str">
        <f aca="false">B3412&amp;" "&amp;C3412&amp;" "&amp;D3412</f>
        <v>US Crude Financial</v>
      </c>
      <c r="B3412" s="191" t="str">
        <f aca="false">IF((LEFT(N3412,2)="US"),"US","")</f>
        <v>US</v>
      </c>
      <c r="C3412" s="191" t="str">
        <f aca="false">M3412</f>
        <v>Crude</v>
      </c>
      <c r="D3412" s="191" t="str">
        <f aca="false">IF(ISNUMBER(FIND("Phy",N3412))=TRUE(),"Physical","Financial")</f>
        <v>Financial</v>
      </c>
      <c r="E3412" s="191" t="n">
        <f aca="false">IF(VLOOKUP(S3412,'DD-Lookup'!$J$6:$L$50,3,FALSE())="Monthly",(YEAR(AC3412)-YEAR(AB3412))*12+MONTH(AC3412)-MONTH(AB3412)+1,(AC3412-AB3412+1))</f>
        <v>1</v>
      </c>
      <c r="F3412" s="220" t="n">
        <f aca="false">E3412*SUM(P3412:Q3412)</f>
        <v>50000</v>
      </c>
      <c r="G3412" s="196" t="n">
        <v>1248278</v>
      </c>
      <c r="H3412" s="197" t="n">
        <v>37026.4151388889</v>
      </c>
      <c r="I3412" s="0" t="s">
        <v>1340</v>
      </c>
      <c r="M3412" s="0" t="s">
        <v>60</v>
      </c>
      <c r="N3412" s="0" t="s">
        <v>1138</v>
      </c>
      <c r="O3412" s="0" t="s">
        <v>1139</v>
      </c>
      <c r="Q3412" s="198" t="n">
        <v>50000</v>
      </c>
      <c r="S3412" s="0" t="s">
        <v>1140</v>
      </c>
      <c r="T3412" s="0" t="s">
        <v>772</v>
      </c>
      <c r="U3412" s="200" t="n">
        <v>28.76</v>
      </c>
      <c r="V3412" s="0" t="s">
        <v>2361</v>
      </c>
      <c r="W3412" s="0" t="s">
        <v>1142</v>
      </c>
      <c r="X3412" s="0" t="s">
        <v>1143</v>
      </c>
      <c r="Y3412" s="0" t="s">
        <v>893</v>
      </c>
      <c r="Z3412" s="0" t="s">
        <v>573</v>
      </c>
      <c r="AA3412" s="0" t="s">
        <v>3131</v>
      </c>
      <c r="AB3412" s="197" t="n">
        <v>37043</v>
      </c>
      <c r="AC3412" s="197" t="n">
        <v>37072</v>
      </c>
    </row>
    <row r="3413" customFormat="false" ht="12.75" hidden="false" customHeight="false" outlineLevel="0" collapsed="false">
      <c r="A3413" s="191" t="str">
        <f aca="false">B3413&amp;" "&amp;C3413&amp;" "&amp;D3413</f>
        <v>US Natural Gas Physical</v>
      </c>
      <c r="B3413" s="191" t="str">
        <f aca="false">IF((LEFT(N3413,2)="US"),"US","")</f>
        <v>US</v>
      </c>
      <c r="C3413" s="191" t="str">
        <f aca="false">M3413</f>
        <v>Natural Gas</v>
      </c>
      <c r="D3413" s="191" t="str">
        <f aca="false">IF(ISNUMBER(FIND("Phy",N3413))=TRUE(),"Physical","Financial")</f>
        <v>Physical</v>
      </c>
      <c r="E3413" s="191" t="n">
        <f aca="false">IF(VLOOKUP(S3413,'DD-Lookup'!$J$6:$L$50,3,FALSE())="Monthly",(YEAR(AC3413)-YEAR(AB3413))*12+MONTH(AC3413)-MONTH(AB3413)+1,(AC3413-AB3413+1))</f>
        <v>1</v>
      </c>
      <c r="F3413" s="220" t="n">
        <f aca="false">E3413*SUM(P3413:Q3413)</f>
        <v>8000</v>
      </c>
      <c r="G3413" s="196" t="n">
        <v>1248280</v>
      </c>
      <c r="H3413" s="197" t="n">
        <v>37026.415150463</v>
      </c>
      <c r="I3413" s="0" t="s">
        <v>2429</v>
      </c>
      <c r="M3413" s="0" t="s">
        <v>927</v>
      </c>
      <c r="N3413" s="0" t="s">
        <v>1371</v>
      </c>
      <c r="O3413" s="0" t="s">
        <v>1372</v>
      </c>
      <c r="P3413" s="198" t="n">
        <v>8000</v>
      </c>
      <c r="S3413" s="0" t="s">
        <v>1343</v>
      </c>
      <c r="T3413" s="0" t="s">
        <v>772</v>
      </c>
      <c r="U3413" s="200" t="n">
        <v>4.5638</v>
      </c>
      <c r="V3413" s="0" t="s">
        <v>2430</v>
      </c>
      <c r="W3413" s="0" t="s">
        <v>1374</v>
      </c>
      <c r="X3413" s="0" t="s">
        <v>1375</v>
      </c>
      <c r="Y3413" s="0" t="s">
        <v>1376</v>
      </c>
      <c r="Z3413" s="0" t="s">
        <v>573</v>
      </c>
      <c r="AA3413" s="0" t="n">
        <v>790590</v>
      </c>
      <c r="AB3413" s="197" t="n">
        <v>37027.875</v>
      </c>
      <c r="AC3413" s="197" t="n">
        <v>37027.875</v>
      </c>
    </row>
    <row r="3414" customFormat="false" ht="12.75" hidden="false" customHeight="false" outlineLevel="0" collapsed="false">
      <c r="A3414" s="191" t="str">
        <f aca="false">B3414&amp;" "&amp;C3414&amp;" "&amp;D3414</f>
        <v>US Natural Gas Physical</v>
      </c>
      <c r="B3414" s="191" t="str">
        <f aca="false">IF((LEFT(N3414,2)="US"),"US","")</f>
        <v>US</v>
      </c>
      <c r="C3414" s="191" t="str">
        <f aca="false">M3414</f>
        <v>Natural Gas</v>
      </c>
      <c r="D3414" s="191" t="str">
        <f aca="false">IF(ISNUMBER(FIND("Phy",N3414))=TRUE(),"Physical","Financial")</f>
        <v>Physical</v>
      </c>
      <c r="E3414" s="191" t="n">
        <f aca="false">IF(VLOOKUP(S3414,'DD-Lookup'!$J$6:$L$50,3,FALSE())="Monthly",(YEAR(AC3414)-YEAR(AB3414))*12+MONTH(AC3414)-MONTH(AB3414)+1,(AC3414-AB3414+1))</f>
        <v>1</v>
      </c>
      <c r="F3414" s="220" t="n">
        <f aca="false">E3414*SUM(P3414:Q3414)</f>
        <v>4923</v>
      </c>
      <c r="G3414" s="196" t="n">
        <v>1248281</v>
      </c>
      <c r="H3414" s="197" t="n">
        <v>37026.4152199074</v>
      </c>
      <c r="I3414" s="0" t="s">
        <v>1470</v>
      </c>
      <c r="M3414" s="0" t="s">
        <v>927</v>
      </c>
      <c r="N3414" s="0" t="s">
        <v>1371</v>
      </c>
      <c r="O3414" s="0" t="s">
        <v>2095</v>
      </c>
      <c r="P3414" s="198" t="n">
        <v>4923</v>
      </c>
      <c r="S3414" s="0" t="s">
        <v>1343</v>
      </c>
      <c r="T3414" s="0" t="s">
        <v>772</v>
      </c>
      <c r="U3414" s="200" t="n">
        <v>4.695</v>
      </c>
      <c r="V3414" s="0" t="s">
        <v>2858</v>
      </c>
      <c r="W3414" s="0" t="s">
        <v>1587</v>
      </c>
      <c r="X3414" s="0" t="s">
        <v>1588</v>
      </c>
      <c r="Y3414" s="0" t="s">
        <v>1376</v>
      </c>
      <c r="Z3414" s="0" t="s">
        <v>573</v>
      </c>
      <c r="AA3414" s="0" t="n">
        <v>790591</v>
      </c>
      <c r="AB3414" s="197" t="n">
        <v>37027.875</v>
      </c>
      <c r="AC3414" s="197" t="n">
        <v>37027.875</v>
      </c>
    </row>
    <row r="3415" customFormat="false" ht="12.75" hidden="false" customHeight="false" outlineLevel="0" collapsed="false">
      <c r="A3415" s="191" t="str">
        <f aca="false">B3415&amp;" "&amp;C3415&amp;" "&amp;D3415</f>
        <v>US Natural Gas Physical</v>
      </c>
      <c r="B3415" s="191" t="str">
        <f aca="false">IF((LEFT(N3415,2)="US"),"US","")</f>
        <v>US</v>
      </c>
      <c r="C3415" s="191" t="str">
        <f aca="false">M3415</f>
        <v>Natural Gas</v>
      </c>
      <c r="D3415" s="191" t="str">
        <f aca="false">IF(ISNUMBER(FIND("Phy",N3415))=TRUE(),"Physical","Financial")</f>
        <v>Physical</v>
      </c>
      <c r="E3415" s="191" t="n">
        <f aca="false">IF(VLOOKUP(S3415,'DD-Lookup'!$J$6:$L$50,3,FALSE())="Monthly",(YEAR(AC3415)-YEAR(AB3415))*12+MONTH(AC3415)-MONTH(AB3415)+1,(AC3415-AB3415+1))</f>
        <v>1</v>
      </c>
      <c r="F3415" s="220" t="n">
        <f aca="false">E3415*SUM(P3415:Q3415)</f>
        <v>2517</v>
      </c>
      <c r="G3415" s="196" t="n">
        <v>1248282</v>
      </c>
      <c r="H3415" s="197" t="n">
        <v>37026.4152314815</v>
      </c>
      <c r="I3415" s="0" t="s">
        <v>1328</v>
      </c>
      <c r="M3415" s="0" t="s">
        <v>927</v>
      </c>
      <c r="N3415" s="0" t="s">
        <v>1371</v>
      </c>
      <c r="O3415" s="0" t="s">
        <v>1557</v>
      </c>
      <c r="P3415" s="198" t="n">
        <v>2517</v>
      </c>
      <c r="S3415" s="0" t="s">
        <v>1343</v>
      </c>
      <c r="T3415" s="0" t="s">
        <v>772</v>
      </c>
      <c r="U3415" s="200" t="n">
        <v>4.43</v>
      </c>
      <c r="V3415" s="0" t="s">
        <v>3132</v>
      </c>
      <c r="W3415" s="0" t="s">
        <v>1504</v>
      </c>
      <c r="X3415" s="0" t="s">
        <v>1558</v>
      </c>
      <c r="Y3415" s="0" t="s">
        <v>1376</v>
      </c>
      <c r="Z3415" s="0" t="s">
        <v>573</v>
      </c>
      <c r="AA3415" s="0" t="n">
        <v>790592</v>
      </c>
      <c r="AB3415" s="197" t="n">
        <v>37027.875</v>
      </c>
      <c r="AC3415" s="197" t="n">
        <v>37027.875</v>
      </c>
    </row>
    <row r="3416" customFormat="false" ht="12.75" hidden="false" customHeight="false" outlineLevel="0" collapsed="false">
      <c r="A3416" s="191" t="str">
        <f aca="false">B3416&amp;" "&amp;C3416&amp;" "&amp;D3416</f>
        <v>US Natural Gas Physical</v>
      </c>
      <c r="B3416" s="191" t="str">
        <f aca="false">IF((LEFT(N3416,2)="US"),"US","")</f>
        <v>US</v>
      </c>
      <c r="C3416" s="191" t="str">
        <f aca="false">M3416</f>
        <v>Natural Gas</v>
      </c>
      <c r="D3416" s="191" t="str">
        <f aca="false">IF(ISNUMBER(FIND("Phy",N3416))=TRUE(),"Physical","Financial")</f>
        <v>Physical</v>
      </c>
      <c r="E3416" s="191" t="n">
        <f aca="false">IF(VLOOKUP(S3416,'DD-Lookup'!$J$6:$L$50,3,FALSE())="Monthly",(YEAR(AC3416)-YEAR(AB3416))*12+MONTH(AC3416)-MONTH(AB3416)+1,(AC3416-AB3416+1))</f>
        <v>1</v>
      </c>
      <c r="F3416" s="220" t="n">
        <f aca="false">E3416*SUM(P3416:Q3416)</f>
        <v>5000</v>
      </c>
      <c r="G3416" s="196" t="n">
        <v>1248284</v>
      </c>
      <c r="H3416" s="197" t="n">
        <v>37026.4154398148</v>
      </c>
      <c r="I3416" s="0" t="s">
        <v>1420</v>
      </c>
      <c r="M3416" s="0" t="s">
        <v>927</v>
      </c>
      <c r="N3416" s="0" t="s">
        <v>1371</v>
      </c>
      <c r="O3416" s="0" t="s">
        <v>1457</v>
      </c>
      <c r="Q3416" s="198" t="n">
        <v>5000</v>
      </c>
      <c r="S3416" s="0" t="s">
        <v>1343</v>
      </c>
      <c r="T3416" s="0" t="s">
        <v>772</v>
      </c>
      <c r="U3416" s="200" t="n">
        <v>4.415</v>
      </c>
      <c r="V3416" s="0" t="s">
        <v>1594</v>
      </c>
      <c r="W3416" s="0" t="s">
        <v>1459</v>
      </c>
      <c r="X3416" s="0" t="s">
        <v>1460</v>
      </c>
      <c r="Y3416" s="0" t="s">
        <v>1376</v>
      </c>
      <c r="Z3416" s="0" t="s">
        <v>573</v>
      </c>
      <c r="AA3416" s="0" t="n">
        <v>790594</v>
      </c>
      <c r="AB3416" s="197" t="n">
        <v>37027.875</v>
      </c>
      <c r="AC3416" s="197" t="n">
        <v>37027.875</v>
      </c>
    </row>
    <row r="3417" customFormat="false" ht="12.75" hidden="false" customHeight="false" outlineLevel="0" collapsed="false">
      <c r="A3417" s="191" t="str">
        <f aca="false">B3417&amp;" "&amp;C3417&amp;" "&amp;D3417</f>
        <v>US Natural Gas Physical</v>
      </c>
      <c r="B3417" s="191" t="str">
        <f aca="false">IF((LEFT(N3417,2)="US"),"US","")</f>
        <v>US</v>
      </c>
      <c r="C3417" s="191" t="str">
        <f aca="false">M3417</f>
        <v>Natural Gas</v>
      </c>
      <c r="D3417" s="191" t="str">
        <f aca="false">IF(ISNUMBER(FIND("Phy",N3417))=TRUE(),"Physical","Financial")</f>
        <v>Physical</v>
      </c>
      <c r="E3417" s="191" t="n">
        <f aca="false">IF(VLOOKUP(S3417,'DD-Lookup'!$J$6:$L$50,3,FALSE())="Monthly",(YEAR(AC3417)-YEAR(AB3417))*12+MONTH(AC3417)-MONTH(AB3417)+1,(AC3417-AB3417+1))</f>
        <v>1</v>
      </c>
      <c r="F3417" s="220" t="n">
        <f aca="false">E3417*SUM(P3417:Q3417)</f>
        <v>10000</v>
      </c>
      <c r="G3417" s="196" t="n">
        <v>1248285</v>
      </c>
      <c r="H3417" s="197" t="n">
        <v>37026.4154398148</v>
      </c>
      <c r="I3417" s="0" t="s">
        <v>1328</v>
      </c>
      <c r="M3417" s="0" t="s">
        <v>927</v>
      </c>
      <c r="N3417" s="0" t="s">
        <v>1371</v>
      </c>
      <c r="O3417" s="0" t="s">
        <v>1566</v>
      </c>
      <c r="Q3417" s="198" t="n">
        <v>10000</v>
      </c>
      <c r="S3417" s="0" t="s">
        <v>1343</v>
      </c>
      <c r="T3417" s="0" t="s">
        <v>772</v>
      </c>
      <c r="U3417" s="200" t="n">
        <v>4.46</v>
      </c>
      <c r="V3417" s="0" t="s">
        <v>1885</v>
      </c>
      <c r="W3417" s="0" t="s">
        <v>1567</v>
      </c>
      <c r="X3417" s="0" t="s">
        <v>1568</v>
      </c>
      <c r="Y3417" s="0" t="s">
        <v>1376</v>
      </c>
      <c r="Z3417" s="0" t="s">
        <v>573</v>
      </c>
      <c r="AA3417" s="0" t="n">
        <v>790593</v>
      </c>
      <c r="AB3417" s="197" t="n">
        <v>37027.875</v>
      </c>
      <c r="AC3417" s="197" t="n">
        <v>37027.875</v>
      </c>
    </row>
    <row r="3418" customFormat="false" ht="12.75" hidden="false" customHeight="false" outlineLevel="0" collapsed="false">
      <c r="A3418" s="191" t="str">
        <f aca="false">B3418&amp;" "&amp;C3418&amp;" "&amp;D3418</f>
        <v>US Natural Gas Physical</v>
      </c>
      <c r="B3418" s="191" t="str">
        <f aca="false">IF((LEFT(N3418,2)="US"),"US","")</f>
        <v>US</v>
      </c>
      <c r="C3418" s="191" t="str">
        <f aca="false">M3418</f>
        <v>Natural Gas</v>
      </c>
      <c r="D3418" s="191" t="str">
        <f aca="false">IF(ISNUMBER(FIND("Phy",N3418))=TRUE(),"Physical","Financial")</f>
        <v>Physical</v>
      </c>
      <c r="E3418" s="191" t="n">
        <f aca="false">IF(VLOOKUP(S3418,'DD-Lookup'!$J$6:$L$50,3,FALSE())="Monthly",(YEAR(AC3418)-YEAR(AB3418))*12+MONTH(AC3418)-MONTH(AB3418)+1,(AC3418-AB3418+1))</f>
        <v>1</v>
      </c>
      <c r="F3418" s="220" t="n">
        <f aca="false">E3418*SUM(P3418:Q3418)</f>
        <v>10000</v>
      </c>
      <c r="G3418" s="196" t="n">
        <v>1248286</v>
      </c>
      <c r="H3418" s="197" t="n">
        <v>37026.415462963</v>
      </c>
      <c r="I3418" s="0" t="s">
        <v>2121</v>
      </c>
      <c r="M3418" s="0" t="s">
        <v>927</v>
      </c>
      <c r="N3418" s="0" t="s">
        <v>1371</v>
      </c>
      <c r="O3418" s="0" t="s">
        <v>1631</v>
      </c>
      <c r="P3418" s="198" t="n">
        <v>10000</v>
      </c>
      <c r="S3418" s="0" t="s">
        <v>1343</v>
      </c>
      <c r="T3418" s="0" t="s">
        <v>772</v>
      </c>
      <c r="U3418" s="200" t="n">
        <v>4.44</v>
      </c>
      <c r="V3418" s="0" t="s">
        <v>2122</v>
      </c>
      <c r="W3418" s="0" t="s">
        <v>1567</v>
      </c>
      <c r="X3418" s="0" t="s">
        <v>1568</v>
      </c>
      <c r="Y3418" s="0" t="s">
        <v>1376</v>
      </c>
      <c r="Z3418" s="0" t="s">
        <v>573</v>
      </c>
      <c r="AA3418" s="0" t="n">
        <v>790595</v>
      </c>
      <c r="AB3418" s="197" t="n">
        <v>37027.875</v>
      </c>
      <c r="AC3418" s="197" t="n">
        <v>37027.875</v>
      </c>
    </row>
    <row r="3419" customFormat="false" ht="12.75" hidden="false" customHeight="false" outlineLevel="0" collapsed="false">
      <c r="A3419" s="191" t="str">
        <f aca="false">B3419&amp;" "&amp;C3419&amp;" "&amp;D3419</f>
        <v> Natural Gas Physical</v>
      </c>
      <c r="B3419" s="191" t="str">
        <f aca="false">IF((LEFT(N3419,2)="US"),"US","")</f>
        <v/>
      </c>
      <c r="C3419" s="191" t="str">
        <f aca="false">M3419</f>
        <v>Natural Gas</v>
      </c>
      <c r="D3419" s="191" t="str">
        <f aca="false">IF(ISNUMBER(FIND("Phy",N3419))=TRUE(),"Physical","Financial")</f>
        <v>Physical</v>
      </c>
      <c r="E3419" s="191" t="n">
        <f aca="false">IF(VLOOKUP(S3419,'DD-Lookup'!$J$6:$L$50,3,FALSE())="Monthly",(YEAR(AC3419)-YEAR(AB3419))*12+MONTH(AC3419)-MONTH(AB3419)+1,(AC3419-AB3419+1))</f>
        <v>30</v>
      </c>
      <c r="F3419" s="220" t="n">
        <f aca="false">E3419*SUM(P3419:Q3419)</f>
        <v>90000</v>
      </c>
      <c r="G3419" s="196" t="n">
        <v>1248287</v>
      </c>
      <c r="H3419" s="197" t="n">
        <v>37026.4155092593</v>
      </c>
      <c r="I3419" s="0" t="s">
        <v>3111</v>
      </c>
      <c r="M3419" s="0" t="s">
        <v>927</v>
      </c>
      <c r="N3419" s="0" t="s">
        <v>1719</v>
      </c>
      <c r="O3419" s="0" t="s">
        <v>2554</v>
      </c>
      <c r="P3419" s="198" t="n">
        <v>3000</v>
      </c>
      <c r="S3419" s="0" t="s">
        <v>327</v>
      </c>
      <c r="T3419" s="0" t="s">
        <v>1721</v>
      </c>
      <c r="U3419" s="200" t="n">
        <v>6.135</v>
      </c>
      <c r="V3419" s="0" t="s">
        <v>3112</v>
      </c>
      <c r="W3419" s="0" t="s">
        <v>2317</v>
      </c>
      <c r="X3419" s="0" t="s">
        <v>1724</v>
      </c>
      <c r="Y3419" s="0" t="s">
        <v>1376</v>
      </c>
      <c r="Z3419" s="0" t="s">
        <v>646</v>
      </c>
      <c r="AA3419" s="0" t="n">
        <v>790596</v>
      </c>
      <c r="AB3419" s="197" t="n">
        <v>37043.875</v>
      </c>
      <c r="AC3419" s="197" t="n">
        <v>37072.875</v>
      </c>
    </row>
    <row r="3420" customFormat="false" ht="12.75" hidden="false" customHeight="false" outlineLevel="0" collapsed="false">
      <c r="A3420" s="191" t="str">
        <f aca="false">B3420&amp;" "&amp;C3420&amp;" "&amp;D3420</f>
        <v> Metals Financial</v>
      </c>
      <c r="B3420" s="191" t="str">
        <f aca="false">IF((LEFT(N3420,2)="US"),"US","")</f>
        <v/>
      </c>
      <c r="C3420" s="191" t="str">
        <f aca="false">M3420</f>
        <v>Metals</v>
      </c>
      <c r="D3420" s="191" t="str">
        <f aca="false">IF(ISNUMBER(FIND("Phy",N3420))=TRUE(),"Physical","Financial")</f>
        <v>Financial</v>
      </c>
      <c r="E3420" s="191" t="n">
        <f aca="false">IF(VLOOKUP(S3420,'DD-Lookup'!$J$6:$L$50,3,FALSE())="Monthly",(YEAR(AC3420)-YEAR(AB3420))*12+MONTH(AC3420)-MONTH(AB3420)+1,(AC3420-AB3420+1))</f>
        <v>1</v>
      </c>
      <c r="F3420" s="220" t="n">
        <f aca="false">E3420*SUM(P3420:Q3420)</f>
        <v>5</v>
      </c>
      <c r="G3420" s="196" t="n">
        <v>1248288</v>
      </c>
      <c r="H3420" s="197" t="n">
        <v>37026.4155092593</v>
      </c>
      <c r="I3420" s="0" t="s">
        <v>879</v>
      </c>
      <c r="M3420" s="0" t="s">
        <v>768</v>
      </c>
      <c r="N3420" s="0" t="s">
        <v>906</v>
      </c>
      <c r="O3420" s="0" t="s">
        <v>907</v>
      </c>
      <c r="P3420" s="198" t="n">
        <v>5</v>
      </c>
      <c r="S3420" s="0" t="s">
        <v>908</v>
      </c>
      <c r="T3420" s="0" t="s">
        <v>772</v>
      </c>
      <c r="U3420" s="200" t="n">
        <v>7305</v>
      </c>
      <c r="V3420" s="0" t="s">
        <v>1169</v>
      </c>
      <c r="W3420" s="0" t="s">
        <v>910</v>
      </c>
      <c r="X3420" s="0" t="s">
        <v>775</v>
      </c>
      <c r="Y3420" s="0" t="s">
        <v>776</v>
      </c>
      <c r="Z3420" s="0" t="s">
        <v>777</v>
      </c>
      <c r="AA3420" s="0" t="n">
        <v>2130124</v>
      </c>
    </row>
    <row r="3421" customFormat="false" ht="12.75" hidden="false" customHeight="false" outlineLevel="0" collapsed="false">
      <c r="A3421" s="191" t="str">
        <f aca="false">B3421&amp;" "&amp;C3421&amp;" "&amp;D3421</f>
        <v>US Natural Gas Financial</v>
      </c>
      <c r="B3421" s="191" t="str">
        <f aca="false">IF((LEFT(N3421,2)="US"),"US","")</f>
        <v>US</v>
      </c>
      <c r="C3421" s="191" t="str">
        <f aca="false">M3421</f>
        <v>Natural Gas</v>
      </c>
      <c r="D3421" s="191" t="str">
        <f aca="false">IF(ISNUMBER(FIND("Phy",N3421))=TRUE(),"Physical","Financial")</f>
        <v>Financial</v>
      </c>
      <c r="E3421" s="191" t="n">
        <f aca="false">IF(VLOOKUP(S3421,'DD-Lookup'!$J$6:$L$50,3,FALSE())="Monthly",(YEAR(AC3421)-YEAR(AB3421))*12+MONTH(AC3421)-MONTH(AB3421)+1,(AC3421-AB3421+1))</f>
        <v>153</v>
      </c>
      <c r="F3421" s="220" t="n">
        <f aca="false">E3421*SUM(P3421:Q3421)</f>
        <v>382500</v>
      </c>
      <c r="G3421" s="196" t="n">
        <v>1248290</v>
      </c>
      <c r="H3421" s="197" t="n">
        <v>37026.4155324074</v>
      </c>
      <c r="I3421" s="0" t="s">
        <v>1340</v>
      </c>
      <c r="M3421" s="0" t="s">
        <v>927</v>
      </c>
      <c r="N3421" s="0" t="s">
        <v>1341</v>
      </c>
      <c r="O3421" s="0" t="s">
        <v>1526</v>
      </c>
      <c r="P3421" s="198" t="n">
        <v>2500</v>
      </c>
      <c r="S3421" s="0" t="s">
        <v>1343</v>
      </c>
      <c r="T3421" s="0" t="s">
        <v>772</v>
      </c>
      <c r="U3421" s="200" t="n">
        <v>4.605</v>
      </c>
      <c r="V3421" s="0" t="s">
        <v>2243</v>
      </c>
      <c r="W3421" s="0" t="s">
        <v>1345</v>
      </c>
      <c r="X3421" s="0" t="s">
        <v>1346</v>
      </c>
      <c r="Y3421" s="0" t="s">
        <v>893</v>
      </c>
      <c r="Z3421" s="0" t="s">
        <v>573</v>
      </c>
      <c r="AA3421" s="0" t="s">
        <v>3133</v>
      </c>
      <c r="AB3421" s="197" t="n">
        <v>37043</v>
      </c>
      <c r="AC3421" s="197" t="n">
        <v>37195</v>
      </c>
      <c r="AD3421" s="0" t="n">
        <f aca="false">(AC3421-AB3421+1)*SUM(P3421:Q3421)</f>
        <v>382500</v>
      </c>
    </row>
    <row r="3422" customFormat="false" ht="12.75" hidden="false" customHeight="false" outlineLevel="0" collapsed="false">
      <c r="A3422" s="191" t="str">
        <f aca="false">B3422&amp;" "&amp;C3422&amp;" "&amp;D3422</f>
        <v>US Natural Gas Physical</v>
      </c>
      <c r="B3422" s="191" t="str">
        <f aca="false">IF((LEFT(N3422,2)="US"),"US","")</f>
        <v>US</v>
      </c>
      <c r="C3422" s="191" t="str">
        <f aca="false">M3422</f>
        <v>Natural Gas</v>
      </c>
      <c r="D3422" s="191" t="str">
        <f aca="false">IF(ISNUMBER(FIND("Phy",N3422))=TRUE(),"Physical","Financial")</f>
        <v>Physical</v>
      </c>
      <c r="E3422" s="191" t="n">
        <f aca="false">IF(VLOOKUP(S3422,'DD-Lookup'!$J$6:$L$50,3,FALSE())="Monthly",(YEAR(AC3422)-YEAR(AB3422))*12+MONTH(AC3422)-MONTH(AB3422)+1,(AC3422-AB3422+1))</f>
        <v>1</v>
      </c>
      <c r="F3422" s="220" t="n">
        <f aca="false">E3422*SUM(P3422:Q3422)</f>
        <v>1000</v>
      </c>
      <c r="G3422" s="196" t="n">
        <v>1248291</v>
      </c>
      <c r="H3422" s="197" t="n">
        <v>37026.4155555556</v>
      </c>
      <c r="I3422" s="0" t="s">
        <v>1770</v>
      </c>
      <c r="M3422" s="0" t="s">
        <v>927</v>
      </c>
      <c r="N3422" s="0" t="s">
        <v>1371</v>
      </c>
      <c r="O3422" s="0" t="s">
        <v>1696</v>
      </c>
      <c r="P3422" s="198" t="n">
        <v>1000</v>
      </c>
      <c r="S3422" s="0" t="s">
        <v>1343</v>
      </c>
      <c r="T3422" s="0" t="s">
        <v>772</v>
      </c>
      <c r="U3422" s="200" t="n">
        <v>4.42</v>
      </c>
      <c r="V3422" s="0" t="s">
        <v>1771</v>
      </c>
      <c r="W3422" s="0" t="s">
        <v>1567</v>
      </c>
      <c r="X3422" s="0" t="s">
        <v>1683</v>
      </c>
      <c r="Y3422" s="0" t="s">
        <v>1376</v>
      </c>
      <c r="Z3422" s="0" t="s">
        <v>573</v>
      </c>
      <c r="AA3422" s="0" t="n">
        <v>790597</v>
      </c>
      <c r="AB3422" s="197" t="n">
        <v>37027.875</v>
      </c>
      <c r="AC3422" s="197" t="n">
        <v>37027.875</v>
      </c>
    </row>
    <row r="3423" customFormat="false" ht="12.75" hidden="false" customHeight="false" outlineLevel="0" collapsed="false">
      <c r="A3423" s="191" t="str">
        <f aca="false">B3423&amp;" "&amp;C3423&amp;" "&amp;D3423</f>
        <v>US Natural Gas Physical</v>
      </c>
      <c r="B3423" s="191" t="str">
        <f aca="false">IF((LEFT(N3423,2)="US"),"US","")</f>
        <v>US</v>
      </c>
      <c r="C3423" s="191" t="str">
        <f aca="false">M3423</f>
        <v>Natural Gas</v>
      </c>
      <c r="D3423" s="191" t="str">
        <f aca="false">IF(ISNUMBER(FIND("Phy",N3423))=TRUE(),"Physical","Financial")</f>
        <v>Physical</v>
      </c>
      <c r="E3423" s="191" t="n">
        <f aca="false">IF(VLOOKUP(S3423,'DD-Lookup'!$J$6:$L$50,3,FALSE())="Monthly",(YEAR(AC3423)-YEAR(AB3423))*12+MONTH(AC3423)-MONTH(AB3423)+1,(AC3423-AB3423+1))</f>
        <v>1</v>
      </c>
      <c r="F3423" s="220" t="n">
        <f aca="false">E3423*SUM(P3423:Q3423)</f>
        <v>10000</v>
      </c>
      <c r="G3423" s="196" t="n">
        <v>1248293</v>
      </c>
      <c r="H3423" s="197" t="n">
        <v>37026.4156134259</v>
      </c>
      <c r="I3423" s="0" t="s">
        <v>609</v>
      </c>
      <c r="M3423" s="0" t="s">
        <v>927</v>
      </c>
      <c r="N3423" s="0" t="s">
        <v>1371</v>
      </c>
      <c r="O3423" s="0" t="s">
        <v>1553</v>
      </c>
      <c r="P3423" s="198" t="n">
        <v>10000</v>
      </c>
      <c r="S3423" s="0" t="s">
        <v>1343</v>
      </c>
      <c r="T3423" s="0" t="s">
        <v>772</v>
      </c>
      <c r="U3423" s="200" t="n">
        <v>4.475</v>
      </c>
      <c r="V3423" s="0" t="s">
        <v>1861</v>
      </c>
      <c r="W3423" s="0" t="s">
        <v>1555</v>
      </c>
      <c r="X3423" s="0" t="s">
        <v>1556</v>
      </c>
      <c r="Y3423" s="0" t="s">
        <v>1376</v>
      </c>
      <c r="Z3423" s="0" t="s">
        <v>573</v>
      </c>
      <c r="AA3423" s="0" t="n">
        <v>790598</v>
      </c>
      <c r="AB3423" s="197" t="n">
        <v>37027.875</v>
      </c>
      <c r="AC3423" s="197" t="n">
        <v>37027.875</v>
      </c>
    </row>
    <row r="3424" customFormat="false" ht="12.75" hidden="false" customHeight="false" outlineLevel="0" collapsed="false">
      <c r="A3424" s="191" t="str">
        <f aca="false">B3424&amp;" "&amp;C3424&amp;" "&amp;D3424</f>
        <v>US Natural Gas Physical</v>
      </c>
      <c r="B3424" s="191" t="str">
        <f aca="false">IF((LEFT(N3424,2)="US"),"US","")</f>
        <v>US</v>
      </c>
      <c r="C3424" s="191" t="str">
        <f aca="false">M3424</f>
        <v>Natural Gas</v>
      </c>
      <c r="D3424" s="191" t="str">
        <f aca="false">IF(ISNUMBER(FIND("Phy",N3424))=TRUE(),"Physical","Financial")</f>
        <v>Physical</v>
      </c>
      <c r="E3424" s="191" t="n">
        <f aca="false">IF(VLOOKUP(S3424,'DD-Lookup'!$J$6:$L$50,3,FALSE())="Monthly",(YEAR(AC3424)-YEAR(AB3424))*12+MONTH(AC3424)-MONTH(AB3424)+1,(AC3424-AB3424+1))</f>
        <v>1</v>
      </c>
      <c r="F3424" s="220" t="n">
        <f aca="false">E3424*SUM(P3424:Q3424)</f>
        <v>5000</v>
      </c>
      <c r="G3424" s="196" t="n">
        <v>1248295</v>
      </c>
      <c r="H3424" s="197" t="n">
        <v>37026.4156712963</v>
      </c>
      <c r="I3424" s="0" t="s">
        <v>1228</v>
      </c>
      <c r="M3424" s="0" t="s">
        <v>927</v>
      </c>
      <c r="N3424" s="0" t="s">
        <v>1371</v>
      </c>
      <c r="O3424" s="0" t="s">
        <v>1680</v>
      </c>
      <c r="Q3424" s="198" t="n">
        <v>5000</v>
      </c>
      <c r="S3424" s="0" t="s">
        <v>1343</v>
      </c>
      <c r="T3424" s="0" t="s">
        <v>772</v>
      </c>
      <c r="U3424" s="200" t="n">
        <v>4.36</v>
      </c>
      <c r="V3424" s="0" t="s">
        <v>2924</v>
      </c>
      <c r="W3424" s="0" t="s">
        <v>1682</v>
      </c>
      <c r="X3424" s="0" t="s">
        <v>1683</v>
      </c>
      <c r="Y3424" s="0" t="s">
        <v>1376</v>
      </c>
      <c r="Z3424" s="0" t="s">
        <v>573</v>
      </c>
      <c r="AA3424" s="0" t="n">
        <v>790599</v>
      </c>
      <c r="AB3424" s="197" t="n">
        <v>37027.875</v>
      </c>
      <c r="AC3424" s="197" t="n">
        <v>37027.875</v>
      </c>
    </row>
    <row r="3425" customFormat="false" ht="12.75" hidden="false" customHeight="false" outlineLevel="0" collapsed="false">
      <c r="A3425" s="191" t="str">
        <f aca="false">B3425&amp;" "&amp;C3425&amp;" "&amp;D3425</f>
        <v>US Natural Gas Financial</v>
      </c>
      <c r="B3425" s="191" t="str">
        <f aca="false">IF((LEFT(N3425,2)="US"),"US","")</f>
        <v>US</v>
      </c>
      <c r="C3425" s="191" t="str">
        <f aca="false">M3425</f>
        <v>Natural Gas</v>
      </c>
      <c r="D3425" s="191" t="str">
        <f aca="false">IF(ISNUMBER(FIND("Phy",N3425))=TRUE(),"Physical","Financial")</f>
        <v>Financial</v>
      </c>
      <c r="E3425" s="191" t="n">
        <f aca="false">IF(VLOOKUP(S3425,'DD-Lookup'!$J$6:$L$50,3,FALSE())="Monthly",(YEAR(AC3425)-YEAR(AB3425))*12+MONTH(AC3425)-MONTH(AB3425)+1,(AC3425-AB3425+1))</f>
        <v>16</v>
      </c>
      <c r="F3425" s="220" t="n">
        <f aca="false">E3425*SUM(P3425:Q3425)</f>
        <v>80000</v>
      </c>
      <c r="G3425" s="196" t="n">
        <v>1248296</v>
      </c>
      <c r="H3425" s="197" t="n">
        <v>37026.4157175926</v>
      </c>
      <c r="I3425" s="0" t="s">
        <v>633</v>
      </c>
      <c r="M3425" s="0" t="s">
        <v>927</v>
      </c>
      <c r="N3425" s="0" t="s">
        <v>1341</v>
      </c>
      <c r="O3425" s="0" t="s">
        <v>1518</v>
      </c>
      <c r="P3425" s="198" t="n">
        <v>5000</v>
      </c>
      <c r="S3425" s="0" t="s">
        <v>1343</v>
      </c>
      <c r="T3425" s="0" t="s">
        <v>772</v>
      </c>
      <c r="U3425" s="200" t="n">
        <v>4.445</v>
      </c>
      <c r="V3425" s="0" t="s">
        <v>3134</v>
      </c>
      <c r="W3425" s="0" t="s">
        <v>1520</v>
      </c>
      <c r="X3425" s="0" t="s">
        <v>1521</v>
      </c>
      <c r="Y3425" s="0" t="s">
        <v>893</v>
      </c>
      <c r="Z3425" s="0" t="s">
        <v>573</v>
      </c>
      <c r="AA3425" s="0" t="s">
        <v>3135</v>
      </c>
      <c r="AB3425" s="197" t="n">
        <v>37027.875</v>
      </c>
      <c r="AC3425" s="197" t="n">
        <v>37042.875</v>
      </c>
      <c r="AD3425" s="0" t="n">
        <f aca="false">(AC3425-AB3425+1)*SUM(P3425:Q3425)</f>
        <v>80000</v>
      </c>
    </row>
    <row r="3426" customFormat="false" ht="12.75" hidden="false" customHeight="false" outlineLevel="0" collapsed="false">
      <c r="A3426" s="191" t="str">
        <f aca="false">B3426&amp;" "&amp;C3426&amp;" "&amp;D3426</f>
        <v>US Natural Gas Physical</v>
      </c>
      <c r="B3426" s="191" t="str">
        <f aca="false">IF((LEFT(N3426,2)="US"),"US","")</f>
        <v>US</v>
      </c>
      <c r="C3426" s="191" t="str">
        <f aca="false">M3426</f>
        <v>Natural Gas</v>
      </c>
      <c r="D3426" s="191" t="str">
        <f aca="false">IF(ISNUMBER(FIND("Phy",N3426))=TRUE(),"Physical","Financial")</f>
        <v>Physical</v>
      </c>
      <c r="E3426" s="191" t="n">
        <f aca="false">IF(VLOOKUP(S3426,'DD-Lookup'!$J$6:$L$50,3,FALSE())="Monthly",(YEAR(AC3426)-YEAR(AB3426))*12+MONTH(AC3426)-MONTH(AB3426)+1,(AC3426-AB3426+1))</f>
        <v>1</v>
      </c>
      <c r="F3426" s="220" t="n">
        <f aca="false">E3426*SUM(P3426:Q3426)</f>
        <v>4599</v>
      </c>
      <c r="G3426" s="196" t="n">
        <v>1248297</v>
      </c>
      <c r="H3426" s="197" t="n">
        <v>37026.415787037</v>
      </c>
      <c r="I3426" s="0" t="s">
        <v>1770</v>
      </c>
      <c r="M3426" s="0" t="s">
        <v>927</v>
      </c>
      <c r="N3426" s="0" t="s">
        <v>1371</v>
      </c>
      <c r="O3426" s="0" t="s">
        <v>1680</v>
      </c>
      <c r="Q3426" s="198" t="n">
        <v>4599</v>
      </c>
      <c r="S3426" s="0" t="s">
        <v>1343</v>
      </c>
      <c r="T3426" s="0" t="s">
        <v>772</v>
      </c>
      <c r="U3426" s="200" t="n">
        <v>4.36</v>
      </c>
      <c r="V3426" s="0" t="s">
        <v>1843</v>
      </c>
      <c r="W3426" s="0" t="s">
        <v>1682</v>
      </c>
      <c r="X3426" s="0" t="s">
        <v>1683</v>
      </c>
      <c r="Y3426" s="0" t="s">
        <v>1376</v>
      </c>
      <c r="Z3426" s="0" t="s">
        <v>573</v>
      </c>
      <c r="AA3426" s="0" t="n">
        <v>790601</v>
      </c>
      <c r="AB3426" s="197" t="n">
        <v>37027.875</v>
      </c>
      <c r="AC3426" s="197" t="n">
        <v>37027.875</v>
      </c>
    </row>
    <row r="3427" customFormat="false" ht="12.75" hidden="false" customHeight="false" outlineLevel="0" collapsed="false">
      <c r="A3427" s="191" t="str">
        <f aca="false">B3427&amp;" "&amp;C3427&amp;" "&amp;D3427</f>
        <v>US Natural Gas Financial</v>
      </c>
      <c r="B3427" s="191" t="str">
        <f aca="false">IF((LEFT(N3427,2)="US"),"US","")</f>
        <v>US</v>
      </c>
      <c r="C3427" s="191" t="str">
        <f aca="false">M3427</f>
        <v>Natural Gas</v>
      </c>
      <c r="D3427" s="191" t="str">
        <f aca="false">IF(ISNUMBER(FIND("Phy",N3427))=TRUE(),"Physical","Financial")</f>
        <v>Financial</v>
      </c>
      <c r="E3427" s="191" t="n">
        <f aca="false">IF(VLOOKUP(S3427,'DD-Lookup'!$J$6:$L$50,3,FALSE())="Monthly",(YEAR(AC3427)-YEAR(AB3427))*12+MONTH(AC3427)-MONTH(AB3427)+1,(AC3427-AB3427+1))</f>
        <v>30</v>
      </c>
      <c r="F3427" s="220" t="n">
        <f aca="false">E3427*SUM(P3427:Q3427)</f>
        <v>150000</v>
      </c>
      <c r="G3427" s="196" t="n">
        <v>1248300</v>
      </c>
      <c r="H3427" s="197" t="n">
        <v>37026.4157986111</v>
      </c>
      <c r="I3427" s="0" t="s">
        <v>1383</v>
      </c>
      <c r="M3427" s="0" t="s">
        <v>927</v>
      </c>
      <c r="N3427" s="0" t="s">
        <v>1341</v>
      </c>
      <c r="O3427" s="0" t="s">
        <v>1342</v>
      </c>
      <c r="P3427" s="198" t="n">
        <v>5000</v>
      </c>
      <c r="S3427" s="0" t="s">
        <v>1343</v>
      </c>
      <c r="T3427" s="0" t="s">
        <v>772</v>
      </c>
      <c r="U3427" s="200" t="n">
        <v>4.495</v>
      </c>
      <c r="V3427" s="0" t="s">
        <v>2371</v>
      </c>
      <c r="W3427" s="0" t="s">
        <v>1345</v>
      </c>
      <c r="X3427" s="0" t="s">
        <v>1346</v>
      </c>
      <c r="Y3427" s="0" t="s">
        <v>893</v>
      </c>
      <c r="Z3427" s="0" t="s">
        <v>573</v>
      </c>
      <c r="AA3427" s="0" t="s">
        <v>3136</v>
      </c>
      <c r="AB3427" s="197" t="n">
        <v>37043.875</v>
      </c>
      <c r="AC3427" s="197" t="n">
        <v>37072.875</v>
      </c>
      <c r="AD3427" s="0" t="n">
        <f aca="false">(AC3427-AB3427+1)*SUM(P3427:Q3427)</f>
        <v>150000</v>
      </c>
    </row>
    <row r="3428" customFormat="false" ht="12.75" hidden="false" customHeight="false" outlineLevel="0" collapsed="false">
      <c r="A3428" s="191" t="str">
        <f aca="false">B3428&amp;" "&amp;C3428&amp;" "&amp;D3428</f>
        <v>US Natural Gas Physical</v>
      </c>
      <c r="B3428" s="191" t="str">
        <f aca="false">IF((LEFT(N3428,2)="US"),"US","")</f>
        <v>US</v>
      </c>
      <c r="C3428" s="191" t="str">
        <f aca="false">M3428</f>
        <v>Natural Gas</v>
      </c>
      <c r="D3428" s="191" t="str">
        <f aca="false">IF(ISNUMBER(FIND("Phy",N3428))=TRUE(),"Physical","Financial")</f>
        <v>Physical</v>
      </c>
      <c r="E3428" s="191" t="n">
        <f aca="false">IF(VLOOKUP(S3428,'DD-Lookup'!$J$6:$L$50,3,FALSE())="Monthly",(YEAR(AC3428)-YEAR(AB3428))*12+MONTH(AC3428)-MONTH(AB3428)+1,(AC3428-AB3428+1))</f>
        <v>1</v>
      </c>
      <c r="F3428" s="220" t="n">
        <f aca="false">E3428*SUM(P3428:Q3428)</f>
        <v>3500</v>
      </c>
      <c r="G3428" s="196" t="n">
        <v>1248298</v>
      </c>
      <c r="H3428" s="197" t="n">
        <v>37026.4157986111</v>
      </c>
      <c r="I3428" s="0" t="s">
        <v>2012</v>
      </c>
      <c r="M3428" s="0" t="s">
        <v>927</v>
      </c>
      <c r="N3428" s="0" t="s">
        <v>1371</v>
      </c>
      <c r="O3428" s="0" t="s">
        <v>1684</v>
      </c>
      <c r="P3428" s="198" t="n">
        <v>3500</v>
      </c>
      <c r="S3428" s="0" t="s">
        <v>1343</v>
      </c>
      <c r="T3428" s="0" t="s">
        <v>772</v>
      </c>
      <c r="U3428" s="200" t="n">
        <v>4.35</v>
      </c>
      <c r="V3428" s="0" t="s">
        <v>2716</v>
      </c>
      <c r="W3428" s="0" t="s">
        <v>1682</v>
      </c>
      <c r="X3428" s="0" t="s">
        <v>1683</v>
      </c>
      <c r="Y3428" s="0" t="s">
        <v>1376</v>
      </c>
      <c r="Z3428" s="0" t="s">
        <v>573</v>
      </c>
      <c r="AA3428" s="0" t="n">
        <v>790602</v>
      </c>
      <c r="AB3428" s="197" t="n">
        <v>37027.875</v>
      </c>
      <c r="AC3428" s="197" t="n">
        <v>37027.875</v>
      </c>
    </row>
    <row r="3429" customFormat="false" ht="12.75" hidden="false" customHeight="false" outlineLevel="0" collapsed="false">
      <c r="A3429" s="191" t="str">
        <f aca="false">B3429&amp;" "&amp;C3429&amp;" "&amp;D3429</f>
        <v> Metals Financial</v>
      </c>
      <c r="B3429" s="191" t="str">
        <f aca="false">IF((LEFT(N3429,2)="US"),"US","")</f>
        <v/>
      </c>
      <c r="C3429" s="191" t="str">
        <f aca="false">M3429</f>
        <v>Metals</v>
      </c>
      <c r="D3429" s="191" t="str">
        <f aca="false">IF(ISNUMBER(FIND("Phy",N3429))=TRUE(),"Physical","Financial")</f>
        <v>Financial</v>
      </c>
      <c r="E3429" s="191" t="n">
        <f aca="false">IF(VLOOKUP(S3429,'DD-Lookup'!$J$6:$L$50,3,FALSE())="Monthly",(YEAR(AC3429)-YEAR(AB3429))*12+MONTH(AC3429)-MONTH(AB3429)+1,(AC3429-AB3429+1))</f>
        <v>1</v>
      </c>
      <c r="F3429" s="220" t="n">
        <f aca="false">E3429*SUM(P3429:Q3429)</f>
        <v>10</v>
      </c>
      <c r="G3429" s="196" t="n">
        <v>1248301</v>
      </c>
      <c r="H3429" s="197" t="n">
        <v>37026.4158796296</v>
      </c>
      <c r="I3429" s="0" t="s">
        <v>3125</v>
      </c>
      <c r="M3429" s="0" t="s">
        <v>768</v>
      </c>
      <c r="N3429" s="0" t="s">
        <v>906</v>
      </c>
      <c r="O3429" s="0" t="s">
        <v>907</v>
      </c>
      <c r="Q3429" s="198" t="n">
        <v>10</v>
      </c>
      <c r="S3429" s="0" t="s">
        <v>908</v>
      </c>
      <c r="T3429" s="0" t="s">
        <v>772</v>
      </c>
      <c r="U3429" s="200" t="n">
        <v>7320</v>
      </c>
      <c r="V3429" s="0" t="s">
        <v>3137</v>
      </c>
      <c r="W3429" s="0" t="s">
        <v>910</v>
      </c>
      <c r="X3429" s="0" t="s">
        <v>775</v>
      </c>
      <c r="Y3429" s="0" t="s">
        <v>776</v>
      </c>
      <c r="Z3429" s="0" t="s">
        <v>777</v>
      </c>
      <c r="AA3429" s="0" t="n">
        <v>2130130</v>
      </c>
    </row>
    <row r="3430" customFormat="false" ht="12.75" hidden="false" customHeight="false" outlineLevel="0" collapsed="false">
      <c r="A3430" s="191" t="str">
        <f aca="false">B3430&amp;" "&amp;C3430&amp;" "&amp;D3430</f>
        <v>US Crude Financial</v>
      </c>
      <c r="B3430" s="191" t="str">
        <f aca="false">IF((LEFT(N3430,2)="US"),"US","")</f>
        <v>US</v>
      </c>
      <c r="C3430" s="191" t="str">
        <f aca="false">M3430</f>
        <v>Crude</v>
      </c>
      <c r="D3430" s="191" t="str">
        <f aca="false">IF(ISNUMBER(FIND("Phy",N3430))=TRUE(),"Physical","Financial")</f>
        <v>Financial</v>
      </c>
      <c r="E3430" s="191" t="n">
        <f aca="false">IF(VLOOKUP(S3430,'DD-Lookup'!$J$6:$L$50,3,FALSE())="Monthly",(YEAR(AC3430)-YEAR(AB3430))*12+MONTH(AC3430)-MONTH(AB3430)+1,(AC3430-AB3430+1))</f>
        <v>1</v>
      </c>
      <c r="F3430" s="220" t="n">
        <f aca="false">E3430*SUM(P3430:Q3430)</f>
        <v>50000</v>
      </c>
      <c r="G3430" s="196" t="n">
        <v>1248302</v>
      </c>
      <c r="H3430" s="197" t="n">
        <v>37026.4159375</v>
      </c>
      <c r="I3430" s="0" t="s">
        <v>1137</v>
      </c>
      <c r="M3430" s="0" t="s">
        <v>60</v>
      </c>
      <c r="N3430" s="0" t="s">
        <v>1138</v>
      </c>
      <c r="O3430" s="0" t="s">
        <v>1139</v>
      </c>
      <c r="Q3430" s="198" t="n">
        <v>50000</v>
      </c>
      <c r="S3430" s="0" t="s">
        <v>1140</v>
      </c>
      <c r="T3430" s="0" t="s">
        <v>772</v>
      </c>
      <c r="U3430" s="200" t="n">
        <v>28.8</v>
      </c>
      <c r="V3430" s="0" t="s">
        <v>2367</v>
      </c>
      <c r="W3430" s="0" t="s">
        <v>1142</v>
      </c>
      <c r="X3430" s="0" t="s">
        <v>1143</v>
      </c>
      <c r="Y3430" s="0" t="s">
        <v>893</v>
      </c>
      <c r="Z3430" s="0" t="s">
        <v>573</v>
      </c>
      <c r="AA3430" s="0" t="s">
        <v>3138</v>
      </c>
      <c r="AB3430" s="197" t="n">
        <v>37043</v>
      </c>
      <c r="AC3430" s="197" t="n">
        <v>37072</v>
      </c>
    </row>
    <row r="3431" customFormat="false" ht="12.75" hidden="false" customHeight="false" outlineLevel="0" collapsed="false">
      <c r="A3431" s="191" t="str">
        <f aca="false">B3431&amp;" "&amp;C3431&amp;" "&amp;D3431</f>
        <v>US Natural Gas Physical</v>
      </c>
      <c r="B3431" s="191" t="str">
        <f aca="false">IF((LEFT(N3431,2)="US"),"US","")</f>
        <v>US</v>
      </c>
      <c r="C3431" s="191" t="str">
        <f aca="false">M3431</f>
        <v>Natural Gas</v>
      </c>
      <c r="D3431" s="191" t="str">
        <f aca="false">IF(ISNUMBER(FIND("Phy",N3431))=TRUE(),"Physical","Financial")</f>
        <v>Physical</v>
      </c>
      <c r="E3431" s="191" t="n">
        <f aca="false">IF(VLOOKUP(S3431,'DD-Lookup'!$J$6:$L$50,3,FALSE())="Monthly",(YEAR(AC3431)-YEAR(AB3431))*12+MONTH(AC3431)-MONTH(AB3431)+1,(AC3431-AB3431+1))</f>
        <v>1</v>
      </c>
      <c r="F3431" s="220" t="n">
        <f aca="false">E3431*SUM(P3431:Q3431)</f>
        <v>10000</v>
      </c>
      <c r="G3431" s="196" t="n">
        <v>1248303</v>
      </c>
      <c r="H3431" s="197" t="n">
        <v>37026.4160300926</v>
      </c>
      <c r="I3431" s="0" t="s">
        <v>1661</v>
      </c>
      <c r="M3431" s="0" t="s">
        <v>927</v>
      </c>
      <c r="N3431" s="0" t="s">
        <v>1371</v>
      </c>
      <c r="O3431" s="0" t="s">
        <v>1553</v>
      </c>
      <c r="Q3431" s="198" t="n">
        <v>10000</v>
      </c>
      <c r="S3431" s="0" t="s">
        <v>1343</v>
      </c>
      <c r="T3431" s="0" t="s">
        <v>772</v>
      </c>
      <c r="U3431" s="200" t="n">
        <v>4.48</v>
      </c>
      <c r="V3431" s="0" t="s">
        <v>2166</v>
      </c>
      <c r="W3431" s="0" t="s">
        <v>1555</v>
      </c>
      <c r="X3431" s="0" t="s">
        <v>1556</v>
      </c>
      <c r="Y3431" s="0" t="s">
        <v>1376</v>
      </c>
      <c r="Z3431" s="0" t="s">
        <v>573</v>
      </c>
      <c r="AA3431" s="0" t="n">
        <v>790603</v>
      </c>
      <c r="AB3431" s="197" t="n">
        <v>37027.875</v>
      </c>
      <c r="AC3431" s="197" t="n">
        <v>37027.875</v>
      </c>
    </row>
    <row r="3432" customFormat="false" ht="12.75" hidden="false" customHeight="false" outlineLevel="0" collapsed="false">
      <c r="A3432" s="191" t="str">
        <f aca="false">B3432&amp;" "&amp;C3432&amp;" "&amp;D3432</f>
        <v>US Natural Gas Physical</v>
      </c>
      <c r="B3432" s="191" t="str">
        <f aca="false">IF((LEFT(N3432,2)="US"),"US","")</f>
        <v>US</v>
      </c>
      <c r="C3432" s="191" t="str">
        <f aca="false">M3432</f>
        <v>Natural Gas</v>
      </c>
      <c r="D3432" s="191" t="str">
        <f aca="false">IF(ISNUMBER(FIND("Phy",N3432))=TRUE(),"Physical","Financial")</f>
        <v>Physical</v>
      </c>
      <c r="E3432" s="191" t="n">
        <f aca="false">IF(VLOOKUP(S3432,'DD-Lookup'!$J$6:$L$50,3,FALSE())="Monthly",(YEAR(AC3432)-YEAR(AB3432))*12+MONTH(AC3432)-MONTH(AB3432)+1,(AC3432-AB3432+1))</f>
        <v>1</v>
      </c>
      <c r="F3432" s="220" t="n">
        <f aca="false">E3432*SUM(P3432:Q3432)</f>
        <v>10000</v>
      </c>
      <c r="G3432" s="196" t="n">
        <v>1248304</v>
      </c>
      <c r="H3432" s="197" t="n">
        <v>37026.4160416667</v>
      </c>
      <c r="I3432" s="0" t="s">
        <v>609</v>
      </c>
      <c r="M3432" s="0" t="s">
        <v>927</v>
      </c>
      <c r="N3432" s="0" t="s">
        <v>1371</v>
      </c>
      <c r="O3432" s="0" t="s">
        <v>1553</v>
      </c>
      <c r="P3432" s="198" t="n">
        <v>10000</v>
      </c>
      <c r="S3432" s="0" t="s">
        <v>1343</v>
      </c>
      <c r="T3432" s="0" t="s">
        <v>772</v>
      </c>
      <c r="U3432" s="200" t="n">
        <v>4.47</v>
      </c>
      <c r="V3432" s="0" t="s">
        <v>1861</v>
      </c>
      <c r="W3432" s="0" t="s">
        <v>1555</v>
      </c>
      <c r="X3432" s="0" t="s">
        <v>1556</v>
      </c>
      <c r="Y3432" s="0" t="s">
        <v>1376</v>
      </c>
      <c r="Z3432" s="0" t="s">
        <v>573</v>
      </c>
      <c r="AA3432" s="0" t="n">
        <v>790604</v>
      </c>
      <c r="AB3432" s="197" t="n">
        <v>37027.875</v>
      </c>
      <c r="AC3432" s="197" t="n">
        <v>37027.875</v>
      </c>
    </row>
    <row r="3433" customFormat="false" ht="12.75" hidden="false" customHeight="false" outlineLevel="0" collapsed="false">
      <c r="A3433" s="191" t="str">
        <f aca="false">B3433&amp;" "&amp;C3433&amp;" "&amp;D3433</f>
        <v> Metals Financial</v>
      </c>
      <c r="B3433" s="191" t="str">
        <f aca="false">IF((LEFT(N3433,2)="US"),"US","")</f>
        <v/>
      </c>
      <c r="C3433" s="191" t="str">
        <f aca="false">M3433</f>
        <v>Metals</v>
      </c>
      <c r="D3433" s="191" t="str">
        <f aca="false">IF(ISNUMBER(FIND("Phy",N3433))=TRUE(),"Physical","Financial")</f>
        <v>Financial</v>
      </c>
      <c r="E3433" s="191" t="n">
        <f aca="false">IF(VLOOKUP(S3433,'DD-Lookup'!$J$6:$L$50,3,FALSE())="Monthly",(YEAR(AC3433)-YEAR(AB3433))*12+MONTH(AC3433)-MONTH(AB3433)+1,(AC3433-AB3433+1))</f>
        <v>1</v>
      </c>
      <c r="F3433" s="220" t="n">
        <f aca="false">E3433*SUM(P3433:Q3433)</f>
        <v>18</v>
      </c>
      <c r="G3433" s="196" t="n">
        <v>1248305</v>
      </c>
      <c r="H3433" s="197" t="n">
        <v>37026.4160532407</v>
      </c>
      <c r="I3433" s="0" t="s">
        <v>616</v>
      </c>
      <c r="M3433" s="0" t="s">
        <v>768</v>
      </c>
      <c r="N3433" s="0" t="s">
        <v>870</v>
      </c>
      <c r="O3433" s="0" t="s">
        <v>871</v>
      </c>
      <c r="P3433" s="198" t="n">
        <v>18</v>
      </c>
      <c r="S3433" s="0" t="s">
        <v>771</v>
      </c>
      <c r="T3433" s="0" t="s">
        <v>772</v>
      </c>
      <c r="U3433" s="200" t="n">
        <v>1514</v>
      </c>
      <c r="V3433" s="0" t="s">
        <v>878</v>
      </c>
      <c r="W3433" s="0" t="s">
        <v>820</v>
      </c>
      <c r="X3433" s="0" t="s">
        <v>775</v>
      </c>
      <c r="Y3433" s="0" t="s">
        <v>776</v>
      </c>
      <c r="Z3433" s="0" t="s">
        <v>777</v>
      </c>
      <c r="AA3433" s="0" t="n">
        <v>2130132</v>
      </c>
    </row>
    <row r="3434" customFormat="false" ht="12.75" hidden="false" customHeight="false" outlineLevel="0" collapsed="false">
      <c r="A3434" s="191" t="str">
        <f aca="false">B3434&amp;" "&amp;C3434&amp;" "&amp;D3434</f>
        <v> Natural Gas Physical</v>
      </c>
      <c r="B3434" s="191" t="str">
        <f aca="false">IF((LEFT(N3434,2)="US"),"US","")</f>
        <v/>
      </c>
      <c r="C3434" s="191" t="str">
        <f aca="false">M3434</f>
        <v>Natural Gas</v>
      </c>
      <c r="D3434" s="191" t="str">
        <f aca="false">IF(ISNUMBER(FIND("Phy",N3434))=TRUE(),"Physical","Financial")</f>
        <v>Physical</v>
      </c>
      <c r="E3434" s="191" t="n">
        <f aca="false">IF(VLOOKUP(S3434,'DD-Lookup'!$J$6:$L$50,3,FALSE())="Monthly",(YEAR(AC3434)-YEAR(AB3434))*12+MONTH(AC3434)-MONTH(AB3434)+1,(AC3434-AB3434+1))</f>
        <v>1</v>
      </c>
      <c r="F3434" s="220" t="n">
        <f aca="false">E3434*SUM(P3434:Q3434)</f>
        <v>10000</v>
      </c>
      <c r="G3434" s="196" t="n">
        <v>1248306</v>
      </c>
      <c r="H3434" s="197" t="n">
        <v>37026.416087963</v>
      </c>
      <c r="I3434" s="0" t="s">
        <v>2150</v>
      </c>
      <c r="M3434" s="0" t="s">
        <v>927</v>
      </c>
      <c r="N3434" s="0" t="s">
        <v>1719</v>
      </c>
      <c r="O3434" s="0" t="s">
        <v>1720</v>
      </c>
      <c r="P3434" s="198" t="n">
        <v>10000</v>
      </c>
      <c r="S3434" s="0" t="s">
        <v>327</v>
      </c>
      <c r="T3434" s="0" t="s">
        <v>1721</v>
      </c>
      <c r="U3434" s="200" t="n">
        <v>6.035</v>
      </c>
      <c r="V3434" s="0" t="s">
        <v>2301</v>
      </c>
      <c r="W3434" s="0" t="s">
        <v>1723</v>
      </c>
      <c r="X3434" s="0" t="s">
        <v>1724</v>
      </c>
      <c r="Y3434" s="0" t="s">
        <v>1376</v>
      </c>
      <c r="Z3434" s="0" t="s">
        <v>646</v>
      </c>
      <c r="AA3434" s="0" t="n">
        <v>790605</v>
      </c>
      <c r="AB3434" s="197" t="n">
        <v>37026.875</v>
      </c>
      <c r="AC3434" s="197" t="n">
        <v>37026.875</v>
      </c>
    </row>
    <row r="3435" customFormat="false" ht="12.75" hidden="false" customHeight="false" outlineLevel="0" collapsed="false">
      <c r="A3435" s="191" t="str">
        <f aca="false">B3435&amp;" "&amp;C3435&amp;" "&amp;D3435</f>
        <v> Metals Financial</v>
      </c>
      <c r="B3435" s="191" t="str">
        <f aca="false">IF((LEFT(N3435,2)="US"),"US","")</f>
        <v/>
      </c>
      <c r="C3435" s="191" t="str">
        <f aca="false">M3435</f>
        <v>Metals</v>
      </c>
      <c r="D3435" s="191" t="str">
        <f aca="false">IF(ISNUMBER(FIND("Phy",N3435))=TRUE(),"Physical","Financial")</f>
        <v>Financial</v>
      </c>
      <c r="E3435" s="191" t="n">
        <f aca="false">IF(VLOOKUP(S3435,'DD-Lookup'!$J$6:$L$50,3,FALSE())="Monthly",(YEAR(AC3435)-YEAR(AB3435))*12+MONTH(AC3435)-MONTH(AB3435)+1,(AC3435-AB3435+1))</f>
        <v>1</v>
      </c>
      <c r="F3435" s="220" t="n">
        <f aca="false">E3435*SUM(P3435:Q3435)</f>
        <v>1</v>
      </c>
      <c r="G3435" s="196" t="n">
        <v>1248308</v>
      </c>
      <c r="H3435" s="197" t="n">
        <v>37026.4161342593</v>
      </c>
      <c r="I3435" s="0" t="s">
        <v>896</v>
      </c>
      <c r="M3435" s="0" t="s">
        <v>768</v>
      </c>
      <c r="N3435" s="0" t="s">
        <v>906</v>
      </c>
      <c r="O3435" s="0" t="s">
        <v>907</v>
      </c>
      <c r="P3435" s="198" t="n">
        <v>1</v>
      </c>
      <c r="S3435" s="0" t="s">
        <v>908</v>
      </c>
      <c r="T3435" s="0" t="s">
        <v>772</v>
      </c>
      <c r="U3435" s="200" t="n">
        <v>7305</v>
      </c>
      <c r="V3435" s="0" t="s">
        <v>996</v>
      </c>
      <c r="W3435" s="0" t="s">
        <v>910</v>
      </c>
      <c r="X3435" s="0" t="s">
        <v>775</v>
      </c>
      <c r="Y3435" s="0" t="s">
        <v>776</v>
      </c>
      <c r="Z3435" s="0" t="s">
        <v>777</v>
      </c>
      <c r="AA3435" s="0" t="n">
        <v>2130134</v>
      </c>
    </row>
    <row r="3436" customFormat="false" ht="12.75" hidden="false" customHeight="false" outlineLevel="0" collapsed="false">
      <c r="A3436" s="191" t="str">
        <f aca="false">B3436&amp;" "&amp;C3436&amp;" "&amp;D3436</f>
        <v>US Natural Gas Physical</v>
      </c>
      <c r="B3436" s="191" t="str">
        <f aca="false">IF((LEFT(N3436,2)="US"),"US","")</f>
        <v>US</v>
      </c>
      <c r="C3436" s="191" t="str">
        <f aca="false">M3436</f>
        <v>Natural Gas</v>
      </c>
      <c r="D3436" s="191" t="str">
        <f aca="false">IF(ISNUMBER(FIND("Phy",N3436))=TRUE(),"Physical","Financial")</f>
        <v>Physical</v>
      </c>
      <c r="E3436" s="191" t="n">
        <f aca="false">IF(VLOOKUP(S3436,'DD-Lookup'!$J$6:$L$50,3,FALSE())="Monthly",(YEAR(AC3436)-YEAR(AB3436))*12+MONTH(AC3436)-MONTH(AB3436)+1,(AC3436-AB3436+1))</f>
        <v>1</v>
      </c>
      <c r="F3436" s="220" t="n">
        <f aca="false">E3436*SUM(P3436:Q3436)</f>
        <v>5000</v>
      </c>
      <c r="G3436" s="196" t="n">
        <v>1248309</v>
      </c>
      <c r="H3436" s="197" t="n">
        <v>37026.4161458333</v>
      </c>
      <c r="I3436" s="0" t="s">
        <v>1420</v>
      </c>
      <c r="M3436" s="0" t="s">
        <v>927</v>
      </c>
      <c r="N3436" s="0" t="s">
        <v>1371</v>
      </c>
      <c r="O3436" s="0" t="s">
        <v>1457</v>
      </c>
      <c r="Q3436" s="198" t="n">
        <v>5000</v>
      </c>
      <c r="S3436" s="0" t="s">
        <v>1343</v>
      </c>
      <c r="T3436" s="0" t="s">
        <v>772</v>
      </c>
      <c r="U3436" s="200" t="n">
        <v>4.415</v>
      </c>
      <c r="V3436" s="0" t="s">
        <v>1490</v>
      </c>
      <c r="W3436" s="0" t="s">
        <v>1459</v>
      </c>
      <c r="X3436" s="0" t="s">
        <v>1460</v>
      </c>
      <c r="Y3436" s="0" t="s">
        <v>1376</v>
      </c>
      <c r="Z3436" s="0" t="s">
        <v>573</v>
      </c>
      <c r="AA3436" s="0" t="n">
        <v>790606</v>
      </c>
      <c r="AB3436" s="197" t="n">
        <v>37027.875</v>
      </c>
      <c r="AC3436" s="197" t="n">
        <v>37027.875</v>
      </c>
    </row>
    <row r="3437" customFormat="false" ht="12.75" hidden="false" customHeight="false" outlineLevel="0" collapsed="false">
      <c r="A3437" s="191" t="str">
        <f aca="false">B3437&amp;" "&amp;C3437&amp;" "&amp;D3437</f>
        <v>US Natural Gas Physical</v>
      </c>
      <c r="B3437" s="191" t="str">
        <f aca="false">IF((LEFT(N3437,2)="US"),"US","")</f>
        <v>US</v>
      </c>
      <c r="C3437" s="191" t="str">
        <f aca="false">M3437</f>
        <v>Natural Gas</v>
      </c>
      <c r="D3437" s="191" t="str">
        <f aca="false">IF(ISNUMBER(FIND("Phy",N3437))=TRUE(),"Physical","Financial")</f>
        <v>Physical</v>
      </c>
      <c r="E3437" s="191" t="n">
        <f aca="false">IF(VLOOKUP(S3437,'DD-Lookup'!$J$6:$L$50,3,FALSE())="Monthly",(YEAR(AC3437)-YEAR(AB3437))*12+MONTH(AC3437)-MONTH(AB3437)+1,(AC3437-AB3437+1))</f>
        <v>1</v>
      </c>
      <c r="F3437" s="220" t="n">
        <f aca="false">E3437*SUM(P3437:Q3437)</f>
        <v>5000</v>
      </c>
      <c r="G3437" s="196" t="n">
        <v>1248310</v>
      </c>
      <c r="H3437" s="197" t="n">
        <v>37026.4161805556</v>
      </c>
      <c r="I3437" s="0" t="s">
        <v>1187</v>
      </c>
      <c r="M3437" s="0" t="s">
        <v>927</v>
      </c>
      <c r="N3437" s="0" t="s">
        <v>1371</v>
      </c>
      <c r="O3437" s="0" t="s">
        <v>1684</v>
      </c>
      <c r="Q3437" s="198" t="n">
        <v>5000</v>
      </c>
      <c r="S3437" s="0" t="s">
        <v>1343</v>
      </c>
      <c r="T3437" s="0" t="s">
        <v>772</v>
      </c>
      <c r="U3437" s="200" t="n">
        <v>4.36</v>
      </c>
      <c r="V3437" s="0" t="s">
        <v>3139</v>
      </c>
      <c r="W3437" s="0" t="s">
        <v>1682</v>
      </c>
      <c r="X3437" s="0" t="s">
        <v>1683</v>
      </c>
      <c r="Y3437" s="0" t="s">
        <v>1376</v>
      </c>
      <c r="Z3437" s="0" t="s">
        <v>573</v>
      </c>
      <c r="AA3437" s="0" t="n">
        <v>790607</v>
      </c>
      <c r="AB3437" s="197" t="n">
        <v>37027.875</v>
      </c>
      <c r="AC3437" s="197" t="n">
        <v>37027.875</v>
      </c>
    </row>
    <row r="3438" customFormat="false" ht="12.75" hidden="false" customHeight="false" outlineLevel="0" collapsed="false">
      <c r="A3438" s="191" t="str">
        <f aca="false">B3438&amp;" "&amp;C3438&amp;" "&amp;D3438</f>
        <v>US Natural Gas Physical</v>
      </c>
      <c r="B3438" s="191" t="str">
        <f aca="false">IF((LEFT(N3438,2)="US"),"US","")</f>
        <v>US</v>
      </c>
      <c r="C3438" s="191" t="str">
        <f aca="false">M3438</f>
        <v>Natural Gas</v>
      </c>
      <c r="D3438" s="191" t="str">
        <f aca="false">IF(ISNUMBER(FIND("Phy",N3438))=TRUE(),"Physical","Financial")</f>
        <v>Physical</v>
      </c>
      <c r="E3438" s="191" t="n">
        <f aca="false">IF(VLOOKUP(S3438,'DD-Lookup'!$J$6:$L$50,3,FALSE())="Monthly",(YEAR(AC3438)-YEAR(AB3438))*12+MONTH(AC3438)-MONTH(AB3438)+1,(AC3438-AB3438+1))</f>
        <v>1</v>
      </c>
      <c r="F3438" s="220" t="n">
        <f aca="false">E3438*SUM(P3438:Q3438)</f>
        <v>9000</v>
      </c>
      <c r="G3438" s="196" t="n">
        <v>1248311</v>
      </c>
      <c r="H3438" s="197" t="n">
        <v>37026.4162384259</v>
      </c>
      <c r="I3438" s="0" t="s">
        <v>1328</v>
      </c>
      <c r="M3438" s="0" t="s">
        <v>927</v>
      </c>
      <c r="N3438" s="0" t="s">
        <v>1371</v>
      </c>
      <c r="O3438" s="0" t="s">
        <v>1566</v>
      </c>
      <c r="Q3438" s="198" t="n">
        <v>9000</v>
      </c>
      <c r="S3438" s="0" t="s">
        <v>1343</v>
      </c>
      <c r="T3438" s="0" t="s">
        <v>772</v>
      </c>
      <c r="U3438" s="200" t="n">
        <v>4.455</v>
      </c>
      <c r="V3438" s="0" t="s">
        <v>1885</v>
      </c>
      <c r="W3438" s="0" t="s">
        <v>1567</v>
      </c>
      <c r="X3438" s="0" t="s">
        <v>1568</v>
      </c>
      <c r="Y3438" s="0" t="s">
        <v>1376</v>
      </c>
      <c r="Z3438" s="0" t="s">
        <v>573</v>
      </c>
      <c r="AA3438" s="0" t="n">
        <v>790608</v>
      </c>
      <c r="AB3438" s="197" t="n">
        <v>37027.875</v>
      </c>
      <c r="AC3438" s="197" t="n">
        <v>37027.875</v>
      </c>
    </row>
    <row r="3439" customFormat="false" ht="12.75" hidden="false" customHeight="false" outlineLevel="0" collapsed="false">
      <c r="A3439" s="191" t="str">
        <f aca="false">B3439&amp;" "&amp;C3439&amp;" "&amp;D3439</f>
        <v>US Natural Gas Financial</v>
      </c>
      <c r="B3439" s="191" t="str">
        <f aca="false">IF((LEFT(N3439,2)="US"),"US","")</f>
        <v>US</v>
      </c>
      <c r="C3439" s="191" t="str">
        <f aca="false">M3439</f>
        <v>Natural Gas</v>
      </c>
      <c r="D3439" s="191" t="str">
        <f aca="false">IF(ISNUMBER(FIND("Phy",N3439))=TRUE(),"Physical","Financial")</f>
        <v>Financial</v>
      </c>
      <c r="E3439" s="191" t="n">
        <f aca="false">IF(VLOOKUP(S3439,'DD-Lookup'!$J$6:$L$50,3,FALSE())="Monthly",(YEAR(AC3439)-YEAR(AB3439))*12+MONTH(AC3439)-MONTH(AB3439)+1,(AC3439-AB3439+1))</f>
        <v>153</v>
      </c>
      <c r="F3439" s="220" t="n">
        <f aca="false">E3439*SUM(P3439:Q3439)</f>
        <v>765000</v>
      </c>
      <c r="G3439" s="196" t="n">
        <v>1248312</v>
      </c>
      <c r="H3439" s="197" t="n">
        <v>37026.41625</v>
      </c>
      <c r="I3439" s="0" t="s">
        <v>643</v>
      </c>
      <c r="M3439" s="0" t="s">
        <v>927</v>
      </c>
      <c r="N3439" s="0" t="s">
        <v>1341</v>
      </c>
      <c r="O3439" s="0" t="s">
        <v>1526</v>
      </c>
      <c r="Q3439" s="198" t="n">
        <v>5000</v>
      </c>
      <c r="S3439" s="0" t="s">
        <v>1343</v>
      </c>
      <c r="T3439" s="0" t="s">
        <v>772</v>
      </c>
      <c r="U3439" s="200" t="n">
        <v>4.61</v>
      </c>
      <c r="V3439" s="0" t="s">
        <v>3140</v>
      </c>
      <c r="W3439" s="0" t="s">
        <v>1345</v>
      </c>
      <c r="X3439" s="0" t="s">
        <v>1346</v>
      </c>
      <c r="Y3439" s="0" t="s">
        <v>893</v>
      </c>
      <c r="Z3439" s="0" t="s">
        <v>573</v>
      </c>
      <c r="AA3439" s="0" t="s">
        <v>3141</v>
      </c>
      <c r="AB3439" s="197" t="n">
        <v>37043</v>
      </c>
      <c r="AC3439" s="197" t="n">
        <v>37195</v>
      </c>
      <c r="AD3439" s="0" t="n">
        <f aca="false">(AC3439-AB3439+1)*SUM(P3439:Q3439)</f>
        <v>765000</v>
      </c>
    </row>
    <row r="3440" customFormat="false" ht="12.75" hidden="false" customHeight="false" outlineLevel="0" collapsed="false">
      <c r="A3440" s="191" t="str">
        <f aca="false">B3440&amp;" "&amp;C3440&amp;" "&amp;D3440</f>
        <v>US Natural Gas Physical</v>
      </c>
      <c r="B3440" s="191" t="str">
        <f aca="false">IF((LEFT(N3440,2)="US"),"US","")</f>
        <v>US</v>
      </c>
      <c r="C3440" s="191" t="str">
        <f aca="false">M3440</f>
        <v>Natural Gas</v>
      </c>
      <c r="D3440" s="191" t="str">
        <f aca="false">IF(ISNUMBER(FIND("Phy",N3440))=TRUE(),"Physical","Financial")</f>
        <v>Physical</v>
      </c>
      <c r="E3440" s="191" t="n">
        <f aca="false">IF(VLOOKUP(S3440,'DD-Lookup'!$J$6:$L$50,3,FALSE())="Monthly",(YEAR(AC3440)-YEAR(AB3440))*12+MONTH(AC3440)-MONTH(AB3440)+1,(AC3440-AB3440+1))</f>
        <v>1</v>
      </c>
      <c r="F3440" s="220" t="n">
        <f aca="false">E3440*SUM(P3440:Q3440)</f>
        <v>10000</v>
      </c>
      <c r="G3440" s="196" t="n">
        <v>1248313</v>
      </c>
      <c r="H3440" s="197" t="n">
        <v>37026.4164467593</v>
      </c>
      <c r="I3440" s="0" t="s">
        <v>609</v>
      </c>
      <c r="M3440" s="0" t="s">
        <v>927</v>
      </c>
      <c r="N3440" s="0" t="s">
        <v>1371</v>
      </c>
      <c r="O3440" s="0" t="s">
        <v>1553</v>
      </c>
      <c r="P3440" s="198" t="n">
        <v>10000</v>
      </c>
      <c r="S3440" s="0" t="s">
        <v>1343</v>
      </c>
      <c r="T3440" s="0" t="s">
        <v>772</v>
      </c>
      <c r="U3440" s="200" t="n">
        <v>4.47</v>
      </c>
      <c r="V3440" s="0" t="s">
        <v>1861</v>
      </c>
      <c r="W3440" s="0" t="s">
        <v>1555</v>
      </c>
      <c r="X3440" s="0" t="s">
        <v>1556</v>
      </c>
      <c r="Y3440" s="0" t="s">
        <v>1376</v>
      </c>
      <c r="Z3440" s="0" t="s">
        <v>573</v>
      </c>
      <c r="AA3440" s="0" t="n">
        <v>790609</v>
      </c>
      <c r="AB3440" s="197" t="n">
        <v>37027.875</v>
      </c>
      <c r="AC3440" s="197" t="n">
        <v>37027.875</v>
      </c>
    </row>
    <row r="3441" customFormat="false" ht="12.75" hidden="false" customHeight="false" outlineLevel="0" collapsed="false">
      <c r="A3441" s="191" t="str">
        <f aca="false">B3441&amp;" "&amp;C3441&amp;" "&amp;D3441</f>
        <v>US Crude Financial</v>
      </c>
      <c r="B3441" s="191" t="str">
        <f aca="false">IF((LEFT(N3441,2)="US"),"US","")</f>
        <v>US</v>
      </c>
      <c r="C3441" s="191" t="str">
        <f aca="false">M3441</f>
        <v>Crude</v>
      </c>
      <c r="D3441" s="191" t="str">
        <f aca="false">IF(ISNUMBER(FIND("Phy",N3441))=TRUE(),"Physical","Financial")</f>
        <v>Financial</v>
      </c>
      <c r="E3441" s="191" t="n">
        <f aca="false">IF(VLOOKUP(S3441,'DD-Lookup'!$J$6:$L$50,3,FALSE())="Monthly",(YEAR(AC3441)-YEAR(AB3441))*12+MONTH(AC3441)-MONTH(AB3441)+1,(AC3441-AB3441+1))</f>
        <v>1</v>
      </c>
      <c r="F3441" s="220" t="n">
        <f aca="false">E3441*SUM(P3441:Q3441)</f>
        <v>25000</v>
      </c>
      <c r="G3441" s="196" t="n">
        <v>1248314</v>
      </c>
      <c r="H3441" s="197" t="n">
        <v>37026.4164930556</v>
      </c>
      <c r="I3441" s="0" t="s">
        <v>1340</v>
      </c>
      <c r="M3441" s="0" t="s">
        <v>60</v>
      </c>
      <c r="N3441" s="0" t="s">
        <v>2490</v>
      </c>
      <c r="O3441" s="0" t="s">
        <v>3075</v>
      </c>
      <c r="Q3441" s="198" t="n">
        <v>25000</v>
      </c>
      <c r="S3441" s="0" t="s">
        <v>889</v>
      </c>
      <c r="T3441" s="0" t="s">
        <v>772</v>
      </c>
      <c r="U3441" s="200" t="n">
        <v>-0.35</v>
      </c>
      <c r="V3441" s="0" t="s">
        <v>2783</v>
      </c>
      <c r="W3441" s="0" t="s">
        <v>2492</v>
      </c>
      <c r="X3441" s="0" t="s">
        <v>2493</v>
      </c>
      <c r="Y3441" s="0" t="s">
        <v>893</v>
      </c>
      <c r="Z3441" s="0" t="s">
        <v>573</v>
      </c>
      <c r="AA3441" s="0" t="s">
        <v>3142</v>
      </c>
      <c r="AB3441" s="197" t="n">
        <v>37043</v>
      </c>
      <c r="AC3441" s="197" t="n">
        <v>37072</v>
      </c>
    </row>
    <row r="3442" customFormat="false" ht="12.75" hidden="false" customHeight="false" outlineLevel="0" collapsed="false">
      <c r="A3442" s="191" t="str">
        <f aca="false">B3442&amp;" "&amp;C3442&amp;" "&amp;D3442</f>
        <v>US Natural Gas Physical</v>
      </c>
      <c r="B3442" s="191" t="str">
        <f aca="false">IF((LEFT(N3442,2)="US"),"US","")</f>
        <v>US</v>
      </c>
      <c r="C3442" s="191" t="str">
        <f aca="false">M3442</f>
        <v>Natural Gas</v>
      </c>
      <c r="D3442" s="191" t="str">
        <f aca="false">IF(ISNUMBER(FIND("Phy",N3442))=TRUE(),"Physical","Financial")</f>
        <v>Physical</v>
      </c>
      <c r="E3442" s="191" t="n">
        <f aca="false">IF(VLOOKUP(S3442,'DD-Lookup'!$J$6:$L$50,3,FALSE())="Monthly",(YEAR(AC3442)-YEAR(AB3442))*12+MONTH(AC3442)-MONTH(AB3442)+1,(AC3442-AB3442+1))</f>
        <v>1</v>
      </c>
      <c r="F3442" s="220" t="n">
        <f aca="false">E3442*SUM(P3442:Q3442)</f>
        <v>10000</v>
      </c>
      <c r="G3442" s="196" t="n">
        <v>1248315</v>
      </c>
      <c r="H3442" s="197" t="n">
        <v>37026.4165393519</v>
      </c>
      <c r="I3442" s="0" t="s">
        <v>625</v>
      </c>
      <c r="M3442" s="0" t="s">
        <v>927</v>
      </c>
      <c r="N3442" s="0" t="s">
        <v>1371</v>
      </c>
      <c r="O3442" s="0" t="s">
        <v>1631</v>
      </c>
      <c r="Q3442" s="198" t="n">
        <v>10000</v>
      </c>
      <c r="S3442" s="0" t="s">
        <v>1343</v>
      </c>
      <c r="T3442" s="0" t="s">
        <v>772</v>
      </c>
      <c r="U3442" s="200" t="n">
        <v>4.445</v>
      </c>
      <c r="V3442" s="0" t="s">
        <v>1506</v>
      </c>
      <c r="W3442" s="0" t="s">
        <v>1567</v>
      </c>
      <c r="X3442" s="0" t="s">
        <v>1568</v>
      </c>
      <c r="Y3442" s="0" t="s">
        <v>1376</v>
      </c>
      <c r="Z3442" s="0" t="s">
        <v>573</v>
      </c>
      <c r="AA3442" s="0" t="n">
        <v>790610</v>
      </c>
      <c r="AB3442" s="197" t="n">
        <v>37027.875</v>
      </c>
      <c r="AC3442" s="197" t="n">
        <v>37027.875</v>
      </c>
    </row>
    <row r="3443" customFormat="false" ht="12.75" hidden="false" customHeight="false" outlineLevel="0" collapsed="false">
      <c r="A3443" s="191" t="str">
        <f aca="false">B3443&amp;" "&amp;C3443&amp;" "&amp;D3443</f>
        <v>US Natural Gas Physical</v>
      </c>
      <c r="B3443" s="191" t="str">
        <f aca="false">IF((LEFT(N3443,2)="US"),"US","")</f>
        <v>US</v>
      </c>
      <c r="C3443" s="191" t="str">
        <f aca="false">M3443</f>
        <v>Natural Gas</v>
      </c>
      <c r="D3443" s="191" t="str">
        <f aca="false">IF(ISNUMBER(FIND("Phy",N3443))=TRUE(),"Physical","Financial")</f>
        <v>Physical</v>
      </c>
      <c r="E3443" s="191" t="n">
        <f aca="false">IF(VLOOKUP(S3443,'DD-Lookup'!$J$6:$L$50,3,FALSE())="Monthly",(YEAR(AC3443)-YEAR(AB3443))*12+MONTH(AC3443)-MONTH(AB3443)+1,(AC3443-AB3443+1))</f>
        <v>1</v>
      </c>
      <c r="F3443" s="220" t="n">
        <f aca="false">E3443*SUM(P3443:Q3443)</f>
        <v>10000</v>
      </c>
      <c r="G3443" s="196" t="n">
        <v>1248316</v>
      </c>
      <c r="H3443" s="197" t="n">
        <v>37026.4166782407</v>
      </c>
      <c r="I3443" s="0" t="s">
        <v>625</v>
      </c>
      <c r="M3443" s="0" t="s">
        <v>927</v>
      </c>
      <c r="N3443" s="0" t="s">
        <v>1371</v>
      </c>
      <c r="O3443" s="0" t="s">
        <v>1469</v>
      </c>
      <c r="P3443" s="198" t="n">
        <v>10000</v>
      </c>
      <c r="S3443" s="0" t="s">
        <v>1343</v>
      </c>
      <c r="T3443" s="0" t="s">
        <v>772</v>
      </c>
      <c r="U3443" s="200" t="n">
        <v>4.44</v>
      </c>
      <c r="V3443" s="0" t="s">
        <v>1506</v>
      </c>
      <c r="W3443" s="0" t="s">
        <v>1459</v>
      </c>
      <c r="X3443" s="0" t="s">
        <v>1460</v>
      </c>
      <c r="Y3443" s="0" t="s">
        <v>1376</v>
      </c>
      <c r="Z3443" s="0" t="s">
        <v>573</v>
      </c>
      <c r="AA3443" s="0" t="n">
        <v>790611</v>
      </c>
      <c r="AB3443" s="197" t="n">
        <v>37027.875</v>
      </c>
      <c r="AC3443" s="197" t="n">
        <v>37027.875</v>
      </c>
    </row>
    <row r="3444" customFormat="false" ht="12.75" hidden="false" customHeight="false" outlineLevel="0" collapsed="false">
      <c r="A3444" s="191" t="str">
        <f aca="false">B3444&amp;" "&amp;C3444&amp;" "&amp;D3444</f>
        <v>US Natural Gas Physical</v>
      </c>
      <c r="B3444" s="191" t="str">
        <f aca="false">IF((LEFT(N3444,2)="US"),"US","")</f>
        <v>US</v>
      </c>
      <c r="C3444" s="191" t="str">
        <f aca="false">M3444</f>
        <v>Natural Gas</v>
      </c>
      <c r="D3444" s="191" t="str">
        <f aca="false">IF(ISNUMBER(FIND("Phy",N3444))=TRUE(),"Physical","Financial")</f>
        <v>Physical</v>
      </c>
      <c r="E3444" s="191" t="n">
        <f aca="false">IF(VLOOKUP(S3444,'DD-Lookup'!$J$6:$L$50,3,FALSE())="Monthly",(YEAR(AC3444)-YEAR(AB3444))*12+MONTH(AC3444)-MONTH(AB3444)+1,(AC3444-AB3444+1))</f>
        <v>1</v>
      </c>
      <c r="F3444" s="220" t="n">
        <f aca="false">E3444*SUM(P3444:Q3444)</f>
        <v>10000</v>
      </c>
      <c r="G3444" s="196" t="n">
        <v>1248317</v>
      </c>
      <c r="H3444" s="197" t="n">
        <v>37026.4168055556</v>
      </c>
      <c r="I3444" s="0" t="s">
        <v>1584</v>
      </c>
      <c r="M3444" s="0" t="s">
        <v>927</v>
      </c>
      <c r="N3444" s="0" t="s">
        <v>1371</v>
      </c>
      <c r="O3444" s="0" t="s">
        <v>2095</v>
      </c>
      <c r="P3444" s="198" t="n">
        <v>10000</v>
      </c>
      <c r="S3444" s="0" t="s">
        <v>1343</v>
      </c>
      <c r="T3444" s="0" t="s">
        <v>772</v>
      </c>
      <c r="U3444" s="200" t="n">
        <v>4.695</v>
      </c>
      <c r="V3444" s="0" t="s">
        <v>1586</v>
      </c>
      <c r="W3444" s="0" t="s">
        <v>1587</v>
      </c>
      <c r="X3444" s="0" t="s">
        <v>1588</v>
      </c>
      <c r="Y3444" s="0" t="s">
        <v>1376</v>
      </c>
      <c r="Z3444" s="0" t="s">
        <v>573</v>
      </c>
      <c r="AA3444" s="0" t="n">
        <v>790612</v>
      </c>
      <c r="AB3444" s="197" t="n">
        <v>37027.875</v>
      </c>
      <c r="AC3444" s="197" t="n">
        <v>37027.875</v>
      </c>
    </row>
    <row r="3445" customFormat="false" ht="12.75" hidden="false" customHeight="false" outlineLevel="0" collapsed="false">
      <c r="A3445" s="191" t="str">
        <f aca="false">B3445&amp;" "&amp;C3445&amp;" "&amp;D3445</f>
        <v>US Natural Gas Physical</v>
      </c>
      <c r="B3445" s="191" t="str">
        <f aca="false">IF((LEFT(N3445,2)="US"),"US","")</f>
        <v>US</v>
      </c>
      <c r="C3445" s="191" t="str">
        <f aca="false">M3445</f>
        <v>Natural Gas</v>
      </c>
      <c r="D3445" s="191" t="str">
        <f aca="false">IF(ISNUMBER(FIND("Phy",N3445))=TRUE(),"Physical","Financial")</f>
        <v>Physical</v>
      </c>
      <c r="E3445" s="191" t="n">
        <f aca="false">IF(VLOOKUP(S3445,'DD-Lookup'!$J$6:$L$50,3,FALSE())="Monthly",(YEAR(AC3445)-YEAR(AB3445))*12+MONTH(AC3445)-MONTH(AB3445)+1,(AC3445-AB3445+1))</f>
        <v>1</v>
      </c>
      <c r="F3445" s="220" t="n">
        <f aca="false">E3445*SUM(P3445:Q3445)</f>
        <v>2339</v>
      </c>
      <c r="G3445" s="196" t="n">
        <v>1248318</v>
      </c>
      <c r="H3445" s="197" t="n">
        <v>37026.4168171296</v>
      </c>
      <c r="I3445" s="0" t="s">
        <v>3143</v>
      </c>
      <c r="M3445" s="0" t="s">
        <v>927</v>
      </c>
      <c r="N3445" s="0" t="s">
        <v>1371</v>
      </c>
      <c r="O3445" s="0" t="s">
        <v>1612</v>
      </c>
      <c r="P3445" s="198" t="n">
        <v>2339</v>
      </c>
      <c r="S3445" s="0" t="s">
        <v>1343</v>
      </c>
      <c r="T3445" s="0" t="s">
        <v>772</v>
      </c>
      <c r="U3445" s="200" t="n">
        <v>4.65</v>
      </c>
      <c r="V3445" s="0" t="s">
        <v>3144</v>
      </c>
      <c r="W3445" s="0" t="s">
        <v>1614</v>
      </c>
      <c r="X3445" s="0" t="s">
        <v>1615</v>
      </c>
      <c r="Y3445" s="0" t="s">
        <v>1376</v>
      </c>
      <c r="Z3445" s="0" t="s">
        <v>573</v>
      </c>
      <c r="AA3445" s="0" t="n">
        <v>790613</v>
      </c>
      <c r="AB3445" s="197" t="n">
        <v>37027.875</v>
      </c>
      <c r="AC3445" s="197" t="n">
        <v>37027.875</v>
      </c>
    </row>
    <row r="3446" customFormat="false" ht="12.75" hidden="false" customHeight="false" outlineLevel="0" collapsed="false">
      <c r="A3446" s="191" t="str">
        <f aca="false">B3446&amp;" "&amp;C3446&amp;" "&amp;D3446</f>
        <v>US Natural Gas Physical</v>
      </c>
      <c r="B3446" s="191" t="str">
        <f aca="false">IF((LEFT(N3446,2)="US"),"US","")</f>
        <v>US</v>
      </c>
      <c r="C3446" s="191" t="str">
        <f aca="false">M3446</f>
        <v>Natural Gas</v>
      </c>
      <c r="D3446" s="191" t="str">
        <f aca="false">IF(ISNUMBER(FIND("Phy",N3446))=TRUE(),"Physical","Financial")</f>
        <v>Physical</v>
      </c>
      <c r="E3446" s="191" t="n">
        <f aca="false">IF(VLOOKUP(S3446,'DD-Lookup'!$J$6:$L$50,3,FALSE())="Monthly",(YEAR(AC3446)-YEAR(AB3446))*12+MONTH(AC3446)-MONTH(AB3446)+1,(AC3446-AB3446+1))</f>
        <v>1</v>
      </c>
      <c r="F3446" s="220" t="n">
        <f aca="false">E3446*SUM(P3446:Q3446)</f>
        <v>2000</v>
      </c>
      <c r="G3446" s="196" t="n">
        <v>1248319</v>
      </c>
      <c r="H3446" s="197" t="n">
        <v>37026.4168402778</v>
      </c>
      <c r="I3446" s="0" t="s">
        <v>1420</v>
      </c>
      <c r="M3446" s="0" t="s">
        <v>927</v>
      </c>
      <c r="N3446" s="0" t="s">
        <v>1371</v>
      </c>
      <c r="O3446" s="0" t="s">
        <v>1469</v>
      </c>
      <c r="P3446" s="198" t="n">
        <v>2000</v>
      </c>
      <c r="S3446" s="0" t="s">
        <v>1343</v>
      </c>
      <c r="T3446" s="0" t="s">
        <v>772</v>
      </c>
      <c r="U3446" s="200" t="n">
        <v>4.44</v>
      </c>
      <c r="V3446" s="0" t="s">
        <v>1594</v>
      </c>
      <c r="W3446" s="0" t="s">
        <v>1459</v>
      </c>
      <c r="X3446" s="0" t="s">
        <v>1460</v>
      </c>
      <c r="Y3446" s="0" t="s">
        <v>1376</v>
      </c>
      <c r="Z3446" s="0" t="s">
        <v>573</v>
      </c>
      <c r="AA3446" s="0" t="n">
        <v>790614</v>
      </c>
      <c r="AB3446" s="197" t="n">
        <v>37027.875</v>
      </c>
      <c r="AC3446" s="197" t="n">
        <v>37027.875</v>
      </c>
    </row>
    <row r="3447" customFormat="false" ht="12.75" hidden="false" customHeight="false" outlineLevel="0" collapsed="false">
      <c r="A3447" s="191" t="str">
        <f aca="false">B3447&amp;" "&amp;C3447&amp;" "&amp;D3447</f>
        <v>US Natural Gas Physical</v>
      </c>
      <c r="B3447" s="191" t="str">
        <f aca="false">IF((LEFT(N3447,2)="US"),"US","")</f>
        <v>US</v>
      </c>
      <c r="C3447" s="191" t="str">
        <f aca="false">M3447</f>
        <v>Natural Gas</v>
      </c>
      <c r="D3447" s="191" t="str">
        <f aca="false">IF(ISNUMBER(FIND("Phy",N3447))=TRUE(),"Physical","Financial")</f>
        <v>Physical</v>
      </c>
      <c r="E3447" s="191" t="n">
        <f aca="false">IF(VLOOKUP(S3447,'DD-Lookup'!$J$6:$L$50,3,FALSE())="Monthly",(YEAR(AC3447)-YEAR(AB3447))*12+MONTH(AC3447)-MONTH(AB3447)+1,(AC3447-AB3447+1))</f>
        <v>1</v>
      </c>
      <c r="F3447" s="220" t="n">
        <f aca="false">E3447*SUM(P3447:Q3447)</f>
        <v>10000</v>
      </c>
      <c r="G3447" s="196" t="n">
        <v>1248320</v>
      </c>
      <c r="H3447" s="197" t="n">
        <v>37026.4169328704</v>
      </c>
      <c r="I3447" s="0" t="s">
        <v>1386</v>
      </c>
      <c r="M3447" s="0" t="s">
        <v>927</v>
      </c>
      <c r="N3447" s="0" t="s">
        <v>1371</v>
      </c>
      <c r="O3447" s="0" t="s">
        <v>2095</v>
      </c>
      <c r="Q3447" s="198" t="n">
        <v>10000</v>
      </c>
      <c r="S3447" s="0" t="s">
        <v>1343</v>
      </c>
      <c r="T3447" s="0" t="s">
        <v>772</v>
      </c>
      <c r="U3447" s="200" t="n">
        <v>4.72</v>
      </c>
      <c r="V3447" s="0" t="s">
        <v>2440</v>
      </c>
      <c r="W3447" s="0" t="s">
        <v>1587</v>
      </c>
      <c r="X3447" s="0" t="s">
        <v>1588</v>
      </c>
      <c r="Y3447" s="0" t="s">
        <v>1376</v>
      </c>
      <c r="Z3447" s="0" t="s">
        <v>573</v>
      </c>
      <c r="AA3447" s="0" t="n">
        <v>790615</v>
      </c>
      <c r="AB3447" s="197" t="n">
        <v>37027.875</v>
      </c>
      <c r="AC3447" s="197" t="n">
        <v>37027.875</v>
      </c>
    </row>
    <row r="3448" customFormat="false" ht="12.75" hidden="false" customHeight="false" outlineLevel="0" collapsed="false">
      <c r="A3448" s="191" t="str">
        <f aca="false">B3448&amp;" "&amp;C3448&amp;" "&amp;D3448</f>
        <v>US Natural Gas Financial</v>
      </c>
      <c r="B3448" s="191" t="str">
        <f aca="false">IF((LEFT(N3448,2)="US"),"US","")</f>
        <v>US</v>
      </c>
      <c r="C3448" s="191" t="str">
        <f aca="false">M3448</f>
        <v>Natural Gas</v>
      </c>
      <c r="D3448" s="191" t="str">
        <f aca="false">IF(ISNUMBER(FIND("Phy",N3448))=TRUE(),"Physical","Financial")</f>
        <v>Financial</v>
      </c>
      <c r="E3448" s="191" t="n">
        <f aca="false">IF(VLOOKUP(S3448,'DD-Lookup'!$J$6:$L$50,3,FALSE())="Monthly",(YEAR(AC3448)-YEAR(AB3448))*12+MONTH(AC3448)-MONTH(AB3448)+1,(AC3448-AB3448+1))</f>
        <v>153</v>
      </c>
      <c r="F3448" s="220" t="n">
        <f aca="false">E3448*SUM(P3448:Q3448)</f>
        <v>382500</v>
      </c>
      <c r="G3448" s="196" t="n">
        <v>1248321</v>
      </c>
      <c r="H3448" s="197" t="n">
        <v>37026.4169675926</v>
      </c>
      <c r="I3448" s="0" t="s">
        <v>1420</v>
      </c>
      <c r="M3448" s="0" t="s">
        <v>927</v>
      </c>
      <c r="N3448" s="0" t="s">
        <v>1341</v>
      </c>
      <c r="O3448" s="0" t="s">
        <v>1526</v>
      </c>
      <c r="P3448" s="198" t="n">
        <v>2500</v>
      </c>
      <c r="S3448" s="0" t="s">
        <v>1343</v>
      </c>
      <c r="T3448" s="0" t="s">
        <v>772</v>
      </c>
      <c r="U3448" s="200" t="n">
        <v>4.605</v>
      </c>
      <c r="V3448" s="0" t="s">
        <v>2322</v>
      </c>
      <c r="W3448" s="0" t="s">
        <v>1345</v>
      </c>
      <c r="X3448" s="0" t="s">
        <v>1346</v>
      </c>
      <c r="Y3448" s="0" t="s">
        <v>893</v>
      </c>
      <c r="Z3448" s="0" t="s">
        <v>573</v>
      </c>
      <c r="AA3448" s="0" t="s">
        <v>3145</v>
      </c>
      <c r="AB3448" s="197" t="n">
        <v>37043</v>
      </c>
      <c r="AC3448" s="197" t="n">
        <v>37195</v>
      </c>
      <c r="AD3448" s="0" t="n">
        <f aca="false">(AC3448-AB3448+1)*SUM(P3448:Q3448)</f>
        <v>382500</v>
      </c>
    </row>
    <row r="3449" customFormat="false" ht="12.75" hidden="false" customHeight="false" outlineLevel="0" collapsed="false">
      <c r="A3449" s="191" t="str">
        <f aca="false">B3449&amp;" "&amp;C3449&amp;" "&amp;D3449</f>
        <v>US Natural Gas Financial</v>
      </c>
      <c r="B3449" s="191" t="str">
        <f aca="false">IF((LEFT(N3449,2)="US"),"US","")</f>
        <v>US</v>
      </c>
      <c r="C3449" s="191" t="str">
        <f aca="false">M3449</f>
        <v>Natural Gas</v>
      </c>
      <c r="D3449" s="191" t="str">
        <f aca="false">IF(ISNUMBER(FIND("Phy",N3449))=TRUE(),"Physical","Financial")</f>
        <v>Financial</v>
      </c>
      <c r="E3449" s="191" t="n">
        <f aca="false">IF(VLOOKUP(S3449,'DD-Lookup'!$J$6:$L$50,3,FALSE())="Monthly",(YEAR(AC3449)-YEAR(AB3449))*12+MONTH(AC3449)-MONTH(AB3449)+1,(AC3449-AB3449+1))</f>
        <v>16</v>
      </c>
      <c r="F3449" s="220" t="n">
        <f aca="false">E3449*SUM(P3449:Q3449)</f>
        <v>80000</v>
      </c>
      <c r="G3449" s="196" t="n">
        <v>1248322</v>
      </c>
      <c r="H3449" s="197" t="n">
        <v>37026.4170023148</v>
      </c>
      <c r="I3449" s="0" t="s">
        <v>1187</v>
      </c>
      <c r="M3449" s="0" t="s">
        <v>927</v>
      </c>
      <c r="N3449" s="0" t="s">
        <v>1341</v>
      </c>
      <c r="O3449" s="0" t="s">
        <v>3146</v>
      </c>
      <c r="Q3449" s="198" t="n">
        <v>5000</v>
      </c>
      <c r="S3449" s="0" t="s">
        <v>1343</v>
      </c>
      <c r="T3449" s="0" t="s">
        <v>772</v>
      </c>
      <c r="U3449" s="200" t="n">
        <v>3.2</v>
      </c>
      <c r="V3449" s="0" t="s">
        <v>3147</v>
      </c>
      <c r="W3449" s="0" t="s">
        <v>2160</v>
      </c>
      <c r="X3449" s="0" t="s">
        <v>2161</v>
      </c>
      <c r="Y3449" s="0" t="s">
        <v>893</v>
      </c>
      <c r="Z3449" s="0" t="s">
        <v>573</v>
      </c>
      <c r="AA3449" s="0" t="s">
        <v>3148</v>
      </c>
      <c r="AB3449" s="197" t="n">
        <v>37027.875</v>
      </c>
      <c r="AC3449" s="197" t="n">
        <v>37042.875</v>
      </c>
      <c r="AD3449" s="0" t="n">
        <f aca="false">(AC3449-AB3449+1)*SUM(P3449:Q3449)</f>
        <v>80000</v>
      </c>
    </row>
    <row r="3450" customFormat="false" ht="12.75" hidden="false" customHeight="false" outlineLevel="0" collapsed="false">
      <c r="A3450" s="191" t="str">
        <f aca="false">B3450&amp;" "&amp;C3450&amp;" "&amp;D3450</f>
        <v>US Oil Products Financial</v>
      </c>
      <c r="B3450" s="191" t="str">
        <f aca="false">IF((LEFT(N3450,2)="US"),"US","")</f>
        <v>US</v>
      </c>
      <c r="C3450" s="191" t="str">
        <f aca="false">M3450</f>
        <v>Oil Products</v>
      </c>
      <c r="D3450" s="191" t="str">
        <f aca="false">IF(ISNUMBER(FIND("Phy",N3450))=TRUE(),"Physical","Financial")</f>
        <v>Financial</v>
      </c>
      <c r="E3450" s="191" t="n">
        <f aca="false">IF(VLOOKUP(S3450,'DD-Lookup'!$J$6:$L$50,3,FALSE())="Monthly",(YEAR(AC3450)-YEAR(AB3450))*12+MONTH(AC3450)-MONTH(AB3450)+1,(AC3450-AB3450+1))</f>
        <v>1</v>
      </c>
      <c r="F3450" s="220" t="n">
        <f aca="false">E3450*SUM(P3450:Q3450)</f>
        <v>15000</v>
      </c>
      <c r="G3450" s="196" t="n">
        <v>1248324</v>
      </c>
      <c r="H3450" s="197" t="n">
        <v>37026.4171412037</v>
      </c>
      <c r="I3450" s="0" t="s">
        <v>1137</v>
      </c>
      <c r="M3450" s="0" t="s">
        <v>886</v>
      </c>
      <c r="N3450" s="0" t="s">
        <v>2690</v>
      </c>
      <c r="O3450" s="0" t="s">
        <v>2691</v>
      </c>
      <c r="P3450" s="198" t="n">
        <v>15000</v>
      </c>
      <c r="S3450" s="0" t="s">
        <v>2603</v>
      </c>
      <c r="T3450" s="0" t="s">
        <v>772</v>
      </c>
      <c r="U3450" s="200" t="n">
        <v>99.55</v>
      </c>
      <c r="V3450" s="0" t="s">
        <v>2367</v>
      </c>
      <c r="W3450" s="0" t="s">
        <v>2692</v>
      </c>
      <c r="X3450" s="0" t="s">
        <v>2693</v>
      </c>
      <c r="Y3450" s="0" t="s">
        <v>893</v>
      </c>
      <c r="Z3450" s="0" t="s">
        <v>573</v>
      </c>
      <c r="AA3450" s="0" t="s">
        <v>3149</v>
      </c>
      <c r="AB3450" s="197" t="n">
        <v>37043.875</v>
      </c>
      <c r="AC3450" s="197" t="n">
        <v>37072.875</v>
      </c>
      <c r="AE3450" s="121" t="n">
        <f aca="false">IF(S3450="Gallon",F3450/42,F3450)</f>
        <v>357.142857142857</v>
      </c>
    </row>
    <row r="3451" customFormat="false" ht="12.75" hidden="false" customHeight="false" outlineLevel="0" collapsed="false">
      <c r="A3451" s="191" t="str">
        <f aca="false">B3451&amp;" "&amp;C3451&amp;" "&amp;D3451</f>
        <v>US Crude Financial</v>
      </c>
      <c r="B3451" s="191" t="str">
        <f aca="false">IF((LEFT(N3451,2)="US"),"US","")</f>
        <v>US</v>
      </c>
      <c r="C3451" s="191" t="str">
        <f aca="false">M3451</f>
        <v>Crude</v>
      </c>
      <c r="D3451" s="191" t="str">
        <f aca="false">IF(ISNUMBER(FIND("Phy",N3451))=TRUE(),"Physical","Financial")</f>
        <v>Financial</v>
      </c>
      <c r="E3451" s="191" t="n">
        <f aca="false">IF(VLOOKUP(S3451,'DD-Lookup'!$J$6:$L$50,3,FALSE())="Monthly",(YEAR(AC3451)-YEAR(AB3451))*12+MONTH(AC3451)-MONTH(AB3451)+1,(AC3451-AB3451+1))</f>
        <v>1</v>
      </c>
      <c r="F3451" s="220" t="n">
        <f aca="false">E3451*SUM(P3451:Q3451)</f>
        <v>50000</v>
      </c>
      <c r="G3451" s="196" t="n">
        <v>1248325</v>
      </c>
      <c r="H3451" s="197" t="n">
        <v>37026.4171527778</v>
      </c>
      <c r="I3451" s="0" t="s">
        <v>1340</v>
      </c>
      <c r="M3451" s="0" t="s">
        <v>60</v>
      </c>
      <c r="N3451" s="0" t="s">
        <v>1138</v>
      </c>
      <c r="O3451" s="0" t="s">
        <v>1139</v>
      </c>
      <c r="P3451" s="198" t="n">
        <v>50000</v>
      </c>
      <c r="S3451" s="0" t="s">
        <v>1140</v>
      </c>
      <c r="T3451" s="0" t="s">
        <v>772</v>
      </c>
      <c r="U3451" s="200" t="n">
        <v>28.78</v>
      </c>
      <c r="V3451" s="0" t="s">
        <v>2666</v>
      </c>
      <c r="W3451" s="0" t="s">
        <v>1142</v>
      </c>
      <c r="X3451" s="0" t="s">
        <v>1143</v>
      </c>
      <c r="Y3451" s="0" t="s">
        <v>893</v>
      </c>
      <c r="Z3451" s="0" t="s">
        <v>573</v>
      </c>
      <c r="AA3451" s="0" t="s">
        <v>3150</v>
      </c>
      <c r="AB3451" s="197" t="n">
        <v>37043</v>
      </c>
      <c r="AC3451" s="197" t="n">
        <v>37072</v>
      </c>
    </row>
    <row r="3452" customFormat="false" ht="12.75" hidden="false" customHeight="false" outlineLevel="0" collapsed="false">
      <c r="A3452" s="191" t="str">
        <f aca="false">B3452&amp;" "&amp;C3452&amp;" "&amp;D3452</f>
        <v>US Natural Gas Physical</v>
      </c>
      <c r="B3452" s="191" t="str">
        <f aca="false">IF((LEFT(N3452,2)="US"),"US","")</f>
        <v>US</v>
      </c>
      <c r="C3452" s="191" t="str">
        <f aca="false">M3452</f>
        <v>Natural Gas</v>
      </c>
      <c r="D3452" s="191" t="str">
        <f aca="false">IF(ISNUMBER(FIND("Phy",N3452))=TRUE(),"Physical","Financial")</f>
        <v>Physical</v>
      </c>
      <c r="E3452" s="191" t="n">
        <f aca="false">IF(VLOOKUP(S3452,'DD-Lookup'!$J$6:$L$50,3,FALSE())="Monthly",(YEAR(AC3452)-YEAR(AB3452))*12+MONTH(AC3452)-MONTH(AB3452)+1,(AC3452-AB3452+1))</f>
        <v>1</v>
      </c>
      <c r="F3452" s="220" t="n">
        <f aca="false">E3452*SUM(P3452:Q3452)</f>
        <v>10000</v>
      </c>
      <c r="G3452" s="196" t="n">
        <v>1248326</v>
      </c>
      <c r="H3452" s="197" t="n">
        <v>37026.4171990741</v>
      </c>
      <c r="I3452" s="0" t="s">
        <v>1251</v>
      </c>
      <c r="M3452" s="0" t="s">
        <v>927</v>
      </c>
      <c r="N3452" s="0" t="s">
        <v>1371</v>
      </c>
      <c r="O3452" s="0" t="s">
        <v>1372</v>
      </c>
      <c r="P3452" s="198" t="n">
        <v>10000</v>
      </c>
      <c r="S3452" s="0" t="s">
        <v>1343</v>
      </c>
      <c r="T3452" s="0" t="s">
        <v>772</v>
      </c>
      <c r="U3452" s="200" t="n">
        <v>4.5525</v>
      </c>
      <c r="V3452" s="0" t="s">
        <v>2033</v>
      </c>
      <c r="W3452" s="0" t="s">
        <v>1374</v>
      </c>
      <c r="X3452" s="0" t="s">
        <v>1375</v>
      </c>
      <c r="Y3452" s="0" t="s">
        <v>1376</v>
      </c>
      <c r="Z3452" s="0" t="s">
        <v>573</v>
      </c>
      <c r="AA3452" s="0" t="n">
        <v>790616</v>
      </c>
      <c r="AB3452" s="197" t="n">
        <v>37027.875</v>
      </c>
      <c r="AC3452" s="197" t="n">
        <v>37027.875</v>
      </c>
    </row>
    <row r="3453" customFormat="false" ht="12.75" hidden="false" customHeight="false" outlineLevel="0" collapsed="false">
      <c r="A3453" s="191" t="str">
        <f aca="false">B3453&amp;" "&amp;C3453&amp;" "&amp;D3453</f>
        <v>US Natural Gas Physical</v>
      </c>
      <c r="B3453" s="191" t="str">
        <f aca="false">IF((LEFT(N3453,2)="US"),"US","")</f>
        <v>US</v>
      </c>
      <c r="C3453" s="191" t="str">
        <f aca="false">M3453</f>
        <v>Natural Gas</v>
      </c>
      <c r="D3453" s="191" t="str">
        <f aca="false">IF(ISNUMBER(FIND("Phy",N3453))=TRUE(),"Physical","Financial")</f>
        <v>Physical</v>
      </c>
      <c r="E3453" s="191" t="n">
        <f aca="false">IF(VLOOKUP(S3453,'DD-Lookup'!$J$6:$L$50,3,FALSE())="Monthly",(YEAR(AC3453)-YEAR(AB3453))*12+MONTH(AC3453)-MONTH(AB3453)+1,(AC3453-AB3453+1))</f>
        <v>1</v>
      </c>
      <c r="F3453" s="220" t="n">
        <f aca="false">E3453*SUM(P3453:Q3453)</f>
        <v>10000</v>
      </c>
      <c r="G3453" s="196" t="n">
        <v>1248327</v>
      </c>
      <c r="H3453" s="197" t="n">
        <v>37026.4173611111</v>
      </c>
      <c r="I3453" s="0" t="s">
        <v>1661</v>
      </c>
      <c r="M3453" s="0" t="s">
        <v>927</v>
      </c>
      <c r="N3453" s="0" t="s">
        <v>1371</v>
      </c>
      <c r="O3453" s="0" t="s">
        <v>1553</v>
      </c>
      <c r="Q3453" s="198" t="n">
        <v>10000</v>
      </c>
      <c r="S3453" s="0" t="s">
        <v>1343</v>
      </c>
      <c r="T3453" s="0" t="s">
        <v>772</v>
      </c>
      <c r="U3453" s="200" t="n">
        <v>4.47</v>
      </c>
      <c r="V3453" s="0" t="s">
        <v>2166</v>
      </c>
      <c r="W3453" s="0" t="s">
        <v>1555</v>
      </c>
      <c r="X3453" s="0" t="s">
        <v>1556</v>
      </c>
      <c r="Y3453" s="0" t="s">
        <v>1376</v>
      </c>
      <c r="Z3453" s="0" t="s">
        <v>573</v>
      </c>
      <c r="AA3453" s="0" t="n">
        <v>790617</v>
      </c>
      <c r="AB3453" s="197" t="n">
        <v>37027.875</v>
      </c>
      <c r="AC3453" s="197" t="n">
        <v>37027.875</v>
      </c>
    </row>
    <row r="3454" customFormat="false" ht="12.75" hidden="false" customHeight="false" outlineLevel="0" collapsed="false">
      <c r="A3454" s="191" t="str">
        <f aca="false">B3454&amp;" "&amp;C3454&amp;" "&amp;D3454</f>
        <v>US Natural Gas Physical</v>
      </c>
      <c r="B3454" s="191" t="str">
        <f aca="false">IF((LEFT(N3454,2)="US"),"US","")</f>
        <v>US</v>
      </c>
      <c r="C3454" s="191" t="str">
        <f aca="false">M3454</f>
        <v>Natural Gas</v>
      </c>
      <c r="D3454" s="191" t="str">
        <f aca="false">IF(ISNUMBER(FIND("Phy",N3454))=TRUE(),"Physical","Financial")</f>
        <v>Physical</v>
      </c>
      <c r="E3454" s="191" t="n">
        <f aca="false">IF(VLOOKUP(S3454,'DD-Lookup'!$J$6:$L$50,3,FALSE())="Monthly",(YEAR(AC3454)-YEAR(AB3454))*12+MONTH(AC3454)-MONTH(AB3454)+1,(AC3454-AB3454+1))</f>
        <v>1</v>
      </c>
      <c r="F3454" s="220" t="n">
        <f aca="false">E3454*SUM(P3454:Q3454)</f>
        <v>10000</v>
      </c>
      <c r="G3454" s="196" t="n">
        <v>1248328</v>
      </c>
      <c r="H3454" s="197" t="n">
        <v>37026.4174074074</v>
      </c>
      <c r="I3454" s="0" t="s">
        <v>1661</v>
      </c>
      <c r="M3454" s="0" t="s">
        <v>927</v>
      </c>
      <c r="N3454" s="0" t="s">
        <v>1371</v>
      </c>
      <c r="O3454" s="0" t="s">
        <v>1553</v>
      </c>
      <c r="Q3454" s="198" t="n">
        <v>10000</v>
      </c>
      <c r="S3454" s="0" t="s">
        <v>1343</v>
      </c>
      <c r="T3454" s="0" t="s">
        <v>772</v>
      </c>
      <c r="U3454" s="200" t="n">
        <v>4.48</v>
      </c>
      <c r="V3454" s="0" t="s">
        <v>2166</v>
      </c>
      <c r="W3454" s="0" t="s">
        <v>1555</v>
      </c>
      <c r="X3454" s="0" t="s">
        <v>1556</v>
      </c>
      <c r="Y3454" s="0" t="s">
        <v>1376</v>
      </c>
      <c r="Z3454" s="0" t="s">
        <v>573</v>
      </c>
      <c r="AA3454" s="0" t="n">
        <v>790618</v>
      </c>
      <c r="AB3454" s="197" t="n">
        <v>37027.875</v>
      </c>
      <c r="AC3454" s="197" t="n">
        <v>37027.875</v>
      </c>
    </row>
    <row r="3455" customFormat="false" ht="12.75" hidden="false" customHeight="false" outlineLevel="0" collapsed="false">
      <c r="A3455" s="191" t="str">
        <f aca="false">B3455&amp;" "&amp;C3455&amp;" "&amp;D3455</f>
        <v>US Natural Gas Physical</v>
      </c>
      <c r="B3455" s="191" t="str">
        <f aca="false">IF((LEFT(N3455,2)="US"),"US","")</f>
        <v>US</v>
      </c>
      <c r="C3455" s="191" t="str">
        <f aca="false">M3455</f>
        <v>Natural Gas</v>
      </c>
      <c r="D3455" s="191" t="str">
        <f aca="false">IF(ISNUMBER(FIND("Phy",N3455))=TRUE(),"Physical","Financial")</f>
        <v>Physical</v>
      </c>
      <c r="E3455" s="191" t="n">
        <f aca="false">IF(VLOOKUP(S3455,'DD-Lookup'!$J$6:$L$50,3,FALSE())="Monthly",(YEAR(AC3455)-YEAR(AB3455))*12+MONTH(AC3455)-MONTH(AB3455)+1,(AC3455-AB3455+1))</f>
        <v>1</v>
      </c>
      <c r="F3455" s="220" t="n">
        <f aca="false">E3455*SUM(P3455:Q3455)</f>
        <v>2500</v>
      </c>
      <c r="G3455" s="196" t="n">
        <v>1248329</v>
      </c>
      <c r="H3455" s="197" t="n">
        <v>37026.4174884259</v>
      </c>
      <c r="I3455" s="0" t="s">
        <v>1328</v>
      </c>
      <c r="M3455" s="0" t="s">
        <v>927</v>
      </c>
      <c r="N3455" s="0" t="s">
        <v>1371</v>
      </c>
      <c r="O3455" s="0" t="s">
        <v>1612</v>
      </c>
      <c r="Q3455" s="198" t="n">
        <v>2500</v>
      </c>
      <c r="S3455" s="0" t="s">
        <v>1343</v>
      </c>
      <c r="T3455" s="0" t="s">
        <v>772</v>
      </c>
      <c r="U3455" s="200" t="n">
        <v>4.67</v>
      </c>
      <c r="V3455" s="0" t="s">
        <v>1691</v>
      </c>
      <c r="W3455" s="0" t="s">
        <v>1614</v>
      </c>
      <c r="X3455" s="0" t="s">
        <v>1615</v>
      </c>
      <c r="Y3455" s="0" t="s">
        <v>1376</v>
      </c>
      <c r="Z3455" s="0" t="s">
        <v>573</v>
      </c>
      <c r="AA3455" s="0" t="n">
        <v>790619</v>
      </c>
      <c r="AB3455" s="197" t="n">
        <v>37027.875</v>
      </c>
      <c r="AC3455" s="197" t="n">
        <v>37027.875</v>
      </c>
    </row>
    <row r="3456" customFormat="false" ht="12.75" hidden="false" customHeight="false" outlineLevel="0" collapsed="false">
      <c r="A3456" s="191" t="str">
        <f aca="false">B3456&amp;" "&amp;C3456&amp;" "&amp;D3456</f>
        <v>US Natural Gas Physical</v>
      </c>
      <c r="B3456" s="191" t="str">
        <f aca="false">IF((LEFT(N3456,2)="US"),"US","")</f>
        <v>US</v>
      </c>
      <c r="C3456" s="191" t="str">
        <f aca="false">M3456</f>
        <v>Natural Gas</v>
      </c>
      <c r="D3456" s="191" t="str">
        <f aca="false">IF(ISNUMBER(FIND("Phy",N3456))=TRUE(),"Physical","Financial")</f>
        <v>Physical</v>
      </c>
      <c r="E3456" s="191" t="n">
        <f aca="false">IF(VLOOKUP(S3456,'DD-Lookup'!$J$6:$L$50,3,FALSE())="Monthly",(YEAR(AC3456)-YEAR(AB3456))*12+MONTH(AC3456)-MONTH(AB3456)+1,(AC3456-AB3456+1))</f>
        <v>1</v>
      </c>
      <c r="F3456" s="220" t="n">
        <f aca="false">E3456*SUM(P3456:Q3456)</f>
        <v>10000</v>
      </c>
      <c r="G3456" s="196" t="n">
        <v>1248330</v>
      </c>
      <c r="H3456" s="197" t="n">
        <v>37026.4175347222</v>
      </c>
      <c r="I3456" s="0" t="s">
        <v>1441</v>
      </c>
      <c r="M3456" s="0" t="s">
        <v>927</v>
      </c>
      <c r="N3456" s="0" t="s">
        <v>1371</v>
      </c>
      <c r="O3456" s="0" t="s">
        <v>1457</v>
      </c>
      <c r="Q3456" s="198" t="n">
        <v>10000</v>
      </c>
      <c r="S3456" s="0" t="s">
        <v>1343</v>
      </c>
      <c r="T3456" s="0" t="s">
        <v>772</v>
      </c>
      <c r="U3456" s="200" t="n">
        <v>4.42</v>
      </c>
      <c r="V3456" s="0" t="s">
        <v>2421</v>
      </c>
      <c r="W3456" s="0" t="s">
        <v>1459</v>
      </c>
      <c r="X3456" s="0" t="s">
        <v>1460</v>
      </c>
      <c r="Y3456" s="0" t="s">
        <v>1376</v>
      </c>
      <c r="Z3456" s="0" t="s">
        <v>573</v>
      </c>
      <c r="AA3456" s="0" t="n">
        <v>790620</v>
      </c>
      <c r="AB3456" s="197" t="n">
        <v>37027.875</v>
      </c>
      <c r="AC3456" s="197" t="n">
        <v>37027.875</v>
      </c>
    </row>
    <row r="3457" customFormat="false" ht="12.75" hidden="false" customHeight="false" outlineLevel="0" collapsed="false">
      <c r="A3457" s="191" t="str">
        <f aca="false">B3457&amp;" "&amp;C3457&amp;" "&amp;D3457</f>
        <v>US Natural Gas Physical</v>
      </c>
      <c r="B3457" s="191" t="str">
        <f aca="false">IF((LEFT(N3457,2)="US"),"US","")</f>
        <v>US</v>
      </c>
      <c r="C3457" s="191" t="str">
        <f aca="false">M3457</f>
        <v>Natural Gas</v>
      </c>
      <c r="D3457" s="191" t="str">
        <f aca="false">IF(ISNUMBER(FIND("Phy",N3457))=TRUE(),"Physical","Financial")</f>
        <v>Physical</v>
      </c>
      <c r="E3457" s="191" t="n">
        <f aca="false">IF(VLOOKUP(S3457,'DD-Lookup'!$J$6:$L$50,3,FALSE())="Monthly",(YEAR(AC3457)-YEAR(AB3457))*12+MONTH(AC3457)-MONTH(AB3457)+1,(AC3457-AB3457+1))</f>
        <v>1</v>
      </c>
      <c r="F3457" s="220" t="n">
        <f aca="false">E3457*SUM(P3457:Q3457)</f>
        <v>2500</v>
      </c>
      <c r="G3457" s="196" t="n">
        <v>1248331</v>
      </c>
      <c r="H3457" s="197" t="n">
        <v>37026.4175810185</v>
      </c>
      <c r="I3457" s="0" t="s">
        <v>1328</v>
      </c>
      <c r="M3457" s="0" t="s">
        <v>927</v>
      </c>
      <c r="N3457" s="0" t="s">
        <v>1371</v>
      </c>
      <c r="O3457" s="0" t="s">
        <v>2095</v>
      </c>
      <c r="P3457" s="198" t="n">
        <v>2500</v>
      </c>
      <c r="S3457" s="0" t="s">
        <v>1343</v>
      </c>
      <c r="T3457" s="0" t="s">
        <v>772</v>
      </c>
      <c r="U3457" s="200" t="n">
        <v>4.695</v>
      </c>
      <c r="V3457" s="0" t="s">
        <v>1691</v>
      </c>
      <c r="W3457" s="0" t="s">
        <v>1587</v>
      </c>
      <c r="X3457" s="0" t="s">
        <v>1588</v>
      </c>
      <c r="Y3457" s="0" t="s">
        <v>1376</v>
      </c>
      <c r="Z3457" s="0" t="s">
        <v>573</v>
      </c>
      <c r="AA3457" s="0" t="n">
        <v>790621</v>
      </c>
      <c r="AB3457" s="197" t="n">
        <v>37027.875</v>
      </c>
      <c r="AC3457" s="197" t="n">
        <v>37027.875</v>
      </c>
    </row>
    <row r="3458" customFormat="false" ht="12.75" hidden="false" customHeight="false" outlineLevel="0" collapsed="false">
      <c r="A3458" s="191" t="str">
        <f aca="false">B3458&amp;" "&amp;C3458&amp;" "&amp;D3458</f>
        <v>US Natural Gas Physical</v>
      </c>
      <c r="B3458" s="191" t="str">
        <f aca="false">IF((LEFT(N3458,2)="US"),"US","")</f>
        <v>US</v>
      </c>
      <c r="C3458" s="191" t="str">
        <f aca="false">M3458</f>
        <v>Natural Gas</v>
      </c>
      <c r="D3458" s="191" t="str">
        <f aca="false">IF(ISNUMBER(FIND("Phy",N3458))=TRUE(),"Physical","Financial")</f>
        <v>Physical</v>
      </c>
      <c r="E3458" s="191" t="n">
        <f aca="false">IF(VLOOKUP(S3458,'DD-Lookup'!$J$6:$L$50,3,FALSE())="Monthly",(YEAR(AC3458)-YEAR(AB3458))*12+MONTH(AC3458)-MONTH(AB3458)+1,(AC3458-AB3458+1))</f>
        <v>1</v>
      </c>
      <c r="F3458" s="220" t="n">
        <f aca="false">E3458*SUM(P3458:Q3458)</f>
        <v>10000</v>
      </c>
      <c r="G3458" s="196" t="n">
        <v>1248332</v>
      </c>
      <c r="H3458" s="197" t="n">
        <v>37026.4176157407</v>
      </c>
      <c r="I3458" s="0" t="s">
        <v>1976</v>
      </c>
      <c r="M3458" s="0" t="s">
        <v>927</v>
      </c>
      <c r="N3458" s="0" t="s">
        <v>1371</v>
      </c>
      <c r="O3458" s="0" t="s">
        <v>1553</v>
      </c>
      <c r="P3458" s="198" t="n">
        <v>10000</v>
      </c>
      <c r="S3458" s="0" t="s">
        <v>1343</v>
      </c>
      <c r="T3458" s="0" t="s">
        <v>772</v>
      </c>
      <c r="U3458" s="200" t="n">
        <v>4.48</v>
      </c>
      <c r="V3458" s="0" t="s">
        <v>2257</v>
      </c>
      <c r="W3458" s="0" t="s">
        <v>1555</v>
      </c>
      <c r="X3458" s="0" t="s">
        <v>1556</v>
      </c>
      <c r="Y3458" s="0" t="s">
        <v>1376</v>
      </c>
      <c r="Z3458" s="0" t="s">
        <v>573</v>
      </c>
      <c r="AA3458" s="0" t="n">
        <v>790622</v>
      </c>
      <c r="AB3458" s="197" t="n">
        <v>37027.875</v>
      </c>
      <c r="AC3458" s="197" t="n">
        <v>37027.875</v>
      </c>
    </row>
    <row r="3459" customFormat="false" ht="12.75" hidden="false" customHeight="false" outlineLevel="0" collapsed="false">
      <c r="A3459" s="191" t="str">
        <f aca="false">B3459&amp;" "&amp;C3459&amp;" "&amp;D3459</f>
        <v>US Natural Gas Financial</v>
      </c>
      <c r="B3459" s="191" t="str">
        <f aca="false">IF((LEFT(N3459,2)="US"),"US","")</f>
        <v>US</v>
      </c>
      <c r="C3459" s="191" t="str">
        <f aca="false">M3459</f>
        <v>Natural Gas</v>
      </c>
      <c r="D3459" s="191" t="str">
        <f aca="false">IF(ISNUMBER(FIND("Phy",N3459))=TRUE(),"Physical","Financial")</f>
        <v>Financial</v>
      </c>
      <c r="E3459" s="191" t="n">
        <f aca="false">IF(VLOOKUP(S3459,'DD-Lookup'!$J$6:$L$50,3,FALSE())="Monthly",(YEAR(AC3459)-YEAR(AB3459))*12+MONTH(AC3459)-MONTH(AB3459)+1,(AC3459-AB3459+1))</f>
        <v>16</v>
      </c>
      <c r="F3459" s="220" t="n">
        <f aca="false">E3459*SUM(P3459:Q3459)</f>
        <v>80000</v>
      </c>
      <c r="G3459" s="196" t="n">
        <v>1248333</v>
      </c>
      <c r="H3459" s="197" t="n">
        <v>37026.4178703704</v>
      </c>
      <c r="I3459" s="0" t="s">
        <v>1187</v>
      </c>
      <c r="M3459" s="0" t="s">
        <v>927</v>
      </c>
      <c r="N3459" s="0" t="s">
        <v>1341</v>
      </c>
      <c r="O3459" s="0" t="s">
        <v>1518</v>
      </c>
      <c r="P3459" s="198" t="n">
        <v>5000</v>
      </c>
      <c r="S3459" s="0" t="s">
        <v>1343</v>
      </c>
      <c r="T3459" s="0" t="s">
        <v>772</v>
      </c>
      <c r="U3459" s="200" t="n">
        <v>4.445</v>
      </c>
      <c r="V3459" s="0" t="s">
        <v>3151</v>
      </c>
      <c r="W3459" s="0" t="s">
        <v>1520</v>
      </c>
      <c r="X3459" s="0" t="s">
        <v>1521</v>
      </c>
      <c r="Y3459" s="0" t="s">
        <v>893</v>
      </c>
      <c r="Z3459" s="0" t="s">
        <v>573</v>
      </c>
      <c r="AA3459" s="0" t="s">
        <v>3152</v>
      </c>
      <c r="AB3459" s="197" t="n">
        <v>37027.875</v>
      </c>
      <c r="AC3459" s="197" t="n">
        <v>37042.875</v>
      </c>
      <c r="AD3459" s="0" t="n">
        <f aca="false">(AC3459-AB3459+1)*SUM(P3459:Q3459)</f>
        <v>80000</v>
      </c>
    </row>
    <row r="3460" customFormat="false" ht="12.75" hidden="false" customHeight="false" outlineLevel="0" collapsed="false">
      <c r="A3460" s="191" t="str">
        <f aca="false">B3460&amp;" "&amp;C3460&amp;" "&amp;D3460</f>
        <v>US Natural Gas Physical</v>
      </c>
      <c r="B3460" s="191" t="str">
        <f aca="false">IF((LEFT(N3460,2)="US"),"US","")</f>
        <v>US</v>
      </c>
      <c r="C3460" s="191" t="str">
        <f aca="false">M3460</f>
        <v>Natural Gas</v>
      </c>
      <c r="D3460" s="191" t="str">
        <f aca="false">IF(ISNUMBER(FIND("Phy",N3460))=TRUE(),"Physical","Financial")</f>
        <v>Physical</v>
      </c>
      <c r="E3460" s="191" t="n">
        <f aca="false">IF(VLOOKUP(S3460,'DD-Lookup'!$J$6:$L$50,3,FALSE())="Monthly",(YEAR(AC3460)-YEAR(AB3460))*12+MONTH(AC3460)-MONTH(AB3460)+1,(AC3460-AB3460+1))</f>
        <v>1</v>
      </c>
      <c r="F3460" s="220" t="n">
        <f aca="false">E3460*SUM(P3460:Q3460)</f>
        <v>8590</v>
      </c>
      <c r="G3460" s="196" t="n">
        <v>1248334</v>
      </c>
      <c r="H3460" s="197" t="n">
        <v>37026.418125</v>
      </c>
      <c r="I3460" s="0" t="s">
        <v>609</v>
      </c>
      <c r="M3460" s="0" t="s">
        <v>927</v>
      </c>
      <c r="N3460" s="0" t="s">
        <v>1371</v>
      </c>
      <c r="O3460" s="0" t="s">
        <v>1469</v>
      </c>
      <c r="P3460" s="198" t="n">
        <v>8590</v>
      </c>
      <c r="S3460" s="0" t="s">
        <v>1343</v>
      </c>
      <c r="T3460" s="0" t="s">
        <v>772</v>
      </c>
      <c r="U3460" s="200" t="n">
        <v>4.435</v>
      </c>
      <c r="V3460" s="0" t="s">
        <v>1861</v>
      </c>
      <c r="W3460" s="0" t="s">
        <v>1459</v>
      </c>
      <c r="X3460" s="0" t="s">
        <v>1460</v>
      </c>
      <c r="Y3460" s="0" t="s">
        <v>1376</v>
      </c>
      <c r="Z3460" s="0" t="s">
        <v>573</v>
      </c>
      <c r="AA3460" s="0" t="n">
        <v>790623</v>
      </c>
      <c r="AB3460" s="197" t="n">
        <v>37027.875</v>
      </c>
      <c r="AC3460" s="197" t="n">
        <v>37027.875</v>
      </c>
    </row>
    <row r="3461" customFormat="false" ht="12.75" hidden="false" customHeight="false" outlineLevel="0" collapsed="false">
      <c r="A3461" s="191" t="str">
        <f aca="false">B3461&amp;" "&amp;C3461&amp;" "&amp;D3461</f>
        <v>US Natural Gas Physical</v>
      </c>
      <c r="B3461" s="191" t="str">
        <f aca="false">IF((LEFT(N3461,2)="US"),"US","")</f>
        <v>US</v>
      </c>
      <c r="C3461" s="191" t="str">
        <f aca="false">M3461</f>
        <v>Natural Gas</v>
      </c>
      <c r="D3461" s="191" t="str">
        <f aca="false">IF(ISNUMBER(FIND("Phy",N3461))=TRUE(),"Physical","Financial")</f>
        <v>Physical</v>
      </c>
      <c r="E3461" s="191" t="n">
        <f aca="false">IF(VLOOKUP(S3461,'DD-Lookup'!$J$6:$L$50,3,FALSE())="Monthly",(YEAR(AC3461)-YEAR(AB3461))*12+MONTH(AC3461)-MONTH(AB3461)+1,(AC3461-AB3461+1))</f>
        <v>1</v>
      </c>
      <c r="F3461" s="220" t="n">
        <f aca="false">E3461*SUM(P3461:Q3461)</f>
        <v>5000</v>
      </c>
      <c r="G3461" s="196" t="n">
        <v>1248335</v>
      </c>
      <c r="H3461" s="197" t="n">
        <v>37026.4181365741</v>
      </c>
      <c r="I3461" s="0" t="s">
        <v>1482</v>
      </c>
      <c r="M3461" s="0" t="s">
        <v>927</v>
      </c>
      <c r="N3461" s="0" t="s">
        <v>1371</v>
      </c>
      <c r="O3461" s="0" t="s">
        <v>1680</v>
      </c>
      <c r="P3461" s="198" t="n">
        <v>5000</v>
      </c>
      <c r="S3461" s="0" t="s">
        <v>1343</v>
      </c>
      <c r="T3461" s="0" t="s">
        <v>772</v>
      </c>
      <c r="U3461" s="200" t="n">
        <v>4.355</v>
      </c>
      <c r="V3461" s="0" t="s">
        <v>2736</v>
      </c>
      <c r="W3461" s="0" t="s">
        <v>1682</v>
      </c>
      <c r="X3461" s="0" t="s">
        <v>1683</v>
      </c>
      <c r="Y3461" s="0" t="s">
        <v>1376</v>
      </c>
      <c r="Z3461" s="0" t="s">
        <v>573</v>
      </c>
      <c r="AA3461" s="0" t="n">
        <v>790624</v>
      </c>
      <c r="AB3461" s="197" t="n">
        <v>37027.875</v>
      </c>
      <c r="AC3461" s="197" t="n">
        <v>37027.875</v>
      </c>
    </row>
    <row r="3462" customFormat="false" ht="12.75" hidden="false" customHeight="false" outlineLevel="0" collapsed="false">
      <c r="A3462" s="191" t="str">
        <f aca="false">B3462&amp;" "&amp;C3462&amp;" "&amp;D3462</f>
        <v>US Natural Gas Physical</v>
      </c>
      <c r="B3462" s="191" t="str">
        <f aca="false">IF((LEFT(N3462,2)="US"),"US","")</f>
        <v>US</v>
      </c>
      <c r="C3462" s="191" t="str">
        <f aca="false">M3462</f>
        <v>Natural Gas</v>
      </c>
      <c r="D3462" s="191" t="str">
        <f aca="false">IF(ISNUMBER(FIND("Phy",N3462))=TRUE(),"Physical","Financial")</f>
        <v>Physical</v>
      </c>
      <c r="E3462" s="191" t="n">
        <f aca="false">IF(VLOOKUP(S3462,'DD-Lookup'!$J$6:$L$50,3,FALSE())="Monthly",(YEAR(AC3462)-YEAR(AB3462))*12+MONTH(AC3462)-MONTH(AB3462)+1,(AC3462-AB3462+1))</f>
        <v>1</v>
      </c>
      <c r="F3462" s="220" t="n">
        <f aca="false">E3462*SUM(P3462:Q3462)</f>
        <v>5000</v>
      </c>
      <c r="G3462" s="196" t="n">
        <v>1248336</v>
      </c>
      <c r="H3462" s="197" t="n">
        <v>37026.4182523148</v>
      </c>
      <c r="I3462" s="0" t="s">
        <v>1482</v>
      </c>
      <c r="M3462" s="0" t="s">
        <v>927</v>
      </c>
      <c r="N3462" s="0" t="s">
        <v>1371</v>
      </c>
      <c r="O3462" s="0" t="s">
        <v>1684</v>
      </c>
      <c r="P3462" s="198" t="n">
        <v>5000</v>
      </c>
      <c r="S3462" s="0" t="s">
        <v>1343</v>
      </c>
      <c r="T3462" s="0" t="s">
        <v>772</v>
      </c>
      <c r="U3462" s="200" t="n">
        <v>4.355</v>
      </c>
      <c r="V3462" s="0" t="s">
        <v>2736</v>
      </c>
      <c r="W3462" s="0" t="s">
        <v>1682</v>
      </c>
      <c r="X3462" s="0" t="s">
        <v>1683</v>
      </c>
      <c r="Y3462" s="0" t="s">
        <v>1376</v>
      </c>
      <c r="Z3462" s="0" t="s">
        <v>573</v>
      </c>
      <c r="AA3462" s="0" t="n">
        <v>790625</v>
      </c>
      <c r="AB3462" s="197" t="n">
        <v>37027.875</v>
      </c>
      <c r="AC3462" s="197" t="n">
        <v>37027.875</v>
      </c>
    </row>
    <row r="3463" customFormat="false" ht="12.75" hidden="false" customHeight="false" outlineLevel="0" collapsed="false">
      <c r="A3463" s="191" t="str">
        <f aca="false">B3463&amp;" "&amp;C3463&amp;" "&amp;D3463</f>
        <v>US Natural Gas Financial</v>
      </c>
      <c r="B3463" s="191" t="str">
        <f aca="false">IF((LEFT(N3463,2)="US"),"US","")</f>
        <v>US</v>
      </c>
      <c r="C3463" s="191" t="str">
        <f aca="false">M3463</f>
        <v>Natural Gas</v>
      </c>
      <c r="D3463" s="191" t="str">
        <f aca="false">IF(ISNUMBER(FIND("Phy",N3463))=TRUE(),"Physical","Financial")</f>
        <v>Financial</v>
      </c>
      <c r="E3463" s="191" t="n">
        <f aca="false">IF(VLOOKUP(S3463,'DD-Lookup'!$J$6:$L$50,3,FALSE())="Monthly",(YEAR(AC3463)-YEAR(AB3463))*12+MONTH(AC3463)-MONTH(AB3463)+1,(AC3463-AB3463+1))</f>
        <v>30</v>
      </c>
      <c r="F3463" s="220" t="n">
        <f aca="false">E3463*SUM(P3463:Q3463)</f>
        <v>150000</v>
      </c>
      <c r="G3463" s="196" t="n">
        <v>1248340</v>
      </c>
      <c r="H3463" s="197" t="n">
        <v>37026.4185185185</v>
      </c>
      <c r="I3463" s="0" t="s">
        <v>1414</v>
      </c>
      <c r="M3463" s="0" t="s">
        <v>927</v>
      </c>
      <c r="N3463" s="0" t="s">
        <v>1399</v>
      </c>
      <c r="O3463" s="0" t="s">
        <v>1990</v>
      </c>
      <c r="P3463" s="198" t="n">
        <v>5000</v>
      </c>
      <c r="S3463" s="0" t="s">
        <v>1343</v>
      </c>
      <c r="T3463" s="0" t="s">
        <v>772</v>
      </c>
      <c r="U3463" s="200" t="n">
        <v>6.32</v>
      </c>
      <c r="V3463" s="0" t="s">
        <v>2129</v>
      </c>
      <c r="W3463" s="0" t="s">
        <v>1956</v>
      </c>
      <c r="X3463" s="0" t="s">
        <v>1957</v>
      </c>
      <c r="Y3463" s="0" t="s">
        <v>893</v>
      </c>
      <c r="Z3463" s="0" t="s">
        <v>573</v>
      </c>
      <c r="AA3463" s="0" t="s">
        <v>3153</v>
      </c>
      <c r="AB3463" s="197" t="n">
        <v>37043.875</v>
      </c>
      <c r="AC3463" s="197" t="n">
        <v>37072.875</v>
      </c>
      <c r="AD3463" s="0" t="n">
        <f aca="false">(AC3463-AB3463+1)*SUM(P3463:Q3463)</f>
        <v>150000</v>
      </c>
    </row>
    <row r="3464" customFormat="false" ht="12.75" hidden="false" customHeight="false" outlineLevel="0" collapsed="false">
      <c r="A3464" s="191" t="str">
        <f aca="false">B3464&amp;" "&amp;C3464&amp;" "&amp;D3464</f>
        <v> Natural Gas Financial</v>
      </c>
      <c r="B3464" s="191" t="str">
        <f aca="false">IF((LEFT(N3464,2)="US"),"US","")</f>
        <v/>
      </c>
      <c r="C3464" s="191" t="str">
        <f aca="false">M3464</f>
        <v>Natural Gas</v>
      </c>
      <c r="D3464" s="191" t="str">
        <f aca="false">IF(ISNUMBER(FIND("Phy",N3464))=TRUE(),"Physical","Financial")</f>
        <v>Financial</v>
      </c>
      <c r="E3464" s="191" t="n">
        <f aca="false">IF(VLOOKUP(S3464,'DD-Lookup'!$J$6:$L$50,3,FALSE())="Monthly",(YEAR(AC3464)-YEAR(AB3464))*12+MONTH(AC3464)-MONTH(AB3464)+1,(AC3464-AB3464+1))</f>
        <v>123</v>
      </c>
      <c r="F3464" s="220" t="n">
        <f aca="false">E3464*SUM(P3464:Q3464)</f>
        <v>615000</v>
      </c>
      <c r="G3464" s="196" t="n">
        <v>1248342</v>
      </c>
      <c r="H3464" s="197" t="n">
        <v>37026.4186574074</v>
      </c>
      <c r="I3464" s="0" t="s">
        <v>616</v>
      </c>
      <c r="M3464" s="0" t="s">
        <v>927</v>
      </c>
      <c r="N3464" s="0" t="s">
        <v>3154</v>
      </c>
      <c r="O3464" s="0" t="s">
        <v>3155</v>
      </c>
      <c r="Q3464" s="198" t="n">
        <v>5000</v>
      </c>
      <c r="S3464" s="0" t="s">
        <v>1343</v>
      </c>
      <c r="T3464" s="0" t="s">
        <v>772</v>
      </c>
      <c r="U3464" s="200" t="n">
        <v>-0.32</v>
      </c>
      <c r="V3464" s="0" t="s">
        <v>2743</v>
      </c>
      <c r="W3464" s="0" t="s">
        <v>3156</v>
      </c>
      <c r="X3464" s="0" t="s">
        <v>3157</v>
      </c>
      <c r="Y3464" s="0" t="s">
        <v>893</v>
      </c>
      <c r="Z3464" s="0" t="s">
        <v>646</v>
      </c>
      <c r="AA3464" s="0" t="s">
        <v>3158</v>
      </c>
      <c r="AB3464" s="197" t="n">
        <v>37073</v>
      </c>
      <c r="AC3464" s="197" t="n">
        <v>37195</v>
      </c>
    </row>
    <row r="3465" customFormat="false" ht="12.75" hidden="false" customHeight="false" outlineLevel="0" collapsed="false">
      <c r="A3465" s="191" t="str">
        <f aca="false">B3465&amp;" "&amp;C3465&amp;" "&amp;D3465</f>
        <v> Natural Gas Physical</v>
      </c>
      <c r="B3465" s="191" t="str">
        <f aca="false">IF((LEFT(N3465,2)="US"),"US","")</f>
        <v/>
      </c>
      <c r="C3465" s="191" t="str">
        <f aca="false">M3465</f>
        <v>Natural Gas</v>
      </c>
      <c r="D3465" s="191" t="str">
        <f aca="false">IF(ISNUMBER(FIND("Phy",N3465))=TRUE(),"Physical","Financial")</f>
        <v>Physical</v>
      </c>
      <c r="E3465" s="191" t="n">
        <f aca="false">IF(VLOOKUP(S3465,'DD-Lookup'!$J$6:$L$50,3,FALSE())="Monthly",(YEAR(AC3465)-YEAR(AB3465))*12+MONTH(AC3465)-MONTH(AB3465)+1,(AC3465-AB3465+1))</f>
        <v>30</v>
      </c>
      <c r="F3465" s="220" t="n">
        <f aca="false">E3465*SUM(P3465:Q3465)</f>
        <v>150000</v>
      </c>
      <c r="G3465" s="196" t="n">
        <v>1248343</v>
      </c>
      <c r="H3465" s="197" t="n">
        <v>37026.4187268519</v>
      </c>
      <c r="I3465" s="0" t="s">
        <v>625</v>
      </c>
      <c r="M3465" s="0" t="s">
        <v>927</v>
      </c>
      <c r="N3465" s="0" t="s">
        <v>1719</v>
      </c>
      <c r="O3465" s="0" t="s">
        <v>2554</v>
      </c>
      <c r="Q3465" s="198" t="n">
        <v>5000</v>
      </c>
      <c r="S3465" s="0" t="s">
        <v>327</v>
      </c>
      <c r="T3465" s="0" t="s">
        <v>1721</v>
      </c>
      <c r="U3465" s="200" t="n">
        <v>6.145</v>
      </c>
      <c r="V3465" s="0" t="s">
        <v>3106</v>
      </c>
      <c r="W3465" s="0" t="s">
        <v>2317</v>
      </c>
      <c r="X3465" s="0" t="s">
        <v>1724</v>
      </c>
      <c r="Y3465" s="0" t="s">
        <v>1376</v>
      </c>
      <c r="Z3465" s="0" t="s">
        <v>646</v>
      </c>
      <c r="AA3465" s="0" t="n">
        <v>790627</v>
      </c>
      <c r="AB3465" s="197" t="n">
        <v>37043.875</v>
      </c>
      <c r="AC3465" s="197" t="n">
        <v>37072.875</v>
      </c>
    </row>
    <row r="3466" customFormat="false" ht="12.75" hidden="false" customHeight="false" outlineLevel="0" collapsed="false">
      <c r="A3466" s="191" t="str">
        <f aca="false">B3466&amp;" "&amp;C3466&amp;" "&amp;D3466</f>
        <v>US Natural Gas Physical</v>
      </c>
      <c r="B3466" s="191" t="str">
        <f aca="false">IF((LEFT(N3466,2)="US"),"US","")</f>
        <v>US</v>
      </c>
      <c r="C3466" s="191" t="str">
        <f aca="false">M3466</f>
        <v>Natural Gas</v>
      </c>
      <c r="D3466" s="191" t="str">
        <f aca="false">IF(ISNUMBER(FIND("Phy",N3466))=TRUE(),"Physical","Financial")</f>
        <v>Physical</v>
      </c>
      <c r="E3466" s="191" t="n">
        <f aca="false">IF(VLOOKUP(S3466,'DD-Lookup'!$J$6:$L$50,3,FALSE())="Monthly",(YEAR(AC3466)-YEAR(AB3466))*12+MONTH(AC3466)-MONTH(AB3466)+1,(AC3466-AB3466+1))</f>
        <v>1</v>
      </c>
      <c r="F3466" s="220" t="n">
        <f aca="false">E3466*SUM(P3466:Q3466)</f>
        <v>10000</v>
      </c>
      <c r="G3466" s="196" t="n">
        <v>1248345</v>
      </c>
      <c r="H3466" s="197" t="n">
        <v>37026.4188541667</v>
      </c>
      <c r="I3466" s="0" t="s">
        <v>609</v>
      </c>
      <c r="M3466" s="0" t="s">
        <v>927</v>
      </c>
      <c r="N3466" s="0" t="s">
        <v>1371</v>
      </c>
      <c r="O3466" s="0" t="s">
        <v>1553</v>
      </c>
      <c r="P3466" s="198" t="n">
        <v>10000</v>
      </c>
      <c r="S3466" s="0" t="s">
        <v>1343</v>
      </c>
      <c r="T3466" s="0" t="s">
        <v>772</v>
      </c>
      <c r="U3466" s="200" t="n">
        <v>4.47</v>
      </c>
      <c r="V3466" s="0" t="s">
        <v>1861</v>
      </c>
      <c r="W3466" s="0" t="s">
        <v>1555</v>
      </c>
      <c r="X3466" s="0" t="s">
        <v>1556</v>
      </c>
      <c r="Y3466" s="0" t="s">
        <v>1376</v>
      </c>
      <c r="Z3466" s="0" t="s">
        <v>573</v>
      </c>
      <c r="AA3466" s="0" t="n">
        <v>790628</v>
      </c>
      <c r="AB3466" s="197" t="n">
        <v>37027.875</v>
      </c>
      <c r="AC3466" s="197" t="n">
        <v>37027.875</v>
      </c>
    </row>
    <row r="3467" customFormat="false" ht="12.75" hidden="false" customHeight="false" outlineLevel="0" collapsed="false">
      <c r="A3467" s="191" t="str">
        <f aca="false">B3467&amp;" "&amp;C3467&amp;" "&amp;D3467</f>
        <v>US Natural Gas Physical</v>
      </c>
      <c r="B3467" s="191" t="str">
        <f aca="false">IF((LEFT(N3467,2)="US"),"US","")</f>
        <v>US</v>
      </c>
      <c r="C3467" s="191" t="str">
        <f aca="false">M3467</f>
        <v>Natural Gas</v>
      </c>
      <c r="D3467" s="191" t="str">
        <f aca="false">IF(ISNUMBER(FIND("Phy",N3467))=TRUE(),"Physical","Financial")</f>
        <v>Physical</v>
      </c>
      <c r="E3467" s="191" t="n">
        <f aca="false">IF(VLOOKUP(S3467,'DD-Lookup'!$J$6:$L$50,3,FALSE())="Monthly",(YEAR(AC3467)-YEAR(AB3467))*12+MONTH(AC3467)-MONTH(AB3467)+1,(AC3467-AB3467+1))</f>
        <v>1</v>
      </c>
      <c r="F3467" s="220" t="n">
        <f aca="false">E3467*SUM(P3467:Q3467)</f>
        <v>1800</v>
      </c>
      <c r="G3467" s="196" t="n">
        <v>1248346</v>
      </c>
      <c r="H3467" s="197" t="n">
        <v>37026.4190625</v>
      </c>
      <c r="I3467" s="0" t="s">
        <v>1492</v>
      </c>
      <c r="M3467" s="0" t="s">
        <v>927</v>
      </c>
      <c r="N3467" s="0" t="s">
        <v>1371</v>
      </c>
      <c r="O3467" s="0" t="s">
        <v>2095</v>
      </c>
      <c r="Q3467" s="198" t="n">
        <v>1800</v>
      </c>
      <c r="S3467" s="0" t="s">
        <v>1343</v>
      </c>
      <c r="T3467" s="0" t="s">
        <v>772</v>
      </c>
      <c r="U3467" s="200" t="n">
        <v>4.73</v>
      </c>
      <c r="V3467" s="0" t="s">
        <v>1494</v>
      </c>
      <c r="W3467" s="0" t="s">
        <v>1587</v>
      </c>
      <c r="X3467" s="0" t="s">
        <v>1588</v>
      </c>
      <c r="Y3467" s="0" t="s">
        <v>1376</v>
      </c>
      <c r="Z3467" s="0" t="s">
        <v>573</v>
      </c>
      <c r="AA3467" s="0" t="n">
        <v>790629</v>
      </c>
      <c r="AB3467" s="197" t="n">
        <v>37027.875</v>
      </c>
      <c r="AC3467" s="197" t="n">
        <v>37027.875</v>
      </c>
    </row>
    <row r="3468" customFormat="false" ht="12.75" hidden="false" customHeight="false" outlineLevel="0" collapsed="false">
      <c r="A3468" s="191" t="str">
        <f aca="false">B3468&amp;" "&amp;C3468&amp;" "&amp;D3468</f>
        <v>US Natural Gas Physical</v>
      </c>
      <c r="B3468" s="191" t="str">
        <f aca="false">IF((LEFT(N3468,2)="US"),"US","")</f>
        <v>US</v>
      </c>
      <c r="C3468" s="191" t="str">
        <f aca="false">M3468</f>
        <v>Natural Gas</v>
      </c>
      <c r="D3468" s="191" t="str">
        <f aca="false">IF(ISNUMBER(FIND("Phy",N3468))=TRUE(),"Physical","Financial")</f>
        <v>Physical</v>
      </c>
      <c r="E3468" s="191" t="n">
        <f aca="false">IF(VLOOKUP(S3468,'DD-Lookup'!$J$6:$L$50,3,FALSE())="Monthly",(YEAR(AC3468)-YEAR(AB3468))*12+MONTH(AC3468)-MONTH(AB3468)+1,(AC3468-AB3468+1))</f>
        <v>1</v>
      </c>
      <c r="F3468" s="220" t="n">
        <f aca="false">E3468*SUM(P3468:Q3468)</f>
        <v>2990</v>
      </c>
      <c r="G3468" s="196" t="n">
        <v>1248347</v>
      </c>
      <c r="H3468" s="197" t="n">
        <v>37026.4193518519</v>
      </c>
      <c r="I3468" s="0" t="s">
        <v>1187</v>
      </c>
      <c r="M3468" s="0" t="s">
        <v>927</v>
      </c>
      <c r="N3468" s="0" t="s">
        <v>1371</v>
      </c>
      <c r="O3468" s="0" t="s">
        <v>1423</v>
      </c>
      <c r="P3468" s="198" t="n">
        <v>2990</v>
      </c>
      <c r="S3468" s="0" t="s">
        <v>1343</v>
      </c>
      <c r="T3468" s="0" t="s">
        <v>772</v>
      </c>
      <c r="U3468" s="200" t="n">
        <v>4.33</v>
      </c>
      <c r="V3468" s="0" t="s">
        <v>2292</v>
      </c>
      <c r="W3468" s="0" t="s">
        <v>1424</v>
      </c>
      <c r="X3468" s="0" t="s">
        <v>1425</v>
      </c>
      <c r="Y3468" s="0" t="s">
        <v>1376</v>
      </c>
      <c r="Z3468" s="0" t="s">
        <v>573</v>
      </c>
      <c r="AA3468" s="0" t="n">
        <v>790630</v>
      </c>
      <c r="AB3468" s="197" t="n">
        <v>37027.875</v>
      </c>
      <c r="AC3468" s="197" t="n">
        <v>37027.875</v>
      </c>
    </row>
    <row r="3469" customFormat="false" ht="12.75" hidden="false" customHeight="false" outlineLevel="0" collapsed="false">
      <c r="A3469" s="191" t="str">
        <f aca="false">B3469&amp;" "&amp;C3469&amp;" "&amp;D3469</f>
        <v>US Crude Financial</v>
      </c>
      <c r="B3469" s="191" t="str">
        <f aca="false">IF((LEFT(N3469,2)="US"),"US","")</f>
        <v>US</v>
      </c>
      <c r="C3469" s="191" t="str">
        <f aca="false">M3469</f>
        <v>Crude</v>
      </c>
      <c r="D3469" s="191" t="str">
        <f aca="false">IF(ISNUMBER(FIND("Phy",N3469))=TRUE(),"Physical","Financial")</f>
        <v>Financial</v>
      </c>
      <c r="E3469" s="191" t="n">
        <f aca="false">IF(VLOOKUP(S3469,'DD-Lookup'!$J$6:$L$50,3,FALSE())="Monthly",(YEAR(AC3469)-YEAR(AB3469))*12+MONTH(AC3469)-MONTH(AB3469)+1,(AC3469-AB3469+1))</f>
        <v>1</v>
      </c>
      <c r="F3469" s="220" t="n">
        <f aca="false">E3469*SUM(P3469:Q3469)</f>
        <v>50000</v>
      </c>
      <c r="G3469" s="196" t="n">
        <v>1248348</v>
      </c>
      <c r="H3469" s="197" t="n">
        <v>37026.4193518519</v>
      </c>
      <c r="I3469" s="0" t="s">
        <v>1137</v>
      </c>
      <c r="M3469" s="0" t="s">
        <v>60</v>
      </c>
      <c r="N3469" s="0" t="s">
        <v>1138</v>
      </c>
      <c r="O3469" s="0" t="s">
        <v>1139</v>
      </c>
      <c r="P3469" s="198" t="n">
        <v>50000</v>
      </c>
      <c r="S3469" s="0" t="s">
        <v>1140</v>
      </c>
      <c r="T3469" s="0" t="s">
        <v>772</v>
      </c>
      <c r="U3469" s="200" t="n">
        <v>28.74</v>
      </c>
      <c r="V3469" s="0" t="s">
        <v>2367</v>
      </c>
      <c r="W3469" s="0" t="s">
        <v>1142</v>
      </c>
      <c r="X3469" s="0" t="s">
        <v>1143</v>
      </c>
      <c r="Y3469" s="0" t="s">
        <v>893</v>
      </c>
      <c r="Z3469" s="0" t="s">
        <v>573</v>
      </c>
      <c r="AA3469" s="0" t="s">
        <v>3159</v>
      </c>
      <c r="AB3469" s="197" t="n">
        <v>37043</v>
      </c>
      <c r="AC3469" s="197" t="n">
        <v>37072</v>
      </c>
    </row>
    <row r="3470" customFormat="false" ht="12.75" hidden="false" customHeight="false" outlineLevel="0" collapsed="false">
      <c r="A3470" s="191" t="str">
        <f aca="false">B3470&amp;" "&amp;C3470&amp;" "&amp;D3470</f>
        <v>US Natural Gas Physical</v>
      </c>
      <c r="B3470" s="191" t="str">
        <f aca="false">IF((LEFT(N3470,2)="US"),"US","")</f>
        <v>US</v>
      </c>
      <c r="C3470" s="191" t="str">
        <f aca="false">M3470</f>
        <v>Natural Gas</v>
      </c>
      <c r="D3470" s="191" t="str">
        <f aca="false">IF(ISNUMBER(FIND("Phy",N3470))=TRUE(),"Physical","Financial")</f>
        <v>Physical</v>
      </c>
      <c r="E3470" s="191" t="n">
        <f aca="false">IF(VLOOKUP(S3470,'DD-Lookup'!$J$6:$L$50,3,FALSE())="Monthly",(YEAR(AC3470)-YEAR(AB3470))*12+MONTH(AC3470)-MONTH(AB3470)+1,(AC3470-AB3470+1))</f>
        <v>1</v>
      </c>
      <c r="F3470" s="220" t="n">
        <f aca="false">E3470*SUM(P3470:Q3470)</f>
        <v>5000</v>
      </c>
      <c r="G3470" s="196" t="n">
        <v>1248349</v>
      </c>
      <c r="H3470" s="197" t="n">
        <v>37026.4194791667</v>
      </c>
      <c r="I3470" s="0" t="s">
        <v>1420</v>
      </c>
      <c r="M3470" s="0" t="s">
        <v>927</v>
      </c>
      <c r="N3470" s="0" t="s">
        <v>1371</v>
      </c>
      <c r="O3470" s="0" t="s">
        <v>1684</v>
      </c>
      <c r="Q3470" s="198" t="n">
        <v>5000</v>
      </c>
      <c r="S3470" s="0" t="s">
        <v>1343</v>
      </c>
      <c r="T3470" s="0" t="s">
        <v>772</v>
      </c>
      <c r="U3470" s="200" t="n">
        <v>4.36</v>
      </c>
      <c r="V3470" s="0" t="s">
        <v>3013</v>
      </c>
      <c r="W3470" s="0" t="s">
        <v>1682</v>
      </c>
      <c r="X3470" s="0" t="s">
        <v>1683</v>
      </c>
      <c r="Y3470" s="0" t="s">
        <v>1376</v>
      </c>
      <c r="Z3470" s="0" t="s">
        <v>573</v>
      </c>
      <c r="AA3470" s="0" t="n">
        <v>790632</v>
      </c>
      <c r="AB3470" s="197" t="n">
        <v>37027.875</v>
      </c>
      <c r="AC3470" s="197" t="n">
        <v>37027.875</v>
      </c>
    </row>
    <row r="3471" customFormat="false" ht="12.75" hidden="false" customHeight="false" outlineLevel="0" collapsed="false">
      <c r="A3471" s="191" t="str">
        <f aca="false">B3471&amp;" "&amp;C3471&amp;" "&amp;D3471</f>
        <v>US Natural Gas Physical</v>
      </c>
      <c r="B3471" s="191" t="str">
        <f aca="false">IF((LEFT(N3471,2)="US"),"US","")</f>
        <v>US</v>
      </c>
      <c r="C3471" s="191" t="str">
        <f aca="false">M3471</f>
        <v>Natural Gas</v>
      </c>
      <c r="D3471" s="191" t="str">
        <f aca="false">IF(ISNUMBER(FIND("Phy",N3471))=TRUE(),"Physical","Financial")</f>
        <v>Physical</v>
      </c>
      <c r="E3471" s="191" t="n">
        <f aca="false">IF(VLOOKUP(S3471,'DD-Lookup'!$J$6:$L$50,3,FALSE())="Monthly",(YEAR(AC3471)-YEAR(AB3471))*12+MONTH(AC3471)-MONTH(AB3471)+1,(AC3471-AB3471+1))</f>
        <v>1</v>
      </c>
      <c r="F3471" s="220" t="n">
        <f aca="false">E3471*SUM(P3471:Q3471)</f>
        <v>10000</v>
      </c>
      <c r="G3471" s="196" t="n">
        <v>1248350</v>
      </c>
      <c r="H3471" s="197" t="n">
        <v>37026.4196412037</v>
      </c>
      <c r="I3471" s="0" t="s">
        <v>609</v>
      </c>
      <c r="M3471" s="0" t="s">
        <v>927</v>
      </c>
      <c r="N3471" s="0" t="s">
        <v>1371</v>
      </c>
      <c r="O3471" s="0" t="s">
        <v>1372</v>
      </c>
      <c r="Q3471" s="198" t="n">
        <v>10000</v>
      </c>
      <c r="S3471" s="0" t="s">
        <v>1343</v>
      </c>
      <c r="T3471" s="0" t="s">
        <v>772</v>
      </c>
      <c r="U3471" s="200" t="n">
        <v>4.5538</v>
      </c>
      <c r="V3471" s="0" t="s">
        <v>1453</v>
      </c>
      <c r="W3471" s="0" t="s">
        <v>1374</v>
      </c>
      <c r="X3471" s="0" t="s">
        <v>1375</v>
      </c>
      <c r="Y3471" s="0" t="s">
        <v>1376</v>
      </c>
      <c r="Z3471" s="0" t="s">
        <v>573</v>
      </c>
      <c r="AA3471" s="0" t="n">
        <v>790633</v>
      </c>
      <c r="AB3471" s="197" t="n">
        <v>37027.875</v>
      </c>
      <c r="AC3471" s="197" t="n">
        <v>37027.875</v>
      </c>
    </row>
    <row r="3472" customFormat="false" ht="12.75" hidden="false" customHeight="false" outlineLevel="0" collapsed="false">
      <c r="A3472" s="191" t="str">
        <f aca="false">B3472&amp;" "&amp;C3472&amp;" "&amp;D3472</f>
        <v>US Natural Gas Physical</v>
      </c>
      <c r="B3472" s="191" t="str">
        <f aca="false">IF((LEFT(N3472,2)="US"),"US","")</f>
        <v>US</v>
      </c>
      <c r="C3472" s="191" t="str">
        <f aca="false">M3472</f>
        <v>Natural Gas</v>
      </c>
      <c r="D3472" s="191" t="str">
        <f aca="false">IF(ISNUMBER(FIND("Phy",N3472))=TRUE(),"Physical","Financial")</f>
        <v>Physical</v>
      </c>
      <c r="E3472" s="191" t="n">
        <f aca="false">IF(VLOOKUP(S3472,'DD-Lookup'!$J$6:$L$50,3,FALSE())="Monthly",(YEAR(AC3472)-YEAR(AB3472))*12+MONTH(AC3472)-MONTH(AB3472)+1,(AC3472-AB3472+1))</f>
        <v>1</v>
      </c>
      <c r="F3472" s="220" t="n">
        <f aca="false">E3472*SUM(P3472:Q3472)</f>
        <v>2467</v>
      </c>
      <c r="G3472" s="196" t="n">
        <v>1248351</v>
      </c>
      <c r="H3472" s="197" t="n">
        <v>37026.4197106482</v>
      </c>
      <c r="I3472" s="0" t="s">
        <v>1661</v>
      </c>
      <c r="M3472" s="0" t="s">
        <v>927</v>
      </c>
      <c r="N3472" s="0" t="s">
        <v>1371</v>
      </c>
      <c r="O3472" s="0" t="s">
        <v>1503</v>
      </c>
      <c r="Q3472" s="198" t="n">
        <v>2467</v>
      </c>
      <c r="S3472" s="0" t="s">
        <v>1343</v>
      </c>
      <c r="T3472" s="0" t="s">
        <v>772</v>
      </c>
      <c r="U3472" s="200" t="n">
        <v>4.705</v>
      </c>
      <c r="V3472" s="0" t="s">
        <v>2499</v>
      </c>
      <c r="W3472" s="0" t="s">
        <v>1504</v>
      </c>
      <c r="X3472" s="0" t="s">
        <v>1505</v>
      </c>
      <c r="Y3472" s="0" t="s">
        <v>1376</v>
      </c>
      <c r="Z3472" s="0" t="s">
        <v>573</v>
      </c>
      <c r="AA3472" s="0" t="n">
        <v>790634</v>
      </c>
      <c r="AB3472" s="197" t="n">
        <v>37027.875</v>
      </c>
      <c r="AC3472" s="197" t="n">
        <v>37027.875</v>
      </c>
    </row>
    <row r="3473" customFormat="false" ht="12.75" hidden="false" customHeight="false" outlineLevel="0" collapsed="false">
      <c r="A3473" s="191" t="str">
        <f aca="false">B3473&amp;" "&amp;C3473&amp;" "&amp;D3473</f>
        <v>US Natural Gas Physical</v>
      </c>
      <c r="B3473" s="191" t="str">
        <f aca="false">IF((LEFT(N3473,2)="US"),"US","")</f>
        <v>US</v>
      </c>
      <c r="C3473" s="191" t="str">
        <f aca="false">M3473</f>
        <v>Natural Gas</v>
      </c>
      <c r="D3473" s="191" t="str">
        <f aca="false">IF(ISNUMBER(FIND("Phy",N3473))=TRUE(),"Physical","Financial")</f>
        <v>Physical</v>
      </c>
      <c r="E3473" s="191" t="n">
        <f aca="false">IF(VLOOKUP(S3473,'DD-Lookup'!$J$6:$L$50,3,FALSE())="Monthly",(YEAR(AC3473)-YEAR(AB3473))*12+MONTH(AC3473)-MONTH(AB3473)+1,(AC3473-AB3473+1))</f>
        <v>1</v>
      </c>
      <c r="F3473" s="220" t="n">
        <f aca="false">E3473*SUM(P3473:Q3473)</f>
        <v>2000</v>
      </c>
      <c r="G3473" s="196" t="n">
        <v>1248352</v>
      </c>
      <c r="H3473" s="197" t="n">
        <v>37026.4197222222</v>
      </c>
      <c r="I3473" s="0" t="s">
        <v>1328</v>
      </c>
      <c r="M3473" s="0" t="s">
        <v>927</v>
      </c>
      <c r="N3473" s="0" t="s">
        <v>1371</v>
      </c>
      <c r="O3473" s="0" t="s">
        <v>1612</v>
      </c>
      <c r="Q3473" s="198" t="n">
        <v>2000</v>
      </c>
      <c r="S3473" s="0" t="s">
        <v>1343</v>
      </c>
      <c r="T3473" s="0" t="s">
        <v>772</v>
      </c>
      <c r="U3473" s="200" t="n">
        <v>4.69</v>
      </c>
      <c r="V3473" s="0" t="s">
        <v>1691</v>
      </c>
      <c r="W3473" s="0" t="s">
        <v>1614</v>
      </c>
      <c r="X3473" s="0" t="s">
        <v>1615</v>
      </c>
      <c r="Y3473" s="0" t="s">
        <v>1376</v>
      </c>
      <c r="Z3473" s="0" t="s">
        <v>573</v>
      </c>
      <c r="AA3473" s="0" t="n">
        <v>790635</v>
      </c>
      <c r="AB3473" s="197" t="n">
        <v>37027.875</v>
      </c>
      <c r="AC3473" s="197" t="n">
        <v>37027.875</v>
      </c>
    </row>
    <row r="3474" customFormat="false" ht="12.75" hidden="false" customHeight="false" outlineLevel="0" collapsed="false">
      <c r="A3474" s="191" t="str">
        <f aca="false">B3474&amp;" "&amp;C3474&amp;" "&amp;D3474</f>
        <v>US Natural Gas Physical</v>
      </c>
      <c r="B3474" s="191" t="str">
        <f aca="false">IF((LEFT(N3474,2)="US"),"US","")</f>
        <v>US</v>
      </c>
      <c r="C3474" s="191" t="str">
        <f aca="false">M3474</f>
        <v>Natural Gas</v>
      </c>
      <c r="D3474" s="191" t="str">
        <f aca="false">IF(ISNUMBER(FIND("Phy",N3474))=TRUE(),"Physical","Financial")</f>
        <v>Physical</v>
      </c>
      <c r="E3474" s="191" t="n">
        <f aca="false">IF(VLOOKUP(S3474,'DD-Lookup'!$J$6:$L$50,3,FALSE())="Monthly",(YEAR(AC3474)-YEAR(AB3474))*12+MONTH(AC3474)-MONTH(AB3474)+1,(AC3474-AB3474+1))</f>
        <v>1</v>
      </c>
      <c r="F3474" s="220" t="n">
        <f aca="false">E3474*SUM(P3474:Q3474)</f>
        <v>500</v>
      </c>
      <c r="G3474" s="196" t="n">
        <v>1248353</v>
      </c>
      <c r="H3474" s="197" t="n">
        <v>37026.4198263889</v>
      </c>
      <c r="I3474" s="0" t="s">
        <v>1328</v>
      </c>
      <c r="M3474" s="0" t="s">
        <v>927</v>
      </c>
      <c r="N3474" s="0" t="s">
        <v>1371</v>
      </c>
      <c r="O3474" s="0" t="s">
        <v>1612</v>
      </c>
      <c r="Q3474" s="198" t="n">
        <v>500</v>
      </c>
      <c r="S3474" s="0" t="s">
        <v>1343</v>
      </c>
      <c r="T3474" s="0" t="s">
        <v>772</v>
      </c>
      <c r="U3474" s="200" t="n">
        <v>4.71</v>
      </c>
      <c r="V3474" s="0" t="s">
        <v>1691</v>
      </c>
      <c r="W3474" s="0" t="s">
        <v>1614</v>
      </c>
      <c r="X3474" s="0" t="s">
        <v>1615</v>
      </c>
      <c r="Y3474" s="0" t="s">
        <v>1376</v>
      </c>
      <c r="Z3474" s="0" t="s">
        <v>573</v>
      </c>
      <c r="AA3474" s="0" t="n">
        <v>790636</v>
      </c>
      <c r="AB3474" s="197" t="n">
        <v>37027.875</v>
      </c>
      <c r="AC3474" s="197" t="n">
        <v>37027.875</v>
      </c>
    </row>
    <row r="3475" customFormat="false" ht="12.75" hidden="false" customHeight="false" outlineLevel="0" collapsed="false">
      <c r="A3475" s="191" t="str">
        <f aca="false">B3475&amp;" "&amp;C3475&amp;" "&amp;D3475</f>
        <v>US Natural Gas Physical</v>
      </c>
      <c r="B3475" s="191" t="str">
        <f aca="false">IF((LEFT(N3475,2)="US"),"US","")</f>
        <v>US</v>
      </c>
      <c r="C3475" s="191" t="str">
        <f aca="false">M3475</f>
        <v>Natural Gas</v>
      </c>
      <c r="D3475" s="191" t="str">
        <f aca="false">IF(ISNUMBER(FIND("Phy",N3475))=TRUE(),"Physical","Financial")</f>
        <v>Physical</v>
      </c>
      <c r="E3475" s="191" t="n">
        <f aca="false">IF(VLOOKUP(S3475,'DD-Lookup'!$J$6:$L$50,3,FALSE())="Monthly",(YEAR(AC3475)-YEAR(AB3475))*12+MONTH(AC3475)-MONTH(AB3475)+1,(AC3475-AB3475+1))</f>
        <v>1</v>
      </c>
      <c r="F3475" s="220" t="n">
        <f aca="false">E3475*SUM(P3475:Q3475)</f>
        <v>2000</v>
      </c>
      <c r="G3475" s="196" t="n">
        <v>1248354</v>
      </c>
      <c r="H3475" s="197" t="n">
        <v>37026.4198611111</v>
      </c>
      <c r="I3475" s="0" t="s">
        <v>1420</v>
      </c>
      <c r="M3475" s="0" t="s">
        <v>927</v>
      </c>
      <c r="N3475" s="0" t="s">
        <v>1371</v>
      </c>
      <c r="O3475" s="0" t="s">
        <v>1612</v>
      </c>
      <c r="Q3475" s="198" t="n">
        <v>2000</v>
      </c>
      <c r="S3475" s="0" t="s">
        <v>1343</v>
      </c>
      <c r="T3475" s="0" t="s">
        <v>772</v>
      </c>
      <c r="U3475" s="200" t="n">
        <v>4.71</v>
      </c>
      <c r="V3475" s="0" t="s">
        <v>2767</v>
      </c>
      <c r="W3475" s="0" t="s">
        <v>1614</v>
      </c>
      <c r="X3475" s="0" t="s">
        <v>1615</v>
      </c>
      <c r="Y3475" s="0" t="s">
        <v>1376</v>
      </c>
      <c r="Z3475" s="0" t="s">
        <v>573</v>
      </c>
      <c r="AA3475" s="0" t="n">
        <v>790637</v>
      </c>
      <c r="AB3475" s="197" t="n">
        <v>37027.875</v>
      </c>
      <c r="AC3475" s="197" t="n">
        <v>37027.875</v>
      </c>
    </row>
    <row r="3476" customFormat="false" ht="12.75" hidden="false" customHeight="false" outlineLevel="0" collapsed="false">
      <c r="A3476" s="191" t="str">
        <f aca="false">B3476&amp;" "&amp;C3476&amp;" "&amp;D3476</f>
        <v>US Natural Gas Financial</v>
      </c>
      <c r="B3476" s="191" t="str">
        <f aca="false">IF((LEFT(N3476,2)="US"),"US","")</f>
        <v>US</v>
      </c>
      <c r="C3476" s="191" t="str">
        <f aca="false">M3476</f>
        <v>Natural Gas</v>
      </c>
      <c r="D3476" s="191" t="str">
        <f aca="false">IF(ISNUMBER(FIND("Phy",N3476))=TRUE(),"Physical","Financial")</f>
        <v>Financial</v>
      </c>
      <c r="E3476" s="191" t="n">
        <f aca="false">IF(VLOOKUP(S3476,'DD-Lookup'!$J$6:$L$50,3,FALSE())="Monthly",(YEAR(AC3476)-YEAR(AB3476))*12+MONTH(AC3476)-MONTH(AB3476)+1,(AC3476-AB3476+1))</f>
        <v>30</v>
      </c>
      <c r="F3476" s="220" t="n">
        <f aca="false">E3476*SUM(P3476:Q3476)</f>
        <v>300000</v>
      </c>
      <c r="G3476" s="196" t="n">
        <v>1248355</v>
      </c>
      <c r="H3476" s="197" t="n">
        <v>37026.4199305556</v>
      </c>
      <c r="I3476" s="0" t="s">
        <v>2403</v>
      </c>
      <c r="M3476" s="0" t="s">
        <v>927</v>
      </c>
      <c r="N3476" s="0" t="s">
        <v>1341</v>
      </c>
      <c r="O3476" s="0" t="s">
        <v>1342</v>
      </c>
      <c r="Q3476" s="198" t="n">
        <v>10000</v>
      </c>
      <c r="S3476" s="0" t="s">
        <v>1343</v>
      </c>
      <c r="T3476" s="0" t="s">
        <v>772</v>
      </c>
      <c r="U3476" s="200" t="n">
        <v>4.505</v>
      </c>
      <c r="V3476" s="0" t="s">
        <v>2404</v>
      </c>
      <c r="W3476" s="0" t="s">
        <v>1345</v>
      </c>
      <c r="X3476" s="0" t="s">
        <v>1346</v>
      </c>
      <c r="Y3476" s="0" t="s">
        <v>893</v>
      </c>
      <c r="Z3476" s="0" t="s">
        <v>573</v>
      </c>
      <c r="AA3476" s="0" t="s">
        <v>3160</v>
      </c>
      <c r="AB3476" s="197" t="n">
        <v>37043.875</v>
      </c>
      <c r="AC3476" s="197" t="n">
        <v>37072.875</v>
      </c>
      <c r="AD3476" s="0" t="n">
        <f aca="false">(AC3476-AB3476+1)*SUM(P3476:Q3476)</f>
        <v>300000</v>
      </c>
    </row>
    <row r="3477" customFormat="false" ht="12.75" hidden="false" customHeight="false" outlineLevel="0" collapsed="false">
      <c r="A3477" s="191" t="str">
        <f aca="false">B3477&amp;" "&amp;C3477&amp;" "&amp;D3477</f>
        <v>US Natural Gas Financial</v>
      </c>
      <c r="B3477" s="191" t="str">
        <f aca="false">IF((LEFT(N3477,2)="US"),"US","")</f>
        <v>US</v>
      </c>
      <c r="C3477" s="191" t="str">
        <f aca="false">M3477</f>
        <v>Natural Gas</v>
      </c>
      <c r="D3477" s="191" t="str">
        <f aca="false">IF(ISNUMBER(FIND("Phy",N3477))=TRUE(),"Physical","Financial")</f>
        <v>Financial</v>
      </c>
      <c r="E3477" s="191" t="n">
        <f aca="false">IF(VLOOKUP(S3477,'DD-Lookup'!$J$6:$L$50,3,FALSE())="Monthly",(YEAR(AC3477)-YEAR(AB3477))*12+MONTH(AC3477)-MONTH(AB3477)+1,(AC3477-AB3477+1))</f>
        <v>31</v>
      </c>
      <c r="F3477" s="220" t="n">
        <f aca="false">E3477*SUM(P3477:Q3477)</f>
        <v>155000</v>
      </c>
      <c r="G3477" s="196" t="n">
        <v>1248357</v>
      </c>
      <c r="H3477" s="197" t="n">
        <v>37026.4200347222</v>
      </c>
      <c r="I3477" s="0" t="s">
        <v>1306</v>
      </c>
      <c r="M3477" s="0" t="s">
        <v>927</v>
      </c>
      <c r="N3477" s="0" t="s">
        <v>1341</v>
      </c>
      <c r="O3477" s="0" t="s">
        <v>1396</v>
      </c>
      <c r="Q3477" s="198" t="n">
        <v>5000</v>
      </c>
      <c r="S3477" s="0" t="s">
        <v>1343</v>
      </c>
      <c r="T3477" s="0" t="s">
        <v>772</v>
      </c>
      <c r="U3477" s="200" t="n">
        <v>4.5725</v>
      </c>
      <c r="V3477" s="0" t="s">
        <v>3031</v>
      </c>
      <c r="W3477" s="0" t="s">
        <v>1345</v>
      </c>
      <c r="X3477" s="0" t="s">
        <v>1346</v>
      </c>
      <c r="Y3477" s="0" t="s">
        <v>893</v>
      </c>
      <c r="Z3477" s="0" t="s">
        <v>573</v>
      </c>
      <c r="AA3477" s="0" t="s">
        <v>3161</v>
      </c>
      <c r="AB3477" s="197" t="n">
        <v>37073.875</v>
      </c>
      <c r="AC3477" s="197" t="n">
        <v>37103.875</v>
      </c>
      <c r="AD3477" s="0" t="n">
        <f aca="false">(AC3477-AB3477+1)*SUM(P3477:Q3477)</f>
        <v>155000</v>
      </c>
    </row>
    <row r="3478" customFormat="false" ht="12.75" hidden="false" customHeight="false" outlineLevel="0" collapsed="false">
      <c r="A3478" s="191" t="str">
        <f aca="false">B3478&amp;" "&amp;C3478&amp;" "&amp;D3478</f>
        <v>US Natural Gas Financial</v>
      </c>
      <c r="B3478" s="191" t="str">
        <f aca="false">IF((LEFT(N3478,2)="US"),"US","")</f>
        <v>US</v>
      </c>
      <c r="C3478" s="191" t="str">
        <f aca="false">M3478</f>
        <v>Natural Gas</v>
      </c>
      <c r="D3478" s="191" t="str">
        <f aca="false">IF(ISNUMBER(FIND("Phy",N3478))=TRUE(),"Physical","Financial")</f>
        <v>Financial</v>
      </c>
      <c r="E3478" s="191" t="n">
        <f aca="false">IF(VLOOKUP(S3478,'DD-Lookup'!$J$6:$L$50,3,FALSE())="Monthly",(YEAR(AC3478)-YEAR(AB3478))*12+MONTH(AC3478)-MONTH(AB3478)+1,(AC3478-AB3478+1))</f>
        <v>16</v>
      </c>
      <c r="F3478" s="220" t="n">
        <f aca="false">E3478*SUM(P3478:Q3478)</f>
        <v>160000</v>
      </c>
      <c r="G3478" s="196" t="n">
        <v>1248359</v>
      </c>
      <c r="H3478" s="197" t="n">
        <v>37026.4203356481</v>
      </c>
      <c r="I3478" s="0" t="s">
        <v>1420</v>
      </c>
      <c r="M3478" s="0" t="s">
        <v>927</v>
      </c>
      <c r="N3478" s="0" t="s">
        <v>1341</v>
      </c>
      <c r="O3478" s="0" t="s">
        <v>1518</v>
      </c>
      <c r="Q3478" s="198" t="n">
        <v>10000</v>
      </c>
      <c r="S3478" s="0" t="s">
        <v>1343</v>
      </c>
      <c r="T3478" s="0" t="s">
        <v>772</v>
      </c>
      <c r="U3478" s="200" t="n">
        <v>4.45</v>
      </c>
      <c r="V3478" s="0" t="s">
        <v>1652</v>
      </c>
      <c r="W3478" s="0" t="s">
        <v>1520</v>
      </c>
      <c r="X3478" s="0" t="s">
        <v>1521</v>
      </c>
      <c r="Y3478" s="0" t="s">
        <v>893</v>
      </c>
      <c r="Z3478" s="0" t="s">
        <v>573</v>
      </c>
      <c r="AA3478" s="0" t="s">
        <v>3162</v>
      </c>
      <c r="AB3478" s="197" t="n">
        <v>37027.875</v>
      </c>
      <c r="AC3478" s="197" t="n">
        <v>37042.875</v>
      </c>
      <c r="AD3478" s="0" t="n">
        <f aca="false">(AC3478-AB3478+1)*SUM(P3478:Q3478)</f>
        <v>160000</v>
      </c>
    </row>
    <row r="3479" customFormat="false" ht="12.75" hidden="false" customHeight="false" outlineLevel="0" collapsed="false">
      <c r="A3479" s="191" t="str">
        <f aca="false">B3479&amp;" "&amp;C3479&amp;" "&amp;D3479</f>
        <v>US Natural Gas Financial</v>
      </c>
      <c r="B3479" s="191" t="str">
        <f aca="false">IF((LEFT(N3479,2)="US"),"US","")</f>
        <v>US</v>
      </c>
      <c r="C3479" s="191" t="str">
        <f aca="false">M3479</f>
        <v>Natural Gas</v>
      </c>
      <c r="D3479" s="191" t="str">
        <f aca="false">IF(ISNUMBER(FIND("Phy",N3479))=TRUE(),"Physical","Financial")</f>
        <v>Financial</v>
      </c>
      <c r="E3479" s="191" t="n">
        <f aca="false">IF(VLOOKUP(S3479,'DD-Lookup'!$J$6:$L$50,3,FALSE())="Monthly",(YEAR(AC3479)-YEAR(AB3479))*12+MONTH(AC3479)-MONTH(AB3479)+1,(AC3479-AB3479+1))</f>
        <v>90</v>
      </c>
      <c r="F3479" s="220" t="n">
        <f aca="false">E3479*SUM(P3479:Q3479)</f>
        <v>450000</v>
      </c>
      <c r="G3479" s="196" t="n">
        <v>1248360</v>
      </c>
      <c r="H3479" s="197" t="n">
        <v>37026.4205787037</v>
      </c>
      <c r="I3479" s="0" t="s">
        <v>633</v>
      </c>
      <c r="M3479" s="0" t="s">
        <v>927</v>
      </c>
      <c r="N3479" s="0" t="s">
        <v>1399</v>
      </c>
      <c r="O3479" s="0" t="s">
        <v>2116</v>
      </c>
      <c r="P3479" s="198" t="n">
        <v>5000</v>
      </c>
      <c r="S3479" s="0" t="s">
        <v>1343</v>
      </c>
      <c r="T3479" s="0" t="s">
        <v>772</v>
      </c>
      <c r="U3479" s="200" t="n">
        <v>3.4</v>
      </c>
      <c r="V3479" s="0" t="s">
        <v>3163</v>
      </c>
      <c r="W3479" s="0" t="s">
        <v>1956</v>
      </c>
      <c r="X3479" s="0" t="s">
        <v>1957</v>
      </c>
      <c r="Y3479" s="0" t="s">
        <v>893</v>
      </c>
      <c r="Z3479" s="0" t="s">
        <v>573</v>
      </c>
      <c r="AA3479" s="0" t="s">
        <v>3164</v>
      </c>
      <c r="AB3479" s="197" t="n">
        <v>37257</v>
      </c>
      <c r="AC3479" s="197" t="n">
        <v>37346</v>
      </c>
      <c r="AD3479" s="0" t="n">
        <f aca="false">(AC3479-AB3479+1)*SUM(P3479:Q3479)</f>
        <v>450000</v>
      </c>
    </row>
    <row r="3480" customFormat="false" ht="12.75" hidden="false" customHeight="false" outlineLevel="0" collapsed="false">
      <c r="A3480" s="191" t="str">
        <f aca="false">B3480&amp;" "&amp;C3480&amp;" "&amp;D3480</f>
        <v>US Natural Gas Financial</v>
      </c>
      <c r="B3480" s="191" t="str">
        <f aca="false">IF((LEFT(N3480,2)="US"),"US","")</f>
        <v>US</v>
      </c>
      <c r="C3480" s="191" t="str">
        <f aca="false">M3480</f>
        <v>Natural Gas</v>
      </c>
      <c r="D3480" s="191" t="str">
        <f aca="false">IF(ISNUMBER(FIND("Phy",N3480))=TRUE(),"Physical","Financial")</f>
        <v>Financial</v>
      </c>
      <c r="E3480" s="191" t="n">
        <f aca="false">IF(VLOOKUP(S3480,'DD-Lookup'!$J$6:$L$50,3,FALSE())="Monthly",(YEAR(AC3480)-YEAR(AB3480))*12+MONTH(AC3480)-MONTH(AB3480)+1,(AC3480-AB3480+1))</f>
        <v>16</v>
      </c>
      <c r="F3480" s="220" t="n">
        <f aca="false">E3480*SUM(P3480:Q3480)</f>
        <v>83200</v>
      </c>
      <c r="G3480" s="196" t="n">
        <v>1248361</v>
      </c>
      <c r="H3480" s="197" t="n">
        <v>37026.4206712963</v>
      </c>
      <c r="I3480" s="0" t="s">
        <v>2639</v>
      </c>
      <c r="M3480" s="0" t="s">
        <v>927</v>
      </c>
      <c r="N3480" s="0" t="s">
        <v>1341</v>
      </c>
      <c r="O3480" s="0" t="s">
        <v>3165</v>
      </c>
      <c r="P3480" s="198" t="n">
        <v>5200</v>
      </c>
      <c r="S3480" s="0" t="s">
        <v>1343</v>
      </c>
      <c r="T3480" s="0" t="s">
        <v>772</v>
      </c>
      <c r="U3480" s="200" t="n">
        <v>4.325</v>
      </c>
      <c r="V3480" s="0" t="s">
        <v>2640</v>
      </c>
      <c r="W3480" s="0" t="s">
        <v>1846</v>
      </c>
      <c r="X3480" s="0" t="s">
        <v>1847</v>
      </c>
      <c r="Y3480" s="0" t="s">
        <v>893</v>
      </c>
      <c r="Z3480" s="0" t="s">
        <v>573</v>
      </c>
      <c r="AA3480" s="0" t="s">
        <v>3166</v>
      </c>
      <c r="AB3480" s="197" t="n">
        <v>37027.875</v>
      </c>
      <c r="AC3480" s="197" t="n">
        <v>37042.875</v>
      </c>
      <c r="AD3480" s="0" t="n">
        <f aca="false">(AC3480-AB3480+1)*SUM(P3480:Q3480)</f>
        <v>83200</v>
      </c>
    </row>
    <row r="3481" customFormat="false" ht="12.75" hidden="false" customHeight="false" outlineLevel="0" collapsed="false">
      <c r="A3481" s="191" t="str">
        <f aca="false">B3481&amp;" "&amp;C3481&amp;" "&amp;D3481</f>
        <v> Natural Gas Physical</v>
      </c>
      <c r="B3481" s="191" t="str">
        <f aca="false">IF((LEFT(N3481,2)="US"),"US","")</f>
        <v/>
      </c>
      <c r="C3481" s="191" t="str">
        <f aca="false">M3481</f>
        <v>Natural Gas</v>
      </c>
      <c r="D3481" s="191" t="str">
        <f aca="false">IF(ISNUMBER(FIND("Phy",N3481))=TRUE(),"Physical","Financial")</f>
        <v>Physical</v>
      </c>
      <c r="E3481" s="191" t="n">
        <f aca="false">IF(VLOOKUP(S3481,'DD-Lookup'!$J$6:$L$50,3,FALSE())="Monthly",(YEAR(AC3481)-YEAR(AB3481))*12+MONTH(AC3481)-MONTH(AB3481)+1,(AC3481-AB3481+1))</f>
        <v>1</v>
      </c>
      <c r="F3481" s="220" t="n">
        <f aca="false">E3481*SUM(P3481:Q3481)</f>
        <v>2800</v>
      </c>
      <c r="G3481" s="196" t="n">
        <v>1248362</v>
      </c>
      <c r="H3481" s="197" t="n">
        <v>37026.4207986111</v>
      </c>
      <c r="I3481" s="0" t="s">
        <v>1927</v>
      </c>
      <c r="M3481" s="0" t="s">
        <v>927</v>
      </c>
      <c r="N3481" s="0" t="s">
        <v>1719</v>
      </c>
      <c r="O3481" s="0" t="s">
        <v>1720</v>
      </c>
      <c r="Q3481" s="198" t="n">
        <v>2800</v>
      </c>
      <c r="S3481" s="0" t="s">
        <v>327</v>
      </c>
      <c r="T3481" s="0" t="s">
        <v>1721</v>
      </c>
      <c r="U3481" s="200" t="n">
        <v>6.05</v>
      </c>
      <c r="V3481" s="0" t="s">
        <v>1928</v>
      </c>
      <c r="W3481" s="0" t="s">
        <v>1723</v>
      </c>
      <c r="X3481" s="0" t="s">
        <v>1724</v>
      </c>
      <c r="Y3481" s="0" t="s">
        <v>1376</v>
      </c>
      <c r="Z3481" s="0" t="s">
        <v>646</v>
      </c>
      <c r="AA3481" s="0" t="n">
        <v>790642</v>
      </c>
      <c r="AB3481" s="197" t="n">
        <v>37026.875</v>
      </c>
      <c r="AC3481" s="197" t="n">
        <v>37026.875</v>
      </c>
    </row>
    <row r="3482" customFormat="false" ht="12.75" hidden="false" customHeight="false" outlineLevel="0" collapsed="false">
      <c r="A3482" s="191" t="str">
        <f aca="false">B3482&amp;" "&amp;C3482&amp;" "&amp;D3482</f>
        <v> Natural Gas Physical</v>
      </c>
      <c r="B3482" s="191" t="str">
        <f aca="false">IF((LEFT(N3482,2)="US"),"US","")</f>
        <v/>
      </c>
      <c r="C3482" s="191" t="str">
        <f aca="false">M3482</f>
        <v>Natural Gas</v>
      </c>
      <c r="D3482" s="191" t="str">
        <f aca="false">IF(ISNUMBER(FIND("Phy",N3482))=TRUE(),"Physical","Financial")</f>
        <v>Physical</v>
      </c>
      <c r="E3482" s="191" t="n">
        <f aca="false">IF(VLOOKUP(S3482,'DD-Lookup'!$J$6:$L$50,3,FALSE())="Monthly",(YEAR(AC3482)-YEAR(AB3482))*12+MONTH(AC3482)-MONTH(AB3482)+1,(AC3482-AB3482+1))</f>
        <v>1</v>
      </c>
      <c r="F3482" s="220" t="n">
        <f aca="false">E3482*SUM(P3482:Q3482)</f>
        <v>7200</v>
      </c>
      <c r="G3482" s="196" t="n">
        <v>1248363</v>
      </c>
      <c r="H3482" s="197" t="n">
        <v>37026.4208217593</v>
      </c>
      <c r="I3482" s="0" t="s">
        <v>3111</v>
      </c>
      <c r="M3482" s="0" t="s">
        <v>927</v>
      </c>
      <c r="N3482" s="0" t="s">
        <v>1719</v>
      </c>
      <c r="O3482" s="0" t="s">
        <v>1720</v>
      </c>
      <c r="Q3482" s="198" t="n">
        <v>7200</v>
      </c>
      <c r="S3482" s="0" t="s">
        <v>327</v>
      </c>
      <c r="T3482" s="0" t="s">
        <v>1721</v>
      </c>
      <c r="U3482" s="200" t="n">
        <v>6.05</v>
      </c>
      <c r="V3482" s="0" t="s">
        <v>3112</v>
      </c>
      <c r="W3482" s="0" t="s">
        <v>1723</v>
      </c>
      <c r="X3482" s="0" t="s">
        <v>1724</v>
      </c>
      <c r="Y3482" s="0" t="s">
        <v>1376</v>
      </c>
      <c r="Z3482" s="0" t="s">
        <v>646</v>
      </c>
      <c r="AA3482" s="0" t="n">
        <v>790643</v>
      </c>
      <c r="AB3482" s="197" t="n">
        <v>37026.875</v>
      </c>
      <c r="AC3482" s="197" t="n">
        <v>37026.875</v>
      </c>
    </row>
    <row r="3483" customFormat="false" ht="12.75" hidden="false" customHeight="false" outlineLevel="0" collapsed="false">
      <c r="A3483" s="191" t="str">
        <f aca="false">B3483&amp;" "&amp;C3483&amp;" "&amp;D3483</f>
        <v>US Natural Gas Physical</v>
      </c>
      <c r="B3483" s="191" t="str">
        <f aca="false">IF((LEFT(N3483,2)="US"),"US","")</f>
        <v>US</v>
      </c>
      <c r="C3483" s="191" t="str">
        <f aca="false">M3483</f>
        <v>Natural Gas</v>
      </c>
      <c r="D3483" s="191" t="str">
        <f aca="false">IF(ISNUMBER(FIND("Phy",N3483))=TRUE(),"Physical","Financial")</f>
        <v>Physical</v>
      </c>
      <c r="E3483" s="191" t="n">
        <f aca="false">IF(VLOOKUP(S3483,'DD-Lookup'!$J$6:$L$50,3,FALSE())="Monthly",(YEAR(AC3483)-YEAR(AB3483))*12+MONTH(AC3483)-MONTH(AB3483)+1,(AC3483-AB3483+1))</f>
        <v>1</v>
      </c>
      <c r="F3483" s="220" t="n">
        <f aca="false">E3483*SUM(P3483:Q3483)</f>
        <v>7000</v>
      </c>
      <c r="G3483" s="196" t="n">
        <v>1248364</v>
      </c>
      <c r="H3483" s="197" t="n">
        <v>37026.4210763889</v>
      </c>
      <c r="I3483" s="0" t="s">
        <v>1420</v>
      </c>
      <c r="M3483" s="0" t="s">
        <v>927</v>
      </c>
      <c r="N3483" s="0" t="s">
        <v>1371</v>
      </c>
      <c r="O3483" s="0" t="s">
        <v>1553</v>
      </c>
      <c r="P3483" s="198" t="n">
        <v>7000</v>
      </c>
      <c r="S3483" s="0" t="s">
        <v>1343</v>
      </c>
      <c r="T3483" s="0" t="s">
        <v>772</v>
      </c>
      <c r="U3483" s="200" t="n">
        <v>4.46</v>
      </c>
      <c r="V3483" s="0" t="s">
        <v>2827</v>
      </c>
      <c r="W3483" s="0" t="s">
        <v>1555</v>
      </c>
      <c r="X3483" s="0" t="s">
        <v>1556</v>
      </c>
      <c r="Y3483" s="0" t="s">
        <v>1376</v>
      </c>
      <c r="Z3483" s="0" t="s">
        <v>573</v>
      </c>
      <c r="AA3483" s="0" t="n">
        <v>790645</v>
      </c>
      <c r="AB3483" s="197" t="n">
        <v>37027.875</v>
      </c>
      <c r="AC3483" s="197" t="n">
        <v>37027.875</v>
      </c>
    </row>
    <row r="3484" customFormat="false" ht="12.75" hidden="false" customHeight="false" outlineLevel="0" collapsed="false">
      <c r="A3484" s="191" t="str">
        <f aca="false">B3484&amp;" "&amp;C3484&amp;" "&amp;D3484</f>
        <v>US Natural Gas Financial</v>
      </c>
      <c r="B3484" s="191" t="str">
        <f aca="false">IF((LEFT(N3484,2)="US"),"US","")</f>
        <v>US</v>
      </c>
      <c r="C3484" s="191" t="str">
        <f aca="false">M3484</f>
        <v>Natural Gas</v>
      </c>
      <c r="D3484" s="191" t="str">
        <f aca="false">IF(ISNUMBER(FIND("Phy",N3484))=TRUE(),"Physical","Financial")</f>
        <v>Financial</v>
      </c>
      <c r="E3484" s="191" t="n">
        <f aca="false">IF(VLOOKUP(S3484,'DD-Lookup'!$J$6:$L$50,3,FALSE())="Monthly",(YEAR(AC3484)-YEAR(AB3484))*12+MONTH(AC3484)-MONTH(AB3484)+1,(AC3484-AB3484+1))</f>
        <v>16</v>
      </c>
      <c r="F3484" s="220" t="n">
        <f aca="false">E3484*SUM(P3484:Q3484)</f>
        <v>120000</v>
      </c>
      <c r="G3484" s="196" t="n">
        <v>1248365</v>
      </c>
      <c r="H3484" s="197" t="n">
        <v>37026.4211111111</v>
      </c>
      <c r="I3484" s="0" t="s">
        <v>1187</v>
      </c>
      <c r="M3484" s="0" t="s">
        <v>927</v>
      </c>
      <c r="N3484" s="0" t="s">
        <v>1341</v>
      </c>
      <c r="O3484" s="0" t="s">
        <v>1518</v>
      </c>
      <c r="P3484" s="198" t="n">
        <v>7500</v>
      </c>
      <c r="S3484" s="0" t="s">
        <v>1343</v>
      </c>
      <c r="T3484" s="0" t="s">
        <v>772</v>
      </c>
      <c r="U3484" s="200" t="n">
        <v>4.44</v>
      </c>
      <c r="V3484" s="0" t="s">
        <v>3151</v>
      </c>
      <c r="W3484" s="0" t="s">
        <v>1520</v>
      </c>
      <c r="X3484" s="0" t="s">
        <v>1521</v>
      </c>
      <c r="Y3484" s="0" t="s">
        <v>893</v>
      </c>
      <c r="Z3484" s="0" t="s">
        <v>573</v>
      </c>
      <c r="AA3484" s="0" t="s">
        <v>3167</v>
      </c>
      <c r="AB3484" s="197" t="n">
        <v>37027.875</v>
      </c>
      <c r="AC3484" s="197" t="n">
        <v>37042.875</v>
      </c>
      <c r="AD3484" s="0" t="n">
        <f aca="false">(AC3484-AB3484+1)*SUM(P3484:Q3484)</f>
        <v>120000</v>
      </c>
    </row>
    <row r="3485" customFormat="false" ht="12.75" hidden="false" customHeight="false" outlineLevel="0" collapsed="false">
      <c r="A3485" s="191" t="str">
        <f aca="false">B3485&amp;" "&amp;C3485&amp;" "&amp;D3485</f>
        <v>US Natural Gas Physical</v>
      </c>
      <c r="B3485" s="191" t="str">
        <f aca="false">IF((LEFT(N3485,2)="US"),"US","")</f>
        <v>US</v>
      </c>
      <c r="C3485" s="191" t="str">
        <f aca="false">M3485</f>
        <v>Natural Gas</v>
      </c>
      <c r="D3485" s="191" t="str">
        <f aca="false">IF(ISNUMBER(FIND("Phy",N3485))=TRUE(),"Physical","Financial")</f>
        <v>Physical</v>
      </c>
      <c r="E3485" s="191" t="n">
        <f aca="false">IF(VLOOKUP(S3485,'DD-Lookup'!$J$6:$L$50,3,FALSE())="Monthly",(YEAR(AC3485)-YEAR(AB3485))*12+MONTH(AC3485)-MONTH(AB3485)+1,(AC3485-AB3485+1))</f>
        <v>1</v>
      </c>
      <c r="F3485" s="220" t="n">
        <f aca="false">E3485*SUM(P3485:Q3485)</f>
        <v>6500</v>
      </c>
      <c r="G3485" s="196" t="n">
        <v>1248366</v>
      </c>
      <c r="H3485" s="197" t="n">
        <v>37026.4212037037</v>
      </c>
      <c r="I3485" s="0" t="s">
        <v>1362</v>
      </c>
      <c r="M3485" s="0" t="s">
        <v>927</v>
      </c>
      <c r="N3485" s="0" t="s">
        <v>1371</v>
      </c>
      <c r="O3485" s="0" t="s">
        <v>1566</v>
      </c>
      <c r="Q3485" s="198" t="n">
        <v>6500</v>
      </c>
      <c r="S3485" s="0" t="s">
        <v>1343</v>
      </c>
      <c r="T3485" s="0" t="s">
        <v>772</v>
      </c>
      <c r="U3485" s="200" t="n">
        <v>4.455</v>
      </c>
      <c r="V3485" s="0" t="s">
        <v>3038</v>
      </c>
      <c r="W3485" s="0" t="s">
        <v>1567</v>
      </c>
      <c r="X3485" s="0" t="s">
        <v>1568</v>
      </c>
      <c r="Y3485" s="0" t="s">
        <v>1376</v>
      </c>
      <c r="Z3485" s="0" t="s">
        <v>573</v>
      </c>
      <c r="AA3485" s="0" t="n">
        <v>790646</v>
      </c>
      <c r="AB3485" s="197" t="n">
        <v>37027.875</v>
      </c>
      <c r="AC3485" s="197" t="n">
        <v>37027.875</v>
      </c>
    </row>
    <row r="3486" customFormat="false" ht="12.75" hidden="false" customHeight="false" outlineLevel="0" collapsed="false">
      <c r="A3486" s="191" t="str">
        <f aca="false">B3486&amp;" "&amp;C3486&amp;" "&amp;D3486</f>
        <v>US Natural Gas Physical</v>
      </c>
      <c r="B3486" s="191" t="str">
        <f aca="false">IF((LEFT(N3486,2)="US"),"US","")</f>
        <v>US</v>
      </c>
      <c r="C3486" s="191" t="str">
        <f aca="false">M3486</f>
        <v>Natural Gas</v>
      </c>
      <c r="D3486" s="191" t="str">
        <f aca="false">IF(ISNUMBER(FIND("Phy",N3486))=TRUE(),"Physical","Financial")</f>
        <v>Physical</v>
      </c>
      <c r="E3486" s="191" t="n">
        <f aca="false">IF(VLOOKUP(S3486,'DD-Lookup'!$J$6:$L$50,3,FALSE())="Monthly",(YEAR(AC3486)-YEAR(AB3486))*12+MONTH(AC3486)-MONTH(AB3486)+1,(AC3486-AB3486+1))</f>
        <v>1</v>
      </c>
      <c r="F3486" s="220" t="n">
        <f aca="false">E3486*SUM(P3486:Q3486)</f>
        <v>10000</v>
      </c>
      <c r="G3486" s="196" t="n">
        <v>1248367</v>
      </c>
      <c r="H3486" s="197" t="n">
        <v>37026.4212384259</v>
      </c>
      <c r="I3486" s="0" t="s">
        <v>633</v>
      </c>
      <c r="M3486" s="0" t="s">
        <v>927</v>
      </c>
      <c r="N3486" s="0" t="s">
        <v>1371</v>
      </c>
      <c r="O3486" s="0" t="s">
        <v>1372</v>
      </c>
      <c r="Q3486" s="198" t="n">
        <v>10000</v>
      </c>
      <c r="S3486" s="0" t="s">
        <v>1343</v>
      </c>
      <c r="T3486" s="0" t="s">
        <v>772</v>
      </c>
      <c r="U3486" s="200" t="n">
        <v>4.555</v>
      </c>
      <c r="V3486" s="0" t="s">
        <v>1959</v>
      </c>
      <c r="W3486" s="0" t="s">
        <v>1374</v>
      </c>
      <c r="X3486" s="0" t="s">
        <v>1375</v>
      </c>
      <c r="Y3486" s="0" t="s">
        <v>1376</v>
      </c>
      <c r="Z3486" s="0" t="s">
        <v>573</v>
      </c>
      <c r="AA3486" s="0" t="n">
        <v>790647</v>
      </c>
      <c r="AB3486" s="197" t="n">
        <v>37027.875</v>
      </c>
      <c r="AC3486" s="197" t="n">
        <v>37027.875</v>
      </c>
    </row>
    <row r="3487" customFormat="false" ht="12.75" hidden="false" customHeight="false" outlineLevel="0" collapsed="false">
      <c r="A3487" s="191" t="str">
        <f aca="false">B3487&amp;" "&amp;C3487&amp;" "&amp;D3487</f>
        <v>US Crude Physical</v>
      </c>
      <c r="B3487" s="191" t="str">
        <f aca="false">IF((LEFT(N3487,2)="US"),"US","")</f>
        <v>US</v>
      </c>
      <c r="C3487" s="191" t="str">
        <f aca="false">M3487</f>
        <v>Crude</v>
      </c>
      <c r="D3487" s="191" t="str">
        <f aca="false">IF(ISNUMBER(FIND("Phy",N3487))=TRUE(),"Physical","Financial")</f>
        <v>Physical</v>
      </c>
      <c r="E3487" s="191" t="n">
        <f aca="false">IF(VLOOKUP(S3487,'DD-Lookup'!$J$6:$L$50,3,FALSE())="Monthly",(YEAR(AC3487)-YEAR(AB3487))*12+MONTH(AC3487)-MONTH(AB3487)+1,(AC3487-AB3487+1))</f>
        <v>30</v>
      </c>
      <c r="F3487" s="220" t="n">
        <f aca="false">E3487*SUM(P3487:Q3487)</f>
        <v>150000</v>
      </c>
      <c r="G3487" s="196" t="n">
        <v>1248368</v>
      </c>
      <c r="H3487" s="197" t="n">
        <v>37026.4213078704</v>
      </c>
      <c r="I3487" s="0" t="s">
        <v>3168</v>
      </c>
      <c r="M3487" s="0" t="s">
        <v>60</v>
      </c>
      <c r="N3487" s="0" t="s">
        <v>2558</v>
      </c>
      <c r="O3487" s="0" t="s">
        <v>2559</v>
      </c>
      <c r="P3487" s="198" t="n">
        <v>5000</v>
      </c>
      <c r="S3487" s="0" t="s">
        <v>2560</v>
      </c>
      <c r="T3487" s="0" t="s">
        <v>772</v>
      </c>
      <c r="U3487" s="200" t="n">
        <v>2.77</v>
      </c>
      <c r="V3487" s="0" t="s">
        <v>3169</v>
      </c>
      <c r="W3487" s="0" t="s">
        <v>2492</v>
      </c>
      <c r="X3487" s="0" t="s">
        <v>2562</v>
      </c>
      <c r="Y3487" s="0" t="s">
        <v>893</v>
      </c>
      <c r="Z3487" s="0" t="s">
        <v>2563</v>
      </c>
      <c r="AA3487" s="0" t="s">
        <v>3170</v>
      </c>
      <c r="AB3487" s="197" t="n">
        <v>37043.875</v>
      </c>
      <c r="AC3487" s="197" t="n">
        <v>37072.875</v>
      </c>
    </row>
    <row r="3488" customFormat="false" ht="12.75" hidden="false" customHeight="false" outlineLevel="0" collapsed="false">
      <c r="A3488" s="191" t="str">
        <f aca="false">B3488&amp;" "&amp;C3488&amp;" "&amp;D3488</f>
        <v>US Power Physical</v>
      </c>
      <c r="B3488" s="191" t="str">
        <f aca="false">IF((LEFT(N3488,2)="US"),"US","")</f>
        <v>US</v>
      </c>
      <c r="C3488" s="191" t="str">
        <f aca="false">M3488</f>
        <v>Power</v>
      </c>
      <c r="D3488" s="191" t="str">
        <f aca="false">IF(ISNUMBER(FIND("Phy",N3488))=TRUE(),"Physical","Financial")</f>
        <v>Physical</v>
      </c>
      <c r="E3488" s="191" t="n">
        <f aca="false">IF(VLOOKUP(S3488,'DD-Lookup'!$J$6:$L$50,3,FALSE())="Monthly",(YEAR(AC3488)-YEAR(AB3488))*12+MONTH(AC3488)-MONTH(AB3488)+1,(AC3488-AB3488+1))</f>
        <v>15</v>
      </c>
      <c r="F3488" s="220" t="n">
        <f aca="false">E3488*SUM(P3488:Q3488)</f>
        <v>375</v>
      </c>
      <c r="G3488" s="196" t="n">
        <v>1248369</v>
      </c>
      <c r="H3488" s="197" t="n">
        <v>37026.4214699074</v>
      </c>
      <c r="I3488" s="0" t="s">
        <v>625</v>
      </c>
      <c r="M3488" s="0" t="s">
        <v>72</v>
      </c>
      <c r="N3488" s="0" t="s">
        <v>1746</v>
      </c>
      <c r="O3488" s="0" t="s">
        <v>3171</v>
      </c>
      <c r="P3488" s="198" t="n">
        <v>25</v>
      </c>
      <c r="S3488" s="0" t="s">
        <v>781</v>
      </c>
      <c r="T3488" s="0" t="s">
        <v>772</v>
      </c>
      <c r="U3488" s="200" t="n">
        <v>215</v>
      </c>
      <c r="V3488" s="0" t="s">
        <v>1881</v>
      </c>
      <c r="W3488" s="0" t="s">
        <v>1768</v>
      </c>
      <c r="X3488" s="0" t="s">
        <v>1750</v>
      </c>
      <c r="Y3488" s="0" t="s">
        <v>1167</v>
      </c>
      <c r="Z3488" s="0" t="s">
        <v>628</v>
      </c>
      <c r="AA3488" s="0" t="n">
        <v>611346.1</v>
      </c>
      <c r="AB3488" s="197" t="n">
        <v>37028.875</v>
      </c>
      <c r="AC3488" s="197" t="n">
        <v>37042.875</v>
      </c>
    </row>
    <row r="3489" customFormat="false" ht="12.75" hidden="false" customHeight="false" outlineLevel="0" collapsed="false">
      <c r="A3489" s="191" t="str">
        <f aca="false">B3489&amp;" "&amp;C3489&amp;" "&amp;D3489</f>
        <v>US Natural Gas Physical</v>
      </c>
      <c r="B3489" s="191" t="str">
        <f aca="false">IF((LEFT(N3489,2)="US"),"US","")</f>
        <v>US</v>
      </c>
      <c r="C3489" s="191" t="str">
        <f aca="false">M3489</f>
        <v>Natural Gas</v>
      </c>
      <c r="D3489" s="191" t="str">
        <f aca="false">IF(ISNUMBER(FIND("Phy",N3489))=TRUE(),"Physical","Financial")</f>
        <v>Physical</v>
      </c>
      <c r="E3489" s="191" t="n">
        <f aca="false">IF(VLOOKUP(S3489,'DD-Lookup'!$J$6:$L$50,3,FALSE())="Monthly",(YEAR(AC3489)-YEAR(AB3489))*12+MONTH(AC3489)-MONTH(AB3489)+1,(AC3489-AB3489+1))</f>
        <v>1</v>
      </c>
      <c r="F3489" s="220" t="n">
        <f aca="false">E3489*SUM(P3489:Q3489)</f>
        <v>10000</v>
      </c>
      <c r="G3489" s="196" t="n">
        <v>1248370</v>
      </c>
      <c r="H3489" s="197" t="n">
        <v>37026.4214814815</v>
      </c>
      <c r="I3489" s="0" t="s">
        <v>1187</v>
      </c>
      <c r="M3489" s="0" t="s">
        <v>927</v>
      </c>
      <c r="N3489" s="0" t="s">
        <v>1371</v>
      </c>
      <c r="O3489" s="0" t="s">
        <v>1553</v>
      </c>
      <c r="Q3489" s="198" t="n">
        <v>10000</v>
      </c>
      <c r="S3489" s="0" t="s">
        <v>1343</v>
      </c>
      <c r="T3489" s="0" t="s">
        <v>772</v>
      </c>
      <c r="U3489" s="200" t="n">
        <v>4.47</v>
      </c>
      <c r="V3489" s="0" t="s">
        <v>1938</v>
      </c>
      <c r="W3489" s="0" t="s">
        <v>1555</v>
      </c>
      <c r="X3489" s="0" t="s">
        <v>1556</v>
      </c>
      <c r="Y3489" s="0" t="s">
        <v>1376</v>
      </c>
      <c r="Z3489" s="0" t="s">
        <v>573</v>
      </c>
      <c r="AA3489" s="0" t="n">
        <v>790649</v>
      </c>
      <c r="AB3489" s="197" t="n">
        <v>37027.875</v>
      </c>
      <c r="AC3489" s="197" t="n">
        <v>37027.875</v>
      </c>
    </row>
    <row r="3490" customFormat="false" ht="12.75" hidden="false" customHeight="false" outlineLevel="0" collapsed="false">
      <c r="A3490" s="191" t="str">
        <f aca="false">B3490&amp;" "&amp;C3490&amp;" "&amp;D3490</f>
        <v>US Natural Gas Physical</v>
      </c>
      <c r="B3490" s="191" t="str">
        <f aca="false">IF((LEFT(N3490,2)="US"),"US","")</f>
        <v>US</v>
      </c>
      <c r="C3490" s="191" t="str">
        <f aca="false">M3490</f>
        <v>Natural Gas</v>
      </c>
      <c r="D3490" s="191" t="str">
        <f aca="false">IF(ISNUMBER(FIND("Phy",N3490))=TRUE(),"Physical","Financial")</f>
        <v>Physical</v>
      </c>
      <c r="E3490" s="191" t="n">
        <f aca="false">IF(VLOOKUP(S3490,'DD-Lookup'!$J$6:$L$50,3,FALSE())="Monthly",(YEAR(AC3490)-YEAR(AB3490))*12+MONTH(AC3490)-MONTH(AB3490)+1,(AC3490-AB3490+1))</f>
        <v>1</v>
      </c>
      <c r="F3490" s="220" t="n">
        <f aca="false">E3490*SUM(P3490:Q3490)</f>
        <v>5000</v>
      </c>
      <c r="G3490" s="196" t="n">
        <v>1248371</v>
      </c>
      <c r="H3490" s="197" t="n">
        <v>37026.4214930556</v>
      </c>
      <c r="I3490" s="0" t="s">
        <v>1571</v>
      </c>
      <c r="M3490" s="0" t="s">
        <v>927</v>
      </c>
      <c r="N3490" s="0" t="s">
        <v>1371</v>
      </c>
      <c r="O3490" s="0" t="s">
        <v>1673</v>
      </c>
      <c r="P3490" s="198" t="n">
        <v>5000</v>
      </c>
      <c r="S3490" s="0" t="s">
        <v>1343</v>
      </c>
      <c r="T3490" s="0" t="s">
        <v>772</v>
      </c>
      <c r="U3490" s="200" t="n">
        <v>5.5</v>
      </c>
      <c r="V3490" s="0" t="s">
        <v>2712</v>
      </c>
      <c r="W3490" s="0" t="s">
        <v>1675</v>
      </c>
      <c r="X3490" s="0" t="s">
        <v>1676</v>
      </c>
      <c r="Y3490" s="0" t="s">
        <v>1376</v>
      </c>
      <c r="Z3490" s="0" t="s">
        <v>573</v>
      </c>
      <c r="AA3490" s="0" t="n">
        <v>790648</v>
      </c>
      <c r="AB3490" s="197" t="n">
        <v>37027.875</v>
      </c>
      <c r="AC3490" s="197" t="n">
        <v>37027.875</v>
      </c>
    </row>
    <row r="3491" customFormat="false" ht="12.75" hidden="false" customHeight="false" outlineLevel="0" collapsed="false">
      <c r="A3491" s="191" t="str">
        <f aca="false">B3491&amp;" "&amp;C3491&amp;" "&amp;D3491</f>
        <v>US Natural Gas Physical</v>
      </c>
      <c r="B3491" s="191" t="str">
        <f aca="false">IF((LEFT(N3491,2)="US"),"US","")</f>
        <v>US</v>
      </c>
      <c r="C3491" s="191" t="str">
        <f aca="false">M3491</f>
        <v>Natural Gas</v>
      </c>
      <c r="D3491" s="191" t="str">
        <f aca="false">IF(ISNUMBER(FIND("Phy",N3491))=TRUE(),"Physical","Financial")</f>
        <v>Physical</v>
      </c>
      <c r="E3491" s="191" t="n">
        <f aca="false">IF(VLOOKUP(S3491,'DD-Lookup'!$J$6:$L$50,3,FALSE())="Monthly",(YEAR(AC3491)-YEAR(AB3491))*12+MONTH(AC3491)-MONTH(AB3491)+1,(AC3491-AB3491+1))</f>
        <v>1</v>
      </c>
      <c r="F3491" s="220" t="n">
        <f aca="false">E3491*SUM(P3491:Q3491)</f>
        <v>5000</v>
      </c>
      <c r="G3491" s="196" t="n">
        <v>1248372</v>
      </c>
      <c r="H3491" s="197" t="n">
        <v>37026.4215856481</v>
      </c>
      <c r="I3491" s="0" t="s">
        <v>1717</v>
      </c>
      <c r="M3491" s="0" t="s">
        <v>927</v>
      </c>
      <c r="N3491" s="0" t="s">
        <v>1371</v>
      </c>
      <c r="O3491" s="0" t="s">
        <v>1673</v>
      </c>
      <c r="P3491" s="198" t="n">
        <v>5000</v>
      </c>
      <c r="S3491" s="0" t="s">
        <v>1343</v>
      </c>
      <c r="T3491" s="0" t="s">
        <v>772</v>
      </c>
      <c r="U3491" s="200" t="n">
        <v>5.5</v>
      </c>
      <c r="V3491" s="0" t="s">
        <v>1718</v>
      </c>
      <c r="W3491" s="0" t="s">
        <v>1675</v>
      </c>
      <c r="X3491" s="0" t="s">
        <v>1676</v>
      </c>
      <c r="Y3491" s="0" t="s">
        <v>1376</v>
      </c>
      <c r="Z3491" s="0" t="s">
        <v>573</v>
      </c>
      <c r="AA3491" s="0" t="n">
        <v>790651</v>
      </c>
      <c r="AB3491" s="197" t="n">
        <v>37027.875</v>
      </c>
      <c r="AC3491" s="197" t="n">
        <v>37027.875</v>
      </c>
    </row>
    <row r="3492" customFormat="false" ht="12.75" hidden="false" customHeight="false" outlineLevel="0" collapsed="false">
      <c r="A3492" s="191" t="str">
        <f aca="false">B3492&amp;" "&amp;C3492&amp;" "&amp;D3492</f>
        <v>US Power Physical</v>
      </c>
      <c r="B3492" s="191" t="str">
        <f aca="false">IF((LEFT(N3492,2)="US"),"US","")</f>
        <v>US</v>
      </c>
      <c r="C3492" s="191" t="str">
        <f aca="false">M3492</f>
        <v>Power</v>
      </c>
      <c r="D3492" s="191" t="str">
        <f aca="false">IF(ISNUMBER(FIND("Phy",N3492))=TRUE(),"Physical","Financial")</f>
        <v>Physical</v>
      </c>
      <c r="E3492" s="191" t="n">
        <f aca="false">IF(VLOOKUP(S3492,'DD-Lookup'!$J$6:$L$50,3,FALSE())="Monthly",(YEAR(AC3492)-YEAR(AB3492))*12+MONTH(AC3492)-MONTH(AB3492)+1,(AC3492-AB3492+1))</f>
        <v>15</v>
      </c>
      <c r="F3492" s="220" t="n">
        <f aca="false">E3492*SUM(P3492:Q3492)</f>
        <v>375</v>
      </c>
      <c r="G3492" s="196" t="n">
        <v>1248373</v>
      </c>
      <c r="H3492" s="197" t="n">
        <v>37026.421712963</v>
      </c>
      <c r="I3492" s="0" t="s">
        <v>1180</v>
      </c>
      <c r="M3492" s="0" t="s">
        <v>72</v>
      </c>
      <c r="N3492" s="0" t="s">
        <v>1741</v>
      </c>
      <c r="O3492" s="0" t="s">
        <v>2921</v>
      </c>
      <c r="P3492" s="198" t="n">
        <v>25</v>
      </c>
      <c r="S3492" s="0" t="s">
        <v>781</v>
      </c>
      <c r="T3492" s="0" t="s">
        <v>772</v>
      </c>
      <c r="U3492" s="200" t="n">
        <v>230</v>
      </c>
      <c r="V3492" s="0" t="s">
        <v>1758</v>
      </c>
      <c r="W3492" s="0" t="s">
        <v>1755</v>
      </c>
      <c r="X3492" s="0" t="s">
        <v>1745</v>
      </c>
      <c r="Y3492" s="0" t="s">
        <v>1167</v>
      </c>
      <c r="Z3492" s="0" t="s">
        <v>628</v>
      </c>
      <c r="AA3492" s="0" t="n">
        <v>611347.1</v>
      </c>
      <c r="AB3492" s="197" t="n">
        <v>37028.875</v>
      </c>
      <c r="AC3492" s="197" t="n">
        <v>37042.875</v>
      </c>
    </row>
    <row r="3493" customFormat="false" ht="12.75" hidden="false" customHeight="false" outlineLevel="0" collapsed="false">
      <c r="A3493" s="191" t="str">
        <f aca="false">B3493&amp;" "&amp;C3493&amp;" "&amp;D3493</f>
        <v>US Natural Gas Financial</v>
      </c>
      <c r="B3493" s="191" t="str">
        <f aca="false">IF((LEFT(N3493,2)="US"),"US","")</f>
        <v>US</v>
      </c>
      <c r="C3493" s="191" t="str">
        <f aca="false">M3493</f>
        <v>Natural Gas</v>
      </c>
      <c r="D3493" s="191" t="str">
        <f aca="false">IF(ISNUMBER(FIND("Phy",N3493))=TRUE(),"Physical","Financial")</f>
        <v>Financial</v>
      </c>
      <c r="E3493" s="191" t="n">
        <f aca="false">IF(VLOOKUP(S3493,'DD-Lookup'!$J$6:$L$50,3,FALSE())="Monthly",(YEAR(AC3493)-YEAR(AB3493))*12+MONTH(AC3493)-MONTH(AB3493)+1,(AC3493-AB3493+1))</f>
        <v>151</v>
      </c>
      <c r="F3493" s="220" t="n">
        <f aca="false">E3493*SUM(P3493:Q3493)</f>
        <v>755000</v>
      </c>
      <c r="G3493" s="196" t="n">
        <v>1248375</v>
      </c>
      <c r="H3493" s="197" t="n">
        <v>37026.4217592593</v>
      </c>
      <c r="I3493" s="0" t="s">
        <v>609</v>
      </c>
      <c r="M3493" s="0" t="s">
        <v>927</v>
      </c>
      <c r="N3493" s="0" t="s">
        <v>1399</v>
      </c>
      <c r="O3493" s="0" t="s">
        <v>3172</v>
      </c>
      <c r="Q3493" s="198" t="n">
        <v>5000</v>
      </c>
      <c r="S3493" s="0" t="s">
        <v>1343</v>
      </c>
      <c r="T3493" s="0" t="s">
        <v>772</v>
      </c>
      <c r="U3493" s="200" t="n">
        <v>-0.29</v>
      </c>
      <c r="V3493" s="0" t="s">
        <v>1551</v>
      </c>
      <c r="W3493" s="0" t="s">
        <v>2187</v>
      </c>
      <c r="X3493" s="0" t="s">
        <v>2188</v>
      </c>
      <c r="Y3493" s="0" t="s">
        <v>893</v>
      </c>
      <c r="Z3493" s="0" t="s">
        <v>573</v>
      </c>
      <c r="AA3493" s="0" t="s">
        <v>3173</v>
      </c>
      <c r="AB3493" s="197" t="n">
        <v>37196</v>
      </c>
      <c r="AC3493" s="197" t="n">
        <v>37346</v>
      </c>
      <c r="AD3493" s="0" t="n">
        <f aca="false">(AC3493-AB3493+1)*SUM(P3493:Q3493)</f>
        <v>755000</v>
      </c>
    </row>
    <row r="3494" customFormat="false" ht="12.75" hidden="false" customHeight="false" outlineLevel="0" collapsed="false">
      <c r="A3494" s="191" t="str">
        <f aca="false">B3494&amp;" "&amp;C3494&amp;" "&amp;D3494</f>
        <v>US Power Physical</v>
      </c>
      <c r="B3494" s="191" t="str">
        <f aca="false">IF((LEFT(N3494,2)="US"),"US","")</f>
        <v>US</v>
      </c>
      <c r="C3494" s="191" t="str">
        <f aca="false">M3494</f>
        <v>Power</v>
      </c>
      <c r="D3494" s="191" t="str">
        <f aca="false">IF(ISNUMBER(FIND("Phy",N3494))=TRUE(),"Physical","Financial")</f>
        <v>Physical</v>
      </c>
      <c r="E3494" s="191" t="n">
        <f aca="false">IF(VLOOKUP(S3494,'DD-Lookup'!$J$6:$L$50,3,FALSE())="Monthly",(YEAR(AC3494)-YEAR(AB3494))*12+MONTH(AC3494)-MONTH(AB3494)+1,(AC3494-AB3494+1))</f>
        <v>3</v>
      </c>
      <c r="F3494" s="220" t="n">
        <f aca="false">E3494*SUM(P3494:Q3494)</f>
        <v>150</v>
      </c>
      <c r="G3494" s="196" t="n">
        <v>1248374</v>
      </c>
      <c r="H3494" s="197" t="n">
        <v>37026.4217592593</v>
      </c>
      <c r="I3494" s="0" t="s">
        <v>1225</v>
      </c>
      <c r="M3494" s="0" t="s">
        <v>72</v>
      </c>
      <c r="N3494" s="0" t="s">
        <v>1190</v>
      </c>
      <c r="O3494" s="0" t="s">
        <v>2841</v>
      </c>
      <c r="P3494" s="198" t="n">
        <v>50</v>
      </c>
      <c r="S3494" s="0" t="s">
        <v>781</v>
      </c>
      <c r="T3494" s="0" t="s">
        <v>772</v>
      </c>
      <c r="U3494" s="200" t="n">
        <v>50.5</v>
      </c>
      <c r="V3494" s="0" t="s">
        <v>1292</v>
      </c>
      <c r="W3494" s="0" t="s">
        <v>1232</v>
      </c>
      <c r="X3494" s="0" t="s">
        <v>1233</v>
      </c>
      <c r="Y3494" s="0" t="s">
        <v>1167</v>
      </c>
      <c r="Z3494" s="0" t="s">
        <v>628</v>
      </c>
      <c r="AA3494" s="0" t="n">
        <v>611348.1</v>
      </c>
      <c r="AB3494" s="197" t="n">
        <v>37040.875</v>
      </c>
      <c r="AC3494" s="197" t="n">
        <v>37042.875</v>
      </c>
    </row>
    <row r="3495" customFormat="false" ht="12.75" hidden="false" customHeight="false" outlineLevel="0" collapsed="false">
      <c r="A3495" s="191" t="str">
        <f aca="false">B3495&amp;" "&amp;C3495&amp;" "&amp;D3495</f>
        <v> Natural Gas Physical</v>
      </c>
      <c r="B3495" s="191" t="str">
        <f aca="false">IF((LEFT(N3495,2)="US"),"US","")</f>
        <v/>
      </c>
      <c r="C3495" s="191" t="str">
        <f aca="false">M3495</f>
        <v>Natural Gas</v>
      </c>
      <c r="D3495" s="191" t="str">
        <f aca="false">IF(ISNUMBER(FIND("Phy",N3495))=TRUE(),"Physical","Financial")</f>
        <v>Physical</v>
      </c>
      <c r="E3495" s="191" t="n">
        <f aca="false">IF(VLOOKUP(S3495,'DD-Lookup'!$J$6:$L$50,3,FALSE())="Monthly",(YEAR(AC3495)-YEAR(AB3495))*12+MONTH(AC3495)-MONTH(AB3495)+1,(AC3495-AB3495+1))</f>
        <v>1</v>
      </c>
      <c r="F3495" s="220" t="n">
        <f aca="false">E3495*SUM(P3495:Q3495)</f>
        <v>5000</v>
      </c>
      <c r="G3495" s="196" t="n">
        <v>1248376</v>
      </c>
      <c r="H3495" s="197" t="n">
        <v>37026.4217824074</v>
      </c>
      <c r="I3495" s="0" t="s">
        <v>2262</v>
      </c>
      <c r="M3495" s="0" t="s">
        <v>927</v>
      </c>
      <c r="N3495" s="0" t="s">
        <v>1719</v>
      </c>
      <c r="O3495" s="0" t="s">
        <v>2300</v>
      </c>
      <c r="Q3495" s="198" t="n">
        <v>5000</v>
      </c>
      <c r="S3495" s="0" t="s">
        <v>327</v>
      </c>
      <c r="T3495" s="0" t="s">
        <v>1721</v>
      </c>
      <c r="U3495" s="200" t="n">
        <v>6.09</v>
      </c>
      <c r="V3495" s="0" t="s">
        <v>2426</v>
      </c>
      <c r="W3495" s="0" t="s">
        <v>1723</v>
      </c>
      <c r="X3495" s="0" t="s">
        <v>1724</v>
      </c>
      <c r="Y3495" s="0" t="s">
        <v>1376</v>
      </c>
      <c r="Z3495" s="0" t="s">
        <v>646</v>
      </c>
      <c r="AA3495" s="0" t="n">
        <v>790652</v>
      </c>
      <c r="AB3495" s="197" t="n">
        <v>37027.875</v>
      </c>
      <c r="AC3495" s="197" t="n">
        <v>37027.875</v>
      </c>
    </row>
    <row r="3496" customFormat="false" ht="12.75" hidden="false" customHeight="false" outlineLevel="0" collapsed="false">
      <c r="A3496" s="191" t="str">
        <f aca="false">B3496&amp;" "&amp;C3496&amp;" "&amp;D3496</f>
        <v>US Crude Financial</v>
      </c>
      <c r="B3496" s="191" t="str">
        <f aca="false">IF((LEFT(N3496,2)="US"),"US","")</f>
        <v>US</v>
      </c>
      <c r="C3496" s="191" t="str">
        <f aca="false">M3496</f>
        <v>Crude</v>
      </c>
      <c r="D3496" s="191" t="str">
        <f aca="false">IF(ISNUMBER(FIND("Phy",N3496))=TRUE(),"Physical","Financial")</f>
        <v>Financial</v>
      </c>
      <c r="E3496" s="191" t="n">
        <f aca="false">IF(VLOOKUP(S3496,'DD-Lookup'!$J$6:$L$50,3,FALSE())="Monthly",(YEAR(AC3496)-YEAR(AB3496))*12+MONTH(AC3496)-MONTH(AB3496)+1,(AC3496-AB3496+1))</f>
        <v>1</v>
      </c>
      <c r="F3496" s="220" t="n">
        <f aca="false">E3496*SUM(P3496:Q3496)</f>
        <v>50000</v>
      </c>
      <c r="G3496" s="196" t="n">
        <v>1248377</v>
      </c>
      <c r="H3496" s="197" t="n">
        <v>37026.4218171296</v>
      </c>
      <c r="I3496" s="0" t="s">
        <v>1137</v>
      </c>
      <c r="M3496" s="0" t="s">
        <v>60</v>
      </c>
      <c r="N3496" s="0" t="s">
        <v>1138</v>
      </c>
      <c r="O3496" s="0" t="s">
        <v>1139</v>
      </c>
      <c r="Q3496" s="198" t="n">
        <v>50000</v>
      </c>
      <c r="S3496" s="0" t="s">
        <v>1140</v>
      </c>
      <c r="T3496" s="0" t="s">
        <v>772</v>
      </c>
      <c r="U3496" s="200" t="n">
        <v>28.76</v>
      </c>
      <c r="V3496" s="0" t="s">
        <v>1671</v>
      </c>
      <c r="W3496" s="0" t="s">
        <v>1142</v>
      </c>
      <c r="X3496" s="0" t="s">
        <v>1143</v>
      </c>
      <c r="Y3496" s="0" t="s">
        <v>893</v>
      </c>
      <c r="Z3496" s="0" t="s">
        <v>573</v>
      </c>
      <c r="AA3496" s="0" t="s">
        <v>3174</v>
      </c>
      <c r="AB3496" s="197" t="n">
        <v>37043</v>
      </c>
      <c r="AC3496" s="197" t="n">
        <v>37072</v>
      </c>
    </row>
    <row r="3497" customFormat="false" ht="12.75" hidden="false" customHeight="false" outlineLevel="0" collapsed="false">
      <c r="A3497" s="191" t="str">
        <f aca="false">B3497&amp;" "&amp;C3497&amp;" "&amp;D3497</f>
        <v> Metals Financial</v>
      </c>
      <c r="B3497" s="191" t="str">
        <f aca="false">IF((LEFT(N3497,2)="US"),"US","")</f>
        <v/>
      </c>
      <c r="C3497" s="191" t="str">
        <f aca="false">M3497</f>
        <v>Metals</v>
      </c>
      <c r="D3497" s="191" t="str">
        <f aca="false">IF(ISNUMBER(FIND("Phy",N3497))=TRUE(),"Physical","Financial")</f>
        <v>Financial</v>
      </c>
      <c r="E3497" s="191" t="n">
        <f aca="false">IF(VLOOKUP(S3497,'DD-Lookup'!$J$6:$L$50,3,FALSE())="Monthly",(YEAR(AC3497)-YEAR(AB3497))*12+MONTH(AC3497)-MONTH(AB3497)+1,(AC3497-AB3497+1))</f>
        <v>1</v>
      </c>
      <c r="F3497" s="220" t="n">
        <f aca="false">E3497*SUM(P3497:Q3497)</f>
        <v>15</v>
      </c>
      <c r="G3497" s="196" t="n">
        <v>1248378</v>
      </c>
      <c r="H3497" s="197" t="n">
        <v>37026.4220023148</v>
      </c>
      <c r="I3497" s="0" t="s">
        <v>905</v>
      </c>
      <c r="M3497" s="0" t="s">
        <v>768</v>
      </c>
      <c r="N3497" s="0" t="s">
        <v>769</v>
      </c>
      <c r="O3497" s="0" t="s">
        <v>770</v>
      </c>
      <c r="Q3497" s="198" t="n">
        <v>15</v>
      </c>
      <c r="S3497" s="0" t="s">
        <v>771</v>
      </c>
      <c r="T3497" s="0" t="s">
        <v>772</v>
      </c>
      <c r="U3497" s="200" t="n">
        <v>1676</v>
      </c>
      <c r="V3497" s="0" t="s">
        <v>978</v>
      </c>
      <c r="W3497" s="0" t="s">
        <v>820</v>
      </c>
      <c r="X3497" s="0" t="s">
        <v>775</v>
      </c>
      <c r="Y3497" s="0" t="s">
        <v>776</v>
      </c>
      <c r="Z3497" s="0" t="s">
        <v>777</v>
      </c>
      <c r="AA3497" s="0" t="n">
        <v>2130144</v>
      </c>
    </row>
    <row r="3498" customFormat="false" ht="12.75" hidden="false" customHeight="false" outlineLevel="0" collapsed="false">
      <c r="A3498" s="191" t="str">
        <f aca="false">B3498&amp;" "&amp;C3498&amp;" "&amp;D3498</f>
        <v>US Natural Gas Physical</v>
      </c>
      <c r="B3498" s="191" t="str">
        <f aca="false">IF((LEFT(N3498,2)="US"),"US","")</f>
        <v>US</v>
      </c>
      <c r="C3498" s="191" t="str">
        <f aca="false">M3498</f>
        <v>Natural Gas</v>
      </c>
      <c r="D3498" s="191" t="str">
        <f aca="false">IF(ISNUMBER(FIND("Phy",N3498))=TRUE(),"Physical","Financial")</f>
        <v>Physical</v>
      </c>
      <c r="E3498" s="191" t="n">
        <f aca="false">IF(VLOOKUP(S3498,'DD-Lookup'!$J$6:$L$50,3,FALSE())="Monthly",(YEAR(AC3498)-YEAR(AB3498))*12+MONTH(AC3498)-MONTH(AB3498)+1,(AC3498-AB3498+1))</f>
        <v>1</v>
      </c>
      <c r="F3498" s="220" t="n">
        <f aca="false">E3498*SUM(P3498:Q3498)</f>
        <v>1030</v>
      </c>
      <c r="G3498" s="196" t="n">
        <v>1248379</v>
      </c>
      <c r="H3498" s="197" t="n">
        <v>37026.4220138889</v>
      </c>
      <c r="I3498" s="0" t="s">
        <v>1432</v>
      </c>
      <c r="M3498" s="0" t="s">
        <v>927</v>
      </c>
      <c r="N3498" s="0" t="s">
        <v>1371</v>
      </c>
      <c r="O3498" s="0" t="s">
        <v>1436</v>
      </c>
      <c r="P3498" s="198" t="n">
        <v>1030</v>
      </c>
      <c r="S3498" s="0" t="s">
        <v>1343</v>
      </c>
      <c r="T3498" s="0" t="s">
        <v>772</v>
      </c>
      <c r="U3498" s="200" t="n">
        <v>4.345</v>
      </c>
      <c r="V3498" s="0" t="s">
        <v>1434</v>
      </c>
      <c r="W3498" s="0" t="s">
        <v>1424</v>
      </c>
      <c r="X3498" s="0" t="s">
        <v>1425</v>
      </c>
      <c r="Y3498" s="0" t="s">
        <v>1376</v>
      </c>
      <c r="Z3498" s="0" t="s">
        <v>573</v>
      </c>
      <c r="AA3498" s="0" t="n">
        <v>790655</v>
      </c>
      <c r="AB3498" s="197" t="n">
        <v>37027.875</v>
      </c>
      <c r="AC3498" s="197" t="n">
        <v>37027.875</v>
      </c>
    </row>
    <row r="3499" customFormat="false" ht="12.75" hidden="false" customHeight="false" outlineLevel="0" collapsed="false">
      <c r="A3499" s="191" t="str">
        <f aca="false">B3499&amp;" "&amp;C3499&amp;" "&amp;D3499</f>
        <v>US Crude Financial</v>
      </c>
      <c r="B3499" s="191" t="str">
        <f aca="false">IF((LEFT(N3499,2)="US"),"US","")</f>
        <v>US</v>
      </c>
      <c r="C3499" s="191" t="str">
        <f aca="false">M3499</f>
        <v>Crude</v>
      </c>
      <c r="D3499" s="191" t="str">
        <f aca="false">IF(ISNUMBER(FIND("Phy",N3499))=TRUE(),"Physical","Financial")</f>
        <v>Financial</v>
      </c>
      <c r="E3499" s="191" t="n">
        <f aca="false">IF(VLOOKUP(S3499,'DD-Lookup'!$J$6:$L$50,3,FALSE())="Monthly",(YEAR(AC3499)-YEAR(AB3499))*12+MONTH(AC3499)-MONTH(AB3499)+1,(AC3499-AB3499+1))</f>
        <v>1</v>
      </c>
      <c r="F3499" s="220" t="n">
        <f aca="false">E3499*SUM(P3499:Q3499)</f>
        <v>50000</v>
      </c>
      <c r="G3499" s="196" t="n">
        <v>1248381</v>
      </c>
      <c r="H3499" s="197" t="n">
        <v>37026.4221180556</v>
      </c>
      <c r="I3499" s="0" t="s">
        <v>1137</v>
      </c>
      <c r="M3499" s="0" t="s">
        <v>60</v>
      </c>
      <c r="N3499" s="0" t="s">
        <v>1138</v>
      </c>
      <c r="O3499" s="0" t="s">
        <v>1139</v>
      </c>
      <c r="Q3499" s="198" t="n">
        <v>50000</v>
      </c>
      <c r="S3499" s="0" t="s">
        <v>1140</v>
      </c>
      <c r="T3499" s="0" t="s">
        <v>772</v>
      </c>
      <c r="U3499" s="200" t="n">
        <v>28.76</v>
      </c>
      <c r="V3499" s="0" t="s">
        <v>2367</v>
      </c>
      <c r="W3499" s="0" t="s">
        <v>1142</v>
      </c>
      <c r="X3499" s="0" t="s">
        <v>1143</v>
      </c>
      <c r="Y3499" s="0" t="s">
        <v>893</v>
      </c>
      <c r="Z3499" s="0" t="s">
        <v>573</v>
      </c>
      <c r="AA3499" s="0" t="s">
        <v>3175</v>
      </c>
      <c r="AB3499" s="197" t="n">
        <v>37043</v>
      </c>
      <c r="AC3499" s="197" t="n">
        <v>37072</v>
      </c>
    </row>
    <row r="3500" customFormat="false" ht="12.75" hidden="false" customHeight="false" outlineLevel="0" collapsed="false">
      <c r="A3500" s="191" t="str">
        <f aca="false">B3500&amp;" "&amp;C3500&amp;" "&amp;D3500</f>
        <v>US Natural Gas Financial</v>
      </c>
      <c r="B3500" s="191" t="str">
        <f aca="false">IF((LEFT(N3500,2)="US"),"US","")</f>
        <v>US</v>
      </c>
      <c r="C3500" s="191" t="str">
        <f aca="false">M3500</f>
        <v>Natural Gas</v>
      </c>
      <c r="D3500" s="191" t="str">
        <f aca="false">IF(ISNUMBER(FIND("Phy",N3500))=TRUE(),"Physical","Financial")</f>
        <v>Financial</v>
      </c>
      <c r="E3500" s="191" t="n">
        <f aca="false">IF(VLOOKUP(S3500,'DD-Lookup'!$J$6:$L$50,3,FALSE())="Monthly",(YEAR(AC3500)-YEAR(AB3500))*12+MONTH(AC3500)-MONTH(AB3500)+1,(AC3500-AB3500+1))</f>
        <v>214</v>
      </c>
      <c r="F3500" s="220" t="n">
        <f aca="false">E3500*SUM(P3500:Q3500)</f>
        <v>1070000</v>
      </c>
      <c r="G3500" s="196" t="n">
        <v>1248382</v>
      </c>
      <c r="H3500" s="197" t="n">
        <v>37026.4221296296</v>
      </c>
      <c r="I3500" s="0" t="s">
        <v>609</v>
      </c>
      <c r="M3500" s="0" t="s">
        <v>927</v>
      </c>
      <c r="N3500" s="0" t="s">
        <v>1399</v>
      </c>
      <c r="O3500" s="0" t="s">
        <v>3176</v>
      </c>
      <c r="Q3500" s="198" t="n">
        <v>5000</v>
      </c>
      <c r="S3500" s="0" t="s">
        <v>1343</v>
      </c>
      <c r="T3500" s="0" t="s">
        <v>772</v>
      </c>
      <c r="U3500" s="200" t="n">
        <v>-0.11</v>
      </c>
      <c r="V3500" s="0" t="s">
        <v>2104</v>
      </c>
      <c r="W3500" s="0" t="s">
        <v>1781</v>
      </c>
      <c r="X3500" s="0" t="s">
        <v>1782</v>
      </c>
      <c r="Y3500" s="0" t="s">
        <v>893</v>
      </c>
      <c r="Z3500" s="0" t="s">
        <v>573</v>
      </c>
      <c r="AA3500" s="0" t="s">
        <v>3177</v>
      </c>
      <c r="AB3500" s="197" t="n">
        <v>37347</v>
      </c>
      <c r="AC3500" s="197" t="n">
        <v>37560</v>
      </c>
      <c r="AD3500" s="0" t="n">
        <f aca="false">(AC3500-AB3500+1)*SUM(P3500:Q3500)</f>
        <v>1070000</v>
      </c>
    </row>
    <row r="3501" customFormat="false" ht="12.75" hidden="false" customHeight="false" outlineLevel="0" collapsed="false">
      <c r="A3501" s="191" t="str">
        <f aca="false">B3501&amp;" "&amp;C3501&amp;" "&amp;D3501</f>
        <v>US Natural Gas Financial</v>
      </c>
      <c r="B3501" s="191" t="str">
        <f aca="false">IF((LEFT(N3501,2)="US"),"US","")</f>
        <v>US</v>
      </c>
      <c r="C3501" s="191" t="str">
        <f aca="false">M3501</f>
        <v>Natural Gas</v>
      </c>
      <c r="D3501" s="191" t="str">
        <f aca="false">IF(ISNUMBER(FIND("Phy",N3501))=TRUE(),"Physical","Financial")</f>
        <v>Financial</v>
      </c>
      <c r="E3501" s="191" t="n">
        <f aca="false">IF(VLOOKUP(S3501,'DD-Lookup'!$J$6:$L$50,3,FALSE())="Monthly",(YEAR(AC3501)-YEAR(AB3501))*12+MONTH(AC3501)-MONTH(AB3501)+1,(AC3501-AB3501+1))</f>
        <v>153</v>
      </c>
      <c r="F3501" s="220" t="n">
        <f aca="false">E3501*SUM(P3501:Q3501)</f>
        <v>765000</v>
      </c>
      <c r="G3501" s="196" t="n">
        <v>1248383</v>
      </c>
      <c r="H3501" s="197" t="n">
        <v>37026.422349537</v>
      </c>
      <c r="I3501" s="0" t="s">
        <v>1620</v>
      </c>
      <c r="M3501" s="0" t="s">
        <v>927</v>
      </c>
      <c r="N3501" s="0" t="s">
        <v>1341</v>
      </c>
      <c r="O3501" s="0" t="s">
        <v>1526</v>
      </c>
      <c r="P3501" s="198" t="n">
        <v>5000</v>
      </c>
      <c r="S3501" s="0" t="s">
        <v>1343</v>
      </c>
      <c r="T3501" s="0" t="s">
        <v>772</v>
      </c>
      <c r="U3501" s="200" t="n">
        <v>4.605</v>
      </c>
      <c r="V3501" s="0" t="s">
        <v>3178</v>
      </c>
      <c r="W3501" s="0" t="s">
        <v>1345</v>
      </c>
      <c r="X3501" s="0" t="s">
        <v>1346</v>
      </c>
      <c r="Y3501" s="0" t="s">
        <v>893</v>
      </c>
      <c r="Z3501" s="0" t="s">
        <v>573</v>
      </c>
      <c r="AA3501" s="0" t="s">
        <v>3179</v>
      </c>
      <c r="AB3501" s="197" t="n">
        <v>37043</v>
      </c>
      <c r="AC3501" s="197" t="n">
        <v>37195</v>
      </c>
      <c r="AD3501" s="0" t="n">
        <f aca="false">(AC3501-AB3501+1)*SUM(P3501:Q3501)</f>
        <v>765000</v>
      </c>
    </row>
    <row r="3502" customFormat="false" ht="12.75" hidden="false" customHeight="false" outlineLevel="0" collapsed="false">
      <c r="A3502" s="191" t="str">
        <f aca="false">B3502&amp;" "&amp;C3502&amp;" "&amp;D3502</f>
        <v> Natural Gas Physical</v>
      </c>
      <c r="B3502" s="191" t="str">
        <f aca="false">IF((LEFT(N3502,2)="US"),"US","")</f>
        <v/>
      </c>
      <c r="C3502" s="191" t="str">
        <f aca="false">M3502</f>
        <v>Natural Gas</v>
      </c>
      <c r="D3502" s="191" t="str">
        <f aca="false">IF(ISNUMBER(FIND("Phy",N3502))=TRUE(),"Physical","Financial")</f>
        <v>Physical</v>
      </c>
      <c r="E3502" s="191" t="n">
        <f aca="false">IF(VLOOKUP(S3502,'DD-Lookup'!$J$6:$L$50,3,FALSE())="Monthly",(YEAR(AC3502)-YEAR(AB3502))*12+MONTH(AC3502)-MONTH(AB3502)+1,(AC3502-AB3502+1))</f>
        <v>1</v>
      </c>
      <c r="F3502" s="220" t="n">
        <f aca="false">E3502*SUM(P3502:Q3502)</f>
        <v>10000</v>
      </c>
      <c r="G3502" s="196" t="n">
        <v>1248384</v>
      </c>
      <c r="H3502" s="197" t="n">
        <v>37026.4224421296</v>
      </c>
      <c r="I3502" s="0" t="s">
        <v>1523</v>
      </c>
      <c r="M3502" s="0" t="s">
        <v>927</v>
      </c>
      <c r="N3502" s="0" t="s">
        <v>1719</v>
      </c>
      <c r="O3502" s="0" t="s">
        <v>1720</v>
      </c>
      <c r="P3502" s="198" t="n">
        <v>10000</v>
      </c>
      <c r="S3502" s="0" t="s">
        <v>327</v>
      </c>
      <c r="T3502" s="0" t="s">
        <v>1721</v>
      </c>
      <c r="U3502" s="200" t="n">
        <v>6.045</v>
      </c>
      <c r="V3502" s="0" t="s">
        <v>3180</v>
      </c>
      <c r="W3502" s="0" t="s">
        <v>1723</v>
      </c>
      <c r="X3502" s="0" t="s">
        <v>1724</v>
      </c>
      <c r="Y3502" s="0" t="s">
        <v>1376</v>
      </c>
      <c r="Z3502" s="0" t="s">
        <v>646</v>
      </c>
      <c r="AA3502" s="0" t="n">
        <v>790657</v>
      </c>
      <c r="AB3502" s="197" t="n">
        <v>37026.875</v>
      </c>
      <c r="AC3502" s="197" t="n">
        <v>37026.875</v>
      </c>
    </row>
    <row r="3503" customFormat="false" ht="12.75" hidden="false" customHeight="false" outlineLevel="0" collapsed="false">
      <c r="A3503" s="191" t="str">
        <f aca="false">B3503&amp;" "&amp;C3503&amp;" "&amp;D3503</f>
        <v> Oil Products Financial</v>
      </c>
      <c r="B3503" s="191" t="str">
        <f aca="false">IF((LEFT(N3503,2)="US"),"US","")</f>
        <v/>
      </c>
      <c r="C3503" s="191" t="str">
        <f aca="false">M3503</f>
        <v>Oil Products</v>
      </c>
      <c r="D3503" s="191" t="str">
        <f aca="false">IF(ISNUMBER(FIND("Phy",N3503))=TRUE(),"Physical","Financial")</f>
        <v>Financial</v>
      </c>
      <c r="E3503" s="191" t="n">
        <f aca="false">IF(VLOOKUP(S3503,'DD-Lookup'!$J$6:$L$50,3,FALSE())="Monthly",(YEAR(AC3503)-YEAR(AB3503))*12+MONTH(AC3503)-MONTH(AB3503)+1,(AC3503-AB3503+1))</f>
        <v>3</v>
      </c>
      <c r="F3503" s="220" t="n">
        <f aca="false">E3503*SUM(P3503:Q3503)</f>
        <v>15000</v>
      </c>
      <c r="G3503" s="196" t="n">
        <v>1248385</v>
      </c>
      <c r="H3503" s="197" t="n">
        <v>37026.4226157407</v>
      </c>
      <c r="I3503" s="0" t="s">
        <v>1171</v>
      </c>
      <c r="M3503" s="0" t="s">
        <v>886</v>
      </c>
      <c r="N3503" s="0" t="s">
        <v>3181</v>
      </c>
      <c r="O3503" s="0" t="s">
        <v>3182</v>
      </c>
      <c r="Q3503" s="198" t="n">
        <v>5000</v>
      </c>
      <c r="S3503" s="0" t="s">
        <v>1140</v>
      </c>
      <c r="T3503" s="0" t="s">
        <v>772</v>
      </c>
      <c r="U3503" s="200" t="n">
        <v>3.86</v>
      </c>
      <c r="V3503" s="0" t="s">
        <v>3183</v>
      </c>
      <c r="W3503" s="0" t="s">
        <v>1176</v>
      </c>
      <c r="X3503" s="0" t="s">
        <v>1177</v>
      </c>
      <c r="Y3503" s="0" t="s">
        <v>893</v>
      </c>
      <c r="Z3503" s="0" t="s">
        <v>1033</v>
      </c>
      <c r="AA3503" s="0" t="s">
        <v>3184</v>
      </c>
      <c r="AB3503" s="197" t="n">
        <v>37073</v>
      </c>
      <c r="AC3503" s="197" t="n">
        <v>37164</v>
      </c>
    </row>
    <row r="3504" customFormat="false" ht="12.75" hidden="false" customHeight="false" outlineLevel="0" collapsed="false">
      <c r="A3504" s="191" t="str">
        <f aca="false">B3504&amp;" "&amp;C3504&amp;" "&amp;D3504</f>
        <v>US Natural Gas Physical</v>
      </c>
      <c r="B3504" s="191" t="str">
        <f aca="false">IF((LEFT(N3504,2)="US"),"US","")</f>
        <v>US</v>
      </c>
      <c r="C3504" s="191" t="str">
        <f aca="false">M3504</f>
        <v>Natural Gas</v>
      </c>
      <c r="D3504" s="191" t="str">
        <f aca="false">IF(ISNUMBER(FIND("Phy",N3504))=TRUE(),"Physical","Financial")</f>
        <v>Physical</v>
      </c>
      <c r="E3504" s="191" t="n">
        <f aca="false">IF(VLOOKUP(S3504,'DD-Lookup'!$J$6:$L$50,3,FALSE())="Monthly",(YEAR(AC3504)-YEAR(AB3504))*12+MONTH(AC3504)-MONTH(AB3504)+1,(AC3504-AB3504+1))</f>
        <v>1</v>
      </c>
      <c r="F3504" s="220" t="n">
        <f aca="false">E3504*SUM(P3504:Q3504)</f>
        <v>10000</v>
      </c>
      <c r="G3504" s="196" t="n">
        <v>1248386</v>
      </c>
      <c r="H3504" s="197" t="n">
        <v>37026.4227893519</v>
      </c>
      <c r="I3504" s="0" t="s">
        <v>1228</v>
      </c>
      <c r="M3504" s="0" t="s">
        <v>927</v>
      </c>
      <c r="N3504" s="0" t="s">
        <v>1371</v>
      </c>
      <c r="O3504" s="0" t="s">
        <v>1566</v>
      </c>
      <c r="Q3504" s="198" t="n">
        <v>10000</v>
      </c>
      <c r="S3504" s="0" t="s">
        <v>1343</v>
      </c>
      <c r="T3504" s="0" t="s">
        <v>772</v>
      </c>
      <c r="U3504" s="200" t="n">
        <v>4.475</v>
      </c>
      <c r="V3504" s="0" t="s">
        <v>2924</v>
      </c>
      <c r="W3504" s="0" t="s">
        <v>1567</v>
      </c>
      <c r="X3504" s="0" t="s">
        <v>1568</v>
      </c>
      <c r="Y3504" s="0" t="s">
        <v>1376</v>
      </c>
      <c r="Z3504" s="0" t="s">
        <v>573</v>
      </c>
      <c r="AA3504" s="0" t="n">
        <v>790658</v>
      </c>
      <c r="AB3504" s="197" t="n">
        <v>37027.875</v>
      </c>
      <c r="AC3504" s="197" t="n">
        <v>37027.875</v>
      </c>
    </row>
    <row r="3505" customFormat="false" ht="12.75" hidden="false" customHeight="false" outlineLevel="0" collapsed="false">
      <c r="A3505" s="191" t="str">
        <f aca="false">B3505&amp;" "&amp;C3505&amp;" "&amp;D3505</f>
        <v>US Natural Gas Physical</v>
      </c>
      <c r="B3505" s="191" t="str">
        <f aca="false">IF((LEFT(N3505,2)="US"),"US","")</f>
        <v>US</v>
      </c>
      <c r="C3505" s="191" t="str">
        <f aca="false">M3505</f>
        <v>Natural Gas</v>
      </c>
      <c r="D3505" s="191" t="str">
        <f aca="false">IF(ISNUMBER(FIND("Phy",N3505))=TRUE(),"Physical","Financial")</f>
        <v>Physical</v>
      </c>
      <c r="E3505" s="191" t="n">
        <f aca="false">IF(VLOOKUP(S3505,'DD-Lookup'!$J$6:$L$50,3,FALSE())="Monthly",(YEAR(AC3505)-YEAR(AB3505))*12+MONTH(AC3505)-MONTH(AB3505)+1,(AC3505-AB3505+1))</f>
        <v>1</v>
      </c>
      <c r="F3505" s="220" t="n">
        <f aca="false">E3505*SUM(P3505:Q3505)</f>
        <v>3000</v>
      </c>
      <c r="G3505" s="196" t="n">
        <v>1248387</v>
      </c>
      <c r="H3505" s="197" t="n">
        <v>37026.4229513889</v>
      </c>
      <c r="I3505" s="0" t="s">
        <v>2400</v>
      </c>
      <c r="M3505" s="0" t="s">
        <v>927</v>
      </c>
      <c r="N3505" s="0" t="s">
        <v>1371</v>
      </c>
      <c r="O3505" s="0" t="s">
        <v>1696</v>
      </c>
      <c r="P3505" s="198" t="n">
        <v>3000</v>
      </c>
      <c r="S3505" s="0" t="s">
        <v>1343</v>
      </c>
      <c r="T3505" s="0" t="s">
        <v>772</v>
      </c>
      <c r="U3505" s="200" t="n">
        <v>4.425</v>
      </c>
      <c r="V3505" s="0" t="s">
        <v>2401</v>
      </c>
      <c r="W3505" s="0" t="s">
        <v>1567</v>
      </c>
      <c r="X3505" s="0" t="s">
        <v>1683</v>
      </c>
      <c r="Y3505" s="0" t="s">
        <v>1376</v>
      </c>
      <c r="Z3505" s="0" t="s">
        <v>573</v>
      </c>
      <c r="AA3505" s="0" t="n">
        <v>790659</v>
      </c>
      <c r="AB3505" s="197" t="n">
        <v>37027.875</v>
      </c>
      <c r="AC3505" s="197" t="n">
        <v>37027.875</v>
      </c>
    </row>
    <row r="3506" customFormat="false" ht="12.75" hidden="false" customHeight="false" outlineLevel="0" collapsed="false">
      <c r="A3506" s="191" t="str">
        <f aca="false">B3506&amp;" "&amp;C3506&amp;" "&amp;D3506</f>
        <v> Oil Products Financial</v>
      </c>
      <c r="B3506" s="191" t="str">
        <f aca="false">IF((LEFT(N3506,2)="US"),"US","")</f>
        <v/>
      </c>
      <c r="C3506" s="191" t="str">
        <f aca="false">M3506</f>
        <v>Oil Products</v>
      </c>
      <c r="D3506" s="191" t="str">
        <f aca="false">IF(ISNUMBER(FIND("Phy",N3506))=TRUE(),"Physical","Financial")</f>
        <v>Financial</v>
      </c>
      <c r="E3506" s="191" t="n">
        <f aca="false">IF(VLOOKUP(S3506,'DD-Lookup'!$J$6:$L$50,3,FALSE())="Monthly",(YEAR(AC3506)-YEAR(AB3506))*12+MONTH(AC3506)-MONTH(AB3506)+1,(AC3506-AB3506+1))</f>
        <v>3</v>
      </c>
      <c r="F3506" s="220" t="n">
        <f aca="false">E3506*SUM(P3506:Q3506)</f>
        <v>15000</v>
      </c>
      <c r="G3506" s="196" t="n">
        <v>1248388</v>
      </c>
      <c r="H3506" s="197" t="n">
        <v>37026.4232523148</v>
      </c>
      <c r="I3506" s="0" t="s">
        <v>1171</v>
      </c>
      <c r="M3506" s="0" t="s">
        <v>886</v>
      </c>
      <c r="N3506" s="0" t="s">
        <v>3181</v>
      </c>
      <c r="O3506" s="0" t="s">
        <v>3182</v>
      </c>
      <c r="Q3506" s="198" t="n">
        <v>5000</v>
      </c>
      <c r="S3506" s="0" t="s">
        <v>1140</v>
      </c>
      <c r="T3506" s="0" t="s">
        <v>772</v>
      </c>
      <c r="U3506" s="200" t="n">
        <v>3.87</v>
      </c>
      <c r="V3506" s="0" t="s">
        <v>3183</v>
      </c>
      <c r="W3506" s="0" t="s">
        <v>1176</v>
      </c>
      <c r="X3506" s="0" t="s">
        <v>1177</v>
      </c>
      <c r="Y3506" s="0" t="s">
        <v>893</v>
      </c>
      <c r="Z3506" s="0" t="s">
        <v>1033</v>
      </c>
      <c r="AA3506" s="0" t="s">
        <v>3185</v>
      </c>
      <c r="AB3506" s="197" t="n">
        <v>37073</v>
      </c>
      <c r="AC3506" s="197" t="n">
        <v>37164</v>
      </c>
    </row>
    <row r="3507" customFormat="false" ht="12.75" hidden="false" customHeight="false" outlineLevel="0" collapsed="false">
      <c r="A3507" s="191" t="str">
        <f aca="false">B3507&amp;" "&amp;C3507&amp;" "&amp;D3507</f>
        <v> Oil Products Financial</v>
      </c>
      <c r="B3507" s="191" t="str">
        <f aca="false">IF((LEFT(N3507,2)="US"),"US","")</f>
        <v/>
      </c>
      <c r="C3507" s="191" t="str">
        <f aca="false">M3507</f>
        <v>Oil Products</v>
      </c>
      <c r="D3507" s="191" t="str">
        <f aca="false">IF(ISNUMBER(FIND("Phy",N3507))=TRUE(),"Physical","Financial")</f>
        <v>Financial</v>
      </c>
      <c r="E3507" s="191" t="n">
        <f aca="false">IF(VLOOKUP(S3507,'DD-Lookup'!$J$6:$L$50,3,FALSE())="Monthly",(YEAR(AC3507)-YEAR(AB3507))*12+MONTH(AC3507)-MONTH(AB3507)+1,(AC3507-AB3507+1))</f>
        <v>30</v>
      </c>
      <c r="F3507" s="220" t="n">
        <f aca="false">E3507*SUM(P3507:Q3507)</f>
        <v>150000</v>
      </c>
      <c r="G3507" s="196" t="n">
        <v>1248389</v>
      </c>
      <c r="H3507" s="197" t="n">
        <v>37026.4234722222</v>
      </c>
      <c r="I3507" s="0" t="s">
        <v>1171</v>
      </c>
      <c r="M3507" s="0" t="s">
        <v>886</v>
      </c>
      <c r="N3507" s="0" t="s">
        <v>1172</v>
      </c>
      <c r="O3507" s="0" t="s">
        <v>1173</v>
      </c>
      <c r="Q3507" s="198" t="n">
        <v>5000</v>
      </c>
      <c r="S3507" s="0" t="s">
        <v>1174</v>
      </c>
      <c r="T3507" s="0" t="s">
        <v>772</v>
      </c>
      <c r="U3507" s="200" t="n">
        <v>229.25</v>
      </c>
      <c r="V3507" s="0" t="s">
        <v>1175</v>
      </c>
      <c r="W3507" s="0" t="s">
        <v>1176</v>
      </c>
      <c r="X3507" s="0" t="s">
        <v>1177</v>
      </c>
      <c r="Y3507" s="0" t="s">
        <v>893</v>
      </c>
      <c r="Z3507" s="0" t="s">
        <v>1033</v>
      </c>
      <c r="AA3507" s="0" t="s">
        <v>3186</v>
      </c>
      <c r="AB3507" s="197" t="n">
        <v>37043</v>
      </c>
      <c r="AC3507" s="197" t="n">
        <v>37072</v>
      </c>
    </row>
    <row r="3508" customFormat="false" ht="12.75" hidden="false" customHeight="false" outlineLevel="0" collapsed="false">
      <c r="A3508" s="191" t="str">
        <f aca="false">B3508&amp;" "&amp;C3508&amp;" "&amp;D3508</f>
        <v> Oil Products Financial</v>
      </c>
      <c r="B3508" s="191" t="str">
        <f aca="false">IF((LEFT(N3508,2)="US"),"US","")</f>
        <v/>
      </c>
      <c r="C3508" s="191" t="str">
        <f aca="false">M3508</f>
        <v>Oil Products</v>
      </c>
      <c r="D3508" s="191" t="str">
        <f aca="false">IF(ISNUMBER(FIND("Phy",N3508))=TRUE(),"Physical","Financial")</f>
        <v>Financial</v>
      </c>
      <c r="E3508" s="191" t="n">
        <f aca="false">IF(VLOOKUP(S3508,'DD-Lookup'!$J$6:$L$50,3,FALSE())="Monthly",(YEAR(AC3508)-YEAR(AB3508))*12+MONTH(AC3508)-MONTH(AB3508)+1,(AC3508-AB3508+1))</f>
        <v>3</v>
      </c>
      <c r="F3508" s="220" t="n">
        <f aca="false">E3508*SUM(P3508:Q3508)</f>
        <v>15000</v>
      </c>
      <c r="G3508" s="196" t="n">
        <v>1248390</v>
      </c>
      <c r="H3508" s="197" t="n">
        <v>37026.4235069445</v>
      </c>
      <c r="I3508" s="0" t="s">
        <v>1171</v>
      </c>
      <c r="M3508" s="0" t="s">
        <v>886</v>
      </c>
      <c r="N3508" s="0" t="s">
        <v>3181</v>
      </c>
      <c r="O3508" s="0" t="s">
        <v>3182</v>
      </c>
      <c r="Q3508" s="198" t="n">
        <v>5000</v>
      </c>
      <c r="S3508" s="0" t="s">
        <v>1140</v>
      </c>
      <c r="T3508" s="0" t="s">
        <v>772</v>
      </c>
      <c r="U3508" s="200" t="n">
        <v>3.88</v>
      </c>
      <c r="V3508" s="0" t="s">
        <v>3183</v>
      </c>
      <c r="W3508" s="0" t="s">
        <v>1176</v>
      </c>
      <c r="X3508" s="0" t="s">
        <v>1177</v>
      </c>
      <c r="Y3508" s="0" t="s">
        <v>893</v>
      </c>
      <c r="Z3508" s="0" t="s">
        <v>1033</v>
      </c>
      <c r="AA3508" s="0" t="s">
        <v>3187</v>
      </c>
      <c r="AB3508" s="197" t="n">
        <v>37073</v>
      </c>
      <c r="AC3508" s="197" t="n">
        <v>37164</v>
      </c>
    </row>
    <row r="3509" customFormat="false" ht="12.75" hidden="false" customHeight="false" outlineLevel="0" collapsed="false">
      <c r="A3509" s="191" t="str">
        <f aca="false">B3509&amp;" "&amp;C3509&amp;" "&amp;D3509</f>
        <v>US Crude Physical</v>
      </c>
      <c r="B3509" s="191" t="str">
        <f aca="false">IF((LEFT(N3509,2)="US"),"US","")</f>
        <v>US</v>
      </c>
      <c r="C3509" s="191" t="str">
        <f aca="false">M3509</f>
        <v>Crude</v>
      </c>
      <c r="D3509" s="191" t="str">
        <f aca="false">IF(ISNUMBER(FIND("Phy",N3509))=TRUE(),"Physical","Financial")</f>
        <v>Physical</v>
      </c>
      <c r="E3509" s="191" t="n">
        <f aca="false">IF(VLOOKUP(S3509,'DD-Lookup'!$J$6:$L$50,3,FALSE())="Monthly",(YEAR(AC3509)-YEAR(AB3509))*12+MONTH(AC3509)-MONTH(AB3509)+1,(AC3509-AB3509+1))</f>
        <v>30</v>
      </c>
      <c r="F3509" s="220" t="n">
        <f aca="false">E3509*SUM(P3509:Q3509)</f>
        <v>60000</v>
      </c>
      <c r="G3509" s="196" t="n">
        <v>1248391</v>
      </c>
      <c r="H3509" s="197" t="n">
        <v>37026.4241550926</v>
      </c>
      <c r="I3509" s="0" t="s">
        <v>1606</v>
      </c>
      <c r="M3509" s="0" t="s">
        <v>60</v>
      </c>
      <c r="N3509" s="0" t="s">
        <v>2558</v>
      </c>
      <c r="O3509" s="0" t="s">
        <v>2559</v>
      </c>
      <c r="Q3509" s="198" t="n">
        <v>2000</v>
      </c>
      <c r="S3509" s="0" t="s">
        <v>2560</v>
      </c>
      <c r="T3509" s="0" t="s">
        <v>772</v>
      </c>
      <c r="U3509" s="200" t="n">
        <v>2.79</v>
      </c>
      <c r="V3509" s="0" t="s">
        <v>2349</v>
      </c>
      <c r="W3509" s="0" t="s">
        <v>2492</v>
      </c>
      <c r="X3509" s="0" t="s">
        <v>2562</v>
      </c>
      <c r="Y3509" s="0" t="s">
        <v>893</v>
      </c>
      <c r="Z3509" s="0" t="s">
        <v>2563</v>
      </c>
      <c r="AA3509" s="0" t="s">
        <v>3188</v>
      </c>
      <c r="AB3509" s="197" t="n">
        <v>37043.875</v>
      </c>
      <c r="AC3509" s="197" t="n">
        <v>37072.875</v>
      </c>
    </row>
    <row r="3510" customFormat="false" ht="12.75" hidden="false" customHeight="false" outlineLevel="0" collapsed="false">
      <c r="A3510" s="191" t="str">
        <f aca="false">B3510&amp;" "&amp;C3510&amp;" "&amp;D3510</f>
        <v>US Natural Gas Physical</v>
      </c>
      <c r="B3510" s="191" t="str">
        <f aca="false">IF((LEFT(N3510,2)="US"),"US","")</f>
        <v>US</v>
      </c>
      <c r="C3510" s="191" t="str">
        <f aca="false">M3510</f>
        <v>Natural Gas</v>
      </c>
      <c r="D3510" s="191" t="str">
        <f aca="false">IF(ISNUMBER(FIND("Phy",N3510))=TRUE(),"Physical","Financial")</f>
        <v>Physical</v>
      </c>
      <c r="E3510" s="191" t="n">
        <f aca="false">IF(VLOOKUP(S3510,'DD-Lookup'!$J$6:$L$50,3,FALSE())="Monthly",(YEAR(AC3510)-YEAR(AB3510))*12+MONTH(AC3510)-MONTH(AB3510)+1,(AC3510-AB3510+1))</f>
        <v>1</v>
      </c>
      <c r="F3510" s="220" t="n">
        <f aca="false">E3510*SUM(P3510:Q3510)</f>
        <v>5000</v>
      </c>
      <c r="G3510" s="196" t="n">
        <v>1248392</v>
      </c>
      <c r="H3510" s="197" t="n">
        <v>37026.4243634259</v>
      </c>
      <c r="I3510" s="0" t="s">
        <v>1523</v>
      </c>
      <c r="M3510" s="0" t="s">
        <v>927</v>
      </c>
      <c r="N3510" s="0" t="s">
        <v>1371</v>
      </c>
      <c r="O3510" s="0" t="s">
        <v>1503</v>
      </c>
      <c r="P3510" s="198" t="n">
        <v>5000</v>
      </c>
      <c r="S3510" s="0" t="s">
        <v>1343</v>
      </c>
      <c r="T3510" s="0" t="s">
        <v>772</v>
      </c>
      <c r="U3510" s="200" t="n">
        <v>4.685</v>
      </c>
      <c r="V3510" s="0" t="s">
        <v>1524</v>
      </c>
      <c r="W3510" s="0" t="s">
        <v>1504</v>
      </c>
      <c r="X3510" s="0" t="s">
        <v>1505</v>
      </c>
      <c r="Y3510" s="0" t="s">
        <v>1376</v>
      </c>
      <c r="Z3510" s="0" t="s">
        <v>573</v>
      </c>
      <c r="AA3510" s="0" t="n">
        <v>790662</v>
      </c>
      <c r="AB3510" s="197" t="n">
        <v>37027.875</v>
      </c>
      <c r="AC3510" s="197" t="n">
        <v>37027.875</v>
      </c>
    </row>
    <row r="3511" customFormat="false" ht="12.75" hidden="false" customHeight="false" outlineLevel="0" collapsed="false">
      <c r="A3511" s="191" t="str">
        <f aca="false">B3511&amp;" "&amp;C3511&amp;" "&amp;D3511</f>
        <v>US Natural Gas Physical</v>
      </c>
      <c r="B3511" s="191" t="str">
        <f aca="false">IF((LEFT(N3511,2)="US"),"US","")</f>
        <v>US</v>
      </c>
      <c r="C3511" s="191" t="str">
        <f aca="false">M3511</f>
        <v>Natural Gas</v>
      </c>
      <c r="D3511" s="191" t="str">
        <f aca="false">IF(ISNUMBER(FIND("Phy",N3511))=TRUE(),"Physical","Financial")</f>
        <v>Physical</v>
      </c>
      <c r="E3511" s="191" t="n">
        <f aca="false">IF(VLOOKUP(S3511,'DD-Lookup'!$J$6:$L$50,3,FALSE())="Monthly",(YEAR(AC3511)-YEAR(AB3511))*12+MONTH(AC3511)-MONTH(AB3511)+1,(AC3511-AB3511+1))</f>
        <v>1</v>
      </c>
      <c r="F3511" s="220" t="n">
        <f aca="false">E3511*SUM(P3511:Q3511)</f>
        <v>10000</v>
      </c>
      <c r="G3511" s="196" t="n">
        <v>1248393</v>
      </c>
      <c r="H3511" s="197" t="n">
        <v>37026.4245833333</v>
      </c>
      <c r="I3511" s="0" t="s">
        <v>1976</v>
      </c>
      <c r="M3511" s="0" t="s">
        <v>927</v>
      </c>
      <c r="N3511" s="0" t="s">
        <v>1371</v>
      </c>
      <c r="O3511" s="0" t="s">
        <v>1553</v>
      </c>
      <c r="Q3511" s="198" t="n">
        <v>10000</v>
      </c>
      <c r="S3511" s="0" t="s">
        <v>1343</v>
      </c>
      <c r="T3511" s="0" t="s">
        <v>772</v>
      </c>
      <c r="U3511" s="200" t="n">
        <v>4.475</v>
      </c>
      <c r="V3511" s="0" t="s">
        <v>2257</v>
      </c>
      <c r="W3511" s="0" t="s">
        <v>1555</v>
      </c>
      <c r="X3511" s="0" t="s">
        <v>1556</v>
      </c>
      <c r="Y3511" s="0" t="s">
        <v>1376</v>
      </c>
      <c r="Z3511" s="0" t="s">
        <v>573</v>
      </c>
      <c r="AA3511" s="0" t="n">
        <v>790663</v>
      </c>
      <c r="AB3511" s="197" t="n">
        <v>37027.875</v>
      </c>
      <c r="AC3511" s="197" t="n">
        <v>37027.875</v>
      </c>
    </row>
    <row r="3512" customFormat="false" ht="12.75" hidden="false" customHeight="false" outlineLevel="0" collapsed="false">
      <c r="A3512" s="191" t="str">
        <f aca="false">B3512&amp;" "&amp;C3512&amp;" "&amp;D3512</f>
        <v>US Crude Physical</v>
      </c>
      <c r="B3512" s="191" t="str">
        <f aca="false">IF((LEFT(N3512,2)="US"),"US","")</f>
        <v>US</v>
      </c>
      <c r="C3512" s="191" t="str">
        <f aca="false">M3512</f>
        <v>Crude</v>
      </c>
      <c r="D3512" s="191" t="str">
        <f aca="false">IF(ISNUMBER(FIND("Phy",N3512))=TRUE(),"Physical","Financial")</f>
        <v>Physical</v>
      </c>
      <c r="E3512" s="191" t="n">
        <f aca="false">IF(VLOOKUP(S3512,'DD-Lookup'!$J$6:$L$50,3,FALSE())="Monthly",(YEAR(AC3512)-YEAR(AB3512))*12+MONTH(AC3512)-MONTH(AB3512)+1,(AC3512-AB3512+1))</f>
        <v>31</v>
      </c>
      <c r="F3512" s="220" t="n">
        <f aca="false">E3512*SUM(P3512:Q3512)</f>
        <v>124000</v>
      </c>
      <c r="G3512" s="196" t="n">
        <v>1248394</v>
      </c>
      <c r="H3512" s="197" t="n">
        <v>37026.4246296296</v>
      </c>
      <c r="I3512" s="0" t="s">
        <v>1340</v>
      </c>
      <c r="M3512" s="0" t="s">
        <v>60</v>
      </c>
      <c r="N3512" s="0" t="s">
        <v>2558</v>
      </c>
      <c r="O3512" s="0" t="s">
        <v>3189</v>
      </c>
      <c r="Q3512" s="198" t="n">
        <v>4000</v>
      </c>
      <c r="S3512" s="0" t="s">
        <v>2560</v>
      </c>
      <c r="T3512" s="0" t="s">
        <v>772</v>
      </c>
      <c r="U3512" s="200" t="n">
        <v>3.22</v>
      </c>
      <c r="V3512" s="0" t="s">
        <v>2361</v>
      </c>
      <c r="W3512" s="0" t="s">
        <v>2492</v>
      </c>
      <c r="X3512" s="0" t="s">
        <v>2562</v>
      </c>
      <c r="Y3512" s="0" t="s">
        <v>893</v>
      </c>
      <c r="Z3512" s="0" t="s">
        <v>2563</v>
      </c>
      <c r="AA3512" s="0" t="s">
        <v>3190</v>
      </c>
      <c r="AB3512" s="197" t="n">
        <v>37073.875</v>
      </c>
      <c r="AC3512" s="197" t="n">
        <v>37103.875</v>
      </c>
    </row>
    <row r="3513" customFormat="false" ht="12.75" hidden="false" customHeight="false" outlineLevel="0" collapsed="false">
      <c r="A3513" s="191" t="str">
        <f aca="false">B3513&amp;" "&amp;C3513&amp;" "&amp;D3513</f>
        <v> Natural Gas Physical</v>
      </c>
      <c r="B3513" s="191" t="str">
        <f aca="false">IF((LEFT(N3513,2)="US"),"US","")</f>
        <v/>
      </c>
      <c r="C3513" s="191" t="str">
        <f aca="false">M3513</f>
        <v>Natural Gas</v>
      </c>
      <c r="D3513" s="191" t="str">
        <f aca="false">IF(ISNUMBER(FIND("Phy",N3513))=TRUE(),"Physical","Financial")</f>
        <v>Physical</v>
      </c>
      <c r="E3513" s="191" t="n">
        <f aca="false">IF(VLOOKUP(S3513,'DD-Lookup'!$J$6:$L$50,3,FALSE())="Monthly",(YEAR(AC3513)-YEAR(AB3513))*12+MONTH(AC3513)-MONTH(AB3513)+1,(AC3513-AB3513+1))</f>
        <v>1</v>
      </c>
      <c r="F3513" s="220" t="n">
        <f aca="false">E3513*SUM(P3513:Q3513)</f>
        <v>10000</v>
      </c>
      <c r="G3513" s="196" t="n">
        <v>1248395</v>
      </c>
      <c r="H3513" s="197" t="n">
        <v>37026.4247222222</v>
      </c>
      <c r="I3513" s="0" t="s">
        <v>1485</v>
      </c>
      <c r="M3513" s="0" t="s">
        <v>927</v>
      </c>
      <c r="N3513" s="0" t="s">
        <v>1719</v>
      </c>
      <c r="O3513" s="0" t="s">
        <v>1720</v>
      </c>
      <c r="P3513" s="198" t="n">
        <v>10000</v>
      </c>
      <c r="S3513" s="0" t="s">
        <v>327</v>
      </c>
      <c r="T3513" s="0" t="s">
        <v>1721</v>
      </c>
      <c r="U3513" s="200" t="n">
        <v>6.04</v>
      </c>
      <c r="V3513" s="0" t="s">
        <v>1722</v>
      </c>
      <c r="W3513" s="0" t="s">
        <v>1723</v>
      </c>
      <c r="X3513" s="0" t="s">
        <v>1724</v>
      </c>
      <c r="Y3513" s="0" t="s">
        <v>1376</v>
      </c>
      <c r="Z3513" s="0" t="s">
        <v>646</v>
      </c>
      <c r="AA3513" s="0" t="n">
        <v>790664</v>
      </c>
      <c r="AB3513" s="197" t="n">
        <v>37026.875</v>
      </c>
      <c r="AC3513" s="197" t="n">
        <v>37026.875</v>
      </c>
    </row>
    <row r="3514" customFormat="false" ht="12.75" hidden="false" customHeight="false" outlineLevel="0" collapsed="false">
      <c r="A3514" s="191" t="str">
        <f aca="false">B3514&amp;" "&amp;C3514&amp;" "&amp;D3514</f>
        <v>US Power Physical</v>
      </c>
      <c r="B3514" s="191" t="str">
        <f aca="false">IF((LEFT(N3514,2)="US"),"US","")</f>
        <v>US</v>
      </c>
      <c r="C3514" s="191" t="str">
        <f aca="false">M3514</f>
        <v>Power</v>
      </c>
      <c r="D3514" s="191" t="str">
        <f aca="false">IF(ISNUMBER(FIND("Phy",N3514))=TRUE(),"Physical","Financial")</f>
        <v>Physical</v>
      </c>
      <c r="E3514" s="191" t="n">
        <f aca="false">IF(VLOOKUP(S3514,'DD-Lookup'!$J$6:$L$50,3,FALSE())="Monthly",(YEAR(AC3514)-YEAR(AB3514))*12+MONTH(AC3514)-MONTH(AB3514)+1,(AC3514-AB3514+1))</f>
        <v>2</v>
      </c>
      <c r="F3514" s="220" t="n">
        <f aca="false">E3514*SUM(P3514:Q3514)</f>
        <v>100</v>
      </c>
      <c r="G3514" s="196" t="n">
        <v>1248396</v>
      </c>
      <c r="H3514" s="197" t="n">
        <v>37026.4247453704</v>
      </c>
      <c r="I3514" s="0" t="s">
        <v>1245</v>
      </c>
      <c r="M3514" s="0" t="s">
        <v>72</v>
      </c>
      <c r="N3514" s="0" t="s">
        <v>1190</v>
      </c>
      <c r="O3514" s="0" t="s">
        <v>1605</v>
      </c>
      <c r="P3514" s="198" t="n">
        <v>50</v>
      </c>
      <c r="S3514" s="0" t="s">
        <v>781</v>
      </c>
      <c r="T3514" s="0" t="s">
        <v>772</v>
      </c>
      <c r="U3514" s="200" t="n">
        <v>43</v>
      </c>
      <c r="V3514" s="0" t="s">
        <v>1560</v>
      </c>
      <c r="W3514" s="0" t="s">
        <v>1202</v>
      </c>
      <c r="X3514" s="0" t="s">
        <v>1203</v>
      </c>
      <c r="Y3514" s="0" t="s">
        <v>1167</v>
      </c>
      <c r="Z3514" s="0" t="s">
        <v>628</v>
      </c>
      <c r="AA3514" s="0" t="n">
        <v>611358.1</v>
      </c>
      <c r="AB3514" s="197" t="n">
        <v>37028.875</v>
      </c>
      <c r="AC3514" s="197" t="n">
        <v>37029.875</v>
      </c>
    </row>
    <row r="3515" customFormat="false" ht="12.75" hidden="false" customHeight="false" outlineLevel="0" collapsed="false">
      <c r="A3515" s="191" t="str">
        <f aca="false">B3515&amp;" "&amp;C3515&amp;" "&amp;D3515</f>
        <v>US Natural Gas Physical</v>
      </c>
      <c r="B3515" s="191" t="str">
        <f aca="false">IF((LEFT(N3515,2)="US"),"US","")</f>
        <v>US</v>
      </c>
      <c r="C3515" s="191" t="str">
        <f aca="false">M3515</f>
        <v>Natural Gas</v>
      </c>
      <c r="D3515" s="191" t="str">
        <f aca="false">IF(ISNUMBER(FIND("Phy",N3515))=TRUE(),"Physical","Financial")</f>
        <v>Physical</v>
      </c>
      <c r="E3515" s="191" t="n">
        <f aca="false">IF(VLOOKUP(S3515,'DD-Lookup'!$J$6:$L$50,3,FALSE())="Monthly",(YEAR(AC3515)-YEAR(AB3515))*12+MONTH(AC3515)-MONTH(AB3515)+1,(AC3515-AB3515+1))</f>
        <v>1</v>
      </c>
      <c r="F3515" s="220" t="n">
        <f aca="false">E3515*SUM(P3515:Q3515)</f>
        <v>5000</v>
      </c>
      <c r="G3515" s="196" t="n">
        <v>1248397</v>
      </c>
      <c r="H3515" s="197" t="n">
        <v>37026.4249884259</v>
      </c>
      <c r="I3515" s="0" t="s">
        <v>1523</v>
      </c>
      <c r="M3515" s="0" t="s">
        <v>927</v>
      </c>
      <c r="N3515" s="0" t="s">
        <v>1371</v>
      </c>
      <c r="O3515" s="0" t="s">
        <v>1503</v>
      </c>
      <c r="P3515" s="198" t="n">
        <v>5000</v>
      </c>
      <c r="S3515" s="0" t="s">
        <v>1343</v>
      </c>
      <c r="T3515" s="0" t="s">
        <v>772</v>
      </c>
      <c r="U3515" s="200" t="n">
        <v>4.68</v>
      </c>
      <c r="V3515" s="0" t="s">
        <v>1524</v>
      </c>
      <c r="W3515" s="0" t="s">
        <v>1504</v>
      </c>
      <c r="X3515" s="0" t="s">
        <v>1505</v>
      </c>
      <c r="Y3515" s="0" t="s">
        <v>1376</v>
      </c>
      <c r="Z3515" s="0" t="s">
        <v>573</v>
      </c>
      <c r="AA3515" s="0" t="n">
        <v>790665</v>
      </c>
      <c r="AB3515" s="197" t="n">
        <v>37027.875</v>
      </c>
      <c r="AC3515" s="197" t="n">
        <v>37027.875</v>
      </c>
    </row>
    <row r="3516" customFormat="false" ht="12.75" hidden="false" customHeight="false" outlineLevel="0" collapsed="false">
      <c r="A3516" s="191" t="str">
        <f aca="false">B3516&amp;" "&amp;C3516&amp;" "&amp;D3516</f>
        <v>US Natural Gas Physical</v>
      </c>
      <c r="B3516" s="191" t="str">
        <f aca="false">IF((LEFT(N3516,2)="US"),"US","")</f>
        <v>US</v>
      </c>
      <c r="C3516" s="191" t="str">
        <f aca="false">M3516</f>
        <v>Natural Gas</v>
      </c>
      <c r="D3516" s="191" t="str">
        <f aca="false">IF(ISNUMBER(FIND("Phy",N3516))=TRUE(),"Physical","Financial")</f>
        <v>Physical</v>
      </c>
      <c r="E3516" s="191" t="n">
        <f aca="false">IF(VLOOKUP(S3516,'DD-Lookup'!$J$6:$L$50,3,FALSE())="Monthly",(YEAR(AC3516)-YEAR(AB3516))*12+MONTH(AC3516)-MONTH(AB3516)+1,(AC3516-AB3516+1))</f>
        <v>1</v>
      </c>
      <c r="F3516" s="220" t="n">
        <f aca="false">E3516*SUM(P3516:Q3516)</f>
        <v>2500</v>
      </c>
      <c r="G3516" s="196" t="n">
        <v>1248398</v>
      </c>
      <c r="H3516" s="197" t="n">
        <v>37026.4252546296</v>
      </c>
      <c r="I3516" s="0" t="s">
        <v>1569</v>
      </c>
      <c r="M3516" s="0" t="s">
        <v>927</v>
      </c>
      <c r="N3516" s="0" t="s">
        <v>1371</v>
      </c>
      <c r="O3516" s="0" t="s">
        <v>1902</v>
      </c>
      <c r="Q3516" s="198" t="n">
        <v>2500</v>
      </c>
      <c r="S3516" s="0" t="s">
        <v>1343</v>
      </c>
      <c r="T3516" s="0" t="s">
        <v>772</v>
      </c>
      <c r="U3516" s="200" t="n">
        <v>4.33</v>
      </c>
      <c r="V3516" s="0" t="s">
        <v>1570</v>
      </c>
      <c r="W3516" s="0" t="s">
        <v>1682</v>
      </c>
      <c r="X3516" s="0" t="s">
        <v>1683</v>
      </c>
      <c r="Y3516" s="0" t="s">
        <v>1376</v>
      </c>
      <c r="Z3516" s="0" t="s">
        <v>573</v>
      </c>
      <c r="AA3516" s="0" t="n">
        <v>790666</v>
      </c>
      <c r="AB3516" s="197" t="n">
        <v>37027.875</v>
      </c>
      <c r="AC3516" s="197" t="n">
        <v>37027.875</v>
      </c>
    </row>
    <row r="3517" customFormat="false" ht="12.75" hidden="false" customHeight="false" outlineLevel="0" collapsed="false">
      <c r="A3517" s="191" t="str">
        <f aca="false">B3517&amp;" "&amp;C3517&amp;" "&amp;D3517</f>
        <v>US Natural Gas Physical</v>
      </c>
      <c r="B3517" s="191" t="str">
        <f aca="false">IF((LEFT(N3517,2)="US"),"US","")</f>
        <v>US</v>
      </c>
      <c r="C3517" s="191" t="str">
        <f aca="false">M3517</f>
        <v>Natural Gas</v>
      </c>
      <c r="D3517" s="191" t="str">
        <f aca="false">IF(ISNUMBER(FIND("Phy",N3517))=TRUE(),"Physical","Financial")</f>
        <v>Physical</v>
      </c>
      <c r="E3517" s="191" t="n">
        <f aca="false">IF(VLOOKUP(S3517,'DD-Lookup'!$J$6:$L$50,3,FALSE())="Monthly",(YEAR(AC3517)-YEAR(AB3517))*12+MONTH(AC3517)-MONTH(AB3517)+1,(AC3517-AB3517+1))</f>
        <v>1</v>
      </c>
      <c r="F3517" s="220" t="n">
        <f aca="false">E3517*SUM(P3517:Q3517)</f>
        <v>4709</v>
      </c>
      <c r="G3517" s="196" t="n">
        <v>1248399</v>
      </c>
      <c r="H3517" s="197" t="n">
        <v>37026.4253819444</v>
      </c>
      <c r="I3517" s="0" t="s">
        <v>1523</v>
      </c>
      <c r="M3517" s="0" t="s">
        <v>927</v>
      </c>
      <c r="N3517" s="0" t="s">
        <v>1371</v>
      </c>
      <c r="O3517" s="0" t="s">
        <v>1503</v>
      </c>
      <c r="P3517" s="198" t="n">
        <v>4709</v>
      </c>
      <c r="S3517" s="0" t="s">
        <v>1343</v>
      </c>
      <c r="T3517" s="0" t="s">
        <v>772</v>
      </c>
      <c r="U3517" s="200" t="n">
        <v>4.675</v>
      </c>
      <c r="V3517" s="0" t="s">
        <v>1524</v>
      </c>
      <c r="W3517" s="0" t="s">
        <v>1504</v>
      </c>
      <c r="X3517" s="0" t="s">
        <v>1505</v>
      </c>
      <c r="Y3517" s="0" t="s">
        <v>1376</v>
      </c>
      <c r="Z3517" s="0" t="s">
        <v>573</v>
      </c>
      <c r="AA3517" s="0" t="n">
        <v>790667</v>
      </c>
      <c r="AB3517" s="197" t="n">
        <v>37027.875</v>
      </c>
      <c r="AC3517" s="197" t="n">
        <v>37027.875</v>
      </c>
    </row>
    <row r="3518" customFormat="false" ht="12.75" hidden="false" customHeight="false" outlineLevel="0" collapsed="false">
      <c r="A3518" s="191" t="str">
        <f aca="false">B3518&amp;" "&amp;C3518&amp;" "&amp;D3518</f>
        <v>US Natural Gas Financial</v>
      </c>
      <c r="B3518" s="191" t="str">
        <f aca="false">IF((LEFT(N3518,2)="US"),"US","")</f>
        <v>US</v>
      </c>
      <c r="C3518" s="191" t="str">
        <f aca="false">M3518</f>
        <v>Natural Gas</v>
      </c>
      <c r="D3518" s="191" t="str">
        <f aca="false">IF(ISNUMBER(FIND("Phy",N3518))=TRUE(),"Physical","Financial")</f>
        <v>Financial</v>
      </c>
      <c r="E3518" s="191" t="n">
        <f aca="false">IF(VLOOKUP(S3518,'DD-Lookup'!$J$6:$L$50,3,FALSE())="Monthly",(YEAR(AC3518)-YEAR(AB3518))*12+MONTH(AC3518)-MONTH(AB3518)+1,(AC3518-AB3518+1))</f>
        <v>214</v>
      </c>
      <c r="F3518" s="220" t="n">
        <f aca="false">E3518*SUM(P3518:Q3518)</f>
        <v>1070000</v>
      </c>
      <c r="G3518" s="196" t="n">
        <v>1248400</v>
      </c>
      <c r="H3518" s="197" t="n">
        <v>37026.425474537</v>
      </c>
      <c r="I3518" s="0" t="s">
        <v>609</v>
      </c>
      <c r="M3518" s="0" t="s">
        <v>927</v>
      </c>
      <c r="N3518" s="0" t="s">
        <v>1399</v>
      </c>
      <c r="O3518" s="0" t="s">
        <v>3176</v>
      </c>
      <c r="Q3518" s="198" t="n">
        <v>5000</v>
      </c>
      <c r="S3518" s="0" t="s">
        <v>1343</v>
      </c>
      <c r="T3518" s="0" t="s">
        <v>772</v>
      </c>
      <c r="U3518" s="200" t="n">
        <v>-0.11</v>
      </c>
      <c r="V3518" s="0" t="s">
        <v>2104</v>
      </c>
      <c r="W3518" s="0" t="s">
        <v>1781</v>
      </c>
      <c r="X3518" s="0" t="s">
        <v>1782</v>
      </c>
      <c r="Y3518" s="0" t="s">
        <v>893</v>
      </c>
      <c r="Z3518" s="0" t="s">
        <v>573</v>
      </c>
      <c r="AA3518" s="0" t="s">
        <v>3191</v>
      </c>
      <c r="AB3518" s="197" t="n">
        <v>37347</v>
      </c>
      <c r="AC3518" s="197" t="n">
        <v>37560</v>
      </c>
      <c r="AD3518" s="0" t="n">
        <f aca="false">(AC3518-AB3518+1)*SUM(P3518:Q3518)</f>
        <v>1070000</v>
      </c>
    </row>
    <row r="3519" customFormat="false" ht="12.75" hidden="false" customHeight="false" outlineLevel="0" collapsed="false">
      <c r="A3519" s="191" t="str">
        <f aca="false">B3519&amp;" "&amp;C3519&amp;" "&amp;D3519</f>
        <v>US Natural Gas Physical</v>
      </c>
      <c r="B3519" s="191" t="str">
        <f aca="false">IF((LEFT(N3519,2)="US"),"US","")</f>
        <v>US</v>
      </c>
      <c r="C3519" s="191" t="str">
        <f aca="false">M3519</f>
        <v>Natural Gas</v>
      </c>
      <c r="D3519" s="191" t="str">
        <f aca="false">IF(ISNUMBER(FIND("Phy",N3519))=TRUE(),"Physical","Financial")</f>
        <v>Physical</v>
      </c>
      <c r="E3519" s="191" t="n">
        <f aca="false">IF(VLOOKUP(S3519,'DD-Lookup'!$J$6:$L$50,3,FALSE())="Monthly",(YEAR(AC3519)-YEAR(AB3519))*12+MONTH(AC3519)-MONTH(AB3519)+1,(AC3519-AB3519+1))</f>
        <v>1</v>
      </c>
      <c r="F3519" s="220" t="n">
        <f aca="false">E3519*SUM(P3519:Q3519)</f>
        <v>10000</v>
      </c>
      <c r="G3519" s="196" t="n">
        <v>1248401</v>
      </c>
      <c r="H3519" s="197" t="n">
        <v>37026.4256828704</v>
      </c>
      <c r="I3519" s="0" t="s">
        <v>2154</v>
      </c>
      <c r="M3519" s="0" t="s">
        <v>927</v>
      </c>
      <c r="N3519" s="0" t="s">
        <v>1371</v>
      </c>
      <c r="O3519" s="0" t="s">
        <v>1553</v>
      </c>
      <c r="Q3519" s="198" t="n">
        <v>10000</v>
      </c>
      <c r="S3519" s="0" t="s">
        <v>1343</v>
      </c>
      <c r="T3519" s="0" t="s">
        <v>772</v>
      </c>
      <c r="U3519" s="200" t="n">
        <v>4.48</v>
      </c>
      <c r="V3519" s="0" t="s">
        <v>2155</v>
      </c>
      <c r="W3519" s="0" t="s">
        <v>1555</v>
      </c>
      <c r="X3519" s="0" t="s">
        <v>1556</v>
      </c>
      <c r="Y3519" s="0" t="s">
        <v>1376</v>
      </c>
      <c r="Z3519" s="0" t="s">
        <v>573</v>
      </c>
      <c r="AA3519" s="0" t="n">
        <v>790668</v>
      </c>
      <c r="AB3519" s="197" t="n">
        <v>37027.875</v>
      </c>
      <c r="AC3519" s="197" t="n">
        <v>37027.875</v>
      </c>
    </row>
    <row r="3520" customFormat="false" ht="12.75" hidden="false" customHeight="false" outlineLevel="0" collapsed="false">
      <c r="A3520" s="191" t="str">
        <f aca="false">B3520&amp;" "&amp;C3520&amp;" "&amp;D3520</f>
        <v>US Natural Gas Financial</v>
      </c>
      <c r="B3520" s="191" t="str">
        <f aca="false">IF((LEFT(N3520,2)="US"),"US","")</f>
        <v>US</v>
      </c>
      <c r="C3520" s="191" t="str">
        <f aca="false">M3520</f>
        <v>Natural Gas</v>
      </c>
      <c r="D3520" s="191" t="str">
        <f aca="false">IF(ISNUMBER(FIND("Phy",N3520))=TRUE(),"Physical","Financial")</f>
        <v>Financial</v>
      </c>
      <c r="E3520" s="191" t="n">
        <f aca="false">IF(VLOOKUP(S3520,'DD-Lookup'!$J$6:$L$50,3,FALSE())="Monthly",(YEAR(AC3520)-YEAR(AB3520))*12+MONTH(AC3520)-MONTH(AB3520)+1,(AC3520-AB3520+1))</f>
        <v>30</v>
      </c>
      <c r="F3520" s="220" t="n">
        <f aca="false">E3520*SUM(P3520:Q3520)</f>
        <v>150000</v>
      </c>
      <c r="G3520" s="196" t="n">
        <v>1248402</v>
      </c>
      <c r="H3520" s="197" t="n">
        <v>37026.4257523148</v>
      </c>
      <c r="I3520" s="0" t="s">
        <v>1430</v>
      </c>
      <c r="M3520" s="0" t="s">
        <v>927</v>
      </c>
      <c r="N3520" s="0" t="s">
        <v>1399</v>
      </c>
      <c r="O3520" s="0" t="s">
        <v>2186</v>
      </c>
      <c r="P3520" s="198" t="n">
        <v>5000</v>
      </c>
      <c r="S3520" s="0" t="s">
        <v>1343</v>
      </c>
      <c r="T3520" s="0" t="s">
        <v>772</v>
      </c>
      <c r="U3520" s="200" t="n">
        <v>-0.77</v>
      </c>
      <c r="V3520" s="0" t="s">
        <v>1778</v>
      </c>
      <c r="W3520" s="0" t="s">
        <v>2187</v>
      </c>
      <c r="X3520" s="0" t="s">
        <v>2188</v>
      </c>
      <c r="Y3520" s="0" t="s">
        <v>893</v>
      </c>
      <c r="Z3520" s="0" t="s">
        <v>573</v>
      </c>
      <c r="AA3520" s="0" t="s">
        <v>3192</v>
      </c>
      <c r="AB3520" s="197" t="n">
        <v>37043.875</v>
      </c>
      <c r="AC3520" s="197" t="n">
        <v>37072.875</v>
      </c>
      <c r="AD3520" s="0" t="n">
        <f aca="false">(AC3520-AB3520+1)*SUM(P3520:Q3520)</f>
        <v>150000</v>
      </c>
    </row>
    <row r="3521" customFormat="false" ht="12.75" hidden="false" customHeight="false" outlineLevel="0" collapsed="false">
      <c r="A3521" s="191" t="str">
        <f aca="false">B3521&amp;" "&amp;C3521&amp;" "&amp;D3521</f>
        <v>US Power Physical</v>
      </c>
      <c r="B3521" s="191" t="str">
        <f aca="false">IF((LEFT(N3521,2)="US"),"US","")</f>
        <v>US</v>
      </c>
      <c r="C3521" s="191" t="str">
        <f aca="false">M3521</f>
        <v>Power</v>
      </c>
      <c r="D3521" s="191" t="str">
        <f aca="false">IF(ISNUMBER(FIND("Phy",N3521))=TRUE(),"Physical","Financial")</f>
        <v>Physical</v>
      </c>
      <c r="E3521" s="191" t="n">
        <f aca="false">IF(VLOOKUP(S3521,'DD-Lookup'!$J$6:$L$50,3,FALSE())="Monthly",(YEAR(AC3521)-YEAR(AB3521))*12+MONTH(AC3521)-MONTH(AB3521)+1,(AC3521-AB3521+1))</f>
        <v>30</v>
      </c>
      <c r="F3521" s="220" t="n">
        <f aca="false">E3521*SUM(P3521:Q3521)</f>
        <v>1500</v>
      </c>
      <c r="G3521" s="196" t="n">
        <v>1248403</v>
      </c>
      <c r="H3521" s="197" t="n">
        <v>37026.4258217593</v>
      </c>
      <c r="I3521" s="0" t="s">
        <v>1199</v>
      </c>
      <c r="M3521" s="0" t="s">
        <v>72</v>
      </c>
      <c r="N3521" s="0" t="s">
        <v>1190</v>
      </c>
      <c r="O3521" s="0" t="s">
        <v>1602</v>
      </c>
      <c r="Q3521" s="198" t="n">
        <v>50</v>
      </c>
      <c r="S3521" s="0" t="s">
        <v>781</v>
      </c>
      <c r="T3521" s="0" t="s">
        <v>772</v>
      </c>
      <c r="U3521" s="200" t="n">
        <v>73.5</v>
      </c>
      <c r="V3521" s="0" t="s">
        <v>3193</v>
      </c>
      <c r="W3521" s="0" t="s">
        <v>1284</v>
      </c>
      <c r="X3521" s="0" t="s">
        <v>1338</v>
      </c>
      <c r="Y3521" s="0" t="s">
        <v>1167</v>
      </c>
      <c r="Z3521" s="0" t="s">
        <v>628</v>
      </c>
      <c r="AA3521" s="0" t="n">
        <v>611365.1</v>
      </c>
      <c r="AB3521" s="197" t="n">
        <v>37043.5944444445</v>
      </c>
      <c r="AC3521" s="197" t="n">
        <v>37072.5944444445</v>
      </c>
    </row>
    <row r="3522" customFormat="false" ht="12.75" hidden="false" customHeight="false" outlineLevel="0" collapsed="false">
      <c r="A3522" s="191" t="str">
        <f aca="false">B3522&amp;" "&amp;C3522&amp;" "&amp;D3522</f>
        <v> Metals Financial</v>
      </c>
      <c r="B3522" s="191" t="str">
        <f aca="false">IF((LEFT(N3522,2)="US"),"US","")</f>
        <v/>
      </c>
      <c r="C3522" s="191" t="str">
        <f aca="false">M3522</f>
        <v>Metals</v>
      </c>
      <c r="D3522" s="191" t="str">
        <f aca="false">IF(ISNUMBER(FIND("Phy",N3522))=TRUE(),"Physical","Financial")</f>
        <v>Financial</v>
      </c>
      <c r="E3522" s="191" t="n">
        <f aca="false">IF(VLOOKUP(S3522,'DD-Lookup'!$J$6:$L$50,3,FALSE())="Monthly",(YEAR(AC3522)-YEAR(AB3522))*12+MONTH(AC3522)-MONTH(AB3522)+1,(AC3522-AB3522+1))</f>
        <v>1</v>
      </c>
      <c r="F3522" s="220" t="n">
        <f aca="false">E3522*SUM(P3522:Q3522)</f>
        <v>20</v>
      </c>
      <c r="G3522" s="196" t="n">
        <v>1248404</v>
      </c>
      <c r="H3522" s="197" t="n">
        <v>37026.4259837963</v>
      </c>
      <c r="I3522" s="0" t="s">
        <v>1058</v>
      </c>
      <c r="M3522" s="0" t="s">
        <v>768</v>
      </c>
      <c r="N3522" s="0" t="s">
        <v>769</v>
      </c>
      <c r="O3522" s="0" t="s">
        <v>770</v>
      </c>
      <c r="P3522" s="198" t="n">
        <v>20</v>
      </c>
      <c r="S3522" s="0" t="s">
        <v>771</v>
      </c>
      <c r="T3522" s="0" t="s">
        <v>772</v>
      </c>
      <c r="U3522" s="200" t="n">
        <v>1675</v>
      </c>
      <c r="V3522" s="0" t="s">
        <v>1059</v>
      </c>
      <c r="W3522" s="0" t="s">
        <v>820</v>
      </c>
      <c r="X3522" s="0" t="s">
        <v>775</v>
      </c>
      <c r="Y3522" s="0" t="s">
        <v>776</v>
      </c>
      <c r="Z3522" s="0" t="s">
        <v>777</v>
      </c>
      <c r="AA3522" s="0" t="n">
        <v>2130146</v>
      </c>
    </row>
    <row r="3523" customFormat="false" ht="12.75" hidden="false" customHeight="false" outlineLevel="0" collapsed="false">
      <c r="A3523" s="191" t="str">
        <f aca="false">B3523&amp;" "&amp;C3523&amp;" "&amp;D3523</f>
        <v>US Natural Gas Financial</v>
      </c>
      <c r="B3523" s="191" t="str">
        <f aca="false">IF((LEFT(N3523,2)="US"),"US","")</f>
        <v>US</v>
      </c>
      <c r="C3523" s="191" t="str">
        <f aca="false">M3523</f>
        <v>Natural Gas</v>
      </c>
      <c r="D3523" s="191" t="str">
        <f aca="false">IF(ISNUMBER(FIND("Phy",N3523))=TRUE(),"Physical","Financial")</f>
        <v>Financial</v>
      </c>
      <c r="E3523" s="191" t="n">
        <f aca="false">IF(VLOOKUP(S3523,'DD-Lookup'!$J$6:$L$50,3,FALSE())="Monthly",(YEAR(AC3523)-YEAR(AB3523))*12+MONTH(AC3523)-MONTH(AB3523)+1,(AC3523-AB3523+1))</f>
        <v>153</v>
      </c>
      <c r="F3523" s="220" t="n">
        <f aca="false">E3523*SUM(P3523:Q3523)</f>
        <v>765000</v>
      </c>
      <c r="G3523" s="196" t="n">
        <v>1248405</v>
      </c>
      <c r="H3523" s="197" t="n">
        <v>37026.426087963</v>
      </c>
      <c r="I3523" s="0" t="s">
        <v>1620</v>
      </c>
      <c r="M3523" s="0" t="s">
        <v>927</v>
      </c>
      <c r="N3523" s="0" t="s">
        <v>1341</v>
      </c>
      <c r="O3523" s="0" t="s">
        <v>1526</v>
      </c>
      <c r="P3523" s="198" t="n">
        <v>5000</v>
      </c>
      <c r="S3523" s="0" t="s">
        <v>1343</v>
      </c>
      <c r="T3523" s="0" t="s">
        <v>772</v>
      </c>
      <c r="U3523" s="200" t="n">
        <v>4.605</v>
      </c>
      <c r="V3523" s="0" t="s">
        <v>3178</v>
      </c>
      <c r="W3523" s="0" t="s">
        <v>1345</v>
      </c>
      <c r="X3523" s="0" t="s">
        <v>1346</v>
      </c>
      <c r="Y3523" s="0" t="s">
        <v>893</v>
      </c>
      <c r="Z3523" s="0" t="s">
        <v>573</v>
      </c>
      <c r="AA3523" s="0" t="s">
        <v>3194</v>
      </c>
      <c r="AB3523" s="197" t="n">
        <v>37043</v>
      </c>
      <c r="AC3523" s="197" t="n">
        <v>37195</v>
      </c>
      <c r="AD3523" s="0" t="n">
        <f aca="false">(AC3523-AB3523+1)*SUM(P3523:Q3523)</f>
        <v>765000</v>
      </c>
    </row>
    <row r="3524" customFormat="false" ht="12.75" hidden="false" customHeight="false" outlineLevel="0" collapsed="false">
      <c r="A3524" s="191" t="str">
        <f aca="false">B3524&amp;" "&amp;C3524&amp;" "&amp;D3524</f>
        <v>US Natural Gas Physical</v>
      </c>
      <c r="B3524" s="191" t="str">
        <f aca="false">IF((LEFT(N3524,2)="US"),"US","")</f>
        <v>US</v>
      </c>
      <c r="C3524" s="191" t="str">
        <f aca="false">M3524</f>
        <v>Natural Gas</v>
      </c>
      <c r="D3524" s="191" t="str">
        <f aca="false">IF(ISNUMBER(FIND("Phy",N3524))=TRUE(),"Physical","Financial")</f>
        <v>Physical</v>
      </c>
      <c r="E3524" s="191" t="n">
        <f aca="false">IF(VLOOKUP(S3524,'DD-Lookup'!$J$6:$L$50,3,FALSE())="Monthly",(YEAR(AC3524)-YEAR(AB3524))*12+MONTH(AC3524)-MONTH(AB3524)+1,(AC3524-AB3524+1))</f>
        <v>1</v>
      </c>
      <c r="F3524" s="220" t="n">
        <f aca="false">E3524*SUM(P3524:Q3524)</f>
        <v>5000</v>
      </c>
      <c r="G3524" s="196" t="n">
        <v>1248406</v>
      </c>
      <c r="H3524" s="197" t="n">
        <v>37026.4262152778</v>
      </c>
      <c r="I3524" s="0" t="s">
        <v>1357</v>
      </c>
      <c r="M3524" s="0" t="s">
        <v>927</v>
      </c>
      <c r="N3524" s="0" t="s">
        <v>1371</v>
      </c>
      <c r="O3524" s="0" t="s">
        <v>1553</v>
      </c>
      <c r="P3524" s="198" t="n">
        <v>5000</v>
      </c>
      <c r="S3524" s="0" t="s">
        <v>1343</v>
      </c>
      <c r="T3524" s="0" t="s">
        <v>772</v>
      </c>
      <c r="U3524" s="200" t="n">
        <v>4.48</v>
      </c>
      <c r="V3524" s="0" t="s">
        <v>1859</v>
      </c>
      <c r="W3524" s="0" t="s">
        <v>1555</v>
      </c>
      <c r="X3524" s="0" t="s">
        <v>1556</v>
      </c>
      <c r="Y3524" s="0" t="s">
        <v>1376</v>
      </c>
      <c r="Z3524" s="0" t="s">
        <v>573</v>
      </c>
      <c r="AA3524" s="0" t="n">
        <v>790669</v>
      </c>
      <c r="AB3524" s="197" t="n">
        <v>37027.875</v>
      </c>
      <c r="AC3524" s="197" t="n">
        <v>37027.875</v>
      </c>
    </row>
    <row r="3525" customFormat="false" ht="12.75" hidden="false" customHeight="false" outlineLevel="0" collapsed="false">
      <c r="A3525" s="191" t="str">
        <f aca="false">B3525&amp;" "&amp;C3525&amp;" "&amp;D3525</f>
        <v> Natural Gas Physical</v>
      </c>
      <c r="B3525" s="191" t="str">
        <f aca="false">IF((LEFT(N3525,2)="US"),"US","")</f>
        <v/>
      </c>
      <c r="C3525" s="191" t="str">
        <f aca="false">M3525</f>
        <v>Natural Gas</v>
      </c>
      <c r="D3525" s="191" t="str">
        <f aca="false">IF(ISNUMBER(FIND("Phy",N3525))=TRUE(),"Physical","Financial")</f>
        <v>Physical</v>
      </c>
      <c r="E3525" s="191" t="n">
        <f aca="false">IF(VLOOKUP(S3525,'DD-Lookup'!$J$6:$L$50,3,FALSE())="Monthly",(YEAR(AC3525)-YEAR(AB3525))*12+MONTH(AC3525)-MONTH(AB3525)+1,(AC3525-AB3525+1))</f>
        <v>1</v>
      </c>
      <c r="F3525" s="220" t="n">
        <f aca="false">E3525*SUM(P3525:Q3525)</f>
        <v>50000</v>
      </c>
      <c r="G3525" s="196" t="n">
        <v>1248408</v>
      </c>
      <c r="H3525" s="197" t="n">
        <v>37026.4262384259</v>
      </c>
      <c r="I3525" s="0" t="s">
        <v>838</v>
      </c>
      <c r="M3525" s="0" t="s">
        <v>927</v>
      </c>
      <c r="N3525" s="0" t="s">
        <v>928</v>
      </c>
      <c r="O3525" s="0" t="s">
        <v>952</v>
      </c>
      <c r="Q3525" s="198" t="n">
        <v>50000</v>
      </c>
      <c r="S3525" s="0" t="s">
        <v>930</v>
      </c>
      <c r="T3525" s="0" t="s">
        <v>931</v>
      </c>
      <c r="U3525" s="200" t="n">
        <v>22.1</v>
      </c>
      <c r="V3525" s="0" t="s">
        <v>953</v>
      </c>
      <c r="W3525" s="0" t="s">
        <v>954</v>
      </c>
      <c r="X3525" s="0" t="s">
        <v>934</v>
      </c>
      <c r="Y3525" s="0" t="s">
        <v>935</v>
      </c>
      <c r="Z3525" s="0" t="s">
        <v>800</v>
      </c>
      <c r="AA3525" s="0" t="s">
        <v>3195</v>
      </c>
      <c r="AB3525" s="197" t="n">
        <v>37026.875</v>
      </c>
      <c r="AC3525" s="197" t="n">
        <v>37026.875</v>
      </c>
    </row>
    <row r="3526" customFormat="false" ht="12.75" hidden="false" customHeight="false" outlineLevel="0" collapsed="false">
      <c r="A3526" s="191" t="str">
        <f aca="false">B3526&amp;" "&amp;C3526&amp;" "&amp;D3526</f>
        <v> Metals Financial</v>
      </c>
      <c r="B3526" s="191" t="str">
        <f aca="false">IF((LEFT(N3526,2)="US"),"US","")</f>
        <v/>
      </c>
      <c r="C3526" s="191" t="str">
        <f aca="false">M3526</f>
        <v>Metals</v>
      </c>
      <c r="D3526" s="191" t="str">
        <f aca="false">IF(ISNUMBER(FIND("Phy",N3526))=TRUE(),"Physical","Financial")</f>
        <v>Financial</v>
      </c>
      <c r="E3526" s="191" t="n">
        <f aca="false">IF(VLOOKUP(S3526,'DD-Lookup'!$J$6:$L$50,3,FALSE())="Monthly",(YEAR(AC3526)-YEAR(AB3526))*12+MONTH(AC3526)-MONTH(AB3526)+1,(AC3526-AB3526+1))</f>
        <v>1</v>
      </c>
      <c r="F3526" s="220" t="n">
        <f aca="false">E3526*SUM(P3526:Q3526)</f>
        <v>10</v>
      </c>
      <c r="G3526" s="196" t="n">
        <v>1248409</v>
      </c>
      <c r="H3526" s="197" t="n">
        <v>37026.4262847222</v>
      </c>
      <c r="I3526" s="0" t="s">
        <v>1097</v>
      </c>
      <c r="M3526" s="0" t="s">
        <v>768</v>
      </c>
      <c r="N3526" s="0" t="s">
        <v>870</v>
      </c>
      <c r="O3526" s="0" t="s">
        <v>871</v>
      </c>
      <c r="P3526" s="198" t="n">
        <v>10</v>
      </c>
      <c r="S3526" s="0" t="s">
        <v>771</v>
      </c>
      <c r="T3526" s="0" t="s">
        <v>772</v>
      </c>
      <c r="U3526" s="200" t="n">
        <v>1513</v>
      </c>
      <c r="V3526" s="0" t="s">
        <v>1098</v>
      </c>
      <c r="W3526" s="0" t="s">
        <v>820</v>
      </c>
      <c r="X3526" s="0" t="s">
        <v>775</v>
      </c>
      <c r="Y3526" s="0" t="s">
        <v>776</v>
      </c>
      <c r="Z3526" s="0" t="s">
        <v>777</v>
      </c>
      <c r="AA3526" s="0" t="n">
        <v>2130148</v>
      </c>
    </row>
    <row r="3527" customFormat="false" ht="12.75" hidden="false" customHeight="false" outlineLevel="0" collapsed="false">
      <c r="A3527" s="191" t="str">
        <f aca="false">B3527&amp;" "&amp;C3527&amp;" "&amp;D3527</f>
        <v>US Natural Gas Physical</v>
      </c>
      <c r="B3527" s="191" t="str">
        <f aca="false">IF((LEFT(N3527,2)="US"),"US","")</f>
        <v>US</v>
      </c>
      <c r="C3527" s="191" t="str">
        <f aca="false">M3527</f>
        <v>Natural Gas</v>
      </c>
      <c r="D3527" s="191" t="str">
        <f aca="false">IF(ISNUMBER(FIND("Phy",N3527))=TRUE(),"Physical","Financial")</f>
        <v>Physical</v>
      </c>
      <c r="E3527" s="191" t="n">
        <f aca="false">IF(VLOOKUP(S3527,'DD-Lookup'!$J$6:$L$50,3,FALSE())="Monthly",(YEAR(AC3527)-YEAR(AB3527))*12+MONTH(AC3527)-MONTH(AB3527)+1,(AC3527-AB3527+1))</f>
        <v>1</v>
      </c>
      <c r="F3527" s="220" t="n">
        <f aca="false">E3527*SUM(P3527:Q3527)</f>
        <v>10000</v>
      </c>
      <c r="G3527" s="196" t="n">
        <v>1248410</v>
      </c>
      <c r="H3527" s="197" t="n">
        <v>37026.4262962963</v>
      </c>
      <c r="I3527" s="0" t="s">
        <v>609</v>
      </c>
      <c r="M3527" s="0" t="s">
        <v>927</v>
      </c>
      <c r="N3527" s="0" t="s">
        <v>1371</v>
      </c>
      <c r="O3527" s="0" t="s">
        <v>1553</v>
      </c>
      <c r="Q3527" s="198" t="n">
        <v>10000</v>
      </c>
      <c r="S3527" s="0" t="s">
        <v>1343</v>
      </c>
      <c r="T3527" s="0" t="s">
        <v>772</v>
      </c>
      <c r="U3527" s="200" t="n">
        <v>4.49</v>
      </c>
      <c r="V3527" s="0" t="s">
        <v>1861</v>
      </c>
      <c r="W3527" s="0" t="s">
        <v>1555</v>
      </c>
      <c r="X3527" s="0" t="s">
        <v>1556</v>
      </c>
      <c r="Y3527" s="0" t="s">
        <v>1376</v>
      </c>
      <c r="Z3527" s="0" t="s">
        <v>573</v>
      </c>
      <c r="AA3527" s="0" t="n">
        <v>790670</v>
      </c>
      <c r="AB3527" s="197" t="n">
        <v>37027.875</v>
      </c>
      <c r="AC3527" s="197" t="n">
        <v>37027.875</v>
      </c>
    </row>
    <row r="3528" customFormat="false" ht="12.75" hidden="false" customHeight="false" outlineLevel="0" collapsed="false">
      <c r="A3528" s="191" t="str">
        <f aca="false">B3528&amp;" "&amp;C3528&amp;" "&amp;D3528</f>
        <v> Metals Financial</v>
      </c>
      <c r="B3528" s="191" t="str">
        <f aca="false">IF((LEFT(N3528,2)="US"),"US","")</f>
        <v/>
      </c>
      <c r="C3528" s="191" t="str">
        <f aca="false">M3528</f>
        <v>Metals</v>
      </c>
      <c r="D3528" s="191" t="str">
        <f aca="false">IF(ISNUMBER(FIND("Phy",N3528))=TRUE(),"Physical","Financial")</f>
        <v>Financial</v>
      </c>
      <c r="E3528" s="191" t="n">
        <f aca="false">IF(VLOOKUP(S3528,'DD-Lookup'!$J$6:$L$50,3,FALSE())="Monthly",(YEAR(AC3528)-YEAR(AB3528))*12+MONTH(AC3528)-MONTH(AB3528)+1,(AC3528-AB3528+1))</f>
        <v>1</v>
      </c>
      <c r="F3528" s="220" t="n">
        <f aca="false">E3528*SUM(P3528:Q3528)</f>
        <v>5</v>
      </c>
      <c r="G3528" s="196" t="n">
        <v>1248412</v>
      </c>
      <c r="H3528" s="197" t="n">
        <v>37026.4263657407</v>
      </c>
      <c r="I3528" s="0" t="s">
        <v>967</v>
      </c>
      <c r="M3528" s="0" t="s">
        <v>768</v>
      </c>
      <c r="N3528" s="0" t="s">
        <v>769</v>
      </c>
      <c r="O3528" s="0" t="s">
        <v>770</v>
      </c>
      <c r="P3528" s="198" t="n">
        <v>5</v>
      </c>
      <c r="S3528" s="0" t="s">
        <v>771</v>
      </c>
      <c r="T3528" s="0" t="s">
        <v>772</v>
      </c>
      <c r="U3528" s="200" t="n">
        <v>1674</v>
      </c>
      <c r="V3528" s="0" t="s">
        <v>968</v>
      </c>
      <c r="W3528" s="0" t="s">
        <v>820</v>
      </c>
      <c r="X3528" s="0" t="s">
        <v>775</v>
      </c>
      <c r="Y3528" s="0" t="s">
        <v>776</v>
      </c>
      <c r="Z3528" s="0" t="s">
        <v>777</v>
      </c>
      <c r="AA3528" s="0" t="n">
        <v>2130150</v>
      </c>
    </row>
    <row r="3529" customFormat="false" ht="12.75" hidden="false" customHeight="false" outlineLevel="0" collapsed="false">
      <c r="A3529" s="191" t="str">
        <f aca="false">B3529&amp;" "&amp;C3529&amp;" "&amp;D3529</f>
        <v>US Natural Gas Physical</v>
      </c>
      <c r="B3529" s="191" t="str">
        <f aca="false">IF((LEFT(N3529,2)="US"),"US","")</f>
        <v>US</v>
      </c>
      <c r="C3529" s="191" t="str">
        <f aca="false">M3529</f>
        <v>Natural Gas</v>
      </c>
      <c r="D3529" s="191" t="str">
        <f aca="false">IF(ISNUMBER(FIND("Phy",N3529))=TRUE(),"Physical","Financial")</f>
        <v>Physical</v>
      </c>
      <c r="E3529" s="191" t="n">
        <f aca="false">IF(VLOOKUP(S3529,'DD-Lookup'!$J$6:$L$50,3,FALSE())="Monthly",(YEAR(AC3529)-YEAR(AB3529))*12+MONTH(AC3529)-MONTH(AB3529)+1,(AC3529-AB3529+1))</f>
        <v>1</v>
      </c>
      <c r="F3529" s="220" t="n">
        <f aca="false">E3529*SUM(P3529:Q3529)</f>
        <v>10000</v>
      </c>
      <c r="G3529" s="196" t="n">
        <v>1248411</v>
      </c>
      <c r="H3529" s="197" t="n">
        <v>37026.4263657407</v>
      </c>
      <c r="I3529" s="0" t="s">
        <v>2154</v>
      </c>
      <c r="M3529" s="0" t="s">
        <v>927</v>
      </c>
      <c r="N3529" s="0" t="s">
        <v>1371</v>
      </c>
      <c r="O3529" s="0" t="s">
        <v>1553</v>
      </c>
      <c r="Q3529" s="198" t="n">
        <v>10000</v>
      </c>
      <c r="S3529" s="0" t="s">
        <v>1343</v>
      </c>
      <c r="T3529" s="0" t="s">
        <v>772</v>
      </c>
      <c r="U3529" s="200" t="n">
        <v>4.5</v>
      </c>
      <c r="V3529" s="0" t="s">
        <v>2155</v>
      </c>
      <c r="W3529" s="0" t="s">
        <v>1555</v>
      </c>
      <c r="X3529" s="0" t="s">
        <v>1556</v>
      </c>
      <c r="Y3529" s="0" t="s">
        <v>1376</v>
      </c>
      <c r="Z3529" s="0" t="s">
        <v>573</v>
      </c>
      <c r="AA3529" s="0" t="n">
        <v>790671</v>
      </c>
      <c r="AB3529" s="197" t="n">
        <v>37027.875</v>
      </c>
      <c r="AC3529" s="197" t="n">
        <v>37027.875</v>
      </c>
    </row>
    <row r="3530" customFormat="false" ht="12.75" hidden="false" customHeight="false" outlineLevel="0" collapsed="false">
      <c r="A3530" s="191" t="str">
        <f aca="false">B3530&amp;" "&amp;C3530&amp;" "&amp;D3530</f>
        <v> Metals Financial</v>
      </c>
      <c r="B3530" s="191" t="str">
        <f aca="false">IF((LEFT(N3530,2)="US"),"US","")</f>
        <v/>
      </c>
      <c r="C3530" s="191" t="str">
        <f aca="false">M3530</f>
        <v>Metals</v>
      </c>
      <c r="D3530" s="191" t="str">
        <f aca="false">IF(ISNUMBER(FIND("Phy",N3530))=TRUE(),"Physical","Financial")</f>
        <v>Financial</v>
      </c>
      <c r="E3530" s="191" t="n">
        <f aca="false">IF(VLOOKUP(S3530,'DD-Lookup'!$J$6:$L$50,3,FALSE())="Monthly",(YEAR(AC3530)-YEAR(AB3530))*12+MONTH(AC3530)-MONTH(AB3530)+1,(AC3530-AB3530+1))</f>
        <v>1</v>
      </c>
      <c r="F3530" s="220" t="n">
        <f aca="false">E3530*SUM(P3530:Q3530)</f>
        <v>13</v>
      </c>
      <c r="G3530" s="196" t="n">
        <v>1248414</v>
      </c>
      <c r="H3530" s="197" t="n">
        <v>37026.4266087963</v>
      </c>
      <c r="I3530" s="0" t="s">
        <v>879</v>
      </c>
      <c r="M3530" s="0" t="s">
        <v>768</v>
      </c>
      <c r="N3530" s="0" t="s">
        <v>769</v>
      </c>
      <c r="O3530" s="0" t="s">
        <v>770</v>
      </c>
      <c r="P3530" s="198" t="n">
        <v>13</v>
      </c>
      <c r="S3530" s="0" t="s">
        <v>771</v>
      </c>
      <c r="T3530" s="0" t="s">
        <v>772</v>
      </c>
      <c r="U3530" s="200" t="n">
        <v>1674</v>
      </c>
      <c r="V3530" s="0" t="s">
        <v>1169</v>
      </c>
      <c r="W3530" s="0" t="s">
        <v>820</v>
      </c>
      <c r="X3530" s="0" t="s">
        <v>775</v>
      </c>
      <c r="Y3530" s="0" t="s">
        <v>776</v>
      </c>
      <c r="Z3530" s="0" t="s">
        <v>777</v>
      </c>
      <c r="AA3530" s="0" t="n">
        <v>2130152</v>
      </c>
    </row>
    <row r="3531" customFormat="false" ht="12.75" hidden="false" customHeight="false" outlineLevel="0" collapsed="false">
      <c r="A3531" s="191" t="str">
        <f aca="false">B3531&amp;" "&amp;C3531&amp;" "&amp;D3531</f>
        <v>US Natural Gas Financial</v>
      </c>
      <c r="B3531" s="191" t="str">
        <f aca="false">IF((LEFT(N3531,2)="US"),"US","")</f>
        <v>US</v>
      </c>
      <c r="C3531" s="191" t="str">
        <f aca="false">M3531</f>
        <v>Natural Gas</v>
      </c>
      <c r="D3531" s="191" t="str">
        <f aca="false">IF(ISNUMBER(FIND("Phy",N3531))=TRUE(),"Physical","Financial")</f>
        <v>Financial</v>
      </c>
      <c r="E3531" s="191" t="n">
        <f aca="false">IF(VLOOKUP(S3531,'DD-Lookup'!$J$6:$L$50,3,FALSE())="Monthly",(YEAR(AC3531)-YEAR(AB3531))*12+MONTH(AC3531)-MONTH(AB3531)+1,(AC3531-AB3531+1))</f>
        <v>151</v>
      </c>
      <c r="F3531" s="220" t="n">
        <f aca="false">E3531*SUM(P3531:Q3531)</f>
        <v>755000</v>
      </c>
      <c r="G3531" s="196" t="n">
        <v>1248413</v>
      </c>
      <c r="H3531" s="197" t="n">
        <v>37026.4266087963</v>
      </c>
      <c r="I3531" s="0" t="s">
        <v>1357</v>
      </c>
      <c r="M3531" s="0" t="s">
        <v>927</v>
      </c>
      <c r="N3531" s="0" t="s">
        <v>1341</v>
      </c>
      <c r="O3531" s="0" t="s">
        <v>1442</v>
      </c>
      <c r="Q3531" s="198" t="n">
        <v>5000</v>
      </c>
      <c r="S3531" s="0" t="s">
        <v>1343</v>
      </c>
      <c r="T3531" s="0" t="s">
        <v>772</v>
      </c>
      <c r="U3531" s="200" t="n">
        <v>4.92</v>
      </c>
      <c r="V3531" s="0" t="s">
        <v>1358</v>
      </c>
      <c r="W3531" s="0" t="s">
        <v>1345</v>
      </c>
      <c r="X3531" s="0" t="s">
        <v>1346</v>
      </c>
      <c r="Y3531" s="0" t="s">
        <v>893</v>
      </c>
      <c r="Z3531" s="0" t="s">
        <v>573</v>
      </c>
      <c r="AA3531" s="0" t="s">
        <v>3196</v>
      </c>
      <c r="AB3531" s="197" t="n">
        <v>37196</v>
      </c>
      <c r="AC3531" s="197" t="n">
        <v>37346</v>
      </c>
      <c r="AD3531" s="0" t="n">
        <f aca="false">(AC3531-AB3531+1)*SUM(P3531:Q3531)</f>
        <v>755000</v>
      </c>
    </row>
    <row r="3532" customFormat="false" ht="12.75" hidden="false" customHeight="false" outlineLevel="0" collapsed="false">
      <c r="A3532" s="191" t="str">
        <f aca="false">B3532&amp;" "&amp;C3532&amp;" "&amp;D3532</f>
        <v> Metals Financial</v>
      </c>
      <c r="B3532" s="191" t="str">
        <f aca="false">IF((LEFT(N3532,2)="US"),"US","")</f>
        <v/>
      </c>
      <c r="C3532" s="191" t="str">
        <f aca="false">M3532</f>
        <v>Metals</v>
      </c>
      <c r="D3532" s="191" t="str">
        <f aca="false">IF(ISNUMBER(FIND("Phy",N3532))=TRUE(),"Physical","Financial")</f>
        <v>Financial</v>
      </c>
      <c r="E3532" s="191" t="n">
        <f aca="false">IF(VLOOKUP(S3532,'DD-Lookup'!$J$6:$L$50,3,FALSE())="Monthly",(YEAR(AC3532)-YEAR(AB3532))*12+MONTH(AC3532)-MONTH(AB3532)+1,(AC3532-AB3532+1))</f>
        <v>1</v>
      </c>
      <c r="F3532" s="220" t="n">
        <f aca="false">E3532*SUM(P3532:Q3532)</f>
        <v>2</v>
      </c>
      <c r="G3532" s="196" t="n">
        <v>1248415</v>
      </c>
      <c r="H3532" s="197" t="n">
        <v>37026.4266435185</v>
      </c>
      <c r="I3532" s="0" t="s">
        <v>999</v>
      </c>
      <c r="M3532" s="0" t="s">
        <v>768</v>
      </c>
      <c r="N3532" s="0" t="s">
        <v>769</v>
      </c>
      <c r="O3532" s="0" t="s">
        <v>770</v>
      </c>
      <c r="P3532" s="198" t="n">
        <v>2</v>
      </c>
      <c r="S3532" s="0" t="s">
        <v>771</v>
      </c>
      <c r="T3532" s="0" t="s">
        <v>772</v>
      </c>
      <c r="U3532" s="200" t="n">
        <v>1674</v>
      </c>
      <c r="V3532" s="0" t="s">
        <v>3197</v>
      </c>
      <c r="W3532" s="0" t="s">
        <v>820</v>
      </c>
      <c r="X3532" s="0" t="s">
        <v>775</v>
      </c>
      <c r="Y3532" s="0" t="s">
        <v>776</v>
      </c>
      <c r="Z3532" s="0" t="s">
        <v>777</v>
      </c>
      <c r="AA3532" s="0" t="n">
        <v>2130156</v>
      </c>
    </row>
    <row r="3533" customFormat="false" ht="12.75" hidden="false" customHeight="false" outlineLevel="0" collapsed="false">
      <c r="A3533" s="191" t="str">
        <f aca="false">B3533&amp;" "&amp;C3533&amp;" "&amp;D3533</f>
        <v> Metals Financial</v>
      </c>
      <c r="B3533" s="191" t="str">
        <f aca="false">IF((LEFT(N3533,2)="US"),"US","")</f>
        <v/>
      </c>
      <c r="C3533" s="191" t="str">
        <f aca="false">M3533</f>
        <v>Metals</v>
      </c>
      <c r="D3533" s="191" t="str">
        <f aca="false">IF(ISNUMBER(FIND("Phy",N3533))=TRUE(),"Physical","Financial")</f>
        <v>Financial</v>
      </c>
      <c r="E3533" s="191" t="n">
        <f aca="false">IF(VLOOKUP(S3533,'DD-Lookup'!$J$6:$L$50,3,FALSE())="Monthly",(YEAR(AC3533)-YEAR(AB3533))*12+MONTH(AC3533)-MONTH(AB3533)+1,(AC3533-AB3533+1))</f>
        <v>1</v>
      </c>
      <c r="F3533" s="220" t="n">
        <f aca="false">E3533*SUM(P3533:Q3533)</f>
        <v>10</v>
      </c>
      <c r="G3533" s="196" t="n">
        <v>1248416</v>
      </c>
      <c r="H3533" s="197" t="n">
        <v>37026.4266550926</v>
      </c>
      <c r="I3533" s="0" t="s">
        <v>616</v>
      </c>
      <c r="M3533" s="0" t="s">
        <v>768</v>
      </c>
      <c r="N3533" s="0" t="s">
        <v>870</v>
      </c>
      <c r="O3533" s="0" t="s">
        <v>871</v>
      </c>
      <c r="P3533" s="198" t="n">
        <v>10</v>
      </c>
      <c r="S3533" s="0" t="s">
        <v>771</v>
      </c>
      <c r="T3533" s="0" t="s">
        <v>772</v>
      </c>
      <c r="U3533" s="200" t="n">
        <v>1513</v>
      </c>
      <c r="V3533" s="0" t="s">
        <v>878</v>
      </c>
      <c r="W3533" s="0" t="s">
        <v>820</v>
      </c>
      <c r="X3533" s="0" t="s">
        <v>775</v>
      </c>
      <c r="Y3533" s="0" t="s">
        <v>776</v>
      </c>
      <c r="Z3533" s="0" t="s">
        <v>777</v>
      </c>
      <c r="AA3533" s="0" t="n">
        <v>2130154</v>
      </c>
    </row>
    <row r="3534" customFormat="false" ht="12.75" hidden="false" customHeight="false" outlineLevel="0" collapsed="false">
      <c r="A3534" s="191" t="str">
        <f aca="false">B3534&amp;" "&amp;C3534&amp;" "&amp;D3534</f>
        <v> Metals Financial</v>
      </c>
      <c r="B3534" s="191" t="str">
        <f aca="false">IF((LEFT(N3534,2)="US"),"US","")</f>
        <v/>
      </c>
      <c r="C3534" s="191" t="str">
        <f aca="false">M3534</f>
        <v>Metals</v>
      </c>
      <c r="D3534" s="191" t="str">
        <f aca="false">IF(ISNUMBER(FIND("Phy",N3534))=TRUE(),"Physical","Financial")</f>
        <v>Financial</v>
      </c>
      <c r="E3534" s="191" t="n">
        <f aca="false">IF(VLOOKUP(S3534,'DD-Lookup'!$J$6:$L$50,3,FALSE())="Monthly",(YEAR(AC3534)-YEAR(AB3534))*12+MONTH(AC3534)-MONTH(AB3534)+1,(AC3534-AB3534+1))</f>
        <v>1</v>
      </c>
      <c r="F3534" s="220" t="n">
        <f aca="false">E3534*SUM(P3534:Q3534)</f>
        <v>9</v>
      </c>
      <c r="G3534" s="196" t="n">
        <v>1248417</v>
      </c>
      <c r="H3534" s="197" t="n">
        <v>37026.4267013889</v>
      </c>
      <c r="I3534" s="0" t="s">
        <v>999</v>
      </c>
      <c r="M3534" s="0" t="s">
        <v>768</v>
      </c>
      <c r="N3534" s="0" t="s">
        <v>906</v>
      </c>
      <c r="O3534" s="0" t="s">
        <v>907</v>
      </c>
      <c r="P3534" s="198" t="n">
        <v>9</v>
      </c>
      <c r="S3534" s="0" t="s">
        <v>908</v>
      </c>
      <c r="T3534" s="0" t="s">
        <v>772</v>
      </c>
      <c r="U3534" s="200" t="n">
        <v>7315</v>
      </c>
      <c r="V3534" s="0" t="s">
        <v>1184</v>
      </c>
      <c r="W3534" s="0" t="s">
        <v>910</v>
      </c>
      <c r="X3534" s="0" t="s">
        <v>775</v>
      </c>
      <c r="Y3534" s="0" t="s">
        <v>776</v>
      </c>
      <c r="Z3534" s="0" t="s">
        <v>777</v>
      </c>
      <c r="AA3534" s="0" t="n">
        <v>2130158</v>
      </c>
    </row>
    <row r="3535" customFormat="false" ht="12.75" hidden="false" customHeight="false" outlineLevel="0" collapsed="false">
      <c r="A3535" s="191" t="str">
        <f aca="false">B3535&amp;" "&amp;C3535&amp;" "&amp;D3535</f>
        <v>US Natural Gas Physical</v>
      </c>
      <c r="B3535" s="191" t="str">
        <f aca="false">IF((LEFT(N3535,2)="US"),"US","")</f>
        <v>US</v>
      </c>
      <c r="C3535" s="191" t="str">
        <f aca="false">M3535</f>
        <v>Natural Gas</v>
      </c>
      <c r="D3535" s="191" t="str">
        <f aca="false">IF(ISNUMBER(FIND("Phy",N3535))=TRUE(),"Physical","Financial")</f>
        <v>Physical</v>
      </c>
      <c r="E3535" s="191" t="n">
        <f aca="false">IF(VLOOKUP(S3535,'DD-Lookup'!$J$6:$L$50,3,FALSE())="Monthly",(YEAR(AC3535)-YEAR(AB3535))*12+MONTH(AC3535)-MONTH(AB3535)+1,(AC3535-AB3535+1))</f>
        <v>1</v>
      </c>
      <c r="F3535" s="220" t="n">
        <f aca="false">E3535*SUM(P3535:Q3535)</f>
        <v>10000</v>
      </c>
      <c r="G3535" s="196" t="n">
        <v>1248422</v>
      </c>
      <c r="H3535" s="197" t="n">
        <v>37026.4269675926</v>
      </c>
      <c r="I3535" s="0" t="s">
        <v>2000</v>
      </c>
      <c r="M3535" s="0" t="s">
        <v>927</v>
      </c>
      <c r="N3535" s="0" t="s">
        <v>1371</v>
      </c>
      <c r="O3535" s="0" t="s">
        <v>1566</v>
      </c>
      <c r="P3535" s="198" t="n">
        <v>10000</v>
      </c>
      <c r="S3535" s="0" t="s">
        <v>1343</v>
      </c>
      <c r="T3535" s="0" t="s">
        <v>772</v>
      </c>
      <c r="U3535" s="200" t="n">
        <v>4.475</v>
      </c>
      <c r="V3535" s="0" t="s">
        <v>3198</v>
      </c>
      <c r="W3535" s="0" t="s">
        <v>1567</v>
      </c>
      <c r="X3535" s="0" t="s">
        <v>1568</v>
      </c>
      <c r="Y3535" s="0" t="s">
        <v>1376</v>
      </c>
      <c r="Z3535" s="0" t="s">
        <v>573</v>
      </c>
      <c r="AA3535" s="0" t="n">
        <v>790672</v>
      </c>
      <c r="AB3535" s="197" t="n">
        <v>37027.875</v>
      </c>
      <c r="AC3535" s="197" t="n">
        <v>37027.875</v>
      </c>
    </row>
    <row r="3536" customFormat="false" ht="12.75" hidden="false" customHeight="false" outlineLevel="0" collapsed="false">
      <c r="A3536" s="191" t="str">
        <f aca="false">B3536&amp;" "&amp;C3536&amp;" "&amp;D3536</f>
        <v>US Natural Gas Financial</v>
      </c>
      <c r="B3536" s="191" t="str">
        <f aca="false">IF((LEFT(N3536,2)="US"),"US","")</f>
        <v>US</v>
      </c>
      <c r="C3536" s="191" t="str">
        <f aca="false">M3536</f>
        <v>Natural Gas</v>
      </c>
      <c r="D3536" s="191" t="str">
        <f aca="false">IF(ISNUMBER(FIND("Phy",N3536))=TRUE(),"Physical","Financial")</f>
        <v>Financial</v>
      </c>
      <c r="E3536" s="191" t="n">
        <f aca="false">IF(VLOOKUP(S3536,'DD-Lookup'!$J$6:$L$50,3,FALSE())="Monthly",(YEAR(AC3536)-YEAR(AB3536))*12+MONTH(AC3536)-MONTH(AB3536)+1,(AC3536-AB3536+1))</f>
        <v>30</v>
      </c>
      <c r="F3536" s="220" t="n">
        <f aca="false">E3536*SUM(P3536:Q3536)</f>
        <v>75000</v>
      </c>
      <c r="G3536" s="196" t="n">
        <v>1248424</v>
      </c>
      <c r="H3536" s="197" t="n">
        <v>37026.4271180556</v>
      </c>
      <c r="I3536" s="0" t="s">
        <v>1352</v>
      </c>
      <c r="M3536" s="0" t="s">
        <v>927</v>
      </c>
      <c r="N3536" s="0" t="s">
        <v>1341</v>
      </c>
      <c r="O3536" s="0" t="s">
        <v>1342</v>
      </c>
      <c r="P3536" s="198" t="n">
        <v>2500</v>
      </c>
      <c r="S3536" s="0" t="s">
        <v>1343</v>
      </c>
      <c r="T3536" s="0" t="s">
        <v>772</v>
      </c>
      <c r="U3536" s="200" t="n">
        <v>4.51</v>
      </c>
      <c r="V3536" s="0" t="s">
        <v>1353</v>
      </c>
      <c r="W3536" s="0" t="s">
        <v>1345</v>
      </c>
      <c r="X3536" s="0" t="s">
        <v>1346</v>
      </c>
      <c r="Y3536" s="0" t="s">
        <v>893</v>
      </c>
      <c r="Z3536" s="0" t="s">
        <v>573</v>
      </c>
      <c r="AA3536" s="0" t="s">
        <v>3199</v>
      </c>
      <c r="AB3536" s="197" t="n">
        <v>37043.875</v>
      </c>
      <c r="AC3536" s="197" t="n">
        <v>37072.875</v>
      </c>
      <c r="AD3536" s="0" t="n">
        <f aca="false">(AC3536-AB3536+1)*SUM(P3536:Q3536)</f>
        <v>75000</v>
      </c>
    </row>
    <row r="3537" customFormat="false" ht="12.75" hidden="false" customHeight="false" outlineLevel="0" collapsed="false">
      <c r="A3537" s="191" t="str">
        <f aca="false">B3537&amp;" "&amp;C3537&amp;" "&amp;D3537</f>
        <v> Metals Financial</v>
      </c>
      <c r="B3537" s="191" t="str">
        <f aca="false">IF((LEFT(N3537,2)="US"),"US","")</f>
        <v/>
      </c>
      <c r="C3537" s="191" t="str">
        <f aca="false">M3537</f>
        <v>Metals</v>
      </c>
      <c r="D3537" s="191" t="str">
        <f aca="false">IF(ISNUMBER(FIND("Phy",N3537))=TRUE(),"Physical","Financial")</f>
        <v>Financial</v>
      </c>
      <c r="E3537" s="191" t="n">
        <f aca="false">IF(VLOOKUP(S3537,'DD-Lookup'!$J$6:$L$50,3,FALSE())="Monthly",(YEAR(AC3537)-YEAR(AB3537))*12+MONTH(AC3537)-MONTH(AB3537)+1,(AC3537-AB3537+1))</f>
        <v>1</v>
      </c>
      <c r="F3537" s="220" t="n">
        <f aca="false">E3537*SUM(P3537:Q3537)</f>
        <v>11</v>
      </c>
      <c r="G3537" s="196" t="n">
        <v>1248425</v>
      </c>
      <c r="H3537" s="197" t="n">
        <v>37026.4271412037</v>
      </c>
      <c r="I3537" s="0" t="s">
        <v>616</v>
      </c>
      <c r="M3537" s="0" t="s">
        <v>768</v>
      </c>
      <c r="N3537" s="0" t="s">
        <v>880</v>
      </c>
      <c r="O3537" s="0" t="s">
        <v>881</v>
      </c>
      <c r="P3537" s="198" t="n">
        <v>11</v>
      </c>
      <c r="S3537" s="0" t="s">
        <v>882</v>
      </c>
      <c r="T3537" s="0" t="s">
        <v>772</v>
      </c>
      <c r="U3537" s="200" t="n">
        <v>1255</v>
      </c>
      <c r="V3537" s="0" t="s">
        <v>878</v>
      </c>
      <c r="W3537" s="0" t="s">
        <v>884</v>
      </c>
      <c r="X3537" s="0" t="s">
        <v>775</v>
      </c>
      <c r="Y3537" s="0" t="s">
        <v>776</v>
      </c>
      <c r="Z3537" s="0" t="s">
        <v>777</v>
      </c>
      <c r="AA3537" s="0" t="n">
        <v>2130160</v>
      </c>
    </row>
    <row r="3538" customFormat="false" ht="12.75" hidden="false" customHeight="false" outlineLevel="0" collapsed="false">
      <c r="A3538" s="191" t="str">
        <f aca="false">B3538&amp;" "&amp;C3538&amp;" "&amp;D3538</f>
        <v>US Natural Gas Physical</v>
      </c>
      <c r="B3538" s="191" t="str">
        <f aca="false">IF((LEFT(N3538,2)="US"),"US","")</f>
        <v>US</v>
      </c>
      <c r="C3538" s="191" t="str">
        <f aca="false">M3538</f>
        <v>Natural Gas</v>
      </c>
      <c r="D3538" s="191" t="str">
        <f aca="false">IF(ISNUMBER(FIND("Phy",N3538))=TRUE(),"Physical","Financial")</f>
        <v>Physical</v>
      </c>
      <c r="E3538" s="191" t="n">
        <f aca="false">IF(VLOOKUP(S3538,'DD-Lookup'!$J$6:$L$50,3,FALSE())="Monthly",(YEAR(AC3538)-YEAR(AB3538))*12+MONTH(AC3538)-MONTH(AB3538)+1,(AC3538-AB3538+1))</f>
        <v>1</v>
      </c>
      <c r="F3538" s="220" t="n">
        <f aca="false">E3538*SUM(P3538:Q3538)</f>
        <v>5000</v>
      </c>
      <c r="G3538" s="196" t="n">
        <v>1248426</v>
      </c>
      <c r="H3538" s="197" t="n">
        <v>37026.4271412037</v>
      </c>
      <c r="I3538" s="0" t="s">
        <v>625</v>
      </c>
      <c r="M3538" s="0" t="s">
        <v>927</v>
      </c>
      <c r="N3538" s="0" t="s">
        <v>1371</v>
      </c>
      <c r="O3538" s="0" t="s">
        <v>1673</v>
      </c>
      <c r="P3538" s="198" t="n">
        <v>5000</v>
      </c>
      <c r="S3538" s="0" t="s">
        <v>1343</v>
      </c>
      <c r="T3538" s="0" t="s">
        <v>772</v>
      </c>
      <c r="U3538" s="200" t="n">
        <v>5.55</v>
      </c>
      <c r="V3538" s="0" t="s">
        <v>2647</v>
      </c>
      <c r="W3538" s="0" t="s">
        <v>1675</v>
      </c>
      <c r="X3538" s="0" t="s">
        <v>1676</v>
      </c>
      <c r="Y3538" s="0" t="s">
        <v>1376</v>
      </c>
      <c r="Z3538" s="0" t="s">
        <v>573</v>
      </c>
      <c r="AA3538" s="0" t="n">
        <v>790674</v>
      </c>
      <c r="AB3538" s="197" t="n">
        <v>37027.875</v>
      </c>
      <c r="AC3538" s="197" t="n">
        <v>37027.875</v>
      </c>
    </row>
    <row r="3539" customFormat="false" ht="12.75" hidden="false" customHeight="false" outlineLevel="0" collapsed="false">
      <c r="A3539" s="191" t="str">
        <f aca="false">B3539&amp;" "&amp;C3539&amp;" "&amp;D3539</f>
        <v>US Natural Gas Financial</v>
      </c>
      <c r="B3539" s="191" t="str">
        <f aca="false">IF((LEFT(N3539,2)="US"),"US","")</f>
        <v>US</v>
      </c>
      <c r="C3539" s="191" t="str">
        <f aca="false">M3539</f>
        <v>Natural Gas</v>
      </c>
      <c r="D3539" s="191" t="str">
        <f aca="false">IF(ISNUMBER(FIND("Phy",N3539))=TRUE(),"Physical","Financial")</f>
        <v>Financial</v>
      </c>
      <c r="E3539" s="191" t="n">
        <f aca="false">IF(VLOOKUP(S3539,'DD-Lookup'!$J$6:$L$50,3,FALSE())="Monthly",(YEAR(AC3539)-YEAR(AB3539))*12+MONTH(AC3539)-MONTH(AB3539)+1,(AC3539-AB3539+1))</f>
        <v>31</v>
      </c>
      <c r="F3539" s="220" t="n">
        <f aca="false">E3539*SUM(P3539:Q3539)</f>
        <v>155000</v>
      </c>
      <c r="G3539" s="196" t="n">
        <v>1248427</v>
      </c>
      <c r="H3539" s="197" t="n">
        <v>37026.4271990741</v>
      </c>
      <c r="I3539" s="0" t="s">
        <v>2196</v>
      </c>
      <c r="M3539" s="0" t="s">
        <v>927</v>
      </c>
      <c r="N3539" s="0" t="s">
        <v>1399</v>
      </c>
      <c r="O3539" s="0" t="s">
        <v>1772</v>
      </c>
      <c r="Q3539" s="198" t="n">
        <v>5000</v>
      </c>
      <c r="S3539" s="0" t="s">
        <v>1343</v>
      </c>
      <c r="T3539" s="0" t="s">
        <v>772</v>
      </c>
      <c r="U3539" s="200" t="n">
        <v>-1.3</v>
      </c>
      <c r="V3539" s="0" t="s">
        <v>3200</v>
      </c>
      <c r="W3539" s="0" t="s">
        <v>1737</v>
      </c>
      <c r="X3539" s="0" t="s">
        <v>1738</v>
      </c>
      <c r="Y3539" s="0" t="s">
        <v>893</v>
      </c>
      <c r="Z3539" s="0" t="s">
        <v>573</v>
      </c>
      <c r="AA3539" s="0" t="s">
        <v>3201</v>
      </c>
      <c r="AB3539" s="197" t="n">
        <v>37073.875</v>
      </c>
      <c r="AC3539" s="197" t="n">
        <v>37103.875</v>
      </c>
      <c r="AD3539" s="0" t="n">
        <f aca="false">(AC3539-AB3539+1)*SUM(P3539:Q3539)</f>
        <v>155000</v>
      </c>
    </row>
    <row r="3540" customFormat="false" ht="12.75" hidden="false" customHeight="false" outlineLevel="0" collapsed="false">
      <c r="A3540" s="191" t="str">
        <f aca="false">B3540&amp;" "&amp;C3540&amp;" "&amp;D3540</f>
        <v>US Natural Gas Financial</v>
      </c>
      <c r="B3540" s="191" t="str">
        <f aca="false">IF((LEFT(N3540,2)="US"),"US","")</f>
        <v>US</v>
      </c>
      <c r="C3540" s="191" t="str">
        <f aca="false">M3540</f>
        <v>Natural Gas</v>
      </c>
      <c r="D3540" s="191" t="str">
        <f aca="false">IF(ISNUMBER(FIND("Phy",N3540))=TRUE(),"Physical","Financial")</f>
        <v>Financial</v>
      </c>
      <c r="E3540" s="191" t="n">
        <f aca="false">IF(VLOOKUP(S3540,'DD-Lookup'!$J$6:$L$50,3,FALSE())="Monthly",(YEAR(AC3540)-YEAR(AB3540))*12+MONTH(AC3540)-MONTH(AB3540)+1,(AC3540-AB3540+1))</f>
        <v>30</v>
      </c>
      <c r="F3540" s="220" t="n">
        <f aca="false">E3540*SUM(P3540:Q3540)</f>
        <v>150000</v>
      </c>
      <c r="G3540" s="196" t="n">
        <v>1248430</v>
      </c>
      <c r="H3540" s="197" t="n">
        <v>37026.4273842593</v>
      </c>
      <c r="I3540" s="0" t="s">
        <v>2196</v>
      </c>
      <c r="M3540" s="0" t="s">
        <v>927</v>
      </c>
      <c r="N3540" s="0" t="s">
        <v>1399</v>
      </c>
      <c r="O3540" s="0" t="s">
        <v>1736</v>
      </c>
      <c r="Q3540" s="198" t="n">
        <v>5000</v>
      </c>
      <c r="S3540" s="0" t="s">
        <v>1343</v>
      </c>
      <c r="T3540" s="0" t="s">
        <v>772</v>
      </c>
      <c r="U3540" s="200" t="n">
        <v>-1.14</v>
      </c>
      <c r="V3540" s="0" t="s">
        <v>3200</v>
      </c>
      <c r="W3540" s="0" t="s">
        <v>1737</v>
      </c>
      <c r="X3540" s="0" t="s">
        <v>1738</v>
      </c>
      <c r="Y3540" s="0" t="s">
        <v>893</v>
      </c>
      <c r="Z3540" s="0" t="s">
        <v>573</v>
      </c>
      <c r="AA3540" s="0" t="s">
        <v>3202</v>
      </c>
      <c r="AB3540" s="197" t="n">
        <v>37043.875</v>
      </c>
      <c r="AC3540" s="197" t="n">
        <v>37072.875</v>
      </c>
      <c r="AD3540" s="0" t="n">
        <f aca="false">(AC3540-AB3540+1)*SUM(P3540:Q3540)</f>
        <v>150000</v>
      </c>
    </row>
    <row r="3541" customFormat="false" ht="12.75" hidden="false" customHeight="false" outlineLevel="0" collapsed="false">
      <c r="A3541" s="191" t="str">
        <f aca="false">B3541&amp;" "&amp;C3541&amp;" "&amp;D3541</f>
        <v> Natural Gas Physical</v>
      </c>
      <c r="B3541" s="191" t="str">
        <f aca="false">IF((LEFT(N3541,2)="US"),"US","")</f>
        <v/>
      </c>
      <c r="C3541" s="191" t="str">
        <f aca="false">M3541</f>
        <v>Natural Gas</v>
      </c>
      <c r="D3541" s="191" t="str">
        <f aca="false">IF(ISNUMBER(FIND("Phy",N3541))=TRUE(),"Physical","Financial")</f>
        <v>Physical</v>
      </c>
      <c r="E3541" s="191" t="n">
        <f aca="false">IF(VLOOKUP(S3541,'DD-Lookup'!$J$6:$L$50,3,FALSE())="Monthly",(YEAR(AC3541)-YEAR(AB3541))*12+MONTH(AC3541)-MONTH(AB3541)+1,(AC3541-AB3541+1))</f>
        <v>30</v>
      </c>
      <c r="F3541" s="220" t="n">
        <f aca="false">E3541*SUM(P3541:Q3541)</f>
        <v>150000</v>
      </c>
      <c r="G3541" s="196" t="n">
        <v>1248432</v>
      </c>
      <c r="H3541" s="197" t="n">
        <v>37026.4274768519</v>
      </c>
      <c r="I3541" s="0" t="s">
        <v>625</v>
      </c>
      <c r="M3541" s="0" t="s">
        <v>927</v>
      </c>
      <c r="N3541" s="0" t="s">
        <v>1719</v>
      </c>
      <c r="O3541" s="0" t="s">
        <v>2554</v>
      </c>
      <c r="Q3541" s="198" t="n">
        <v>5000</v>
      </c>
      <c r="S3541" s="0" t="s">
        <v>327</v>
      </c>
      <c r="T3541" s="0" t="s">
        <v>1721</v>
      </c>
      <c r="U3541" s="200" t="n">
        <v>6.16</v>
      </c>
      <c r="V3541" s="0" t="s">
        <v>3106</v>
      </c>
      <c r="W3541" s="0" t="s">
        <v>2317</v>
      </c>
      <c r="X3541" s="0" t="s">
        <v>1724</v>
      </c>
      <c r="Y3541" s="0" t="s">
        <v>1376</v>
      </c>
      <c r="Z3541" s="0" t="s">
        <v>646</v>
      </c>
      <c r="AA3541" s="0" t="n">
        <v>790675</v>
      </c>
      <c r="AB3541" s="197" t="n">
        <v>37043.875</v>
      </c>
      <c r="AC3541" s="197" t="n">
        <v>37072.875</v>
      </c>
    </row>
    <row r="3542" customFormat="false" ht="12.75" hidden="false" customHeight="false" outlineLevel="0" collapsed="false">
      <c r="A3542" s="191" t="str">
        <f aca="false">B3542&amp;" "&amp;C3542&amp;" "&amp;D3542</f>
        <v>US Crude Financial</v>
      </c>
      <c r="B3542" s="191" t="str">
        <f aca="false">IF((LEFT(N3542,2)="US"),"US","")</f>
        <v>US</v>
      </c>
      <c r="C3542" s="191" t="str">
        <f aca="false">M3542</f>
        <v>Crude</v>
      </c>
      <c r="D3542" s="191" t="str">
        <f aca="false">IF(ISNUMBER(FIND("Phy",N3542))=TRUE(),"Physical","Financial")</f>
        <v>Financial</v>
      </c>
      <c r="E3542" s="191" t="n">
        <f aca="false">IF(VLOOKUP(S3542,'DD-Lookup'!$J$6:$L$50,3,FALSE())="Monthly",(YEAR(AC3542)-YEAR(AB3542))*12+MONTH(AC3542)-MONTH(AB3542)+1,(AC3542-AB3542+1))</f>
        <v>1</v>
      </c>
      <c r="F3542" s="220" t="n">
        <f aca="false">E3542*SUM(P3542:Q3542)</f>
        <v>50000</v>
      </c>
      <c r="G3542" s="196" t="n">
        <v>1248434</v>
      </c>
      <c r="H3542" s="197" t="n">
        <v>37026.4275925926</v>
      </c>
      <c r="I3542" s="0" t="s">
        <v>1137</v>
      </c>
      <c r="M3542" s="0" t="s">
        <v>60</v>
      </c>
      <c r="N3542" s="0" t="s">
        <v>1138</v>
      </c>
      <c r="O3542" s="0" t="s">
        <v>1139</v>
      </c>
      <c r="Q3542" s="198" t="n">
        <v>50000</v>
      </c>
      <c r="S3542" s="0" t="s">
        <v>1140</v>
      </c>
      <c r="T3542" s="0" t="s">
        <v>772</v>
      </c>
      <c r="U3542" s="200" t="n">
        <v>28.8</v>
      </c>
      <c r="V3542" s="0" t="s">
        <v>2367</v>
      </c>
      <c r="W3542" s="0" t="s">
        <v>1142</v>
      </c>
      <c r="X3542" s="0" t="s">
        <v>1143</v>
      </c>
      <c r="Y3542" s="0" t="s">
        <v>893</v>
      </c>
      <c r="Z3542" s="0" t="s">
        <v>573</v>
      </c>
      <c r="AA3542" s="0" t="s">
        <v>3203</v>
      </c>
      <c r="AB3542" s="197" t="n">
        <v>37043</v>
      </c>
      <c r="AC3542" s="197" t="n">
        <v>37072</v>
      </c>
    </row>
    <row r="3543" customFormat="false" ht="12.75" hidden="false" customHeight="false" outlineLevel="0" collapsed="false">
      <c r="A3543" s="191" t="str">
        <f aca="false">B3543&amp;" "&amp;C3543&amp;" "&amp;D3543</f>
        <v>US Natural Gas Financial</v>
      </c>
      <c r="B3543" s="191" t="str">
        <f aca="false">IF((LEFT(N3543,2)="US"),"US","")</f>
        <v>US</v>
      </c>
      <c r="C3543" s="191" t="str">
        <f aca="false">M3543</f>
        <v>Natural Gas</v>
      </c>
      <c r="D3543" s="191" t="str">
        <f aca="false">IF(ISNUMBER(FIND("Phy",N3543))=TRUE(),"Physical","Financial")</f>
        <v>Financial</v>
      </c>
      <c r="E3543" s="191" t="n">
        <f aca="false">IF(VLOOKUP(S3543,'DD-Lookup'!$J$6:$L$50,3,FALSE())="Monthly",(YEAR(AC3543)-YEAR(AB3543))*12+MONTH(AC3543)-MONTH(AB3543)+1,(AC3543-AB3543+1))</f>
        <v>30</v>
      </c>
      <c r="F3543" s="220" t="n">
        <f aca="false">E3543*SUM(P3543:Q3543)</f>
        <v>150000</v>
      </c>
      <c r="G3543" s="196" t="n">
        <v>1248435</v>
      </c>
      <c r="H3543" s="197" t="n">
        <v>37026.4276851852</v>
      </c>
      <c r="I3543" s="0" t="s">
        <v>2196</v>
      </c>
      <c r="M3543" s="0" t="s">
        <v>927</v>
      </c>
      <c r="N3543" s="0" t="s">
        <v>1399</v>
      </c>
      <c r="O3543" s="0" t="s">
        <v>1736</v>
      </c>
      <c r="Q3543" s="198" t="n">
        <v>5000</v>
      </c>
      <c r="S3543" s="0" t="s">
        <v>1343</v>
      </c>
      <c r="T3543" s="0" t="s">
        <v>772</v>
      </c>
      <c r="U3543" s="200" t="n">
        <v>-1.135</v>
      </c>
      <c r="V3543" s="0" t="s">
        <v>3200</v>
      </c>
      <c r="W3543" s="0" t="s">
        <v>1737</v>
      </c>
      <c r="X3543" s="0" t="s">
        <v>1738</v>
      </c>
      <c r="Y3543" s="0" t="s">
        <v>893</v>
      </c>
      <c r="Z3543" s="0" t="s">
        <v>573</v>
      </c>
      <c r="AA3543" s="0" t="s">
        <v>3204</v>
      </c>
      <c r="AB3543" s="197" t="n">
        <v>37043.875</v>
      </c>
      <c r="AC3543" s="197" t="n">
        <v>37072.875</v>
      </c>
      <c r="AD3543" s="0" t="n">
        <f aca="false">(AC3543-AB3543+1)*SUM(P3543:Q3543)</f>
        <v>150000</v>
      </c>
    </row>
    <row r="3544" customFormat="false" ht="12.75" hidden="false" customHeight="false" outlineLevel="0" collapsed="false">
      <c r="A3544" s="191" t="str">
        <f aca="false">B3544&amp;" "&amp;C3544&amp;" "&amp;D3544</f>
        <v>US Natural Gas Financial</v>
      </c>
      <c r="B3544" s="191" t="str">
        <f aca="false">IF((LEFT(N3544,2)="US"),"US","")</f>
        <v>US</v>
      </c>
      <c r="C3544" s="191" t="str">
        <f aca="false">M3544</f>
        <v>Natural Gas</v>
      </c>
      <c r="D3544" s="191" t="str">
        <f aca="false">IF(ISNUMBER(FIND("Phy",N3544))=TRUE(),"Physical","Financial")</f>
        <v>Financial</v>
      </c>
      <c r="E3544" s="191" t="n">
        <f aca="false">IF(VLOOKUP(S3544,'DD-Lookup'!$J$6:$L$50,3,FALSE())="Monthly",(YEAR(AC3544)-YEAR(AB3544))*12+MONTH(AC3544)-MONTH(AB3544)+1,(AC3544-AB3544+1))</f>
        <v>153</v>
      </c>
      <c r="F3544" s="220" t="n">
        <f aca="false">E3544*SUM(P3544:Q3544)</f>
        <v>765000</v>
      </c>
      <c r="G3544" s="196" t="n">
        <v>1248437</v>
      </c>
      <c r="H3544" s="197" t="n">
        <v>37026.4277777778</v>
      </c>
      <c r="I3544" s="0" t="s">
        <v>1525</v>
      </c>
      <c r="M3544" s="0" t="s">
        <v>927</v>
      </c>
      <c r="N3544" s="0" t="s">
        <v>1341</v>
      </c>
      <c r="O3544" s="0" t="s">
        <v>1526</v>
      </c>
      <c r="Q3544" s="198" t="n">
        <v>5000</v>
      </c>
      <c r="S3544" s="0" t="s">
        <v>1343</v>
      </c>
      <c r="T3544" s="0" t="s">
        <v>772</v>
      </c>
      <c r="U3544" s="200" t="n">
        <v>4.62</v>
      </c>
      <c r="V3544" s="0" t="s">
        <v>1527</v>
      </c>
      <c r="W3544" s="0" t="s">
        <v>1345</v>
      </c>
      <c r="X3544" s="0" t="s">
        <v>1346</v>
      </c>
      <c r="Y3544" s="0" t="s">
        <v>893</v>
      </c>
      <c r="Z3544" s="0" t="s">
        <v>573</v>
      </c>
      <c r="AA3544" s="0" t="s">
        <v>3205</v>
      </c>
      <c r="AB3544" s="197" t="n">
        <v>37043</v>
      </c>
      <c r="AC3544" s="197" t="n">
        <v>37195</v>
      </c>
      <c r="AD3544" s="0" t="n">
        <f aca="false">(AC3544-AB3544+1)*SUM(P3544:Q3544)</f>
        <v>765000</v>
      </c>
    </row>
    <row r="3545" customFormat="false" ht="12.75" hidden="false" customHeight="false" outlineLevel="0" collapsed="false">
      <c r="A3545" s="191" t="str">
        <f aca="false">B3545&amp;" "&amp;C3545&amp;" "&amp;D3545</f>
        <v>US Power Physical</v>
      </c>
      <c r="B3545" s="191" t="str">
        <f aca="false">IF((LEFT(N3545,2)="US"),"US","")</f>
        <v>US</v>
      </c>
      <c r="C3545" s="191" t="str">
        <f aca="false">M3545</f>
        <v>Power</v>
      </c>
      <c r="D3545" s="191" t="str">
        <f aca="false">IF(ISNUMBER(FIND("Phy",N3545))=TRUE(),"Physical","Financial")</f>
        <v>Physical</v>
      </c>
      <c r="E3545" s="191" t="n">
        <f aca="false">IF(VLOOKUP(S3545,'DD-Lookup'!$J$6:$L$50,3,FALSE())="Monthly",(YEAR(AC3545)-YEAR(AB3545))*12+MONTH(AC3545)-MONTH(AB3545)+1,(AC3545-AB3545+1))</f>
        <v>30</v>
      </c>
      <c r="F3545" s="220" t="n">
        <f aca="false">E3545*SUM(P3545:Q3545)</f>
        <v>1500</v>
      </c>
      <c r="G3545" s="196" t="n">
        <v>1248436</v>
      </c>
      <c r="H3545" s="197" t="n">
        <v>37026.4277777778</v>
      </c>
      <c r="I3545" s="0" t="s">
        <v>1362</v>
      </c>
      <c r="M3545" s="0" t="s">
        <v>72</v>
      </c>
      <c r="N3545" s="0" t="s">
        <v>1190</v>
      </c>
      <c r="O3545" s="0" t="s">
        <v>1335</v>
      </c>
      <c r="Q3545" s="198" t="n">
        <v>50</v>
      </c>
      <c r="S3545" s="0" t="s">
        <v>781</v>
      </c>
      <c r="T3545" s="0" t="s">
        <v>772</v>
      </c>
      <c r="U3545" s="200" t="n">
        <v>46.35</v>
      </c>
      <c r="V3545" s="0" t="s">
        <v>1363</v>
      </c>
      <c r="W3545" s="0" t="s">
        <v>1337</v>
      </c>
      <c r="X3545" s="0" t="s">
        <v>1338</v>
      </c>
      <c r="Y3545" s="0" t="s">
        <v>1167</v>
      </c>
      <c r="Z3545" s="0" t="s">
        <v>628</v>
      </c>
      <c r="AA3545" s="0" t="n">
        <v>611374.1</v>
      </c>
      <c r="AB3545" s="197" t="n">
        <v>37135.5944444445</v>
      </c>
      <c r="AC3545" s="197" t="n">
        <v>37164.5944444445</v>
      </c>
    </row>
    <row r="3546" customFormat="false" ht="12.75" hidden="false" customHeight="false" outlineLevel="0" collapsed="false">
      <c r="A3546" s="191" t="str">
        <f aca="false">B3546&amp;" "&amp;C3546&amp;" "&amp;D3546</f>
        <v>US Natural Gas Financial</v>
      </c>
      <c r="B3546" s="191" t="str">
        <f aca="false">IF((LEFT(N3546,2)="US"),"US","")</f>
        <v>US</v>
      </c>
      <c r="C3546" s="191" t="str">
        <f aca="false">M3546</f>
        <v>Natural Gas</v>
      </c>
      <c r="D3546" s="191" t="str">
        <f aca="false">IF(ISNUMBER(FIND("Phy",N3546))=TRUE(),"Physical","Financial")</f>
        <v>Financial</v>
      </c>
      <c r="E3546" s="191" t="n">
        <f aca="false">IF(VLOOKUP(S3546,'DD-Lookup'!$J$6:$L$50,3,FALSE())="Monthly",(YEAR(AC3546)-YEAR(AB3546))*12+MONTH(AC3546)-MONTH(AB3546)+1,(AC3546-AB3546+1))</f>
        <v>30</v>
      </c>
      <c r="F3546" s="220" t="n">
        <f aca="false">E3546*SUM(P3546:Q3546)</f>
        <v>450000</v>
      </c>
      <c r="G3546" s="196" t="n">
        <v>1248438</v>
      </c>
      <c r="H3546" s="197" t="n">
        <v>37026.4279166667</v>
      </c>
      <c r="I3546" s="0" t="s">
        <v>1364</v>
      </c>
      <c r="M3546" s="0" t="s">
        <v>927</v>
      </c>
      <c r="N3546" s="0" t="s">
        <v>1341</v>
      </c>
      <c r="O3546" s="0" t="s">
        <v>1342</v>
      </c>
      <c r="Q3546" s="198" t="n">
        <v>15000</v>
      </c>
      <c r="S3546" s="0" t="s">
        <v>1343</v>
      </c>
      <c r="T3546" s="0" t="s">
        <v>772</v>
      </c>
      <c r="U3546" s="200" t="n">
        <v>4.52</v>
      </c>
      <c r="V3546" s="0" t="s">
        <v>1845</v>
      </c>
      <c r="W3546" s="0" t="s">
        <v>1345</v>
      </c>
      <c r="X3546" s="0" t="s">
        <v>1346</v>
      </c>
      <c r="Y3546" s="0" t="s">
        <v>893</v>
      </c>
      <c r="Z3546" s="0" t="s">
        <v>573</v>
      </c>
      <c r="AA3546" s="0" t="s">
        <v>3206</v>
      </c>
      <c r="AB3546" s="197" t="n">
        <v>37043.875</v>
      </c>
      <c r="AC3546" s="197" t="n">
        <v>37072.875</v>
      </c>
      <c r="AD3546" s="0" t="n">
        <f aca="false">(AC3546-AB3546+1)*SUM(P3546:Q3546)</f>
        <v>450000</v>
      </c>
    </row>
    <row r="3547" customFormat="false" ht="12.75" hidden="false" customHeight="false" outlineLevel="0" collapsed="false">
      <c r="A3547" s="191" t="str">
        <f aca="false">B3547&amp;" "&amp;C3547&amp;" "&amp;D3547</f>
        <v>US Natural Gas Financial</v>
      </c>
      <c r="B3547" s="191" t="str">
        <f aca="false">IF((LEFT(N3547,2)="US"),"US","")</f>
        <v>US</v>
      </c>
      <c r="C3547" s="191" t="str">
        <f aca="false">M3547</f>
        <v>Natural Gas</v>
      </c>
      <c r="D3547" s="191" t="str">
        <f aca="false">IF(ISNUMBER(FIND("Phy",N3547))=TRUE(),"Physical","Financial")</f>
        <v>Financial</v>
      </c>
      <c r="E3547" s="191" t="n">
        <f aca="false">IF(VLOOKUP(S3547,'DD-Lookup'!$J$6:$L$50,3,FALSE())="Monthly",(YEAR(AC3547)-YEAR(AB3547))*12+MONTH(AC3547)-MONTH(AB3547)+1,(AC3547-AB3547+1))</f>
        <v>30</v>
      </c>
      <c r="F3547" s="220" t="n">
        <f aca="false">E3547*SUM(P3547:Q3547)</f>
        <v>450000</v>
      </c>
      <c r="G3547" s="196" t="n">
        <v>1248439</v>
      </c>
      <c r="H3547" s="197" t="n">
        <v>37026.4281018519</v>
      </c>
      <c r="I3547" s="0" t="s">
        <v>1569</v>
      </c>
      <c r="M3547" s="0" t="s">
        <v>927</v>
      </c>
      <c r="N3547" s="0" t="s">
        <v>1341</v>
      </c>
      <c r="O3547" s="0" t="s">
        <v>1342</v>
      </c>
      <c r="Q3547" s="198" t="n">
        <v>15000</v>
      </c>
      <c r="S3547" s="0" t="s">
        <v>1343</v>
      </c>
      <c r="T3547" s="0" t="s">
        <v>772</v>
      </c>
      <c r="U3547" s="200" t="n">
        <v>4.525</v>
      </c>
      <c r="V3547" s="0" t="s">
        <v>2227</v>
      </c>
      <c r="W3547" s="0" t="s">
        <v>1345</v>
      </c>
      <c r="X3547" s="0" t="s">
        <v>1346</v>
      </c>
      <c r="Y3547" s="0" t="s">
        <v>893</v>
      </c>
      <c r="Z3547" s="0" t="s">
        <v>573</v>
      </c>
      <c r="AA3547" s="0" t="s">
        <v>3207</v>
      </c>
      <c r="AB3547" s="197" t="n">
        <v>37043.875</v>
      </c>
      <c r="AC3547" s="197" t="n">
        <v>37072.875</v>
      </c>
      <c r="AD3547" s="0" t="n">
        <f aca="false">(AC3547-AB3547+1)*SUM(P3547:Q3547)</f>
        <v>450000</v>
      </c>
    </row>
    <row r="3548" customFormat="false" ht="12.75" hidden="false" customHeight="false" outlineLevel="0" collapsed="false">
      <c r="A3548" s="191" t="str">
        <f aca="false">B3548&amp;" "&amp;C3548&amp;" "&amp;D3548</f>
        <v> Natural Gas Physical</v>
      </c>
      <c r="B3548" s="191" t="str">
        <f aca="false">IF((LEFT(N3548,2)="US"),"US","")</f>
        <v/>
      </c>
      <c r="C3548" s="191" t="str">
        <f aca="false">M3548</f>
        <v>Natural Gas</v>
      </c>
      <c r="D3548" s="191" t="str">
        <f aca="false">IF(ISNUMBER(FIND("Phy",N3548))=TRUE(),"Physical","Financial")</f>
        <v>Physical</v>
      </c>
      <c r="E3548" s="191" t="n">
        <f aca="false">IF(VLOOKUP(S3548,'DD-Lookup'!$J$6:$L$50,3,FALSE())="Monthly",(YEAR(AC3548)-YEAR(AB3548))*12+MONTH(AC3548)-MONTH(AB3548)+1,(AC3548-AB3548+1))</f>
        <v>1</v>
      </c>
      <c r="F3548" s="220" t="n">
        <f aca="false">E3548*SUM(P3548:Q3548)</f>
        <v>10000</v>
      </c>
      <c r="G3548" s="196" t="n">
        <v>1248440</v>
      </c>
      <c r="H3548" s="197" t="n">
        <v>37026.428125</v>
      </c>
      <c r="I3548" s="0" t="s">
        <v>3208</v>
      </c>
      <c r="M3548" s="0" t="s">
        <v>927</v>
      </c>
      <c r="N3548" s="0" t="s">
        <v>1719</v>
      </c>
      <c r="O3548" s="0" t="s">
        <v>1720</v>
      </c>
      <c r="P3548" s="198" t="n">
        <v>10000</v>
      </c>
      <c r="S3548" s="0" t="s">
        <v>327</v>
      </c>
      <c r="T3548" s="0" t="s">
        <v>1721</v>
      </c>
      <c r="U3548" s="200" t="n">
        <v>6.04</v>
      </c>
      <c r="V3548" s="0" t="s">
        <v>3209</v>
      </c>
      <c r="W3548" s="0" t="s">
        <v>1723</v>
      </c>
      <c r="X3548" s="0" t="s">
        <v>1724</v>
      </c>
      <c r="Y3548" s="0" t="s">
        <v>1376</v>
      </c>
      <c r="Z3548" s="0" t="s">
        <v>646</v>
      </c>
      <c r="AA3548" s="0" t="n">
        <v>790676</v>
      </c>
      <c r="AB3548" s="197" t="n">
        <v>37026.875</v>
      </c>
      <c r="AC3548" s="197" t="n">
        <v>37026.875</v>
      </c>
    </row>
    <row r="3549" customFormat="false" ht="12.75" hidden="false" customHeight="false" outlineLevel="0" collapsed="false">
      <c r="A3549" s="191" t="str">
        <f aca="false">B3549&amp;" "&amp;C3549&amp;" "&amp;D3549</f>
        <v>US Natural Gas Financial</v>
      </c>
      <c r="B3549" s="191" t="str">
        <f aca="false">IF((LEFT(N3549,2)="US"),"US","")</f>
        <v>US</v>
      </c>
      <c r="C3549" s="191" t="str">
        <f aca="false">M3549</f>
        <v>Natural Gas</v>
      </c>
      <c r="D3549" s="191" t="str">
        <f aca="false">IF(ISNUMBER(FIND("Phy",N3549))=TRUE(),"Physical","Financial")</f>
        <v>Financial</v>
      </c>
      <c r="E3549" s="191" t="n">
        <f aca="false">IF(VLOOKUP(S3549,'DD-Lookup'!$J$6:$L$50,3,FALSE())="Monthly",(YEAR(AC3549)-YEAR(AB3549))*12+MONTH(AC3549)-MONTH(AB3549)+1,(AC3549-AB3549+1))</f>
        <v>16</v>
      </c>
      <c r="F3549" s="220" t="n">
        <f aca="false">E3549*SUM(P3549:Q3549)</f>
        <v>80000</v>
      </c>
      <c r="G3549" s="196" t="n">
        <v>1248441</v>
      </c>
      <c r="H3549" s="197" t="n">
        <v>37026.4281944444</v>
      </c>
      <c r="I3549" s="0" t="s">
        <v>609</v>
      </c>
      <c r="M3549" s="0" t="s">
        <v>927</v>
      </c>
      <c r="N3549" s="0" t="s">
        <v>1341</v>
      </c>
      <c r="O3549" s="0" t="s">
        <v>1518</v>
      </c>
      <c r="Q3549" s="198" t="n">
        <v>5000</v>
      </c>
      <c r="S3549" s="0" t="s">
        <v>1343</v>
      </c>
      <c r="T3549" s="0" t="s">
        <v>772</v>
      </c>
      <c r="U3549" s="200" t="n">
        <v>4.465</v>
      </c>
      <c r="V3549" s="0" t="s">
        <v>1519</v>
      </c>
      <c r="W3549" s="0" t="s">
        <v>1520</v>
      </c>
      <c r="X3549" s="0" t="s">
        <v>1521</v>
      </c>
      <c r="Y3549" s="0" t="s">
        <v>893</v>
      </c>
      <c r="Z3549" s="0" t="s">
        <v>573</v>
      </c>
      <c r="AA3549" s="0" t="s">
        <v>3210</v>
      </c>
      <c r="AB3549" s="197" t="n">
        <v>37027.875</v>
      </c>
      <c r="AC3549" s="197" t="n">
        <v>37042.875</v>
      </c>
      <c r="AD3549" s="0" t="n">
        <f aca="false">(AC3549-AB3549+1)*SUM(P3549:Q3549)</f>
        <v>80000</v>
      </c>
    </row>
    <row r="3550" customFormat="false" ht="12.75" hidden="false" customHeight="false" outlineLevel="0" collapsed="false">
      <c r="A3550" s="191" t="str">
        <f aca="false">B3550&amp;" "&amp;C3550&amp;" "&amp;D3550</f>
        <v>US Power Physical</v>
      </c>
      <c r="B3550" s="191" t="str">
        <f aca="false">IF((LEFT(N3550,2)="US"),"US","")</f>
        <v>US</v>
      </c>
      <c r="C3550" s="191" t="str">
        <f aca="false">M3550</f>
        <v>Power</v>
      </c>
      <c r="D3550" s="191" t="str">
        <f aca="false">IF(ISNUMBER(FIND("Phy",N3550))=TRUE(),"Physical","Financial")</f>
        <v>Physical</v>
      </c>
      <c r="E3550" s="191" t="n">
        <f aca="false">IF(VLOOKUP(S3550,'DD-Lookup'!$J$6:$L$50,3,FALSE())="Monthly",(YEAR(AC3550)-YEAR(AB3550))*12+MONTH(AC3550)-MONTH(AB3550)+1,(AC3550-AB3550+1))</f>
        <v>30</v>
      </c>
      <c r="F3550" s="220" t="n">
        <f aca="false">E3550*SUM(P3550:Q3550)</f>
        <v>1500</v>
      </c>
      <c r="G3550" s="196" t="n">
        <v>1248444</v>
      </c>
      <c r="H3550" s="197" t="n">
        <v>37026.428287037</v>
      </c>
      <c r="I3550" s="0" t="s">
        <v>1219</v>
      </c>
      <c r="M3550" s="0" t="s">
        <v>72</v>
      </c>
      <c r="N3550" s="0" t="s">
        <v>1190</v>
      </c>
      <c r="O3550" s="0" t="s">
        <v>1394</v>
      </c>
      <c r="Q3550" s="198" t="n">
        <v>50</v>
      </c>
      <c r="S3550" s="0" t="s">
        <v>781</v>
      </c>
      <c r="T3550" s="0" t="s">
        <v>772</v>
      </c>
      <c r="U3550" s="200" t="n">
        <v>65</v>
      </c>
      <c r="V3550" s="0" t="s">
        <v>3211</v>
      </c>
      <c r="W3550" s="0" t="s">
        <v>1232</v>
      </c>
      <c r="X3550" s="0" t="s">
        <v>1273</v>
      </c>
      <c r="Y3550" s="0" t="s">
        <v>1167</v>
      </c>
      <c r="Z3550" s="0" t="s">
        <v>628</v>
      </c>
      <c r="AA3550" s="0" t="n">
        <v>611378.1</v>
      </c>
      <c r="AB3550" s="197" t="n">
        <v>37043.5916666667</v>
      </c>
      <c r="AC3550" s="197" t="n">
        <v>37072.5916666667</v>
      </c>
    </row>
    <row r="3551" customFormat="false" ht="12.75" hidden="false" customHeight="false" outlineLevel="0" collapsed="false">
      <c r="A3551" s="191" t="str">
        <f aca="false">B3551&amp;" "&amp;C3551&amp;" "&amp;D3551</f>
        <v>US Power Physical</v>
      </c>
      <c r="B3551" s="191" t="str">
        <f aca="false">IF((LEFT(N3551,2)="US"),"US","")</f>
        <v>US</v>
      </c>
      <c r="C3551" s="191" t="str">
        <f aca="false">M3551</f>
        <v>Power</v>
      </c>
      <c r="D3551" s="191" t="str">
        <f aca="false">IF(ISNUMBER(FIND("Phy",N3551))=TRUE(),"Physical","Financial")</f>
        <v>Physical</v>
      </c>
      <c r="E3551" s="191" t="n">
        <f aca="false">IF(VLOOKUP(S3551,'DD-Lookup'!$J$6:$L$50,3,FALSE())="Monthly",(YEAR(AC3551)-YEAR(AB3551))*12+MONTH(AC3551)-MONTH(AB3551)+1,(AC3551-AB3551+1))</f>
        <v>62</v>
      </c>
      <c r="F3551" s="220" t="n">
        <f aca="false">E3551*SUM(P3551:Q3551)</f>
        <v>3100</v>
      </c>
      <c r="G3551" s="196" t="n">
        <v>1248443</v>
      </c>
      <c r="H3551" s="197" t="n">
        <v>37026.428287037</v>
      </c>
      <c r="I3551" s="0" t="s">
        <v>1254</v>
      </c>
      <c r="M3551" s="0" t="s">
        <v>72</v>
      </c>
      <c r="N3551" s="0" t="s">
        <v>1190</v>
      </c>
      <c r="O3551" s="0" t="s">
        <v>3212</v>
      </c>
      <c r="Q3551" s="198" t="n">
        <v>50</v>
      </c>
      <c r="S3551" s="0" t="s">
        <v>781</v>
      </c>
      <c r="T3551" s="0" t="s">
        <v>772</v>
      </c>
      <c r="U3551" s="200" t="n">
        <v>97.75</v>
      </c>
      <c r="V3551" s="0" t="s">
        <v>3213</v>
      </c>
      <c r="W3551" s="0" t="s">
        <v>1272</v>
      </c>
      <c r="X3551" s="0" t="s">
        <v>1273</v>
      </c>
      <c r="Y3551" s="0" t="s">
        <v>1167</v>
      </c>
      <c r="Z3551" s="0" t="s">
        <v>628</v>
      </c>
      <c r="AA3551" s="0" t="n">
        <v>611377.1</v>
      </c>
      <c r="AB3551" s="197" t="n">
        <v>37073.5916666667</v>
      </c>
      <c r="AC3551" s="197" t="n">
        <v>37134.5916666667</v>
      </c>
    </row>
    <row r="3552" customFormat="false" ht="12.75" hidden="false" customHeight="false" outlineLevel="0" collapsed="false">
      <c r="A3552" s="191" t="str">
        <f aca="false">B3552&amp;" "&amp;C3552&amp;" "&amp;D3552</f>
        <v>US Natural Gas Financial</v>
      </c>
      <c r="B3552" s="191" t="str">
        <f aca="false">IF((LEFT(N3552,2)="US"),"US","")</f>
        <v>US</v>
      </c>
      <c r="C3552" s="191" t="str">
        <f aca="false">M3552</f>
        <v>Natural Gas</v>
      </c>
      <c r="D3552" s="191" t="str">
        <f aca="false">IF(ISNUMBER(FIND("Phy",N3552))=TRUE(),"Physical","Financial")</f>
        <v>Financial</v>
      </c>
      <c r="E3552" s="191" t="n">
        <f aca="false">IF(VLOOKUP(S3552,'DD-Lookup'!$J$6:$L$50,3,FALSE())="Monthly",(YEAR(AC3552)-YEAR(AB3552))*12+MONTH(AC3552)-MONTH(AB3552)+1,(AC3552-AB3552+1))</f>
        <v>153</v>
      </c>
      <c r="F3552" s="220" t="n">
        <f aca="false">E3552*SUM(P3552:Q3552)</f>
        <v>765000</v>
      </c>
      <c r="G3552" s="196" t="n">
        <v>1248445</v>
      </c>
      <c r="H3552" s="197" t="n">
        <v>37026.4282986111</v>
      </c>
      <c r="I3552" s="0" t="s">
        <v>1357</v>
      </c>
      <c r="M3552" s="0" t="s">
        <v>927</v>
      </c>
      <c r="N3552" s="0" t="s">
        <v>1341</v>
      </c>
      <c r="O3552" s="0" t="s">
        <v>1526</v>
      </c>
      <c r="P3552" s="198" t="n">
        <v>5000</v>
      </c>
      <c r="S3552" s="0" t="s">
        <v>1343</v>
      </c>
      <c r="T3552" s="0" t="s">
        <v>772</v>
      </c>
      <c r="U3552" s="200" t="n">
        <v>4.62</v>
      </c>
      <c r="V3552" s="0" t="s">
        <v>1358</v>
      </c>
      <c r="W3552" s="0" t="s">
        <v>1345</v>
      </c>
      <c r="X3552" s="0" t="s">
        <v>1346</v>
      </c>
      <c r="Y3552" s="0" t="s">
        <v>893</v>
      </c>
      <c r="Z3552" s="0" t="s">
        <v>573</v>
      </c>
      <c r="AA3552" s="0" t="s">
        <v>3214</v>
      </c>
      <c r="AB3552" s="197" t="n">
        <v>37043</v>
      </c>
      <c r="AC3552" s="197" t="n">
        <v>37195</v>
      </c>
      <c r="AD3552" s="0" t="n">
        <f aca="false">(AC3552-AB3552+1)*SUM(P3552:Q3552)</f>
        <v>765000</v>
      </c>
    </row>
    <row r="3553" customFormat="false" ht="12.75" hidden="false" customHeight="false" outlineLevel="0" collapsed="false">
      <c r="A3553" s="191" t="str">
        <f aca="false">B3553&amp;" "&amp;C3553&amp;" "&amp;D3553</f>
        <v>US Natural Gas Financial</v>
      </c>
      <c r="B3553" s="191" t="str">
        <f aca="false">IF((LEFT(N3553,2)="US"),"US","")</f>
        <v>US</v>
      </c>
      <c r="C3553" s="191" t="str">
        <f aca="false">M3553</f>
        <v>Natural Gas</v>
      </c>
      <c r="D3553" s="191" t="str">
        <f aca="false">IF(ISNUMBER(FIND("Phy",N3553))=TRUE(),"Physical","Financial")</f>
        <v>Financial</v>
      </c>
      <c r="E3553" s="191" t="n">
        <f aca="false">IF(VLOOKUP(S3553,'DD-Lookup'!$J$6:$L$50,3,FALSE())="Monthly",(YEAR(AC3553)-YEAR(AB3553))*12+MONTH(AC3553)-MONTH(AB3553)+1,(AC3553-AB3553+1))</f>
        <v>151</v>
      </c>
      <c r="F3553" s="220" t="n">
        <f aca="false">E3553*SUM(P3553:Q3553)</f>
        <v>755000</v>
      </c>
      <c r="G3553" s="196" t="n">
        <v>1248447</v>
      </c>
      <c r="H3553" s="197" t="n">
        <v>37026.4285069444</v>
      </c>
      <c r="I3553" s="0" t="s">
        <v>1485</v>
      </c>
      <c r="M3553" s="0" t="s">
        <v>927</v>
      </c>
      <c r="N3553" s="0" t="s">
        <v>1341</v>
      </c>
      <c r="O3553" s="0" t="s">
        <v>1442</v>
      </c>
      <c r="Q3553" s="198" t="n">
        <v>5000</v>
      </c>
      <c r="S3553" s="0" t="s">
        <v>1343</v>
      </c>
      <c r="T3553" s="0" t="s">
        <v>772</v>
      </c>
      <c r="U3553" s="200" t="n">
        <v>4.935</v>
      </c>
      <c r="V3553" s="0" t="s">
        <v>2846</v>
      </c>
      <c r="W3553" s="0" t="s">
        <v>1345</v>
      </c>
      <c r="X3553" s="0" t="s">
        <v>1346</v>
      </c>
      <c r="Y3553" s="0" t="s">
        <v>893</v>
      </c>
      <c r="Z3553" s="0" t="s">
        <v>573</v>
      </c>
      <c r="AA3553" s="0" t="s">
        <v>3215</v>
      </c>
      <c r="AB3553" s="197" t="n">
        <v>37196</v>
      </c>
      <c r="AC3553" s="197" t="n">
        <v>37346</v>
      </c>
      <c r="AD3553" s="0" t="n">
        <f aca="false">(AC3553-AB3553+1)*SUM(P3553:Q3553)</f>
        <v>755000</v>
      </c>
    </row>
    <row r="3554" customFormat="false" ht="12.75" hidden="false" customHeight="false" outlineLevel="0" collapsed="false">
      <c r="A3554" s="191" t="str">
        <f aca="false">B3554&amp;" "&amp;C3554&amp;" "&amp;D3554</f>
        <v>US Natural Gas Financial</v>
      </c>
      <c r="B3554" s="191" t="str">
        <f aca="false">IF((LEFT(N3554,2)="US"),"US","")</f>
        <v>US</v>
      </c>
      <c r="C3554" s="191" t="str">
        <f aca="false">M3554</f>
        <v>Natural Gas</v>
      </c>
      <c r="D3554" s="191" t="str">
        <f aca="false">IF(ISNUMBER(FIND("Phy",N3554))=TRUE(),"Physical","Financial")</f>
        <v>Financial</v>
      </c>
      <c r="E3554" s="191" t="n">
        <f aca="false">IF(VLOOKUP(S3554,'DD-Lookup'!$J$6:$L$50,3,FALSE())="Monthly",(YEAR(AC3554)-YEAR(AB3554))*12+MONTH(AC3554)-MONTH(AB3554)+1,(AC3554-AB3554+1))</f>
        <v>30</v>
      </c>
      <c r="F3554" s="220" t="n">
        <f aca="false">E3554*SUM(P3554:Q3554)</f>
        <v>150000</v>
      </c>
      <c r="G3554" s="196" t="n">
        <v>1248446</v>
      </c>
      <c r="H3554" s="197" t="n">
        <v>37026.4285069444</v>
      </c>
      <c r="I3554" s="0" t="s">
        <v>1357</v>
      </c>
      <c r="M3554" s="0" t="s">
        <v>927</v>
      </c>
      <c r="N3554" s="0" t="s">
        <v>1341</v>
      </c>
      <c r="O3554" s="0" t="s">
        <v>1342</v>
      </c>
      <c r="P3554" s="198" t="n">
        <v>5000</v>
      </c>
      <c r="S3554" s="0" t="s">
        <v>1343</v>
      </c>
      <c r="T3554" s="0" t="s">
        <v>772</v>
      </c>
      <c r="U3554" s="200" t="n">
        <v>4.52</v>
      </c>
      <c r="V3554" s="0" t="s">
        <v>1358</v>
      </c>
      <c r="W3554" s="0" t="s">
        <v>1345</v>
      </c>
      <c r="X3554" s="0" t="s">
        <v>1346</v>
      </c>
      <c r="Y3554" s="0" t="s">
        <v>893</v>
      </c>
      <c r="Z3554" s="0" t="s">
        <v>573</v>
      </c>
      <c r="AA3554" s="0" t="s">
        <v>3216</v>
      </c>
      <c r="AB3554" s="197" t="n">
        <v>37043.875</v>
      </c>
      <c r="AC3554" s="197" t="n">
        <v>37072.875</v>
      </c>
      <c r="AD3554" s="0" t="n">
        <f aca="false">(AC3554-AB3554+1)*SUM(P3554:Q3554)</f>
        <v>150000</v>
      </c>
    </row>
    <row r="3555" customFormat="false" ht="12.75" hidden="false" customHeight="false" outlineLevel="0" collapsed="false">
      <c r="A3555" s="191" t="str">
        <f aca="false">B3555&amp;" "&amp;C3555&amp;" "&amp;D3555</f>
        <v>US Natural Gas Financial</v>
      </c>
      <c r="B3555" s="191" t="str">
        <f aca="false">IF((LEFT(N3555,2)="US"),"US","")</f>
        <v>US</v>
      </c>
      <c r="C3555" s="191" t="str">
        <f aca="false">M3555</f>
        <v>Natural Gas</v>
      </c>
      <c r="D3555" s="191" t="str">
        <f aca="false">IF(ISNUMBER(FIND("Phy",N3555))=TRUE(),"Physical","Financial")</f>
        <v>Financial</v>
      </c>
      <c r="E3555" s="191" t="n">
        <f aca="false">IF(VLOOKUP(S3555,'DD-Lookup'!$J$6:$L$50,3,FALSE())="Monthly",(YEAR(AC3555)-YEAR(AB3555))*12+MONTH(AC3555)-MONTH(AB3555)+1,(AC3555-AB3555+1))</f>
        <v>153</v>
      </c>
      <c r="F3555" s="220" t="n">
        <f aca="false">E3555*SUM(P3555:Q3555)</f>
        <v>765000</v>
      </c>
      <c r="G3555" s="196" t="n">
        <v>1248449</v>
      </c>
      <c r="H3555" s="197" t="n">
        <v>37026.4285185185</v>
      </c>
      <c r="I3555" s="0" t="s">
        <v>1340</v>
      </c>
      <c r="M3555" s="0" t="s">
        <v>927</v>
      </c>
      <c r="N3555" s="0" t="s">
        <v>1341</v>
      </c>
      <c r="O3555" s="0" t="s">
        <v>1526</v>
      </c>
      <c r="P3555" s="198" t="n">
        <v>5000</v>
      </c>
      <c r="S3555" s="0" t="s">
        <v>1343</v>
      </c>
      <c r="T3555" s="0" t="s">
        <v>772</v>
      </c>
      <c r="U3555" s="200" t="n">
        <v>4.62</v>
      </c>
      <c r="V3555" s="0" t="s">
        <v>2246</v>
      </c>
      <c r="W3555" s="0" t="s">
        <v>1345</v>
      </c>
      <c r="X3555" s="0" t="s">
        <v>1346</v>
      </c>
      <c r="Y3555" s="0" t="s">
        <v>893</v>
      </c>
      <c r="Z3555" s="0" t="s">
        <v>573</v>
      </c>
      <c r="AA3555" s="0" t="s">
        <v>3217</v>
      </c>
      <c r="AB3555" s="197" t="n">
        <v>37043</v>
      </c>
      <c r="AC3555" s="197" t="n">
        <v>37195</v>
      </c>
      <c r="AD3555" s="0" t="n">
        <f aca="false">(AC3555-AB3555+1)*SUM(P3555:Q3555)</f>
        <v>765000</v>
      </c>
    </row>
    <row r="3556" customFormat="false" ht="12.75" hidden="false" customHeight="false" outlineLevel="0" collapsed="false">
      <c r="A3556" s="191" t="str">
        <f aca="false">B3556&amp;" "&amp;C3556&amp;" "&amp;D3556</f>
        <v>US Natural Gas Physical</v>
      </c>
      <c r="B3556" s="191" t="str">
        <f aca="false">IF((LEFT(N3556,2)="US"),"US","")</f>
        <v>US</v>
      </c>
      <c r="C3556" s="191" t="str">
        <f aca="false">M3556</f>
        <v>Natural Gas</v>
      </c>
      <c r="D3556" s="191" t="str">
        <f aca="false">IF(ISNUMBER(FIND("Phy",N3556))=TRUE(),"Physical","Financial")</f>
        <v>Physical</v>
      </c>
      <c r="E3556" s="191" t="n">
        <f aca="false">IF(VLOOKUP(S3556,'DD-Lookup'!$J$6:$L$50,3,FALSE())="Monthly",(YEAR(AC3556)-YEAR(AB3556))*12+MONTH(AC3556)-MONTH(AB3556)+1,(AC3556-AB3556+1))</f>
        <v>1</v>
      </c>
      <c r="F3556" s="220" t="n">
        <f aca="false">E3556*SUM(P3556:Q3556)</f>
        <v>10000</v>
      </c>
      <c r="G3556" s="196" t="n">
        <v>1248448</v>
      </c>
      <c r="H3556" s="197" t="n">
        <v>37026.4285185185</v>
      </c>
      <c r="I3556" s="0" t="s">
        <v>1571</v>
      </c>
      <c r="M3556" s="0" t="s">
        <v>927</v>
      </c>
      <c r="N3556" s="0" t="s">
        <v>1371</v>
      </c>
      <c r="O3556" s="0" t="s">
        <v>1673</v>
      </c>
      <c r="P3556" s="198" t="n">
        <v>10000</v>
      </c>
      <c r="S3556" s="0" t="s">
        <v>1343</v>
      </c>
      <c r="T3556" s="0" t="s">
        <v>772</v>
      </c>
      <c r="U3556" s="200" t="n">
        <v>5.55</v>
      </c>
      <c r="V3556" s="0" t="s">
        <v>2712</v>
      </c>
      <c r="W3556" s="0" t="s">
        <v>1675</v>
      </c>
      <c r="X3556" s="0" t="s">
        <v>1676</v>
      </c>
      <c r="Y3556" s="0" t="s">
        <v>1376</v>
      </c>
      <c r="Z3556" s="0" t="s">
        <v>573</v>
      </c>
      <c r="AA3556" s="0" t="n">
        <v>790677</v>
      </c>
      <c r="AB3556" s="197" t="n">
        <v>37027.875</v>
      </c>
      <c r="AC3556" s="197" t="n">
        <v>37027.875</v>
      </c>
    </row>
    <row r="3557" customFormat="false" ht="12.75" hidden="false" customHeight="false" outlineLevel="0" collapsed="false">
      <c r="A3557" s="191" t="str">
        <f aca="false">B3557&amp;" "&amp;C3557&amp;" "&amp;D3557</f>
        <v>US Natural Gas Physical</v>
      </c>
      <c r="B3557" s="191" t="str">
        <f aca="false">IF((LEFT(N3557,2)="US"),"US","")</f>
        <v>US</v>
      </c>
      <c r="C3557" s="191" t="str">
        <f aca="false">M3557</f>
        <v>Natural Gas</v>
      </c>
      <c r="D3557" s="191" t="str">
        <f aca="false">IF(ISNUMBER(FIND("Phy",N3557))=TRUE(),"Physical","Financial")</f>
        <v>Physical</v>
      </c>
      <c r="E3557" s="191" t="n">
        <f aca="false">IF(VLOOKUP(S3557,'DD-Lookup'!$J$6:$L$50,3,FALSE())="Monthly",(YEAR(AC3557)-YEAR(AB3557))*12+MONTH(AC3557)-MONTH(AB3557)+1,(AC3557-AB3557+1))</f>
        <v>1</v>
      </c>
      <c r="F3557" s="220" t="n">
        <f aca="false">E3557*SUM(P3557:Q3557)</f>
        <v>10000</v>
      </c>
      <c r="G3557" s="196" t="n">
        <v>1248450</v>
      </c>
      <c r="H3557" s="197" t="n">
        <v>37026.4285763889</v>
      </c>
      <c r="I3557" s="0" t="s">
        <v>2154</v>
      </c>
      <c r="M3557" s="0" t="s">
        <v>927</v>
      </c>
      <c r="N3557" s="0" t="s">
        <v>1371</v>
      </c>
      <c r="O3557" s="0" t="s">
        <v>1553</v>
      </c>
      <c r="Q3557" s="198" t="n">
        <v>10000</v>
      </c>
      <c r="S3557" s="0" t="s">
        <v>1343</v>
      </c>
      <c r="T3557" s="0" t="s">
        <v>772</v>
      </c>
      <c r="U3557" s="200" t="n">
        <v>4.53</v>
      </c>
      <c r="V3557" s="0" t="s">
        <v>2155</v>
      </c>
      <c r="W3557" s="0" t="s">
        <v>1555</v>
      </c>
      <c r="X3557" s="0" t="s">
        <v>1556</v>
      </c>
      <c r="Y3557" s="0" t="s">
        <v>1376</v>
      </c>
      <c r="Z3557" s="0" t="s">
        <v>573</v>
      </c>
      <c r="AA3557" s="0" t="n">
        <v>790678</v>
      </c>
      <c r="AB3557" s="197" t="n">
        <v>37027.875</v>
      </c>
      <c r="AC3557" s="197" t="n">
        <v>37027.875</v>
      </c>
    </row>
    <row r="3558" customFormat="false" ht="12.75" hidden="false" customHeight="false" outlineLevel="0" collapsed="false">
      <c r="A3558" s="191" t="str">
        <f aca="false">B3558&amp;" "&amp;C3558&amp;" "&amp;D3558</f>
        <v>US Natural Gas Financial</v>
      </c>
      <c r="B3558" s="191" t="str">
        <f aca="false">IF((LEFT(N3558,2)="US"),"US","")</f>
        <v>US</v>
      </c>
      <c r="C3558" s="191" t="str">
        <f aca="false">M3558</f>
        <v>Natural Gas</v>
      </c>
      <c r="D3558" s="191" t="str">
        <f aca="false">IF(ISNUMBER(FIND("Phy",N3558))=TRUE(),"Physical","Financial")</f>
        <v>Financial</v>
      </c>
      <c r="E3558" s="191" t="n">
        <f aca="false">IF(VLOOKUP(S3558,'DD-Lookup'!$J$6:$L$50,3,FALSE())="Monthly",(YEAR(AC3558)-YEAR(AB3558))*12+MONTH(AC3558)-MONTH(AB3558)+1,(AC3558-AB3558+1))</f>
        <v>30</v>
      </c>
      <c r="F3558" s="220" t="n">
        <f aca="false">E3558*SUM(P3558:Q3558)</f>
        <v>225000</v>
      </c>
      <c r="G3558" s="196" t="n">
        <v>1248451</v>
      </c>
      <c r="H3558" s="197" t="n">
        <v>37026.4286574074</v>
      </c>
      <c r="I3558" s="0" t="s">
        <v>1383</v>
      </c>
      <c r="M3558" s="0" t="s">
        <v>927</v>
      </c>
      <c r="N3558" s="0" t="s">
        <v>1341</v>
      </c>
      <c r="O3558" s="0" t="s">
        <v>1342</v>
      </c>
      <c r="P3558" s="198" t="n">
        <v>7500</v>
      </c>
      <c r="S3558" s="0" t="s">
        <v>1343</v>
      </c>
      <c r="T3558" s="0" t="s">
        <v>772</v>
      </c>
      <c r="U3558" s="200" t="n">
        <v>4.52</v>
      </c>
      <c r="V3558" s="0" t="s">
        <v>1545</v>
      </c>
      <c r="W3558" s="0" t="s">
        <v>1345</v>
      </c>
      <c r="X3558" s="0" t="s">
        <v>1346</v>
      </c>
      <c r="Y3558" s="0" t="s">
        <v>893</v>
      </c>
      <c r="Z3558" s="0" t="s">
        <v>573</v>
      </c>
      <c r="AA3558" s="0" t="s">
        <v>3218</v>
      </c>
      <c r="AB3558" s="197" t="n">
        <v>37043.875</v>
      </c>
      <c r="AC3558" s="197" t="n">
        <v>37072.875</v>
      </c>
      <c r="AD3558" s="0" t="n">
        <f aca="false">(AC3558-AB3558+1)*SUM(P3558:Q3558)</f>
        <v>225000</v>
      </c>
    </row>
    <row r="3559" customFormat="false" ht="12.75" hidden="false" customHeight="false" outlineLevel="0" collapsed="false">
      <c r="A3559" s="191" t="str">
        <f aca="false">B3559&amp;" "&amp;C3559&amp;" "&amp;D3559</f>
        <v>US Natural Gas Financial</v>
      </c>
      <c r="B3559" s="191" t="str">
        <f aca="false">IF((LEFT(N3559,2)="US"),"US","")</f>
        <v>US</v>
      </c>
      <c r="C3559" s="191" t="str">
        <f aca="false">M3559</f>
        <v>Natural Gas</v>
      </c>
      <c r="D3559" s="191" t="str">
        <f aca="false">IF(ISNUMBER(FIND("Phy",N3559))=TRUE(),"Physical","Financial")</f>
        <v>Financial</v>
      </c>
      <c r="E3559" s="191" t="n">
        <f aca="false">IF(VLOOKUP(S3559,'DD-Lookup'!$J$6:$L$50,3,FALSE())="Monthly",(YEAR(AC3559)-YEAR(AB3559))*12+MONTH(AC3559)-MONTH(AB3559)+1,(AC3559-AB3559+1))</f>
        <v>30</v>
      </c>
      <c r="F3559" s="220" t="n">
        <f aca="false">E3559*SUM(P3559:Q3559)</f>
        <v>450000</v>
      </c>
      <c r="G3559" s="196" t="n">
        <v>1248452</v>
      </c>
      <c r="H3559" s="197" t="n">
        <v>37026.4287037037</v>
      </c>
      <c r="I3559" s="0" t="s">
        <v>1525</v>
      </c>
      <c r="M3559" s="0" t="s">
        <v>927</v>
      </c>
      <c r="N3559" s="0" t="s">
        <v>1341</v>
      </c>
      <c r="O3559" s="0" t="s">
        <v>1342</v>
      </c>
      <c r="Q3559" s="198" t="n">
        <v>15000</v>
      </c>
      <c r="S3559" s="0" t="s">
        <v>1343</v>
      </c>
      <c r="T3559" s="0" t="s">
        <v>772</v>
      </c>
      <c r="U3559" s="200" t="n">
        <v>4.525</v>
      </c>
      <c r="V3559" s="0" t="s">
        <v>1527</v>
      </c>
      <c r="W3559" s="0" t="s">
        <v>1345</v>
      </c>
      <c r="X3559" s="0" t="s">
        <v>1346</v>
      </c>
      <c r="Y3559" s="0" t="s">
        <v>893</v>
      </c>
      <c r="Z3559" s="0" t="s">
        <v>573</v>
      </c>
      <c r="AA3559" s="0" t="s">
        <v>3219</v>
      </c>
      <c r="AB3559" s="197" t="n">
        <v>37043.875</v>
      </c>
      <c r="AC3559" s="197" t="n">
        <v>37072.875</v>
      </c>
      <c r="AD3559" s="0" t="n">
        <f aca="false">(AC3559-AB3559+1)*SUM(P3559:Q3559)</f>
        <v>450000</v>
      </c>
    </row>
    <row r="3560" customFormat="false" ht="12.75" hidden="false" customHeight="false" outlineLevel="0" collapsed="false">
      <c r="A3560" s="191" t="str">
        <f aca="false">B3560&amp;" "&amp;C3560&amp;" "&amp;D3560</f>
        <v>US Natural Gas Financial</v>
      </c>
      <c r="B3560" s="191" t="str">
        <f aca="false">IF((LEFT(N3560,2)="US"),"US","")</f>
        <v>US</v>
      </c>
      <c r="C3560" s="191" t="str">
        <f aca="false">M3560</f>
        <v>Natural Gas</v>
      </c>
      <c r="D3560" s="191" t="str">
        <f aca="false">IF(ISNUMBER(FIND("Phy",N3560))=TRUE(),"Physical","Financial")</f>
        <v>Financial</v>
      </c>
      <c r="E3560" s="191" t="n">
        <f aca="false">IF(VLOOKUP(S3560,'DD-Lookup'!$J$6:$L$50,3,FALSE())="Monthly",(YEAR(AC3560)-YEAR(AB3560))*12+MONTH(AC3560)-MONTH(AB3560)+1,(AC3560-AB3560+1))</f>
        <v>153</v>
      </c>
      <c r="F3560" s="220" t="n">
        <f aca="false">E3560*SUM(P3560:Q3560)</f>
        <v>765000</v>
      </c>
      <c r="G3560" s="196" t="n">
        <v>1248453</v>
      </c>
      <c r="H3560" s="197" t="n">
        <v>37026.42875</v>
      </c>
      <c r="I3560" s="0" t="s">
        <v>1569</v>
      </c>
      <c r="M3560" s="0" t="s">
        <v>927</v>
      </c>
      <c r="N3560" s="0" t="s">
        <v>1341</v>
      </c>
      <c r="O3560" s="0" t="s">
        <v>1526</v>
      </c>
      <c r="Q3560" s="198" t="n">
        <v>5000</v>
      </c>
      <c r="S3560" s="0" t="s">
        <v>1343</v>
      </c>
      <c r="T3560" s="0" t="s">
        <v>772</v>
      </c>
      <c r="U3560" s="200" t="n">
        <v>4.63</v>
      </c>
      <c r="V3560" s="0" t="s">
        <v>2227</v>
      </c>
      <c r="W3560" s="0" t="s">
        <v>1345</v>
      </c>
      <c r="X3560" s="0" t="s">
        <v>1346</v>
      </c>
      <c r="Y3560" s="0" t="s">
        <v>893</v>
      </c>
      <c r="Z3560" s="0" t="s">
        <v>573</v>
      </c>
      <c r="AA3560" s="0" t="s">
        <v>3220</v>
      </c>
      <c r="AB3560" s="197" t="n">
        <v>37043</v>
      </c>
      <c r="AC3560" s="197" t="n">
        <v>37195</v>
      </c>
      <c r="AD3560" s="0" t="n">
        <f aca="false">(AC3560-AB3560+1)*SUM(P3560:Q3560)</f>
        <v>765000</v>
      </c>
    </row>
    <row r="3561" customFormat="false" ht="12.75" hidden="false" customHeight="false" outlineLevel="0" collapsed="false">
      <c r="A3561" s="191" t="str">
        <f aca="false">B3561&amp;" "&amp;C3561&amp;" "&amp;D3561</f>
        <v> Natural Gas Physical</v>
      </c>
      <c r="B3561" s="191" t="str">
        <f aca="false">IF((LEFT(N3561,2)="US"),"US","")</f>
        <v/>
      </c>
      <c r="C3561" s="191" t="str">
        <f aca="false">M3561</f>
        <v>Natural Gas</v>
      </c>
      <c r="D3561" s="191" t="str">
        <f aca="false">IF(ISNUMBER(FIND("Phy",N3561))=TRUE(),"Physical","Financial")</f>
        <v>Physical</v>
      </c>
      <c r="E3561" s="191" t="n">
        <f aca="false">IF(VLOOKUP(S3561,'DD-Lookup'!$J$6:$L$50,3,FALSE())="Monthly",(YEAR(AC3561)-YEAR(AB3561))*12+MONTH(AC3561)-MONTH(AB3561)+1,(AC3561-AB3561+1))</f>
        <v>1</v>
      </c>
      <c r="F3561" s="220" t="n">
        <f aca="false">E3561*SUM(P3561:Q3561)</f>
        <v>10000</v>
      </c>
      <c r="G3561" s="196" t="n">
        <v>1248454</v>
      </c>
      <c r="H3561" s="197" t="n">
        <v>37026.4287847222</v>
      </c>
      <c r="I3561" s="0" t="s">
        <v>1523</v>
      </c>
      <c r="M3561" s="0" t="s">
        <v>927</v>
      </c>
      <c r="N3561" s="0" t="s">
        <v>1719</v>
      </c>
      <c r="O3561" s="0" t="s">
        <v>1720</v>
      </c>
      <c r="P3561" s="198" t="n">
        <v>10000</v>
      </c>
      <c r="S3561" s="0" t="s">
        <v>327</v>
      </c>
      <c r="T3561" s="0" t="s">
        <v>1721</v>
      </c>
      <c r="U3561" s="200" t="n">
        <v>6.05</v>
      </c>
      <c r="V3561" s="0" t="s">
        <v>3180</v>
      </c>
      <c r="W3561" s="0" t="s">
        <v>1723</v>
      </c>
      <c r="X3561" s="0" t="s">
        <v>1724</v>
      </c>
      <c r="Y3561" s="0" t="s">
        <v>1376</v>
      </c>
      <c r="Z3561" s="0" t="s">
        <v>646</v>
      </c>
      <c r="AA3561" s="0" t="n">
        <v>790679</v>
      </c>
      <c r="AB3561" s="197" t="n">
        <v>37026.875</v>
      </c>
      <c r="AC3561" s="197" t="n">
        <v>37026.875</v>
      </c>
    </row>
    <row r="3562" customFormat="false" ht="12.75" hidden="false" customHeight="false" outlineLevel="0" collapsed="false">
      <c r="A3562" s="191" t="str">
        <f aca="false">B3562&amp;" "&amp;C3562&amp;" "&amp;D3562</f>
        <v>US Natural Gas Financial</v>
      </c>
      <c r="B3562" s="191" t="str">
        <f aca="false">IF((LEFT(N3562,2)="US"),"US","")</f>
        <v>US</v>
      </c>
      <c r="C3562" s="191" t="str">
        <f aca="false">M3562</f>
        <v>Natural Gas</v>
      </c>
      <c r="D3562" s="191" t="str">
        <f aca="false">IF(ISNUMBER(FIND("Phy",N3562))=TRUE(),"Physical","Financial")</f>
        <v>Financial</v>
      </c>
      <c r="E3562" s="191" t="n">
        <f aca="false">IF(VLOOKUP(S3562,'DD-Lookup'!$J$6:$L$50,3,FALSE())="Monthly",(YEAR(AC3562)-YEAR(AB3562))*12+MONTH(AC3562)-MONTH(AB3562)+1,(AC3562-AB3562+1))</f>
        <v>153</v>
      </c>
      <c r="F3562" s="220" t="n">
        <f aca="false">E3562*SUM(P3562:Q3562)</f>
        <v>765000</v>
      </c>
      <c r="G3562" s="196" t="n">
        <v>1248455</v>
      </c>
      <c r="H3562" s="197" t="n">
        <v>37026.4288657407</v>
      </c>
      <c r="I3562" s="0" t="s">
        <v>643</v>
      </c>
      <c r="M3562" s="0" t="s">
        <v>927</v>
      </c>
      <c r="N3562" s="0" t="s">
        <v>1341</v>
      </c>
      <c r="O3562" s="0" t="s">
        <v>1526</v>
      </c>
      <c r="P3562" s="198" t="n">
        <v>5000</v>
      </c>
      <c r="S3562" s="0" t="s">
        <v>1343</v>
      </c>
      <c r="T3562" s="0" t="s">
        <v>772</v>
      </c>
      <c r="U3562" s="200" t="n">
        <v>4.625</v>
      </c>
      <c r="V3562" s="0" t="s">
        <v>3140</v>
      </c>
      <c r="W3562" s="0" t="s">
        <v>1345</v>
      </c>
      <c r="X3562" s="0" t="s">
        <v>1346</v>
      </c>
      <c r="Y3562" s="0" t="s">
        <v>893</v>
      </c>
      <c r="Z3562" s="0" t="s">
        <v>573</v>
      </c>
      <c r="AA3562" s="0" t="s">
        <v>3221</v>
      </c>
      <c r="AB3562" s="197" t="n">
        <v>37043</v>
      </c>
      <c r="AC3562" s="197" t="n">
        <v>37195</v>
      </c>
      <c r="AD3562" s="0" t="n">
        <f aca="false">(AC3562-AB3562+1)*SUM(P3562:Q3562)</f>
        <v>765000</v>
      </c>
    </row>
    <row r="3563" customFormat="false" ht="12.75" hidden="false" customHeight="false" outlineLevel="0" collapsed="false">
      <c r="A3563" s="191" t="str">
        <f aca="false">B3563&amp;" "&amp;C3563&amp;" "&amp;D3563</f>
        <v> Natural Gas Physical</v>
      </c>
      <c r="B3563" s="191" t="str">
        <f aca="false">IF((LEFT(N3563,2)="US"),"US","")</f>
        <v/>
      </c>
      <c r="C3563" s="191" t="str">
        <f aca="false">M3563</f>
        <v>Natural Gas</v>
      </c>
      <c r="D3563" s="191" t="str">
        <f aca="false">IF(ISNUMBER(FIND("Phy",N3563))=TRUE(),"Physical","Financial")</f>
        <v>Physical</v>
      </c>
      <c r="E3563" s="191" t="n">
        <f aca="false">IF(VLOOKUP(S3563,'DD-Lookup'!$J$6:$L$50,3,FALSE())="Monthly",(YEAR(AC3563)-YEAR(AB3563))*12+MONTH(AC3563)-MONTH(AB3563)+1,(AC3563-AB3563+1))</f>
        <v>30</v>
      </c>
      <c r="F3563" s="220" t="n">
        <f aca="false">E3563*SUM(P3563:Q3563)</f>
        <v>750000</v>
      </c>
      <c r="G3563" s="196" t="n">
        <v>1248456</v>
      </c>
      <c r="H3563" s="197" t="n">
        <v>37026.4289236111</v>
      </c>
      <c r="I3563" s="0" t="s">
        <v>926</v>
      </c>
      <c r="M3563" s="0" t="s">
        <v>927</v>
      </c>
      <c r="N3563" s="0" t="s">
        <v>928</v>
      </c>
      <c r="O3563" s="0" t="s">
        <v>939</v>
      </c>
      <c r="Q3563" s="198" t="n">
        <v>25000</v>
      </c>
      <c r="S3563" s="0" t="s">
        <v>930</v>
      </c>
      <c r="T3563" s="0" t="s">
        <v>931</v>
      </c>
      <c r="U3563" s="200" t="n">
        <v>21.675</v>
      </c>
      <c r="V3563" s="0" t="s">
        <v>932</v>
      </c>
      <c r="W3563" s="0" t="s">
        <v>933</v>
      </c>
      <c r="X3563" s="0" t="s">
        <v>934</v>
      </c>
      <c r="Y3563" s="0" t="s">
        <v>935</v>
      </c>
      <c r="Z3563" s="0" t="s">
        <v>800</v>
      </c>
      <c r="AA3563" s="0" t="n">
        <v>102954</v>
      </c>
      <c r="AB3563" s="197" t="n">
        <v>37043.875</v>
      </c>
      <c r="AC3563" s="197" t="n">
        <v>37072.875</v>
      </c>
    </row>
    <row r="3564" customFormat="false" ht="12.75" hidden="false" customHeight="false" outlineLevel="0" collapsed="false">
      <c r="A3564" s="191" t="str">
        <f aca="false">B3564&amp;" "&amp;C3564&amp;" "&amp;D3564</f>
        <v>US Natural Gas Physical</v>
      </c>
      <c r="B3564" s="191" t="str">
        <f aca="false">IF((LEFT(N3564,2)="US"),"US","")</f>
        <v>US</v>
      </c>
      <c r="C3564" s="191" t="str">
        <f aca="false">M3564</f>
        <v>Natural Gas</v>
      </c>
      <c r="D3564" s="191" t="str">
        <f aca="false">IF(ISNUMBER(FIND("Phy",N3564))=TRUE(),"Physical","Financial")</f>
        <v>Physical</v>
      </c>
      <c r="E3564" s="191" t="n">
        <f aca="false">IF(VLOOKUP(S3564,'DD-Lookup'!$J$6:$L$50,3,FALSE())="Monthly",(YEAR(AC3564)-YEAR(AB3564))*12+MONTH(AC3564)-MONTH(AB3564)+1,(AC3564-AB3564+1))</f>
        <v>1</v>
      </c>
      <c r="F3564" s="220" t="n">
        <f aca="false">E3564*SUM(P3564:Q3564)</f>
        <v>5000</v>
      </c>
      <c r="G3564" s="196" t="n">
        <v>1248457</v>
      </c>
      <c r="H3564" s="197" t="n">
        <v>37026.4289351852</v>
      </c>
      <c r="I3564" s="0" t="s">
        <v>1692</v>
      </c>
      <c r="M3564" s="0" t="s">
        <v>927</v>
      </c>
      <c r="N3564" s="0" t="s">
        <v>1371</v>
      </c>
      <c r="O3564" s="0" t="s">
        <v>1673</v>
      </c>
      <c r="P3564" s="198" t="n">
        <v>5000</v>
      </c>
      <c r="S3564" s="0" t="s">
        <v>1343</v>
      </c>
      <c r="T3564" s="0" t="s">
        <v>772</v>
      </c>
      <c r="U3564" s="200" t="n">
        <v>5.55</v>
      </c>
      <c r="V3564" s="0" t="s">
        <v>1693</v>
      </c>
      <c r="W3564" s="0" t="s">
        <v>1675</v>
      </c>
      <c r="X3564" s="0" t="s">
        <v>1676</v>
      </c>
      <c r="Y3564" s="0" t="s">
        <v>1376</v>
      </c>
      <c r="Z3564" s="0" t="s">
        <v>573</v>
      </c>
      <c r="AA3564" s="0" t="n">
        <v>790680</v>
      </c>
      <c r="AB3564" s="197" t="n">
        <v>37027.875</v>
      </c>
      <c r="AC3564" s="197" t="n">
        <v>37027.875</v>
      </c>
    </row>
    <row r="3565" customFormat="false" ht="12.75" hidden="false" customHeight="false" outlineLevel="0" collapsed="false">
      <c r="A3565" s="191" t="str">
        <f aca="false">B3565&amp;" "&amp;C3565&amp;" "&amp;D3565</f>
        <v>US Natural Gas Financial</v>
      </c>
      <c r="B3565" s="191" t="str">
        <f aca="false">IF((LEFT(N3565,2)="US"),"US","")</f>
        <v>US</v>
      </c>
      <c r="C3565" s="191" t="str">
        <f aca="false">M3565</f>
        <v>Natural Gas</v>
      </c>
      <c r="D3565" s="191" t="str">
        <f aca="false">IF(ISNUMBER(FIND("Phy",N3565))=TRUE(),"Physical","Financial")</f>
        <v>Financial</v>
      </c>
      <c r="E3565" s="191" t="n">
        <f aca="false">IF(VLOOKUP(S3565,'DD-Lookup'!$J$6:$L$50,3,FALSE())="Monthly",(YEAR(AC3565)-YEAR(AB3565))*12+MONTH(AC3565)-MONTH(AB3565)+1,(AC3565-AB3565+1))</f>
        <v>153</v>
      </c>
      <c r="F3565" s="220" t="n">
        <f aca="false">E3565*SUM(P3565:Q3565)</f>
        <v>765000</v>
      </c>
      <c r="G3565" s="196" t="n">
        <v>1248459</v>
      </c>
      <c r="H3565" s="197" t="n">
        <v>37026.4290277778</v>
      </c>
      <c r="I3565" s="0" t="s">
        <v>625</v>
      </c>
      <c r="M3565" s="0" t="s">
        <v>927</v>
      </c>
      <c r="N3565" s="0" t="s">
        <v>1341</v>
      </c>
      <c r="O3565" s="0" t="s">
        <v>1526</v>
      </c>
      <c r="Q3565" s="198" t="n">
        <v>5000</v>
      </c>
      <c r="S3565" s="0" t="s">
        <v>1343</v>
      </c>
      <c r="T3565" s="0" t="s">
        <v>772</v>
      </c>
      <c r="U3565" s="200" t="n">
        <v>4.635</v>
      </c>
      <c r="V3565" s="0" t="s">
        <v>3222</v>
      </c>
      <c r="W3565" s="0" t="s">
        <v>1345</v>
      </c>
      <c r="X3565" s="0" t="s">
        <v>1346</v>
      </c>
      <c r="Y3565" s="0" t="s">
        <v>893</v>
      </c>
      <c r="Z3565" s="0" t="s">
        <v>573</v>
      </c>
      <c r="AA3565" s="0" t="s">
        <v>3223</v>
      </c>
      <c r="AB3565" s="197" t="n">
        <v>37043</v>
      </c>
      <c r="AC3565" s="197" t="n">
        <v>37195</v>
      </c>
      <c r="AD3565" s="0" t="n">
        <f aca="false">(AC3565-AB3565+1)*SUM(P3565:Q3565)</f>
        <v>765000</v>
      </c>
    </row>
    <row r="3566" customFormat="false" ht="12.75" hidden="false" customHeight="false" outlineLevel="0" collapsed="false">
      <c r="A3566" s="191" t="str">
        <f aca="false">B3566&amp;" "&amp;C3566&amp;" "&amp;D3566</f>
        <v>US Natural Gas Financial</v>
      </c>
      <c r="B3566" s="191" t="str">
        <f aca="false">IF((LEFT(N3566,2)="US"),"US","")</f>
        <v>US</v>
      </c>
      <c r="C3566" s="191" t="str">
        <f aca="false">M3566</f>
        <v>Natural Gas</v>
      </c>
      <c r="D3566" s="191" t="str">
        <f aca="false">IF(ISNUMBER(FIND("Phy",N3566))=TRUE(),"Physical","Financial")</f>
        <v>Financial</v>
      </c>
      <c r="E3566" s="191" t="n">
        <f aca="false">IF(VLOOKUP(S3566,'DD-Lookup'!$J$6:$L$50,3,FALSE())="Monthly",(YEAR(AC3566)-YEAR(AB3566))*12+MONTH(AC3566)-MONTH(AB3566)+1,(AC3566-AB3566+1))</f>
        <v>30</v>
      </c>
      <c r="F3566" s="220" t="n">
        <f aca="false">E3566*SUM(P3566:Q3566)</f>
        <v>450000</v>
      </c>
      <c r="G3566" s="196" t="n">
        <v>1248461</v>
      </c>
      <c r="H3566" s="197" t="n">
        <v>37026.4290625</v>
      </c>
      <c r="I3566" s="0" t="s">
        <v>1328</v>
      </c>
      <c r="M3566" s="0" t="s">
        <v>927</v>
      </c>
      <c r="N3566" s="0" t="s">
        <v>1341</v>
      </c>
      <c r="O3566" s="0" t="s">
        <v>1342</v>
      </c>
      <c r="Q3566" s="198" t="n">
        <v>15000</v>
      </c>
      <c r="S3566" s="0" t="s">
        <v>1343</v>
      </c>
      <c r="T3566" s="0" t="s">
        <v>772</v>
      </c>
      <c r="U3566" s="200" t="n">
        <v>4.53</v>
      </c>
      <c r="V3566" s="0" t="s">
        <v>1360</v>
      </c>
      <c r="W3566" s="0" t="s">
        <v>1345</v>
      </c>
      <c r="X3566" s="0" t="s">
        <v>1346</v>
      </c>
      <c r="Y3566" s="0" t="s">
        <v>893</v>
      </c>
      <c r="Z3566" s="0" t="s">
        <v>573</v>
      </c>
      <c r="AA3566" s="0" t="s">
        <v>3224</v>
      </c>
      <c r="AB3566" s="197" t="n">
        <v>37043.875</v>
      </c>
      <c r="AC3566" s="197" t="n">
        <v>37072.875</v>
      </c>
      <c r="AD3566" s="0" t="n">
        <f aca="false">(AC3566-AB3566+1)*SUM(P3566:Q3566)</f>
        <v>450000</v>
      </c>
    </row>
    <row r="3567" customFormat="false" ht="12.75" hidden="false" customHeight="false" outlineLevel="0" collapsed="false">
      <c r="A3567" s="191" t="str">
        <f aca="false">B3567&amp;" "&amp;C3567&amp;" "&amp;D3567</f>
        <v>US Natural Gas Financial</v>
      </c>
      <c r="B3567" s="191" t="str">
        <f aca="false">IF((LEFT(N3567,2)="US"),"US","")</f>
        <v>US</v>
      </c>
      <c r="C3567" s="191" t="str">
        <f aca="false">M3567</f>
        <v>Natural Gas</v>
      </c>
      <c r="D3567" s="191" t="str">
        <f aca="false">IF(ISNUMBER(FIND("Phy",N3567))=TRUE(),"Physical","Financial")</f>
        <v>Financial</v>
      </c>
      <c r="E3567" s="191" t="n">
        <f aca="false">IF(VLOOKUP(S3567,'DD-Lookup'!$J$6:$L$50,3,FALSE())="Monthly",(YEAR(AC3567)-YEAR(AB3567))*12+MONTH(AC3567)-MONTH(AB3567)+1,(AC3567-AB3567+1))</f>
        <v>31</v>
      </c>
      <c r="F3567" s="220" t="n">
        <f aca="false">E3567*SUM(P3567:Q3567)</f>
        <v>155000</v>
      </c>
      <c r="G3567" s="196" t="n">
        <v>1248462</v>
      </c>
      <c r="H3567" s="197" t="n">
        <v>37026.4290972222</v>
      </c>
      <c r="I3567" s="0" t="s">
        <v>1492</v>
      </c>
      <c r="M3567" s="0" t="s">
        <v>927</v>
      </c>
      <c r="N3567" s="0" t="s">
        <v>1399</v>
      </c>
      <c r="O3567" s="0" t="s">
        <v>2960</v>
      </c>
      <c r="Q3567" s="198" t="n">
        <v>5000</v>
      </c>
      <c r="S3567" s="0" t="s">
        <v>1343</v>
      </c>
      <c r="T3567" s="0" t="s">
        <v>772</v>
      </c>
      <c r="U3567" s="200" t="n">
        <v>0.49</v>
      </c>
      <c r="V3567" s="0" t="s">
        <v>1494</v>
      </c>
      <c r="W3567" s="0" t="s">
        <v>1402</v>
      </c>
      <c r="X3567" s="0" t="s">
        <v>1403</v>
      </c>
      <c r="Y3567" s="0" t="s">
        <v>893</v>
      </c>
      <c r="Z3567" s="0" t="s">
        <v>573</v>
      </c>
      <c r="AA3567" s="0" t="s">
        <v>3225</v>
      </c>
      <c r="AB3567" s="197" t="n">
        <v>37165</v>
      </c>
      <c r="AC3567" s="197" t="n">
        <v>37195</v>
      </c>
      <c r="AD3567" s="0" t="n">
        <f aca="false">(AC3567-AB3567+1)*SUM(P3567:Q3567)</f>
        <v>155000</v>
      </c>
    </row>
    <row r="3568" customFormat="false" ht="12.75" hidden="false" customHeight="false" outlineLevel="0" collapsed="false">
      <c r="A3568" s="191" t="str">
        <f aca="false">B3568&amp;" "&amp;C3568&amp;" "&amp;D3568</f>
        <v> Metals Financial</v>
      </c>
      <c r="B3568" s="191" t="str">
        <f aca="false">IF((LEFT(N3568,2)="US"),"US","")</f>
        <v/>
      </c>
      <c r="C3568" s="191" t="str">
        <f aca="false">M3568</f>
        <v>Metals</v>
      </c>
      <c r="D3568" s="191" t="str">
        <f aca="false">IF(ISNUMBER(FIND("Phy",N3568))=TRUE(),"Physical","Financial")</f>
        <v>Financial</v>
      </c>
      <c r="E3568" s="191" t="n">
        <f aca="false">IF(VLOOKUP(S3568,'DD-Lookup'!$J$6:$L$50,3,FALSE())="Monthly",(YEAR(AC3568)-YEAR(AB3568))*12+MONTH(AC3568)-MONTH(AB3568)+1,(AC3568-AB3568+1))</f>
        <v>1</v>
      </c>
      <c r="F3568" s="220" t="n">
        <f aca="false">E3568*SUM(P3568:Q3568)</f>
        <v>50</v>
      </c>
      <c r="G3568" s="196" t="n">
        <v>1248464</v>
      </c>
      <c r="H3568" s="197" t="n">
        <v>37026.4291435185</v>
      </c>
      <c r="I3568" s="0" t="s">
        <v>3036</v>
      </c>
      <c r="M3568" s="0" t="s">
        <v>768</v>
      </c>
      <c r="N3568" s="0" t="s">
        <v>870</v>
      </c>
      <c r="O3568" s="0" t="s">
        <v>974</v>
      </c>
      <c r="P3568" s="198" t="n">
        <v>50</v>
      </c>
      <c r="S3568" s="0" t="s">
        <v>771</v>
      </c>
      <c r="T3568" s="0" t="s">
        <v>772</v>
      </c>
      <c r="U3568" s="200" t="n">
        <v>1513</v>
      </c>
      <c r="V3568" s="0" t="s">
        <v>3037</v>
      </c>
      <c r="W3568" s="0" t="s">
        <v>965</v>
      </c>
      <c r="X3568" s="0" t="s">
        <v>775</v>
      </c>
      <c r="Y3568" s="0" t="s">
        <v>776</v>
      </c>
      <c r="Z3568" s="0" t="s">
        <v>777</v>
      </c>
      <c r="AA3568" s="0" t="n">
        <v>2130168</v>
      </c>
      <c r="AB3568" s="197" t="n">
        <v>37062</v>
      </c>
      <c r="AC3568" s="197" t="n">
        <v>37062</v>
      </c>
    </row>
    <row r="3569" customFormat="false" ht="12.75" hidden="false" customHeight="false" outlineLevel="0" collapsed="false">
      <c r="A3569" s="191" t="str">
        <f aca="false">B3569&amp;" "&amp;C3569&amp;" "&amp;D3569</f>
        <v> Metals Financial</v>
      </c>
      <c r="B3569" s="191" t="str">
        <f aca="false">IF((LEFT(N3569,2)="US"),"US","")</f>
        <v/>
      </c>
      <c r="C3569" s="191" t="str">
        <f aca="false">M3569</f>
        <v>Metals</v>
      </c>
      <c r="D3569" s="191" t="str">
        <f aca="false">IF(ISNUMBER(FIND("Phy",N3569))=TRUE(),"Physical","Financial")</f>
        <v>Financial</v>
      </c>
      <c r="E3569" s="191" t="n">
        <f aca="false">IF(VLOOKUP(S3569,'DD-Lookup'!$J$6:$L$50,3,FALSE())="Monthly",(YEAR(AC3569)-YEAR(AB3569))*12+MONTH(AC3569)-MONTH(AB3569)+1,(AC3569-AB3569+1))</f>
        <v>1</v>
      </c>
      <c r="F3569" s="220" t="n">
        <f aca="false">E3569*SUM(P3569:Q3569)</f>
        <v>20</v>
      </c>
      <c r="G3569" s="196" t="n">
        <v>1248466</v>
      </c>
      <c r="H3569" s="197" t="n">
        <v>37026.4291550926</v>
      </c>
      <c r="I3569" s="0" t="s">
        <v>879</v>
      </c>
      <c r="M3569" s="0" t="s">
        <v>768</v>
      </c>
      <c r="N3569" s="0" t="s">
        <v>870</v>
      </c>
      <c r="O3569" s="0" t="s">
        <v>871</v>
      </c>
      <c r="P3569" s="198" t="n">
        <v>20</v>
      </c>
      <c r="S3569" s="0" t="s">
        <v>771</v>
      </c>
      <c r="T3569" s="0" t="s">
        <v>772</v>
      </c>
      <c r="U3569" s="200" t="n">
        <v>1512</v>
      </c>
      <c r="V3569" s="0" t="s">
        <v>1169</v>
      </c>
      <c r="W3569" s="0" t="s">
        <v>820</v>
      </c>
      <c r="X3569" s="0" t="s">
        <v>775</v>
      </c>
      <c r="Y3569" s="0" t="s">
        <v>776</v>
      </c>
      <c r="Z3569" s="0" t="s">
        <v>777</v>
      </c>
      <c r="AA3569" s="0" t="n">
        <v>2130172</v>
      </c>
    </row>
    <row r="3570" customFormat="false" ht="12.75" hidden="false" customHeight="false" outlineLevel="0" collapsed="false">
      <c r="A3570" s="191" t="str">
        <f aca="false">B3570&amp;" "&amp;C3570&amp;" "&amp;D3570</f>
        <v> Metals Financial</v>
      </c>
      <c r="B3570" s="191" t="str">
        <f aca="false">IF((LEFT(N3570,2)="US"),"US","")</f>
        <v/>
      </c>
      <c r="C3570" s="191" t="str">
        <f aca="false">M3570</f>
        <v>Metals</v>
      </c>
      <c r="D3570" s="191" t="str">
        <f aca="false">IF(ISNUMBER(FIND("Phy",N3570))=TRUE(),"Physical","Financial")</f>
        <v>Financial</v>
      </c>
      <c r="E3570" s="191" t="n">
        <f aca="false">IF(VLOOKUP(S3570,'DD-Lookup'!$J$6:$L$50,3,FALSE())="Monthly",(YEAR(AC3570)-YEAR(AB3570))*12+MONTH(AC3570)-MONTH(AB3570)+1,(AC3570-AB3570+1))</f>
        <v>1</v>
      </c>
      <c r="F3570" s="220" t="n">
        <f aca="false">E3570*SUM(P3570:Q3570)</f>
        <v>50</v>
      </c>
      <c r="G3570" s="196" t="n">
        <v>1248465</v>
      </c>
      <c r="H3570" s="197" t="n">
        <v>37026.4291550926</v>
      </c>
      <c r="I3570" s="0" t="s">
        <v>3036</v>
      </c>
      <c r="M3570" s="0" t="s">
        <v>768</v>
      </c>
      <c r="N3570" s="0" t="s">
        <v>870</v>
      </c>
      <c r="O3570" s="0" t="s">
        <v>871</v>
      </c>
      <c r="Q3570" s="198" t="n">
        <v>50</v>
      </c>
      <c r="S3570" s="0" t="s">
        <v>771</v>
      </c>
      <c r="T3570" s="0" t="s">
        <v>772</v>
      </c>
      <c r="U3570" s="200" t="n">
        <v>1514</v>
      </c>
      <c r="V3570" s="0" t="s">
        <v>3037</v>
      </c>
      <c r="W3570" s="0" t="s">
        <v>965</v>
      </c>
      <c r="X3570" s="0" t="s">
        <v>775</v>
      </c>
      <c r="Y3570" s="0" t="s">
        <v>776</v>
      </c>
      <c r="Z3570" s="0" t="s">
        <v>777</v>
      </c>
      <c r="AA3570" s="0" t="n">
        <v>2130170</v>
      </c>
    </row>
    <row r="3571" customFormat="false" ht="12.75" hidden="false" customHeight="false" outlineLevel="0" collapsed="false">
      <c r="A3571" s="191" t="str">
        <f aca="false">B3571&amp;" "&amp;C3571&amp;" "&amp;D3571</f>
        <v>US Natural Gas Physical</v>
      </c>
      <c r="B3571" s="191" t="str">
        <f aca="false">IF((LEFT(N3571,2)="US"),"US","")</f>
        <v>US</v>
      </c>
      <c r="C3571" s="191" t="str">
        <f aca="false">M3571</f>
        <v>Natural Gas</v>
      </c>
      <c r="D3571" s="191" t="str">
        <f aca="false">IF(ISNUMBER(FIND("Phy",N3571))=TRUE(),"Physical","Financial")</f>
        <v>Physical</v>
      </c>
      <c r="E3571" s="191" t="n">
        <f aca="false">IF(VLOOKUP(S3571,'DD-Lookup'!$J$6:$L$50,3,FALSE())="Monthly",(YEAR(AC3571)-YEAR(AB3571))*12+MONTH(AC3571)-MONTH(AB3571)+1,(AC3571-AB3571+1))</f>
        <v>1</v>
      </c>
      <c r="F3571" s="220" t="n">
        <f aca="false">E3571*SUM(P3571:Q3571)</f>
        <v>5000</v>
      </c>
      <c r="G3571" s="196" t="n">
        <v>1248469</v>
      </c>
      <c r="H3571" s="197" t="n">
        <v>37026.4292013889</v>
      </c>
      <c r="I3571" s="0" t="s">
        <v>1357</v>
      </c>
      <c r="M3571" s="0" t="s">
        <v>927</v>
      </c>
      <c r="N3571" s="0" t="s">
        <v>1371</v>
      </c>
      <c r="O3571" s="0" t="s">
        <v>1566</v>
      </c>
      <c r="P3571" s="198" t="n">
        <v>5000</v>
      </c>
      <c r="S3571" s="0" t="s">
        <v>1343</v>
      </c>
      <c r="T3571" s="0" t="s">
        <v>772</v>
      </c>
      <c r="U3571" s="200" t="n">
        <v>4.48</v>
      </c>
      <c r="V3571" s="0" t="s">
        <v>2733</v>
      </c>
      <c r="W3571" s="0" t="s">
        <v>1567</v>
      </c>
      <c r="X3571" s="0" t="s">
        <v>1568</v>
      </c>
      <c r="Y3571" s="0" t="s">
        <v>1376</v>
      </c>
      <c r="Z3571" s="0" t="s">
        <v>573</v>
      </c>
      <c r="AA3571" s="0" t="n">
        <v>790681</v>
      </c>
      <c r="AB3571" s="197" t="n">
        <v>37027.875</v>
      </c>
      <c r="AC3571" s="197" t="n">
        <v>37027.875</v>
      </c>
    </row>
    <row r="3572" customFormat="false" ht="12.75" hidden="false" customHeight="false" outlineLevel="0" collapsed="false">
      <c r="A3572" s="191" t="str">
        <f aca="false">B3572&amp;" "&amp;C3572&amp;" "&amp;D3572</f>
        <v>US Natural Gas Financial</v>
      </c>
      <c r="B3572" s="191" t="str">
        <f aca="false">IF((LEFT(N3572,2)="US"),"US","")</f>
        <v>US</v>
      </c>
      <c r="C3572" s="191" t="str">
        <f aca="false">M3572</f>
        <v>Natural Gas</v>
      </c>
      <c r="D3572" s="191" t="str">
        <f aca="false">IF(ISNUMBER(FIND("Phy",N3572))=TRUE(),"Physical","Financial")</f>
        <v>Financial</v>
      </c>
      <c r="E3572" s="191" t="n">
        <f aca="false">IF(VLOOKUP(S3572,'DD-Lookup'!$J$6:$L$50,3,FALSE())="Monthly",(YEAR(AC3572)-YEAR(AB3572))*12+MONTH(AC3572)-MONTH(AB3572)+1,(AC3572-AB3572+1))</f>
        <v>153</v>
      </c>
      <c r="F3572" s="220" t="n">
        <f aca="false">E3572*SUM(P3572:Q3572)</f>
        <v>765000</v>
      </c>
      <c r="G3572" s="196" t="n">
        <v>1248472</v>
      </c>
      <c r="H3572" s="197" t="n">
        <v>37026.4293171296</v>
      </c>
      <c r="I3572" s="0" t="s">
        <v>643</v>
      </c>
      <c r="M3572" s="0" t="s">
        <v>927</v>
      </c>
      <c r="N3572" s="0" t="s">
        <v>1341</v>
      </c>
      <c r="O3572" s="0" t="s">
        <v>1526</v>
      </c>
      <c r="P3572" s="198" t="n">
        <v>5000</v>
      </c>
      <c r="S3572" s="0" t="s">
        <v>1343</v>
      </c>
      <c r="T3572" s="0" t="s">
        <v>772</v>
      </c>
      <c r="U3572" s="200" t="n">
        <v>4.635</v>
      </c>
      <c r="V3572" s="0" t="s">
        <v>3140</v>
      </c>
      <c r="W3572" s="0" t="s">
        <v>1345</v>
      </c>
      <c r="X3572" s="0" t="s">
        <v>1346</v>
      </c>
      <c r="Y3572" s="0" t="s">
        <v>893</v>
      </c>
      <c r="Z3572" s="0" t="s">
        <v>573</v>
      </c>
      <c r="AA3572" s="0" t="s">
        <v>3226</v>
      </c>
      <c r="AB3572" s="197" t="n">
        <v>37043</v>
      </c>
      <c r="AC3572" s="197" t="n">
        <v>37195</v>
      </c>
      <c r="AD3572" s="0" t="n">
        <f aca="false">(AC3572-AB3572+1)*SUM(P3572:Q3572)</f>
        <v>765000</v>
      </c>
    </row>
    <row r="3573" customFormat="false" ht="12.75" hidden="false" customHeight="false" outlineLevel="0" collapsed="false">
      <c r="A3573" s="191" t="str">
        <f aca="false">B3573&amp;" "&amp;C3573&amp;" "&amp;D3573</f>
        <v> Natural Gas Physical</v>
      </c>
      <c r="B3573" s="191" t="str">
        <f aca="false">IF((LEFT(N3573,2)="US"),"US","")</f>
        <v/>
      </c>
      <c r="C3573" s="191" t="str">
        <f aca="false">M3573</f>
        <v>Natural Gas</v>
      </c>
      <c r="D3573" s="191" t="str">
        <f aca="false">IF(ISNUMBER(FIND("Phy",N3573))=TRUE(),"Physical","Financial")</f>
        <v>Physical</v>
      </c>
      <c r="E3573" s="191" t="n">
        <f aca="false">IF(VLOOKUP(S3573,'DD-Lookup'!$J$6:$L$50,3,FALSE())="Monthly",(YEAR(AC3573)-YEAR(AB3573))*12+MONTH(AC3573)-MONTH(AB3573)+1,(AC3573-AB3573+1))</f>
        <v>16</v>
      </c>
      <c r="F3573" s="220" t="n">
        <f aca="false">E3573*SUM(P3573:Q3573)</f>
        <v>160000</v>
      </c>
      <c r="G3573" s="196" t="n">
        <v>1248474</v>
      </c>
      <c r="H3573" s="197" t="n">
        <v>37026.4293402778</v>
      </c>
      <c r="I3573" s="0" t="s">
        <v>2107</v>
      </c>
      <c r="M3573" s="0" t="s">
        <v>927</v>
      </c>
      <c r="N3573" s="0" t="s">
        <v>1719</v>
      </c>
      <c r="O3573" s="0" t="s">
        <v>2484</v>
      </c>
      <c r="Q3573" s="198" t="n">
        <v>10000</v>
      </c>
      <c r="S3573" s="0" t="s">
        <v>327</v>
      </c>
      <c r="T3573" s="0" t="s">
        <v>1721</v>
      </c>
      <c r="U3573" s="200" t="n">
        <v>6.105</v>
      </c>
      <c r="V3573" s="0" t="s">
        <v>3227</v>
      </c>
      <c r="W3573" s="0" t="s">
        <v>2317</v>
      </c>
      <c r="X3573" s="0" t="s">
        <v>1724</v>
      </c>
      <c r="Y3573" s="0" t="s">
        <v>1376</v>
      </c>
      <c r="Z3573" s="0" t="s">
        <v>646</v>
      </c>
      <c r="AA3573" s="0" t="n">
        <v>790682</v>
      </c>
      <c r="AB3573" s="197" t="n">
        <v>37027.875</v>
      </c>
      <c r="AC3573" s="197" t="n">
        <v>37042.875</v>
      </c>
    </row>
    <row r="3574" customFormat="false" ht="12.75" hidden="false" customHeight="false" outlineLevel="0" collapsed="false">
      <c r="A3574" s="191" t="str">
        <f aca="false">B3574&amp;" "&amp;C3574&amp;" "&amp;D3574</f>
        <v> Metals Financial</v>
      </c>
      <c r="B3574" s="191" t="str">
        <f aca="false">IF((LEFT(N3574,2)="US"),"US","")</f>
        <v/>
      </c>
      <c r="C3574" s="191" t="str">
        <f aca="false">M3574</f>
        <v>Metals</v>
      </c>
      <c r="D3574" s="191" t="str">
        <f aca="false">IF(ISNUMBER(FIND("Phy",N3574))=TRUE(),"Physical","Financial")</f>
        <v>Financial</v>
      </c>
      <c r="E3574" s="191" t="n">
        <f aca="false">IF(VLOOKUP(S3574,'DD-Lookup'!$J$6:$L$50,3,FALSE())="Monthly",(YEAR(AC3574)-YEAR(AB3574))*12+MONTH(AC3574)-MONTH(AB3574)+1,(AC3574-AB3574+1))</f>
        <v>1</v>
      </c>
      <c r="F3574" s="220" t="n">
        <f aca="false">E3574*SUM(P3574:Q3574)</f>
        <v>20</v>
      </c>
      <c r="G3574" s="196" t="n">
        <v>1248476</v>
      </c>
      <c r="H3574" s="197" t="n">
        <v>37026.4293981481</v>
      </c>
      <c r="I3574" s="0" t="s">
        <v>1058</v>
      </c>
      <c r="M3574" s="0" t="s">
        <v>768</v>
      </c>
      <c r="N3574" s="0" t="s">
        <v>769</v>
      </c>
      <c r="O3574" s="0" t="s">
        <v>770</v>
      </c>
      <c r="P3574" s="198" t="n">
        <v>20</v>
      </c>
      <c r="S3574" s="0" t="s">
        <v>771</v>
      </c>
      <c r="T3574" s="0" t="s">
        <v>772</v>
      </c>
      <c r="U3574" s="200" t="n">
        <v>1673</v>
      </c>
      <c r="V3574" s="0" t="s">
        <v>1059</v>
      </c>
      <c r="W3574" s="0" t="s">
        <v>820</v>
      </c>
      <c r="X3574" s="0" t="s">
        <v>775</v>
      </c>
      <c r="Y3574" s="0" t="s">
        <v>776</v>
      </c>
      <c r="Z3574" s="0" t="s">
        <v>777</v>
      </c>
      <c r="AA3574" s="0" t="n">
        <v>2130174</v>
      </c>
    </row>
    <row r="3575" customFormat="false" ht="12.75" hidden="false" customHeight="false" outlineLevel="0" collapsed="false">
      <c r="A3575" s="191" t="str">
        <f aca="false">B3575&amp;" "&amp;C3575&amp;" "&amp;D3575</f>
        <v>US Natural Gas Financial</v>
      </c>
      <c r="B3575" s="191" t="str">
        <f aca="false">IF((LEFT(N3575,2)="US"),"US","")</f>
        <v>US</v>
      </c>
      <c r="C3575" s="191" t="str">
        <f aca="false">M3575</f>
        <v>Natural Gas</v>
      </c>
      <c r="D3575" s="191" t="str">
        <f aca="false">IF(ISNUMBER(FIND("Phy",N3575))=TRUE(),"Physical","Financial")</f>
        <v>Financial</v>
      </c>
      <c r="E3575" s="191" t="n">
        <f aca="false">IF(VLOOKUP(S3575,'DD-Lookup'!$J$6:$L$50,3,FALSE())="Monthly",(YEAR(AC3575)-YEAR(AB3575))*12+MONTH(AC3575)-MONTH(AB3575)+1,(AC3575-AB3575+1))</f>
        <v>30</v>
      </c>
      <c r="F3575" s="220" t="n">
        <f aca="false">E3575*SUM(P3575:Q3575)</f>
        <v>450000</v>
      </c>
      <c r="G3575" s="196" t="n">
        <v>1248477</v>
      </c>
      <c r="H3575" s="197" t="n">
        <v>37026.4294212963</v>
      </c>
      <c r="I3575" s="0" t="s">
        <v>1137</v>
      </c>
      <c r="M3575" s="0" t="s">
        <v>927</v>
      </c>
      <c r="N3575" s="0" t="s">
        <v>1341</v>
      </c>
      <c r="O3575" s="0" t="s">
        <v>1342</v>
      </c>
      <c r="P3575" s="198" t="n">
        <v>15000</v>
      </c>
      <c r="S3575" s="0" t="s">
        <v>1343</v>
      </c>
      <c r="T3575" s="0" t="s">
        <v>772</v>
      </c>
      <c r="U3575" s="200" t="n">
        <v>4.535</v>
      </c>
      <c r="V3575" s="0" t="s">
        <v>2395</v>
      </c>
      <c r="W3575" s="0" t="s">
        <v>1345</v>
      </c>
      <c r="X3575" s="0" t="s">
        <v>1346</v>
      </c>
      <c r="Y3575" s="0" t="s">
        <v>893</v>
      </c>
      <c r="Z3575" s="0" t="s">
        <v>573</v>
      </c>
      <c r="AA3575" s="0" t="s">
        <v>3228</v>
      </c>
      <c r="AB3575" s="197" t="n">
        <v>37043.875</v>
      </c>
      <c r="AC3575" s="197" t="n">
        <v>37072.875</v>
      </c>
      <c r="AD3575" s="0" t="n">
        <f aca="false">(AC3575-AB3575+1)*SUM(P3575:Q3575)</f>
        <v>450000</v>
      </c>
    </row>
    <row r="3576" customFormat="false" ht="12.75" hidden="false" customHeight="false" outlineLevel="0" collapsed="false">
      <c r="A3576" s="191" t="str">
        <f aca="false">B3576&amp;" "&amp;C3576&amp;" "&amp;D3576</f>
        <v>US Natural Gas Financial</v>
      </c>
      <c r="B3576" s="191" t="str">
        <f aca="false">IF((LEFT(N3576,2)="US"),"US","")</f>
        <v>US</v>
      </c>
      <c r="C3576" s="191" t="str">
        <f aca="false">M3576</f>
        <v>Natural Gas</v>
      </c>
      <c r="D3576" s="191" t="str">
        <f aca="false">IF(ISNUMBER(FIND("Phy",N3576))=TRUE(),"Physical","Financial")</f>
        <v>Financial</v>
      </c>
      <c r="E3576" s="191" t="n">
        <f aca="false">IF(VLOOKUP(S3576,'DD-Lookup'!$J$6:$L$50,3,FALSE())="Monthly",(YEAR(AC3576)-YEAR(AB3576))*12+MONTH(AC3576)-MONTH(AB3576)+1,(AC3576-AB3576+1))</f>
        <v>16</v>
      </c>
      <c r="F3576" s="220" t="n">
        <f aca="false">E3576*SUM(P3576:Q3576)</f>
        <v>80000</v>
      </c>
      <c r="G3576" s="196" t="n">
        <v>1248478</v>
      </c>
      <c r="H3576" s="197" t="n">
        <v>37026.4294675926</v>
      </c>
      <c r="I3576" s="0" t="s">
        <v>609</v>
      </c>
      <c r="M3576" s="0" t="s">
        <v>927</v>
      </c>
      <c r="N3576" s="0" t="s">
        <v>1341</v>
      </c>
      <c r="O3576" s="0" t="s">
        <v>1518</v>
      </c>
      <c r="P3576" s="198" t="n">
        <v>5000</v>
      </c>
      <c r="S3576" s="0" t="s">
        <v>1343</v>
      </c>
      <c r="T3576" s="0" t="s">
        <v>772</v>
      </c>
      <c r="U3576" s="200" t="n">
        <v>4.485</v>
      </c>
      <c r="V3576" s="0" t="s">
        <v>1519</v>
      </c>
      <c r="W3576" s="0" t="s">
        <v>1520</v>
      </c>
      <c r="X3576" s="0" t="s">
        <v>1521</v>
      </c>
      <c r="Y3576" s="0" t="s">
        <v>893</v>
      </c>
      <c r="Z3576" s="0" t="s">
        <v>573</v>
      </c>
      <c r="AA3576" s="0" t="s">
        <v>3229</v>
      </c>
      <c r="AB3576" s="197" t="n">
        <v>37027.875</v>
      </c>
      <c r="AC3576" s="197" t="n">
        <v>37042.875</v>
      </c>
      <c r="AD3576" s="0" t="n">
        <f aca="false">(AC3576-AB3576+1)*SUM(P3576:Q3576)</f>
        <v>80000</v>
      </c>
    </row>
    <row r="3577" customFormat="false" ht="12.75" hidden="false" customHeight="false" outlineLevel="0" collapsed="false">
      <c r="A3577" s="191" t="str">
        <f aca="false">B3577&amp;" "&amp;C3577&amp;" "&amp;D3577</f>
        <v>US Natural Gas Financial</v>
      </c>
      <c r="B3577" s="191" t="str">
        <f aca="false">IF((LEFT(N3577,2)="US"),"US","")</f>
        <v>US</v>
      </c>
      <c r="C3577" s="191" t="str">
        <f aca="false">M3577</f>
        <v>Natural Gas</v>
      </c>
      <c r="D3577" s="191" t="str">
        <f aca="false">IF(ISNUMBER(FIND("Phy",N3577))=TRUE(),"Physical","Financial")</f>
        <v>Financial</v>
      </c>
      <c r="E3577" s="191" t="n">
        <f aca="false">IF(VLOOKUP(S3577,'DD-Lookup'!$J$6:$L$50,3,FALSE())="Monthly",(YEAR(AC3577)-YEAR(AB3577))*12+MONTH(AC3577)-MONTH(AB3577)+1,(AC3577-AB3577+1))</f>
        <v>153</v>
      </c>
      <c r="F3577" s="220" t="n">
        <f aca="false">E3577*SUM(P3577:Q3577)</f>
        <v>765000</v>
      </c>
      <c r="G3577" s="196" t="n">
        <v>1248479</v>
      </c>
      <c r="H3577" s="197" t="n">
        <v>37026.429525463</v>
      </c>
      <c r="I3577" s="0" t="s">
        <v>1569</v>
      </c>
      <c r="M3577" s="0" t="s">
        <v>927</v>
      </c>
      <c r="N3577" s="0" t="s">
        <v>1341</v>
      </c>
      <c r="O3577" s="0" t="s">
        <v>1526</v>
      </c>
      <c r="Q3577" s="198" t="n">
        <v>5000</v>
      </c>
      <c r="S3577" s="0" t="s">
        <v>1343</v>
      </c>
      <c r="T3577" s="0" t="s">
        <v>772</v>
      </c>
      <c r="U3577" s="200" t="n">
        <v>4.65</v>
      </c>
      <c r="V3577" s="0" t="s">
        <v>2227</v>
      </c>
      <c r="W3577" s="0" t="s">
        <v>1345</v>
      </c>
      <c r="X3577" s="0" t="s">
        <v>1346</v>
      </c>
      <c r="Y3577" s="0" t="s">
        <v>893</v>
      </c>
      <c r="Z3577" s="0" t="s">
        <v>573</v>
      </c>
      <c r="AA3577" s="0" t="s">
        <v>3230</v>
      </c>
      <c r="AB3577" s="197" t="n">
        <v>37043</v>
      </c>
      <c r="AC3577" s="197" t="n">
        <v>37195</v>
      </c>
      <c r="AD3577" s="0" t="n">
        <f aca="false">(AC3577-AB3577+1)*SUM(P3577:Q3577)</f>
        <v>765000</v>
      </c>
    </row>
    <row r="3578" customFormat="false" ht="12.75" hidden="false" customHeight="false" outlineLevel="0" collapsed="false">
      <c r="A3578" s="191" t="str">
        <f aca="false">B3578&amp;" "&amp;C3578&amp;" "&amp;D3578</f>
        <v>US Natural Gas Financial</v>
      </c>
      <c r="B3578" s="191" t="str">
        <f aca="false">IF((LEFT(N3578,2)="US"),"US","")</f>
        <v>US</v>
      </c>
      <c r="C3578" s="191" t="str">
        <f aca="false">M3578</f>
        <v>Natural Gas</v>
      </c>
      <c r="D3578" s="191" t="str">
        <f aca="false">IF(ISNUMBER(FIND("Phy",N3578))=TRUE(),"Physical","Financial")</f>
        <v>Financial</v>
      </c>
      <c r="E3578" s="191" t="n">
        <f aca="false">IF(VLOOKUP(S3578,'DD-Lookup'!$J$6:$L$50,3,FALSE())="Monthly",(YEAR(AC3578)-YEAR(AB3578))*12+MONTH(AC3578)-MONTH(AB3578)+1,(AC3578-AB3578+1))</f>
        <v>30</v>
      </c>
      <c r="F3578" s="220" t="n">
        <f aca="false">E3578*SUM(P3578:Q3578)</f>
        <v>300000</v>
      </c>
      <c r="G3578" s="196" t="n">
        <v>1248480</v>
      </c>
      <c r="H3578" s="197" t="n">
        <v>37026.4295949074</v>
      </c>
      <c r="I3578" s="0" t="s">
        <v>1383</v>
      </c>
      <c r="M3578" s="0" t="s">
        <v>927</v>
      </c>
      <c r="N3578" s="0" t="s">
        <v>1341</v>
      </c>
      <c r="O3578" s="0" t="s">
        <v>1342</v>
      </c>
      <c r="P3578" s="198" t="n">
        <v>10000</v>
      </c>
      <c r="S3578" s="0" t="s">
        <v>1343</v>
      </c>
      <c r="T3578" s="0" t="s">
        <v>772</v>
      </c>
      <c r="U3578" s="200" t="n">
        <v>4.53</v>
      </c>
      <c r="V3578" s="0" t="s">
        <v>1545</v>
      </c>
      <c r="W3578" s="0" t="s">
        <v>1345</v>
      </c>
      <c r="X3578" s="0" t="s">
        <v>1346</v>
      </c>
      <c r="Y3578" s="0" t="s">
        <v>893</v>
      </c>
      <c r="Z3578" s="0" t="s">
        <v>573</v>
      </c>
      <c r="AA3578" s="0" t="s">
        <v>3231</v>
      </c>
      <c r="AB3578" s="197" t="n">
        <v>37043.875</v>
      </c>
      <c r="AC3578" s="197" t="n">
        <v>37072.875</v>
      </c>
      <c r="AD3578" s="0" t="n">
        <f aca="false">(AC3578-AB3578+1)*SUM(P3578:Q3578)</f>
        <v>300000</v>
      </c>
    </row>
    <row r="3579" customFormat="false" ht="12.75" hidden="false" customHeight="false" outlineLevel="0" collapsed="false">
      <c r="A3579" s="191" t="str">
        <f aca="false">B3579&amp;" "&amp;C3579&amp;" "&amp;D3579</f>
        <v>US Power Physical</v>
      </c>
      <c r="B3579" s="191" t="str">
        <f aca="false">IF((LEFT(N3579,2)="US"),"US","")</f>
        <v>US</v>
      </c>
      <c r="C3579" s="191" t="str">
        <f aca="false">M3579</f>
        <v>Power</v>
      </c>
      <c r="D3579" s="191" t="str">
        <f aca="false">IF(ISNUMBER(FIND("Phy",N3579))=TRUE(),"Physical","Financial")</f>
        <v>Physical</v>
      </c>
      <c r="E3579" s="191" t="n">
        <f aca="false">IF(VLOOKUP(S3579,'DD-Lookup'!$J$6:$L$50,3,FALSE())="Monthly",(YEAR(AC3579)-YEAR(AB3579))*12+MONTH(AC3579)-MONTH(AB3579)+1,(AC3579-AB3579+1))</f>
        <v>62</v>
      </c>
      <c r="F3579" s="220" t="n">
        <f aca="false">E3579*SUM(P3579:Q3579)</f>
        <v>3100</v>
      </c>
      <c r="G3579" s="196" t="n">
        <v>1248481</v>
      </c>
      <c r="H3579" s="197" t="n">
        <v>37026.4296643519</v>
      </c>
      <c r="I3579" s="0" t="s">
        <v>1187</v>
      </c>
      <c r="M3579" s="0" t="s">
        <v>72</v>
      </c>
      <c r="N3579" s="0" t="s">
        <v>1190</v>
      </c>
      <c r="O3579" s="0" t="s">
        <v>1638</v>
      </c>
      <c r="Q3579" s="198" t="n">
        <v>50</v>
      </c>
      <c r="S3579" s="0" t="s">
        <v>781</v>
      </c>
      <c r="T3579" s="0" t="s">
        <v>772</v>
      </c>
      <c r="U3579" s="200" t="n">
        <v>85.5</v>
      </c>
      <c r="V3579" s="0" t="s">
        <v>3232</v>
      </c>
      <c r="W3579" s="0" t="s">
        <v>1288</v>
      </c>
      <c r="X3579" s="0" t="s">
        <v>1242</v>
      </c>
      <c r="Y3579" s="0" t="s">
        <v>1167</v>
      </c>
      <c r="Z3579" s="0" t="s">
        <v>628</v>
      </c>
      <c r="AA3579" s="0" t="n">
        <v>611380.1</v>
      </c>
      <c r="AB3579" s="197" t="n">
        <v>37073.7159722222</v>
      </c>
      <c r="AC3579" s="197" t="n">
        <v>37134.7159722222</v>
      </c>
    </row>
    <row r="3580" customFormat="false" ht="12.75" hidden="false" customHeight="false" outlineLevel="0" collapsed="false">
      <c r="A3580" s="191" t="str">
        <f aca="false">B3580&amp;" "&amp;C3580&amp;" "&amp;D3580</f>
        <v> Natural Gas Physical</v>
      </c>
      <c r="B3580" s="191" t="str">
        <f aca="false">IF((LEFT(N3580,2)="US"),"US","")</f>
        <v/>
      </c>
      <c r="C3580" s="191" t="str">
        <f aca="false">M3580</f>
        <v>Natural Gas</v>
      </c>
      <c r="D3580" s="191" t="str">
        <f aca="false">IF(ISNUMBER(FIND("Phy",N3580))=TRUE(),"Physical","Financial")</f>
        <v>Physical</v>
      </c>
      <c r="E3580" s="191" t="n">
        <f aca="false">IF(VLOOKUP(S3580,'DD-Lookup'!$J$6:$L$50,3,FALSE())="Monthly",(YEAR(AC3580)-YEAR(AB3580))*12+MONTH(AC3580)-MONTH(AB3580)+1,(AC3580-AB3580+1))</f>
        <v>1</v>
      </c>
      <c r="F3580" s="220" t="n">
        <f aca="false">E3580*SUM(P3580:Q3580)</f>
        <v>4000</v>
      </c>
      <c r="G3580" s="196" t="n">
        <v>1248482</v>
      </c>
      <c r="H3580" s="197" t="n">
        <v>37026.4296875</v>
      </c>
      <c r="I3580" s="0" t="s">
        <v>3014</v>
      </c>
      <c r="M3580" s="0" t="s">
        <v>927</v>
      </c>
      <c r="N3580" s="0" t="s">
        <v>1719</v>
      </c>
      <c r="O3580" s="0" t="s">
        <v>1720</v>
      </c>
      <c r="P3580" s="198" t="n">
        <v>4000</v>
      </c>
      <c r="S3580" s="0" t="s">
        <v>327</v>
      </c>
      <c r="T3580" s="0" t="s">
        <v>1721</v>
      </c>
      <c r="U3580" s="200" t="n">
        <v>6.05</v>
      </c>
      <c r="V3580" s="0" t="s">
        <v>3015</v>
      </c>
      <c r="W3580" s="0" t="s">
        <v>1723</v>
      </c>
      <c r="X3580" s="0" t="s">
        <v>1724</v>
      </c>
      <c r="Y3580" s="0" t="s">
        <v>1376</v>
      </c>
      <c r="Z3580" s="0" t="s">
        <v>646</v>
      </c>
      <c r="AA3580" s="0" t="n">
        <v>790684</v>
      </c>
      <c r="AB3580" s="197" t="n">
        <v>37026.875</v>
      </c>
      <c r="AC3580" s="197" t="n">
        <v>37026.875</v>
      </c>
    </row>
    <row r="3581" customFormat="false" ht="12.75" hidden="false" customHeight="false" outlineLevel="0" collapsed="false">
      <c r="A3581" s="191" t="str">
        <f aca="false">B3581&amp;" "&amp;C3581&amp;" "&amp;D3581</f>
        <v>US Natural Gas Financial</v>
      </c>
      <c r="B3581" s="191" t="str">
        <f aca="false">IF((LEFT(N3581,2)="US"),"US","")</f>
        <v>US</v>
      </c>
      <c r="C3581" s="191" t="str">
        <f aca="false">M3581</f>
        <v>Natural Gas</v>
      </c>
      <c r="D3581" s="191" t="str">
        <f aca="false">IF(ISNUMBER(FIND("Phy",N3581))=TRUE(),"Physical","Financial")</f>
        <v>Financial</v>
      </c>
      <c r="E3581" s="191" t="n">
        <f aca="false">IF(VLOOKUP(S3581,'DD-Lookup'!$J$6:$L$50,3,FALSE())="Monthly",(YEAR(AC3581)-YEAR(AB3581))*12+MONTH(AC3581)-MONTH(AB3581)+1,(AC3581-AB3581+1))</f>
        <v>153</v>
      </c>
      <c r="F3581" s="220" t="n">
        <f aca="false">E3581*SUM(P3581:Q3581)</f>
        <v>765000</v>
      </c>
      <c r="G3581" s="196" t="n">
        <v>1248483</v>
      </c>
      <c r="H3581" s="197" t="n">
        <v>37026.4297106481</v>
      </c>
      <c r="I3581" s="0" t="s">
        <v>1383</v>
      </c>
      <c r="M3581" s="0" t="s">
        <v>927</v>
      </c>
      <c r="N3581" s="0" t="s">
        <v>1341</v>
      </c>
      <c r="O3581" s="0" t="s">
        <v>1526</v>
      </c>
      <c r="P3581" s="198" t="n">
        <v>5000</v>
      </c>
      <c r="S3581" s="0" t="s">
        <v>1343</v>
      </c>
      <c r="T3581" s="0" t="s">
        <v>772</v>
      </c>
      <c r="U3581" s="200" t="n">
        <v>4.64</v>
      </c>
      <c r="V3581" s="0" t="s">
        <v>2371</v>
      </c>
      <c r="W3581" s="0" t="s">
        <v>1345</v>
      </c>
      <c r="X3581" s="0" t="s">
        <v>1346</v>
      </c>
      <c r="Y3581" s="0" t="s">
        <v>893</v>
      </c>
      <c r="Z3581" s="0" t="s">
        <v>573</v>
      </c>
      <c r="AA3581" s="0" t="s">
        <v>3233</v>
      </c>
      <c r="AB3581" s="197" t="n">
        <v>37043</v>
      </c>
      <c r="AC3581" s="197" t="n">
        <v>37195</v>
      </c>
      <c r="AD3581" s="0" t="n">
        <f aca="false">(AC3581-AB3581+1)*SUM(P3581:Q3581)</f>
        <v>765000</v>
      </c>
    </row>
    <row r="3582" customFormat="false" ht="12.75" hidden="false" customHeight="false" outlineLevel="0" collapsed="false">
      <c r="A3582" s="191" t="str">
        <f aca="false">B3582&amp;" "&amp;C3582&amp;" "&amp;D3582</f>
        <v>US Power Physical</v>
      </c>
      <c r="B3582" s="191" t="str">
        <f aca="false">IF((LEFT(N3582,2)="US"),"US","")</f>
        <v>US</v>
      </c>
      <c r="C3582" s="191" t="str">
        <f aca="false">M3582</f>
        <v>Power</v>
      </c>
      <c r="D3582" s="191" t="str">
        <f aca="false">IF(ISNUMBER(FIND("Phy",N3582))=TRUE(),"Physical","Financial")</f>
        <v>Physical</v>
      </c>
      <c r="E3582" s="191" t="n">
        <f aca="false">IF(VLOOKUP(S3582,'DD-Lookup'!$J$6:$L$50,3,FALSE())="Monthly",(YEAR(AC3582)-YEAR(AB3582))*12+MONTH(AC3582)-MONTH(AB3582)+1,(AC3582-AB3582+1))</f>
        <v>59</v>
      </c>
      <c r="F3582" s="220" t="n">
        <f aca="false">E3582*SUM(P3582:Q3582)</f>
        <v>2950</v>
      </c>
      <c r="G3582" s="196" t="n">
        <v>1248484</v>
      </c>
      <c r="H3582" s="197" t="n">
        <v>37026.4297106481</v>
      </c>
      <c r="I3582" s="0" t="s">
        <v>1239</v>
      </c>
      <c r="M3582" s="0" t="s">
        <v>72</v>
      </c>
      <c r="N3582" s="0" t="s">
        <v>1190</v>
      </c>
      <c r="O3582" s="0" t="s">
        <v>3234</v>
      </c>
      <c r="Q3582" s="198" t="n">
        <v>50</v>
      </c>
      <c r="S3582" s="0" t="s">
        <v>781</v>
      </c>
      <c r="T3582" s="0" t="s">
        <v>772</v>
      </c>
      <c r="U3582" s="200" t="n">
        <v>45</v>
      </c>
      <c r="V3582" s="0" t="s">
        <v>3235</v>
      </c>
      <c r="W3582" s="0" t="s">
        <v>1272</v>
      </c>
      <c r="X3582" s="0" t="s">
        <v>1273</v>
      </c>
      <c r="Y3582" s="0" t="s">
        <v>1167</v>
      </c>
      <c r="Z3582" s="0" t="s">
        <v>628</v>
      </c>
      <c r="AA3582" s="0" t="n">
        <v>611381.1</v>
      </c>
      <c r="AB3582" s="197" t="n">
        <v>37257.5916666667</v>
      </c>
      <c r="AC3582" s="197" t="n">
        <v>37315.5916666667</v>
      </c>
    </row>
    <row r="3583" customFormat="false" ht="12.75" hidden="false" customHeight="false" outlineLevel="0" collapsed="false">
      <c r="A3583" s="191" t="str">
        <f aca="false">B3583&amp;" "&amp;C3583&amp;" "&amp;D3583</f>
        <v>US Natural Gas Financial</v>
      </c>
      <c r="B3583" s="191" t="str">
        <f aca="false">IF((LEFT(N3583,2)="US"),"US","")</f>
        <v>US</v>
      </c>
      <c r="C3583" s="191" t="str">
        <f aca="false">M3583</f>
        <v>Natural Gas</v>
      </c>
      <c r="D3583" s="191" t="str">
        <f aca="false">IF(ISNUMBER(FIND("Phy",N3583))=TRUE(),"Physical","Financial")</f>
        <v>Financial</v>
      </c>
      <c r="E3583" s="191" t="n">
        <f aca="false">IF(VLOOKUP(S3583,'DD-Lookup'!$J$6:$L$50,3,FALSE())="Monthly",(YEAR(AC3583)-YEAR(AB3583))*12+MONTH(AC3583)-MONTH(AB3583)+1,(AC3583-AB3583+1))</f>
        <v>30</v>
      </c>
      <c r="F3583" s="220" t="n">
        <f aca="false">E3583*SUM(P3583:Q3583)</f>
        <v>450000</v>
      </c>
      <c r="G3583" s="196" t="n">
        <v>1248485</v>
      </c>
      <c r="H3583" s="197" t="n">
        <v>37026.4297453704</v>
      </c>
      <c r="I3583" s="0" t="s">
        <v>1340</v>
      </c>
      <c r="M3583" s="0" t="s">
        <v>927</v>
      </c>
      <c r="N3583" s="0" t="s">
        <v>1341</v>
      </c>
      <c r="O3583" s="0" t="s">
        <v>1342</v>
      </c>
      <c r="Q3583" s="198" t="n">
        <v>15000</v>
      </c>
      <c r="S3583" s="0" t="s">
        <v>1343</v>
      </c>
      <c r="T3583" s="0" t="s">
        <v>772</v>
      </c>
      <c r="U3583" s="200" t="n">
        <v>4.545</v>
      </c>
      <c r="V3583" s="0" t="s">
        <v>3115</v>
      </c>
      <c r="W3583" s="0" t="s">
        <v>1345</v>
      </c>
      <c r="X3583" s="0" t="s">
        <v>1346</v>
      </c>
      <c r="Y3583" s="0" t="s">
        <v>893</v>
      </c>
      <c r="Z3583" s="0" t="s">
        <v>573</v>
      </c>
      <c r="AA3583" s="0" t="s">
        <v>3236</v>
      </c>
      <c r="AB3583" s="197" t="n">
        <v>37043.875</v>
      </c>
      <c r="AC3583" s="197" t="n">
        <v>37072.875</v>
      </c>
      <c r="AD3583" s="0" t="n">
        <f aca="false">(AC3583-AB3583+1)*SUM(P3583:Q3583)</f>
        <v>450000</v>
      </c>
    </row>
    <row r="3584" customFormat="false" ht="12.75" hidden="false" customHeight="false" outlineLevel="0" collapsed="false">
      <c r="A3584" s="191" t="str">
        <f aca="false">B3584&amp;" "&amp;C3584&amp;" "&amp;D3584</f>
        <v>US Power Physical</v>
      </c>
      <c r="B3584" s="191" t="str">
        <f aca="false">IF((LEFT(N3584,2)="US"),"US","")</f>
        <v>US</v>
      </c>
      <c r="C3584" s="191" t="str">
        <f aca="false">M3584</f>
        <v>Power</v>
      </c>
      <c r="D3584" s="191" t="str">
        <f aca="false">IF(ISNUMBER(FIND("Phy",N3584))=TRUE(),"Physical","Financial")</f>
        <v>Physical</v>
      </c>
      <c r="E3584" s="191" t="n">
        <f aca="false">IF(VLOOKUP(S3584,'DD-Lookup'!$J$6:$L$50,3,FALSE())="Monthly",(YEAR(AC3584)-YEAR(AB3584))*12+MONTH(AC3584)-MONTH(AB3584)+1,(AC3584-AB3584+1))</f>
        <v>30</v>
      </c>
      <c r="F3584" s="220" t="n">
        <f aca="false">E3584*SUM(P3584:Q3584)</f>
        <v>1500</v>
      </c>
      <c r="G3584" s="196" t="n">
        <v>1248486</v>
      </c>
      <c r="H3584" s="197" t="n">
        <v>37026.4297916667</v>
      </c>
      <c r="I3584" s="0" t="s">
        <v>637</v>
      </c>
      <c r="M3584" s="0" t="s">
        <v>72</v>
      </c>
      <c r="N3584" s="0" t="s">
        <v>1190</v>
      </c>
      <c r="O3584" s="0" t="s">
        <v>1278</v>
      </c>
      <c r="P3584" s="198" t="n">
        <v>50</v>
      </c>
      <c r="S3584" s="0" t="s">
        <v>781</v>
      </c>
      <c r="T3584" s="0" t="s">
        <v>772</v>
      </c>
      <c r="U3584" s="200" t="n">
        <v>61</v>
      </c>
      <c r="V3584" s="0" t="s">
        <v>1192</v>
      </c>
      <c r="W3584" s="0" t="s">
        <v>1193</v>
      </c>
      <c r="X3584" s="0" t="s">
        <v>1238</v>
      </c>
      <c r="Y3584" s="0" t="s">
        <v>1167</v>
      </c>
      <c r="Z3584" s="0" t="s">
        <v>628</v>
      </c>
      <c r="AA3584" s="0" t="n">
        <v>611382.1</v>
      </c>
      <c r="AB3584" s="197" t="n">
        <v>37043.7104166667</v>
      </c>
      <c r="AC3584" s="197" t="n">
        <v>37072.7104166667</v>
      </c>
    </row>
    <row r="3585" customFormat="false" ht="12.75" hidden="false" customHeight="false" outlineLevel="0" collapsed="false">
      <c r="A3585" s="191" t="str">
        <f aca="false">B3585&amp;" "&amp;C3585&amp;" "&amp;D3585</f>
        <v>US Natural Gas Physical</v>
      </c>
      <c r="B3585" s="191" t="str">
        <f aca="false">IF((LEFT(N3585,2)="US"),"US","")</f>
        <v>US</v>
      </c>
      <c r="C3585" s="191" t="str">
        <f aca="false">M3585</f>
        <v>Natural Gas</v>
      </c>
      <c r="D3585" s="191" t="str">
        <f aca="false">IF(ISNUMBER(FIND("Phy",N3585))=TRUE(),"Physical","Financial")</f>
        <v>Physical</v>
      </c>
      <c r="E3585" s="191" t="n">
        <f aca="false">IF(VLOOKUP(S3585,'DD-Lookup'!$J$6:$L$50,3,FALSE())="Monthly",(YEAR(AC3585)-YEAR(AB3585))*12+MONTH(AC3585)-MONTH(AB3585)+1,(AC3585-AB3585+1))</f>
        <v>16</v>
      </c>
      <c r="F3585" s="220" t="n">
        <f aca="false">E3585*SUM(P3585:Q3585)</f>
        <v>160000</v>
      </c>
      <c r="G3585" s="196" t="n">
        <v>1248488</v>
      </c>
      <c r="H3585" s="197" t="n">
        <v>37026.4298032407</v>
      </c>
      <c r="I3585" s="0" t="s">
        <v>1251</v>
      </c>
      <c r="M3585" s="0" t="s">
        <v>927</v>
      </c>
      <c r="N3585" s="0" t="s">
        <v>1371</v>
      </c>
      <c r="O3585" s="0" t="s">
        <v>1585</v>
      </c>
      <c r="P3585" s="198" t="n">
        <v>10000</v>
      </c>
      <c r="S3585" s="0" t="s">
        <v>1343</v>
      </c>
      <c r="T3585" s="0" t="s">
        <v>772</v>
      </c>
      <c r="U3585" s="200" t="n">
        <v>4.695</v>
      </c>
      <c r="V3585" s="0" t="s">
        <v>1937</v>
      </c>
      <c r="W3585" s="0" t="s">
        <v>1587</v>
      </c>
      <c r="X3585" s="0" t="s">
        <v>1588</v>
      </c>
      <c r="Y3585" s="0" t="s">
        <v>1376</v>
      </c>
      <c r="Z3585" s="0" t="s">
        <v>573</v>
      </c>
      <c r="AA3585" s="0" t="n">
        <v>790685</v>
      </c>
      <c r="AB3585" s="197" t="n">
        <v>37027.875</v>
      </c>
      <c r="AC3585" s="197" t="n">
        <v>37042.875</v>
      </c>
    </row>
    <row r="3586" customFormat="false" ht="12.75" hidden="false" customHeight="false" outlineLevel="0" collapsed="false">
      <c r="A3586" s="191" t="str">
        <f aca="false">B3586&amp;" "&amp;C3586&amp;" "&amp;D3586</f>
        <v>US Natural Gas Financial</v>
      </c>
      <c r="B3586" s="191" t="str">
        <f aca="false">IF((LEFT(N3586,2)="US"),"US","")</f>
        <v>US</v>
      </c>
      <c r="C3586" s="191" t="str">
        <f aca="false">M3586</f>
        <v>Natural Gas</v>
      </c>
      <c r="D3586" s="191" t="str">
        <f aca="false">IF(ISNUMBER(FIND("Phy",N3586))=TRUE(),"Physical","Financial")</f>
        <v>Financial</v>
      </c>
      <c r="E3586" s="191" t="n">
        <f aca="false">IF(VLOOKUP(S3586,'DD-Lookup'!$J$6:$L$50,3,FALSE())="Monthly",(YEAR(AC3586)-YEAR(AB3586))*12+MONTH(AC3586)-MONTH(AB3586)+1,(AC3586-AB3586+1))</f>
        <v>16</v>
      </c>
      <c r="F3586" s="220" t="n">
        <f aca="false">E3586*SUM(P3586:Q3586)</f>
        <v>40000</v>
      </c>
      <c r="G3586" s="196" t="n">
        <v>1248493</v>
      </c>
      <c r="H3586" s="197" t="n">
        <v>37026.4298842593</v>
      </c>
      <c r="I3586" s="0" t="s">
        <v>1328</v>
      </c>
      <c r="M3586" s="0" t="s">
        <v>927</v>
      </c>
      <c r="N3586" s="0" t="s">
        <v>1341</v>
      </c>
      <c r="O3586" s="0" t="s">
        <v>2738</v>
      </c>
      <c r="P3586" s="198" t="n">
        <v>2500</v>
      </c>
      <c r="S3586" s="0" t="s">
        <v>1343</v>
      </c>
      <c r="T3586" s="0" t="s">
        <v>772</v>
      </c>
      <c r="U3586" s="200" t="n">
        <v>4.365</v>
      </c>
      <c r="V3586" s="0" t="s">
        <v>3132</v>
      </c>
      <c r="W3586" s="0" t="s">
        <v>1846</v>
      </c>
      <c r="X3586" s="0" t="s">
        <v>1847</v>
      </c>
      <c r="Y3586" s="0" t="s">
        <v>893</v>
      </c>
      <c r="Z3586" s="0" t="s">
        <v>573</v>
      </c>
      <c r="AA3586" s="0" t="s">
        <v>3237</v>
      </c>
      <c r="AB3586" s="197" t="n">
        <v>37027.875</v>
      </c>
      <c r="AC3586" s="197" t="n">
        <v>37042.875</v>
      </c>
      <c r="AD3586" s="0" t="n">
        <f aca="false">(AC3586-AB3586+1)*SUM(P3586:Q3586)</f>
        <v>40000</v>
      </c>
    </row>
    <row r="3587" customFormat="false" ht="12.75" hidden="false" customHeight="false" outlineLevel="0" collapsed="false">
      <c r="A3587" s="191" t="str">
        <f aca="false">B3587&amp;" "&amp;C3587&amp;" "&amp;D3587</f>
        <v>US Natural Gas Financial</v>
      </c>
      <c r="B3587" s="191" t="str">
        <f aca="false">IF((LEFT(N3587,2)="US"),"US","")</f>
        <v>US</v>
      </c>
      <c r="C3587" s="191" t="str">
        <f aca="false">M3587</f>
        <v>Natural Gas</v>
      </c>
      <c r="D3587" s="191" t="str">
        <f aca="false">IF(ISNUMBER(FIND("Phy",N3587))=TRUE(),"Physical","Financial")</f>
        <v>Financial</v>
      </c>
      <c r="E3587" s="191" t="n">
        <f aca="false">IF(VLOOKUP(S3587,'DD-Lookup'!$J$6:$L$50,3,FALSE())="Monthly",(YEAR(AC3587)-YEAR(AB3587))*12+MONTH(AC3587)-MONTH(AB3587)+1,(AC3587-AB3587+1))</f>
        <v>30</v>
      </c>
      <c r="F3587" s="220" t="n">
        <f aca="false">E3587*SUM(P3587:Q3587)</f>
        <v>150000</v>
      </c>
      <c r="G3587" s="196" t="n">
        <v>1248494</v>
      </c>
      <c r="H3587" s="197" t="n">
        <v>37026.4299074074</v>
      </c>
      <c r="I3587" s="0" t="s">
        <v>1137</v>
      </c>
      <c r="M3587" s="0" t="s">
        <v>927</v>
      </c>
      <c r="N3587" s="0" t="s">
        <v>1341</v>
      </c>
      <c r="O3587" s="0" t="s">
        <v>1342</v>
      </c>
      <c r="P3587" s="198" t="n">
        <v>5000</v>
      </c>
      <c r="S3587" s="0" t="s">
        <v>1343</v>
      </c>
      <c r="T3587" s="0" t="s">
        <v>772</v>
      </c>
      <c r="U3587" s="200" t="n">
        <v>4.54</v>
      </c>
      <c r="V3587" s="0" t="s">
        <v>2395</v>
      </c>
      <c r="W3587" s="0" t="s">
        <v>1345</v>
      </c>
      <c r="X3587" s="0" t="s">
        <v>1346</v>
      </c>
      <c r="Y3587" s="0" t="s">
        <v>893</v>
      </c>
      <c r="Z3587" s="0" t="s">
        <v>573</v>
      </c>
      <c r="AA3587" s="0" t="s">
        <v>3238</v>
      </c>
      <c r="AB3587" s="197" t="n">
        <v>37043.875</v>
      </c>
      <c r="AC3587" s="197" t="n">
        <v>37072.875</v>
      </c>
      <c r="AD3587" s="0" t="n">
        <f aca="false">(AC3587-AB3587+1)*SUM(P3587:Q3587)</f>
        <v>150000</v>
      </c>
    </row>
    <row r="3588" customFormat="false" ht="12.75" hidden="false" customHeight="false" outlineLevel="0" collapsed="false">
      <c r="A3588" s="191" t="str">
        <f aca="false">B3588&amp;" "&amp;C3588&amp;" "&amp;D3588</f>
        <v>US Natural Gas Financial</v>
      </c>
      <c r="B3588" s="191" t="str">
        <f aca="false">IF((LEFT(N3588,2)="US"),"US","")</f>
        <v>US</v>
      </c>
      <c r="C3588" s="191" t="str">
        <f aca="false">M3588</f>
        <v>Natural Gas</v>
      </c>
      <c r="D3588" s="191" t="str">
        <f aca="false">IF(ISNUMBER(FIND("Phy",N3588))=TRUE(),"Physical","Financial")</f>
        <v>Financial</v>
      </c>
      <c r="E3588" s="191" t="n">
        <f aca="false">IF(VLOOKUP(S3588,'DD-Lookup'!$J$6:$L$50,3,FALSE())="Monthly",(YEAR(AC3588)-YEAR(AB3588))*12+MONTH(AC3588)-MONTH(AB3588)+1,(AC3588-AB3588+1))</f>
        <v>16</v>
      </c>
      <c r="F3588" s="220" t="n">
        <f aca="false">E3588*SUM(P3588:Q3588)</f>
        <v>35200</v>
      </c>
      <c r="G3588" s="196" t="n">
        <v>1248495</v>
      </c>
      <c r="H3588" s="197" t="n">
        <v>37026.4299305556</v>
      </c>
      <c r="I3588" s="0" t="s">
        <v>2639</v>
      </c>
      <c r="M3588" s="0" t="s">
        <v>927</v>
      </c>
      <c r="N3588" s="0" t="s">
        <v>1341</v>
      </c>
      <c r="O3588" s="0" t="s">
        <v>1518</v>
      </c>
      <c r="Q3588" s="198" t="n">
        <v>2200</v>
      </c>
      <c r="S3588" s="0" t="s">
        <v>1343</v>
      </c>
      <c r="T3588" s="0" t="s">
        <v>772</v>
      </c>
      <c r="U3588" s="200" t="n">
        <v>4.505</v>
      </c>
      <c r="V3588" s="0" t="s">
        <v>2640</v>
      </c>
      <c r="W3588" s="0" t="s">
        <v>1520</v>
      </c>
      <c r="X3588" s="0" t="s">
        <v>1521</v>
      </c>
      <c r="Y3588" s="0" t="s">
        <v>893</v>
      </c>
      <c r="Z3588" s="0" t="s">
        <v>573</v>
      </c>
      <c r="AA3588" s="0" t="s">
        <v>3239</v>
      </c>
      <c r="AB3588" s="197" t="n">
        <v>37027.875</v>
      </c>
      <c r="AC3588" s="197" t="n">
        <v>37042.875</v>
      </c>
      <c r="AD3588" s="0" t="n">
        <f aca="false">(AC3588-AB3588+1)*SUM(P3588:Q3588)</f>
        <v>35200</v>
      </c>
    </row>
    <row r="3589" customFormat="false" ht="12.75" hidden="false" customHeight="false" outlineLevel="0" collapsed="false">
      <c r="A3589" s="191" t="str">
        <f aca="false">B3589&amp;" "&amp;C3589&amp;" "&amp;D3589</f>
        <v>US Natural Gas Financial</v>
      </c>
      <c r="B3589" s="191" t="str">
        <f aca="false">IF((LEFT(N3589,2)="US"),"US","")</f>
        <v>US</v>
      </c>
      <c r="C3589" s="191" t="str">
        <f aca="false">M3589</f>
        <v>Natural Gas</v>
      </c>
      <c r="D3589" s="191" t="str">
        <f aca="false">IF(ISNUMBER(FIND("Phy",N3589))=TRUE(),"Physical","Financial")</f>
        <v>Financial</v>
      </c>
      <c r="E3589" s="191" t="n">
        <f aca="false">IF(VLOOKUP(S3589,'DD-Lookup'!$J$6:$L$50,3,FALSE())="Monthly",(YEAR(AC3589)-YEAR(AB3589))*12+MONTH(AC3589)-MONTH(AB3589)+1,(AC3589-AB3589+1))</f>
        <v>30</v>
      </c>
      <c r="F3589" s="220" t="n">
        <f aca="false">E3589*SUM(P3589:Q3589)</f>
        <v>150000</v>
      </c>
      <c r="G3589" s="196" t="n">
        <v>1248496</v>
      </c>
      <c r="H3589" s="197" t="n">
        <v>37026.4299537037</v>
      </c>
      <c r="I3589" s="0" t="s">
        <v>1368</v>
      </c>
      <c r="M3589" s="0" t="s">
        <v>927</v>
      </c>
      <c r="N3589" s="0" t="s">
        <v>1341</v>
      </c>
      <c r="O3589" s="0" t="s">
        <v>1342</v>
      </c>
      <c r="P3589" s="198" t="n">
        <v>5000</v>
      </c>
      <c r="S3589" s="0" t="s">
        <v>1343</v>
      </c>
      <c r="T3589" s="0" t="s">
        <v>772</v>
      </c>
      <c r="U3589" s="200" t="n">
        <v>4.54</v>
      </c>
      <c r="V3589" s="0" t="s">
        <v>3240</v>
      </c>
      <c r="W3589" s="0" t="s">
        <v>1345</v>
      </c>
      <c r="X3589" s="0" t="s">
        <v>1346</v>
      </c>
      <c r="Y3589" s="0" t="s">
        <v>893</v>
      </c>
      <c r="Z3589" s="0" t="s">
        <v>573</v>
      </c>
      <c r="AA3589" s="0" t="s">
        <v>3241</v>
      </c>
      <c r="AB3589" s="197" t="n">
        <v>37043.875</v>
      </c>
      <c r="AC3589" s="197" t="n">
        <v>37072.875</v>
      </c>
      <c r="AD3589" s="0" t="n">
        <f aca="false">(AC3589-AB3589+1)*SUM(P3589:Q3589)</f>
        <v>150000</v>
      </c>
    </row>
    <row r="3590" customFormat="false" ht="12.75" hidden="false" customHeight="false" outlineLevel="0" collapsed="false">
      <c r="A3590" s="191" t="str">
        <f aca="false">B3590&amp;" "&amp;C3590&amp;" "&amp;D3590</f>
        <v> Metals Financial</v>
      </c>
      <c r="B3590" s="191" t="str">
        <f aca="false">IF((LEFT(N3590,2)="US"),"US","")</f>
        <v/>
      </c>
      <c r="C3590" s="191" t="str">
        <f aca="false">M3590</f>
        <v>Metals</v>
      </c>
      <c r="D3590" s="191" t="str">
        <f aca="false">IF(ISNUMBER(FIND("Phy",N3590))=TRUE(),"Physical","Financial")</f>
        <v>Financial</v>
      </c>
      <c r="E3590" s="191" t="n">
        <f aca="false">IF(VLOOKUP(S3590,'DD-Lookup'!$J$6:$L$50,3,FALSE())="Monthly",(YEAR(AC3590)-YEAR(AB3590))*12+MONTH(AC3590)-MONTH(AB3590)+1,(AC3590-AB3590+1))</f>
        <v>1</v>
      </c>
      <c r="F3590" s="220" t="n">
        <f aca="false">E3590*SUM(P3590:Q3590)</f>
        <v>5</v>
      </c>
      <c r="G3590" s="196" t="n">
        <v>1248497</v>
      </c>
      <c r="H3590" s="197" t="n">
        <v>37026.4299768519</v>
      </c>
      <c r="I3590" s="0" t="s">
        <v>971</v>
      </c>
      <c r="M3590" s="0" t="s">
        <v>768</v>
      </c>
      <c r="N3590" s="0" t="s">
        <v>906</v>
      </c>
      <c r="O3590" s="0" t="s">
        <v>907</v>
      </c>
      <c r="P3590" s="198" t="n">
        <v>5</v>
      </c>
      <c r="S3590" s="0" t="s">
        <v>908</v>
      </c>
      <c r="T3590" s="0" t="s">
        <v>772</v>
      </c>
      <c r="U3590" s="200" t="n">
        <v>7305</v>
      </c>
      <c r="V3590" s="0" t="s">
        <v>1155</v>
      </c>
      <c r="W3590" s="0" t="s">
        <v>910</v>
      </c>
      <c r="X3590" s="0" t="s">
        <v>775</v>
      </c>
      <c r="Y3590" s="0" t="s">
        <v>776</v>
      </c>
      <c r="Z3590" s="0" t="s">
        <v>777</v>
      </c>
      <c r="AA3590" s="0" t="n">
        <v>2130176</v>
      </c>
    </row>
    <row r="3591" customFormat="false" ht="12.75" hidden="false" customHeight="false" outlineLevel="0" collapsed="false">
      <c r="A3591" s="191" t="str">
        <f aca="false">B3591&amp;" "&amp;C3591&amp;" "&amp;D3591</f>
        <v>US Natural Gas Physical</v>
      </c>
      <c r="B3591" s="191" t="str">
        <f aca="false">IF((LEFT(N3591,2)="US"),"US","")</f>
        <v>US</v>
      </c>
      <c r="C3591" s="191" t="str">
        <f aca="false">M3591</f>
        <v>Natural Gas</v>
      </c>
      <c r="D3591" s="191" t="str">
        <f aca="false">IF(ISNUMBER(FIND("Phy",N3591))=TRUE(),"Physical","Financial")</f>
        <v>Physical</v>
      </c>
      <c r="E3591" s="191" t="n">
        <f aca="false">IF(VLOOKUP(S3591,'DD-Lookup'!$J$6:$L$50,3,FALSE())="Monthly",(YEAR(AC3591)-YEAR(AB3591))*12+MONTH(AC3591)-MONTH(AB3591)+1,(AC3591-AB3591+1))</f>
        <v>1</v>
      </c>
      <c r="F3591" s="220" t="n">
        <f aca="false">E3591*SUM(P3591:Q3591)</f>
        <v>10000</v>
      </c>
      <c r="G3591" s="196" t="n">
        <v>1248498</v>
      </c>
      <c r="H3591" s="197" t="n">
        <v>37026.4299768519</v>
      </c>
      <c r="I3591" s="0" t="s">
        <v>1251</v>
      </c>
      <c r="M3591" s="0" t="s">
        <v>927</v>
      </c>
      <c r="N3591" s="0" t="s">
        <v>1371</v>
      </c>
      <c r="O3591" s="0" t="s">
        <v>2095</v>
      </c>
      <c r="Q3591" s="198" t="n">
        <v>10000</v>
      </c>
      <c r="S3591" s="0" t="s">
        <v>1343</v>
      </c>
      <c r="T3591" s="0" t="s">
        <v>772</v>
      </c>
      <c r="U3591" s="200" t="n">
        <v>4.735</v>
      </c>
      <c r="V3591" s="0" t="s">
        <v>1937</v>
      </c>
      <c r="W3591" s="0" t="s">
        <v>1587</v>
      </c>
      <c r="X3591" s="0" t="s">
        <v>1588</v>
      </c>
      <c r="Y3591" s="0" t="s">
        <v>1376</v>
      </c>
      <c r="Z3591" s="0" t="s">
        <v>573</v>
      </c>
      <c r="AA3591" s="0" t="n">
        <v>790686</v>
      </c>
      <c r="AB3591" s="197" t="n">
        <v>37027.875</v>
      </c>
      <c r="AC3591" s="197" t="n">
        <v>37027.875</v>
      </c>
    </row>
    <row r="3592" customFormat="false" ht="12.75" hidden="false" customHeight="false" outlineLevel="0" collapsed="false">
      <c r="A3592" s="191" t="str">
        <f aca="false">B3592&amp;" "&amp;C3592&amp;" "&amp;D3592</f>
        <v>US Natural Gas Financial</v>
      </c>
      <c r="B3592" s="191" t="str">
        <f aca="false">IF((LEFT(N3592,2)="US"),"US","")</f>
        <v>US</v>
      </c>
      <c r="C3592" s="191" t="str">
        <f aca="false">M3592</f>
        <v>Natural Gas</v>
      </c>
      <c r="D3592" s="191" t="str">
        <f aca="false">IF(ISNUMBER(FIND("Phy",N3592))=TRUE(),"Physical","Financial")</f>
        <v>Financial</v>
      </c>
      <c r="E3592" s="191" t="n">
        <f aca="false">IF(VLOOKUP(S3592,'DD-Lookup'!$J$6:$L$50,3,FALSE())="Monthly",(YEAR(AC3592)-YEAR(AB3592))*12+MONTH(AC3592)-MONTH(AB3592)+1,(AC3592-AB3592+1))</f>
        <v>30</v>
      </c>
      <c r="F3592" s="220" t="n">
        <f aca="false">E3592*SUM(P3592:Q3592)</f>
        <v>150000</v>
      </c>
      <c r="G3592" s="196" t="n">
        <v>1248499</v>
      </c>
      <c r="H3592" s="197" t="n">
        <v>37026.4299884259</v>
      </c>
      <c r="I3592" s="0" t="s">
        <v>1620</v>
      </c>
      <c r="M3592" s="0" t="s">
        <v>927</v>
      </c>
      <c r="N3592" s="0" t="s">
        <v>1399</v>
      </c>
      <c r="O3592" s="0" t="s">
        <v>1736</v>
      </c>
      <c r="P3592" s="198" t="n">
        <v>5000</v>
      </c>
      <c r="S3592" s="0" t="s">
        <v>1343</v>
      </c>
      <c r="T3592" s="0" t="s">
        <v>772</v>
      </c>
      <c r="U3592" s="200" t="n">
        <v>-1.14</v>
      </c>
      <c r="V3592" s="0" t="s">
        <v>1773</v>
      </c>
      <c r="W3592" s="0" t="s">
        <v>1737</v>
      </c>
      <c r="X3592" s="0" t="s">
        <v>1738</v>
      </c>
      <c r="Y3592" s="0" t="s">
        <v>893</v>
      </c>
      <c r="Z3592" s="0" t="s">
        <v>573</v>
      </c>
      <c r="AA3592" s="0" t="s">
        <v>3242</v>
      </c>
      <c r="AB3592" s="197" t="n">
        <v>37043.875</v>
      </c>
      <c r="AC3592" s="197" t="n">
        <v>37072.875</v>
      </c>
      <c r="AD3592" s="0" t="n">
        <f aca="false">(AC3592-AB3592+1)*SUM(P3592:Q3592)</f>
        <v>150000</v>
      </c>
    </row>
    <row r="3593" customFormat="false" ht="12.75" hidden="false" customHeight="false" outlineLevel="0" collapsed="false">
      <c r="A3593" s="191" t="str">
        <f aca="false">B3593&amp;" "&amp;C3593&amp;" "&amp;D3593</f>
        <v>US Natural Gas Financial</v>
      </c>
      <c r="B3593" s="191" t="str">
        <f aca="false">IF((LEFT(N3593,2)="US"),"US","")</f>
        <v>US</v>
      </c>
      <c r="C3593" s="191" t="str">
        <f aca="false">M3593</f>
        <v>Natural Gas</v>
      </c>
      <c r="D3593" s="191" t="str">
        <f aca="false">IF(ISNUMBER(FIND("Phy",N3593))=TRUE(),"Physical","Financial")</f>
        <v>Financial</v>
      </c>
      <c r="E3593" s="191" t="n">
        <f aca="false">IF(VLOOKUP(S3593,'DD-Lookup'!$J$6:$L$50,3,FALSE())="Monthly",(YEAR(AC3593)-YEAR(AB3593))*12+MONTH(AC3593)-MONTH(AB3593)+1,(AC3593-AB3593+1))</f>
        <v>31</v>
      </c>
      <c r="F3593" s="220" t="n">
        <f aca="false">E3593*SUM(P3593:Q3593)</f>
        <v>155000</v>
      </c>
      <c r="G3593" s="196" t="n">
        <v>1248500</v>
      </c>
      <c r="H3593" s="197" t="n">
        <v>37026.4300231482</v>
      </c>
      <c r="I3593" s="0" t="s">
        <v>1357</v>
      </c>
      <c r="M3593" s="0" t="s">
        <v>927</v>
      </c>
      <c r="N3593" s="0" t="s">
        <v>1341</v>
      </c>
      <c r="O3593" s="0" t="s">
        <v>1396</v>
      </c>
      <c r="P3593" s="198" t="n">
        <v>5000</v>
      </c>
      <c r="S3593" s="0" t="s">
        <v>1343</v>
      </c>
      <c r="T3593" s="0" t="s">
        <v>772</v>
      </c>
      <c r="U3593" s="200" t="n">
        <v>4.6075</v>
      </c>
      <c r="V3593" s="0" t="s">
        <v>1358</v>
      </c>
      <c r="W3593" s="0" t="s">
        <v>1345</v>
      </c>
      <c r="X3593" s="0" t="s">
        <v>1346</v>
      </c>
      <c r="Y3593" s="0" t="s">
        <v>893</v>
      </c>
      <c r="Z3593" s="0" t="s">
        <v>573</v>
      </c>
      <c r="AA3593" s="0" t="s">
        <v>3243</v>
      </c>
      <c r="AB3593" s="197" t="n">
        <v>37073.875</v>
      </c>
      <c r="AC3593" s="197" t="n">
        <v>37103.875</v>
      </c>
      <c r="AD3593" s="0" t="n">
        <f aca="false">(AC3593-AB3593+1)*SUM(P3593:Q3593)</f>
        <v>155000</v>
      </c>
    </row>
    <row r="3594" customFormat="false" ht="12.75" hidden="false" customHeight="false" outlineLevel="0" collapsed="false">
      <c r="A3594" s="191" t="str">
        <f aca="false">B3594&amp;" "&amp;C3594&amp;" "&amp;D3594</f>
        <v>US Power Physical</v>
      </c>
      <c r="B3594" s="191" t="str">
        <f aca="false">IF((LEFT(N3594,2)="US"),"US","")</f>
        <v>US</v>
      </c>
      <c r="C3594" s="191" t="str">
        <f aca="false">M3594</f>
        <v>Power</v>
      </c>
      <c r="D3594" s="191" t="str">
        <f aca="false">IF(ISNUMBER(FIND("Phy",N3594))=TRUE(),"Physical","Financial")</f>
        <v>Physical</v>
      </c>
      <c r="E3594" s="191" t="n">
        <f aca="false">IF(VLOOKUP(S3594,'DD-Lookup'!$J$6:$L$50,3,FALSE())="Monthly",(YEAR(AC3594)-YEAR(AB3594))*12+MONTH(AC3594)-MONTH(AB3594)+1,(AC3594-AB3594+1))</f>
        <v>5</v>
      </c>
      <c r="F3594" s="220" t="n">
        <f aca="false">E3594*SUM(P3594:Q3594)</f>
        <v>250</v>
      </c>
      <c r="G3594" s="196" t="n">
        <v>1248502</v>
      </c>
      <c r="H3594" s="197" t="n">
        <v>37026.4300347222</v>
      </c>
      <c r="I3594" s="0" t="s">
        <v>637</v>
      </c>
      <c r="M3594" s="0" t="s">
        <v>72</v>
      </c>
      <c r="N3594" s="0" t="s">
        <v>1190</v>
      </c>
      <c r="O3594" s="0" t="s">
        <v>1963</v>
      </c>
      <c r="Q3594" s="198" t="n">
        <v>50</v>
      </c>
      <c r="S3594" s="0" t="s">
        <v>781</v>
      </c>
      <c r="T3594" s="0" t="s">
        <v>772</v>
      </c>
      <c r="U3594" s="200" t="n">
        <v>48</v>
      </c>
      <c r="V3594" s="0" t="s">
        <v>1291</v>
      </c>
      <c r="W3594" s="0" t="s">
        <v>1232</v>
      </c>
      <c r="X3594" s="0" t="s">
        <v>1233</v>
      </c>
      <c r="Y3594" s="0" t="s">
        <v>1167</v>
      </c>
      <c r="Z3594" s="0" t="s">
        <v>628</v>
      </c>
      <c r="AA3594" s="0" t="n">
        <v>611384.1</v>
      </c>
      <c r="AB3594" s="197" t="n">
        <v>37032.875</v>
      </c>
      <c r="AC3594" s="197" t="n">
        <v>37036.875</v>
      </c>
    </row>
    <row r="3595" customFormat="false" ht="12.75" hidden="false" customHeight="false" outlineLevel="0" collapsed="false">
      <c r="A3595" s="191" t="str">
        <f aca="false">B3595&amp;" "&amp;C3595&amp;" "&amp;D3595</f>
        <v>US Natural Gas Financial</v>
      </c>
      <c r="B3595" s="191" t="str">
        <f aca="false">IF((LEFT(N3595,2)="US"),"US","")</f>
        <v>US</v>
      </c>
      <c r="C3595" s="191" t="str">
        <f aca="false">M3595</f>
        <v>Natural Gas</v>
      </c>
      <c r="D3595" s="191" t="str">
        <f aca="false">IF(ISNUMBER(FIND("Phy",N3595))=TRUE(),"Physical","Financial")</f>
        <v>Financial</v>
      </c>
      <c r="E3595" s="191" t="n">
        <f aca="false">IF(VLOOKUP(S3595,'DD-Lookup'!$J$6:$L$50,3,FALSE())="Monthly",(YEAR(AC3595)-YEAR(AB3595))*12+MONTH(AC3595)-MONTH(AB3595)+1,(AC3595-AB3595+1))</f>
        <v>153</v>
      </c>
      <c r="F3595" s="220" t="n">
        <f aca="false">E3595*SUM(P3595:Q3595)</f>
        <v>765000</v>
      </c>
      <c r="G3595" s="196" t="n">
        <v>1248506</v>
      </c>
      <c r="H3595" s="197" t="n">
        <v>37026.4301273148</v>
      </c>
      <c r="I3595" s="0" t="s">
        <v>1368</v>
      </c>
      <c r="M3595" s="0" t="s">
        <v>927</v>
      </c>
      <c r="N3595" s="0" t="s">
        <v>1341</v>
      </c>
      <c r="O3595" s="0" t="s">
        <v>1526</v>
      </c>
      <c r="P3595" s="198" t="n">
        <v>5000</v>
      </c>
      <c r="S3595" s="0" t="s">
        <v>1343</v>
      </c>
      <c r="T3595" s="0" t="s">
        <v>772</v>
      </c>
      <c r="U3595" s="200" t="n">
        <v>4.64</v>
      </c>
      <c r="V3595" s="0" t="s">
        <v>3240</v>
      </c>
      <c r="W3595" s="0" t="s">
        <v>1345</v>
      </c>
      <c r="X3595" s="0" t="s">
        <v>1346</v>
      </c>
      <c r="Y3595" s="0" t="s">
        <v>893</v>
      </c>
      <c r="Z3595" s="0" t="s">
        <v>573</v>
      </c>
      <c r="AA3595" s="0" t="s">
        <v>3244</v>
      </c>
      <c r="AB3595" s="197" t="n">
        <v>37043</v>
      </c>
      <c r="AC3595" s="197" t="n">
        <v>37195</v>
      </c>
      <c r="AD3595" s="0" t="n">
        <f aca="false">(AC3595-AB3595+1)*SUM(P3595:Q3595)</f>
        <v>765000</v>
      </c>
    </row>
    <row r="3596" customFormat="false" ht="12.75" hidden="false" customHeight="false" outlineLevel="0" collapsed="false">
      <c r="A3596" s="191" t="str">
        <f aca="false">B3596&amp;" "&amp;C3596&amp;" "&amp;D3596</f>
        <v>US Natural Gas Financial</v>
      </c>
      <c r="B3596" s="191" t="str">
        <f aca="false">IF((LEFT(N3596,2)="US"),"US","")</f>
        <v>US</v>
      </c>
      <c r="C3596" s="191" t="str">
        <f aca="false">M3596</f>
        <v>Natural Gas</v>
      </c>
      <c r="D3596" s="191" t="str">
        <f aca="false">IF(ISNUMBER(FIND("Phy",N3596))=TRUE(),"Physical","Financial")</f>
        <v>Financial</v>
      </c>
      <c r="E3596" s="191" t="n">
        <f aca="false">IF(VLOOKUP(S3596,'DD-Lookup'!$J$6:$L$50,3,FALSE())="Monthly",(YEAR(AC3596)-YEAR(AB3596))*12+MONTH(AC3596)-MONTH(AB3596)+1,(AC3596-AB3596+1))</f>
        <v>31</v>
      </c>
      <c r="F3596" s="220" t="n">
        <f aca="false">E3596*SUM(P3596:Q3596)</f>
        <v>465000</v>
      </c>
      <c r="G3596" s="196" t="n">
        <v>1248504</v>
      </c>
      <c r="H3596" s="197" t="n">
        <v>37026.4301273148</v>
      </c>
      <c r="I3596" s="0" t="s">
        <v>1525</v>
      </c>
      <c r="M3596" s="0" t="s">
        <v>927</v>
      </c>
      <c r="N3596" s="0" t="s">
        <v>1341</v>
      </c>
      <c r="O3596" s="0" t="s">
        <v>1396</v>
      </c>
      <c r="P3596" s="198" t="n">
        <v>15000</v>
      </c>
      <c r="S3596" s="0" t="s">
        <v>1343</v>
      </c>
      <c r="T3596" s="0" t="s">
        <v>772</v>
      </c>
      <c r="U3596" s="200" t="n">
        <v>4.6025</v>
      </c>
      <c r="V3596" s="0" t="s">
        <v>1527</v>
      </c>
      <c r="W3596" s="0" t="s">
        <v>1345</v>
      </c>
      <c r="X3596" s="0" t="s">
        <v>1346</v>
      </c>
      <c r="Y3596" s="0" t="s">
        <v>893</v>
      </c>
      <c r="Z3596" s="0" t="s">
        <v>573</v>
      </c>
      <c r="AA3596" s="0" t="s">
        <v>3245</v>
      </c>
      <c r="AB3596" s="197" t="n">
        <v>37073.875</v>
      </c>
      <c r="AC3596" s="197" t="n">
        <v>37103.875</v>
      </c>
      <c r="AD3596" s="0" t="n">
        <f aca="false">(AC3596-AB3596+1)*SUM(P3596:Q3596)</f>
        <v>465000</v>
      </c>
    </row>
    <row r="3597" customFormat="false" ht="12.75" hidden="false" customHeight="false" outlineLevel="0" collapsed="false">
      <c r="A3597" s="191" t="str">
        <f aca="false">B3597&amp;" "&amp;C3597&amp;" "&amp;D3597</f>
        <v> Natural Gas Physical</v>
      </c>
      <c r="B3597" s="191" t="str">
        <f aca="false">IF((LEFT(N3597,2)="US"),"US","")</f>
        <v/>
      </c>
      <c r="C3597" s="191" t="str">
        <f aca="false">M3597</f>
        <v>Natural Gas</v>
      </c>
      <c r="D3597" s="191" t="str">
        <f aca="false">IF(ISNUMBER(FIND("Phy",N3597))=TRUE(),"Physical","Financial")</f>
        <v>Physical</v>
      </c>
      <c r="E3597" s="191" t="n">
        <f aca="false">IF(VLOOKUP(S3597,'DD-Lookup'!$J$6:$L$50,3,FALSE())="Monthly",(YEAR(AC3597)-YEAR(AB3597))*12+MONTH(AC3597)-MONTH(AB3597)+1,(AC3597-AB3597+1))</f>
        <v>30</v>
      </c>
      <c r="F3597" s="220" t="n">
        <f aca="false">E3597*SUM(P3597:Q3597)</f>
        <v>150000</v>
      </c>
      <c r="G3597" s="196" t="n">
        <v>1248507</v>
      </c>
      <c r="H3597" s="197" t="n">
        <v>37026.4301388889</v>
      </c>
      <c r="I3597" s="0" t="s">
        <v>625</v>
      </c>
      <c r="M3597" s="0" t="s">
        <v>927</v>
      </c>
      <c r="N3597" s="0" t="s">
        <v>1719</v>
      </c>
      <c r="O3597" s="0" t="s">
        <v>2554</v>
      </c>
      <c r="Q3597" s="198" t="n">
        <v>5000</v>
      </c>
      <c r="S3597" s="0" t="s">
        <v>327</v>
      </c>
      <c r="T3597" s="0" t="s">
        <v>1721</v>
      </c>
      <c r="U3597" s="200" t="n">
        <v>6.195</v>
      </c>
      <c r="V3597" s="0" t="s">
        <v>3106</v>
      </c>
      <c r="W3597" s="0" t="s">
        <v>2317</v>
      </c>
      <c r="X3597" s="0" t="s">
        <v>1724</v>
      </c>
      <c r="Y3597" s="0" t="s">
        <v>1376</v>
      </c>
      <c r="Z3597" s="0" t="s">
        <v>646</v>
      </c>
      <c r="AA3597" s="0" t="n">
        <v>790687</v>
      </c>
      <c r="AB3597" s="197" t="n">
        <v>37043.875</v>
      </c>
      <c r="AC3597" s="197" t="n">
        <v>37072.875</v>
      </c>
    </row>
    <row r="3598" customFormat="false" ht="12.75" hidden="false" customHeight="false" outlineLevel="0" collapsed="false">
      <c r="A3598" s="191" t="str">
        <f aca="false">B3598&amp;" "&amp;C3598&amp;" "&amp;D3598</f>
        <v>US Natural Gas Financial</v>
      </c>
      <c r="B3598" s="191" t="str">
        <f aca="false">IF((LEFT(N3598,2)="US"),"US","")</f>
        <v>US</v>
      </c>
      <c r="C3598" s="191" t="str">
        <f aca="false">M3598</f>
        <v>Natural Gas</v>
      </c>
      <c r="D3598" s="191" t="str">
        <f aca="false">IF(ISNUMBER(FIND("Phy",N3598))=TRUE(),"Physical","Financial")</f>
        <v>Financial</v>
      </c>
      <c r="E3598" s="191" t="n">
        <f aca="false">IF(VLOOKUP(S3598,'DD-Lookup'!$J$6:$L$50,3,FALSE())="Monthly",(YEAR(AC3598)-YEAR(AB3598))*12+MONTH(AC3598)-MONTH(AB3598)+1,(AC3598-AB3598+1))</f>
        <v>30</v>
      </c>
      <c r="F3598" s="220" t="n">
        <f aca="false">E3598*SUM(P3598:Q3598)</f>
        <v>450000</v>
      </c>
      <c r="G3598" s="196" t="n">
        <v>1248508</v>
      </c>
      <c r="H3598" s="197" t="n">
        <v>37026.4302199074</v>
      </c>
      <c r="I3598" s="0" t="s">
        <v>1368</v>
      </c>
      <c r="M3598" s="0" t="s">
        <v>927</v>
      </c>
      <c r="N3598" s="0" t="s">
        <v>1341</v>
      </c>
      <c r="O3598" s="0" t="s">
        <v>1342</v>
      </c>
      <c r="P3598" s="198" t="n">
        <v>15000</v>
      </c>
      <c r="S3598" s="0" t="s">
        <v>1343</v>
      </c>
      <c r="T3598" s="0" t="s">
        <v>772</v>
      </c>
      <c r="U3598" s="200" t="n">
        <v>4.53</v>
      </c>
      <c r="V3598" s="0" t="s">
        <v>3240</v>
      </c>
      <c r="W3598" s="0" t="s">
        <v>1345</v>
      </c>
      <c r="X3598" s="0" t="s">
        <v>1346</v>
      </c>
      <c r="Y3598" s="0" t="s">
        <v>893</v>
      </c>
      <c r="Z3598" s="0" t="s">
        <v>573</v>
      </c>
      <c r="AA3598" s="0" t="s">
        <v>3246</v>
      </c>
      <c r="AB3598" s="197" t="n">
        <v>37043.875</v>
      </c>
      <c r="AC3598" s="197" t="n">
        <v>37072.875</v>
      </c>
      <c r="AD3598" s="0" t="n">
        <f aca="false">(AC3598-AB3598+1)*SUM(P3598:Q3598)</f>
        <v>450000</v>
      </c>
    </row>
    <row r="3599" customFormat="false" ht="12.75" hidden="false" customHeight="false" outlineLevel="0" collapsed="false">
      <c r="A3599" s="191" t="str">
        <f aca="false">B3599&amp;" "&amp;C3599&amp;" "&amp;D3599</f>
        <v>US Natural Gas Financial</v>
      </c>
      <c r="B3599" s="191" t="str">
        <f aca="false">IF((LEFT(N3599,2)="US"),"US","")</f>
        <v>US</v>
      </c>
      <c r="C3599" s="191" t="str">
        <f aca="false">M3599</f>
        <v>Natural Gas</v>
      </c>
      <c r="D3599" s="191" t="str">
        <f aca="false">IF(ISNUMBER(FIND("Phy",N3599))=TRUE(),"Physical","Financial")</f>
        <v>Financial</v>
      </c>
      <c r="E3599" s="191" t="n">
        <f aca="false">IF(VLOOKUP(S3599,'DD-Lookup'!$J$6:$L$50,3,FALSE())="Monthly",(YEAR(AC3599)-YEAR(AB3599))*12+MONTH(AC3599)-MONTH(AB3599)+1,(AC3599-AB3599+1))</f>
        <v>16</v>
      </c>
      <c r="F3599" s="220" t="n">
        <f aca="false">E3599*SUM(P3599:Q3599)</f>
        <v>80000</v>
      </c>
      <c r="G3599" s="196" t="n">
        <v>1248509</v>
      </c>
      <c r="H3599" s="197" t="n">
        <v>37026.4302430556</v>
      </c>
      <c r="I3599" s="0" t="s">
        <v>3247</v>
      </c>
      <c r="M3599" s="0" t="s">
        <v>927</v>
      </c>
      <c r="N3599" s="0" t="s">
        <v>1341</v>
      </c>
      <c r="O3599" s="0" t="s">
        <v>1518</v>
      </c>
      <c r="P3599" s="198" t="n">
        <v>5000</v>
      </c>
      <c r="S3599" s="0" t="s">
        <v>1343</v>
      </c>
      <c r="T3599" s="0" t="s">
        <v>772</v>
      </c>
      <c r="U3599" s="200" t="n">
        <v>4.49</v>
      </c>
      <c r="V3599" s="0" t="s">
        <v>3248</v>
      </c>
      <c r="W3599" s="0" t="s">
        <v>1520</v>
      </c>
      <c r="X3599" s="0" t="s">
        <v>1521</v>
      </c>
      <c r="Y3599" s="0" t="s">
        <v>893</v>
      </c>
      <c r="Z3599" s="0" t="s">
        <v>573</v>
      </c>
      <c r="AA3599" s="0" t="s">
        <v>3249</v>
      </c>
      <c r="AB3599" s="197" t="n">
        <v>37027.875</v>
      </c>
      <c r="AC3599" s="197" t="n">
        <v>37042.875</v>
      </c>
      <c r="AD3599" s="0" t="n">
        <f aca="false">(AC3599-AB3599+1)*SUM(P3599:Q3599)</f>
        <v>80000</v>
      </c>
    </row>
    <row r="3600" customFormat="false" ht="12.75" hidden="false" customHeight="false" outlineLevel="0" collapsed="false">
      <c r="A3600" s="191" t="str">
        <f aca="false">B3600&amp;" "&amp;C3600&amp;" "&amp;D3600</f>
        <v>US Natural Gas Financial</v>
      </c>
      <c r="B3600" s="191" t="str">
        <f aca="false">IF((LEFT(N3600,2)="US"),"US","")</f>
        <v>US</v>
      </c>
      <c r="C3600" s="191" t="str">
        <f aca="false">M3600</f>
        <v>Natural Gas</v>
      </c>
      <c r="D3600" s="191" t="str">
        <f aca="false">IF(ISNUMBER(FIND("Phy",N3600))=TRUE(),"Physical","Financial")</f>
        <v>Financial</v>
      </c>
      <c r="E3600" s="191" t="n">
        <f aca="false">IF(VLOOKUP(S3600,'DD-Lookup'!$J$6:$L$50,3,FALSE())="Monthly",(YEAR(AC3600)-YEAR(AB3600))*12+MONTH(AC3600)-MONTH(AB3600)+1,(AC3600-AB3600+1))</f>
        <v>153</v>
      </c>
      <c r="F3600" s="220" t="n">
        <f aca="false">E3600*SUM(P3600:Q3600)</f>
        <v>765000</v>
      </c>
      <c r="G3600" s="196" t="n">
        <v>1248510</v>
      </c>
      <c r="H3600" s="197" t="n">
        <v>37026.4303009259</v>
      </c>
      <c r="I3600" s="0" t="s">
        <v>1368</v>
      </c>
      <c r="M3600" s="0" t="s">
        <v>927</v>
      </c>
      <c r="N3600" s="0" t="s">
        <v>1341</v>
      </c>
      <c r="O3600" s="0" t="s">
        <v>1526</v>
      </c>
      <c r="P3600" s="198" t="n">
        <v>5000</v>
      </c>
      <c r="S3600" s="0" t="s">
        <v>1343</v>
      </c>
      <c r="T3600" s="0" t="s">
        <v>772</v>
      </c>
      <c r="U3600" s="200" t="n">
        <v>4.63</v>
      </c>
      <c r="V3600" s="0" t="s">
        <v>3240</v>
      </c>
      <c r="W3600" s="0" t="s">
        <v>1345</v>
      </c>
      <c r="X3600" s="0" t="s">
        <v>1346</v>
      </c>
      <c r="Y3600" s="0" t="s">
        <v>893</v>
      </c>
      <c r="Z3600" s="0" t="s">
        <v>573</v>
      </c>
      <c r="AA3600" s="0" t="s">
        <v>3250</v>
      </c>
      <c r="AB3600" s="197" t="n">
        <v>37043</v>
      </c>
      <c r="AC3600" s="197" t="n">
        <v>37195</v>
      </c>
      <c r="AD3600" s="0" t="n">
        <f aca="false">(AC3600-AB3600+1)*SUM(P3600:Q3600)</f>
        <v>765000</v>
      </c>
    </row>
    <row r="3601" customFormat="false" ht="12.75" hidden="false" customHeight="false" outlineLevel="0" collapsed="false">
      <c r="A3601" s="191" t="str">
        <f aca="false">B3601&amp;" "&amp;C3601&amp;" "&amp;D3601</f>
        <v> Natural Gas Financial</v>
      </c>
      <c r="B3601" s="191" t="str">
        <f aca="false">IF((LEFT(N3601,2)="US"),"US","")</f>
        <v/>
      </c>
      <c r="C3601" s="191" t="str">
        <f aca="false">M3601</f>
        <v>Natural Gas</v>
      </c>
      <c r="D3601" s="191" t="str">
        <f aca="false">IF(ISNUMBER(FIND("Phy",N3601))=TRUE(),"Physical","Financial")</f>
        <v>Financial</v>
      </c>
      <c r="E3601" s="191" t="n">
        <f aca="false">IF(VLOOKUP(S3601,'DD-Lookup'!$J$6:$L$50,3,FALSE())="Monthly",(YEAR(AC3601)-YEAR(AB3601))*12+MONTH(AC3601)-MONTH(AB3601)+1,(AC3601-AB3601+1))</f>
        <v>31</v>
      </c>
      <c r="F3601" s="220" t="n">
        <f aca="false">E3601*SUM(P3601:Q3601)</f>
        <v>930000</v>
      </c>
      <c r="G3601" s="196" t="n">
        <v>1248511</v>
      </c>
      <c r="H3601" s="197" t="n">
        <v>37026.4303125</v>
      </c>
      <c r="I3601" s="0" t="s">
        <v>616</v>
      </c>
      <c r="M3601" s="0" t="s">
        <v>927</v>
      </c>
      <c r="N3601" s="0" t="s">
        <v>3251</v>
      </c>
      <c r="O3601" s="0" t="s">
        <v>3252</v>
      </c>
      <c r="Q3601" s="198" t="n">
        <v>30000</v>
      </c>
      <c r="S3601" s="0" t="s">
        <v>327</v>
      </c>
      <c r="T3601" s="0" t="s">
        <v>1721</v>
      </c>
      <c r="U3601" s="200" t="n">
        <v>0.85</v>
      </c>
      <c r="V3601" s="0" t="s">
        <v>2306</v>
      </c>
      <c r="W3601" s="0" t="s">
        <v>3253</v>
      </c>
      <c r="X3601" s="0" t="s">
        <v>3254</v>
      </c>
      <c r="Y3601" s="0" t="s">
        <v>893</v>
      </c>
      <c r="Z3601" s="0" t="s">
        <v>646</v>
      </c>
      <c r="AA3601" s="0" t="s">
        <v>3255</v>
      </c>
      <c r="AB3601" s="197" t="n">
        <v>37073</v>
      </c>
      <c r="AC3601" s="197" t="n">
        <v>37103</v>
      </c>
    </row>
    <row r="3602" customFormat="false" ht="12.75" hidden="false" customHeight="false" outlineLevel="0" collapsed="false">
      <c r="A3602" s="191" t="str">
        <f aca="false">B3602&amp;" "&amp;C3602&amp;" "&amp;D3602</f>
        <v>US Natural Gas Financial</v>
      </c>
      <c r="B3602" s="191" t="str">
        <f aca="false">IF((LEFT(N3602,2)="US"),"US","")</f>
        <v>US</v>
      </c>
      <c r="C3602" s="191" t="str">
        <f aca="false">M3602</f>
        <v>Natural Gas</v>
      </c>
      <c r="D3602" s="191" t="str">
        <f aca="false">IF(ISNUMBER(FIND("Phy",N3602))=TRUE(),"Physical","Financial")</f>
        <v>Financial</v>
      </c>
      <c r="E3602" s="191" t="n">
        <f aca="false">IF(VLOOKUP(S3602,'DD-Lookup'!$J$6:$L$50,3,FALSE())="Monthly",(YEAR(AC3602)-YEAR(AB3602))*12+MONTH(AC3602)-MONTH(AB3602)+1,(AC3602-AB3602+1))</f>
        <v>16</v>
      </c>
      <c r="F3602" s="220" t="n">
        <f aca="false">E3602*SUM(P3602:Q3602)</f>
        <v>8800</v>
      </c>
      <c r="G3602" s="196" t="n">
        <v>1248512</v>
      </c>
      <c r="H3602" s="197" t="n">
        <v>37026.4303935185</v>
      </c>
      <c r="I3602" s="0" t="s">
        <v>2639</v>
      </c>
      <c r="M3602" s="0" t="s">
        <v>927</v>
      </c>
      <c r="N3602" s="0" t="s">
        <v>1341</v>
      </c>
      <c r="O3602" s="0" t="s">
        <v>1518</v>
      </c>
      <c r="Q3602" s="198" t="n">
        <v>550</v>
      </c>
      <c r="S3602" s="0" t="s">
        <v>1343</v>
      </c>
      <c r="T3602" s="0" t="s">
        <v>772</v>
      </c>
      <c r="U3602" s="200" t="n">
        <v>4.495</v>
      </c>
      <c r="V3602" s="0" t="s">
        <v>2640</v>
      </c>
      <c r="W3602" s="0" t="s">
        <v>1520</v>
      </c>
      <c r="X3602" s="0" t="s">
        <v>1521</v>
      </c>
      <c r="Y3602" s="0" t="s">
        <v>893</v>
      </c>
      <c r="Z3602" s="0" t="s">
        <v>573</v>
      </c>
      <c r="AA3602" s="0" t="s">
        <v>3256</v>
      </c>
      <c r="AB3602" s="197" t="n">
        <v>37027.875</v>
      </c>
      <c r="AC3602" s="197" t="n">
        <v>37042.875</v>
      </c>
      <c r="AD3602" s="0" t="n">
        <f aca="false">(AC3602-AB3602+1)*SUM(P3602:Q3602)</f>
        <v>8800</v>
      </c>
    </row>
    <row r="3603" customFormat="false" ht="12.75" hidden="false" customHeight="false" outlineLevel="0" collapsed="false">
      <c r="A3603" s="191" t="str">
        <f aca="false">B3603&amp;" "&amp;C3603&amp;" "&amp;D3603</f>
        <v> Metals Financial</v>
      </c>
      <c r="B3603" s="191" t="str">
        <f aca="false">IF((LEFT(N3603,2)="US"),"US","")</f>
        <v/>
      </c>
      <c r="C3603" s="191" t="str">
        <f aca="false">M3603</f>
        <v>Metals</v>
      </c>
      <c r="D3603" s="191" t="str">
        <f aca="false">IF(ISNUMBER(FIND("Phy",N3603))=TRUE(),"Physical","Financial")</f>
        <v>Financial</v>
      </c>
      <c r="E3603" s="191" t="n">
        <f aca="false">IF(VLOOKUP(S3603,'DD-Lookup'!$J$6:$L$50,3,FALSE())="Monthly",(YEAR(AC3603)-YEAR(AB3603))*12+MONTH(AC3603)-MONTH(AB3603)+1,(AC3603-AB3603+1))</f>
        <v>1</v>
      </c>
      <c r="F3603" s="220" t="n">
        <f aca="false">E3603*SUM(P3603:Q3603)</f>
        <v>5</v>
      </c>
      <c r="G3603" s="196" t="n">
        <v>1248513</v>
      </c>
      <c r="H3603" s="197" t="n">
        <v>37026.4304976852</v>
      </c>
      <c r="I3603" s="0" t="s">
        <v>1023</v>
      </c>
      <c r="M3603" s="0" t="s">
        <v>768</v>
      </c>
      <c r="N3603" s="0" t="s">
        <v>906</v>
      </c>
      <c r="O3603" s="0" t="s">
        <v>907</v>
      </c>
      <c r="P3603" s="198" t="n">
        <v>5</v>
      </c>
      <c r="S3603" s="0" t="s">
        <v>908</v>
      </c>
      <c r="T3603" s="0" t="s">
        <v>772</v>
      </c>
      <c r="U3603" s="200" t="n">
        <v>7305</v>
      </c>
      <c r="V3603" s="0" t="s">
        <v>1024</v>
      </c>
      <c r="W3603" s="0" t="s">
        <v>910</v>
      </c>
      <c r="X3603" s="0" t="s">
        <v>775</v>
      </c>
      <c r="Y3603" s="0" t="s">
        <v>776</v>
      </c>
      <c r="Z3603" s="0" t="s">
        <v>777</v>
      </c>
      <c r="AA3603" s="0" t="n">
        <v>2130178</v>
      </c>
    </row>
    <row r="3604" customFormat="false" ht="12.75" hidden="false" customHeight="false" outlineLevel="0" collapsed="false">
      <c r="A3604" s="191" t="str">
        <f aca="false">B3604&amp;" "&amp;C3604&amp;" "&amp;D3604</f>
        <v> Metals Financial</v>
      </c>
      <c r="B3604" s="191" t="str">
        <f aca="false">IF((LEFT(N3604,2)="US"),"US","")</f>
        <v/>
      </c>
      <c r="C3604" s="191" t="str">
        <f aca="false">M3604</f>
        <v>Metals</v>
      </c>
      <c r="D3604" s="191" t="str">
        <f aca="false">IF(ISNUMBER(FIND("Phy",N3604))=TRUE(),"Physical","Financial")</f>
        <v>Financial</v>
      </c>
      <c r="E3604" s="191" t="n">
        <f aca="false">IF(VLOOKUP(S3604,'DD-Lookup'!$J$6:$L$50,3,FALSE())="Monthly",(YEAR(AC3604)-YEAR(AB3604))*12+MONTH(AC3604)-MONTH(AB3604)+1,(AC3604-AB3604+1))</f>
        <v>1</v>
      </c>
      <c r="F3604" s="220" t="n">
        <f aca="false">E3604*SUM(P3604:Q3604)</f>
        <v>5</v>
      </c>
      <c r="G3604" s="196" t="n">
        <v>1248514</v>
      </c>
      <c r="H3604" s="197" t="n">
        <v>37026.4305324074</v>
      </c>
      <c r="I3604" s="0" t="s">
        <v>967</v>
      </c>
      <c r="M3604" s="0" t="s">
        <v>768</v>
      </c>
      <c r="N3604" s="0" t="s">
        <v>870</v>
      </c>
      <c r="O3604" s="0" t="s">
        <v>871</v>
      </c>
      <c r="P3604" s="198" t="n">
        <v>5</v>
      </c>
      <c r="S3604" s="0" t="s">
        <v>771</v>
      </c>
      <c r="T3604" s="0" t="s">
        <v>772</v>
      </c>
      <c r="U3604" s="200" t="n">
        <v>1509</v>
      </c>
      <c r="V3604" s="0" t="s">
        <v>968</v>
      </c>
      <c r="W3604" s="0" t="s">
        <v>820</v>
      </c>
      <c r="X3604" s="0" t="s">
        <v>775</v>
      </c>
      <c r="Y3604" s="0" t="s">
        <v>776</v>
      </c>
      <c r="Z3604" s="0" t="s">
        <v>777</v>
      </c>
      <c r="AA3604" s="0" t="n">
        <v>2130180</v>
      </c>
    </row>
    <row r="3605" customFormat="false" ht="12.75" hidden="false" customHeight="false" outlineLevel="0" collapsed="false">
      <c r="A3605" s="191" t="str">
        <f aca="false">B3605&amp;" "&amp;C3605&amp;" "&amp;D3605</f>
        <v>US Natural Gas Financial</v>
      </c>
      <c r="B3605" s="191" t="str">
        <f aca="false">IF((LEFT(N3605,2)="US"),"US","")</f>
        <v>US</v>
      </c>
      <c r="C3605" s="191" t="str">
        <f aca="false">M3605</f>
        <v>Natural Gas</v>
      </c>
      <c r="D3605" s="191" t="str">
        <f aca="false">IF(ISNUMBER(FIND("Phy",N3605))=TRUE(),"Physical","Financial")</f>
        <v>Financial</v>
      </c>
      <c r="E3605" s="191" t="n">
        <f aca="false">IF(VLOOKUP(S3605,'DD-Lookup'!$J$6:$L$50,3,FALSE())="Monthly",(YEAR(AC3605)-YEAR(AB3605))*12+MONTH(AC3605)-MONTH(AB3605)+1,(AC3605-AB3605+1))</f>
        <v>153</v>
      </c>
      <c r="F3605" s="220" t="n">
        <f aca="false">E3605*SUM(P3605:Q3605)</f>
        <v>382500</v>
      </c>
      <c r="G3605" s="196" t="n">
        <v>1248515</v>
      </c>
      <c r="H3605" s="197" t="n">
        <v>37026.4305902778</v>
      </c>
      <c r="I3605" s="0" t="s">
        <v>1420</v>
      </c>
      <c r="M3605" s="0" t="s">
        <v>927</v>
      </c>
      <c r="N3605" s="0" t="s">
        <v>1341</v>
      </c>
      <c r="O3605" s="0" t="s">
        <v>1526</v>
      </c>
      <c r="Q3605" s="198" t="n">
        <v>2500</v>
      </c>
      <c r="S3605" s="0" t="s">
        <v>1343</v>
      </c>
      <c r="T3605" s="0" t="s">
        <v>772</v>
      </c>
      <c r="U3605" s="200" t="n">
        <v>4.645</v>
      </c>
      <c r="V3605" s="0" t="s">
        <v>2322</v>
      </c>
      <c r="W3605" s="0" t="s">
        <v>1345</v>
      </c>
      <c r="X3605" s="0" t="s">
        <v>1346</v>
      </c>
      <c r="Y3605" s="0" t="s">
        <v>893</v>
      </c>
      <c r="Z3605" s="0" t="s">
        <v>573</v>
      </c>
      <c r="AA3605" s="0" t="s">
        <v>3257</v>
      </c>
      <c r="AB3605" s="197" t="n">
        <v>37043</v>
      </c>
      <c r="AC3605" s="197" t="n">
        <v>37195</v>
      </c>
      <c r="AD3605" s="0" t="n">
        <f aca="false">(AC3605-AB3605+1)*SUM(P3605:Q3605)</f>
        <v>382500</v>
      </c>
    </row>
    <row r="3606" customFormat="false" ht="12.75" hidden="false" customHeight="false" outlineLevel="0" collapsed="false">
      <c r="A3606" s="191" t="str">
        <f aca="false">B3606&amp;" "&amp;C3606&amp;" "&amp;D3606</f>
        <v>US Natural Gas Financial</v>
      </c>
      <c r="B3606" s="191" t="str">
        <f aca="false">IF((LEFT(N3606,2)="US"),"US","")</f>
        <v>US</v>
      </c>
      <c r="C3606" s="191" t="str">
        <f aca="false">M3606</f>
        <v>Natural Gas</v>
      </c>
      <c r="D3606" s="191" t="str">
        <f aca="false">IF(ISNUMBER(FIND("Phy",N3606))=TRUE(),"Physical","Financial")</f>
        <v>Financial</v>
      </c>
      <c r="E3606" s="191" t="n">
        <f aca="false">IF(VLOOKUP(S3606,'DD-Lookup'!$J$6:$L$50,3,FALSE())="Monthly",(YEAR(AC3606)-YEAR(AB3606))*12+MONTH(AC3606)-MONTH(AB3606)+1,(AC3606-AB3606+1))</f>
        <v>30</v>
      </c>
      <c r="F3606" s="220" t="n">
        <f aca="false">E3606*SUM(P3606:Q3606)</f>
        <v>150000</v>
      </c>
      <c r="G3606" s="196" t="n">
        <v>1248516</v>
      </c>
      <c r="H3606" s="197" t="n">
        <v>37026.4306018519</v>
      </c>
      <c r="I3606" s="0" t="s">
        <v>1661</v>
      </c>
      <c r="M3606" s="0" t="s">
        <v>927</v>
      </c>
      <c r="N3606" s="0" t="s">
        <v>1399</v>
      </c>
      <c r="O3606" s="0" t="s">
        <v>2186</v>
      </c>
      <c r="P3606" s="198" t="n">
        <v>5000</v>
      </c>
      <c r="S3606" s="0" t="s">
        <v>1343</v>
      </c>
      <c r="T3606" s="0" t="s">
        <v>772</v>
      </c>
      <c r="U3606" s="200" t="n">
        <v>-0.785</v>
      </c>
      <c r="V3606" s="0" t="s">
        <v>2777</v>
      </c>
      <c r="W3606" s="0" t="s">
        <v>2187</v>
      </c>
      <c r="X3606" s="0" t="s">
        <v>2188</v>
      </c>
      <c r="Y3606" s="0" t="s">
        <v>893</v>
      </c>
      <c r="Z3606" s="0" t="s">
        <v>573</v>
      </c>
      <c r="AA3606" s="0" t="s">
        <v>3258</v>
      </c>
      <c r="AB3606" s="197" t="n">
        <v>37043.875</v>
      </c>
      <c r="AC3606" s="197" t="n">
        <v>37072.875</v>
      </c>
      <c r="AD3606" s="0" t="n">
        <f aca="false">(AC3606-AB3606+1)*SUM(P3606:Q3606)</f>
        <v>150000</v>
      </c>
    </row>
    <row r="3607" customFormat="false" ht="12.75" hidden="false" customHeight="false" outlineLevel="0" collapsed="false">
      <c r="A3607" s="191" t="str">
        <f aca="false">B3607&amp;" "&amp;C3607&amp;" "&amp;D3607</f>
        <v>US Natural Gas Financial</v>
      </c>
      <c r="B3607" s="191" t="str">
        <f aca="false">IF((LEFT(N3607,2)="US"),"US","")</f>
        <v>US</v>
      </c>
      <c r="C3607" s="191" t="str">
        <f aca="false">M3607</f>
        <v>Natural Gas</v>
      </c>
      <c r="D3607" s="191" t="str">
        <f aca="false">IF(ISNUMBER(FIND("Phy",N3607))=TRUE(),"Physical","Financial")</f>
        <v>Financial</v>
      </c>
      <c r="E3607" s="191" t="n">
        <f aca="false">IF(VLOOKUP(S3607,'DD-Lookup'!$J$6:$L$50,3,FALSE())="Monthly",(YEAR(AC3607)-YEAR(AB3607))*12+MONTH(AC3607)-MONTH(AB3607)+1,(AC3607-AB3607+1))</f>
        <v>30</v>
      </c>
      <c r="F3607" s="220" t="n">
        <f aca="false">E3607*SUM(P3607:Q3607)</f>
        <v>450000</v>
      </c>
      <c r="G3607" s="196" t="n">
        <v>1248517</v>
      </c>
      <c r="H3607" s="197" t="n">
        <v>37026.430625</v>
      </c>
      <c r="I3607" s="0" t="s">
        <v>1364</v>
      </c>
      <c r="M3607" s="0" t="s">
        <v>927</v>
      </c>
      <c r="N3607" s="0" t="s">
        <v>1341</v>
      </c>
      <c r="O3607" s="0" t="s">
        <v>1342</v>
      </c>
      <c r="Q3607" s="198" t="n">
        <v>15000</v>
      </c>
      <c r="S3607" s="0" t="s">
        <v>1343</v>
      </c>
      <c r="T3607" s="0" t="s">
        <v>772</v>
      </c>
      <c r="U3607" s="200" t="n">
        <v>4.535</v>
      </c>
      <c r="V3607" s="0" t="s">
        <v>1845</v>
      </c>
      <c r="W3607" s="0" t="s">
        <v>1345</v>
      </c>
      <c r="X3607" s="0" t="s">
        <v>1346</v>
      </c>
      <c r="Y3607" s="0" t="s">
        <v>893</v>
      </c>
      <c r="Z3607" s="0" t="s">
        <v>573</v>
      </c>
      <c r="AA3607" s="0" t="s">
        <v>3259</v>
      </c>
      <c r="AB3607" s="197" t="n">
        <v>37043.875</v>
      </c>
      <c r="AC3607" s="197" t="n">
        <v>37072.875</v>
      </c>
      <c r="AD3607" s="0" t="n">
        <f aca="false">(AC3607-AB3607+1)*SUM(P3607:Q3607)</f>
        <v>450000</v>
      </c>
    </row>
    <row r="3608" customFormat="false" ht="12.75" hidden="false" customHeight="false" outlineLevel="0" collapsed="false">
      <c r="A3608" s="191" t="str">
        <f aca="false">B3608&amp;" "&amp;C3608&amp;" "&amp;D3608</f>
        <v>US Natural Gas Financial</v>
      </c>
      <c r="B3608" s="191" t="str">
        <f aca="false">IF((LEFT(N3608,2)="US"),"US","")</f>
        <v>US</v>
      </c>
      <c r="C3608" s="191" t="str">
        <f aca="false">M3608</f>
        <v>Natural Gas</v>
      </c>
      <c r="D3608" s="191" t="str">
        <f aca="false">IF(ISNUMBER(FIND("Phy",N3608))=TRUE(),"Physical","Financial")</f>
        <v>Financial</v>
      </c>
      <c r="E3608" s="191" t="n">
        <f aca="false">IF(VLOOKUP(S3608,'DD-Lookup'!$J$6:$L$50,3,FALSE())="Monthly",(YEAR(AC3608)-YEAR(AB3608))*12+MONTH(AC3608)-MONTH(AB3608)+1,(AC3608-AB3608+1))</f>
        <v>16</v>
      </c>
      <c r="F3608" s="220" t="n">
        <f aca="false">E3608*SUM(P3608:Q3608)</f>
        <v>160000</v>
      </c>
      <c r="G3608" s="196" t="n">
        <v>1248518</v>
      </c>
      <c r="H3608" s="197" t="n">
        <v>37026.4306481482</v>
      </c>
      <c r="I3608" s="0" t="s">
        <v>1257</v>
      </c>
      <c r="M3608" s="0" t="s">
        <v>927</v>
      </c>
      <c r="N3608" s="0" t="s">
        <v>1341</v>
      </c>
      <c r="O3608" s="0" t="s">
        <v>1518</v>
      </c>
      <c r="P3608" s="198" t="n">
        <v>10000</v>
      </c>
      <c r="S3608" s="0" t="s">
        <v>1343</v>
      </c>
      <c r="T3608" s="0" t="s">
        <v>772</v>
      </c>
      <c r="U3608" s="200" t="n">
        <v>4.48</v>
      </c>
      <c r="V3608" s="0" t="s">
        <v>1627</v>
      </c>
      <c r="W3608" s="0" t="s">
        <v>1520</v>
      </c>
      <c r="X3608" s="0" t="s">
        <v>1521</v>
      </c>
      <c r="Y3608" s="0" t="s">
        <v>893</v>
      </c>
      <c r="Z3608" s="0" t="s">
        <v>573</v>
      </c>
      <c r="AA3608" s="0" t="s">
        <v>3260</v>
      </c>
      <c r="AB3608" s="197" t="n">
        <v>37027.875</v>
      </c>
      <c r="AC3608" s="197" t="n">
        <v>37042.875</v>
      </c>
      <c r="AD3608" s="0" t="n">
        <f aca="false">(AC3608-AB3608+1)*SUM(P3608:Q3608)</f>
        <v>160000</v>
      </c>
    </row>
    <row r="3609" customFormat="false" ht="12.75" hidden="false" customHeight="false" outlineLevel="0" collapsed="false">
      <c r="A3609" s="191" t="str">
        <f aca="false">B3609&amp;" "&amp;C3609&amp;" "&amp;D3609</f>
        <v>US Natural Gas Financial</v>
      </c>
      <c r="B3609" s="191" t="str">
        <f aca="false">IF((LEFT(N3609,2)="US"),"US","")</f>
        <v>US</v>
      </c>
      <c r="C3609" s="191" t="str">
        <f aca="false">M3609</f>
        <v>Natural Gas</v>
      </c>
      <c r="D3609" s="191" t="str">
        <f aca="false">IF(ISNUMBER(FIND("Phy",N3609))=TRUE(),"Physical","Financial")</f>
        <v>Financial</v>
      </c>
      <c r="E3609" s="191" t="n">
        <f aca="false">IF(VLOOKUP(S3609,'DD-Lookup'!$J$6:$L$50,3,FALSE())="Monthly",(YEAR(AC3609)-YEAR(AB3609))*12+MONTH(AC3609)-MONTH(AB3609)+1,(AC3609-AB3609+1))</f>
        <v>153</v>
      </c>
      <c r="F3609" s="220" t="n">
        <f aca="false">E3609*SUM(P3609:Q3609)</f>
        <v>765000</v>
      </c>
      <c r="G3609" s="196" t="n">
        <v>1248519</v>
      </c>
      <c r="H3609" s="197" t="n">
        <v>37026.4306597222</v>
      </c>
      <c r="I3609" s="0" t="s">
        <v>643</v>
      </c>
      <c r="M3609" s="0" t="s">
        <v>927</v>
      </c>
      <c r="N3609" s="0" t="s">
        <v>1341</v>
      </c>
      <c r="O3609" s="0" t="s">
        <v>1526</v>
      </c>
      <c r="P3609" s="198" t="n">
        <v>5000</v>
      </c>
      <c r="S3609" s="0" t="s">
        <v>1343</v>
      </c>
      <c r="T3609" s="0" t="s">
        <v>772</v>
      </c>
      <c r="U3609" s="200" t="n">
        <v>4.63</v>
      </c>
      <c r="V3609" s="0" t="s">
        <v>3140</v>
      </c>
      <c r="W3609" s="0" t="s">
        <v>1345</v>
      </c>
      <c r="X3609" s="0" t="s">
        <v>1346</v>
      </c>
      <c r="Y3609" s="0" t="s">
        <v>893</v>
      </c>
      <c r="Z3609" s="0" t="s">
        <v>573</v>
      </c>
      <c r="AA3609" s="0" t="s">
        <v>3261</v>
      </c>
      <c r="AB3609" s="197" t="n">
        <v>37043</v>
      </c>
      <c r="AC3609" s="197" t="n">
        <v>37195</v>
      </c>
      <c r="AD3609" s="0" t="n">
        <f aca="false">(AC3609-AB3609+1)*SUM(P3609:Q3609)</f>
        <v>765000</v>
      </c>
    </row>
    <row r="3610" customFormat="false" ht="12.75" hidden="false" customHeight="false" outlineLevel="0" collapsed="false">
      <c r="A3610" s="191" t="str">
        <f aca="false">B3610&amp;" "&amp;C3610&amp;" "&amp;D3610</f>
        <v>US Natural Gas Financial</v>
      </c>
      <c r="B3610" s="191" t="str">
        <f aca="false">IF((LEFT(N3610,2)="US"),"US","")</f>
        <v>US</v>
      </c>
      <c r="C3610" s="191" t="str">
        <f aca="false">M3610</f>
        <v>Natural Gas</v>
      </c>
      <c r="D3610" s="191" t="str">
        <f aca="false">IF(ISNUMBER(FIND("Phy",N3610))=TRUE(),"Physical","Financial")</f>
        <v>Financial</v>
      </c>
      <c r="E3610" s="191" t="n">
        <f aca="false">IF(VLOOKUP(S3610,'DD-Lookup'!$J$6:$L$50,3,FALSE())="Monthly",(YEAR(AC3610)-YEAR(AB3610))*12+MONTH(AC3610)-MONTH(AB3610)+1,(AC3610-AB3610+1))</f>
        <v>16</v>
      </c>
      <c r="F3610" s="220" t="n">
        <f aca="false">E3610*SUM(P3610:Q3610)</f>
        <v>80000</v>
      </c>
      <c r="G3610" s="196" t="n">
        <v>1248520</v>
      </c>
      <c r="H3610" s="197" t="n">
        <v>37026.4307175926</v>
      </c>
      <c r="I3610" s="0" t="s">
        <v>1383</v>
      </c>
      <c r="M3610" s="0" t="s">
        <v>927</v>
      </c>
      <c r="N3610" s="0" t="s">
        <v>1341</v>
      </c>
      <c r="O3610" s="0" t="s">
        <v>1518</v>
      </c>
      <c r="P3610" s="198" t="n">
        <v>5000</v>
      </c>
      <c r="S3610" s="0" t="s">
        <v>1343</v>
      </c>
      <c r="T3610" s="0" t="s">
        <v>772</v>
      </c>
      <c r="U3610" s="200" t="n">
        <v>4.48</v>
      </c>
      <c r="V3610" s="0" t="s">
        <v>1882</v>
      </c>
      <c r="W3610" s="0" t="s">
        <v>1520</v>
      </c>
      <c r="X3610" s="0" t="s">
        <v>1521</v>
      </c>
      <c r="Y3610" s="0" t="s">
        <v>893</v>
      </c>
      <c r="Z3610" s="0" t="s">
        <v>573</v>
      </c>
      <c r="AA3610" s="0" t="s">
        <v>3262</v>
      </c>
      <c r="AB3610" s="197" t="n">
        <v>37027.875</v>
      </c>
      <c r="AC3610" s="197" t="n">
        <v>37042.875</v>
      </c>
      <c r="AD3610" s="0" t="n">
        <f aca="false">(AC3610-AB3610+1)*SUM(P3610:Q3610)</f>
        <v>80000</v>
      </c>
    </row>
    <row r="3611" customFormat="false" ht="12.75" hidden="false" customHeight="false" outlineLevel="0" collapsed="false">
      <c r="A3611" s="191" t="str">
        <f aca="false">B3611&amp;" "&amp;C3611&amp;" "&amp;D3611</f>
        <v>US Power Physical</v>
      </c>
      <c r="B3611" s="191" t="str">
        <f aca="false">IF((LEFT(N3611,2)="US"),"US","")</f>
        <v>US</v>
      </c>
      <c r="C3611" s="191" t="str">
        <f aca="false">M3611</f>
        <v>Power</v>
      </c>
      <c r="D3611" s="191" t="str">
        <f aca="false">IF(ISNUMBER(FIND("Phy",N3611))=TRUE(),"Physical","Financial")</f>
        <v>Physical</v>
      </c>
      <c r="E3611" s="191" t="n">
        <f aca="false">IF(VLOOKUP(S3611,'DD-Lookup'!$J$6:$L$50,3,FALSE())="Monthly",(YEAR(AC3611)-YEAR(AB3611))*12+MONTH(AC3611)-MONTH(AB3611)+1,(AC3611-AB3611+1))</f>
        <v>62</v>
      </c>
      <c r="F3611" s="220" t="n">
        <f aca="false">E3611*SUM(P3611:Q3611)</f>
        <v>3100</v>
      </c>
      <c r="G3611" s="196" t="n">
        <v>1248521</v>
      </c>
      <c r="H3611" s="197" t="n">
        <v>37026.430775463</v>
      </c>
      <c r="I3611" s="0" t="s">
        <v>1254</v>
      </c>
      <c r="M3611" s="0" t="s">
        <v>72</v>
      </c>
      <c r="N3611" s="0" t="s">
        <v>1190</v>
      </c>
      <c r="O3611" s="0" t="s">
        <v>3212</v>
      </c>
      <c r="P3611" s="198" t="n">
        <v>50</v>
      </c>
      <c r="S3611" s="0" t="s">
        <v>781</v>
      </c>
      <c r="T3611" s="0" t="s">
        <v>772</v>
      </c>
      <c r="U3611" s="200" t="n">
        <v>97.75</v>
      </c>
      <c r="V3611" s="0" t="s">
        <v>3213</v>
      </c>
      <c r="W3611" s="0" t="s">
        <v>1272</v>
      </c>
      <c r="X3611" s="0" t="s">
        <v>1273</v>
      </c>
      <c r="Y3611" s="0" t="s">
        <v>1167</v>
      </c>
      <c r="Z3611" s="0" t="s">
        <v>628</v>
      </c>
      <c r="AA3611" s="0" t="n">
        <v>611385.1</v>
      </c>
      <c r="AB3611" s="197" t="n">
        <v>37073.5916666667</v>
      </c>
      <c r="AC3611" s="197" t="n">
        <v>37134.5916666667</v>
      </c>
    </row>
    <row r="3612" customFormat="false" ht="12.75" hidden="false" customHeight="false" outlineLevel="0" collapsed="false">
      <c r="A3612" s="191" t="str">
        <f aca="false">B3612&amp;" "&amp;C3612&amp;" "&amp;D3612</f>
        <v>US Natural Gas Financial</v>
      </c>
      <c r="B3612" s="191" t="str">
        <f aca="false">IF((LEFT(N3612,2)="US"),"US","")</f>
        <v>US</v>
      </c>
      <c r="C3612" s="191" t="str">
        <f aca="false">M3612</f>
        <v>Natural Gas</v>
      </c>
      <c r="D3612" s="191" t="str">
        <f aca="false">IF(ISNUMBER(FIND("Phy",N3612))=TRUE(),"Physical","Financial")</f>
        <v>Financial</v>
      </c>
      <c r="E3612" s="191" t="n">
        <f aca="false">IF(VLOOKUP(S3612,'DD-Lookup'!$J$6:$L$50,3,FALSE())="Monthly",(YEAR(AC3612)-YEAR(AB3612))*12+MONTH(AC3612)-MONTH(AB3612)+1,(AC3612-AB3612+1))</f>
        <v>30</v>
      </c>
      <c r="F3612" s="220" t="n">
        <f aca="false">E3612*SUM(P3612:Q3612)</f>
        <v>450000</v>
      </c>
      <c r="G3612" s="196" t="n">
        <v>1248522</v>
      </c>
      <c r="H3612" s="197" t="n">
        <v>37026.430787037</v>
      </c>
      <c r="I3612" s="0" t="s">
        <v>1406</v>
      </c>
      <c r="M3612" s="0" t="s">
        <v>927</v>
      </c>
      <c r="N3612" s="0" t="s">
        <v>1341</v>
      </c>
      <c r="O3612" s="0" t="s">
        <v>1342</v>
      </c>
      <c r="P3612" s="198" t="n">
        <v>15000</v>
      </c>
      <c r="S3612" s="0" t="s">
        <v>1343</v>
      </c>
      <c r="T3612" s="0" t="s">
        <v>772</v>
      </c>
      <c r="U3612" s="200" t="n">
        <v>4.53</v>
      </c>
      <c r="V3612" s="0" t="s">
        <v>2427</v>
      </c>
      <c r="W3612" s="0" t="s">
        <v>1345</v>
      </c>
      <c r="X3612" s="0" t="s">
        <v>1346</v>
      </c>
      <c r="Y3612" s="0" t="s">
        <v>893</v>
      </c>
      <c r="Z3612" s="0" t="s">
        <v>573</v>
      </c>
      <c r="AA3612" s="0" t="s">
        <v>3263</v>
      </c>
      <c r="AB3612" s="197" t="n">
        <v>37043.875</v>
      </c>
      <c r="AC3612" s="197" t="n">
        <v>37072.875</v>
      </c>
      <c r="AD3612" s="0" t="n">
        <f aca="false">(AC3612-AB3612+1)*SUM(P3612:Q3612)</f>
        <v>450000</v>
      </c>
    </row>
    <row r="3613" customFormat="false" ht="12.75" hidden="false" customHeight="false" outlineLevel="0" collapsed="false">
      <c r="A3613" s="191" t="str">
        <f aca="false">B3613&amp;" "&amp;C3613&amp;" "&amp;D3613</f>
        <v>US Natural Gas Financial</v>
      </c>
      <c r="B3613" s="191" t="str">
        <f aca="false">IF((LEFT(N3613,2)="US"),"US","")</f>
        <v>US</v>
      </c>
      <c r="C3613" s="191" t="str">
        <f aca="false">M3613</f>
        <v>Natural Gas</v>
      </c>
      <c r="D3613" s="191" t="str">
        <f aca="false">IF(ISNUMBER(FIND("Phy",N3613))=TRUE(),"Physical","Financial")</f>
        <v>Financial</v>
      </c>
      <c r="E3613" s="191" t="n">
        <f aca="false">IF(VLOOKUP(S3613,'DD-Lookup'!$J$6:$L$50,3,FALSE())="Monthly",(YEAR(AC3613)-YEAR(AB3613))*12+MONTH(AC3613)-MONTH(AB3613)+1,(AC3613-AB3613+1))</f>
        <v>16</v>
      </c>
      <c r="F3613" s="220" t="n">
        <f aca="false">E3613*SUM(P3613:Q3613)</f>
        <v>240000</v>
      </c>
      <c r="G3613" s="196" t="n">
        <v>1248523</v>
      </c>
      <c r="H3613" s="197" t="n">
        <v>37026.4309375</v>
      </c>
      <c r="I3613" s="0" t="s">
        <v>609</v>
      </c>
      <c r="M3613" s="0" t="s">
        <v>927</v>
      </c>
      <c r="N3613" s="0" t="s">
        <v>1341</v>
      </c>
      <c r="O3613" s="0" t="s">
        <v>1518</v>
      </c>
      <c r="P3613" s="198" t="n">
        <v>15000</v>
      </c>
      <c r="S3613" s="0" t="s">
        <v>1343</v>
      </c>
      <c r="T3613" s="0" t="s">
        <v>772</v>
      </c>
      <c r="U3613" s="200" t="n">
        <v>4.475</v>
      </c>
      <c r="V3613" s="0" t="s">
        <v>1519</v>
      </c>
      <c r="W3613" s="0" t="s">
        <v>1520</v>
      </c>
      <c r="X3613" s="0" t="s">
        <v>1521</v>
      </c>
      <c r="Y3613" s="0" t="s">
        <v>893</v>
      </c>
      <c r="Z3613" s="0" t="s">
        <v>573</v>
      </c>
      <c r="AA3613" s="0" t="s">
        <v>3264</v>
      </c>
      <c r="AB3613" s="197" t="n">
        <v>37027.875</v>
      </c>
      <c r="AC3613" s="197" t="n">
        <v>37042.875</v>
      </c>
      <c r="AD3613" s="0" t="n">
        <f aca="false">(AC3613-AB3613+1)*SUM(P3613:Q3613)</f>
        <v>240000</v>
      </c>
    </row>
    <row r="3614" customFormat="false" ht="12.75" hidden="false" customHeight="false" outlineLevel="0" collapsed="false">
      <c r="A3614" s="191" t="str">
        <f aca="false">B3614&amp;" "&amp;C3614&amp;" "&amp;D3614</f>
        <v>US Natural Gas Financial</v>
      </c>
      <c r="B3614" s="191" t="str">
        <f aca="false">IF((LEFT(N3614,2)="US"),"US","")</f>
        <v>US</v>
      </c>
      <c r="C3614" s="191" t="str">
        <f aca="false">M3614</f>
        <v>Natural Gas</v>
      </c>
      <c r="D3614" s="191" t="str">
        <f aca="false">IF(ISNUMBER(FIND("Phy",N3614))=TRUE(),"Physical","Financial")</f>
        <v>Financial</v>
      </c>
      <c r="E3614" s="191" t="n">
        <f aca="false">IF(VLOOKUP(S3614,'DD-Lookup'!$J$6:$L$50,3,FALSE())="Monthly",(YEAR(AC3614)-YEAR(AB3614))*12+MONTH(AC3614)-MONTH(AB3614)+1,(AC3614-AB3614+1))</f>
        <v>30</v>
      </c>
      <c r="F3614" s="220" t="n">
        <f aca="false">E3614*SUM(P3614:Q3614)</f>
        <v>450000</v>
      </c>
      <c r="G3614" s="196" t="n">
        <v>1248524</v>
      </c>
      <c r="H3614" s="197" t="n">
        <v>37026.4309722222</v>
      </c>
      <c r="I3614" s="0" t="s">
        <v>1328</v>
      </c>
      <c r="M3614" s="0" t="s">
        <v>927</v>
      </c>
      <c r="N3614" s="0" t="s">
        <v>1341</v>
      </c>
      <c r="O3614" s="0" t="s">
        <v>1342</v>
      </c>
      <c r="Q3614" s="198" t="n">
        <v>15000</v>
      </c>
      <c r="S3614" s="0" t="s">
        <v>1343</v>
      </c>
      <c r="T3614" s="0" t="s">
        <v>772</v>
      </c>
      <c r="U3614" s="200" t="n">
        <v>4.535</v>
      </c>
      <c r="V3614" s="0" t="s">
        <v>1360</v>
      </c>
      <c r="W3614" s="0" t="s">
        <v>1345</v>
      </c>
      <c r="X3614" s="0" t="s">
        <v>1346</v>
      </c>
      <c r="Y3614" s="0" t="s">
        <v>893</v>
      </c>
      <c r="Z3614" s="0" t="s">
        <v>573</v>
      </c>
      <c r="AA3614" s="0" t="s">
        <v>3265</v>
      </c>
      <c r="AB3614" s="197" t="n">
        <v>37043.875</v>
      </c>
      <c r="AC3614" s="197" t="n">
        <v>37072.875</v>
      </c>
      <c r="AD3614" s="0" t="n">
        <f aca="false">(AC3614-AB3614+1)*SUM(P3614:Q3614)</f>
        <v>450000</v>
      </c>
    </row>
    <row r="3615" customFormat="false" ht="12.75" hidden="false" customHeight="false" outlineLevel="0" collapsed="false">
      <c r="A3615" s="191" t="str">
        <f aca="false">B3615&amp;" "&amp;C3615&amp;" "&amp;D3615</f>
        <v>US Power Physical</v>
      </c>
      <c r="B3615" s="191" t="str">
        <f aca="false">IF((LEFT(N3615,2)="US"),"US","")</f>
        <v>US</v>
      </c>
      <c r="C3615" s="191" t="str">
        <f aca="false">M3615</f>
        <v>Power</v>
      </c>
      <c r="D3615" s="191" t="str">
        <f aca="false">IF(ISNUMBER(FIND("Phy",N3615))=TRUE(),"Physical","Financial")</f>
        <v>Physical</v>
      </c>
      <c r="E3615" s="191" t="n">
        <f aca="false">IF(VLOOKUP(S3615,'DD-Lookup'!$J$6:$L$50,3,FALSE())="Monthly",(YEAR(AC3615)-YEAR(AB3615))*12+MONTH(AC3615)-MONTH(AB3615)+1,(AC3615-AB3615+1))</f>
        <v>2</v>
      </c>
      <c r="F3615" s="220" t="n">
        <f aca="false">E3615*SUM(P3615:Q3615)</f>
        <v>100</v>
      </c>
      <c r="G3615" s="196" t="n">
        <v>1248525</v>
      </c>
      <c r="H3615" s="197" t="n">
        <v>37026.4313773148</v>
      </c>
      <c r="I3615" s="0" t="s">
        <v>1239</v>
      </c>
      <c r="M3615" s="0" t="s">
        <v>72</v>
      </c>
      <c r="N3615" s="0" t="s">
        <v>1190</v>
      </c>
      <c r="O3615" s="0" t="s">
        <v>1302</v>
      </c>
      <c r="Q3615" s="198" t="n">
        <v>50</v>
      </c>
      <c r="S3615" s="0" t="s">
        <v>781</v>
      </c>
      <c r="T3615" s="0" t="s">
        <v>772</v>
      </c>
      <c r="U3615" s="200" t="n">
        <v>39</v>
      </c>
      <c r="V3615" s="0" t="s">
        <v>1280</v>
      </c>
      <c r="W3615" s="0" t="s">
        <v>1232</v>
      </c>
      <c r="X3615" s="0" t="s">
        <v>1233</v>
      </c>
      <c r="Y3615" s="0" t="s">
        <v>1167</v>
      </c>
      <c r="Z3615" s="0" t="s">
        <v>628</v>
      </c>
      <c r="AA3615" s="0" t="n">
        <v>611387.1</v>
      </c>
      <c r="AB3615" s="197" t="n">
        <v>37028.875</v>
      </c>
      <c r="AC3615" s="197" t="n">
        <v>37029.875</v>
      </c>
    </row>
    <row r="3616" customFormat="false" ht="12.75" hidden="false" customHeight="false" outlineLevel="0" collapsed="false">
      <c r="A3616" s="191" t="str">
        <f aca="false">B3616&amp;" "&amp;C3616&amp;" "&amp;D3616</f>
        <v>US Power Physical</v>
      </c>
      <c r="B3616" s="191" t="str">
        <f aca="false">IF((LEFT(N3616,2)="US"),"US","")</f>
        <v>US</v>
      </c>
      <c r="C3616" s="191" t="str">
        <f aca="false">M3616</f>
        <v>Power</v>
      </c>
      <c r="D3616" s="191" t="str">
        <f aca="false">IF(ISNUMBER(FIND("Phy",N3616))=TRUE(),"Physical","Financial")</f>
        <v>Physical</v>
      </c>
      <c r="E3616" s="191" t="n">
        <f aca="false">IF(VLOOKUP(S3616,'DD-Lookup'!$J$6:$L$50,3,FALSE())="Monthly",(YEAR(AC3616)-YEAR(AB3616))*12+MONTH(AC3616)-MONTH(AB3616)+1,(AC3616-AB3616+1))</f>
        <v>3</v>
      </c>
      <c r="F3616" s="220" t="n">
        <f aca="false">E3616*SUM(P3616:Q3616)</f>
        <v>150</v>
      </c>
      <c r="G3616" s="196" t="n">
        <v>1248526</v>
      </c>
      <c r="H3616" s="197" t="n">
        <v>37026.4313888889</v>
      </c>
      <c r="I3616" s="0" t="s">
        <v>625</v>
      </c>
      <c r="M3616" s="0" t="s">
        <v>72</v>
      </c>
      <c r="N3616" s="0" t="s">
        <v>1190</v>
      </c>
      <c r="O3616" s="0" t="s">
        <v>2841</v>
      </c>
      <c r="Q3616" s="198" t="n">
        <v>50</v>
      </c>
      <c r="S3616" s="0" t="s">
        <v>781</v>
      </c>
      <c r="T3616" s="0" t="s">
        <v>772</v>
      </c>
      <c r="U3616" s="200" t="n">
        <v>51</v>
      </c>
      <c r="V3616" s="0" t="s">
        <v>1247</v>
      </c>
      <c r="W3616" s="0" t="s">
        <v>1232</v>
      </c>
      <c r="X3616" s="0" t="s">
        <v>1233</v>
      </c>
      <c r="Y3616" s="0" t="s">
        <v>1167</v>
      </c>
      <c r="Z3616" s="0" t="s">
        <v>628</v>
      </c>
      <c r="AA3616" s="0" t="n">
        <v>611388.1</v>
      </c>
      <c r="AB3616" s="197" t="n">
        <v>37040.875</v>
      </c>
      <c r="AC3616" s="197" t="n">
        <v>37042.875</v>
      </c>
    </row>
    <row r="3617" customFormat="false" ht="12.75" hidden="false" customHeight="false" outlineLevel="0" collapsed="false">
      <c r="A3617" s="191" t="str">
        <f aca="false">B3617&amp;" "&amp;C3617&amp;" "&amp;D3617</f>
        <v> Metals Financial</v>
      </c>
      <c r="B3617" s="191" t="str">
        <f aca="false">IF((LEFT(N3617,2)="US"),"US","")</f>
        <v/>
      </c>
      <c r="C3617" s="191" t="str">
        <f aca="false">M3617</f>
        <v>Metals</v>
      </c>
      <c r="D3617" s="191" t="str">
        <f aca="false">IF(ISNUMBER(FIND("Phy",N3617))=TRUE(),"Physical","Financial")</f>
        <v>Financial</v>
      </c>
      <c r="E3617" s="191" t="n">
        <f aca="false">IF(VLOOKUP(S3617,'DD-Lookup'!$J$6:$L$50,3,FALSE())="Monthly",(YEAR(AC3617)-YEAR(AB3617))*12+MONTH(AC3617)-MONTH(AB3617)+1,(AC3617-AB3617+1))</f>
        <v>1</v>
      </c>
      <c r="F3617" s="220" t="n">
        <f aca="false">E3617*SUM(P3617:Q3617)</f>
        <v>3</v>
      </c>
      <c r="G3617" s="196" t="n">
        <v>1248527</v>
      </c>
      <c r="H3617" s="197" t="n">
        <v>37026.4314236111</v>
      </c>
      <c r="I3617" s="0" t="s">
        <v>879</v>
      </c>
      <c r="M3617" s="0" t="s">
        <v>768</v>
      </c>
      <c r="N3617" s="0" t="s">
        <v>769</v>
      </c>
      <c r="O3617" s="0" t="s">
        <v>770</v>
      </c>
      <c r="Q3617" s="198" t="n">
        <v>3</v>
      </c>
      <c r="S3617" s="0" t="s">
        <v>771</v>
      </c>
      <c r="T3617" s="0" t="s">
        <v>772</v>
      </c>
      <c r="U3617" s="200" t="n">
        <v>1673</v>
      </c>
      <c r="V3617" s="0" t="s">
        <v>883</v>
      </c>
      <c r="W3617" s="0" t="s">
        <v>820</v>
      </c>
      <c r="X3617" s="0" t="s">
        <v>775</v>
      </c>
      <c r="Y3617" s="0" t="s">
        <v>776</v>
      </c>
      <c r="Z3617" s="0" t="s">
        <v>777</v>
      </c>
      <c r="AA3617" s="0" t="n">
        <v>2130184</v>
      </c>
    </row>
    <row r="3618" customFormat="false" ht="12.75" hidden="false" customHeight="false" outlineLevel="0" collapsed="false">
      <c r="A3618" s="191" t="str">
        <f aca="false">B3618&amp;" "&amp;C3618&amp;" "&amp;D3618</f>
        <v> Natural Gas Physical</v>
      </c>
      <c r="B3618" s="191" t="str">
        <f aca="false">IF((LEFT(N3618,2)="US"),"US","")</f>
        <v/>
      </c>
      <c r="C3618" s="191" t="str">
        <f aca="false">M3618</f>
        <v>Natural Gas</v>
      </c>
      <c r="D3618" s="191" t="str">
        <f aca="false">IF(ISNUMBER(FIND("Phy",N3618))=TRUE(),"Physical","Financial")</f>
        <v>Physical</v>
      </c>
      <c r="E3618" s="191" t="n">
        <f aca="false">IF(VLOOKUP(S3618,'DD-Lookup'!$J$6:$L$50,3,FALSE())="Monthly",(YEAR(AC3618)-YEAR(AB3618))*12+MONTH(AC3618)-MONTH(AB3618)+1,(AC3618-AB3618+1))</f>
        <v>1</v>
      </c>
      <c r="F3618" s="220" t="n">
        <f aca="false">E3618*SUM(P3618:Q3618)</f>
        <v>10000</v>
      </c>
      <c r="G3618" s="196" t="n">
        <v>1248528</v>
      </c>
      <c r="H3618" s="197" t="n">
        <v>37026.4314583333</v>
      </c>
      <c r="I3618" s="0" t="s">
        <v>3111</v>
      </c>
      <c r="M3618" s="0" t="s">
        <v>927</v>
      </c>
      <c r="N3618" s="0" t="s">
        <v>1719</v>
      </c>
      <c r="O3618" s="0" t="s">
        <v>1720</v>
      </c>
      <c r="Q3618" s="198" t="n">
        <v>10000</v>
      </c>
      <c r="S3618" s="0" t="s">
        <v>327</v>
      </c>
      <c r="T3618" s="0" t="s">
        <v>1721</v>
      </c>
      <c r="U3618" s="200" t="n">
        <v>6.065</v>
      </c>
      <c r="V3618" s="0" t="s">
        <v>3112</v>
      </c>
      <c r="W3618" s="0" t="s">
        <v>1723</v>
      </c>
      <c r="X3618" s="0" t="s">
        <v>1724</v>
      </c>
      <c r="Y3618" s="0" t="s">
        <v>1376</v>
      </c>
      <c r="Z3618" s="0" t="s">
        <v>646</v>
      </c>
      <c r="AA3618" s="0" t="n">
        <v>790690</v>
      </c>
      <c r="AB3618" s="197" t="n">
        <v>37026.875</v>
      </c>
      <c r="AC3618" s="197" t="n">
        <v>37026.875</v>
      </c>
    </row>
    <row r="3619" customFormat="false" ht="12.75" hidden="false" customHeight="false" outlineLevel="0" collapsed="false">
      <c r="A3619" s="191" t="str">
        <f aca="false">B3619&amp;" "&amp;C3619&amp;" "&amp;D3619</f>
        <v>US Power Physical</v>
      </c>
      <c r="B3619" s="191" t="str">
        <f aca="false">IF((LEFT(N3619,2)="US"),"US","")</f>
        <v>US</v>
      </c>
      <c r="C3619" s="191" t="str">
        <f aca="false">M3619</f>
        <v>Power</v>
      </c>
      <c r="D3619" s="191" t="str">
        <f aca="false">IF(ISNUMBER(FIND("Phy",N3619))=TRUE(),"Physical","Financial")</f>
        <v>Physical</v>
      </c>
      <c r="E3619" s="191" t="n">
        <f aca="false">IF(VLOOKUP(S3619,'DD-Lookup'!$J$6:$L$50,3,FALSE())="Monthly",(YEAR(AC3619)-YEAR(AB3619))*12+MONTH(AC3619)-MONTH(AB3619)+1,(AC3619-AB3619+1))</f>
        <v>2</v>
      </c>
      <c r="F3619" s="220" t="n">
        <f aca="false">E3619*SUM(P3619:Q3619)</f>
        <v>100</v>
      </c>
      <c r="G3619" s="196" t="n">
        <v>1248530</v>
      </c>
      <c r="H3619" s="197" t="n">
        <v>37026.4315972222</v>
      </c>
      <c r="I3619" s="0" t="s">
        <v>1239</v>
      </c>
      <c r="M3619" s="0" t="s">
        <v>72</v>
      </c>
      <c r="N3619" s="0" t="s">
        <v>1190</v>
      </c>
      <c r="O3619" s="0" t="s">
        <v>1605</v>
      </c>
      <c r="Q3619" s="198" t="n">
        <v>50</v>
      </c>
      <c r="S3619" s="0" t="s">
        <v>781</v>
      </c>
      <c r="T3619" s="0" t="s">
        <v>772</v>
      </c>
      <c r="U3619" s="200" t="n">
        <v>43.5</v>
      </c>
      <c r="V3619" s="0" t="s">
        <v>2345</v>
      </c>
      <c r="W3619" s="0" t="s">
        <v>1202</v>
      </c>
      <c r="X3619" s="0" t="s">
        <v>1203</v>
      </c>
      <c r="Y3619" s="0" t="s">
        <v>1167</v>
      </c>
      <c r="Z3619" s="0" t="s">
        <v>628</v>
      </c>
      <c r="AA3619" s="0" t="n">
        <v>611389.1</v>
      </c>
      <c r="AB3619" s="197" t="n">
        <v>37028.875</v>
      </c>
      <c r="AC3619" s="197" t="n">
        <v>37029.875</v>
      </c>
    </row>
    <row r="3620" customFormat="false" ht="12.75" hidden="false" customHeight="false" outlineLevel="0" collapsed="false">
      <c r="A3620" s="191" t="str">
        <f aca="false">B3620&amp;" "&amp;C3620&amp;" "&amp;D3620</f>
        <v>US Natural Gas Financial</v>
      </c>
      <c r="B3620" s="191" t="str">
        <f aca="false">IF((LEFT(N3620,2)="US"),"US","")</f>
        <v>US</v>
      </c>
      <c r="C3620" s="191" t="str">
        <f aca="false">M3620</f>
        <v>Natural Gas</v>
      </c>
      <c r="D3620" s="191" t="str">
        <f aca="false">IF(ISNUMBER(FIND("Phy",N3620))=TRUE(),"Physical","Financial")</f>
        <v>Financial</v>
      </c>
      <c r="E3620" s="191" t="n">
        <f aca="false">IF(VLOOKUP(S3620,'DD-Lookup'!$J$6:$L$50,3,FALSE())="Monthly",(YEAR(AC3620)-YEAR(AB3620))*12+MONTH(AC3620)-MONTH(AB3620)+1,(AC3620-AB3620+1))</f>
        <v>30</v>
      </c>
      <c r="F3620" s="220" t="n">
        <f aca="false">E3620*SUM(P3620:Q3620)</f>
        <v>450000</v>
      </c>
      <c r="G3620" s="196" t="n">
        <v>1248531</v>
      </c>
      <c r="H3620" s="197" t="n">
        <v>37026.431712963</v>
      </c>
      <c r="I3620" s="0" t="s">
        <v>1228</v>
      </c>
      <c r="M3620" s="0" t="s">
        <v>927</v>
      </c>
      <c r="N3620" s="0" t="s">
        <v>1341</v>
      </c>
      <c r="O3620" s="0" t="s">
        <v>1342</v>
      </c>
      <c r="P3620" s="198" t="n">
        <v>15000</v>
      </c>
      <c r="S3620" s="0" t="s">
        <v>1343</v>
      </c>
      <c r="T3620" s="0" t="s">
        <v>772</v>
      </c>
      <c r="U3620" s="200" t="n">
        <v>4.53</v>
      </c>
      <c r="V3620" s="0" t="s">
        <v>1610</v>
      </c>
      <c r="W3620" s="0" t="s">
        <v>1345</v>
      </c>
      <c r="X3620" s="0" t="s">
        <v>1346</v>
      </c>
      <c r="Y3620" s="0" t="s">
        <v>893</v>
      </c>
      <c r="Z3620" s="0" t="s">
        <v>573</v>
      </c>
      <c r="AA3620" s="0" t="s">
        <v>3266</v>
      </c>
      <c r="AB3620" s="197" t="n">
        <v>37043.875</v>
      </c>
      <c r="AC3620" s="197" t="n">
        <v>37072.875</v>
      </c>
      <c r="AD3620" s="0" t="n">
        <f aca="false">(AC3620-AB3620+1)*SUM(P3620:Q3620)</f>
        <v>450000</v>
      </c>
    </row>
    <row r="3621" customFormat="false" ht="12.75" hidden="false" customHeight="false" outlineLevel="0" collapsed="false">
      <c r="A3621" s="191" t="str">
        <f aca="false">B3621&amp;" "&amp;C3621&amp;" "&amp;D3621</f>
        <v> Natural Gas Physical</v>
      </c>
      <c r="B3621" s="191" t="str">
        <f aca="false">IF((LEFT(N3621,2)="US"),"US","")</f>
        <v/>
      </c>
      <c r="C3621" s="191" t="str">
        <f aca="false">M3621</f>
        <v>Natural Gas</v>
      </c>
      <c r="D3621" s="191" t="str">
        <f aca="false">IF(ISNUMBER(FIND("Phy",N3621))=TRUE(),"Physical","Financial")</f>
        <v>Physical</v>
      </c>
      <c r="E3621" s="191" t="n">
        <f aca="false">IF(VLOOKUP(S3621,'DD-Lookup'!$J$6:$L$50,3,FALSE())="Monthly",(YEAR(AC3621)-YEAR(AB3621))*12+MONTH(AC3621)-MONTH(AB3621)+1,(AC3621-AB3621+1))</f>
        <v>30</v>
      </c>
      <c r="F3621" s="220" t="n">
        <f aca="false">E3621*SUM(P3621:Q3621)</f>
        <v>60000</v>
      </c>
      <c r="G3621" s="196" t="n">
        <v>1248533</v>
      </c>
      <c r="H3621" s="197" t="n">
        <v>37026.431712963</v>
      </c>
      <c r="I3621" s="0" t="s">
        <v>3111</v>
      </c>
      <c r="M3621" s="0" t="s">
        <v>927</v>
      </c>
      <c r="N3621" s="0" t="s">
        <v>1719</v>
      </c>
      <c r="O3621" s="0" t="s">
        <v>2554</v>
      </c>
      <c r="P3621" s="198" t="n">
        <v>2000</v>
      </c>
      <c r="S3621" s="0" t="s">
        <v>327</v>
      </c>
      <c r="T3621" s="0" t="s">
        <v>1721</v>
      </c>
      <c r="U3621" s="200" t="n">
        <v>6.175</v>
      </c>
      <c r="V3621" s="0" t="s">
        <v>3112</v>
      </c>
      <c r="W3621" s="0" t="s">
        <v>2317</v>
      </c>
      <c r="X3621" s="0" t="s">
        <v>1724</v>
      </c>
      <c r="Y3621" s="0" t="s">
        <v>1376</v>
      </c>
      <c r="Z3621" s="0" t="s">
        <v>646</v>
      </c>
      <c r="AA3621" s="0" t="n">
        <v>790691</v>
      </c>
      <c r="AB3621" s="197" t="n">
        <v>37043.875</v>
      </c>
      <c r="AC3621" s="197" t="n">
        <v>37072.875</v>
      </c>
    </row>
    <row r="3622" customFormat="false" ht="12.75" hidden="false" customHeight="false" outlineLevel="0" collapsed="false">
      <c r="A3622" s="191" t="str">
        <f aca="false">B3622&amp;" "&amp;C3622&amp;" "&amp;D3622</f>
        <v>US Power Financial</v>
      </c>
      <c r="B3622" s="191" t="str">
        <f aca="false">IF((LEFT(N3622,2)="US"),"US","")</f>
        <v>US</v>
      </c>
      <c r="C3622" s="191" t="str">
        <f aca="false">M3622</f>
        <v>Power</v>
      </c>
      <c r="D3622" s="191" t="str">
        <f aca="false">IF(ISNUMBER(FIND("Phy",N3622))=TRUE(),"Physical","Financial")</f>
        <v>Financial</v>
      </c>
      <c r="E3622" s="191" t="n">
        <f aca="false">IF(VLOOKUP(S3622,'DD-Lookup'!$J$6:$L$50,3,FALSE())="Monthly",(YEAR(AC3622)-YEAR(AB3622))*12+MONTH(AC3622)-MONTH(AB3622)+1,(AC3622-AB3622+1))</f>
        <v>5</v>
      </c>
      <c r="F3622" s="220" t="n">
        <f aca="false">E3622*SUM(P3622:Q3622)</f>
        <v>250</v>
      </c>
      <c r="G3622" s="196" t="n">
        <v>1248532</v>
      </c>
      <c r="H3622" s="197" t="n">
        <v>37026.431712963</v>
      </c>
      <c r="I3622" s="0" t="s">
        <v>1239</v>
      </c>
      <c r="M3622" s="0" t="s">
        <v>72</v>
      </c>
      <c r="N3622" s="0" t="s">
        <v>1162</v>
      </c>
      <c r="O3622" s="0" t="s">
        <v>3267</v>
      </c>
      <c r="Q3622" s="198" t="n">
        <v>50</v>
      </c>
      <c r="S3622" s="0" t="s">
        <v>781</v>
      </c>
      <c r="T3622" s="0" t="s">
        <v>772</v>
      </c>
      <c r="U3622" s="200" t="n">
        <v>45.5</v>
      </c>
      <c r="V3622" s="0" t="s">
        <v>1241</v>
      </c>
      <c r="W3622" s="0" t="s">
        <v>1260</v>
      </c>
      <c r="X3622" s="0" t="s">
        <v>1208</v>
      </c>
      <c r="Y3622" s="0" t="s">
        <v>1167</v>
      </c>
      <c r="Z3622" s="0" t="s">
        <v>573</v>
      </c>
      <c r="AA3622" s="0" t="n">
        <v>611390.1</v>
      </c>
      <c r="AB3622" s="197" t="n">
        <v>37032.875</v>
      </c>
      <c r="AC3622" s="197" t="n">
        <v>37036.875</v>
      </c>
    </row>
    <row r="3623" customFormat="false" ht="12.75" hidden="false" customHeight="false" outlineLevel="0" collapsed="false">
      <c r="A3623" s="191" t="str">
        <f aca="false">B3623&amp;" "&amp;C3623&amp;" "&amp;D3623</f>
        <v>US Crude Financial</v>
      </c>
      <c r="B3623" s="191" t="str">
        <f aca="false">IF((LEFT(N3623,2)="US"),"US","")</f>
        <v>US</v>
      </c>
      <c r="C3623" s="191" t="str">
        <f aca="false">M3623</f>
        <v>Crude</v>
      </c>
      <c r="D3623" s="191" t="str">
        <f aca="false">IF(ISNUMBER(FIND("Phy",N3623))=TRUE(),"Physical","Financial")</f>
        <v>Financial</v>
      </c>
      <c r="E3623" s="191" t="n">
        <f aca="false">IF(VLOOKUP(S3623,'DD-Lookup'!$J$6:$L$50,3,FALSE())="Monthly",(YEAR(AC3623)-YEAR(AB3623))*12+MONTH(AC3623)-MONTH(AB3623)+1,(AC3623-AB3623+1))</f>
        <v>1</v>
      </c>
      <c r="F3623" s="220" t="n">
        <f aca="false">E3623*SUM(P3623:Q3623)</f>
        <v>50000</v>
      </c>
      <c r="G3623" s="196" t="n">
        <v>1248534</v>
      </c>
      <c r="H3623" s="197" t="n">
        <v>37026.4318518519</v>
      </c>
      <c r="I3623" s="0" t="s">
        <v>1137</v>
      </c>
      <c r="M3623" s="0" t="s">
        <v>60</v>
      </c>
      <c r="N3623" s="0" t="s">
        <v>1138</v>
      </c>
      <c r="O3623" s="0" t="s">
        <v>1139</v>
      </c>
      <c r="Q3623" s="198" t="n">
        <v>50000</v>
      </c>
      <c r="S3623" s="0" t="s">
        <v>1140</v>
      </c>
      <c r="T3623" s="0" t="s">
        <v>772</v>
      </c>
      <c r="U3623" s="200" t="n">
        <v>28.84</v>
      </c>
      <c r="V3623" s="0" t="s">
        <v>1671</v>
      </c>
      <c r="W3623" s="0" t="s">
        <v>1142</v>
      </c>
      <c r="X3623" s="0" t="s">
        <v>1143</v>
      </c>
      <c r="Y3623" s="0" t="s">
        <v>893</v>
      </c>
      <c r="Z3623" s="0" t="s">
        <v>573</v>
      </c>
      <c r="AA3623" s="0" t="s">
        <v>3268</v>
      </c>
      <c r="AB3623" s="197" t="n">
        <v>37043</v>
      </c>
      <c r="AC3623" s="197" t="n">
        <v>37072</v>
      </c>
    </row>
    <row r="3624" customFormat="false" ht="12.75" hidden="false" customHeight="false" outlineLevel="0" collapsed="false">
      <c r="A3624" s="191" t="str">
        <f aca="false">B3624&amp;" "&amp;C3624&amp;" "&amp;D3624</f>
        <v>US Power Physical</v>
      </c>
      <c r="B3624" s="191" t="str">
        <f aca="false">IF((LEFT(N3624,2)="US"),"US","")</f>
        <v>US</v>
      </c>
      <c r="C3624" s="191" t="str">
        <f aca="false">M3624</f>
        <v>Power</v>
      </c>
      <c r="D3624" s="191" t="str">
        <f aca="false">IF(ISNUMBER(FIND("Phy",N3624))=TRUE(),"Physical","Financial")</f>
        <v>Physical</v>
      </c>
      <c r="E3624" s="191" t="n">
        <f aca="false">IF(VLOOKUP(S3624,'DD-Lookup'!$J$6:$L$50,3,FALSE())="Monthly",(YEAR(AC3624)-YEAR(AB3624))*12+MONTH(AC3624)-MONTH(AB3624)+1,(AC3624-AB3624+1))</f>
        <v>2</v>
      </c>
      <c r="F3624" s="220" t="n">
        <f aca="false">E3624*SUM(P3624:Q3624)</f>
        <v>100</v>
      </c>
      <c r="G3624" s="196" t="n">
        <v>1248535</v>
      </c>
      <c r="H3624" s="197" t="n">
        <v>37026.4318865741</v>
      </c>
      <c r="I3624" s="0" t="s">
        <v>1225</v>
      </c>
      <c r="M3624" s="0" t="s">
        <v>72</v>
      </c>
      <c r="N3624" s="0" t="s">
        <v>1190</v>
      </c>
      <c r="O3624" s="0" t="s">
        <v>1605</v>
      </c>
      <c r="Q3624" s="198" t="n">
        <v>50</v>
      </c>
      <c r="S3624" s="0" t="s">
        <v>781</v>
      </c>
      <c r="T3624" s="0" t="s">
        <v>772</v>
      </c>
      <c r="U3624" s="200" t="n">
        <v>44</v>
      </c>
      <c r="V3624" s="0" t="s">
        <v>1226</v>
      </c>
      <c r="W3624" s="0" t="s">
        <v>1202</v>
      </c>
      <c r="X3624" s="0" t="s">
        <v>1203</v>
      </c>
      <c r="Y3624" s="0" t="s">
        <v>1167</v>
      </c>
      <c r="Z3624" s="0" t="s">
        <v>628</v>
      </c>
      <c r="AA3624" s="0" t="n">
        <v>611391.1</v>
      </c>
      <c r="AB3624" s="197" t="n">
        <v>37028.875</v>
      </c>
      <c r="AC3624" s="197" t="n">
        <v>37029.875</v>
      </c>
    </row>
    <row r="3625" customFormat="false" ht="12.75" hidden="false" customHeight="false" outlineLevel="0" collapsed="false">
      <c r="A3625" s="191" t="str">
        <f aca="false">B3625&amp;" "&amp;C3625&amp;" "&amp;D3625</f>
        <v>US Natural Gas Physical</v>
      </c>
      <c r="B3625" s="191" t="str">
        <f aca="false">IF((LEFT(N3625,2)="US"),"US","")</f>
        <v>US</v>
      </c>
      <c r="C3625" s="191" t="str">
        <f aca="false">M3625</f>
        <v>Natural Gas</v>
      </c>
      <c r="D3625" s="191" t="str">
        <f aca="false">IF(ISNUMBER(FIND("Phy",N3625))=TRUE(),"Physical","Financial")</f>
        <v>Physical</v>
      </c>
      <c r="E3625" s="191" t="n">
        <f aca="false">IF(VLOOKUP(S3625,'DD-Lookup'!$J$6:$L$50,3,FALSE())="Monthly",(YEAR(AC3625)-YEAR(AB3625))*12+MONTH(AC3625)-MONTH(AB3625)+1,(AC3625-AB3625+1))</f>
        <v>1</v>
      </c>
      <c r="F3625" s="220" t="n">
        <f aca="false">E3625*SUM(P3625:Q3625)</f>
        <v>5000</v>
      </c>
      <c r="G3625" s="196" t="n">
        <v>1248536</v>
      </c>
      <c r="H3625" s="197" t="n">
        <v>37026.432025463</v>
      </c>
      <c r="I3625" s="0" t="s">
        <v>1251</v>
      </c>
      <c r="M3625" s="0" t="s">
        <v>927</v>
      </c>
      <c r="N3625" s="0" t="s">
        <v>1371</v>
      </c>
      <c r="O3625" s="0" t="s">
        <v>1553</v>
      </c>
      <c r="P3625" s="198" t="n">
        <v>5000</v>
      </c>
      <c r="S3625" s="0" t="s">
        <v>1343</v>
      </c>
      <c r="T3625" s="0" t="s">
        <v>772</v>
      </c>
      <c r="U3625" s="200" t="n">
        <v>4.52</v>
      </c>
      <c r="V3625" s="0" t="s">
        <v>1373</v>
      </c>
      <c r="W3625" s="0" t="s">
        <v>1555</v>
      </c>
      <c r="X3625" s="0" t="s">
        <v>1556</v>
      </c>
      <c r="Y3625" s="0" t="s">
        <v>1376</v>
      </c>
      <c r="Z3625" s="0" t="s">
        <v>573</v>
      </c>
      <c r="AA3625" s="0" t="n">
        <v>790692</v>
      </c>
      <c r="AB3625" s="197" t="n">
        <v>37027.875</v>
      </c>
      <c r="AC3625" s="197" t="n">
        <v>37027.875</v>
      </c>
    </row>
    <row r="3626" customFormat="false" ht="12.75" hidden="false" customHeight="false" outlineLevel="0" collapsed="false">
      <c r="A3626" s="191" t="str">
        <f aca="false">B3626&amp;" "&amp;C3626&amp;" "&amp;D3626</f>
        <v> Metals Financial</v>
      </c>
      <c r="B3626" s="191" t="str">
        <f aca="false">IF((LEFT(N3626,2)="US"),"US","")</f>
        <v/>
      </c>
      <c r="C3626" s="191" t="str">
        <f aca="false">M3626</f>
        <v>Metals</v>
      </c>
      <c r="D3626" s="191" t="str">
        <f aca="false">IF(ISNUMBER(FIND("Phy",N3626))=TRUE(),"Physical","Financial")</f>
        <v>Financial</v>
      </c>
      <c r="E3626" s="191" t="n">
        <f aca="false">IF(VLOOKUP(S3626,'DD-Lookup'!$J$6:$L$50,3,FALSE())="Monthly",(YEAR(AC3626)-YEAR(AB3626))*12+MONTH(AC3626)-MONTH(AB3626)+1,(AC3626-AB3626+1))</f>
        <v>1</v>
      </c>
      <c r="F3626" s="220" t="n">
        <f aca="false">E3626*SUM(P3626:Q3626)</f>
        <v>5</v>
      </c>
      <c r="G3626" s="196" t="n">
        <v>1248538</v>
      </c>
      <c r="H3626" s="197" t="n">
        <v>37026.4322337963</v>
      </c>
      <c r="I3626" s="0" t="s">
        <v>1014</v>
      </c>
      <c r="M3626" s="0" t="s">
        <v>768</v>
      </c>
      <c r="N3626" s="0" t="s">
        <v>769</v>
      </c>
      <c r="O3626" s="0" t="s">
        <v>770</v>
      </c>
      <c r="Q3626" s="198" t="n">
        <v>5</v>
      </c>
      <c r="S3626" s="0" t="s">
        <v>771</v>
      </c>
      <c r="T3626" s="0" t="s">
        <v>772</v>
      </c>
      <c r="U3626" s="200" t="n">
        <v>1673</v>
      </c>
      <c r="V3626" s="0" t="s">
        <v>1156</v>
      </c>
      <c r="W3626" s="0" t="s">
        <v>820</v>
      </c>
      <c r="X3626" s="0" t="s">
        <v>775</v>
      </c>
      <c r="Y3626" s="0" t="s">
        <v>776</v>
      </c>
      <c r="Z3626" s="0" t="s">
        <v>777</v>
      </c>
      <c r="AA3626" s="0" t="n">
        <v>2130186</v>
      </c>
    </row>
    <row r="3627" customFormat="false" ht="12.75" hidden="false" customHeight="false" outlineLevel="0" collapsed="false">
      <c r="A3627" s="191" t="str">
        <f aca="false">B3627&amp;" "&amp;C3627&amp;" "&amp;D3627</f>
        <v> Natural Gas Physical</v>
      </c>
      <c r="B3627" s="191" t="str">
        <f aca="false">IF((LEFT(N3627,2)="US"),"US","")</f>
        <v/>
      </c>
      <c r="C3627" s="191" t="str">
        <f aca="false">M3627</f>
        <v>Natural Gas</v>
      </c>
      <c r="D3627" s="191" t="str">
        <f aca="false">IF(ISNUMBER(FIND("Phy",N3627))=TRUE(),"Physical","Financial")</f>
        <v>Physical</v>
      </c>
      <c r="E3627" s="191" t="n">
        <f aca="false">IF(VLOOKUP(S3627,'DD-Lookup'!$J$6:$L$50,3,FALSE())="Monthly",(YEAR(AC3627)-YEAR(AB3627))*12+MONTH(AC3627)-MONTH(AB3627)+1,(AC3627-AB3627+1))</f>
        <v>30</v>
      </c>
      <c r="F3627" s="220" t="n">
        <f aca="false">E3627*SUM(P3627:Q3627)</f>
        <v>150000</v>
      </c>
      <c r="G3627" s="196" t="n">
        <v>1248539</v>
      </c>
      <c r="H3627" s="197" t="n">
        <v>37026.4322800926</v>
      </c>
      <c r="I3627" s="0" t="s">
        <v>2107</v>
      </c>
      <c r="M3627" s="0" t="s">
        <v>927</v>
      </c>
      <c r="N3627" s="0" t="s">
        <v>1719</v>
      </c>
      <c r="O3627" s="0" t="s">
        <v>2554</v>
      </c>
      <c r="P3627" s="198" t="n">
        <v>5000</v>
      </c>
      <c r="S3627" s="0" t="s">
        <v>327</v>
      </c>
      <c r="T3627" s="0" t="s">
        <v>1721</v>
      </c>
      <c r="U3627" s="200" t="n">
        <v>6.175</v>
      </c>
      <c r="V3627" s="0" t="s">
        <v>2108</v>
      </c>
      <c r="W3627" s="0" t="s">
        <v>2317</v>
      </c>
      <c r="X3627" s="0" t="s">
        <v>1724</v>
      </c>
      <c r="Y3627" s="0" t="s">
        <v>1376</v>
      </c>
      <c r="Z3627" s="0" t="s">
        <v>646</v>
      </c>
      <c r="AA3627" s="0" t="n">
        <v>790695</v>
      </c>
      <c r="AB3627" s="197" t="n">
        <v>37043.875</v>
      </c>
      <c r="AC3627" s="197" t="n">
        <v>37072.875</v>
      </c>
    </row>
    <row r="3628" customFormat="false" ht="12.75" hidden="false" customHeight="false" outlineLevel="0" collapsed="false">
      <c r="A3628" s="191" t="str">
        <f aca="false">B3628&amp;" "&amp;C3628&amp;" "&amp;D3628</f>
        <v> Metals Financial</v>
      </c>
      <c r="B3628" s="191" t="str">
        <f aca="false">IF((LEFT(N3628,2)="US"),"US","")</f>
        <v/>
      </c>
      <c r="C3628" s="191" t="str">
        <f aca="false">M3628</f>
        <v>Metals</v>
      </c>
      <c r="D3628" s="191" t="str">
        <f aca="false">IF(ISNUMBER(FIND("Phy",N3628))=TRUE(),"Physical","Financial")</f>
        <v>Financial</v>
      </c>
      <c r="E3628" s="191" t="n">
        <f aca="false">IF(VLOOKUP(S3628,'DD-Lookup'!$J$6:$L$50,3,FALSE())="Monthly",(YEAR(AC3628)-YEAR(AB3628))*12+MONTH(AC3628)-MONTH(AB3628)+1,(AC3628-AB3628+1))</f>
        <v>1</v>
      </c>
      <c r="F3628" s="220" t="n">
        <f aca="false">E3628*SUM(P3628:Q3628)</f>
        <v>12</v>
      </c>
      <c r="G3628" s="196" t="n">
        <v>1248540</v>
      </c>
      <c r="H3628" s="197" t="n">
        <v>37026.4323263889</v>
      </c>
      <c r="I3628" s="0" t="s">
        <v>1058</v>
      </c>
      <c r="M3628" s="0" t="s">
        <v>768</v>
      </c>
      <c r="N3628" s="0" t="s">
        <v>769</v>
      </c>
      <c r="O3628" s="0" t="s">
        <v>770</v>
      </c>
      <c r="Q3628" s="198" t="n">
        <v>12</v>
      </c>
      <c r="S3628" s="0" t="s">
        <v>771</v>
      </c>
      <c r="T3628" s="0" t="s">
        <v>772</v>
      </c>
      <c r="U3628" s="200" t="n">
        <v>1673</v>
      </c>
      <c r="V3628" s="0" t="s">
        <v>1059</v>
      </c>
      <c r="W3628" s="0" t="s">
        <v>820</v>
      </c>
      <c r="X3628" s="0" t="s">
        <v>775</v>
      </c>
      <c r="Y3628" s="0" t="s">
        <v>776</v>
      </c>
      <c r="Z3628" s="0" t="s">
        <v>777</v>
      </c>
      <c r="AA3628" s="0" t="n">
        <v>2130188</v>
      </c>
    </row>
    <row r="3629" customFormat="false" ht="12.75" hidden="false" customHeight="false" outlineLevel="0" collapsed="false">
      <c r="A3629" s="191" t="str">
        <f aca="false">B3629&amp;" "&amp;C3629&amp;" "&amp;D3629</f>
        <v>US Crude Financial</v>
      </c>
      <c r="B3629" s="191" t="str">
        <f aca="false">IF((LEFT(N3629,2)="US"),"US","")</f>
        <v>US</v>
      </c>
      <c r="C3629" s="191" t="str">
        <f aca="false">M3629</f>
        <v>Crude</v>
      </c>
      <c r="D3629" s="191" t="str">
        <f aca="false">IF(ISNUMBER(FIND("Phy",N3629))=TRUE(),"Physical","Financial")</f>
        <v>Financial</v>
      </c>
      <c r="E3629" s="191" t="n">
        <f aca="false">IF(VLOOKUP(S3629,'DD-Lookup'!$J$6:$L$50,3,FALSE())="Monthly",(YEAR(AC3629)-YEAR(AB3629))*12+MONTH(AC3629)-MONTH(AB3629)+1,(AC3629-AB3629+1))</f>
        <v>1</v>
      </c>
      <c r="F3629" s="220" t="n">
        <f aca="false">E3629*SUM(P3629:Q3629)</f>
        <v>50000</v>
      </c>
      <c r="G3629" s="196" t="n">
        <v>1248542</v>
      </c>
      <c r="H3629" s="197" t="n">
        <v>37026.4323611111</v>
      </c>
      <c r="I3629" s="0" t="s">
        <v>1137</v>
      </c>
      <c r="M3629" s="0" t="s">
        <v>60</v>
      </c>
      <c r="N3629" s="0" t="s">
        <v>1138</v>
      </c>
      <c r="O3629" s="0" t="s">
        <v>1139</v>
      </c>
      <c r="P3629" s="198" t="n">
        <v>50000</v>
      </c>
      <c r="S3629" s="0" t="s">
        <v>1140</v>
      </c>
      <c r="T3629" s="0" t="s">
        <v>772</v>
      </c>
      <c r="U3629" s="200" t="n">
        <v>28.82</v>
      </c>
      <c r="V3629" s="0" t="s">
        <v>2367</v>
      </c>
      <c r="W3629" s="0" t="s">
        <v>1142</v>
      </c>
      <c r="X3629" s="0" t="s">
        <v>1143</v>
      </c>
      <c r="Y3629" s="0" t="s">
        <v>893</v>
      </c>
      <c r="Z3629" s="0" t="s">
        <v>573</v>
      </c>
      <c r="AA3629" s="0" t="s">
        <v>3269</v>
      </c>
      <c r="AB3629" s="197" t="n">
        <v>37043</v>
      </c>
      <c r="AC3629" s="197" t="n">
        <v>37072</v>
      </c>
    </row>
    <row r="3630" customFormat="false" ht="12.75" hidden="false" customHeight="false" outlineLevel="0" collapsed="false">
      <c r="A3630" s="191" t="str">
        <f aca="false">B3630&amp;" "&amp;C3630&amp;" "&amp;D3630</f>
        <v>US Power Financial</v>
      </c>
      <c r="B3630" s="191" t="str">
        <f aca="false">IF((LEFT(N3630,2)="US"),"US","")</f>
        <v>US</v>
      </c>
      <c r="C3630" s="191" t="str">
        <f aca="false">M3630</f>
        <v>Power</v>
      </c>
      <c r="D3630" s="191" t="str">
        <f aca="false">IF(ISNUMBER(FIND("Phy",N3630))=TRUE(),"Physical","Financial")</f>
        <v>Financial</v>
      </c>
      <c r="E3630" s="191" t="n">
        <f aca="false">IF(VLOOKUP(S3630,'DD-Lookup'!$J$6:$L$50,3,FALSE())="Monthly",(YEAR(AC3630)-YEAR(AB3630))*12+MONTH(AC3630)-MONTH(AB3630)+1,(AC3630-AB3630+1))</f>
        <v>11</v>
      </c>
      <c r="F3630" s="220" t="n">
        <f aca="false">E3630*SUM(P3630:Q3630)</f>
        <v>550</v>
      </c>
      <c r="G3630" s="196" t="n">
        <v>1248541</v>
      </c>
      <c r="H3630" s="197" t="n">
        <v>37026.4323611111</v>
      </c>
      <c r="I3630" s="0" t="s">
        <v>1306</v>
      </c>
      <c r="M3630" s="0" t="s">
        <v>72</v>
      </c>
      <c r="N3630" s="0" t="s">
        <v>1162</v>
      </c>
      <c r="O3630" s="0" t="s">
        <v>3270</v>
      </c>
      <c r="P3630" s="198" t="n">
        <v>50</v>
      </c>
      <c r="S3630" s="0" t="s">
        <v>781</v>
      </c>
      <c r="T3630" s="0" t="s">
        <v>772</v>
      </c>
      <c r="U3630" s="200" t="n">
        <v>70.5</v>
      </c>
      <c r="V3630" s="0" t="s">
        <v>1308</v>
      </c>
      <c r="W3630" s="0" t="s">
        <v>1260</v>
      </c>
      <c r="X3630" s="0" t="s">
        <v>1208</v>
      </c>
      <c r="Y3630" s="0" t="s">
        <v>1167</v>
      </c>
      <c r="Z3630" s="0" t="s">
        <v>573</v>
      </c>
      <c r="AA3630" s="0" t="n">
        <v>611393.1</v>
      </c>
      <c r="AB3630" s="197" t="n">
        <v>37032.875</v>
      </c>
      <c r="AC3630" s="197" t="n">
        <v>37042.875</v>
      </c>
    </row>
    <row r="3631" customFormat="false" ht="12.75" hidden="false" customHeight="false" outlineLevel="0" collapsed="false">
      <c r="A3631" s="191" t="str">
        <f aca="false">B3631&amp;" "&amp;C3631&amp;" "&amp;D3631</f>
        <v>US Power Financial</v>
      </c>
      <c r="B3631" s="191" t="str">
        <f aca="false">IF((LEFT(N3631,2)="US"),"US","")</f>
        <v>US</v>
      </c>
      <c r="C3631" s="191" t="str">
        <f aca="false">M3631</f>
        <v>Power</v>
      </c>
      <c r="D3631" s="191" t="str">
        <f aca="false">IF(ISNUMBER(FIND("Phy",N3631))=TRUE(),"Physical","Financial")</f>
        <v>Financial</v>
      </c>
      <c r="E3631" s="191" t="n">
        <f aca="false">IF(VLOOKUP(S3631,'DD-Lookup'!$J$6:$L$50,3,FALSE())="Monthly",(YEAR(AC3631)-YEAR(AB3631))*12+MONTH(AC3631)-MONTH(AB3631)+1,(AC3631-AB3631+1))</f>
        <v>2</v>
      </c>
      <c r="F3631" s="220" t="n">
        <f aca="false">E3631*SUM(P3631:Q3631)</f>
        <v>100</v>
      </c>
      <c r="G3631" s="196" t="n">
        <v>1248543</v>
      </c>
      <c r="H3631" s="197" t="n">
        <v>37026.4324421296</v>
      </c>
      <c r="I3631" s="0" t="s">
        <v>1306</v>
      </c>
      <c r="M3631" s="0" t="s">
        <v>72</v>
      </c>
      <c r="N3631" s="0" t="s">
        <v>1162</v>
      </c>
      <c r="O3631" s="0" t="s">
        <v>2097</v>
      </c>
      <c r="P3631" s="198" t="n">
        <v>50</v>
      </c>
      <c r="S3631" s="0" t="s">
        <v>781</v>
      </c>
      <c r="T3631" s="0" t="s">
        <v>772</v>
      </c>
      <c r="U3631" s="200" t="n">
        <v>60</v>
      </c>
      <c r="V3631" s="0" t="s">
        <v>1308</v>
      </c>
      <c r="W3631" s="0" t="s">
        <v>1260</v>
      </c>
      <c r="X3631" s="0" t="s">
        <v>1208</v>
      </c>
      <c r="Y3631" s="0" t="s">
        <v>1167</v>
      </c>
      <c r="Z3631" s="0" t="s">
        <v>573</v>
      </c>
      <c r="AA3631" s="0" t="n">
        <v>611394.1</v>
      </c>
      <c r="AB3631" s="197" t="n">
        <v>37028.875</v>
      </c>
      <c r="AC3631" s="197" t="n">
        <v>37029.875</v>
      </c>
    </row>
    <row r="3632" customFormat="false" ht="12.75" hidden="false" customHeight="false" outlineLevel="0" collapsed="false">
      <c r="A3632" s="191" t="str">
        <f aca="false">B3632&amp;" "&amp;C3632&amp;" "&amp;D3632</f>
        <v> Natural Gas Physical</v>
      </c>
      <c r="B3632" s="191" t="str">
        <f aca="false">IF((LEFT(N3632,2)="US"),"US","")</f>
        <v/>
      </c>
      <c r="C3632" s="191" t="str">
        <f aca="false">M3632</f>
        <v>Natural Gas</v>
      </c>
      <c r="D3632" s="191" t="str">
        <f aca="false">IF(ISNUMBER(FIND("Phy",N3632))=TRUE(),"Physical","Financial")</f>
        <v>Physical</v>
      </c>
      <c r="E3632" s="191" t="n">
        <f aca="false">IF(VLOOKUP(S3632,'DD-Lookup'!$J$6:$L$50,3,FALSE())="Monthly",(YEAR(AC3632)-YEAR(AB3632))*12+MONTH(AC3632)-MONTH(AB3632)+1,(AC3632-AB3632+1))</f>
        <v>1</v>
      </c>
      <c r="F3632" s="220" t="n">
        <f aca="false">E3632*SUM(P3632:Q3632)</f>
        <v>10000</v>
      </c>
      <c r="G3632" s="196" t="n">
        <v>1248546</v>
      </c>
      <c r="H3632" s="197" t="n">
        <v>37026.4325115741</v>
      </c>
      <c r="I3632" s="0" t="s">
        <v>2302</v>
      </c>
      <c r="M3632" s="0" t="s">
        <v>927</v>
      </c>
      <c r="N3632" s="0" t="s">
        <v>1719</v>
      </c>
      <c r="O3632" s="0" t="s">
        <v>1720</v>
      </c>
      <c r="P3632" s="198" t="n">
        <v>10000</v>
      </c>
      <c r="S3632" s="0" t="s">
        <v>327</v>
      </c>
      <c r="T3632" s="0" t="s">
        <v>1721</v>
      </c>
      <c r="U3632" s="200" t="n">
        <v>6.06</v>
      </c>
      <c r="V3632" s="0" t="s">
        <v>2731</v>
      </c>
      <c r="W3632" s="0" t="s">
        <v>1723</v>
      </c>
      <c r="X3632" s="0" t="s">
        <v>1724</v>
      </c>
      <c r="Y3632" s="0" t="s">
        <v>1376</v>
      </c>
      <c r="Z3632" s="0" t="s">
        <v>646</v>
      </c>
      <c r="AA3632" s="0" t="n">
        <v>790696</v>
      </c>
      <c r="AB3632" s="197" t="n">
        <v>37026.875</v>
      </c>
      <c r="AC3632" s="197" t="n">
        <v>37026.875</v>
      </c>
    </row>
    <row r="3633" customFormat="false" ht="12.75" hidden="false" customHeight="false" outlineLevel="0" collapsed="false">
      <c r="A3633" s="191" t="str">
        <f aca="false">B3633&amp;" "&amp;C3633&amp;" "&amp;D3633</f>
        <v>US Natural Gas Financial</v>
      </c>
      <c r="B3633" s="191" t="str">
        <f aca="false">IF((LEFT(N3633,2)="US"),"US","")</f>
        <v>US</v>
      </c>
      <c r="C3633" s="191" t="str">
        <f aca="false">M3633</f>
        <v>Natural Gas</v>
      </c>
      <c r="D3633" s="191" t="str">
        <f aca="false">IF(ISNUMBER(FIND("Phy",N3633))=TRUE(),"Physical","Financial")</f>
        <v>Financial</v>
      </c>
      <c r="E3633" s="191" t="n">
        <f aca="false">IF(VLOOKUP(S3633,'DD-Lookup'!$J$6:$L$50,3,FALSE())="Monthly",(YEAR(AC3633)-YEAR(AB3633))*12+MONTH(AC3633)-MONTH(AB3633)+1,(AC3633-AB3633+1))</f>
        <v>16</v>
      </c>
      <c r="F3633" s="220" t="n">
        <f aca="false">E3633*SUM(P3633:Q3633)</f>
        <v>240000</v>
      </c>
      <c r="G3633" s="196" t="n">
        <v>1248547</v>
      </c>
      <c r="H3633" s="197" t="n">
        <v>37026.4325231482</v>
      </c>
      <c r="I3633" s="0" t="s">
        <v>1357</v>
      </c>
      <c r="M3633" s="0" t="s">
        <v>927</v>
      </c>
      <c r="N3633" s="0" t="s">
        <v>1341</v>
      </c>
      <c r="O3633" s="0" t="s">
        <v>1518</v>
      </c>
      <c r="P3633" s="198" t="n">
        <v>15000</v>
      </c>
      <c r="S3633" s="0" t="s">
        <v>1343</v>
      </c>
      <c r="T3633" s="0" t="s">
        <v>772</v>
      </c>
      <c r="U3633" s="200" t="n">
        <v>4.475</v>
      </c>
      <c r="V3633" s="0" t="s">
        <v>1358</v>
      </c>
      <c r="W3633" s="0" t="s">
        <v>1520</v>
      </c>
      <c r="X3633" s="0" t="s">
        <v>1521</v>
      </c>
      <c r="Y3633" s="0" t="s">
        <v>893</v>
      </c>
      <c r="Z3633" s="0" t="s">
        <v>573</v>
      </c>
      <c r="AA3633" s="0" t="s">
        <v>3271</v>
      </c>
      <c r="AB3633" s="197" t="n">
        <v>37027.875</v>
      </c>
      <c r="AC3633" s="197" t="n">
        <v>37042.875</v>
      </c>
      <c r="AD3633" s="0" t="n">
        <f aca="false">(AC3633-AB3633+1)*SUM(P3633:Q3633)</f>
        <v>240000</v>
      </c>
    </row>
    <row r="3634" customFormat="false" ht="12.75" hidden="false" customHeight="false" outlineLevel="0" collapsed="false">
      <c r="A3634" s="191" t="str">
        <f aca="false">B3634&amp;" "&amp;C3634&amp;" "&amp;D3634</f>
        <v> Metals Financial</v>
      </c>
      <c r="B3634" s="191" t="str">
        <f aca="false">IF((LEFT(N3634,2)="US"),"US","")</f>
        <v/>
      </c>
      <c r="C3634" s="191" t="str">
        <f aca="false">M3634</f>
        <v>Metals</v>
      </c>
      <c r="D3634" s="191" t="str">
        <f aca="false">IF(ISNUMBER(FIND("Phy",N3634))=TRUE(),"Physical","Financial")</f>
        <v>Financial</v>
      </c>
      <c r="E3634" s="191" t="n">
        <f aca="false">IF(VLOOKUP(S3634,'DD-Lookup'!$J$6:$L$50,3,FALSE())="Monthly",(YEAR(AC3634)-YEAR(AB3634))*12+MONTH(AC3634)-MONTH(AB3634)+1,(AC3634-AB3634+1))</f>
        <v>1</v>
      </c>
      <c r="F3634" s="220" t="n">
        <f aca="false">E3634*SUM(P3634:Q3634)</f>
        <v>2</v>
      </c>
      <c r="G3634" s="196" t="n">
        <v>1248549</v>
      </c>
      <c r="H3634" s="197" t="n">
        <v>37026.4325694444</v>
      </c>
      <c r="I3634" s="0" t="s">
        <v>896</v>
      </c>
      <c r="M3634" s="0" t="s">
        <v>768</v>
      </c>
      <c r="N3634" s="0" t="s">
        <v>870</v>
      </c>
      <c r="O3634" s="0" t="s">
        <v>871</v>
      </c>
      <c r="Q3634" s="198" t="n">
        <v>2</v>
      </c>
      <c r="S3634" s="0" t="s">
        <v>771</v>
      </c>
      <c r="T3634" s="0" t="s">
        <v>772</v>
      </c>
      <c r="U3634" s="200" t="n">
        <v>1511</v>
      </c>
      <c r="V3634" s="0" t="s">
        <v>996</v>
      </c>
      <c r="W3634" s="0" t="s">
        <v>820</v>
      </c>
      <c r="X3634" s="0" t="s">
        <v>775</v>
      </c>
      <c r="Y3634" s="0" t="s">
        <v>776</v>
      </c>
      <c r="Z3634" s="0" t="s">
        <v>777</v>
      </c>
      <c r="AA3634" s="0" t="n">
        <v>2130190</v>
      </c>
    </row>
    <row r="3635" customFormat="false" ht="12.75" hidden="false" customHeight="false" outlineLevel="0" collapsed="false">
      <c r="A3635" s="191" t="str">
        <f aca="false">B3635&amp;" "&amp;C3635&amp;" "&amp;D3635</f>
        <v>US Natural Gas Financial</v>
      </c>
      <c r="B3635" s="191" t="str">
        <f aca="false">IF((LEFT(N3635,2)="US"),"US","")</f>
        <v>US</v>
      </c>
      <c r="C3635" s="191" t="str">
        <f aca="false">M3635</f>
        <v>Natural Gas</v>
      </c>
      <c r="D3635" s="191" t="str">
        <f aca="false">IF(ISNUMBER(FIND("Phy",N3635))=TRUE(),"Physical","Financial")</f>
        <v>Financial</v>
      </c>
      <c r="E3635" s="191" t="n">
        <f aca="false">IF(VLOOKUP(S3635,'DD-Lookup'!$J$6:$L$50,3,FALSE())="Monthly",(YEAR(AC3635)-YEAR(AB3635))*12+MONTH(AC3635)-MONTH(AB3635)+1,(AC3635-AB3635+1))</f>
        <v>153</v>
      </c>
      <c r="F3635" s="220" t="n">
        <f aca="false">E3635*SUM(P3635:Q3635)</f>
        <v>382500</v>
      </c>
      <c r="G3635" s="196" t="n">
        <v>1248552</v>
      </c>
      <c r="H3635" s="197" t="n">
        <v>37026.4327430556</v>
      </c>
      <c r="I3635" s="0" t="s">
        <v>1357</v>
      </c>
      <c r="M3635" s="0" t="s">
        <v>927</v>
      </c>
      <c r="N3635" s="0" t="s">
        <v>1341</v>
      </c>
      <c r="O3635" s="0" t="s">
        <v>1526</v>
      </c>
      <c r="P3635" s="198" t="n">
        <v>2500</v>
      </c>
      <c r="S3635" s="0" t="s">
        <v>1343</v>
      </c>
      <c r="T3635" s="0" t="s">
        <v>772</v>
      </c>
      <c r="U3635" s="200" t="n">
        <v>4.63</v>
      </c>
      <c r="V3635" s="0" t="s">
        <v>1358</v>
      </c>
      <c r="W3635" s="0" t="s">
        <v>1345</v>
      </c>
      <c r="X3635" s="0" t="s">
        <v>1346</v>
      </c>
      <c r="Y3635" s="0" t="s">
        <v>893</v>
      </c>
      <c r="Z3635" s="0" t="s">
        <v>573</v>
      </c>
      <c r="AA3635" s="0" t="s">
        <v>3272</v>
      </c>
      <c r="AB3635" s="197" t="n">
        <v>37043</v>
      </c>
      <c r="AC3635" s="197" t="n">
        <v>37195</v>
      </c>
      <c r="AD3635" s="0" t="n">
        <f aca="false">(AC3635-AB3635+1)*SUM(P3635:Q3635)</f>
        <v>382500</v>
      </c>
    </row>
    <row r="3636" customFormat="false" ht="12.75" hidden="false" customHeight="false" outlineLevel="0" collapsed="false">
      <c r="A3636" s="191" t="str">
        <f aca="false">B3636&amp;" "&amp;C3636&amp;" "&amp;D3636</f>
        <v> Natural Gas Physical</v>
      </c>
      <c r="B3636" s="191" t="str">
        <f aca="false">IF((LEFT(N3636,2)="US"),"US","")</f>
        <v/>
      </c>
      <c r="C3636" s="191" t="str">
        <f aca="false">M3636</f>
        <v>Natural Gas</v>
      </c>
      <c r="D3636" s="191" t="str">
        <f aca="false">IF(ISNUMBER(FIND("Phy",N3636))=TRUE(),"Physical","Financial")</f>
        <v>Physical</v>
      </c>
      <c r="E3636" s="191" t="n">
        <f aca="false">IF(VLOOKUP(S3636,'DD-Lookup'!$J$6:$L$50,3,FALSE())="Monthly",(YEAR(AC3636)-YEAR(AB3636))*12+MONTH(AC3636)-MONTH(AB3636)+1,(AC3636-AB3636+1))</f>
        <v>1</v>
      </c>
      <c r="F3636" s="220" t="n">
        <f aca="false">E3636*SUM(P3636:Q3636)</f>
        <v>5000</v>
      </c>
      <c r="G3636" s="196" t="n">
        <v>1248555</v>
      </c>
      <c r="H3636" s="197" t="n">
        <v>37026.4328935185</v>
      </c>
      <c r="I3636" s="0" t="s">
        <v>2150</v>
      </c>
      <c r="M3636" s="0" t="s">
        <v>927</v>
      </c>
      <c r="N3636" s="0" t="s">
        <v>1719</v>
      </c>
      <c r="O3636" s="0" t="s">
        <v>1720</v>
      </c>
      <c r="P3636" s="198" t="n">
        <v>5000</v>
      </c>
      <c r="S3636" s="0" t="s">
        <v>327</v>
      </c>
      <c r="T3636" s="0" t="s">
        <v>1721</v>
      </c>
      <c r="U3636" s="200" t="n">
        <v>6.055</v>
      </c>
      <c r="V3636" s="0" t="s">
        <v>2301</v>
      </c>
      <c r="W3636" s="0" t="s">
        <v>1723</v>
      </c>
      <c r="X3636" s="0" t="s">
        <v>1724</v>
      </c>
      <c r="Y3636" s="0" t="s">
        <v>1376</v>
      </c>
      <c r="Z3636" s="0" t="s">
        <v>646</v>
      </c>
      <c r="AA3636" s="0" t="n">
        <v>790697</v>
      </c>
      <c r="AB3636" s="197" t="n">
        <v>37026.875</v>
      </c>
      <c r="AC3636" s="197" t="n">
        <v>37026.875</v>
      </c>
    </row>
    <row r="3637" customFormat="false" ht="12.75" hidden="false" customHeight="false" outlineLevel="0" collapsed="false">
      <c r="A3637" s="191" t="str">
        <f aca="false">B3637&amp;" "&amp;C3637&amp;" "&amp;D3637</f>
        <v>US Natural Gas Financial</v>
      </c>
      <c r="B3637" s="191" t="str">
        <f aca="false">IF((LEFT(N3637,2)="US"),"US","")</f>
        <v>US</v>
      </c>
      <c r="C3637" s="191" t="str">
        <f aca="false">M3637</f>
        <v>Natural Gas</v>
      </c>
      <c r="D3637" s="191" t="str">
        <f aca="false">IF(ISNUMBER(FIND("Phy",N3637))=TRUE(),"Physical","Financial")</f>
        <v>Financial</v>
      </c>
      <c r="E3637" s="191" t="n">
        <f aca="false">IF(VLOOKUP(S3637,'DD-Lookup'!$J$6:$L$50,3,FALSE())="Monthly",(YEAR(AC3637)-YEAR(AB3637))*12+MONTH(AC3637)-MONTH(AB3637)+1,(AC3637-AB3637+1))</f>
        <v>30</v>
      </c>
      <c r="F3637" s="220" t="n">
        <f aca="false">E3637*SUM(P3637:Q3637)</f>
        <v>75000</v>
      </c>
      <c r="G3637" s="196" t="n">
        <v>1248557</v>
      </c>
      <c r="H3637" s="197" t="n">
        <v>37026.4329282407</v>
      </c>
      <c r="I3637" s="0" t="s">
        <v>2403</v>
      </c>
      <c r="M3637" s="0" t="s">
        <v>927</v>
      </c>
      <c r="N3637" s="0" t="s">
        <v>1341</v>
      </c>
      <c r="O3637" s="0" t="s">
        <v>1342</v>
      </c>
      <c r="P3637" s="198" t="n">
        <v>2500</v>
      </c>
      <c r="S3637" s="0" t="s">
        <v>1343</v>
      </c>
      <c r="T3637" s="0" t="s">
        <v>772</v>
      </c>
      <c r="U3637" s="200" t="n">
        <v>4.525</v>
      </c>
      <c r="V3637" s="0" t="s">
        <v>2404</v>
      </c>
      <c r="W3637" s="0" t="s">
        <v>1345</v>
      </c>
      <c r="X3637" s="0" t="s">
        <v>1346</v>
      </c>
      <c r="Y3637" s="0" t="s">
        <v>893</v>
      </c>
      <c r="Z3637" s="0" t="s">
        <v>573</v>
      </c>
      <c r="AA3637" s="0" t="s">
        <v>3273</v>
      </c>
      <c r="AB3637" s="197" t="n">
        <v>37043.875</v>
      </c>
      <c r="AC3637" s="197" t="n">
        <v>37072.875</v>
      </c>
      <c r="AD3637" s="0" t="n">
        <f aca="false">(AC3637-AB3637+1)*SUM(P3637:Q3637)</f>
        <v>75000</v>
      </c>
    </row>
    <row r="3638" customFormat="false" ht="12.75" hidden="false" customHeight="false" outlineLevel="0" collapsed="false">
      <c r="A3638" s="191" t="str">
        <f aca="false">B3638&amp;" "&amp;C3638&amp;" "&amp;D3638</f>
        <v>US Power Physical</v>
      </c>
      <c r="B3638" s="191" t="str">
        <f aca="false">IF((LEFT(N3638,2)="US"),"US","")</f>
        <v>US</v>
      </c>
      <c r="C3638" s="191" t="str">
        <f aca="false">M3638</f>
        <v>Power</v>
      </c>
      <c r="D3638" s="191" t="str">
        <f aca="false">IF(ISNUMBER(FIND("Phy",N3638))=TRUE(),"Physical","Financial")</f>
        <v>Physical</v>
      </c>
      <c r="E3638" s="191" t="n">
        <f aca="false">IF(VLOOKUP(S3638,'DD-Lookup'!$J$6:$L$50,3,FALSE())="Monthly",(YEAR(AC3638)-YEAR(AB3638))*12+MONTH(AC3638)-MONTH(AB3638)+1,(AC3638-AB3638+1))</f>
        <v>3</v>
      </c>
      <c r="F3638" s="220" t="n">
        <f aca="false">E3638*SUM(P3638:Q3638)</f>
        <v>150</v>
      </c>
      <c r="G3638" s="196" t="n">
        <v>1248556</v>
      </c>
      <c r="H3638" s="197" t="n">
        <v>37026.4329282407</v>
      </c>
      <c r="I3638" s="0" t="s">
        <v>1225</v>
      </c>
      <c r="M3638" s="0" t="s">
        <v>72</v>
      </c>
      <c r="N3638" s="0" t="s">
        <v>1190</v>
      </c>
      <c r="O3638" s="0" t="s">
        <v>2841</v>
      </c>
      <c r="P3638" s="198" t="n">
        <v>50</v>
      </c>
      <c r="S3638" s="0" t="s">
        <v>781</v>
      </c>
      <c r="T3638" s="0" t="s">
        <v>772</v>
      </c>
      <c r="U3638" s="200" t="n">
        <v>53.25</v>
      </c>
      <c r="V3638" s="0" t="s">
        <v>1292</v>
      </c>
      <c r="W3638" s="0" t="s">
        <v>1232</v>
      </c>
      <c r="X3638" s="0" t="s">
        <v>1233</v>
      </c>
      <c r="Y3638" s="0" t="s">
        <v>1167</v>
      </c>
      <c r="Z3638" s="0" t="s">
        <v>628</v>
      </c>
      <c r="AA3638" s="0" t="n">
        <v>611406.1</v>
      </c>
      <c r="AB3638" s="197" t="n">
        <v>37040.875</v>
      </c>
      <c r="AC3638" s="197" t="n">
        <v>37042.875</v>
      </c>
    </row>
    <row r="3639" customFormat="false" ht="12.75" hidden="false" customHeight="false" outlineLevel="0" collapsed="false">
      <c r="A3639" s="191" t="str">
        <f aca="false">B3639&amp;" "&amp;C3639&amp;" "&amp;D3639</f>
        <v>US Crude Financial</v>
      </c>
      <c r="B3639" s="191" t="str">
        <f aca="false">IF((LEFT(N3639,2)="US"),"US","")</f>
        <v>US</v>
      </c>
      <c r="C3639" s="191" t="str">
        <f aca="false">M3639</f>
        <v>Crude</v>
      </c>
      <c r="D3639" s="191" t="str">
        <f aca="false">IF(ISNUMBER(FIND("Phy",N3639))=TRUE(),"Physical","Financial")</f>
        <v>Financial</v>
      </c>
      <c r="E3639" s="191" t="n">
        <f aca="false">IF(VLOOKUP(S3639,'DD-Lookup'!$J$6:$L$50,3,FALSE())="Monthly",(YEAR(AC3639)-YEAR(AB3639))*12+MONTH(AC3639)-MONTH(AB3639)+1,(AC3639-AB3639+1))</f>
        <v>1</v>
      </c>
      <c r="F3639" s="220" t="n">
        <f aca="false">E3639*SUM(P3639:Q3639)</f>
        <v>50000</v>
      </c>
      <c r="G3639" s="196" t="n">
        <v>1248558</v>
      </c>
      <c r="H3639" s="197" t="n">
        <v>37026.4330671296</v>
      </c>
      <c r="I3639" s="0" t="s">
        <v>1340</v>
      </c>
      <c r="M3639" s="0" t="s">
        <v>60</v>
      </c>
      <c r="N3639" s="0" t="s">
        <v>1138</v>
      </c>
      <c r="O3639" s="0" t="s">
        <v>1139</v>
      </c>
      <c r="P3639" s="198" t="n">
        <v>50000</v>
      </c>
      <c r="S3639" s="0" t="s">
        <v>1140</v>
      </c>
      <c r="T3639" s="0" t="s">
        <v>772</v>
      </c>
      <c r="U3639" s="200" t="n">
        <v>28.78</v>
      </c>
      <c r="V3639" s="0" t="s">
        <v>2361</v>
      </c>
      <c r="W3639" s="0" t="s">
        <v>1142</v>
      </c>
      <c r="X3639" s="0" t="s">
        <v>1143</v>
      </c>
      <c r="Y3639" s="0" t="s">
        <v>893</v>
      </c>
      <c r="Z3639" s="0" t="s">
        <v>573</v>
      </c>
      <c r="AA3639" s="0" t="s">
        <v>3274</v>
      </c>
      <c r="AB3639" s="197" t="n">
        <v>37043</v>
      </c>
      <c r="AC3639" s="197" t="n">
        <v>37072</v>
      </c>
    </row>
    <row r="3640" customFormat="false" ht="12.75" hidden="false" customHeight="false" outlineLevel="0" collapsed="false">
      <c r="A3640" s="191" t="str">
        <f aca="false">B3640&amp;" "&amp;C3640&amp;" "&amp;D3640</f>
        <v>US Natural Gas Financial</v>
      </c>
      <c r="B3640" s="191" t="str">
        <f aca="false">IF((LEFT(N3640,2)="US"),"US","")</f>
        <v>US</v>
      </c>
      <c r="C3640" s="191" t="str">
        <f aca="false">M3640</f>
        <v>Natural Gas</v>
      </c>
      <c r="D3640" s="191" t="str">
        <f aca="false">IF(ISNUMBER(FIND("Phy",N3640))=TRUE(),"Physical","Financial")</f>
        <v>Financial</v>
      </c>
      <c r="E3640" s="191" t="n">
        <f aca="false">IF(VLOOKUP(S3640,'DD-Lookup'!$J$6:$L$50,3,FALSE())="Monthly",(YEAR(AC3640)-YEAR(AB3640))*12+MONTH(AC3640)-MONTH(AB3640)+1,(AC3640-AB3640+1))</f>
        <v>30</v>
      </c>
      <c r="F3640" s="220" t="n">
        <f aca="false">E3640*SUM(P3640:Q3640)</f>
        <v>375000</v>
      </c>
      <c r="G3640" s="196" t="n">
        <v>1248559</v>
      </c>
      <c r="H3640" s="197" t="n">
        <v>37026.4331134259</v>
      </c>
      <c r="I3640" s="0" t="s">
        <v>1406</v>
      </c>
      <c r="M3640" s="0" t="s">
        <v>927</v>
      </c>
      <c r="N3640" s="0" t="s">
        <v>1341</v>
      </c>
      <c r="O3640" s="0" t="s">
        <v>1342</v>
      </c>
      <c r="P3640" s="198" t="n">
        <v>12500</v>
      </c>
      <c r="S3640" s="0" t="s">
        <v>1343</v>
      </c>
      <c r="T3640" s="0" t="s">
        <v>772</v>
      </c>
      <c r="U3640" s="200" t="n">
        <v>4.525</v>
      </c>
      <c r="V3640" s="0" t="s">
        <v>2427</v>
      </c>
      <c r="W3640" s="0" t="s">
        <v>1345</v>
      </c>
      <c r="X3640" s="0" t="s">
        <v>1346</v>
      </c>
      <c r="Y3640" s="0" t="s">
        <v>893</v>
      </c>
      <c r="Z3640" s="0" t="s">
        <v>573</v>
      </c>
      <c r="AA3640" s="0" t="s">
        <v>3275</v>
      </c>
      <c r="AB3640" s="197" t="n">
        <v>37043.875</v>
      </c>
      <c r="AC3640" s="197" t="n">
        <v>37072.875</v>
      </c>
      <c r="AD3640" s="0" t="n">
        <f aca="false">(AC3640-AB3640+1)*SUM(P3640:Q3640)</f>
        <v>375000</v>
      </c>
    </row>
    <row r="3641" customFormat="false" ht="12.75" hidden="false" customHeight="false" outlineLevel="0" collapsed="false">
      <c r="A3641" s="191" t="str">
        <f aca="false">B3641&amp;" "&amp;C3641&amp;" "&amp;D3641</f>
        <v>US Natural Gas Financial</v>
      </c>
      <c r="B3641" s="191" t="str">
        <f aca="false">IF((LEFT(N3641,2)="US"),"US","")</f>
        <v>US</v>
      </c>
      <c r="C3641" s="191" t="str">
        <f aca="false">M3641</f>
        <v>Natural Gas</v>
      </c>
      <c r="D3641" s="191" t="str">
        <f aca="false">IF(ISNUMBER(FIND("Phy",N3641))=TRUE(),"Physical","Financial")</f>
        <v>Financial</v>
      </c>
      <c r="E3641" s="191" t="n">
        <f aca="false">IF(VLOOKUP(S3641,'DD-Lookup'!$J$6:$L$50,3,FALSE())="Monthly",(YEAR(AC3641)-YEAR(AB3641))*12+MONTH(AC3641)-MONTH(AB3641)+1,(AC3641-AB3641+1))</f>
        <v>151</v>
      </c>
      <c r="F3641" s="220" t="n">
        <f aca="false">E3641*SUM(P3641:Q3641)</f>
        <v>755000</v>
      </c>
      <c r="G3641" s="196" t="n">
        <v>1248560</v>
      </c>
      <c r="H3641" s="197" t="n">
        <v>37026.4332060185</v>
      </c>
      <c r="I3641" s="0" t="s">
        <v>625</v>
      </c>
      <c r="M3641" s="0" t="s">
        <v>927</v>
      </c>
      <c r="N3641" s="0" t="s">
        <v>1341</v>
      </c>
      <c r="O3641" s="0" t="s">
        <v>1442</v>
      </c>
      <c r="Q3641" s="198" t="n">
        <v>5000</v>
      </c>
      <c r="S3641" s="0" t="s">
        <v>1343</v>
      </c>
      <c r="T3641" s="0" t="s">
        <v>772</v>
      </c>
      <c r="U3641" s="200" t="n">
        <v>4.935</v>
      </c>
      <c r="V3641" s="0" t="s">
        <v>3222</v>
      </c>
      <c r="W3641" s="0" t="s">
        <v>1345</v>
      </c>
      <c r="X3641" s="0" t="s">
        <v>1346</v>
      </c>
      <c r="Y3641" s="0" t="s">
        <v>893</v>
      </c>
      <c r="Z3641" s="0" t="s">
        <v>573</v>
      </c>
      <c r="AA3641" s="0" t="s">
        <v>3276</v>
      </c>
      <c r="AB3641" s="197" t="n">
        <v>37196</v>
      </c>
      <c r="AC3641" s="197" t="n">
        <v>37346</v>
      </c>
      <c r="AD3641" s="0" t="n">
        <f aca="false">(AC3641-AB3641+1)*SUM(P3641:Q3641)</f>
        <v>755000</v>
      </c>
    </row>
    <row r="3642" customFormat="false" ht="12.75" hidden="false" customHeight="false" outlineLevel="0" collapsed="false">
      <c r="A3642" s="191" t="str">
        <f aca="false">B3642&amp;" "&amp;C3642&amp;" "&amp;D3642</f>
        <v>US Power Physical</v>
      </c>
      <c r="B3642" s="191" t="str">
        <f aca="false">IF((LEFT(N3642,2)="US"),"US","")</f>
        <v>US</v>
      </c>
      <c r="C3642" s="191" t="str">
        <f aca="false">M3642</f>
        <v>Power</v>
      </c>
      <c r="D3642" s="191" t="str">
        <f aca="false">IF(ISNUMBER(FIND("Phy",N3642))=TRUE(),"Physical","Financial")</f>
        <v>Physical</v>
      </c>
      <c r="E3642" s="191" t="n">
        <f aca="false">IF(VLOOKUP(S3642,'DD-Lookup'!$J$6:$L$50,3,FALSE())="Monthly",(YEAR(AC3642)-YEAR(AB3642))*12+MONTH(AC3642)-MONTH(AB3642)+1,(AC3642-AB3642+1))</f>
        <v>2</v>
      </c>
      <c r="F3642" s="220" t="n">
        <f aca="false">E3642*SUM(P3642:Q3642)</f>
        <v>100</v>
      </c>
      <c r="G3642" s="196" t="n">
        <v>1248561</v>
      </c>
      <c r="H3642" s="197" t="n">
        <v>37026.4332060185</v>
      </c>
      <c r="I3642" s="0" t="s">
        <v>1245</v>
      </c>
      <c r="M3642" s="0" t="s">
        <v>72</v>
      </c>
      <c r="N3642" s="0" t="s">
        <v>1190</v>
      </c>
      <c r="O3642" s="0" t="s">
        <v>3277</v>
      </c>
      <c r="Q3642" s="198" t="n">
        <v>50</v>
      </c>
      <c r="S3642" s="0" t="s">
        <v>781</v>
      </c>
      <c r="T3642" s="0" t="s">
        <v>772</v>
      </c>
      <c r="U3642" s="200" t="n">
        <v>50</v>
      </c>
      <c r="V3642" s="0" t="s">
        <v>1560</v>
      </c>
      <c r="W3642" s="0" t="s">
        <v>1284</v>
      </c>
      <c r="X3642" s="0" t="s">
        <v>1285</v>
      </c>
      <c r="Y3642" s="0" t="s">
        <v>1167</v>
      </c>
      <c r="Z3642" s="0" t="s">
        <v>628</v>
      </c>
      <c r="AA3642" s="0" t="n">
        <v>611407.1</v>
      </c>
      <c r="AB3642" s="197" t="n">
        <v>37028.875</v>
      </c>
      <c r="AC3642" s="197" t="n">
        <v>37029.875</v>
      </c>
    </row>
    <row r="3643" customFormat="false" ht="12.75" hidden="false" customHeight="false" outlineLevel="0" collapsed="false">
      <c r="A3643" s="191" t="str">
        <f aca="false">B3643&amp;" "&amp;C3643&amp;" "&amp;D3643</f>
        <v>US Crude Financial</v>
      </c>
      <c r="B3643" s="191" t="str">
        <f aca="false">IF((LEFT(N3643,2)="US"),"US","")</f>
        <v>US</v>
      </c>
      <c r="C3643" s="191" t="str">
        <f aca="false">M3643</f>
        <v>Crude</v>
      </c>
      <c r="D3643" s="191" t="str">
        <f aca="false">IF(ISNUMBER(FIND("Phy",N3643))=TRUE(),"Physical","Financial")</f>
        <v>Financial</v>
      </c>
      <c r="E3643" s="191" t="n">
        <f aca="false">IF(VLOOKUP(S3643,'DD-Lookup'!$J$6:$L$50,3,FALSE())="Monthly",(YEAR(AC3643)-YEAR(AB3643))*12+MONTH(AC3643)-MONTH(AB3643)+1,(AC3643-AB3643+1))</f>
        <v>1</v>
      </c>
      <c r="F3643" s="220" t="n">
        <f aca="false">E3643*SUM(P3643:Q3643)</f>
        <v>50000</v>
      </c>
      <c r="G3643" s="196" t="n">
        <v>1248562</v>
      </c>
      <c r="H3643" s="197" t="n">
        <v>37026.4332291667</v>
      </c>
      <c r="I3643" s="0" t="s">
        <v>1137</v>
      </c>
      <c r="M3643" s="0" t="s">
        <v>60</v>
      </c>
      <c r="N3643" s="0" t="s">
        <v>1138</v>
      </c>
      <c r="O3643" s="0" t="s">
        <v>1139</v>
      </c>
      <c r="Q3643" s="198" t="n">
        <v>50000</v>
      </c>
      <c r="S3643" s="0" t="s">
        <v>1140</v>
      </c>
      <c r="T3643" s="0" t="s">
        <v>772</v>
      </c>
      <c r="U3643" s="200" t="n">
        <v>28.8</v>
      </c>
      <c r="V3643" s="0" t="s">
        <v>2367</v>
      </c>
      <c r="W3643" s="0" t="s">
        <v>1142</v>
      </c>
      <c r="X3643" s="0" t="s">
        <v>1143</v>
      </c>
      <c r="Y3643" s="0" t="s">
        <v>893</v>
      </c>
      <c r="Z3643" s="0" t="s">
        <v>573</v>
      </c>
      <c r="AA3643" s="0" t="s">
        <v>3278</v>
      </c>
      <c r="AB3643" s="197" t="n">
        <v>37043</v>
      </c>
      <c r="AC3643" s="197" t="n">
        <v>37072</v>
      </c>
    </row>
    <row r="3644" customFormat="false" ht="12.75" hidden="false" customHeight="false" outlineLevel="0" collapsed="false">
      <c r="A3644" s="191" t="str">
        <f aca="false">B3644&amp;" "&amp;C3644&amp;" "&amp;D3644</f>
        <v>US Natural Gas Financial</v>
      </c>
      <c r="B3644" s="191" t="str">
        <f aca="false">IF((LEFT(N3644,2)="US"),"US","")</f>
        <v>US</v>
      </c>
      <c r="C3644" s="191" t="str">
        <f aca="false">M3644</f>
        <v>Natural Gas</v>
      </c>
      <c r="D3644" s="191" t="str">
        <f aca="false">IF(ISNUMBER(FIND("Phy",N3644))=TRUE(),"Physical","Financial")</f>
        <v>Financial</v>
      </c>
      <c r="E3644" s="191" t="n">
        <f aca="false">IF(VLOOKUP(S3644,'DD-Lookup'!$J$6:$L$50,3,FALSE())="Monthly",(YEAR(AC3644)-YEAR(AB3644))*12+MONTH(AC3644)-MONTH(AB3644)+1,(AC3644-AB3644+1))</f>
        <v>31</v>
      </c>
      <c r="F3644" s="220" t="n">
        <f aca="false">E3644*SUM(P3644:Q3644)</f>
        <v>77500</v>
      </c>
      <c r="G3644" s="196" t="n">
        <v>1248563</v>
      </c>
      <c r="H3644" s="197" t="n">
        <v>37026.4333101852</v>
      </c>
      <c r="I3644" s="0" t="s">
        <v>1289</v>
      </c>
      <c r="M3644" s="0" t="s">
        <v>927</v>
      </c>
      <c r="N3644" s="0" t="s">
        <v>1341</v>
      </c>
      <c r="O3644" s="0" t="s">
        <v>1365</v>
      </c>
      <c r="Q3644" s="198" t="n">
        <v>2500</v>
      </c>
      <c r="S3644" s="0" t="s">
        <v>1343</v>
      </c>
      <c r="T3644" s="0" t="s">
        <v>772</v>
      </c>
      <c r="U3644" s="200" t="n">
        <v>4.6625</v>
      </c>
      <c r="V3644" s="0" t="s">
        <v>3279</v>
      </c>
      <c r="W3644" s="0" t="s">
        <v>1345</v>
      </c>
      <c r="X3644" s="0" t="s">
        <v>1346</v>
      </c>
      <c r="Y3644" s="0" t="s">
        <v>893</v>
      </c>
      <c r="Z3644" s="0" t="s">
        <v>573</v>
      </c>
      <c r="AA3644" s="0" t="s">
        <v>3280</v>
      </c>
      <c r="AB3644" s="197" t="n">
        <v>37104.875</v>
      </c>
      <c r="AC3644" s="197" t="n">
        <v>37134.875</v>
      </c>
      <c r="AD3644" s="0" t="n">
        <f aca="false">(AC3644-AB3644+1)*SUM(P3644:Q3644)</f>
        <v>77500</v>
      </c>
    </row>
    <row r="3645" customFormat="false" ht="12.75" hidden="false" customHeight="false" outlineLevel="0" collapsed="false">
      <c r="A3645" s="191" t="str">
        <f aca="false">B3645&amp;" "&amp;C3645&amp;" "&amp;D3645</f>
        <v> Metals Financial</v>
      </c>
      <c r="B3645" s="191" t="str">
        <f aca="false">IF((LEFT(N3645,2)="US"),"US","")</f>
        <v/>
      </c>
      <c r="C3645" s="191" t="str">
        <f aca="false">M3645</f>
        <v>Metals</v>
      </c>
      <c r="D3645" s="191" t="str">
        <f aca="false">IF(ISNUMBER(FIND("Phy",N3645))=TRUE(),"Physical","Financial")</f>
        <v>Financial</v>
      </c>
      <c r="E3645" s="191" t="n">
        <f aca="false">IF(VLOOKUP(S3645,'DD-Lookup'!$J$6:$L$50,3,FALSE())="Monthly",(YEAR(AC3645)-YEAR(AB3645))*12+MONTH(AC3645)-MONTH(AB3645)+1,(AC3645-AB3645+1))</f>
        <v>1</v>
      </c>
      <c r="F3645" s="220" t="n">
        <f aca="false">E3645*SUM(P3645:Q3645)</f>
        <v>8</v>
      </c>
      <c r="G3645" s="196" t="n">
        <v>1248567</v>
      </c>
      <c r="H3645" s="197" t="n">
        <v>37026.4333564815</v>
      </c>
      <c r="I3645" s="0" t="s">
        <v>1014</v>
      </c>
      <c r="M3645" s="0" t="s">
        <v>768</v>
      </c>
      <c r="N3645" s="0" t="s">
        <v>870</v>
      </c>
      <c r="O3645" s="0" t="s">
        <v>871</v>
      </c>
      <c r="Q3645" s="198" t="n">
        <v>8</v>
      </c>
      <c r="S3645" s="0" t="s">
        <v>771</v>
      </c>
      <c r="T3645" s="0" t="s">
        <v>772</v>
      </c>
      <c r="U3645" s="200" t="n">
        <v>1511</v>
      </c>
      <c r="V3645" s="0" t="s">
        <v>1015</v>
      </c>
      <c r="W3645" s="0" t="s">
        <v>820</v>
      </c>
      <c r="X3645" s="0" t="s">
        <v>775</v>
      </c>
      <c r="Y3645" s="0" t="s">
        <v>776</v>
      </c>
      <c r="Z3645" s="0" t="s">
        <v>777</v>
      </c>
      <c r="AA3645" s="0" t="n">
        <v>2130194</v>
      </c>
    </row>
    <row r="3646" customFormat="false" ht="12.75" hidden="false" customHeight="false" outlineLevel="0" collapsed="false">
      <c r="A3646" s="191" t="str">
        <f aca="false">B3646&amp;" "&amp;C3646&amp;" "&amp;D3646</f>
        <v>US Weather Financial</v>
      </c>
      <c r="B3646" s="191" t="str">
        <f aca="false">IF((LEFT(N3646,2)="US"),"US","")</f>
        <v>US</v>
      </c>
      <c r="C3646" s="191" t="str">
        <f aca="false">M3646</f>
        <v>Weather</v>
      </c>
      <c r="D3646" s="191" t="str">
        <f aca="false">IF(ISNUMBER(FIND("Phy",N3646))=TRUE(),"Physical","Financial")</f>
        <v>Financial</v>
      </c>
      <c r="E3646" s="191" t="n">
        <f aca="false">IF(VLOOKUP(S3646,'DD-Lookup'!$J$6:$L$50,3,FALSE())="Monthly",(YEAR(AC3646)-YEAR(AB3646))*12+MONTH(AC3646)-MONTH(AB3646)+1,(AC3646-AB3646+1))</f>
        <v>31</v>
      </c>
      <c r="F3646" s="220" t="n">
        <f aca="false">E3646*SUM(P3646:Q3646)</f>
        <v>93</v>
      </c>
      <c r="G3646" s="196" t="n">
        <v>1248569</v>
      </c>
      <c r="H3646" s="197" t="n">
        <v>37026.4334490741</v>
      </c>
      <c r="I3646" s="0" t="s">
        <v>3281</v>
      </c>
      <c r="M3646" s="0" t="s">
        <v>3282</v>
      </c>
      <c r="N3646" s="0" t="s">
        <v>3283</v>
      </c>
      <c r="O3646" s="0" t="s">
        <v>3284</v>
      </c>
      <c r="P3646" s="198" t="n">
        <v>3</v>
      </c>
      <c r="S3646" s="0" t="s">
        <v>3285</v>
      </c>
      <c r="T3646" s="0" t="s">
        <v>772</v>
      </c>
      <c r="U3646" s="200" t="n">
        <v>145</v>
      </c>
      <c r="V3646" s="0" t="s">
        <v>3286</v>
      </c>
      <c r="W3646" s="0" t="s">
        <v>3287</v>
      </c>
      <c r="X3646" s="0" t="s">
        <v>3288</v>
      </c>
      <c r="Y3646" s="0" t="s">
        <v>3282</v>
      </c>
      <c r="Z3646" s="0" t="s">
        <v>573</v>
      </c>
      <c r="AA3646" s="0" t="n">
        <v>1248569</v>
      </c>
      <c r="AB3646" s="197" t="n">
        <v>37012.9159722222</v>
      </c>
      <c r="AC3646" s="197" t="n">
        <v>37042.9159722222</v>
      </c>
    </row>
    <row r="3647" customFormat="false" ht="12.75" hidden="false" customHeight="false" outlineLevel="0" collapsed="false">
      <c r="A3647" s="191" t="str">
        <f aca="false">B3647&amp;" "&amp;C3647&amp;" "&amp;D3647</f>
        <v> Oil Products Financial</v>
      </c>
      <c r="B3647" s="191" t="str">
        <f aca="false">IF((LEFT(N3647,2)="US"),"US","")</f>
        <v/>
      </c>
      <c r="C3647" s="191" t="str">
        <f aca="false">M3647</f>
        <v>Oil Products</v>
      </c>
      <c r="D3647" s="191" t="str">
        <f aca="false">IF(ISNUMBER(FIND("Phy",N3647))=TRUE(),"Physical","Financial")</f>
        <v>Financial</v>
      </c>
      <c r="E3647" s="191" t="n">
        <f aca="false">IF(VLOOKUP(S3647,'DD-Lookup'!$J$6:$L$50,3,FALSE())="Monthly",(YEAR(AC3647)-YEAR(AB3647))*12+MONTH(AC3647)-MONTH(AB3647)+1,(AC3647-AB3647+1))</f>
        <v>3</v>
      </c>
      <c r="F3647" s="220" t="n">
        <f aca="false">E3647*SUM(P3647:Q3647)</f>
        <v>15000</v>
      </c>
      <c r="G3647" s="196" t="n">
        <v>1248572</v>
      </c>
      <c r="H3647" s="197" t="n">
        <v>37026.4335532407</v>
      </c>
      <c r="I3647" s="0" t="s">
        <v>885</v>
      </c>
      <c r="M3647" s="0" t="s">
        <v>886</v>
      </c>
      <c r="N3647" s="0" t="s">
        <v>3181</v>
      </c>
      <c r="O3647" s="0" t="s">
        <v>3182</v>
      </c>
      <c r="Q3647" s="198" t="n">
        <v>5000</v>
      </c>
      <c r="S3647" s="0" t="s">
        <v>1140</v>
      </c>
      <c r="T3647" s="0" t="s">
        <v>772</v>
      </c>
      <c r="U3647" s="200" t="n">
        <v>3.89</v>
      </c>
      <c r="V3647" s="0" t="s">
        <v>1093</v>
      </c>
      <c r="W3647" s="0" t="s">
        <v>1176</v>
      </c>
      <c r="X3647" s="0" t="s">
        <v>1177</v>
      </c>
      <c r="Y3647" s="0" t="s">
        <v>893</v>
      </c>
      <c r="Z3647" s="0" t="s">
        <v>1033</v>
      </c>
      <c r="AA3647" s="0" t="s">
        <v>3289</v>
      </c>
      <c r="AB3647" s="197" t="n">
        <v>37073</v>
      </c>
      <c r="AC3647" s="197" t="n">
        <v>37164</v>
      </c>
    </row>
    <row r="3648" customFormat="false" ht="12.75" hidden="false" customHeight="false" outlineLevel="0" collapsed="false">
      <c r="A3648" s="191" t="str">
        <f aca="false">B3648&amp;" "&amp;C3648&amp;" "&amp;D3648</f>
        <v>US Oil Products Financial</v>
      </c>
      <c r="B3648" s="191" t="str">
        <f aca="false">IF((LEFT(N3648,2)="US"),"US","")</f>
        <v>US</v>
      </c>
      <c r="C3648" s="191" t="str">
        <f aca="false">M3648</f>
        <v>Oil Products</v>
      </c>
      <c r="D3648" s="191" t="str">
        <f aca="false">IF(ISNUMBER(FIND("Phy",N3648))=TRUE(),"Physical","Financial")</f>
        <v>Financial</v>
      </c>
      <c r="E3648" s="191" t="n">
        <f aca="false">IF(VLOOKUP(S3648,'DD-Lookup'!$J$6:$L$50,3,FALSE())="Monthly",(YEAR(AC3648)-YEAR(AB3648))*12+MONTH(AC3648)-MONTH(AB3648)+1,(AC3648-AB3648+1))</f>
        <v>1</v>
      </c>
      <c r="F3648" s="220" t="n">
        <f aca="false">E3648*SUM(P3648:Q3648)</f>
        <v>15000</v>
      </c>
      <c r="G3648" s="196" t="n">
        <v>1248574</v>
      </c>
      <c r="H3648" s="197" t="n">
        <v>37026.4336574074</v>
      </c>
      <c r="I3648" s="0" t="s">
        <v>1137</v>
      </c>
      <c r="M3648" s="0" t="s">
        <v>886</v>
      </c>
      <c r="N3648" s="0" t="s">
        <v>2690</v>
      </c>
      <c r="O3648" s="0" t="s">
        <v>2691</v>
      </c>
      <c r="Q3648" s="198" t="n">
        <v>15000</v>
      </c>
      <c r="S3648" s="0" t="s">
        <v>2603</v>
      </c>
      <c r="T3648" s="0" t="s">
        <v>772</v>
      </c>
      <c r="U3648" s="200" t="n">
        <v>99.45</v>
      </c>
      <c r="V3648" s="0" t="s">
        <v>2367</v>
      </c>
      <c r="W3648" s="0" t="s">
        <v>2692</v>
      </c>
      <c r="X3648" s="0" t="s">
        <v>2693</v>
      </c>
      <c r="Y3648" s="0" t="s">
        <v>893</v>
      </c>
      <c r="Z3648" s="0" t="s">
        <v>573</v>
      </c>
      <c r="AA3648" s="0" t="s">
        <v>3290</v>
      </c>
      <c r="AB3648" s="197" t="n">
        <v>37043.875</v>
      </c>
      <c r="AC3648" s="197" t="n">
        <v>37072.875</v>
      </c>
      <c r="AE3648" s="121" t="n">
        <f aca="false">IF(S3648="Gallon",F3648/42,F3648)</f>
        <v>357.142857142857</v>
      </c>
    </row>
    <row r="3649" customFormat="false" ht="12.75" hidden="false" customHeight="false" outlineLevel="0" collapsed="false">
      <c r="A3649" s="191" t="str">
        <f aca="false">B3649&amp;" "&amp;C3649&amp;" "&amp;D3649</f>
        <v>US Natural Gas Financial</v>
      </c>
      <c r="B3649" s="191" t="str">
        <f aca="false">IF((LEFT(N3649,2)="US"),"US","")</f>
        <v>US</v>
      </c>
      <c r="C3649" s="191" t="str">
        <f aca="false">M3649</f>
        <v>Natural Gas</v>
      </c>
      <c r="D3649" s="191" t="str">
        <f aca="false">IF(ISNUMBER(FIND("Phy",N3649))=TRUE(),"Physical","Financial")</f>
        <v>Financial</v>
      </c>
      <c r="E3649" s="191" t="n">
        <f aca="false">IF(VLOOKUP(S3649,'DD-Lookup'!$J$6:$L$50,3,FALSE())="Monthly",(YEAR(AC3649)-YEAR(AB3649))*12+MONTH(AC3649)-MONTH(AB3649)+1,(AC3649-AB3649+1))</f>
        <v>16</v>
      </c>
      <c r="F3649" s="220" t="n">
        <f aca="false">E3649*SUM(P3649:Q3649)</f>
        <v>240000</v>
      </c>
      <c r="G3649" s="196" t="n">
        <v>1248575</v>
      </c>
      <c r="H3649" s="197" t="n">
        <v>37026.4338773148</v>
      </c>
      <c r="I3649" s="0" t="s">
        <v>1383</v>
      </c>
      <c r="M3649" s="0" t="s">
        <v>927</v>
      </c>
      <c r="N3649" s="0" t="s">
        <v>1341</v>
      </c>
      <c r="O3649" s="0" t="s">
        <v>1518</v>
      </c>
      <c r="P3649" s="198" t="n">
        <v>15000</v>
      </c>
      <c r="S3649" s="0" t="s">
        <v>1343</v>
      </c>
      <c r="T3649" s="0" t="s">
        <v>772</v>
      </c>
      <c r="U3649" s="200" t="n">
        <v>4.47</v>
      </c>
      <c r="V3649" s="0" t="s">
        <v>1882</v>
      </c>
      <c r="W3649" s="0" t="s">
        <v>1520</v>
      </c>
      <c r="X3649" s="0" t="s">
        <v>1521</v>
      </c>
      <c r="Y3649" s="0" t="s">
        <v>893</v>
      </c>
      <c r="Z3649" s="0" t="s">
        <v>573</v>
      </c>
      <c r="AA3649" s="0" t="s">
        <v>3291</v>
      </c>
      <c r="AB3649" s="197" t="n">
        <v>37027.875</v>
      </c>
      <c r="AC3649" s="197" t="n">
        <v>37042.875</v>
      </c>
      <c r="AD3649" s="0" t="n">
        <f aca="false">(AC3649-AB3649+1)*SUM(P3649:Q3649)</f>
        <v>240000</v>
      </c>
    </row>
    <row r="3650" customFormat="false" ht="12.75" hidden="false" customHeight="false" outlineLevel="0" collapsed="false">
      <c r="A3650" s="191" t="str">
        <f aca="false">B3650&amp;" "&amp;C3650&amp;" "&amp;D3650</f>
        <v>US Natural Gas Financial</v>
      </c>
      <c r="B3650" s="191" t="str">
        <f aca="false">IF((LEFT(N3650,2)="US"),"US","")</f>
        <v>US</v>
      </c>
      <c r="C3650" s="191" t="str">
        <f aca="false">M3650</f>
        <v>Natural Gas</v>
      </c>
      <c r="D3650" s="191" t="str">
        <f aca="false">IF(ISNUMBER(FIND("Phy",N3650))=TRUE(),"Physical","Financial")</f>
        <v>Financial</v>
      </c>
      <c r="E3650" s="191" t="n">
        <f aca="false">IF(VLOOKUP(S3650,'DD-Lookup'!$J$6:$L$50,3,FALSE())="Monthly",(YEAR(AC3650)-YEAR(AB3650))*12+MONTH(AC3650)-MONTH(AB3650)+1,(AC3650-AB3650+1))</f>
        <v>153</v>
      </c>
      <c r="F3650" s="220" t="n">
        <f aca="false">E3650*SUM(P3650:Q3650)</f>
        <v>765000</v>
      </c>
      <c r="G3650" s="196" t="n">
        <v>1248577</v>
      </c>
      <c r="H3650" s="197" t="n">
        <v>37026.4340393519</v>
      </c>
      <c r="I3650" s="0" t="s">
        <v>1420</v>
      </c>
      <c r="M3650" s="0" t="s">
        <v>927</v>
      </c>
      <c r="N3650" s="0" t="s">
        <v>1341</v>
      </c>
      <c r="O3650" s="0" t="s">
        <v>1526</v>
      </c>
      <c r="P3650" s="198" t="n">
        <v>5000</v>
      </c>
      <c r="S3650" s="0" t="s">
        <v>1343</v>
      </c>
      <c r="T3650" s="0" t="s">
        <v>772</v>
      </c>
      <c r="U3650" s="200" t="n">
        <v>4.63</v>
      </c>
      <c r="V3650" s="0" t="s">
        <v>2659</v>
      </c>
      <c r="W3650" s="0" t="s">
        <v>1345</v>
      </c>
      <c r="X3650" s="0" t="s">
        <v>1346</v>
      </c>
      <c r="Y3650" s="0" t="s">
        <v>893</v>
      </c>
      <c r="Z3650" s="0" t="s">
        <v>573</v>
      </c>
      <c r="AA3650" s="0" t="s">
        <v>3292</v>
      </c>
      <c r="AB3650" s="197" t="n">
        <v>37043</v>
      </c>
      <c r="AC3650" s="197" t="n">
        <v>37195</v>
      </c>
      <c r="AD3650" s="0" t="n">
        <f aca="false">(AC3650-AB3650+1)*SUM(P3650:Q3650)</f>
        <v>765000</v>
      </c>
    </row>
    <row r="3651" customFormat="false" ht="12.75" hidden="false" customHeight="false" outlineLevel="0" collapsed="false">
      <c r="A3651" s="191" t="str">
        <f aca="false">B3651&amp;" "&amp;C3651&amp;" "&amp;D3651</f>
        <v> Metals Financial</v>
      </c>
      <c r="B3651" s="191" t="str">
        <f aca="false">IF((LEFT(N3651,2)="US"),"US","")</f>
        <v/>
      </c>
      <c r="C3651" s="191" t="str">
        <f aca="false">M3651</f>
        <v>Metals</v>
      </c>
      <c r="D3651" s="191" t="str">
        <f aca="false">IF(ISNUMBER(FIND("Phy",N3651))=TRUE(),"Physical","Financial")</f>
        <v>Financial</v>
      </c>
      <c r="E3651" s="191" t="n">
        <f aca="false">IF(VLOOKUP(S3651,'DD-Lookup'!$J$6:$L$50,3,FALSE())="Monthly",(YEAR(AC3651)-YEAR(AB3651))*12+MONTH(AC3651)-MONTH(AB3651)+1,(AC3651-AB3651+1))</f>
        <v>1</v>
      </c>
      <c r="F3651" s="220" t="n">
        <f aca="false">E3651*SUM(P3651:Q3651)</f>
        <v>4</v>
      </c>
      <c r="G3651" s="196" t="n">
        <v>1248579</v>
      </c>
      <c r="H3651" s="197" t="n">
        <v>37026.4341319444</v>
      </c>
      <c r="I3651" s="0" t="s">
        <v>879</v>
      </c>
      <c r="M3651" s="0" t="s">
        <v>768</v>
      </c>
      <c r="N3651" s="0" t="s">
        <v>906</v>
      </c>
      <c r="O3651" s="0" t="s">
        <v>907</v>
      </c>
      <c r="P3651" s="198" t="n">
        <v>4</v>
      </c>
      <c r="S3651" s="0" t="s">
        <v>908</v>
      </c>
      <c r="T3651" s="0" t="s">
        <v>772</v>
      </c>
      <c r="U3651" s="200" t="n">
        <v>7280</v>
      </c>
      <c r="V3651" s="0" t="s">
        <v>1169</v>
      </c>
      <c r="W3651" s="0" t="s">
        <v>910</v>
      </c>
      <c r="X3651" s="0" t="s">
        <v>775</v>
      </c>
      <c r="Y3651" s="0" t="s">
        <v>776</v>
      </c>
      <c r="Z3651" s="0" t="s">
        <v>777</v>
      </c>
      <c r="AA3651" s="0" t="n">
        <v>2130204</v>
      </c>
    </row>
    <row r="3652" customFormat="false" ht="12.75" hidden="false" customHeight="false" outlineLevel="0" collapsed="false">
      <c r="A3652" s="191" t="str">
        <f aca="false">B3652&amp;" "&amp;C3652&amp;" "&amp;D3652</f>
        <v> Natural Gas Physical</v>
      </c>
      <c r="B3652" s="191" t="str">
        <f aca="false">IF((LEFT(N3652,2)="US"),"US","")</f>
        <v/>
      </c>
      <c r="C3652" s="191" t="str">
        <f aca="false">M3652</f>
        <v>Natural Gas</v>
      </c>
      <c r="D3652" s="191" t="str">
        <f aca="false">IF(ISNUMBER(FIND("Phy",N3652))=TRUE(),"Physical","Financial")</f>
        <v>Physical</v>
      </c>
      <c r="E3652" s="191" t="n">
        <f aca="false">IF(VLOOKUP(S3652,'DD-Lookup'!$J$6:$L$50,3,FALSE())="Monthly",(YEAR(AC3652)-YEAR(AB3652))*12+MONTH(AC3652)-MONTH(AB3652)+1,(AC3652-AB3652+1))</f>
        <v>1</v>
      </c>
      <c r="F3652" s="220" t="n">
        <f aca="false">E3652*SUM(P3652:Q3652)</f>
        <v>10000</v>
      </c>
      <c r="G3652" s="196" t="n">
        <v>1248580</v>
      </c>
      <c r="H3652" s="197" t="n">
        <v>37026.4341782407</v>
      </c>
      <c r="I3652" s="0" t="s">
        <v>1523</v>
      </c>
      <c r="M3652" s="0" t="s">
        <v>927</v>
      </c>
      <c r="N3652" s="0" t="s">
        <v>1719</v>
      </c>
      <c r="O3652" s="0" t="s">
        <v>1720</v>
      </c>
      <c r="P3652" s="198" t="n">
        <v>10000</v>
      </c>
      <c r="S3652" s="0" t="s">
        <v>327</v>
      </c>
      <c r="T3652" s="0" t="s">
        <v>1721</v>
      </c>
      <c r="U3652" s="200" t="n">
        <v>6.055</v>
      </c>
      <c r="V3652" s="0" t="s">
        <v>3180</v>
      </c>
      <c r="W3652" s="0" t="s">
        <v>1723</v>
      </c>
      <c r="X3652" s="0" t="s">
        <v>1724</v>
      </c>
      <c r="Y3652" s="0" t="s">
        <v>1376</v>
      </c>
      <c r="Z3652" s="0" t="s">
        <v>646</v>
      </c>
      <c r="AA3652" s="0" t="n">
        <v>790700</v>
      </c>
      <c r="AB3652" s="197" t="n">
        <v>37026.875</v>
      </c>
      <c r="AC3652" s="197" t="n">
        <v>37026.875</v>
      </c>
    </row>
    <row r="3653" customFormat="false" ht="12.75" hidden="false" customHeight="false" outlineLevel="0" collapsed="false">
      <c r="A3653" s="191" t="str">
        <f aca="false">B3653&amp;" "&amp;C3653&amp;" "&amp;D3653</f>
        <v>US Natural Gas Financial</v>
      </c>
      <c r="B3653" s="191" t="str">
        <f aca="false">IF((LEFT(N3653,2)="US"),"US","")</f>
        <v>US</v>
      </c>
      <c r="C3653" s="191" t="str">
        <f aca="false">M3653</f>
        <v>Natural Gas</v>
      </c>
      <c r="D3653" s="191" t="str">
        <f aca="false">IF(ISNUMBER(FIND("Phy",N3653))=TRUE(),"Physical","Financial")</f>
        <v>Financial</v>
      </c>
      <c r="E3653" s="191" t="n">
        <f aca="false">IF(VLOOKUP(S3653,'DD-Lookup'!$J$6:$L$50,3,FALSE())="Monthly",(YEAR(AC3653)-YEAR(AB3653))*12+MONTH(AC3653)-MONTH(AB3653)+1,(AC3653-AB3653+1))</f>
        <v>30</v>
      </c>
      <c r="F3653" s="220" t="n">
        <f aca="false">E3653*SUM(P3653:Q3653)</f>
        <v>300000</v>
      </c>
      <c r="G3653" s="196" t="n">
        <v>1248582</v>
      </c>
      <c r="H3653" s="197" t="n">
        <v>37026.4343865741</v>
      </c>
      <c r="I3653" s="0" t="s">
        <v>1492</v>
      </c>
      <c r="M3653" s="0" t="s">
        <v>927</v>
      </c>
      <c r="N3653" s="0" t="s">
        <v>1341</v>
      </c>
      <c r="O3653" s="0" t="s">
        <v>1342</v>
      </c>
      <c r="P3653" s="198" t="n">
        <v>10000</v>
      </c>
      <c r="S3653" s="0" t="s">
        <v>1343</v>
      </c>
      <c r="T3653" s="0" t="s">
        <v>772</v>
      </c>
      <c r="U3653" s="200" t="n">
        <v>4.53</v>
      </c>
      <c r="V3653" s="0" t="s">
        <v>2867</v>
      </c>
      <c r="W3653" s="0" t="s">
        <v>1345</v>
      </c>
      <c r="X3653" s="0" t="s">
        <v>1346</v>
      </c>
      <c r="Y3653" s="0" t="s">
        <v>893</v>
      </c>
      <c r="Z3653" s="0" t="s">
        <v>573</v>
      </c>
      <c r="AA3653" s="0" t="s">
        <v>3293</v>
      </c>
      <c r="AB3653" s="197" t="n">
        <v>37043.875</v>
      </c>
      <c r="AC3653" s="197" t="n">
        <v>37072.875</v>
      </c>
      <c r="AD3653" s="0" t="n">
        <f aca="false">(AC3653-AB3653+1)*SUM(P3653:Q3653)</f>
        <v>300000</v>
      </c>
    </row>
    <row r="3654" customFormat="false" ht="12.75" hidden="false" customHeight="false" outlineLevel="0" collapsed="false">
      <c r="A3654" s="191" t="str">
        <f aca="false">B3654&amp;" "&amp;C3654&amp;" "&amp;D3654</f>
        <v>US Natural Gas Financial</v>
      </c>
      <c r="B3654" s="191" t="str">
        <f aca="false">IF((LEFT(N3654,2)="US"),"US","")</f>
        <v>US</v>
      </c>
      <c r="C3654" s="191" t="str">
        <f aca="false">M3654</f>
        <v>Natural Gas</v>
      </c>
      <c r="D3654" s="191" t="str">
        <f aca="false">IF(ISNUMBER(FIND("Phy",N3654))=TRUE(),"Physical","Financial")</f>
        <v>Financial</v>
      </c>
      <c r="E3654" s="191" t="n">
        <f aca="false">IF(VLOOKUP(S3654,'DD-Lookup'!$J$6:$L$50,3,FALSE())="Monthly",(YEAR(AC3654)-YEAR(AB3654))*12+MONTH(AC3654)-MONTH(AB3654)+1,(AC3654-AB3654+1))</f>
        <v>30</v>
      </c>
      <c r="F3654" s="220" t="n">
        <f aca="false">E3654*SUM(P3654:Q3654)</f>
        <v>150000</v>
      </c>
      <c r="G3654" s="196" t="n">
        <v>1248583</v>
      </c>
      <c r="H3654" s="197" t="n">
        <v>37026.4345138889</v>
      </c>
      <c r="I3654" s="0" t="s">
        <v>1383</v>
      </c>
      <c r="M3654" s="0" t="s">
        <v>927</v>
      </c>
      <c r="N3654" s="0" t="s">
        <v>1341</v>
      </c>
      <c r="O3654" s="0" t="s">
        <v>1342</v>
      </c>
      <c r="P3654" s="198" t="n">
        <v>5000</v>
      </c>
      <c r="S3654" s="0" t="s">
        <v>1343</v>
      </c>
      <c r="T3654" s="0" t="s">
        <v>772</v>
      </c>
      <c r="U3654" s="200" t="n">
        <v>4.53</v>
      </c>
      <c r="V3654" s="0" t="s">
        <v>1466</v>
      </c>
      <c r="W3654" s="0" t="s">
        <v>1345</v>
      </c>
      <c r="X3654" s="0" t="s">
        <v>1346</v>
      </c>
      <c r="Y3654" s="0" t="s">
        <v>893</v>
      </c>
      <c r="Z3654" s="0" t="s">
        <v>573</v>
      </c>
      <c r="AA3654" s="0" t="s">
        <v>3294</v>
      </c>
      <c r="AB3654" s="197" t="n">
        <v>37043.875</v>
      </c>
      <c r="AC3654" s="197" t="n">
        <v>37072.875</v>
      </c>
      <c r="AD3654" s="0" t="n">
        <f aca="false">(AC3654-AB3654+1)*SUM(P3654:Q3654)</f>
        <v>150000</v>
      </c>
    </row>
    <row r="3655" customFormat="false" ht="12.75" hidden="false" customHeight="false" outlineLevel="0" collapsed="false">
      <c r="A3655" s="191" t="str">
        <f aca="false">B3655&amp;" "&amp;C3655&amp;" "&amp;D3655</f>
        <v>US Power Physical</v>
      </c>
      <c r="B3655" s="191" t="str">
        <f aca="false">IF((LEFT(N3655,2)="US"),"US","")</f>
        <v>US</v>
      </c>
      <c r="C3655" s="191" t="str">
        <f aca="false">M3655</f>
        <v>Power</v>
      </c>
      <c r="D3655" s="191" t="str">
        <f aca="false">IF(ISNUMBER(FIND("Phy",N3655))=TRUE(),"Physical","Financial")</f>
        <v>Physical</v>
      </c>
      <c r="E3655" s="191" t="n">
        <f aca="false">IF(VLOOKUP(S3655,'DD-Lookup'!$J$6:$L$50,3,FALSE())="Monthly",(YEAR(AC3655)-YEAR(AB3655))*12+MONTH(AC3655)-MONTH(AB3655)+1,(AC3655-AB3655+1))</f>
        <v>2</v>
      </c>
      <c r="F3655" s="220" t="n">
        <f aca="false">E3655*SUM(P3655:Q3655)</f>
        <v>100</v>
      </c>
      <c r="G3655" s="196" t="n">
        <v>1248584</v>
      </c>
      <c r="H3655" s="197" t="n">
        <v>37026.4345949074</v>
      </c>
      <c r="I3655" s="0" t="s">
        <v>1245</v>
      </c>
      <c r="M3655" s="0" t="s">
        <v>72</v>
      </c>
      <c r="N3655" s="0" t="s">
        <v>1190</v>
      </c>
      <c r="O3655" s="0" t="s">
        <v>1605</v>
      </c>
      <c r="P3655" s="198" t="n">
        <v>50</v>
      </c>
      <c r="S3655" s="0" t="s">
        <v>781</v>
      </c>
      <c r="T3655" s="0" t="s">
        <v>772</v>
      </c>
      <c r="U3655" s="200" t="n">
        <v>43.5</v>
      </c>
      <c r="V3655" s="0" t="s">
        <v>1560</v>
      </c>
      <c r="W3655" s="0" t="s">
        <v>1202</v>
      </c>
      <c r="X3655" s="0" t="s">
        <v>1203</v>
      </c>
      <c r="Y3655" s="0" t="s">
        <v>1167</v>
      </c>
      <c r="Z3655" s="0" t="s">
        <v>628</v>
      </c>
      <c r="AA3655" s="0" t="n">
        <v>611410.1</v>
      </c>
      <c r="AB3655" s="197" t="n">
        <v>37028.875</v>
      </c>
      <c r="AC3655" s="197" t="n">
        <v>37029.875</v>
      </c>
    </row>
    <row r="3656" customFormat="false" ht="12.75" hidden="false" customHeight="false" outlineLevel="0" collapsed="false">
      <c r="A3656" s="191" t="str">
        <f aca="false">B3656&amp;" "&amp;C3656&amp;" "&amp;D3656</f>
        <v>US Natural Gas Financial</v>
      </c>
      <c r="B3656" s="191" t="str">
        <f aca="false">IF((LEFT(N3656,2)="US"),"US","")</f>
        <v>US</v>
      </c>
      <c r="C3656" s="191" t="str">
        <f aca="false">M3656</f>
        <v>Natural Gas</v>
      </c>
      <c r="D3656" s="191" t="str">
        <f aca="false">IF(ISNUMBER(FIND("Phy",N3656))=TRUE(),"Physical","Financial")</f>
        <v>Financial</v>
      </c>
      <c r="E3656" s="191" t="n">
        <f aca="false">IF(VLOOKUP(S3656,'DD-Lookup'!$J$6:$L$50,3,FALSE())="Monthly",(YEAR(AC3656)-YEAR(AB3656))*12+MONTH(AC3656)-MONTH(AB3656)+1,(AC3656-AB3656+1))</f>
        <v>31</v>
      </c>
      <c r="F3656" s="220" t="n">
        <f aca="false">E3656*SUM(P3656:Q3656)</f>
        <v>155000</v>
      </c>
      <c r="G3656" s="196" t="n">
        <v>1248585</v>
      </c>
      <c r="H3656" s="197" t="n">
        <v>37026.4346296296</v>
      </c>
      <c r="I3656" s="0" t="s">
        <v>1414</v>
      </c>
      <c r="M3656" s="0" t="s">
        <v>927</v>
      </c>
      <c r="N3656" s="0" t="s">
        <v>1399</v>
      </c>
      <c r="O3656" s="0" t="s">
        <v>1980</v>
      </c>
      <c r="Q3656" s="198" t="n">
        <v>5000</v>
      </c>
      <c r="S3656" s="0" t="s">
        <v>1343</v>
      </c>
      <c r="T3656" s="0" t="s">
        <v>772</v>
      </c>
      <c r="U3656" s="200" t="n">
        <v>4.64</v>
      </c>
      <c r="V3656" s="0" t="s">
        <v>2129</v>
      </c>
      <c r="W3656" s="0" t="s">
        <v>1956</v>
      </c>
      <c r="X3656" s="0" t="s">
        <v>1957</v>
      </c>
      <c r="Y3656" s="0" t="s">
        <v>893</v>
      </c>
      <c r="Z3656" s="0" t="s">
        <v>573</v>
      </c>
      <c r="AA3656" s="0" t="s">
        <v>3295</v>
      </c>
      <c r="AB3656" s="197" t="n">
        <v>37165</v>
      </c>
      <c r="AC3656" s="197" t="n">
        <v>37195</v>
      </c>
      <c r="AD3656" s="0" t="n">
        <f aca="false">(AC3656-AB3656+1)*SUM(P3656:Q3656)</f>
        <v>155000</v>
      </c>
    </row>
    <row r="3657" customFormat="false" ht="12.75" hidden="false" customHeight="false" outlineLevel="0" collapsed="false">
      <c r="A3657" s="191" t="str">
        <f aca="false">B3657&amp;" "&amp;C3657&amp;" "&amp;D3657</f>
        <v>US Power Physical</v>
      </c>
      <c r="B3657" s="191" t="str">
        <f aca="false">IF((LEFT(N3657,2)="US"),"US","")</f>
        <v>US</v>
      </c>
      <c r="C3657" s="191" t="str">
        <f aca="false">M3657</f>
        <v>Power</v>
      </c>
      <c r="D3657" s="191" t="str">
        <f aca="false">IF(ISNUMBER(FIND("Phy",N3657))=TRUE(),"Physical","Financial")</f>
        <v>Physical</v>
      </c>
      <c r="E3657" s="191" t="n">
        <f aca="false">IF(VLOOKUP(S3657,'DD-Lookup'!$J$6:$L$50,3,FALSE())="Monthly",(YEAR(AC3657)-YEAR(AB3657))*12+MONTH(AC3657)-MONTH(AB3657)+1,(AC3657-AB3657+1))</f>
        <v>5</v>
      </c>
      <c r="F3657" s="220" t="n">
        <f aca="false">E3657*SUM(P3657:Q3657)</f>
        <v>250</v>
      </c>
      <c r="G3657" s="196" t="n">
        <v>1248587</v>
      </c>
      <c r="H3657" s="197" t="n">
        <v>37026.4346990741</v>
      </c>
      <c r="I3657" s="0" t="s">
        <v>625</v>
      </c>
      <c r="M3657" s="0" t="s">
        <v>72</v>
      </c>
      <c r="N3657" s="0" t="s">
        <v>1190</v>
      </c>
      <c r="O3657" s="0" t="s">
        <v>1963</v>
      </c>
      <c r="Q3657" s="198" t="n">
        <v>50</v>
      </c>
      <c r="S3657" s="0" t="s">
        <v>781</v>
      </c>
      <c r="T3657" s="0" t="s">
        <v>772</v>
      </c>
      <c r="U3657" s="200" t="n">
        <v>48.5</v>
      </c>
      <c r="V3657" s="0" t="s">
        <v>1247</v>
      </c>
      <c r="W3657" s="0" t="s">
        <v>1232</v>
      </c>
      <c r="X3657" s="0" t="s">
        <v>1233</v>
      </c>
      <c r="Y3657" s="0" t="s">
        <v>1167</v>
      </c>
      <c r="Z3657" s="0" t="s">
        <v>628</v>
      </c>
      <c r="AA3657" s="0" t="n">
        <v>611411.1</v>
      </c>
      <c r="AB3657" s="197" t="n">
        <v>37032.875</v>
      </c>
      <c r="AC3657" s="197" t="n">
        <v>37036.875</v>
      </c>
    </row>
    <row r="3658" customFormat="false" ht="12.75" hidden="false" customHeight="false" outlineLevel="0" collapsed="false">
      <c r="A3658" s="191" t="str">
        <f aca="false">B3658&amp;" "&amp;C3658&amp;" "&amp;D3658</f>
        <v>US Natural Gas Financial</v>
      </c>
      <c r="B3658" s="191" t="str">
        <f aca="false">IF((LEFT(N3658,2)="US"),"US","")</f>
        <v>US</v>
      </c>
      <c r="C3658" s="191" t="str">
        <f aca="false">M3658</f>
        <v>Natural Gas</v>
      </c>
      <c r="D3658" s="191" t="str">
        <f aca="false">IF(ISNUMBER(FIND("Phy",N3658))=TRUE(),"Physical","Financial")</f>
        <v>Financial</v>
      </c>
      <c r="E3658" s="191" t="n">
        <f aca="false">IF(VLOOKUP(S3658,'DD-Lookup'!$J$6:$L$50,3,FALSE())="Monthly",(YEAR(AC3658)-YEAR(AB3658))*12+MONTH(AC3658)-MONTH(AB3658)+1,(AC3658-AB3658+1))</f>
        <v>123</v>
      </c>
      <c r="F3658" s="220" t="n">
        <f aca="false">E3658*SUM(P3658:Q3658)</f>
        <v>615000</v>
      </c>
      <c r="G3658" s="196" t="n">
        <v>1248589</v>
      </c>
      <c r="H3658" s="197" t="n">
        <v>37026.4347222222</v>
      </c>
      <c r="I3658" s="0" t="s">
        <v>1383</v>
      </c>
      <c r="M3658" s="0" t="s">
        <v>927</v>
      </c>
      <c r="N3658" s="0" t="s">
        <v>1399</v>
      </c>
      <c r="O3658" s="0" t="s">
        <v>2699</v>
      </c>
      <c r="P3658" s="198" t="n">
        <v>5000</v>
      </c>
      <c r="S3658" s="0" t="s">
        <v>1343</v>
      </c>
      <c r="T3658" s="0" t="s">
        <v>772</v>
      </c>
      <c r="U3658" s="200" t="n">
        <v>-0.065</v>
      </c>
      <c r="V3658" s="0" t="s">
        <v>1780</v>
      </c>
      <c r="W3658" s="0" t="s">
        <v>1846</v>
      </c>
      <c r="X3658" s="0" t="s">
        <v>1847</v>
      </c>
      <c r="Y3658" s="0" t="s">
        <v>893</v>
      </c>
      <c r="Z3658" s="0" t="s">
        <v>573</v>
      </c>
      <c r="AA3658" s="0" t="s">
        <v>3296</v>
      </c>
      <c r="AB3658" s="197" t="n">
        <v>37073</v>
      </c>
      <c r="AC3658" s="197" t="n">
        <v>37195</v>
      </c>
      <c r="AD3658" s="0" t="n">
        <f aca="false">(AC3658-AB3658+1)*SUM(P3658:Q3658)</f>
        <v>615000</v>
      </c>
    </row>
    <row r="3659" customFormat="false" ht="12.75" hidden="false" customHeight="false" outlineLevel="0" collapsed="false">
      <c r="A3659" s="191" t="str">
        <f aca="false">B3659&amp;" "&amp;C3659&amp;" "&amp;D3659</f>
        <v>US Natural Gas Financial</v>
      </c>
      <c r="B3659" s="191" t="str">
        <f aca="false">IF((LEFT(N3659,2)="US"),"US","")</f>
        <v>US</v>
      </c>
      <c r="C3659" s="191" t="str">
        <f aca="false">M3659</f>
        <v>Natural Gas</v>
      </c>
      <c r="D3659" s="191" t="str">
        <f aca="false">IF(ISNUMBER(FIND("Phy",N3659))=TRUE(),"Physical","Financial")</f>
        <v>Financial</v>
      </c>
      <c r="E3659" s="191" t="n">
        <f aca="false">IF(VLOOKUP(S3659,'DD-Lookup'!$J$6:$L$50,3,FALSE())="Monthly",(YEAR(AC3659)-YEAR(AB3659))*12+MONTH(AC3659)-MONTH(AB3659)+1,(AC3659-AB3659+1))</f>
        <v>16</v>
      </c>
      <c r="F3659" s="220" t="n">
        <f aca="false">E3659*SUM(P3659:Q3659)</f>
        <v>80000</v>
      </c>
      <c r="G3659" s="196" t="n">
        <v>1248590</v>
      </c>
      <c r="H3659" s="197" t="n">
        <v>37026.4347569444</v>
      </c>
      <c r="I3659" s="0" t="s">
        <v>3247</v>
      </c>
      <c r="M3659" s="0" t="s">
        <v>927</v>
      </c>
      <c r="N3659" s="0" t="s">
        <v>1341</v>
      </c>
      <c r="O3659" s="0" t="s">
        <v>1518</v>
      </c>
      <c r="Q3659" s="198" t="n">
        <v>5000</v>
      </c>
      <c r="S3659" s="0" t="s">
        <v>1343</v>
      </c>
      <c r="T3659" s="0" t="s">
        <v>772</v>
      </c>
      <c r="U3659" s="200" t="n">
        <v>4.475</v>
      </c>
      <c r="V3659" s="0" t="s">
        <v>3248</v>
      </c>
      <c r="W3659" s="0" t="s">
        <v>1520</v>
      </c>
      <c r="X3659" s="0" t="s">
        <v>1521</v>
      </c>
      <c r="Y3659" s="0" t="s">
        <v>893</v>
      </c>
      <c r="Z3659" s="0" t="s">
        <v>573</v>
      </c>
      <c r="AA3659" s="0" t="s">
        <v>3297</v>
      </c>
      <c r="AB3659" s="197" t="n">
        <v>37027.875</v>
      </c>
      <c r="AC3659" s="197" t="n">
        <v>37042.875</v>
      </c>
      <c r="AD3659" s="0" t="n">
        <f aca="false">(AC3659-AB3659+1)*SUM(P3659:Q3659)</f>
        <v>80000</v>
      </c>
    </row>
    <row r="3660" customFormat="false" ht="12.75" hidden="false" customHeight="false" outlineLevel="0" collapsed="false">
      <c r="A3660" s="191" t="str">
        <f aca="false">B3660&amp;" "&amp;C3660&amp;" "&amp;D3660</f>
        <v>US Natural Gas Financial</v>
      </c>
      <c r="B3660" s="191" t="str">
        <f aca="false">IF((LEFT(N3660,2)="US"),"US","")</f>
        <v>US</v>
      </c>
      <c r="C3660" s="191" t="str">
        <f aca="false">M3660</f>
        <v>Natural Gas</v>
      </c>
      <c r="D3660" s="191" t="str">
        <f aca="false">IF(ISNUMBER(FIND("Phy",N3660))=TRUE(),"Physical","Financial")</f>
        <v>Financial</v>
      </c>
      <c r="E3660" s="191" t="n">
        <f aca="false">IF(VLOOKUP(S3660,'DD-Lookup'!$J$6:$L$50,3,FALSE())="Monthly",(YEAR(AC3660)-YEAR(AB3660))*12+MONTH(AC3660)-MONTH(AB3660)+1,(AC3660-AB3660+1))</f>
        <v>30</v>
      </c>
      <c r="F3660" s="220" t="n">
        <f aca="false">E3660*SUM(P3660:Q3660)</f>
        <v>150000</v>
      </c>
      <c r="G3660" s="196" t="n">
        <v>1248592</v>
      </c>
      <c r="H3660" s="197" t="n">
        <v>37026.4351967593</v>
      </c>
      <c r="I3660" s="0" t="s">
        <v>1228</v>
      </c>
      <c r="M3660" s="0" t="s">
        <v>927</v>
      </c>
      <c r="N3660" s="0" t="s">
        <v>1341</v>
      </c>
      <c r="O3660" s="0" t="s">
        <v>1342</v>
      </c>
      <c r="P3660" s="198" t="n">
        <v>5000</v>
      </c>
      <c r="S3660" s="0" t="s">
        <v>1343</v>
      </c>
      <c r="T3660" s="0" t="s">
        <v>772</v>
      </c>
      <c r="U3660" s="200" t="n">
        <v>4.53</v>
      </c>
      <c r="V3660" s="0" t="s">
        <v>1610</v>
      </c>
      <c r="W3660" s="0" t="s">
        <v>1345</v>
      </c>
      <c r="X3660" s="0" t="s">
        <v>1346</v>
      </c>
      <c r="Y3660" s="0" t="s">
        <v>893</v>
      </c>
      <c r="Z3660" s="0" t="s">
        <v>573</v>
      </c>
      <c r="AA3660" s="0" t="s">
        <v>3298</v>
      </c>
      <c r="AB3660" s="197" t="n">
        <v>37043.875</v>
      </c>
      <c r="AC3660" s="197" t="n">
        <v>37072.875</v>
      </c>
      <c r="AD3660" s="0" t="n">
        <f aca="false">(AC3660-AB3660+1)*SUM(P3660:Q3660)</f>
        <v>150000</v>
      </c>
    </row>
    <row r="3661" customFormat="false" ht="12.75" hidden="false" customHeight="false" outlineLevel="0" collapsed="false">
      <c r="A3661" s="191" t="str">
        <f aca="false">B3661&amp;" "&amp;C3661&amp;" "&amp;D3661</f>
        <v>US Crude Financial</v>
      </c>
      <c r="B3661" s="191" t="str">
        <f aca="false">IF((LEFT(N3661,2)="US"),"US","")</f>
        <v>US</v>
      </c>
      <c r="C3661" s="191" t="str">
        <f aca="false">M3661</f>
        <v>Crude</v>
      </c>
      <c r="D3661" s="191" t="str">
        <f aca="false">IF(ISNUMBER(FIND("Phy",N3661))=TRUE(),"Physical","Financial")</f>
        <v>Financial</v>
      </c>
      <c r="E3661" s="191" t="n">
        <f aca="false">IF(VLOOKUP(S3661,'DD-Lookup'!$J$6:$L$50,3,FALSE())="Monthly",(YEAR(AC3661)-YEAR(AB3661))*12+MONTH(AC3661)-MONTH(AB3661)+1,(AC3661-AB3661+1))</f>
        <v>1</v>
      </c>
      <c r="F3661" s="220" t="n">
        <f aca="false">E3661*SUM(P3661:Q3661)</f>
        <v>50000</v>
      </c>
      <c r="G3661" s="196" t="n">
        <v>1248593</v>
      </c>
      <c r="H3661" s="197" t="n">
        <v>37026.4352083333</v>
      </c>
      <c r="I3661" s="0" t="s">
        <v>1137</v>
      </c>
      <c r="M3661" s="0" t="s">
        <v>60</v>
      </c>
      <c r="N3661" s="0" t="s">
        <v>1138</v>
      </c>
      <c r="O3661" s="0" t="s">
        <v>1139</v>
      </c>
      <c r="P3661" s="198" t="n">
        <v>50000</v>
      </c>
      <c r="S3661" s="0" t="s">
        <v>1140</v>
      </c>
      <c r="T3661" s="0" t="s">
        <v>772</v>
      </c>
      <c r="U3661" s="200" t="n">
        <v>28.78</v>
      </c>
      <c r="V3661" s="0" t="s">
        <v>1671</v>
      </c>
      <c r="W3661" s="0" t="s">
        <v>1142</v>
      </c>
      <c r="X3661" s="0" t="s">
        <v>1143</v>
      </c>
      <c r="Y3661" s="0" t="s">
        <v>893</v>
      </c>
      <c r="Z3661" s="0" t="s">
        <v>573</v>
      </c>
      <c r="AA3661" s="0" t="s">
        <v>3299</v>
      </c>
      <c r="AB3661" s="197" t="n">
        <v>37043</v>
      </c>
      <c r="AC3661" s="197" t="n">
        <v>37072</v>
      </c>
    </row>
    <row r="3662" customFormat="false" ht="12.75" hidden="false" customHeight="false" outlineLevel="0" collapsed="false">
      <c r="A3662" s="191" t="str">
        <f aca="false">B3662&amp;" "&amp;C3662&amp;" "&amp;D3662</f>
        <v>US Natural Gas Financial</v>
      </c>
      <c r="B3662" s="191" t="str">
        <f aca="false">IF((LEFT(N3662,2)="US"),"US","")</f>
        <v>US</v>
      </c>
      <c r="C3662" s="191" t="str">
        <f aca="false">M3662</f>
        <v>Natural Gas</v>
      </c>
      <c r="D3662" s="191" t="str">
        <f aca="false">IF(ISNUMBER(FIND("Phy",N3662))=TRUE(),"Physical","Financial")</f>
        <v>Financial</v>
      </c>
      <c r="E3662" s="191" t="n">
        <f aca="false">IF(VLOOKUP(S3662,'DD-Lookup'!$J$6:$L$50,3,FALSE())="Monthly",(YEAR(AC3662)-YEAR(AB3662))*12+MONTH(AC3662)-MONTH(AB3662)+1,(AC3662-AB3662+1))</f>
        <v>16</v>
      </c>
      <c r="F3662" s="220" t="n">
        <f aca="false">E3662*SUM(P3662:Q3662)</f>
        <v>240000</v>
      </c>
      <c r="G3662" s="196" t="n">
        <v>1248594</v>
      </c>
      <c r="H3662" s="197" t="n">
        <v>37026.4352430556</v>
      </c>
      <c r="I3662" s="0" t="s">
        <v>1414</v>
      </c>
      <c r="M3662" s="0" t="s">
        <v>927</v>
      </c>
      <c r="N3662" s="0" t="s">
        <v>1341</v>
      </c>
      <c r="O3662" s="0" t="s">
        <v>1518</v>
      </c>
      <c r="P3662" s="198" t="n">
        <v>15000</v>
      </c>
      <c r="S3662" s="0" t="s">
        <v>1343</v>
      </c>
      <c r="T3662" s="0" t="s">
        <v>772</v>
      </c>
      <c r="U3662" s="200" t="n">
        <v>4.47</v>
      </c>
      <c r="V3662" s="0" t="s">
        <v>2717</v>
      </c>
      <c r="W3662" s="0" t="s">
        <v>1520</v>
      </c>
      <c r="X3662" s="0" t="s">
        <v>1521</v>
      </c>
      <c r="Y3662" s="0" t="s">
        <v>893</v>
      </c>
      <c r="Z3662" s="0" t="s">
        <v>573</v>
      </c>
      <c r="AA3662" s="0" t="s">
        <v>3300</v>
      </c>
      <c r="AB3662" s="197" t="n">
        <v>37027.875</v>
      </c>
      <c r="AC3662" s="197" t="n">
        <v>37042.875</v>
      </c>
      <c r="AD3662" s="0" t="n">
        <f aca="false">(AC3662-AB3662+1)*SUM(P3662:Q3662)</f>
        <v>240000</v>
      </c>
    </row>
    <row r="3663" customFormat="false" ht="12.75" hidden="false" customHeight="false" outlineLevel="0" collapsed="false">
      <c r="A3663" s="191" t="str">
        <f aca="false">B3663&amp;" "&amp;C3663&amp;" "&amp;D3663</f>
        <v>US Natural Gas Financial</v>
      </c>
      <c r="B3663" s="191" t="str">
        <f aca="false">IF((LEFT(N3663,2)="US"),"US","")</f>
        <v>US</v>
      </c>
      <c r="C3663" s="191" t="str">
        <f aca="false">M3663</f>
        <v>Natural Gas</v>
      </c>
      <c r="D3663" s="191" t="str">
        <f aca="false">IF(ISNUMBER(FIND("Phy",N3663))=TRUE(),"Physical","Financial")</f>
        <v>Financial</v>
      </c>
      <c r="E3663" s="191" t="n">
        <f aca="false">IF(VLOOKUP(S3663,'DD-Lookup'!$J$6:$L$50,3,FALSE())="Monthly",(YEAR(AC3663)-YEAR(AB3663))*12+MONTH(AC3663)-MONTH(AB3663)+1,(AC3663-AB3663+1))</f>
        <v>151</v>
      </c>
      <c r="F3663" s="220" t="n">
        <f aca="false">E3663*SUM(P3663:Q3663)</f>
        <v>755000</v>
      </c>
      <c r="G3663" s="196" t="n">
        <v>1248596</v>
      </c>
      <c r="H3663" s="197" t="n">
        <v>37026.4353819444</v>
      </c>
      <c r="I3663" s="0" t="s">
        <v>2639</v>
      </c>
      <c r="M3663" s="0" t="s">
        <v>927</v>
      </c>
      <c r="N3663" s="0" t="s">
        <v>1341</v>
      </c>
      <c r="O3663" s="0" t="s">
        <v>1442</v>
      </c>
      <c r="Q3663" s="198" t="n">
        <v>5000</v>
      </c>
      <c r="S3663" s="0" t="s">
        <v>1343</v>
      </c>
      <c r="T3663" s="0" t="s">
        <v>772</v>
      </c>
      <c r="U3663" s="200" t="n">
        <v>4.94</v>
      </c>
      <c r="V3663" s="0" t="s">
        <v>3301</v>
      </c>
      <c r="W3663" s="0" t="s">
        <v>1345</v>
      </c>
      <c r="X3663" s="0" t="s">
        <v>1346</v>
      </c>
      <c r="Y3663" s="0" t="s">
        <v>893</v>
      </c>
      <c r="Z3663" s="0" t="s">
        <v>573</v>
      </c>
      <c r="AA3663" s="0" t="s">
        <v>3302</v>
      </c>
      <c r="AB3663" s="197" t="n">
        <v>37196</v>
      </c>
      <c r="AC3663" s="197" t="n">
        <v>37346</v>
      </c>
      <c r="AD3663" s="0" t="n">
        <f aca="false">(AC3663-AB3663+1)*SUM(P3663:Q3663)</f>
        <v>755000</v>
      </c>
    </row>
    <row r="3664" customFormat="false" ht="12.75" hidden="false" customHeight="false" outlineLevel="0" collapsed="false">
      <c r="A3664" s="191" t="str">
        <f aca="false">B3664&amp;" "&amp;C3664&amp;" "&amp;D3664</f>
        <v>US Oil Products Financial</v>
      </c>
      <c r="B3664" s="191" t="str">
        <f aca="false">IF((LEFT(N3664,2)="US"),"US","")</f>
        <v>US</v>
      </c>
      <c r="C3664" s="191" t="str">
        <f aca="false">M3664</f>
        <v>Oil Products</v>
      </c>
      <c r="D3664" s="191" t="str">
        <f aca="false">IF(ISNUMBER(FIND("Phy",N3664))=TRUE(),"Physical","Financial")</f>
        <v>Financial</v>
      </c>
      <c r="E3664" s="191" t="n">
        <f aca="false">IF(VLOOKUP(S3664,'DD-Lookup'!$J$6:$L$50,3,FALSE())="Monthly",(YEAR(AC3664)-YEAR(AB3664))*12+MONTH(AC3664)-MONTH(AB3664)+1,(AC3664-AB3664+1))</f>
        <v>1</v>
      </c>
      <c r="F3664" s="220" t="n">
        <f aca="false">E3664*SUM(P3664:Q3664)</f>
        <v>5000</v>
      </c>
      <c r="G3664" s="196" t="n">
        <v>1248598</v>
      </c>
      <c r="H3664" s="197" t="n">
        <v>37026.4354282407</v>
      </c>
      <c r="I3664" s="0" t="s">
        <v>3303</v>
      </c>
      <c r="M3664" s="0" t="s">
        <v>886</v>
      </c>
      <c r="N3664" s="0" t="s">
        <v>3304</v>
      </c>
      <c r="O3664" s="0" t="s">
        <v>3305</v>
      </c>
      <c r="Q3664" s="198" t="n">
        <v>5000</v>
      </c>
      <c r="S3664" s="0" t="s">
        <v>2603</v>
      </c>
      <c r="T3664" s="0" t="s">
        <v>772</v>
      </c>
      <c r="U3664" s="200" t="n">
        <v>1.51</v>
      </c>
      <c r="V3664" s="0" t="s">
        <v>3306</v>
      </c>
      <c r="W3664" s="0" t="s">
        <v>2692</v>
      </c>
      <c r="X3664" s="0" t="s">
        <v>3307</v>
      </c>
      <c r="Y3664" s="0" t="s">
        <v>893</v>
      </c>
      <c r="Z3664" s="0" t="s">
        <v>573</v>
      </c>
      <c r="AA3664" s="0" t="s">
        <v>3308</v>
      </c>
      <c r="AB3664" s="197" t="n">
        <v>37043.875</v>
      </c>
      <c r="AC3664" s="197" t="n">
        <v>37072.875</v>
      </c>
      <c r="AE3664" s="121" t="n">
        <f aca="false">IF(S3664="Gallon",F3664/42,F3664)</f>
        <v>119.047619047619</v>
      </c>
    </row>
    <row r="3665" customFormat="false" ht="12.75" hidden="false" customHeight="false" outlineLevel="0" collapsed="false">
      <c r="A3665" s="191" t="str">
        <f aca="false">B3665&amp;" "&amp;C3665&amp;" "&amp;D3665</f>
        <v>US Natural Gas Financial</v>
      </c>
      <c r="B3665" s="191" t="str">
        <f aca="false">IF((LEFT(N3665,2)="US"),"US","")</f>
        <v>US</v>
      </c>
      <c r="C3665" s="191" t="str">
        <f aca="false">M3665</f>
        <v>Natural Gas</v>
      </c>
      <c r="D3665" s="191" t="str">
        <f aca="false">IF(ISNUMBER(FIND("Phy",N3665))=TRUE(),"Physical","Financial")</f>
        <v>Financial</v>
      </c>
      <c r="E3665" s="191" t="n">
        <f aca="false">IF(VLOOKUP(S3665,'DD-Lookup'!$J$6:$L$50,3,FALSE())="Monthly",(YEAR(AC3665)-YEAR(AB3665))*12+MONTH(AC3665)-MONTH(AB3665)+1,(AC3665-AB3665+1))</f>
        <v>31</v>
      </c>
      <c r="F3665" s="220" t="n">
        <f aca="false">E3665*SUM(P3665:Q3665)</f>
        <v>155000</v>
      </c>
      <c r="G3665" s="196" t="n">
        <v>1248599</v>
      </c>
      <c r="H3665" s="197" t="n">
        <v>37026.4354513889</v>
      </c>
      <c r="I3665" s="0" t="s">
        <v>1606</v>
      </c>
      <c r="M3665" s="0" t="s">
        <v>927</v>
      </c>
      <c r="N3665" s="0" t="s">
        <v>1399</v>
      </c>
      <c r="O3665" s="0" t="s">
        <v>1954</v>
      </c>
      <c r="Q3665" s="198" t="n">
        <v>5000</v>
      </c>
      <c r="S3665" s="0" t="s">
        <v>1343</v>
      </c>
      <c r="T3665" s="0" t="s">
        <v>772</v>
      </c>
      <c r="U3665" s="200" t="n">
        <v>6.43</v>
      </c>
      <c r="V3665" s="0" t="s">
        <v>2786</v>
      </c>
      <c r="W3665" s="0" t="s">
        <v>1956</v>
      </c>
      <c r="X3665" s="0" t="s">
        <v>1957</v>
      </c>
      <c r="Y3665" s="0" t="s">
        <v>893</v>
      </c>
      <c r="Z3665" s="0" t="s">
        <v>573</v>
      </c>
      <c r="AA3665" s="0" t="s">
        <v>3309</v>
      </c>
      <c r="AB3665" s="197" t="n">
        <v>37073.875</v>
      </c>
      <c r="AC3665" s="197" t="n">
        <v>37103.875</v>
      </c>
      <c r="AD3665" s="0" t="n">
        <f aca="false">(AC3665-AB3665+1)*SUM(P3665:Q3665)</f>
        <v>155000</v>
      </c>
    </row>
    <row r="3666" customFormat="false" ht="12.75" hidden="false" customHeight="false" outlineLevel="0" collapsed="false">
      <c r="A3666" s="191" t="str">
        <f aca="false">B3666&amp;" "&amp;C3666&amp;" "&amp;D3666</f>
        <v>US Weather Financial</v>
      </c>
      <c r="B3666" s="191" t="str">
        <f aca="false">IF((LEFT(N3666,2)="US"),"US","")</f>
        <v>US</v>
      </c>
      <c r="C3666" s="191" t="str">
        <f aca="false">M3666</f>
        <v>Weather</v>
      </c>
      <c r="D3666" s="191" t="str">
        <f aca="false">IF(ISNUMBER(FIND("Phy",N3666))=TRUE(),"Physical","Financial")</f>
        <v>Financial</v>
      </c>
      <c r="E3666" s="191" t="n">
        <f aca="false">IF(VLOOKUP(S3666,'DD-Lookup'!$J$6:$L$50,3,FALSE())="Monthly",(YEAR(AC3666)-YEAR(AB3666))*12+MONTH(AC3666)-MONTH(AB3666)+1,(AC3666-AB3666+1))</f>
        <v>5</v>
      </c>
      <c r="F3666" s="220" t="n">
        <f aca="false">E3666*SUM(P3666:Q3666)</f>
        <v>15</v>
      </c>
      <c r="G3666" s="196" t="n">
        <v>1248602</v>
      </c>
      <c r="H3666" s="197" t="n">
        <v>37026.4355324074</v>
      </c>
      <c r="I3666" s="0" t="s">
        <v>3281</v>
      </c>
      <c r="M3666" s="0" t="s">
        <v>3282</v>
      </c>
      <c r="N3666" s="0" t="s">
        <v>3283</v>
      </c>
      <c r="O3666" s="0" t="s">
        <v>3310</v>
      </c>
      <c r="P3666" s="198" t="n">
        <v>3</v>
      </c>
      <c r="S3666" s="0" t="s">
        <v>3285</v>
      </c>
      <c r="T3666" s="0" t="s">
        <v>772</v>
      </c>
      <c r="U3666" s="200" t="n">
        <v>20</v>
      </c>
      <c r="V3666" s="0" t="s">
        <v>3286</v>
      </c>
      <c r="W3666" s="0" t="s">
        <v>3287</v>
      </c>
      <c r="X3666" s="0" t="s">
        <v>3288</v>
      </c>
      <c r="Y3666" s="0" t="s">
        <v>3282</v>
      </c>
      <c r="Z3666" s="0" t="s">
        <v>573</v>
      </c>
      <c r="AA3666" s="0" t="n">
        <v>1248602</v>
      </c>
      <c r="AB3666" s="197" t="n">
        <v>37032.8743055556</v>
      </c>
      <c r="AC3666" s="197" t="n">
        <v>37036.8743055556</v>
      </c>
    </row>
    <row r="3667" customFormat="false" ht="12.75" hidden="false" customHeight="false" outlineLevel="0" collapsed="false">
      <c r="A3667" s="191" t="str">
        <f aca="false">B3667&amp;" "&amp;C3667&amp;" "&amp;D3667</f>
        <v>US Natural Gas Financial</v>
      </c>
      <c r="B3667" s="191" t="str">
        <f aca="false">IF((LEFT(N3667,2)="US"),"US","")</f>
        <v>US</v>
      </c>
      <c r="C3667" s="191" t="str">
        <f aca="false">M3667</f>
        <v>Natural Gas</v>
      </c>
      <c r="D3667" s="191" t="str">
        <f aca="false">IF(ISNUMBER(FIND("Phy",N3667))=TRUE(),"Physical","Financial")</f>
        <v>Financial</v>
      </c>
      <c r="E3667" s="191" t="n">
        <f aca="false">IF(VLOOKUP(S3667,'DD-Lookup'!$J$6:$L$50,3,FALSE())="Monthly",(YEAR(AC3667)-YEAR(AB3667))*12+MONTH(AC3667)-MONTH(AB3667)+1,(AC3667-AB3667+1))</f>
        <v>30</v>
      </c>
      <c r="F3667" s="220" t="n">
        <f aca="false">E3667*SUM(P3667:Q3667)</f>
        <v>450000</v>
      </c>
      <c r="G3667" s="196" t="n">
        <v>1248603</v>
      </c>
      <c r="H3667" s="197" t="n">
        <v>37026.4355787037</v>
      </c>
      <c r="I3667" s="0" t="s">
        <v>1137</v>
      </c>
      <c r="M3667" s="0" t="s">
        <v>927</v>
      </c>
      <c r="N3667" s="0" t="s">
        <v>1341</v>
      </c>
      <c r="O3667" s="0" t="s">
        <v>1342</v>
      </c>
      <c r="P3667" s="198" t="n">
        <v>15000</v>
      </c>
      <c r="S3667" s="0" t="s">
        <v>1343</v>
      </c>
      <c r="T3667" s="0" t="s">
        <v>772</v>
      </c>
      <c r="U3667" s="200" t="n">
        <v>4.535</v>
      </c>
      <c r="V3667" s="0" t="s">
        <v>2395</v>
      </c>
      <c r="W3667" s="0" t="s">
        <v>1345</v>
      </c>
      <c r="X3667" s="0" t="s">
        <v>1346</v>
      </c>
      <c r="Y3667" s="0" t="s">
        <v>893</v>
      </c>
      <c r="Z3667" s="0" t="s">
        <v>573</v>
      </c>
      <c r="AA3667" s="0" t="s">
        <v>3311</v>
      </c>
      <c r="AB3667" s="197" t="n">
        <v>37043.875</v>
      </c>
      <c r="AC3667" s="197" t="n">
        <v>37072.875</v>
      </c>
      <c r="AD3667" s="0" t="n">
        <f aca="false">(AC3667-AB3667+1)*SUM(P3667:Q3667)</f>
        <v>450000</v>
      </c>
    </row>
    <row r="3668" customFormat="false" ht="12.75" hidden="false" customHeight="false" outlineLevel="0" collapsed="false">
      <c r="A3668" s="191" t="str">
        <f aca="false">B3668&amp;" "&amp;C3668&amp;" "&amp;D3668</f>
        <v> Metals Financial</v>
      </c>
      <c r="B3668" s="191" t="str">
        <f aca="false">IF((LEFT(N3668,2)="US"),"US","")</f>
        <v/>
      </c>
      <c r="C3668" s="191" t="str">
        <f aca="false">M3668</f>
        <v>Metals</v>
      </c>
      <c r="D3668" s="191" t="str">
        <f aca="false">IF(ISNUMBER(FIND("Phy",N3668))=TRUE(),"Physical","Financial")</f>
        <v>Financial</v>
      </c>
      <c r="E3668" s="191" t="n">
        <f aca="false">IF(VLOOKUP(S3668,'DD-Lookup'!$J$6:$L$50,3,FALSE())="Monthly",(YEAR(AC3668)-YEAR(AB3668))*12+MONTH(AC3668)-MONTH(AB3668)+1,(AC3668-AB3668+1))</f>
        <v>1</v>
      </c>
      <c r="F3668" s="220" t="n">
        <f aca="false">E3668*SUM(P3668:Q3668)</f>
        <v>12</v>
      </c>
      <c r="G3668" s="196" t="n">
        <v>1248604</v>
      </c>
      <c r="H3668" s="197" t="n">
        <v>37026.4355902778</v>
      </c>
      <c r="I3668" s="0" t="s">
        <v>999</v>
      </c>
      <c r="M3668" s="0" t="s">
        <v>768</v>
      </c>
      <c r="N3668" s="0" t="s">
        <v>870</v>
      </c>
      <c r="O3668" s="0" t="s">
        <v>871</v>
      </c>
      <c r="Q3668" s="198" t="n">
        <v>12</v>
      </c>
      <c r="S3668" s="0" t="s">
        <v>771</v>
      </c>
      <c r="T3668" s="0" t="s">
        <v>772</v>
      </c>
      <c r="U3668" s="200" t="n">
        <v>1508</v>
      </c>
      <c r="V3668" s="0" t="s">
        <v>3312</v>
      </c>
      <c r="W3668" s="0" t="s">
        <v>820</v>
      </c>
      <c r="X3668" s="0" t="s">
        <v>775</v>
      </c>
      <c r="Y3668" s="0" t="s">
        <v>776</v>
      </c>
      <c r="Z3668" s="0" t="s">
        <v>777</v>
      </c>
      <c r="AA3668" s="0" t="n">
        <v>2130210</v>
      </c>
    </row>
    <row r="3669" customFormat="false" ht="12.75" hidden="false" customHeight="false" outlineLevel="0" collapsed="false">
      <c r="A3669" s="191" t="str">
        <f aca="false">B3669&amp;" "&amp;C3669&amp;" "&amp;D3669</f>
        <v> Metals Financial</v>
      </c>
      <c r="B3669" s="191" t="str">
        <f aca="false">IF((LEFT(N3669,2)="US"),"US","")</f>
        <v/>
      </c>
      <c r="C3669" s="191" t="str">
        <f aca="false">M3669</f>
        <v>Metals</v>
      </c>
      <c r="D3669" s="191" t="str">
        <f aca="false">IF(ISNUMBER(FIND("Phy",N3669))=TRUE(),"Physical","Financial")</f>
        <v>Financial</v>
      </c>
      <c r="E3669" s="191" t="n">
        <f aca="false">IF(VLOOKUP(S3669,'DD-Lookup'!$J$6:$L$50,3,FALSE())="Monthly",(YEAR(AC3669)-YEAR(AB3669))*12+MONTH(AC3669)-MONTH(AB3669)+1,(AC3669-AB3669+1))</f>
        <v>1</v>
      </c>
      <c r="F3669" s="220" t="n">
        <f aca="false">E3669*SUM(P3669:Q3669)</f>
        <v>2</v>
      </c>
      <c r="G3669" s="196" t="n">
        <v>1248605</v>
      </c>
      <c r="H3669" s="197" t="n">
        <v>37026.4356134259</v>
      </c>
      <c r="I3669" s="0" t="s">
        <v>975</v>
      </c>
      <c r="M3669" s="0" t="s">
        <v>768</v>
      </c>
      <c r="N3669" s="0" t="s">
        <v>870</v>
      </c>
      <c r="O3669" s="0" t="s">
        <v>871</v>
      </c>
      <c r="Q3669" s="198" t="n">
        <v>2</v>
      </c>
      <c r="S3669" s="0" t="s">
        <v>771</v>
      </c>
      <c r="T3669" s="0" t="s">
        <v>772</v>
      </c>
      <c r="U3669" s="200" t="n">
        <v>1508</v>
      </c>
      <c r="V3669" s="0" t="s">
        <v>976</v>
      </c>
      <c r="W3669" s="0" t="s">
        <v>820</v>
      </c>
      <c r="X3669" s="0" t="s">
        <v>775</v>
      </c>
      <c r="Y3669" s="0" t="s">
        <v>776</v>
      </c>
      <c r="Z3669" s="0" t="s">
        <v>777</v>
      </c>
      <c r="AA3669" s="0" t="n">
        <v>2130212</v>
      </c>
    </row>
    <row r="3670" customFormat="false" ht="12.75" hidden="false" customHeight="false" outlineLevel="0" collapsed="false">
      <c r="A3670" s="191" t="str">
        <f aca="false">B3670&amp;" "&amp;C3670&amp;" "&amp;D3670</f>
        <v>US Natural Gas Financial</v>
      </c>
      <c r="B3670" s="191" t="str">
        <f aca="false">IF((LEFT(N3670,2)="US"),"US","")</f>
        <v>US</v>
      </c>
      <c r="C3670" s="191" t="str">
        <f aca="false">M3670</f>
        <v>Natural Gas</v>
      </c>
      <c r="D3670" s="191" t="str">
        <f aca="false">IF(ISNUMBER(FIND("Phy",N3670))=TRUE(),"Physical","Financial")</f>
        <v>Financial</v>
      </c>
      <c r="E3670" s="191" t="n">
        <f aca="false">IF(VLOOKUP(S3670,'DD-Lookup'!$J$6:$L$50,3,FALSE())="Monthly",(YEAR(AC3670)-YEAR(AB3670))*12+MONTH(AC3670)-MONTH(AB3670)+1,(AC3670-AB3670+1))</f>
        <v>153</v>
      </c>
      <c r="F3670" s="220" t="n">
        <f aca="false">E3670*SUM(P3670:Q3670)</f>
        <v>765000</v>
      </c>
      <c r="G3670" s="196" t="n">
        <v>1248607</v>
      </c>
      <c r="H3670" s="197" t="n">
        <v>37026.4356365741</v>
      </c>
      <c r="I3670" s="0" t="s">
        <v>2477</v>
      </c>
      <c r="M3670" s="0" t="s">
        <v>927</v>
      </c>
      <c r="N3670" s="0" t="s">
        <v>1341</v>
      </c>
      <c r="O3670" s="0" t="s">
        <v>1526</v>
      </c>
      <c r="Q3670" s="198" t="n">
        <v>5000</v>
      </c>
      <c r="S3670" s="0" t="s">
        <v>1343</v>
      </c>
      <c r="T3670" s="0" t="s">
        <v>772</v>
      </c>
      <c r="U3670" s="200" t="n">
        <v>4.645</v>
      </c>
      <c r="V3670" s="0" t="s">
        <v>2946</v>
      </c>
      <c r="W3670" s="0" t="s">
        <v>1345</v>
      </c>
      <c r="X3670" s="0" t="s">
        <v>1346</v>
      </c>
      <c r="Y3670" s="0" t="s">
        <v>893</v>
      </c>
      <c r="Z3670" s="0" t="s">
        <v>573</v>
      </c>
      <c r="AA3670" s="0" t="s">
        <v>3313</v>
      </c>
      <c r="AB3670" s="197" t="n">
        <v>37043</v>
      </c>
      <c r="AC3670" s="197" t="n">
        <v>37195</v>
      </c>
      <c r="AD3670" s="0" t="n">
        <f aca="false">(AC3670-AB3670+1)*SUM(P3670:Q3670)</f>
        <v>765000</v>
      </c>
    </row>
    <row r="3671" customFormat="false" ht="12.75" hidden="false" customHeight="false" outlineLevel="0" collapsed="false">
      <c r="A3671" s="191" t="str">
        <f aca="false">B3671&amp;" "&amp;C3671&amp;" "&amp;D3671</f>
        <v> Metals Financial</v>
      </c>
      <c r="B3671" s="191" t="str">
        <f aca="false">IF((LEFT(N3671,2)="US"),"US","")</f>
        <v/>
      </c>
      <c r="C3671" s="191" t="str">
        <f aca="false">M3671</f>
        <v>Metals</v>
      </c>
      <c r="D3671" s="191" t="str">
        <f aca="false">IF(ISNUMBER(FIND("Phy",N3671))=TRUE(),"Physical","Financial")</f>
        <v>Financial</v>
      </c>
      <c r="E3671" s="191" t="n">
        <f aca="false">IF(VLOOKUP(S3671,'DD-Lookup'!$J$6:$L$50,3,FALSE())="Monthly",(YEAR(AC3671)-YEAR(AB3671))*12+MONTH(AC3671)-MONTH(AB3671)+1,(AC3671-AB3671+1))</f>
        <v>1</v>
      </c>
      <c r="F3671" s="220" t="n">
        <f aca="false">E3671*SUM(P3671:Q3671)</f>
        <v>6</v>
      </c>
      <c r="G3671" s="196" t="n">
        <v>1248608</v>
      </c>
      <c r="H3671" s="197" t="n">
        <v>37026.4356481481</v>
      </c>
      <c r="I3671" s="0" t="s">
        <v>999</v>
      </c>
      <c r="M3671" s="0" t="s">
        <v>768</v>
      </c>
      <c r="N3671" s="0" t="s">
        <v>870</v>
      </c>
      <c r="O3671" s="0" t="s">
        <v>871</v>
      </c>
      <c r="Q3671" s="198" t="n">
        <v>6</v>
      </c>
      <c r="S3671" s="0" t="s">
        <v>771</v>
      </c>
      <c r="T3671" s="0" t="s">
        <v>772</v>
      </c>
      <c r="U3671" s="200" t="n">
        <v>1508</v>
      </c>
      <c r="V3671" s="0" t="s">
        <v>1000</v>
      </c>
      <c r="W3671" s="0" t="s">
        <v>820</v>
      </c>
      <c r="X3671" s="0" t="s">
        <v>775</v>
      </c>
      <c r="Y3671" s="0" t="s">
        <v>776</v>
      </c>
      <c r="Z3671" s="0" t="s">
        <v>777</v>
      </c>
      <c r="AA3671" s="0" t="n">
        <v>2130214</v>
      </c>
    </row>
    <row r="3672" customFormat="false" ht="12.75" hidden="false" customHeight="false" outlineLevel="0" collapsed="false">
      <c r="A3672" s="191" t="str">
        <f aca="false">B3672&amp;" "&amp;C3672&amp;" "&amp;D3672</f>
        <v>US Natural Gas Financial</v>
      </c>
      <c r="B3672" s="191" t="str">
        <f aca="false">IF((LEFT(N3672,2)="US"),"US","")</f>
        <v>US</v>
      </c>
      <c r="C3672" s="191" t="str">
        <f aca="false">M3672</f>
        <v>Natural Gas</v>
      </c>
      <c r="D3672" s="191" t="str">
        <f aca="false">IF(ISNUMBER(FIND("Phy",N3672))=TRUE(),"Physical","Financial")</f>
        <v>Financial</v>
      </c>
      <c r="E3672" s="191" t="n">
        <f aca="false">IF(VLOOKUP(S3672,'DD-Lookup'!$J$6:$L$50,3,FALSE())="Monthly",(YEAR(AC3672)-YEAR(AB3672))*12+MONTH(AC3672)-MONTH(AB3672)+1,(AC3672-AB3672+1))</f>
        <v>30</v>
      </c>
      <c r="F3672" s="220" t="n">
        <f aca="false">E3672*SUM(P3672:Q3672)</f>
        <v>450000</v>
      </c>
      <c r="G3672" s="196" t="n">
        <v>1248610</v>
      </c>
      <c r="H3672" s="197" t="n">
        <v>37026.4357291667</v>
      </c>
      <c r="I3672" s="0" t="s">
        <v>1228</v>
      </c>
      <c r="M3672" s="0" t="s">
        <v>927</v>
      </c>
      <c r="N3672" s="0" t="s">
        <v>1341</v>
      </c>
      <c r="O3672" s="0" t="s">
        <v>1342</v>
      </c>
      <c r="P3672" s="198" t="n">
        <v>15000</v>
      </c>
      <c r="S3672" s="0" t="s">
        <v>1343</v>
      </c>
      <c r="T3672" s="0" t="s">
        <v>772</v>
      </c>
      <c r="U3672" s="200" t="n">
        <v>4.53</v>
      </c>
      <c r="V3672" s="0" t="s">
        <v>1610</v>
      </c>
      <c r="W3672" s="0" t="s">
        <v>1345</v>
      </c>
      <c r="X3672" s="0" t="s">
        <v>1346</v>
      </c>
      <c r="Y3672" s="0" t="s">
        <v>893</v>
      </c>
      <c r="Z3672" s="0" t="s">
        <v>573</v>
      </c>
      <c r="AA3672" s="0" t="s">
        <v>3314</v>
      </c>
      <c r="AB3672" s="197" t="n">
        <v>37043.875</v>
      </c>
      <c r="AC3672" s="197" t="n">
        <v>37072.875</v>
      </c>
      <c r="AD3672" s="0" t="n">
        <f aca="false">(AC3672-AB3672+1)*SUM(P3672:Q3672)</f>
        <v>450000</v>
      </c>
    </row>
    <row r="3673" customFormat="false" ht="12.75" hidden="false" customHeight="false" outlineLevel="0" collapsed="false">
      <c r="A3673" s="191" t="str">
        <f aca="false">B3673&amp;" "&amp;C3673&amp;" "&amp;D3673</f>
        <v>US Power Physical</v>
      </c>
      <c r="B3673" s="191" t="str">
        <f aca="false">IF((LEFT(N3673,2)="US"),"US","")</f>
        <v>US</v>
      </c>
      <c r="C3673" s="191" t="str">
        <f aca="false">M3673</f>
        <v>Power</v>
      </c>
      <c r="D3673" s="191" t="str">
        <f aca="false">IF(ISNUMBER(FIND("Phy",N3673))=TRUE(),"Physical","Financial")</f>
        <v>Physical</v>
      </c>
      <c r="E3673" s="191" t="n">
        <f aca="false">IF(VLOOKUP(S3673,'DD-Lookup'!$J$6:$L$50,3,FALSE())="Monthly",(YEAR(AC3673)-YEAR(AB3673))*12+MONTH(AC3673)-MONTH(AB3673)+1,(AC3673-AB3673+1))</f>
        <v>31</v>
      </c>
      <c r="F3673" s="220" t="n">
        <f aca="false">E3673*SUM(P3673:Q3673)</f>
        <v>775</v>
      </c>
      <c r="G3673" s="196" t="n">
        <v>1248609</v>
      </c>
      <c r="H3673" s="197" t="n">
        <v>37026.4357291667</v>
      </c>
      <c r="I3673" s="0" t="s">
        <v>1187</v>
      </c>
      <c r="M3673" s="0" t="s">
        <v>72</v>
      </c>
      <c r="N3673" s="0" t="s">
        <v>1746</v>
      </c>
      <c r="O3673" s="0" t="s">
        <v>3315</v>
      </c>
      <c r="Q3673" s="198" t="n">
        <v>25</v>
      </c>
      <c r="S3673" s="0" t="s">
        <v>781</v>
      </c>
      <c r="T3673" s="0" t="s">
        <v>772</v>
      </c>
      <c r="U3673" s="200" t="n">
        <v>298</v>
      </c>
      <c r="V3673" s="0" t="s">
        <v>2259</v>
      </c>
      <c r="W3673" s="0" t="s">
        <v>1868</v>
      </c>
      <c r="X3673" s="0" t="s">
        <v>1869</v>
      </c>
      <c r="Y3673" s="0" t="s">
        <v>1167</v>
      </c>
      <c r="Z3673" s="0" t="s">
        <v>628</v>
      </c>
      <c r="AA3673" s="0" t="n">
        <v>611412.1</v>
      </c>
      <c r="AB3673" s="197" t="n">
        <v>37073.875</v>
      </c>
      <c r="AC3673" s="197" t="n">
        <v>37103.875</v>
      </c>
    </row>
    <row r="3674" customFormat="false" ht="12.75" hidden="false" customHeight="false" outlineLevel="0" collapsed="false">
      <c r="A3674" s="191" t="str">
        <f aca="false">B3674&amp;" "&amp;C3674&amp;" "&amp;D3674</f>
        <v>US Natural Gas Financial</v>
      </c>
      <c r="B3674" s="191" t="str">
        <f aca="false">IF((LEFT(N3674,2)="US"),"US","")</f>
        <v>US</v>
      </c>
      <c r="C3674" s="191" t="str">
        <f aca="false">M3674</f>
        <v>Natural Gas</v>
      </c>
      <c r="D3674" s="191" t="str">
        <f aca="false">IF(ISNUMBER(FIND("Phy",N3674))=TRUE(),"Physical","Financial")</f>
        <v>Financial</v>
      </c>
      <c r="E3674" s="191" t="n">
        <f aca="false">IF(VLOOKUP(S3674,'DD-Lookup'!$J$6:$L$50,3,FALSE())="Monthly",(YEAR(AC3674)-YEAR(AB3674))*12+MONTH(AC3674)-MONTH(AB3674)+1,(AC3674-AB3674+1))</f>
        <v>30</v>
      </c>
      <c r="F3674" s="220" t="n">
        <f aca="false">E3674*SUM(P3674:Q3674)</f>
        <v>450000</v>
      </c>
      <c r="G3674" s="196" t="n">
        <v>1248611</v>
      </c>
      <c r="H3674" s="197" t="n">
        <v>37026.435775463</v>
      </c>
      <c r="I3674" s="0" t="s">
        <v>2477</v>
      </c>
      <c r="M3674" s="0" t="s">
        <v>927</v>
      </c>
      <c r="N3674" s="0" t="s">
        <v>1341</v>
      </c>
      <c r="O3674" s="0" t="s">
        <v>1342</v>
      </c>
      <c r="Q3674" s="198" t="n">
        <v>15000</v>
      </c>
      <c r="S3674" s="0" t="s">
        <v>1343</v>
      </c>
      <c r="T3674" s="0" t="s">
        <v>772</v>
      </c>
      <c r="U3674" s="200" t="n">
        <v>4.535</v>
      </c>
      <c r="V3674" s="0" t="s">
        <v>2946</v>
      </c>
      <c r="W3674" s="0" t="s">
        <v>1345</v>
      </c>
      <c r="X3674" s="0" t="s">
        <v>1346</v>
      </c>
      <c r="Y3674" s="0" t="s">
        <v>893</v>
      </c>
      <c r="Z3674" s="0" t="s">
        <v>573</v>
      </c>
      <c r="AA3674" s="0" t="s">
        <v>3316</v>
      </c>
      <c r="AB3674" s="197" t="n">
        <v>37043.875</v>
      </c>
      <c r="AC3674" s="197" t="n">
        <v>37072.875</v>
      </c>
      <c r="AD3674" s="0" t="n">
        <f aca="false">(AC3674-AB3674+1)*SUM(P3674:Q3674)</f>
        <v>450000</v>
      </c>
    </row>
    <row r="3675" customFormat="false" ht="12.75" hidden="false" customHeight="false" outlineLevel="0" collapsed="false">
      <c r="A3675" s="191" t="str">
        <f aca="false">B3675&amp;" "&amp;C3675&amp;" "&amp;D3675</f>
        <v>US Natural Gas Financial</v>
      </c>
      <c r="B3675" s="191" t="str">
        <f aca="false">IF((LEFT(N3675,2)="US"),"US","")</f>
        <v>US</v>
      </c>
      <c r="C3675" s="191" t="str">
        <f aca="false">M3675</f>
        <v>Natural Gas</v>
      </c>
      <c r="D3675" s="191" t="str">
        <f aca="false">IF(ISNUMBER(FIND("Phy",N3675))=TRUE(),"Physical","Financial")</f>
        <v>Financial</v>
      </c>
      <c r="E3675" s="191" t="n">
        <f aca="false">IF(VLOOKUP(S3675,'DD-Lookup'!$J$6:$L$50,3,FALSE())="Monthly",(YEAR(AC3675)-YEAR(AB3675))*12+MONTH(AC3675)-MONTH(AB3675)+1,(AC3675-AB3675+1))</f>
        <v>16</v>
      </c>
      <c r="F3675" s="220" t="n">
        <f aca="false">E3675*SUM(P3675:Q3675)</f>
        <v>240000</v>
      </c>
      <c r="G3675" s="196" t="n">
        <v>1248612</v>
      </c>
      <c r="H3675" s="197" t="n">
        <v>37026.435787037</v>
      </c>
      <c r="I3675" s="0" t="s">
        <v>2040</v>
      </c>
      <c r="M3675" s="0" t="s">
        <v>927</v>
      </c>
      <c r="N3675" s="0" t="s">
        <v>1341</v>
      </c>
      <c r="O3675" s="0" t="s">
        <v>1518</v>
      </c>
      <c r="Q3675" s="198" t="n">
        <v>15000</v>
      </c>
      <c r="S3675" s="0" t="s">
        <v>1343</v>
      </c>
      <c r="T3675" s="0" t="s">
        <v>772</v>
      </c>
      <c r="U3675" s="200" t="n">
        <v>4.48</v>
      </c>
      <c r="V3675" s="0" t="s">
        <v>2041</v>
      </c>
      <c r="W3675" s="0" t="s">
        <v>1520</v>
      </c>
      <c r="X3675" s="0" t="s">
        <v>1521</v>
      </c>
      <c r="Y3675" s="0" t="s">
        <v>893</v>
      </c>
      <c r="Z3675" s="0" t="s">
        <v>573</v>
      </c>
      <c r="AA3675" s="0" t="s">
        <v>3317</v>
      </c>
      <c r="AB3675" s="197" t="n">
        <v>37027.875</v>
      </c>
      <c r="AC3675" s="197" t="n">
        <v>37042.875</v>
      </c>
      <c r="AD3675" s="0" t="n">
        <f aca="false">(AC3675-AB3675+1)*SUM(P3675:Q3675)</f>
        <v>240000</v>
      </c>
    </row>
    <row r="3676" customFormat="false" ht="12.75" hidden="false" customHeight="false" outlineLevel="0" collapsed="false">
      <c r="A3676" s="191" t="str">
        <f aca="false">B3676&amp;" "&amp;C3676&amp;" "&amp;D3676</f>
        <v> Natural Gas Physical</v>
      </c>
      <c r="B3676" s="191" t="str">
        <f aca="false">IF((LEFT(N3676,2)="US"),"US","")</f>
        <v/>
      </c>
      <c r="C3676" s="191" t="str">
        <f aca="false">M3676</f>
        <v>Natural Gas</v>
      </c>
      <c r="D3676" s="191" t="str">
        <f aca="false">IF(ISNUMBER(FIND("Phy",N3676))=TRUE(),"Physical","Financial")</f>
        <v>Physical</v>
      </c>
      <c r="E3676" s="191" t="n">
        <f aca="false">IF(VLOOKUP(S3676,'DD-Lookup'!$J$6:$L$50,3,FALSE())="Monthly",(YEAR(AC3676)-YEAR(AB3676))*12+MONTH(AC3676)-MONTH(AB3676)+1,(AC3676-AB3676+1))</f>
        <v>16</v>
      </c>
      <c r="F3676" s="220" t="n">
        <f aca="false">E3676*SUM(P3676:Q3676)</f>
        <v>160000</v>
      </c>
      <c r="G3676" s="196" t="n">
        <v>1248613</v>
      </c>
      <c r="H3676" s="197" t="n">
        <v>37026.4358680556</v>
      </c>
      <c r="I3676" s="0" t="s">
        <v>1340</v>
      </c>
      <c r="M3676" s="0" t="s">
        <v>927</v>
      </c>
      <c r="N3676" s="0" t="s">
        <v>1719</v>
      </c>
      <c r="O3676" s="0" t="s">
        <v>2484</v>
      </c>
      <c r="Q3676" s="198" t="n">
        <v>10000</v>
      </c>
      <c r="S3676" s="0" t="s">
        <v>327</v>
      </c>
      <c r="T3676" s="0" t="s">
        <v>1721</v>
      </c>
      <c r="U3676" s="200" t="n">
        <v>6.115</v>
      </c>
      <c r="V3676" s="0" t="s">
        <v>2881</v>
      </c>
      <c r="W3676" s="0" t="s">
        <v>2317</v>
      </c>
      <c r="X3676" s="0" t="s">
        <v>1724</v>
      </c>
      <c r="Y3676" s="0" t="s">
        <v>1376</v>
      </c>
      <c r="Z3676" s="0" t="s">
        <v>646</v>
      </c>
      <c r="AA3676" s="0" t="n">
        <v>790703</v>
      </c>
      <c r="AB3676" s="197" t="n">
        <v>37027.875</v>
      </c>
      <c r="AC3676" s="197" t="n">
        <v>37042.875</v>
      </c>
    </row>
    <row r="3677" customFormat="false" ht="12.75" hidden="false" customHeight="false" outlineLevel="0" collapsed="false">
      <c r="A3677" s="191" t="str">
        <f aca="false">B3677&amp;" "&amp;C3677&amp;" "&amp;D3677</f>
        <v>US Weather Financial</v>
      </c>
      <c r="B3677" s="191" t="str">
        <f aca="false">IF((LEFT(N3677,2)="US"),"US","")</f>
        <v>US</v>
      </c>
      <c r="C3677" s="191" t="str">
        <f aca="false">M3677</f>
        <v>Weather</v>
      </c>
      <c r="D3677" s="191" t="str">
        <f aca="false">IF(ISNUMBER(FIND("Phy",N3677))=TRUE(),"Physical","Financial")</f>
        <v>Financial</v>
      </c>
      <c r="E3677" s="191" t="n">
        <f aca="false">IF(VLOOKUP(S3677,'DD-Lookup'!$J$6:$L$50,3,FALSE())="Monthly",(YEAR(AC3677)-YEAR(AB3677))*12+MONTH(AC3677)-MONTH(AB3677)+1,(AC3677-AB3677+1))</f>
        <v>30</v>
      </c>
      <c r="F3677" s="220" t="n">
        <f aca="false">E3677*SUM(P3677:Q3677)</f>
        <v>90</v>
      </c>
      <c r="G3677" s="196" t="n">
        <v>1248615</v>
      </c>
      <c r="H3677" s="197" t="n">
        <v>37026.4359490741</v>
      </c>
      <c r="I3677" s="0" t="s">
        <v>3281</v>
      </c>
      <c r="M3677" s="0" t="s">
        <v>3282</v>
      </c>
      <c r="N3677" s="0" t="s">
        <v>3283</v>
      </c>
      <c r="O3677" s="0" t="s">
        <v>3318</v>
      </c>
      <c r="Q3677" s="198" t="n">
        <v>3</v>
      </c>
      <c r="S3677" s="0" t="s">
        <v>3285</v>
      </c>
      <c r="T3677" s="0" t="s">
        <v>772</v>
      </c>
      <c r="U3677" s="200" t="n">
        <v>519</v>
      </c>
      <c r="V3677" s="0" t="s">
        <v>3286</v>
      </c>
      <c r="W3677" s="0" t="s">
        <v>3319</v>
      </c>
      <c r="X3677" s="0" t="s">
        <v>3288</v>
      </c>
      <c r="Y3677" s="0" t="s">
        <v>3282</v>
      </c>
      <c r="Z3677" s="0" t="s">
        <v>573</v>
      </c>
      <c r="AA3677" s="0" t="n">
        <v>1248615</v>
      </c>
      <c r="AB3677" s="197" t="n">
        <v>37043.9159722222</v>
      </c>
      <c r="AC3677" s="197" t="n">
        <v>37072.9159722222</v>
      </c>
    </row>
    <row r="3678" customFormat="false" ht="12.75" hidden="false" customHeight="false" outlineLevel="0" collapsed="false">
      <c r="A3678" s="191" t="str">
        <f aca="false">B3678&amp;" "&amp;C3678&amp;" "&amp;D3678</f>
        <v>US Natural Gas Financial</v>
      </c>
      <c r="B3678" s="191" t="str">
        <f aca="false">IF((LEFT(N3678,2)="US"),"US","")</f>
        <v>US</v>
      </c>
      <c r="C3678" s="191" t="str">
        <f aca="false">M3678</f>
        <v>Natural Gas</v>
      </c>
      <c r="D3678" s="191" t="str">
        <f aca="false">IF(ISNUMBER(FIND("Phy",N3678))=TRUE(),"Physical","Financial")</f>
        <v>Financial</v>
      </c>
      <c r="E3678" s="191" t="n">
        <f aca="false">IF(VLOOKUP(S3678,'DD-Lookup'!$J$6:$L$50,3,FALSE())="Monthly",(YEAR(AC3678)-YEAR(AB3678))*12+MONTH(AC3678)-MONTH(AB3678)+1,(AC3678-AB3678+1))</f>
        <v>151</v>
      </c>
      <c r="F3678" s="220" t="n">
        <f aca="false">E3678*SUM(P3678:Q3678)</f>
        <v>755000</v>
      </c>
      <c r="G3678" s="196" t="n">
        <v>1248618</v>
      </c>
      <c r="H3678" s="197" t="n">
        <v>37026.4361342593</v>
      </c>
      <c r="I3678" s="0" t="s">
        <v>1187</v>
      </c>
      <c r="M3678" s="0" t="s">
        <v>927</v>
      </c>
      <c r="N3678" s="0" t="s">
        <v>1341</v>
      </c>
      <c r="O3678" s="0" t="s">
        <v>1442</v>
      </c>
      <c r="Q3678" s="198" t="n">
        <v>5000</v>
      </c>
      <c r="S3678" s="0" t="s">
        <v>1343</v>
      </c>
      <c r="T3678" s="0" t="s">
        <v>772</v>
      </c>
      <c r="U3678" s="200" t="n">
        <v>4.945</v>
      </c>
      <c r="V3678" s="0" t="s">
        <v>1971</v>
      </c>
      <c r="W3678" s="0" t="s">
        <v>1345</v>
      </c>
      <c r="X3678" s="0" t="s">
        <v>1346</v>
      </c>
      <c r="Y3678" s="0" t="s">
        <v>893</v>
      </c>
      <c r="Z3678" s="0" t="s">
        <v>573</v>
      </c>
      <c r="AA3678" s="0" t="s">
        <v>3320</v>
      </c>
      <c r="AB3678" s="197" t="n">
        <v>37196</v>
      </c>
      <c r="AC3678" s="197" t="n">
        <v>37346</v>
      </c>
      <c r="AD3678" s="0" t="n">
        <f aca="false">(AC3678-AB3678+1)*SUM(P3678:Q3678)</f>
        <v>755000</v>
      </c>
    </row>
    <row r="3679" customFormat="false" ht="12.75" hidden="false" customHeight="false" outlineLevel="0" collapsed="false">
      <c r="A3679" s="191" t="str">
        <f aca="false">B3679&amp;" "&amp;C3679&amp;" "&amp;D3679</f>
        <v>US Natural Gas Financial</v>
      </c>
      <c r="B3679" s="191" t="str">
        <f aca="false">IF((LEFT(N3679,2)="US"),"US","")</f>
        <v>US</v>
      </c>
      <c r="C3679" s="191" t="str">
        <f aca="false">M3679</f>
        <v>Natural Gas</v>
      </c>
      <c r="D3679" s="191" t="str">
        <f aca="false">IF(ISNUMBER(FIND("Phy",N3679))=TRUE(),"Physical","Financial")</f>
        <v>Financial</v>
      </c>
      <c r="E3679" s="191" t="n">
        <f aca="false">IF(VLOOKUP(S3679,'DD-Lookup'!$J$6:$L$50,3,FALSE())="Monthly",(YEAR(AC3679)-YEAR(AB3679))*12+MONTH(AC3679)-MONTH(AB3679)+1,(AC3679-AB3679+1))</f>
        <v>30</v>
      </c>
      <c r="F3679" s="220" t="n">
        <f aca="false">E3679*SUM(P3679:Q3679)</f>
        <v>450000</v>
      </c>
      <c r="G3679" s="196" t="n">
        <v>1248619</v>
      </c>
      <c r="H3679" s="197" t="n">
        <v>37026.4361342593</v>
      </c>
      <c r="I3679" s="0" t="s">
        <v>1137</v>
      </c>
      <c r="M3679" s="0" t="s">
        <v>927</v>
      </c>
      <c r="N3679" s="0" t="s">
        <v>1341</v>
      </c>
      <c r="O3679" s="0" t="s">
        <v>1342</v>
      </c>
      <c r="P3679" s="198" t="n">
        <v>15000</v>
      </c>
      <c r="S3679" s="0" t="s">
        <v>1343</v>
      </c>
      <c r="T3679" s="0" t="s">
        <v>772</v>
      </c>
      <c r="U3679" s="200" t="n">
        <v>4.535</v>
      </c>
      <c r="V3679" s="0" t="s">
        <v>2395</v>
      </c>
      <c r="W3679" s="0" t="s">
        <v>1345</v>
      </c>
      <c r="X3679" s="0" t="s">
        <v>1346</v>
      </c>
      <c r="Y3679" s="0" t="s">
        <v>893</v>
      </c>
      <c r="Z3679" s="0" t="s">
        <v>573</v>
      </c>
      <c r="AA3679" s="0" t="s">
        <v>3321</v>
      </c>
      <c r="AB3679" s="197" t="n">
        <v>37043.875</v>
      </c>
      <c r="AC3679" s="197" t="n">
        <v>37072.875</v>
      </c>
      <c r="AD3679" s="0" t="n">
        <f aca="false">(AC3679-AB3679+1)*SUM(P3679:Q3679)</f>
        <v>450000</v>
      </c>
    </row>
    <row r="3680" customFormat="false" ht="12.75" hidden="false" customHeight="false" outlineLevel="0" collapsed="false">
      <c r="A3680" s="191" t="str">
        <f aca="false">B3680&amp;" "&amp;C3680&amp;" "&amp;D3680</f>
        <v>US Natural Gas Financial</v>
      </c>
      <c r="B3680" s="191" t="str">
        <f aca="false">IF((LEFT(N3680,2)="US"),"US","")</f>
        <v>US</v>
      </c>
      <c r="C3680" s="191" t="str">
        <f aca="false">M3680</f>
        <v>Natural Gas</v>
      </c>
      <c r="D3680" s="191" t="str">
        <f aca="false">IF(ISNUMBER(FIND("Phy",N3680))=TRUE(),"Physical","Financial")</f>
        <v>Financial</v>
      </c>
      <c r="E3680" s="191" t="n">
        <f aca="false">IF(VLOOKUP(S3680,'DD-Lookup'!$J$6:$L$50,3,FALSE())="Monthly",(YEAR(AC3680)-YEAR(AB3680))*12+MONTH(AC3680)-MONTH(AB3680)+1,(AC3680-AB3680+1))</f>
        <v>16</v>
      </c>
      <c r="F3680" s="220" t="n">
        <f aca="false">E3680*SUM(P3680:Q3680)</f>
        <v>160000</v>
      </c>
      <c r="G3680" s="196" t="n">
        <v>1248620</v>
      </c>
      <c r="H3680" s="197" t="n">
        <v>37026.4361458333</v>
      </c>
      <c r="I3680" s="0" t="s">
        <v>1482</v>
      </c>
      <c r="M3680" s="0" t="s">
        <v>927</v>
      </c>
      <c r="N3680" s="0" t="s">
        <v>1341</v>
      </c>
      <c r="O3680" s="0" t="s">
        <v>1518</v>
      </c>
      <c r="P3680" s="198" t="n">
        <v>10000</v>
      </c>
      <c r="S3680" s="0" t="s">
        <v>1343</v>
      </c>
      <c r="T3680" s="0" t="s">
        <v>772</v>
      </c>
      <c r="U3680" s="200" t="n">
        <v>4.475</v>
      </c>
      <c r="V3680" s="0" t="s">
        <v>2736</v>
      </c>
      <c r="W3680" s="0" t="s">
        <v>1520</v>
      </c>
      <c r="X3680" s="0" t="s">
        <v>1521</v>
      </c>
      <c r="Y3680" s="0" t="s">
        <v>893</v>
      </c>
      <c r="Z3680" s="0" t="s">
        <v>573</v>
      </c>
      <c r="AA3680" s="0" t="s">
        <v>3322</v>
      </c>
      <c r="AB3680" s="197" t="n">
        <v>37027.875</v>
      </c>
      <c r="AC3680" s="197" t="n">
        <v>37042.875</v>
      </c>
      <c r="AD3680" s="0" t="n">
        <f aca="false">(AC3680-AB3680+1)*SUM(P3680:Q3680)</f>
        <v>160000</v>
      </c>
    </row>
    <row r="3681" customFormat="false" ht="12.75" hidden="false" customHeight="false" outlineLevel="0" collapsed="false">
      <c r="A3681" s="191" t="str">
        <f aca="false">B3681&amp;" "&amp;C3681&amp;" "&amp;D3681</f>
        <v> Metals Financial</v>
      </c>
      <c r="B3681" s="191" t="str">
        <f aca="false">IF((LEFT(N3681,2)="US"),"US","")</f>
        <v/>
      </c>
      <c r="C3681" s="191" t="str">
        <f aca="false">M3681</f>
        <v>Metals</v>
      </c>
      <c r="D3681" s="191" t="str">
        <f aca="false">IF(ISNUMBER(FIND("Phy",N3681))=TRUE(),"Physical","Financial")</f>
        <v>Financial</v>
      </c>
      <c r="E3681" s="191" t="n">
        <f aca="false">IF(VLOOKUP(S3681,'DD-Lookup'!$J$6:$L$50,3,FALSE())="Monthly",(YEAR(AC3681)-YEAR(AB3681))*12+MONTH(AC3681)-MONTH(AB3681)+1,(AC3681-AB3681+1))</f>
        <v>1</v>
      </c>
      <c r="F3681" s="220" t="n">
        <f aca="false">E3681*SUM(P3681:Q3681)</f>
        <v>10</v>
      </c>
      <c r="G3681" s="196" t="n">
        <v>1248623</v>
      </c>
      <c r="H3681" s="197" t="n">
        <v>37026.4362384259</v>
      </c>
      <c r="I3681" s="0" t="s">
        <v>999</v>
      </c>
      <c r="M3681" s="0" t="s">
        <v>768</v>
      </c>
      <c r="N3681" s="0" t="s">
        <v>906</v>
      </c>
      <c r="O3681" s="0" t="s">
        <v>907</v>
      </c>
      <c r="Q3681" s="198" t="n">
        <v>10</v>
      </c>
      <c r="S3681" s="0" t="s">
        <v>908</v>
      </c>
      <c r="T3681" s="0" t="s">
        <v>772</v>
      </c>
      <c r="U3681" s="200" t="n">
        <v>7300</v>
      </c>
      <c r="V3681" s="0" t="s">
        <v>1184</v>
      </c>
      <c r="W3681" s="0" t="s">
        <v>910</v>
      </c>
      <c r="X3681" s="0" t="s">
        <v>775</v>
      </c>
      <c r="Y3681" s="0" t="s">
        <v>776</v>
      </c>
      <c r="Z3681" s="0" t="s">
        <v>777</v>
      </c>
      <c r="AA3681" s="0" t="n">
        <v>2130216</v>
      </c>
    </row>
    <row r="3682" customFormat="false" ht="12.75" hidden="false" customHeight="false" outlineLevel="0" collapsed="false">
      <c r="A3682" s="191" t="str">
        <f aca="false">B3682&amp;" "&amp;C3682&amp;" "&amp;D3682</f>
        <v> Metals Financial</v>
      </c>
      <c r="B3682" s="191" t="str">
        <f aca="false">IF((LEFT(N3682,2)="US"),"US","")</f>
        <v/>
      </c>
      <c r="C3682" s="191" t="str">
        <f aca="false">M3682</f>
        <v>Metals</v>
      </c>
      <c r="D3682" s="191" t="str">
        <f aca="false">IF(ISNUMBER(FIND("Phy",N3682))=TRUE(),"Physical","Financial")</f>
        <v>Financial</v>
      </c>
      <c r="E3682" s="191" t="n">
        <f aca="false">IF(VLOOKUP(S3682,'DD-Lookup'!$J$6:$L$50,3,FALSE())="Monthly",(YEAR(AC3682)-YEAR(AB3682))*12+MONTH(AC3682)-MONTH(AB3682)+1,(AC3682-AB3682+1))</f>
        <v>1</v>
      </c>
      <c r="F3682" s="220" t="n">
        <f aca="false">E3682*SUM(P3682:Q3682)</f>
        <v>20</v>
      </c>
      <c r="G3682" s="196" t="n">
        <v>1248624</v>
      </c>
      <c r="H3682" s="197" t="n">
        <v>37026.4362731481</v>
      </c>
      <c r="I3682" s="0" t="s">
        <v>971</v>
      </c>
      <c r="M3682" s="0" t="s">
        <v>768</v>
      </c>
      <c r="N3682" s="0" t="s">
        <v>997</v>
      </c>
      <c r="O3682" s="0" t="s">
        <v>998</v>
      </c>
      <c r="Q3682" s="198" t="n">
        <v>20</v>
      </c>
      <c r="S3682" s="0" t="s">
        <v>771</v>
      </c>
      <c r="T3682" s="0" t="s">
        <v>772</v>
      </c>
      <c r="U3682" s="200" t="n">
        <v>955</v>
      </c>
      <c r="V3682" s="0" t="s">
        <v>1155</v>
      </c>
      <c r="W3682" s="0" t="s">
        <v>910</v>
      </c>
      <c r="X3682" s="0" t="s">
        <v>775</v>
      </c>
      <c r="Y3682" s="0" t="s">
        <v>776</v>
      </c>
      <c r="Z3682" s="0" t="s">
        <v>777</v>
      </c>
      <c r="AA3682" s="0" t="n">
        <v>2130218</v>
      </c>
    </row>
    <row r="3683" customFormat="false" ht="12.75" hidden="false" customHeight="false" outlineLevel="0" collapsed="false">
      <c r="A3683" s="191" t="str">
        <f aca="false">B3683&amp;" "&amp;C3683&amp;" "&amp;D3683</f>
        <v>US Natural Gas Financial</v>
      </c>
      <c r="B3683" s="191" t="str">
        <f aca="false">IF((LEFT(N3683,2)="US"),"US","")</f>
        <v>US</v>
      </c>
      <c r="C3683" s="191" t="str">
        <f aca="false">M3683</f>
        <v>Natural Gas</v>
      </c>
      <c r="D3683" s="191" t="str">
        <f aca="false">IF(ISNUMBER(FIND("Phy",N3683))=TRUE(),"Physical","Financial")</f>
        <v>Financial</v>
      </c>
      <c r="E3683" s="191" t="n">
        <f aca="false">IF(VLOOKUP(S3683,'DD-Lookup'!$J$6:$L$50,3,FALSE())="Monthly",(YEAR(AC3683)-YEAR(AB3683))*12+MONTH(AC3683)-MONTH(AB3683)+1,(AC3683-AB3683+1))</f>
        <v>16</v>
      </c>
      <c r="F3683" s="220" t="n">
        <f aca="false">E3683*SUM(P3683:Q3683)</f>
        <v>80000</v>
      </c>
      <c r="G3683" s="196" t="n">
        <v>1248625</v>
      </c>
      <c r="H3683" s="197" t="n">
        <v>37026.4363888889</v>
      </c>
      <c r="I3683" s="0" t="s">
        <v>1357</v>
      </c>
      <c r="M3683" s="0" t="s">
        <v>927</v>
      </c>
      <c r="N3683" s="0" t="s">
        <v>1341</v>
      </c>
      <c r="O3683" s="0" t="s">
        <v>1518</v>
      </c>
      <c r="P3683" s="198" t="n">
        <v>5000</v>
      </c>
      <c r="S3683" s="0" t="s">
        <v>1343</v>
      </c>
      <c r="T3683" s="0" t="s">
        <v>772</v>
      </c>
      <c r="U3683" s="200" t="n">
        <v>4.48</v>
      </c>
      <c r="V3683" s="0" t="s">
        <v>1358</v>
      </c>
      <c r="W3683" s="0" t="s">
        <v>1520</v>
      </c>
      <c r="X3683" s="0" t="s">
        <v>1521</v>
      </c>
      <c r="Y3683" s="0" t="s">
        <v>893</v>
      </c>
      <c r="Z3683" s="0" t="s">
        <v>573</v>
      </c>
      <c r="AA3683" s="0" t="s">
        <v>3323</v>
      </c>
      <c r="AB3683" s="197" t="n">
        <v>37027.875</v>
      </c>
      <c r="AC3683" s="197" t="n">
        <v>37042.875</v>
      </c>
      <c r="AD3683" s="0" t="n">
        <f aca="false">(AC3683-AB3683+1)*SUM(P3683:Q3683)</f>
        <v>80000</v>
      </c>
    </row>
    <row r="3684" customFormat="false" ht="12.75" hidden="false" customHeight="false" outlineLevel="0" collapsed="false">
      <c r="A3684" s="191" t="str">
        <f aca="false">B3684&amp;" "&amp;C3684&amp;" "&amp;D3684</f>
        <v>US Natural Gas Financial</v>
      </c>
      <c r="B3684" s="191" t="str">
        <f aca="false">IF((LEFT(N3684,2)="US"),"US","")</f>
        <v>US</v>
      </c>
      <c r="C3684" s="191" t="str">
        <f aca="false">M3684</f>
        <v>Natural Gas</v>
      </c>
      <c r="D3684" s="191" t="str">
        <f aca="false">IF(ISNUMBER(FIND("Phy",N3684))=TRUE(),"Physical","Financial")</f>
        <v>Financial</v>
      </c>
      <c r="E3684" s="191" t="n">
        <f aca="false">IF(VLOOKUP(S3684,'DD-Lookup'!$J$6:$L$50,3,FALSE())="Monthly",(YEAR(AC3684)-YEAR(AB3684))*12+MONTH(AC3684)-MONTH(AB3684)+1,(AC3684-AB3684+1))</f>
        <v>151</v>
      </c>
      <c r="F3684" s="220" t="n">
        <f aca="false">E3684*SUM(P3684:Q3684)</f>
        <v>377500</v>
      </c>
      <c r="G3684" s="196" t="n">
        <v>1248626</v>
      </c>
      <c r="H3684" s="197" t="n">
        <v>37026.4364467593</v>
      </c>
      <c r="I3684" s="0" t="s">
        <v>1569</v>
      </c>
      <c r="M3684" s="0" t="s">
        <v>927</v>
      </c>
      <c r="N3684" s="0" t="s">
        <v>1341</v>
      </c>
      <c r="O3684" s="0" t="s">
        <v>1442</v>
      </c>
      <c r="Q3684" s="198" t="n">
        <v>2500</v>
      </c>
      <c r="S3684" s="0" t="s">
        <v>1343</v>
      </c>
      <c r="T3684" s="0" t="s">
        <v>772</v>
      </c>
      <c r="U3684" s="200" t="n">
        <v>4.95</v>
      </c>
      <c r="V3684" s="0" t="s">
        <v>2227</v>
      </c>
      <c r="W3684" s="0" t="s">
        <v>1345</v>
      </c>
      <c r="X3684" s="0" t="s">
        <v>1346</v>
      </c>
      <c r="Y3684" s="0" t="s">
        <v>893</v>
      </c>
      <c r="Z3684" s="0" t="s">
        <v>573</v>
      </c>
      <c r="AA3684" s="0" t="s">
        <v>3324</v>
      </c>
      <c r="AB3684" s="197" t="n">
        <v>37196</v>
      </c>
      <c r="AC3684" s="197" t="n">
        <v>37346</v>
      </c>
      <c r="AD3684" s="0" t="n">
        <f aca="false">(AC3684-AB3684+1)*SUM(P3684:Q3684)</f>
        <v>377500</v>
      </c>
    </row>
    <row r="3685" customFormat="false" ht="12.75" hidden="false" customHeight="false" outlineLevel="0" collapsed="false">
      <c r="A3685" s="191" t="str">
        <f aca="false">B3685&amp;" "&amp;C3685&amp;" "&amp;D3685</f>
        <v> Metals Financial</v>
      </c>
      <c r="B3685" s="191" t="str">
        <f aca="false">IF((LEFT(N3685,2)="US"),"US","")</f>
        <v/>
      </c>
      <c r="C3685" s="191" t="str">
        <f aca="false">M3685</f>
        <v>Metals</v>
      </c>
      <c r="D3685" s="191" t="str">
        <f aca="false">IF(ISNUMBER(FIND("Phy",N3685))=TRUE(),"Physical","Financial")</f>
        <v>Financial</v>
      </c>
      <c r="E3685" s="191" t="n">
        <f aca="false">IF(VLOOKUP(S3685,'DD-Lookup'!$J$6:$L$50,3,FALSE())="Monthly",(YEAR(AC3685)-YEAR(AB3685))*12+MONTH(AC3685)-MONTH(AB3685)+1,(AC3685-AB3685+1))</f>
        <v>1</v>
      </c>
      <c r="F3685" s="220" t="n">
        <f aca="false">E3685*SUM(P3685:Q3685)</f>
        <v>20</v>
      </c>
      <c r="G3685" s="196" t="n">
        <v>1248627</v>
      </c>
      <c r="H3685" s="197" t="n">
        <v>37026.4365162037</v>
      </c>
      <c r="I3685" s="0" t="s">
        <v>1058</v>
      </c>
      <c r="M3685" s="0" t="s">
        <v>768</v>
      </c>
      <c r="N3685" s="0" t="s">
        <v>769</v>
      </c>
      <c r="O3685" s="0" t="s">
        <v>770</v>
      </c>
      <c r="P3685" s="198" t="n">
        <v>20</v>
      </c>
      <c r="S3685" s="0" t="s">
        <v>771</v>
      </c>
      <c r="T3685" s="0" t="s">
        <v>772</v>
      </c>
      <c r="U3685" s="200" t="n">
        <v>1670</v>
      </c>
      <c r="V3685" s="0" t="s">
        <v>1059</v>
      </c>
      <c r="W3685" s="0" t="s">
        <v>820</v>
      </c>
      <c r="X3685" s="0" t="s">
        <v>775</v>
      </c>
      <c r="Y3685" s="0" t="s">
        <v>776</v>
      </c>
      <c r="Z3685" s="0" t="s">
        <v>777</v>
      </c>
      <c r="AA3685" s="0" t="n">
        <v>2130220</v>
      </c>
    </row>
    <row r="3686" customFormat="false" ht="12.75" hidden="false" customHeight="false" outlineLevel="0" collapsed="false">
      <c r="A3686" s="191" t="str">
        <f aca="false">B3686&amp;" "&amp;C3686&amp;" "&amp;D3686</f>
        <v>US Crude Financial</v>
      </c>
      <c r="B3686" s="191" t="str">
        <f aca="false">IF((LEFT(N3686,2)="US"),"US","")</f>
        <v>US</v>
      </c>
      <c r="C3686" s="191" t="str">
        <f aca="false">M3686</f>
        <v>Crude</v>
      </c>
      <c r="D3686" s="191" t="str">
        <f aca="false">IF(ISNUMBER(FIND("Phy",N3686))=TRUE(),"Physical","Financial")</f>
        <v>Financial</v>
      </c>
      <c r="E3686" s="191" t="n">
        <f aca="false">IF(VLOOKUP(S3686,'DD-Lookup'!$J$6:$L$50,3,FALSE())="Monthly",(YEAR(AC3686)-YEAR(AB3686))*12+MONTH(AC3686)-MONTH(AB3686)+1,(AC3686-AB3686+1))</f>
        <v>1</v>
      </c>
      <c r="F3686" s="220" t="n">
        <f aca="false">E3686*SUM(P3686:Q3686)</f>
        <v>50000</v>
      </c>
      <c r="G3686" s="196" t="n">
        <v>1248628</v>
      </c>
      <c r="H3686" s="197" t="n">
        <v>37026.4365162037</v>
      </c>
      <c r="I3686" s="0" t="s">
        <v>1340</v>
      </c>
      <c r="M3686" s="0" t="s">
        <v>60</v>
      </c>
      <c r="N3686" s="0" t="s">
        <v>1138</v>
      </c>
      <c r="O3686" s="0" t="s">
        <v>1139</v>
      </c>
      <c r="P3686" s="198" t="n">
        <v>50000</v>
      </c>
      <c r="S3686" s="0" t="s">
        <v>1140</v>
      </c>
      <c r="T3686" s="0" t="s">
        <v>772</v>
      </c>
      <c r="U3686" s="200" t="n">
        <v>28.74</v>
      </c>
      <c r="V3686" s="0" t="s">
        <v>2361</v>
      </c>
      <c r="W3686" s="0" t="s">
        <v>1142</v>
      </c>
      <c r="X3686" s="0" t="s">
        <v>1143</v>
      </c>
      <c r="Y3686" s="0" t="s">
        <v>893</v>
      </c>
      <c r="Z3686" s="0" t="s">
        <v>573</v>
      </c>
      <c r="AA3686" s="0" t="s">
        <v>3325</v>
      </c>
      <c r="AB3686" s="197" t="n">
        <v>37043</v>
      </c>
      <c r="AC3686" s="197" t="n">
        <v>37072</v>
      </c>
    </row>
    <row r="3687" customFormat="false" ht="12.75" hidden="false" customHeight="false" outlineLevel="0" collapsed="false">
      <c r="A3687" s="191" t="str">
        <f aca="false">B3687&amp;" "&amp;C3687&amp;" "&amp;D3687</f>
        <v>US Natural Gas Financial</v>
      </c>
      <c r="B3687" s="191" t="str">
        <f aca="false">IF((LEFT(N3687,2)="US"),"US","")</f>
        <v>US</v>
      </c>
      <c r="C3687" s="191" t="str">
        <f aca="false">M3687</f>
        <v>Natural Gas</v>
      </c>
      <c r="D3687" s="191" t="str">
        <f aca="false">IF(ISNUMBER(FIND("Phy",N3687))=TRUE(),"Physical","Financial")</f>
        <v>Financial</v>
      </c>
      <c r="E3687" s="191" t="n">
        <f aca="false">IF(VLOOKUP(S3687,'DD-Lookup'!$J$6:$L$50,3,FALSE())="Monthly",(YEAR(AC3687)-YEAR(AB3687))*12+MONTH(AC3687)-MONTH(AB3687)+1,(AC3687-AB3687+1))</f>
        <v>151</v>
      </c>
      <c r="F3687" s="220" t="n">
        <f aca="false">E3687*SUM(P3687:Q3687)</f>
        <v>755000</v>
      </c>
      <c r="G3687" s="196" t="n">
        <v>1248630</v>
      </c>
      <c r="H3687" s="197" t="n">
        <v>37026.4365740741</v>
      </c>
      <c r="I3687" s="0" t="s">
        <v>1406</v>
      </c>
      <c r="M3687" s="0" t="s">
        <v>927</v>
      </c>
      <c r="N3687" s="0" t="s">
        <v>1341</v>
      </c>
      <c r="O3687" s="0" t="s">
        <v>1442</v>
      </c>
      <c r="P3687" s="198" t="n">
        <v>5000</v>
      </c>
      <c r="S3687" s="0" t="s">
        <v>1343</v>
      </c>
      <c r="T3687" s="0" t="s">
        <v>772</v>
      </c>
      <c r="U3687" s="200" t="n">
        <v>4.945</v>
      </c>
      <c r="V3687" s="0" t="s">
        <v>2427</v>
      </c>
      <c r="W3687" s="0" t="s">
        <v>1345</v>
      </c>
      <c r="X3687" s="0" t="s">
        <v>1346</v>
      </c>
      <c r="Y3687" s="0" t="s">
        <v>893</v>
      </c>
      <c r="Z3687" s="0" t="s">
        <v>573</v>
      </c>
      <c r="AA3687" s="0" t="s">
        <v>3326</v>
      </c>
      <c r="AB3687" s="197" t="n">
        <v>37196</v>
      </c>
      <c r="AC3687" s="197" t="n">
        <v>37346</v>
      </c>
      <c r="AD3687" s="0" t="n">
        <f aca="false">(AC3687-AB3687+1)*SUM(P3687:Q3687)</f>
        <v>755000</v>
      </c>
    </row>
    <row r="3688" customFormat="false" ht="12.75" hidden="false" customHeight="false" outlineLevel="0" collapsed="false">
      <c r="A3688" s="191" t="str">
        <f aca="false">B3688&amp;" "&amp;C3688&amp;" "&amp;D3688</f>
        <v>US Natural Gas Financial</v>
      </c>
      <c r="B3688" s="191" t="str">
        <f aca="false">IF((LEFT(N3688,2)="US"),"US","")</f>
        <v>US</v>
      </c>
      <c r="C3688" s="191" t="str">
        <f aca="false">M3688</f>
        <v>Natural Gas</v>
      </c>
      <c r="D3688" s="191" t="str">
        <f aca="false">IF(ISNUMBER(FIND("Phy",N3688))=TRUE(),"Physical","Financial")</f>
        <v>Financial</v>
      </c>
      <c r="E3688" s="191" t="n">
        <f aca="false">IF(VLOOKUP(S3688,'DD-Lookup'!$J$6:$L$50,3,FALSE())="Monthly",(YEAR(AC3688)-YEAR(AB3688))*12+MONTH(AC3688)-MONTH(AB3688)+1,(AC3688-AB3688+1))</f>
        <v>16</v>
      </c>
      <c r="F3688" s="220" t="n">
        <f aca="false">E3688*SUM(P3688:Q3688)</f>
        <v>160000</v>
      </c>
      <c r="G3688" s="196" t="n">
        <v>1248631</v>
      </c>
      <c r="H3688" s="197" t="n">
        <v>37026.4366666667</v>
      </c>
      <c r="I3688" s="0" t="s">
        <v>1492</v>
      </c>
      <c r="M3688" s="0" t="s">
        <v>927</v>
      </c>
      <c r="N3688" s="0" t="s">
        <v>1341</v>
      </c>
      <c r="O3688" s="0" t="s">
        <v>1518</v>
      </c>
      <c r="Q3688" s="198" t="n">
        <v>10000</v>
      </c>
      <c r="S3688" s="0" t="s">
        <v>1343</v>
      </c>
      <c r="T3688" s="0" t="s">
        <v>772</v>
      </c>
      <c r="U3688" s="200" t="n">
        <v>4.485</v>
      </c>
      <c r="V3688" s="0" t="s">
        <v>2867</v>
      </c>
      <c r="W3688" s="0" t="s">
        <v>1520</v>
      </c>
      <c r="X3688" s="0" t="s">
        <v>1521</v>
      </c>
      <c r="Y3688" s="0" t="s">
        <v>893</v>
      </c>
      <c r="Z3688" s="0" t="s">
        <v>573</v>
      </c>
      <c r="AA3688" s="0" t="s">
        <v>3327</v>
      </c>
      <c r="AB3688" s="197" t="n">
        <v>37027.875</v>
      </c>
      <c r="AC3688" s="197" t="n">
        <v>37042.875</v>
      </c>
      <c r="AD3688" s="0" t="n">
        <f aca="false">(AC3688-AB3688+1)*SUM(P3688:Q3688)</f>
        <v>160000</v>
      </c>
    </row>
    <row r="3689" customFormat="false" ht="12.75" hidden="false" customHeight="false" outlineLevel="0" collapsed="false">
      <c r="A3689" s="191" t="str">
        <f aca="false">B3689&amp;" "&amp;C3689&amp;" "&amp;D3689</f>
        <v>US Natural Gas Financial</v>
      </c>
      <c r="B3689" s="191" t="str">
        <f aca="false">IF((LEFT(N3689,2)="US"),"US","")</f>
        <v>US</v>
      </c>
      <c r="C3689" s="191" t="str">
        <f aca="false">M3689</f>
        <v>Natural Gas</v>
      </c>
      <c r="D3689" s="191" t="str">
        <f aca="false">IF(ISNUMBER(FIND("Phy",N3689))=TRUE(),"Physical","Financial")</f>
        <v>Financial</v>
      </c>
      <c r="E3689" s="191" t="n">
        <f aca="false">IF(VLOOKUP(S3689,'DD-Lookup'!$J$6:$L$50,3,FALSE())="Monthly",(YEAR(AC3689)-YEAR(AB3689))*12+MONTH(AC3689)-MONTH(AB3689)+1,(AC3689-AB3689+1))</f>
        <v>30</v>
      </c>
      <c r="F3689" s="220" t="n">
        <f aca="false">E3689*SUM(P3689:Q3689)</f>
        <v>300000</v>
      </c>
      <c r="G3689" s="196" t="n">
        <v>1248632</v>
      </c>
      <c r="H3689" s="197" t="n">
        <v>37026.4367013889</v>
      </c>
      <c r="I3689" s="0" t="s">
        <v>1289</v>
      </c>
      <c r="M3689" s="0" t="s">
        <v>927</v>
      </c>
      <c r="N3689" s="0" t="s">
        <v>1341</v>
      </c>
      <c r="O3689" s="0" t="s">
        <v>1342</v>
      </c>
      <c r="P3689" s="198" t="n">
        <v>10000</v>
      </c>
      <c r="S3689" s="0" t="s">
        <v>1343</v>
      </c>
      <c r="T3689" s="0" t="s">
        <v>772</v>
      </c>
      <c r="U3689" s="200" t="n">
        <v>4.54</v>
      </c>
      <c r="V3689" s="0" t="s">
        <v>3328</v>
      </c>
      <c r="W3689" s="0" t="s">
        <v>1345</v>
      </c>
      <c r="X3689" s="0" t="s">
        <v>1346</v>
      </c>
      <c r="Y3689" s="0" t="s">
        <v>893</v>
      </c>
      <c r="Z3689" s="0" t="s">
        <v>573</v>
      </c>
      <c r="AA3689" s="0" t="s">
        <v>3329</v>
      </c>
      <c r="AB3689" s="197" t="n">
        <v>37043.875</v>
      </c>
      <c r="AC3689" s="197" t="n">
        <v>37072.875</v>
      </c>
      <c r="AD3689" s="0" t="n">
        <f aca="false">(AC3689-AB3689+1)*SUM(P3689:Q3689)</f>
        <v>300000</v>
      </c>
    </row>
    <row r="3690" customFormat="false" ht="12.75" hidden="false" customHeight="false" outlineLevel="0" collapsed="false">
      <c r="A3690" s="191" t="str">
        <f aca="false">B3690&amp;" "&amp;C3690&amp;" "&amp;D3690</f>
        <v>US Natural Gas Financial</v>
      </c>
      <c r="B3690" s="191" t="str">
        <f aca="false">IF((LEFT(N3690,2)="US"),"US","")</f>
        <v>US</v>
      </c>
      <c r="C3690" s="191" t="str">
        <f aca="false">M3690</f>
        <v>Natural Gas</v>
      </c>
      <c r="D3690" s="191" t="str">
        <f aca="false">IF(ISNUMBER(FIND("Phy",N3690))=TRUE(),"Physical","Financial")</f>
        <v>Financial</v>
      </c>
      <c r="E3690" s="191" t="n">
        <f aca="false">IF(VLOOKUP(S3690,'DD-Lookup'!$J$6:$L$50,3,FALSE())="Monthly",(YEAR(AC3690)-YEAR(AB3690))*12+MONTH(AC3690)-MONTH(AB3690)+1,(AC3690-AB3690+1))</f>
        <v>151</v>
      </c>
      <c r="F3690" s="220" t="n">
        <f aca="false">E3690*SUM(P3690:Q3690)</f>
        <v>755000</v>
      </c>
      <c r="G3690" s="196" t="n">
        <v>1248633</v>
      </c>
      <c r="H3690" s="197" t="n">
        <v>37026.436724537</v>
      </c>
      <c r="I3690" s="0" t="s">
        <v>1187</v>
      </c>
      <c r="M3690" s="0" t="s">
        <v>927</v>
      </c>
      <c r="N3690" s="0" t="s">
        <v>1341</v>
      </c>
      <c r="O3690" s="0" t="s">
        <v>1442</v>
      </c>
      <c r="Q3690" s="198" t="n">
        <v>5000</v>
      </c>
      <c r="S3690" s="0" t="s">
        <v>1343</v>
      </c>
      <c r="T3690" s="0" t="s">
        <v>772</v>
      </c>
      <c r="U3690" s="200" t="n">
        <v>4.95</v>
      </c>
      <c r="V3690" s="0" t="s">
        <v>1629</v>
      </c>
      <c r="W3690" s="0" t="s">
        <v>1345</v>
      </c>
      <c r="X3690" s="0" t="s">
        <v>1346</v>
      </c>
      <c r="Y3690" s="0" t="s">
        <v>893</v>
      </c>
      <c r="Z3690" s="0" t="s">
        <v>573</v>
      </c>
      <c r="AA3690" s="0" t="s">
        <v>3330</v>
      </c>
      <c r="AB3690" s="197" t="n">
        <v>37196</v>
      </c>
      <c r="AC3690" s="197" t="n">
        <v>37346</v>
      </c>
      <c r="AD3690" s="0" t="n">
        <f aca="false">(AC3690-AB3690+1)*SUM(P3690:Q3690)</f>
        <v>755000</v>
      </c>
    </row>
    <row r="3691" customFormat="false" ht="12.75" hidden="false" customHeight="false" outlineLevel="0" collapsed="false">
      <c r="A3691" s="191" t="str">
        <f aca="false">B3691&amp;" "&amp;C3691&amp;" "&amp;D3691</f>
        <v> Metals Financial</v>
      </c>
      <c r="B3691" s="191" t="str">
        <f aca="false">IF((LEFT(N3691,2)="US"),"US","")</f>
        <v/>
      </c>
      <c r="C3691" s="191" t="str">
        <f aca="false">M3691</f>
        <v>Metals</v>
      </c>
      <c r="D3691" s="191" t="str">
        <f aca="false">IF(ISNUMBER(FIND("Phy",N3691))=TRUE(),"Physical","Financial")</f>
        <v>Financial</v>
      </c>
      <c r="E3691" s="191" t="n">
        <f aca="false">IF(VLOOKUP(S3691,'DD-Lookup'!$J$6:$L$50,3,FALSE())="Monthly",(YEAR(AC3691)-YEAR(AB3691))*12+MONTH(AC3691)-MONTH(AB3691)+1,(AC3691-AB3691+1))</f>
        <v>1</v>
      </c>
      <c r="F3691" s="220" t="n">
        <f aca="false">E3691*SUM(P3691:Q3691)</f>
        <v>20</v>
      </c>
      <c r="G3691" s="196" t="n">
        <v>1248634</v>
      </c>
      <c r="H3691" s="197" t="n">
        <v>37026.4367708333</v>
      </c>
      <c r="I3691" s="0" t="s">
        <v>879</v>
      </c>
      <c r="M3691" s="0" t="s">
        <v>768</v>
      </c>
      <c r="N3691" s="0" t="s">
        <v>870</v>
      </c>
      <c r="O3691" s="0" t="s">
        <v>871</v>
      </c>
      <c r="Q3691" s="198" t="n">
        <v>20</v>
      </c>
      <c r="S3691" s="0" t="s">
        <v>771</v>
      </c>
      <c r="T3691" s="0" t="s">
        <v>772</v>
      </c>
      <c r="U3691" s="200" t="n">
        <v>1509</v>
      </c>
      <c r="V3691" s="0" t="s">
        <v>1169</v>
      </c>
      <c r="W3691" s="0" t="s">
        <v>820</v>
      </c>
      <c r="X3691" s="0" t="s">
        <v>775</v>
      </c>
      <c r="Y3691" s="0" t="s">
        <v>776</v>
      </c>
      <c r="Z3691" s="0" t="s">
        <v>777</v>
      </c>
      <c r="AA3691" s="0" t="n">
        <v>2130222</v>
      </c>
    </row>
    <row r="3692" customFormat="false" ht="12.75" hidden="false" customHeight="false" outlineLevel="0" collapsed="false">
      <c r="A3692" s="191" t="str">
        <f aca="false">B3692&amp;" "&amp;C3692&amp;" "&amp;D3692</f>
        <v>US Natural Gas Physical</v>
      </c>
      <c r="B3692" s="191" t="str">
        <f aca="false">IF((LEFT(N3692,2)="US"),"US","")</f>
        <v>US</v>
      </c>
      <c r="C3692" s="191" t="str">
        <f aca="false">M3692</f>
        <v>Natural Gas</v>
      </c>
      <c r="D3692" s="191" t="str">
        <f aca="false">IF(ISNUMBER(FIND("Phy",N3692))=TRUE(),"Physical","Financial")</f>
        <v>Physical</v>
      </c>
      <c r="E3692" s="191" t="n">
        <f aca="false">IF(VLOOKUP(S3692,'DD-Lookup'!$J$6:$L$50,3,FALSE())="Monthly",(YEAR(AC3692)-YEAR(AB3692))*12+MONTH(AC3692)-MONTH(AB3692)+1,(AC3692-AB3692+1))</f>
        <v>1</v>
      </c>
      <c r="F3692" s="220" t="n">
        <f aca="false">E3692*SUM(P3692:Q3692)</f>
        <v>2706</v>
      </c>
      <c r="G3692" s="196" t="n">
        <v>1248635</v>
      </c>
      <c r="H3692" s="197" t="n">
        <v>37026.4367939815</v>
      </c>
      <c r="I3692" s="0" t="s">
        <v>1328</v>
      </c>
      <c r="M3692" s="0" t="s">
        <v>927</v>
      </c>
      <c r="N3692" s="0" t="s">
        <v>1371</v>
      </c>
      <c r="O3692" s="0" t="s">
        <v>1553</v>
      </c>
      <c r="Q3692" s="198" t="n">
        <v>2706</v>
      </c>
      <c r="S3692" s="0" t="s">
        <v>1343</v>
      </c>
      <c r="T3692" s="0" t="s">
        <v>772</v>
      </c>
      <c r="U3692" s="200" t="n">
        <v>4.57</v>
      </c>
      <c r="V3692" s="0" t="s">
        <v>2948</v>
      </c>
      <c r="W3692" s="0" t="s">
        <v>1555</v>
      </c>
      <c r="X3692" s="0" t="s">
        <v>1556</v>
      </c>
      <c r="Y3692" s="0" t="s">
        <v>1376</v>
      </c>
      <c r="Z3692" s="0" t="s">
        <v>573</v>
      </c>
      <c r="AA3692" s="0" t="n">
        <v>790704</v>
      </c>
      <c r="AB3692" s="197" t="n">
        <v>37027.875</v>
      </c>
      <c r="AC3692" s="197" t="n">
        <v>37027.875</v>
      </c>
    </row>
    <row r="3693" customFormat="false" ht="12.75" hidden="false" customHeight="false" outlineLevel="0" collapsed="false">
      <c r="A3693" s="191" t="str">
        <f aca="false">B3693&amp;" "&amp;C3693&amp;" "&amp;D3693</f>
        <v> Metals Financial</v>
      </c>
      <c r="B3693" s="191" t="str">
        <f aca="false">IF((LEFT(N3693,2)="US"),"US","")</f>
        <v/>
      </c>
      <c r="C3693" s="191" t="str">
        <f aca="false">M3693</f>
        <v>Metals</v>
      </c>
      <c r="D3693" s="191" t="str">
        <f aca="false">IF(ISNUMBER(FIND("Phy",N3693))=TRUE(),"Physical","Financial")</f>
        <v>Financial</v>
      </c>
      <c r="E3693" s="191" t="n">
        <f aca="false">IF(VLOOKUP(S3693,'DD-Lookup'!$J$6:$L$50,3,FALSE())="Monthly",(YEAR(AC3693)-YEAR(AB3693))*12+MONTH(AC3693)-MONTH(AB3693)+1,(AC3693-AB3693+1))</f>
        <v>1</v>
      </c>
      <c r="F3693" s="220" t="n">
        <f aca="false">E3693*SUM(P3693:Q3693)</f>
        <v>1</v>
      </c>
      <c r="G3693" s="196" t="n">
        <v>1248636</v>
      </c>
      <c r="H3693" s="197" t="n">
        <v>37026.4368055556</v>
      </c>
      <c r="I3693" s="0" t="s">
        <v>917</v>
      </c>
      <c r="M3693" s="0" t="s">
        <v>768</v>
      </c>
      <c r="N3693" s="0" t="s">
        <v>906</v>
      </c>
      <c r="O3693" s="0" t="s">
        <v>907</v>
      </c>
      <c r="Q3693" s="198" t="n">
        <v>1</v>
      </c>
      <c r="S3693" s="0" t="s">
        <v>908</v>
      </c>
      <c r="T3693" s="0" t="s">
        <v>772</v>
      </c>
      <c r="U3693" s="200" t="n">
        <v>7310</v>
      </c>
      <c r="V3693" s="0" t="s">
        <v>1119</v>
      </c>
      <c r="W3693" s="0" t="s">
        <v>910</v>
      </c>
      <c r="X3693" s="0" t="s">
        <v>775</v>
      </c>
      <c r="Y3693" s="0" t="s">
        <v>776</v>
      </c>
      <c r="Z3693" s="0" t="s">
        <v>777</v>
      </c>
      <c r="AA3693" s="0" t="n">
        <v>2130224</v>
      </c>
    </row>
    <row r="3694" customFormat="false" ht="12.75" hidden="false" customHeight="false" outlineLevel="0" collapsed="false">
      <c r="A3694" s="191" t="str">
        <f aca="false">B3694&amp;" "&amp;C3694&amp;" "&amp;D3694</f>
        <v>US Natural Gas Financial</v>
      </c>
      <c r="B3694" s="191" t="str">
        <f aca="false">IF((LEFT(N3694,2)="US"),"US","")</f>
        <v>US</v>
      </c>
      <c r="C3694" s="191" t="str">
        <f aca="false">M3694</f>
        <v>Natural Gas</v>
      </c>
      <c r="D3694" s="191" t="str">
        <f aca="false">IF(ISNUMBER(FIND("Phy",N3694))=TRUE(),"Physical","Financial")</f>
        <v>Financial</v>
      </c>
      <c r="E3694" s="191" t="n">
        <f aca="false">IF(VLOOKUP(S3694,'DD-Lookup'!$J$6:$L$50,3,FALSE())="Monthly",(YEAR(AC3694)-YEAR(AB3694))*12+MONTH(AC3694)-MONTH(AB3694)+1,(AC3694-AB3694+1))</f>
        <v>16</v>
      </c>
      <c r="F3694" s="220" t="n">
        <f aca="false">E3694*SUM(P3694:Q3694)</f>
        <v>80000</v>
      </c>
      <c r="G3694" s="196" t="n">
        <v>1248637</v>
      </c>
      <c r="H3694" s="197" t="n">
        <v>37026.4368402778</v>
      </c>
      <c r="I3694" s="0" t="s">
        <v>1492</v>
      </c>
      <c r="M3694" s="0" t="s">
        <v>927</v>
      </c>
      <c r="N3694" s="0" t="s">
        <v>1341</v>
      </c>
      <c r="O3694" s="0" t="s">
        <v>1518</v>
      </c>
      <c r="Q3694" s="198" t="n">
        <v>5000</v>
      </c>
      <c r="S3694" s="0" t="s">
        <v>1343</v>
      </c>
      <c r="T3694" s="0" t="s">
        <v>772</v>
      </c>
      <c r="U3694" s="200" t="n">
        <v>4.485</v>
      </c>
      <c r="V3694" s="0" t="s">
        <v>2156</v>
      </c>
      <c r="W3694" s="0" t="s">
        <v>1520</v>
      </c>
      <c r="X3694" s="0" t="s">
        <v>1521</v>
      </c>
      <c r="Y3694" s="0" t="s">
        <v>893</v>
      </c>
      <c r="Z3694" s="0" t="s">
        <v>573</v>
      </c>
      <c r="AA3694" s="0" t="s">
        <v>3331</v>
      </c>
      <c r="AB3694" s="197" t="n">
        <v>37027.875</v>
      </c>
      <c r="AC3694" s="197" t="n">
        <v>37042.875</v>
      </c>
      <c r="AD3694" s="0" t="n">
        <f aca="false">(AC3694-AB3694+1)*SUM(P3694:Q3694)</f>
        <v>80000</v>
      </c>
    </row>
    <row r="3695" customFormat="false" ht="12.75" hidden="false" customHeight="false" outlineLevel="0" collapsed="false">
      <c r="A3695" s="191" t="str">
        <f aca="false">B3695&amp;" "&amp;C3695&amp;" "&amp;D3695</f>
        <v>US Natural Gas Financial</v>
      </c>
      <c r="B3695" s="191" t="str">
        <f aca="false">IF((LEFT(N3695,2)="US"),"US","")</f>
        <v>US</v>
      </c>
      <c r="C3695" s="191" t="str">
        <f aca="false">M3695</f>
        <v>Natural Gas</v>
      </c>
      <c r="D3695" s="191" t="str">
        <f aca="false">IF(ISNUMBER(FIND("Phy",N3695))=TRUE(),"Physical","Financial")</f>
        <v>Financial</v>
      </c>
      <c r="E3695" s="191" t="n">
        <f aca="false">IF(VLOOKUP(S3695,'DD-Lookup'!$J$6:$L$50,3,FALSE())="Monthly",(YEAR(AC3695)-YEAR(AB3695))*12+MONTH(AC3695)-MONTH(AB3695)+1,(AC3695-AB3695+1))</f>
        <v>153</v>
      </c>
      <c r="F3695" s="220" t="n">
        <f aca="false">E3695*SUM(P3695:Q3695)</f>
        <v>765000</v>
      </c>
      <c r="G3695" s="196" t="n">
        <v>1248638</v>
      </c>
      <c r="H3695" s="197" t="n">
        <v>37026.436875</v>
      </c>
      <c r="I3695" s="0" t="s">
        <v>1187</v>
      </c>
      <c r="M3695" s="0" t="s">
        <v>927</v>
      </c>
      <c r="N3695" s="0" t="s">
        <v>1341</v>
      </c>
      <c r="O3695" s="0" t="s">
        <v>1526</v>
      </c>
      <c r="Q3695" s="198" t="n">
        <v>5000</v>
      </c>
      <c r="S3695" s="0" t="s">
        <v>1343</v>
      </c>
      <c r="T3695" s="0" t="s">
        <v>772</v>
      </c>
      <c r="U3695" s="200" t="n">
        <v>4.655</v>
      </c>
      <c r="V3695" s="0" t="s">
        <v>1629</v>
      </c>
      <c r="W3695" s="0" t="s">
        <v>1345</v>
      </c>
      <c r="X3695" s="0" t="s">
        <v>1346</v>
      </c>
      <c r="Y3695" s="0" t="s">
        <v>893</v>
      </c>
      <c r="Z3695" s="0" t="s">
        <v>573</v>
      </c>
      <c r="AA3695" s="0" t="s">
        <v>3332</v>
      </c>
      <c r="AB3695" s="197" t="n">
        <v>37043</v>
      </c>
      <c r="AC3695" s="197" t="n">
        <v>37195</v>
      </c>
      <c r="AD3695" s="0" t="n">
        <f aca="false">(AC3695-AB3695+1)*SUM(P3695:Q3695)</f>
        <v>765000</v>
      </c>
    </row>
    <row r="3696" customFormat="false" ht="12.75" hidden="false" customHeight="false" outlineLevel="0" collapsed="false">
      <c r="A3696" s="191" t="str">
        <f aca="false">B3696&amp;" "&amp;C3696&amp;" "&amp;D3696</f>
        <v> Metals Financial</v>
      </c>
      <c r="B3696" s="191" t="str">
        <f aca="false">IF((LEFT(N3696,2)="US"),"US","")</f>
        <v/>
      </c>
      <c r="C3696" s="191" t="str">
        <f aca="false">M3696</f>
        <v>Metals</v>
      </c>
      <c r="D3696" s="191" t="str">
        <f aca="false">IF(ISNUMBER(FIND("Phy",N3696))=TRUE(),"Physical","Financial")</f>
        <v>Financial</v>
      </c>
      <c r="E3696" s="191" t="n">
        <f aca="false">IF(VLOOKUP(S3696,'DD-Lookup'!$J$6:$L$50,3,FALSE())="Monthly",(YEAR(AC3696)-YEAR(AB3696))*12+MONTH(AC3696)-MONTH(AB3696)+1,(AC3696-AB3696+1))</f>
        <v>1</v>
      </c>
      <c r="F3696" s="220" t="n">
        <f aca="false">E3696*SUM(P3696:Q3696)</f>
        <v>5</v>
      </c>
      <c r="G3696" s="196" t="n">
        <v>1248640</v>
      </c>
      <c r="H3696" s="197" t="n">
        <v>37026.4369328704</v>
      </c>
      <c r="I3696" s="0" t="s">
        <v>879</v>
      </c>
      <c r="M3696" s="0" t="s">
        <v>768</v>
      </c>
      <c r="N3696" s="0" t="s">
        <v>906</v>
      </c>
      <c r="O3696" s="0" t="s">
        <v>907</v>
      </c>
      <c r="Q3696" s="198" t="n">
        <v>5</v>
      </c>
      <c r="S3696" s="0" t="s">
        <v>908</v>
      </c>
      <c r="T3696" s="0" t="s">
        <v>772</v>
      </c>
      <c r="U3696" s="200" t="n">
        <v>7310</v>
      </c>
      <c r="V3696" s="0" t="s">
        <v>883</v>
      </c>
      <c r="W3696" s="0" t="s">
        <v>910</v>
      </c>
      <c r="X3696" s="0" t="s">
        <v>775</v>
      </c>
      <c r="Y3696" s="0" t="s">
        <v>776</v>
      </c>
      <c r="Z3696" s="0" t="s">
        <v>777</v>
      </c>
      <c r="AA3696" s="0" t="n">
        <v>2130226</v>
      </c>
    </row>
    <row r="3697" customFormat="false" ht="12.75" hidden="false" customHeight="false" outlineLevel="0" collapsed="false">
      <c r="A3697" s="191" t="str">
        <f aca="false">B3697&amp;" "&amp;C3697&amp;" "&amp;D3697</f>
        <v> Metals Financial</v>
      </c>
      <c r="B3697" s="191" t="str">
        <f aca="false">IF((LEFT(N3697,2)="US"),"US","")</f>
        <v/>
      </c>
      <c r="C3697" s="191" t="str">
        <f aca="false">M3697</f>
        <v>Metals</v>
      </c>
      <c r="D3697" s="191" t="str">
        <f aca="false">IF(ISNUMBER(FIND("Phy",N3697))=TRUE(),"Physical","Financial")</f>
        <v>Financial</v>
      </c>
      <c r="E3697" s="191" t="n">
        <f aca="false">IF(VLOOKUP(S3697,'DD-Lookup'!$J$6:$L$50,3,FALSE())="Monthly",(YEAR(AC3697)-YEAR(AB3697))*12+MONTH(AC3697)-MONTH(AB3697)+1,(AC3697-AB3697+1))</f>
        <v>1</v>
      </c>
      <c r="F3697" s="220" t="n">
        <f aca="false">E3697*SUM(P3697:Q3697)</f>
        <v>4</v>
      </c>
      <c r="G3697" s="196" t="n">
        <v>1248641</v>
      </c>
      <c r="H3697" s="197" t="n">
        <v>37026.4369444444</v>
      </c>
      <c r="I3697" s="0" t="s">
        <v>879</v>
      </c>
      <c r="M3697" s="0" t="s">
        <v>768</v>
      </c>
      <c r="N3697" s="0" t="s">
        <v>906</v>
      </c>
      <c r="O3697" s="0" t="s">
        <v>907</v>
      </c>
      <c r="Q3697" s="198" t="n">
        <v>4</v>
      </c>
      <c r="S3697" s="0" t="s">
        <v>908</v>
      </c>
      <c r="T3697" s="0" t="s">
        <v>772</v>
      </c>
      <c r="U3697" s="200" t="n">
        <v>7310</v>
      </c>
      <c r="V3697" s="0" t="s">
        <v>3333</v>
      </c>
      <c r="W3697" s="0" t="s">
        <v>910</v>
      </c>
      <c r="X3697" s="0" t="s">
        <v>775</v>
      </c>
      <c r="Y3697" s="0" t="s">
        <v>776</v>
      </c>
      <c r="Z3697" s="0" t="s">
        <v>777</v>
      </c>
      <c r="AA3697" s="0" t="n">
        <v>2130228</v>
      </c>
    </row>
    <row r="3698" customFormat="false" ht="12.75" hidden="false" customHeight="false" outlineLevel="0" collapsed="false">
      <c r="A3698" s="191" t="str">
        <f aca="false">B3698&amp;" "&amp;C3698&amp;" "&amp;D3698</f>
        <v>US Natural Gas Financial</v>
      </c>
      <c r="B3698" s="191" t="str">
        <f aca="false">IF((LEFT(N3698,2)="US"),"US","")</f>
        <v>US</v>
      </c>
      <c r="C3698" s="191" t="str">
        <f aca="false">M3698</f>
        <v>Natural Gas</v>
      </c>
      <c r="D3698" s="191" t="str">
        <f aca="false">IF(ISNUMBER(FIND("Phy",N3698))=TRUE(),"Physical","Financial")</f>
        <v>Financial</v>
      </c>
      <c r="E3698" s="191" t="n">
        <f aca="false">IF(VLOOKUP(S3698,'DD-Lookup'!$J$6:$L$50,3,FALSE())="Monthly",(YEAR(AC3698)-YEAR(AB3698))*12+MONTH(AC3698)-MONTH(AB3698)+1,(AC3698-AB3698+1))</f>
        <v>153</v>
      </c>
      <c r="F3698" s="220" t="n">
        <f aca="false">E3698*SUM(P3698:Q3698)</f>
        <v>765000</v>
      </c>
      <c r="G3698" s="196" t="n">
        <v>1248642</v>
      </c>
      <c r="H3698" s="197" t="n">
        <v>37026.4369675926</v>
      </c>
      <c r="I3698" s="0" t="s">
        <v>1620</v>
      </c>
      <c r="M3698" s="0" t="s">
        <v>927</v>
      </c>
      <c r="N3698" s="0" t="s">
        <v>1341</v>
      </c>
      <c r="O3698" s="0" t="s">
        <v>1526</v>
      </c>
      <c r="P3698" s="198" t="n">
        <v>5000</v>
      </c>
      <c r="S3698" s="0" t="s">
        <v>1343</v>
      </c>
      <c r="T3698" s="0" t="s">
        <v>772</v>
      </c>
      <c r="U3698" s="200" t="n">
        <v>4.645</v>
      </c>
      <c r="V3698" s="0" t="s">
        <v>3178</v>
      </c>
      <c r="W3698" s="0" t="s">
        <v>1345</v>
      </c>
      <c r="X3698" s="0" t="s">
        <v>1346</v>
      </c>
      <c r="Y3698" s="0" t="s">
        <v>893</v>
      </c>
      <c r="Z3698" s="0" t="s">
        <v>573</v>
      </c>
      <c r="AA3698" s="0" t="s">
        <v>3334</v>
      </c>
      <c r="AB3698" s="197" t="n">
        <v>37043</v>
      </c>
      <c r="AC3698" s="197" t="n">
        <v>37195</v>
      </c>
      <c r="AD3698" s="0" t="n">
        <f aca="false">(AC3698-AB3698+1)*SUM(P3698:Q3698)</f>
        <v>765000</v>
      </c>
    </row>
    <row r="3699" customFormat="false" ht="12.75" hidden="false" customHeight="false" outlineLevel="0" collapsed="false">
      <c r="A3699" s="191" t="str">
        <f aca="false">B3699&amp;" "&amp;C3699&amp;" "&amp;D3699</f>
        <v>US Natural Gas Financial</v>
      </c>
      <c r="B3699" s="191" t="str">
        <f aca="false">IF((LEFT(N3699,2)="US"),"US","")</f>
        <v>US</v>
      </c>
      <c r="C3699" s="191" t="str">
        <f aca="false">M3699</f>
        <v>Natural Gas</v>
      </c>
      <c r="D3699" s="191" t="str">
        <f aca="false">IF(ISNUMBER(FIND("Phy",N3699))=TRUE(),"Physical","Financial")</f>
        <v>Financial</v>
      </c>
      <c r="E3699" s="191" t="n">
        <f aca="false">IF(VLOOKUP(S3699,'DD-Lookup'!$J$6:$L$50,3,FALSE())="Monthly",(YEAR(AC3699)-YEAR(AB3699))*12+MONTH(AC3699)-MONTH(AB3699)+1,(AC3699-AB3699+1))</f>
        <v>30</v>
      </c>
      <c r="F3699" s="220" t="n">
        <f aca="false">E3699*SUM(P3699:Q3699)</f>
        <v>75000</v>
      </c>
      <c r="G3699" s="196" t="n">
        <v>1248645</v>
      </c>
      <c r="H3699" s="197" t="n">
        <v>37026.4370486111</v>
      </c>
      <c r="I3699" s="0" t="s">
        <v>1137</v>
      </c>
      <c r="M3699" s="0" t="s">
        <v>927</v>
      </c>
      <c r="N3699" s="0" t="s">
        <v>1341</v>
      </c>
      <c r="O3699" s="0" t="s">
        <v>1342</v>
      </c>
      <c r="P3699" s="198" t="n">
        <v>2500</v>
      </c>
      <c r="S3699" s="0" t="s">
        <v>1343</v>
      </c>
      <c r="T3699" s="0" t="s">
        <v>772</v>
      </c>
      <c r="U3699" s="200" t="n">
        <v>4.545</v>
      </c>
      <c r="V3699" s="0" t="s">
        <v>2688</v>
      </c>
      <c r="W3699" s="0" t="s">
        <v>1345</v>
      </c>
      <c r="X3699" s="0" t="s">
        <v>1346</v>
      </c>
      <c r="Y3699" s="0" t="s">
        <v>893</v>
      </c>
      <c r="Z3699" s="0" t="s">
        <v>573</v>
      </c>
      <c r="AA3699" s="0" t="s">
        <v>3335</v>
      </c>
      <c r="AB3699" s="197" t="n">
        <v>37043.875</v>
      </c>
      <c r="AC3699" s="197" t="n">
        <v>37072.875</v>
      </c>
      <c r="AD3699" s="0" t="n">
        <f aca="false">(AC3699-AB3699+1)*SUM(P3699:Q3699)</f>
        <v>75000</v>
      </c>
    </row>
    <row r="3700" customFormat="false" ht="12.75" hidden="false" customHeight="false" outlineLevel="0" collapsed="false">
      <c r="A3700" s="191" t="str">
        <f aca="false">B3700&amp;" "&amp;C3700&amp;" "&amp;D3700</f>
        <v>US Natural Gas Financial</v>
      </c>
      <c r="B3700" s="191" t="str">
        <f aca="false">IF((LEFT(N3700,2)="US"),"US","")</f>
        <v>US</v>
      </c>
      <c r="C3700" s="191" t="str">
        <f aca="false">M3700</f>
        <v>Natural Gas</v>
      </c>
      <c r="D3700" s="191" t="str">
        <f aca="false">IF(ISNUMBER(FIND("Phy",N3700))=TRUE(),"Physical","Financial")</f>
        <v>Financial</v>
      </c>
      <c r="E3700" s="191" t="n">
        <f aca="false">IF(VLOOKUP(S3700,'DD-Lookup'!$J$6:$L$50,3,FALSE())="Monthly",(YEAR(AC3700)-YEAR(AB3700))*12+MONTH(AC3700)-MONTH(AB3700)+1,(AC3700-AB3700+1))</f>
        <v>30</v>
      </c>
      <c r="F3700" s="220" t="n">
        <f aca="false">E3700*SUM(P3700:Q3700)</f>
        <v>150000</v>
      </c>
      <c r="G3700" s="196" t="n">
        <v>1248648</v>
      </c>
      <c r="H3700" s="197" t="n">
        <v>37026.4370949074</v>
      </c>
      <c r="I3700" s="0" t="s">
        <v>1289</v>
      </c>
      <c r="M3700" s="0" t="s">
        <v>927</v>
      </c>
      <c r="N3700" s="0" t="s">
        <v>1341</v>
      </c>
      <c r="O3700" s="0" t="s">
        <v>1342</v>
      </c>
      <c r="P3700" s="198" t="n">
        <v>5000</v>
      </c>
      <c r="S3700" s="0" t="s">
        <v>1343</v>
      </c>
      <c r="T3700" s="0" t="s">
        <v>772</v>
      </c>
      <c r="U3700" s="200" t="n">
        <v>4.545</v>
      </c>
      <c r="V3700" s="0" t="s">
        <v>3328</v>
      </c>
      <c r="W3700" s="0" t="s">
        <v>1345</v>
      </c>
      <c r="X3700" s="0" t="s">
        <v>1346</v>
      </c>
      <c r="Y3700" s="0" t="s">
        <v>893</v>
      </c>
      <c r="Z3700" s="0" t="s">
        <v>573</v>
      </c>
      <c r="AA3700" s="0" t="s">
        <v>3336</v>
      </c>
      <c r="AB3700" s="197" t="n">
        <v>37043.875</v>
      </c>
      <c r="AC3700" s="197" t="n">
        <v>37072.875</v>
      </c>
      <c r="AD3700" s="0" t="n">
        <f aca="false">(AC3700-AB3700+1)*SUM(P3700:Q3700)</f>
        <v>150000</v>
      </c>
    </row>
    <row r="3701" customFormat="false" ht="12.75" hidden="false" customHeight="false" outlineLevel="0" collapsed="false">
      <c r="A3701" s="191" t="str">
        <f aca="false">B3701&amp;" "&amp;C3701&amp;" "&amp;D3701</f>
        <v>US Natural Gas Financial</v>
      </c>
      <c r="B3701" s="191" t="str">
        <f aca="false">IF((LEFT(N3701,2)="US"),"US","")</f>
        <v>US</v>
      </c>
      <c r="C3701" s="191" t="str">
        <f aca="false">M3701</f>
        <v>Natural Gas</v>
      </c>
      <c r="D3701" s="191" t="str">
        <f aca="false">IF(ISNUMBER(FIND("Phy",N3701))=TRUE(),"Physical","Financial")</f>
        <v>Financial</v>
      </c>
      <c r="E3701" s="191" t="n">
        <f aca="false">IF(VLOOKUP(S3701,'DD-Lookup'!$J$6:$L$50,3,FALSE())="Monthly",(YEAR(AC3701)-YEAR(AB3701))*12+MONTH(AC3701)-MONTH(AB3701)+1,(AC3701-AB3701+1))</f>
        <v>30</v>
      </c>
      <c r="F3701" s="220" t="n">
        <f aca="false">E3701*SUM(P3701:Q3701)</f>
        <v>225000</v>
      </c>
      <c r="G3701" s="196" t="n">
        <v>1248649</v>
      </c>
      <c r="H3701" s="197" t="n">
        <v>37026.4372106481</v>
      </c>
      <c r="I3701" s="0" t="s">
        <v>1340</v>
      </c>
      <c r="M3701" s="0" t="s">
        <v>927</v>
      </c>
      <c r="N3701" s="0" t="s">
        <v>1341</v>
      </c>
      <c r="O3701" s="0" t="s">
        <v>1342</v>
      </c>
      <c r="P3701" s="198" t="n">
        <v>7500</v>
      </c>
      <c r="S3701" s="0" t="s">
        <v>1343</v>
      </c>
      <c r="T3701" s="0" t="s">
        <v>772</v>
      </c>
      <c r="U3701" s="200" t="n">
        <v>4.545</v>
      </c>
      <c r="V3701" s="0" t="s">
        <v>3115</v>
      </c>
      <c r="W3701" s="0" t="s">
        <v>1345</v>
      </c>
      <c r="X3701" s="0" t="s">
        <v>1346</v>
      </c>
      <c r="Y3701" s="0" t="s">
        <v>893</v>
      </c>
      <c r="Z3701" s="0" t="s">
        <v>573</v>
      </c>
      <c r="AA3701" s="0" t="s">
        <v>3337</v>
      </c>
      <c r="AB3701" s="197" t="n">
        <v>37043.875</v>
      </c>
      <c r="AC3701" s="197" t="n">
        <v>37072.875</v>
      </c>
      <c r="AD3701" s="0" t="n">
        <f aca="false">(AC3701-AB3701+1)*SUM(P3701:Q3701)</f>
        <v>225000</v>
      </c>
    </row>
    <row r="3702" customFormat="false" ht="12.75" hidden="false" customHeight="false" outlineLevel="0" collapsed="false">
      <c r="A3702" s="191" t="str">
        <f aca="false">B3702&amp;" "&amp;C3702&amp;" "&amp;D3702</f>
        <v>US Natural Gas Financial</v>
      </c>
      <c r="B3702" s="191" t="str">
        <f aca="false">IF((LEFT(N3702,2)="US"),"US","")</f>
        <v>US</v>
      </c>
      <c r="C3702" s="191" t="str">
        <f aca="false">M3702</f>
        <v>Natural Gas</v>
      </c>
      <c r="D3702" s="191" t="str">
        <f aca="false">IF(ISNUMBER(FIND("Phy",N3702))=TRUE(),"Physical","Financial")</f>
        <v>Financial</v>
      </c>
      <c r="E3702" s="191" t="n">
        <f aca="false">IF(VLOOKUP(S3702,'DD-Lookup'!$J$6:$L$50,3,FALSE())="Monthly",(YEAR(AC3702)-YEAR(AB3702))*12+MONTH(AC3702)-MONTH(AB3702)+1,(AC3702-AB3702+1))</f>
        <v>16</v>
      </c>
      <c r="F3702" s="220" t="n">
        <f aca="false">E3702*SUM(P3702:Q3702)</f>
        <v>240000</v>
      </c>
      <c r="G3702" s="196" t="n">
        <v>1248650</v>
      </c>
      <c r="H3702" s="197" t="n">
        <v>37026.4372222222</v>
      </c>
      <c r="I3702" s="0" t="s">
        <v>1357</v>
      </c>
      <c r="M3702" s="0" t="s">
        <v>927</v>
      </c>
      <c r="N3702" s="0" t="s">
        <v>1341</v>
      </c>
      <c r="O3702" s="0" t="s">
        <v>1518</v>
      </c>
      <c r="P3702" s="198" t="n">
        <v>15000</v>
      </c>
      <c r="S3702" s="0" t="s">
        <v>1343</v>
      </c>
      <c r="T3702" s="0" t="s">
        <v>772</v>
      </c>
      <c r="U3702" s="200" t="n">
        <v>4.49</v>
      </c>
      <c r="V3702" s="0" t="s">
        <v>1358</v>
      </c>
      <c r="W3702" s="0" t="s">
        <v>1520</v>
      </c>
      <c r="X3702" s="0" t="s">
        <v>1521</v>
      </c>
      <c r="Y3702" s="0" t="s">
        <v>893</v>
      </c>
      <c r="Z3702" s="0" t="s">
        <v>573</v>
      </c>
      <c r="AA3702" s="0" t="s">
        <v>3338</v>
      </c>
      <c r="AB3702" s="197" t="n">
        <v>37027.875</v>
      </c>
      <c r="AC3702" s="197" t="n">
        <v>37042.875</v>
      </c>
      <c r="AD3702" s="0" t="n">
        <f aca="false">(AC3702-AB3702+1)*SUM(P3702:Q3702)</f>
        <v>240000</v>
      </c>
    </row>
    <row r="3703" customFormat="false" ht="12.75" hidden="false" customHeight="false" outlineLevel="0" collapsed="false">
      <c r="A3703" s="191" t="str">
        <f aca="false">B3703&amp;" "&amp;C3703&amp;" "&amp;D3703</f>
        <v>US Natural Gas Financial</v>
      </c>
      <c r="B3703" s="191" t="str">
        <f aca="false">IF((LEFT(N3703,2)="US"),"US","")</f>
        <v>US</v>
      </c>
      <c r="C3703" s="191" t="str">
        <f aca="false">M3703</f>
        <v>Natural Gas</v>
      </c>
      <c r="D3703" s="191" t="str">
        <f aca="false">IF(ISNUMBER(FIND("Phy",N3703))=TRUE(),"Physical","Financial")</f>
        <v>Financial</v>
      </c>
      <c r="E3703" s="191" t="n">
        <f aca="false">IF(VLOOKUP(S3703,'DD-Lookup'!$J$6:$L$50,3,FALSE())="Monthly",(YEAR(AC3703)-YEAR(AB3703))*12+MONTH(AC3703)-MONTH(AB3703)+1,(AC3703-AB3703+1))</f>
        <v>30</v>
      </c>
      <c r="F3703" s="220" t="n">
        <f aca="false">E3703*SUM(P3703:Q3703)</f>
        <v>150000</v>
      </c>
      <c r="G3703" s="196" t="n">
        <v>1248652</v>
      </c>
      <c r="H3703" s="197" t="n">
        <v>37026.4373032407</v>
      </c>
      <c r="I3703" s="0" t="s">
        <v>1340</v>
      </c>
      <c r="M3703" s="0" t="s">
        <v>927</v>
      </c>
      <c r="N3703" s="0" t="s">
        <v>1399</v>
      </c>
      <c r="O3703" s="0" t="s">
        <v>1990</v>
      </c>
      <c r="Q3703" s="198" t="n">
        <v>5000</v>
      </c>
      <c r="S3703" s="0" t="s">
        <v>1343</v>
      </c>
      <c r="T3703" s="0" t="s">
        <v>772</v>
      </c>
      <c r="U3703" s="200" t="n">
        <v>6.42</v>
      </c>
      <c r="V3703" s="0" t="s">
        <v>2464</v>
      </c>
      <c r="W3703" s="0" t="s">
        <v>1956</v>
      </c>
      <c r="X3703" s="0" t="s">
        <v>1957</v>
      </c>
      <c r="Y3703" s="0" t="s">
        <v>893</v>
      </c>
      <c r="Z3703" s="0" t="s">
        <v>573</v>
      </c>
      <c r="AA3703" s="0" t="s">
        <v>3339</v>
      </c>
      <c r="AB3703" s="197" t="n">
        <v>37043.875</v>
      </c>
      <c r="AC3703" s="197" t="n">
        <v>37072.875</v>
      </c>
      <c r="AD3703" s="0" t="n">
        <f aca="false">(AC3703-AB3703+1)*SUM(P3703:Q3703)</f>
        <v>150000</v>
      </c>
    </row>
    <row r="3704" customFormat="false" ht="12.75" hidden="false" customHeight="false" outlineLevel="0" collapsed="false">
      <c r="A3704" s="191" t="str">
        <f aca="false">B3704&amp;" "&amp;C3704&amp;" "&amp;D3704</f>
        <v>US Natural Gas Financial</v>
      </c>
      <c r="B3704" s="191" t="str">
        <f aca="false">IF((LEFT(N3704,2)="US"),"US","")</f>
        <v>US</v>
      </c>
      <c r="C3704" s="191" t="str">
        <f aca="false">M3704</f>
        <v>Natural Gas</v>
      </c>
      <c r="D3704" s="191" t="str">
        <f aca="false">IF(ISNUMBER(FIND("Phy",N3704))=TRUE(),"Physical","Financial")</f>
        <v>Financial</v>
      </c>
      <c r="E3704" s="191" t="n">
        <f aca="false">IF(VLOOKUP(S3704,'DD-Lookup'!$J$6:$L$50,3,FALSE())="Monthly",(YEAR(AC3704)-YEAR(AB3704))*12+MONTH(AC3704)-MONTH(AB3704)+1,(AC3704-AB3704+1))</f>
        <v>153</v>
      </c>
      <c r="F3704" s="220" t="n">
        <f aca="false">E3704*SUM(P3704:Q3704)</f>
        <v>765000</v>
      </c>
      <c r="G3704" s="196" t="n">
        <v>1248654</v>
      </c>
      <c r="H3704" s="197" t="n">
        <v>37026.4373148148</v>
      </c>
      <c r="I3704" s="0" t="s">
        <v>1340</v>
      </c>
      <c r="M3704" s="0" t="s">
        <v>927</v>
      </c>
      <c r="N3704" s="0" t="s">
        <v>1341</v>
      </c>
      <c r="O3704" s="0" t="s">
        <v>1526</v>
      </c>
      <c r="P3704" s="198" t="n">
        <v>5000</v>
      </c>
      <c r="S3704" s="0" t="s">
        <v>1343</v>
      </c>
      <c r="T3704" s="0" t="s">
        <v>772</v>
      </c>
      <c r="U3704" s="200" t="n">
        <v>4.645</v>
      </c>
      <c r="V3704" s="0" t="s">
        <v>2246</v>
      </c>
      <c r="W3704" s="0" t="s">
        <v>1345</v>
      </c>
      <c r="X3704" s="0" t="s">
        <v>1346</v>
      </c>
      <c r="Y3704" s="0" t="s">
        <v>893</v>
      </c>
      <c r="Z3704" s="0" t="s">
        <v>573</v>
      </c>
      <c r="AA3704" s="0" t="s">
        <v>3340</v>
      </c>
      <c r="AB3704" s="197" t="n">
        <v>37043</v>
      </c>
      <c r="AC3704" s="197" t="n">
        <v>37195</v>
      </c>
      <c r="AD3704" s="0" t="n">
        <f aca="false">(AC3704-AB3704+1)*SUM(P3704:Q3704)</f>
        <v>765000</v>
      </c>
    </row>
    <row r="3705" customFormat="false" ht="12.75" hidden="false" customHeight="false" outlineLevel="0" collapsed="false">
      <c r="A3705" s="191" t="str">
        <f aca="false">B3705&amp;" "&amp;C3705&amp;" "&amp;D3705</f>
        <v> Natural Gas Physical</v>
      </c>
      <c r="B3705" s="191" t="str">
        <f aca="false">IF((LEFT(N3705,2)="US"),"US","")</f>
        <v/>
      </c>
      <c r="C3705" s="191" t="str">
        <f aca="false">M3705</f>
        <v>Natural Gas</v>
      </c>
      <c r="D3705" s="191" t="str">
        <f aca="false">IF(ISNUMBER(FIND("Phy",N3705))=TRUE(),"Physical","Financial")</f>
        <v>Physical</v>
      </c>
      <c r="E3705" s="191" t="n">
        <f aca="false">IF(VLOOKUP(S3705,'DD-Lookup'!$J$6:$L$50,3,FALSE())="Monthly",(YEAR(AC3705)-YEAR(AB3705))*12+MONTH(AC3705)-MONTH(AB3705)+1,(AC3705-AB3705+1))</f>
        <v>1</v>
      </c>
      <c r="F3705" s="220" t="n">
        <f aca="false">E3705*SUM(P3705:Q3705)</f>
        <v>5000</v>
      </c>
      <c r="G3705" s="196" t="n">
        <v>1248655</v>
      </c>
      <c r="H3705" s="197" t="n">
        <v>37026.4373611111</v>
      </c>
      <c r="I3705" s="0" t="s">
        <v>1523</v>
      </c>
      <c r="M3705" s="0" t="s">
        <v>927</v>
      </c>
      <c r="N3705" s="0" t="s">
        <v>1719</v>
      </c>
      <c r="O3705" s="0" t="s">
        <v>1720</v>
      </c>
      <c r="P3705" s="198" t="n">
        <v>5000</v>
      </c>
      <c r="S3705" s="0" t="s">
        <v>327</v>
      </c>
      <c r="T3705" s="0" t="s">
        <v>1721</v>
      </c>
      <c r="U3705" s="200" t="n">
        <v>6.055</v>
      </c>
      <c r="V3705" s="0" t="s">
        <v>3180</v>
      </c>
      <c r="W3705" s="0" t="s">
        <v>1723</v>
      </c>
      <c r="X3705" s="0" t="s">
        <v>1724</v>
      </c>
      <c r="Y3705" s="0" t="s">
        <v>1376</v>
      </c>
      <c r="Z3705" s="0" t="s">
        <v>646</v>
      </c>
      <c r="AA3705" s="0" t="n">
        <v>790705</v>
      </c>
      <c r="AB3705" s="197" t="n">
        <v>37026.875</v>
      </c>
      <c r="AC3705" s="197" t="n">
        <v>37026.875</v>
      </c>
    </row>
    <row r="3706" customFormat="false" ht="12.75" hidden="false" customHeight="false" outlineLevel="0" collapsed="false">
      <c r="A3706" s="191" t="str">
        <f aca="false">B3706&amp;" "&amp;C3706&amp;" "&amp;D3706</f>
        <v>US Natural Gas Financial</v>
      </c>
      <c r="B3706" s="191" t="str">
        <f aca="false">IF((LEFT(N3706,2)="US"),"US","")</f>
        <v>US</v>
      </c>
      <c r="C3706" s="191" t="str">
        <f aca="false">M3706</f>
        <v>Natural Gas</v>
      </c>
      <c r="D3706" s="191" t="str">
        <f aca="false">IF(ISNUMBER(FIND("Phy",N3706))=TRUE(),"Physical","Financial")</f>
        <v>Financial</v>
      </c>
      <c r="E3706" s="191" t="n">
        <f aca="false">IF(VLOOKUP(S3706,'DD-Lookup'!$J$6:$L$50,3,FALSE())="Monthly",(YEAR(AC3706)-YEAR(AB3706))*12+MONTH(AC3706)-MONTH(AB3706)+1,(AC3706-AB3706+1))</f>
        <v>30</v>
      </c>
      <c r="F3706" s="220" t="n">
        <f aca="false">E3706*SUM(P3706:Q3706)</f>
        <v>300000</v>
      </c>
      <c r="G3706" s="196" t="n">
        <v>1248656</v>
      </c>
      <c r="H3706" s="197" t="n">
        <v>37026.4373726852</v>
      </c>
      <c r="I3706" s="0" t="s">
        <v>1137</v>
      </c>
      <c r="M3706" s="0" t="s">
        <v>927</v>
      </c>
      <c r="N3706" s="0" t="s">
        <v>1341</v>
      </c>
      <c r="O3706" s="0" t="s">
        <v>1342</v>
      </c>
      <c r="P3706" s="198" t="n">
        <v>10000</v>
      </c>
      <c r="S3706" s="0" t="s">
        <v>1343</v>
      </c>
      <c r="T3706" s="0" t="s">
        <v>772</v>
      </c>
      <c r="U3706" s="200" t="n">
        <v>4.54</v>
      </c>
      <c r="V3706" s="0" t="s">
        <v>2395</v>
      </c>
      <c r="W3706" s="0" t="s">
        <v>1345</v>
      </c>
      <c r="X3706" s="0" t="s">
        <v>1346</v>
      </c>
      <c r="Y3706" s="0" t="s">
        <v>893</v>
      </c>
      <c r="Z3706" s="0" t="s">
        <v>573</v>
      </c>
      <c r="AA3706" s="0" t="s">
        <v>3341</v>
      </c>
      <c r="AB3706" s="197" t="n">
        <v>37043.875</v>
      </c>
      <c r="AC3706" s="197" t="n">
        <v>37072.875</v>
      </c>
      <c r="AD3706" s="0" t="n">
        <f aca="false">(AC3706-AB3706+1)*SUM(P3706:Q3706)</f>
        <v>300000</v>
      </c>
    </row>
    <row r="3707" customFormat="false" ht="12.75" hidden="false" customHeight="false" outlineLevel="0" collapsed="false">
      <c r="A3707" s="191" t="str">
        <f aca="false">B3707&amp;" "&amp;C3707&amp;" "&amp;D3707</f>
        <v>US Crude Financial</v>
      </c>
      <c r="B3707" s="191" t="str">
        <f aca="false">IF((LEFT(N3707,2)="US"),"US","")</f>
        <v>US</v>
      </c>
      <c r="C3707" s="191" t="str">
        <f aca="false">M3707</f>
        <v>Crude</v>
      </c>
      <c r="D3707" s="191" t="str">
        <f aca="false">IF(ISNUMBER(FIND("Phy",N3707))=TRUE(),"Physical","Financial")</f>
        <v>Financial</v>
      </c>
      <c r="E3707" s="191" t="n">
        <f aca="false">IF(VLOOKUP(S3707,'DD-Lookup'!$J$6:$L$50,3,FALSE())="Monthly",(YEAR(AC3707)-YEAR(AB3707))*12+MONTH(AC3707)-MONTH(AB3707)+1,(AC3707-AB3707+1))</f>
        <v>1</v>
      </c>
      <c r="F3707" s="220" t="n">
        <f aca="false">E3707*SUM(P3707:Q3707)</f>
        <v>50000</v>
      </c>
      <c r="G3707" s="196" t="n">
        <v>1248657</v>
      </c>
      <c r="H3707" s="197" t="n">
        <v>37026.4374074074</v>
      </c>
      <c r="I3707" s="0" t="s">
        <v>1137</v>
      </c>
      <c r="M3707" s="0" t="s">
        <v>60</v>
      </c>
      <c r="N3707" s="0" t="s">
        <v>1138</v>
      </c>
      <c r="O3707" s="0" t="s">
        <v>1139</v>
      </c>
      <c r="P3707" s="198" t="n">
        <v>50000</v>
      </c>
      <c r="S3707" s="0" t="s">
        <v>1140</v>
      </c>
      <c r="T3707" s="0" t="s">
        <v>772</v>
      </c>
      <c r="U3707" s="200" t="n">
        <v>28.7</v>
      </c>
      <c r="V3707" s="0" t="s">
        <v>1671</v>
      </c>
      <c r="W3707" s="0" t="s">
        <v>1142</v>
      </c>
      <c r="X3707" s="0" t="s">
        <v>1143</v>
      </c>
      <c r="Y3707" s="0" t="s">
        <v>893</v>
      </c>
      <c r="Z3707" s="0" t="s">
        <v>573</v>
      </c>
      <c r="AA3707" s="0" t="s">
        <v>3342</v>
      </c>
      <c r="AB3707" s="197" t="n">
        <v>37043</v>
      </c>
      <c r="AC3707" s="197" t="n">
        <v>37072</v>
      </c>
    </row>
    <row r="3708" customFormat="false" ht="12.75" hidden="false" customHeight="false" outlineLevel="0" collapsed="false">
      <c r="A3708" s="191" t="str">
        <f aca="false">B3708&amp;" "&amp;C3708&amp;" "&amp;D3708</f>
        <v>US Natural Gas Financial</v>
      </c>
      <c r="B3708" s="191" t="str">
        <f aca="false">IF((LEFT(N3708,2)="US"),"US","")</f>
        <v>US</v>
      </c>
      <c r="C3708" s="191" t="str">
        <f aca="false">M3708</f>
        <v>Natural Gas</v>
      </c>
      <c r="D3708" s="191" t="str">
        <f aca="false">IF(ISNUMBER(FIND("Phy",N3708))=TRUE(),"Physical","Financial")</f>
        <v>Financial</v>
      </c>
      <c r="E3708" s="191" t="n">
        <f aca="false">IF(VLOOKUP(S3708,'DD-Lookup'!$J$6:$L$50,3,FALSE())="Monthly",(YEAR(AC3708)-YEAR(AB3708))*12+MONTH(AC3708)-MONTH(AB3708)+1,(AC3708-AB3708+1))</f>
        <v>30</v>
      </c>
      <c r="F3708" s="220" t="n">
        <f aca="false">E3708*SUM(P3708:Q3708)</f>
        <v>150000</v>
      </c>
      <c r="G3708" s="196" t="n">
        <v>1248658</v>
      </c>
      <c r="H3708" s="197" t="n">
        <v>37026.4374189815</v>
      </c>
      <c r="I3708" s="0" t="s">
        <v>1383</v>
      </c>
      <c r="M3708" s="0" t="s">
        <v>927</v>
      </c>
      <c r="N3708" s="0" t="s">
        <v>1341</v>
      </c>
      <c r="O3708" s="0" t="s">
        <v>1342</v>
      </c>
      <c r="P3708" s="198" t="n">
        <v>5000</v>
      </c>
      <c r="S3708" s="0" t="s">
        <v>1343</v>
      </c>
      <c r="T3708" s="0" t="s">
        <v>772</v>
      </c>
      <c r="U3708" s="200" t="n">
        <v>4.54</v>
      </c>
      <c r="V3708" s="0" t="s">
        <v>2371</v>
      </c>
      <c r="W3708" s="0" t="s">
        <v>1345</v>
      </c>
      <c r="X3708" s="0" t="s">
        <v>1346</v>
      </c>
      <c r="Y3708" s="0" t="s">
        <v>893</v>
      </c>
      <c r="Z3708" s="0" t="s">
        <v>573</v>
      </c>
      <c r="AA3708" s="0" t="s">
        <v>3343</v>
      </c>
      <c r="AB3708" s="197" t="n">
        <v>37043.875</v>
      </c>
      <c r="AC3708" s="197" t="n">
        <v>37072.875</v>
      </c>
      <c r="AD3708" s="0" t="n">
        <f aca="false">(AC3708-AB3708+1)*SUM(P3708:Q3708)</f>
        <v>150000</v>
      </c>
    </row>
    <row r="3709" customFormat="false" ht="12.75" hidden="false" customHeight="false" outlineLevel="0" collapsed="false">
      <c r="A3709" s="191" t="str">
        <f aca="false">B3709&amp;" "&amp;C3709&amp;" "&amp;D3709</f>
        <v>US Natural Gas Financial</v>
      </c>
      <c r="B3709" s="191" t="str">
        <f aca="false">IF((LEFT(N3709,2)="US"),"US","")</f>
        <v>US</v>
      </c>
      <c r="C3709" s="191" t="str">
        <f aca="false">M3709</f>
        <v>Natural Gas</v>
      </c>
      <c r="D3709" s="191" t="str">
        <f aca="false">IF(ISNUMBER(FIND("Phy",N3709))=TRUE(),"Physical","Financial")</f>
        <v>Financial</v>
      </c>
      <c r="E3709" s="191" t="n">
        <f aca="false">IF(VLOOKUP(S3709,'DD-Lookup'!$J$6:$L$50,3,FALSE())="Monthly",(YEAR(AC3709)-YEAR(AB3709))*12+MONTH(AC3709)-MONTH(AB3709)+1,(AC3709-AB3709+1))</f>
        <v>16</v>
      </c>
      <c r="F3709" s="220" t="n">
        <f aca="false">E3709*SUM(P3709:Q3709)</f>
        <v>240000</v>
      </c>
      <c r="G3709" s="196" t="n">
        <v>1248659</v>
      </c>
      <c r="H3709" s="197" t="n">
        <v>37026.4375462963</v>
      </c>
      <c r="I3709" s="0" t="s">
        <v>2040</v>
      </c>
      <c r="M3709" s="0" t="s">
        <v>927</v>
      </c>
      <c r="N3709" s="0" t="s">
        <v>1341</v>
      </c>
      <c r="O3709" s="0" t="s">
        <v>1518</v>
      </c>
      <c r="P3709" s="198" t="n">
        <v>15000</v>
      </c>
      <c r="S3709" s="0" t="s">
        <v>1343</v>
      </c>
      <c r="T3709" s="0" t="s">
        <v>772</v>
      </c>
      <c r="U3709" s="200" t="n">
        <v>4.49</v>
      </c>
      <c r="V3709" s="0" t="s">
        <v>2041</v>
      </c>
      <c r="W3709" s="0" t="s">
        <v>1520</v>
      </c>
      <c r="X3709" s="0" t="s">
        <v>1521</v>
      </c>
      <c r="Y3709" s="0" t="s">
        <v>893</v>
      </c>
      <c r="Z3709" s="0" t="s">
        <v>573</v>
      </c>
      <c r="AA3709" s="0" t="s">
        <v>3344</v>
      </c>
      <c r="AB3709" s="197" t="n">
        <v>37027.875</v>
      </c>
      <c r="AC3709" s="197" t="n">
        <v>37042.875</v>
      </c>
      <c r="AD3709" s="0" t="n">
        <f aca="false">(AC3709-AB3709+1)*SUM(P3709:Q3709)</f>
        <v>240000</v>
      </c>
    </row>
    <row r="3710" customFormat="false" ht="12.75" hidden="false" customHeight="false" outlineLevel="0" collapsed="false">
      <c r="A3710" s="191" t="str">
        <f aca="false">B3710&amp;" "&amp;C3710&amp;" "&amp;D3710</f>
        <v>US Natural Gas Financial</v>
      </c>
      <c r="B3710" s="191" t="str">
        <f aca="false">IF((LEFT(N3710,2)="US"),"US","")</f>
        <v>US</v>
      </c>
      <c r="C3710" s="191" t="str">
        <f aca="false">M3710</f>
        <v>Natural Gas</v>
      </c>
      <c r="D3710" s="191" t="str">
        <f aca="false">IF(ISNUMBER(FIND("Phy",N3710))=TRUE(),"Physical","Financial")</f>
        <v>Financial</v>
      </c>
      <c r="E3710" s="191" t="n">
        <f aca="false">IF(VLOOKUP(S3710,'DD-Lookup'!$J$6:$L$50,3,FALSE())="Monthly",(YEAR(AC3710)-YEAR(AB3710))*12+MONTH(AC3710)-MONTH(AB3710)+1,(AC3710-AB3710+1))</f>
        <v>30</v>
      </c>
      <c r="F3710" s="220" t="n">
        <f aca="false">E3710*SUM(P3710:Q3710)</f>
        <v>3000</v>
      </c>
      <c r="G3710" s="196" t="n">
        <v>1248660</v>
      </c>
      <c r="H3710" s="197" t="n">
        <v>37026.4375578704</v>
      </c>
      <c r="I3710" s="0" t="s">
        <v>1383</v>
      </c>
      <c r="M3710" s="0" t="s">
        <v>927</v>
      </c>
      <c r="N3710" s="0" t="s">
        <v>2058</v>
      </c>
      <c r="O3710" s="0" t="s">
        <v>3345</v>
      </c>
      <c r="Q3710" s="198" t="n">
        <v>100</v>
      </c>
      <c r="S3710" s="0" t="s">
        <v>2060</v>
      </c>
      <c r="T3710" s="0" t="s">
        <v>772</v>
      </c>
      <c r="U3710" s="200" t="n">
        <v>0.1275</v>
      </c>
      <c r="V3710" s="0" t="s">
        <v>1412</v>
      </c>
      <c r="W3710" s="0" t="s">
        <v>2061</v>
      </c>
      <c r="X3710" s="0" t="s">
        <v>2062</v>
      </c>
      <c r="Y3710" s="0" t="s">
        <v>893</v>
      </c>
      <c r="Z3710" s="0" t="s">
        <v>573</v>
      </c>
      <c r="AA3710" s="0" t="s">
        <v>3346</v>
      </c>
      <c r="AB3710" s="197" t="n">
        <v>37043</v>
      </c>
      <c r="AC3710" s="197" t="n">
        <v>37072</v>
      </c>
      <c r="AD3710" s="0" t="n">
        <f aca="false">(AC3710-AB3710+1)*SUM(P3710:Q3710)</f>
        <v>3000</v>
      </c>
    </row>
    <row r="3711" customFormat="false" ht="12.75" hidden="false" customHeight="false" outlineLevel="0" collapsed="false">
      <c r="A3711" s="191" t="str">
        <f aca="false">B3711&amp;" "&amp;C3711&amp;" "&amp;D3711</f>
        <v>US Natural Gas Financial</v>
      </c>
      <c r="B3711" s="191" t="str">
        <f aca="false">IF((LEFT(N3711,2)="US"),"US","")</f>
        <v>US</v>
      </c>
      <c r="C3711" s="191" t="str">
        <f aca="false">M3711</f>
        <v>Natural Gas</v>
      </c>
      <c r="D3711" s="191" t="str">
        <f aca="false">IF(ISNUMBER(FIND("Phy",N3711))=TRUE(),"Physical","Financial")</f>
        <v>Financial</v>
      </c>
      <c r="E3711" s="191" t="n">
        <f aca="false">IF(VLOOKUP(S3711,'DD-Lookup'!$J$6:$L$50,3,FALSE())="Monthly",(YEAR(AC3711)-YEAR(AB3711))*12+MONTH(AC3711)-MONTH(AB3711)+1,(AC3711-AB3711+1))</f>
        <v>30</v>
      </c>
      <c r="F3711" s="220" t="n">
        <f aca="false">E3711*SUM(P3711:Q3711)</f>
        <v>150000</v>
      </c>
      <c r="G3711" s="196" t="n">
        <v>1248663</v>
      </c>
      <c r="H3711" s="197" t="n">
        <v>37026.4376851852</v>
      </c>
      <c r="I3711" s="0" t="s">
        <v>633</v>
      </c>
      <c r="M3711" s="0" t="s">
        <v>927</v>
      </c>
      <c r="N3711" s="0" t="s">
        <v>1341</v>
      </c>
      <c r="O3711" s="0" t="s">
        <v>1342</v>
      </c>
      <c r="P3711" s="198" t="n">
        <v>5000</v>
      </c>
      <c r="S3711" s="0" t="s">
        <v>1343</v>
      </c>
      <c r="T3711" s="0" t="s">
        <v>772</v>
      </c>
      <c r="U3711" s="200" t="n">
        <v>4.54</v>
      </c>
      <c r="V3711" s="0" t="s">
        <v>2378</v>
      </c>
      <c r="W3711" s="0" t="s">
        <v>1345</v>
      </c>
      <c r="X3711" s="0" t="s">
        <v>1346</v>
      </c>
      <c r="Y3711" s="0" t="s">
        <v>893</v>
      </c>
      <c r="Z3711" s="0" t="s">
        <v>573</v>
      </c>
      <c r="AA3711" s="0" t="s">
        <v>3347</v>
      </c>
      <c r="AB3711" s="197" t="n">
        <v>37043.875</v>
      </c>
      <c r="AC3711" s="197" t="n">
        <v>37072.875</v>
      </c>
      <c r="AD3711" s="0" t="n">
        <f aca="false">(AC3711-AB3711+1)*SUM(P3711:Q3711)</f>
        <v>150000</v>
      </c>
    </row>
    <row r="3712" customFormat="false" ht="12.75" hidden="false" customHeight="false" outlineLevel="0" collapsed="false">
      <c r="A3712" s="191" t="str">
        <f aca="false">B3712&amp;" "&amp;C3712&amp;" "&amp;D3712</f>
        <v>US Crude Financial</v>
      </c>
      <c r="B3712" s="191" t="str">
        <f aca="false">IF((LEFT(N3712,2)="US"),"US","")</f>
        <v>US</v>
      </c>
      <c r="C3712" s="191" t="str">
        <f aca="false">M3712</f>
        <v>Crude</v>
      </c>
      <c r="D3712" s="191" t="str">
        <f aca="false">IF(ISNUMBER(FIND("Phy",N3712))=TRUE(),"Physical","Financial")</f>
        <v>Financial</v>
      </c>
      <c r="E3712" s="191" t="n">
        <f aca="false">IF(VLOOKUP(S3712,'DD-Lookup'!$J$6:$L$50,3,FALSE())="Monthly",(YEAR(AC3712)-YEAR(AB3712))*12+MONTH(AC3712)-MONTH(AB3712)+1,(AC3712-AB3712+1))</f>
        <v>1</v>
      </c>
      <c r="F3712" s="220" t="n">
        <f aca="false">E3712*SUM(P3712:Q3712)</f>
        <v>50000</v>
      </c>
      <c r="G3712" s="196" t="n">
        <v>1248664</v>
      </c>
      <c r="H3712" s="197" t="n">
        <v>37026.4377546296</v>
      </c>
      <c r="I3712" s="0" t="s">
        <v>1137</v>
      </c>
      <c r="M3712" s="0" t="s">
        <v>60</v>
      </c>
      <c r="N3712" s="0" t="s">
        <v>1138</v>
      </c>
      <c r="O3712" s="0" t="s">
        <v>1139</v>
      </c>
      <c r="Q3712" s="198" t="n">
        <v>50000</v>
      </c>
      <c r="S3712" s="0" t="s">
        <v>1140</v>
      </c>
      <c r="T3712" s="0" t="s">
        <v>772</v>
      </c>
      <c r="U3712" s="200" t="n">
        <v>28.72</v>
      </c>
      <c r="V3712" s="0" t="s">
        <v>1671</v>
      </c>
      <c r="W3712" s="0" t="s">
        <v>1142</v>
      </c>
      <c r="X3712" s="0" t="s">
        <v>1143</v>
      </c>
      <c r="Y3712" s="0" t="s">
        <v>893</v>
      </c>
      <c r="Z3712" s="0" t="s">
        <v>573</v>
      </c>
      <c r="AA3712" s="0" t="s">
        <v>3348</v>
      </c>
      <c r="AB3712" s="197" t="n">
        <v>37043</v>
      </c>
      <c r="AC3712" s="197" t="n">
        <v>37072</v>
      </c>
    </row>
    <row r="3713" customFormat="false" ht="12.75" hidden="false" customHeight="false" outlineLevel="0" collapsed="false">
      <c r="A3713" s="191" t="str">
        <f aca="false">B3713&amp;" "&amp;C3713&amp;" "&amp;D3713</f>
        <v>US Natural Gas Financial</v>
      </c>
      <c r="B3713" s="191" t="str">
        <f aca="false">IF((LEFT(N3713,2)="US"),"US","")</f>
        <v>US</v>
      </c>
      <c r="C3713" s="191" t="str">
        <f aca="false">M3713</f>
        <v>Natural Gas</v>
      </c>
      <c r="D3713" s="191" t="str">
        <f aca="false">IF(ISNUMBER(FIND("Phy",N3713))=TRUE(),"Physical","Financial")</f>
        <v>Financial</v>
      </c>
      <c r="E3713" s="191" t="n">
        <f aca="false">IF(VLOOKUP(S3713,'DD-Lookup'!$J$6:$L$50,3,FALSE())="Monthly",(YEAR(AC3713)-YEAR(AB3713))*12+MONTH(AC3713)-MONTH(AB3713)+1,(AC3713-AB3713+1))</f>
        <v>151</v>
      </c>
      <c r="F3713" s="220" t="n">
        <f aca="false">E3713*SUM(P3713:Q3713)</f>
        <v>377500</v>
      </c>
      <c r="G3713" s="196" t="n">
        <v>1248669</v>
      </c>
      <c r="H3713" s="197" t="n">
        <v>37026.4378935185</v>
      </c>
      <c r="I3713" s="0" t="s">
        <v>1352</v>
      </c>
      <c r="M3713" s="0" t="s">
        <v>927</v>
      </c>
      <c r="N3713" s="0" t="s">
        <v>1341</v>
      </c>
      <c r="O3713" s="0" t="s">
        <v>1442</v>
      </c>
      <c r="P3713" s="198" t="n">
        <v>2500</v>
      </c>
      <c r="S3713" s="0" t="s">
        <v>1343</v>
      </c>
      <c r="T3713" s="0" t="s">
        <v>772</v>
      </c>
      <c r="U3713" s="200" t="n">
        <v>4.95</v>
      </c>
      <c r="V3713" s="0" t="s">
        <v>1353</v>
      </c>
      <c r="W3713" s="0" t="s">
        <v>1345</v>
      </c>
      <c r="X3713" s="0" t="s">
        <v>1346</v>
      </c>
      <c r="Y3713" s="0" t="s">
        <v>893</v>
      </c>
      <c r="Z3713" s="0" t="s">
        <v>573</v>
      </c>
      <c r="AA3713" s="0" t="s">
        <v>3349</v>
      </c>
      <c r="AB3713" s="197" t="n">
        <v>37196</v>
      </c>
      <c r="AC3713" s="197" t="n">
        <v>37346</v>
      </c>
      <c r="AD3713" s="0" t="n">
        <f aca="false">(AC3713-AB3713+1)*SUM(P3713:Q3713)</f>
        <v>377500</v>
      </c>
    </row>
    <row r="3714" customFormat="false" ht="12.75" hidden="false" customHeight="false" outlineLevel="0" collapsed="false">
      <c r="A3714" s="191" t="str">
        <f aca="false">B3714&amp;" "&amp;C3714&amp;" "&amp;D3714</f>
        <v> Metals Financial</v>
      </c>
      <c r="B3714" s="191" t="str">
        <f aca="false">IF((LEFT(N3714,2)="US"),"US","")</f>
        <v/>
      </c>
      <c r="C3714" s="191" t="str">
        <f aca="false">M3714</f>
        <v>Metals</v>
      </c>
      <c r="D3714" s="191" t="str">
        <f aca="false">IF(ISNUMBER(FIND("Phy",N3714))=TRUE(),"Physical","Financial")</f>
        <v>Financial</v>
      </c>
      <c r="E3714" s="191" t="n">
        <f aca="false">IF(VLOOKUP(S3714,'DD-Lookup'!$J$6:$L$50,3,FALSE())="Monthly",(YEAR(AC3714)-YEAR(AB3714))*12+MONTH(AC3714)-MONTH(AB3714)+1,(AC3714-AB3714+1))</f>
        <v>1</v>
      </c>
      <c r="F3714" s="220" t="n">
        <f aca="false">E3714*SUM(P3714:Q3714)</f>
        <v>20</v>
      </c>
      <c r="G3714" s="196" t="n">
        <v>1248671</v>
      </c>
      <c r="H3714" s="197" t="n">
        <v>37026.4379166667</v>
      </c>
      <c r="I3714" s="0" t="s">
        <v>3036</v>
      </c>
      <c r="M3714" s="0" t="s">
        <v>768</v>
      </c>
      <c r="N3714" s="0" t="s">
        <v>870</v>
      </c>
      <c r="O3714" s="0" t="s">
        <v>871</v>
      </c>
      <c r="Q3714" s="198" t="n">
        <v>20</v>
      </c>
      <c r="S3714" s="0" t="s">
        <v>771</v>
      </c>
      <c r="T3714" s="0" t="s">
        <v>772</v>
      </c>
      <c r="U3714" s="200" t="n">
        <v>1509</v>
      </c>
      <c r="V3714" s="0" t="s">
        <v>3037</v>
      </c>
      <c r="W3714" s="0" t="s">
        <v>820</v>
      </c>
      <c r="X3714" s="0" t="s">
        <v>775</v>
      </c>
      <c r="Y3714" s="0" t="s">
        <v>776</v>
      </c>
      <c r="Z3714" s="0" t="s">
        <v>777</v>
      </c>
      <c r="AA3714" s="0" t="n">
        <v>2130236</v>
      </c>
    </row>
    <row r="3715" customFormat="false" ht="12.75" hidden="false" customHeight="false" outlineLevel="0" collapsed="false">
      <c r="A3715" s="191" t="str">
        <f aca="false">B3715&amp;" "&amp;C3715&amp;" "&amp;D3715</f>
        <v>US Power Physical</v>
      </c>
      <c r="B3715" s="191" t="str">
        <f aca="false">IF((LEFT(N3715,2)="US"),"US","")</f>
        <v>US</v>
      </c>
      <c r="C3715" s="191" t="str">
        <f aca="false">M3715</f>
        <v>Power</v>
      </c>
      <c r="D3715" s="191" t="str">
        <f aca="false">IF(ISNUMBER(FIND("Phy",N3715))=TRUE(),"Physical","Financial")</f>
        <v>Physical</v>
      </c>
      <c r="E3715" s="191" t="n">
        <f aca="false">IF(VLOOKUP(S3715,'DD-Lookup'!$J$6:$L$50,3,FALSE())="Monthly",(YEAR(AC3715)-YEAR(AB3715))*12+MONTH(AC3715)-MONTH(AB3715)+1,(AC3715-AB3715+1))</f>
        <v>11</v>
      </c>
      <c r="F3715" s="220" t="n">
        <f aca="false">E3715*SUM(P3715:Q3715)</f>
        <v>550</v>
      </c>
      <c r="G3715" s="196" t="n">
        <v>1248674</v>
      </c>
      <c r="H3715" s="197" t="n">
        <v>37026.4380787037</v>
      </c>
      <c r="I3715" s="0" t="s">
        <v>1362</v>
      </c>
      <c r="M3715" s="0" t="s">
        <v>72</v>
      </c>
      <c r="N3715" s="0" t="s">
        <v>1312</v>
      </c>
      <c r="O3715" s="0" t="s">
        <v>3350</v>
      </c>
      <c r="P3715" s="198" t="n">
        <v>50</v>
      </c>
      <c r="S3715" s="0" t="s">
        <v>781</v>
      </c>
      <c r="T3715" s="0" t="s">
        <v>772</v>
      </c>
      <c r="U3715" s="200" t="n">
        <v>57</v>
      </c>
      <c r="V3715" s="0" t="s">
        <v>3351</v>
      </c>
      <c r="W3715" s="0" t="s">
        <v>1315</v>
      </c>
      <c r="X3715" s="0" t="s">
        <v>1465</v>
      </c>
      <c r="Y3715" s="0" t="s">
        <v>1167</v>
      </c>
      <c r="Z3715" s="0" t="s">
        <v>628</v>
      </c>
      <c r="AA3715" s="0" t="n">
        <v>611415.1</v>
      </c>
      <c r="AB3715" s="197" t="n">
        <v>37032</v>
      </c>
      <c r="AC3715" s="197" t="n">
        <v>37042</v>
      </c>
    </row>
    <row r="3716" customFormat="false" ht="12.75" hidden="false" customHeight="false" outlineLevel="0" collapsed="false">
      <c r="A3716" s="191" t="str">
        <f aca="false">B3716&amp;" "&amp;C3716&amp;" "&amp;D3716</f>
        <v>US Power Financial</v>
      </c>
      <c r="B3716" s="191" t="str">
        <f aca="false">IF((LEFT(N3716,2)="US"),"US","")</f>
        <v>US</v>
      </c>
      <c r="C3716" s="191" t="str">
        <f aca="false">M3716</f>
        <v>Power</v>
      </c>
      <c r="D3716" s="191" t="str">
        <f aca="false">IF(ISNUMBER(FIND("Phy",N3716))=TRUE(),"Physical","Financial")</f>
        <v>Financial</v>
      </c>
      <c r="E3716" s="191" t="n">
        <f aca="false">IF(VLOOKUP(S3716,'DD-Lookup'!$J$6:$L$50,3,FALSE())="Monthly",(YEAR(AC3716)-YEAR(AB3716))*12+MONTH(AC3716)-MONTH(AB3716)+1,(AC3716-AB3716+1))</f>
        <v>1</v>
      </c>
      <c r="F3716" s="220" t="n">
        <f aca="false">E3716*SUM(P3716:Q3716)</f>
        <v>50</v>
      </c>
      <c r="G3716" s="196" t="n">
        <v>1248675</v>
      </c>
      <c r="H3716" s="197" t="n">
        <v>37026.4381365741</v>
      </c>
      <c r="I3716" s="0" t="s">
        <v>1508</v>
      </c>
      <c r="M3716" s="0" t="s">
        <v>72</v>
      </c>
      <c r="N3716" s="0" t="s">
        <v>1162</v>
      </c>
      <c r="O3716" s="0" t="s">
        <v>3352</v>
      </c>
      <c r="P3716" s="198" t="n">
        <v>50</v>
      </c>
      <c r="S3716" s="0" t="s">
        <v>781</v>
      </c>
      <c r="T3716" s="0" t="s">
        <v>772</v>
      </c>
      <c r="U3716" s="200" t="n">
        <v>33</v>
      </c>
      <c r="V3716" s="0" t="s">
        <v>1510</v>
      </c>
      <c r="W3716" s="0" t="s">
        <v>1165</v>
      </c>
      <c r="X3716" s="0" t="s">
        <v>1166</v>
      </c>
      <c r="Y3716" s="0" t="s">
        <v>1167</v>
      </c>
      <c r="Z3716" s="0" t="s">
        <v>573</v>
      </c>
      <c r="AA3716" s="0" t="n">
        <v>611416.1</v>
      </c>
      <c r="AB3716" s="197" t="n">
        <v>37026.875</v>
      </c>
      <c r="AC3716" s="197" t="n">
        <v>37026.875</v>
      </c>
    </row>
    <row r="3717" customFormat="false" ht="12.75" hidden="false" customHeight="false" outlineLevel="0" collapsed="false">
      <c r="A3717" s="191" t="str">
        <f aca="false">B3717&amp;" "&amp;C3717&amp;" "&amp;D3717</f>
        <v> Metals Financial</v>
      </c>
      <c r="B3717" s="191" t="str">
        <f aca="false">IF((LEFT(N3717,2)="US"),"US","")</f>
        <v/>
      </c>
      <c r="C3717" s="191" t="str">
        <f aca="false">M3717</f>
        <v>Metals</v>
      </c>
      <c r="D3717" s="191" t="str">
        <f aca="false">IF(ISNUMBER(FIND("Phy",N3717))=TRUE(),"Physical","Financial")</f>
        <v>Financial</v>
      </c>
      <c r="E3717" s="191" t="n">
        <f aca="false">IF(VLOOKUP(S3717,'DD-Lookup'!$J$6:$L$50,3,FALSE())="Monthly",(YEAR(AC3717)-YEAR(AB3717))*12+MONTH(AC3717)-MONTH(AB3717)+1,(AC3717-AB3717+1))</f>
        <v>1</v>
      </c>
      <c r="F3717" s="220" t="n">
        <f aca="false">E3717*SUM(P3717:Q3717)</f>
        <v>4</v>
      </c>
      <c r="G3717" s="196" t="n">
        <v>1248677</v>
      </c>
      <c r="H3717" s="197" t="n">
        <v>37026.4382060185</v>
      </c>
      <c r="I3717" s="0" t="s">
        <v>999</v>
      </c>
      <c r="M3717" s="0" t="s">
        <v>768</v>
      </c>
      <c r="N3717" s="0" t="s">
        <v>906</v>
      </c>
      <c r="O3717" s="0" t="s">
        <v>907</v>
      </c>
      <c r="Q3717" s="198" t="n">
        <v>4</v>
      </c>
      <c r="S3717" s="0" t="s">
        <v>908</v>
      </c>
      <c r="T3717" s="0" t="s">
        <v>772</v>
      </c>
      <c r="U3717" s="200" t="n">
        <v>7310</v>
      </c>
      <c r="V3717" s="0" t="s">
        <v>1184</v>
      </c>
      <c r="W3717" s="0" t="s">
        <v>910</v>
      </c>
      <c r="X3717" s="0" t="s">
        <v>775</v>
      </c>
      <c r="Y3717" s="0" t="s">
        <v>776</v>
      </c>
      <c r="Z3717" s="0" t="s">
        <v>777</v>
      </c>
      <c r="AA3717" s="0" t="n">
        <v>2130240</v>
      </c>
    </row>
    <row r="3718" customFormat="false" ht="12.75" hidden="false" customHeight="false" outlineLevel="0" collapsed="false">
      <c r="A3718" s="191" t="str">
        <f aca="false">B3718&amp;" "&amp;C3718&amp;" "&amp;D3718</f>
        <v>US Natural Gas Financial</v>
      </c>
      <c r="B3718" s="191" t="str">
        <f aca="false">IF((LEFT(N3718,2)="US"),"US","")</f>
        <v>US</v>
      </c>
      <c r="C3718" s="191" t="str">
        <f aca="false">M3718</f>
        <v>Natural Gas</v>
      </c>
      <c r="D3718" s="191" t="str">
        <f aca="false">IF(ISNUMBER(FIND("Phy",N3718))=TRUE(),"Physical","Financial")</f>
        <v>Financial</v>
      </c>
      <c r="E3718" s="191" t="n">
        <f aca="false">IF(VLOOKUP(S3718,'DD-Lookup'!$J$6:$L$50,3,FALSE())="Monthly",(YEAR(AC3718)-YEAR(AB3718))*12+MONTH(AC3718)-MONTH(AB3718)+1,(AC3718-AB3718+1))</f>
        <v>30</v>
      </c>
      <c r="F3718" s="220" t="n">
        <f aca="false">E3718*SUM(P3718:Q3718)</f>
        <v>450000</v>
      </c>
      <c r="G3718" s="196" t="n">
        <v>1248680</v>
      </c>
      <c r="H3718" s="197" t="n">
        <v>37026.4384490741</v>
      </c>
      <c r="I3718" s="0" t="s">
        <v>1228</v>
      </c>
      <c r="M3718" s="0" t="s">
        <v>927</v>
      </c>
      <c r="N3718" s="0" t="s">
        <v>1341</v>
      </c>
      <c r="O3718" s="0" t="s">
        <v>1342</v>
      </c>
      <c r="P3718" s="198" t="n">
        <v>15000</v>
      </c>
      <c r="S3718" s="0" t="s">
        <v>1343</v>
      </c>
      <c r="T3718" s="0" t="s">
        <v>772</v>
      </c>
      <c r="U3718" s="200" t="n">
        <v>4.545</v>
      </c>
      <c r="V3718" s="0" t="s">
        <v>1610</v>
      </c>
      <c r="W3718" s="0" t="s">
        <v>1345</v>
      </c>
      <c r="X3718" s="0" t="s">
        <v>1346</v>
      </c>
      <c r="Y3718" s="0" t="s">
        <v>893</v>
      </c>
      <c r="Z3718" s="0" t="s">
        <v>573</v>
      </c>
      <c r="AA3718" s="0" t="s">
        <v>3353</v>
      </c>
      <c r="AB3718" s="197" t="n">
        <v>37043.875</v>
      </c>
      <c r="AC3718" s="197" t="n">
        <v>37072.875</v>
      </c>
      <c r="AD3718" s="0" t="n">
        <f aca="false">(AC3718-AB3718+1)*SUM(P3718:Q3718)</f>
        <v>450000</v>
      </c>
    </row>
    <row r="3719" customFormat="false" ht="12.75" hidden="false" customHeight="false" outlineLevel="0" collapsed="false">
      <c r="A3719" s="191" t="str">
        <f aca="false">B3719&amp;" "&amp;C3719&amp;" "&amp;D3719</f>
        <v>US Natural Gas Financial</v>
      </c>
      <c r="B3719" s="191" t="str">
        <f aca="false">IF((LEFT(N3719,2)="US"),"US","")</f>
        <v>US</v>
      </c>
      <c r="C3719" s="191" t="str">
        <f aca="false">M3719</f>
        <v>Natural Gas</v>
      </c>
      <c r="D3719" s="191" t="str">
        <f aca="false">IF(ISNUMBER(FIND("Phy",N3719))=TRUE(),"Physical","Financial")</f>
        <v>Financial</v>
      </c>
      <c r="E3719" s="191" t="n">
        <f aca="false">IF(VLOOKUP(S3719,'DD-Lookup'!$J$6:$L$50,3,FALSE())="Monthly",(YEAR(AC3719)-YEAR(AB3719))*12+MONTH(AC3719)-MONTH(AB3719)+1,(AC3719-AB3719+1))</f>
        <v>30</v>
      </c>
      <c r="F3719" s="220" t="n">
        <f aca="false">E3719*SUM(P3719:Q3719)</f>
        <v>450000</v>
      </c>
      <c r="G3719" s="196" t="n">
        <v>1248682</v>
      </c>
      <c r="H3719" s="197" t="n">
        <v>37026.438599537</v>
      </c>
      <c r="I3719" s="0" t="s">
        <v>1137</v>
      </c>
      <c r="M3719" s="0" t="s">
        <v>927</v>
      </c>
      <c r="N3719" s="0" t="s">
        <v>1341</v>
      </c>
      <c r="O3719" s="0" t="s">
        <v>1342</v>
      </c>
      <c r="P3719" s="198" t="n">
        <v>15000</v>
      </c>
      <c r="S3719" s="0" t="s">
        <v>1343</v>
      </c>
      <c r="T3719" s="0" t="s">
        <v>772</v>
      </c>
      <c r="U3719" s="200" t="n">
        <v>4.54</v>
      </c>
      <c r="V3719" s="0" t="s">
        <v>2395</v>
      </c>
      <c r="W3719" s="0" t="s">
        <v>1345</v>
      </c>
      <c r="X3719" s="0" t="s">
        <v>1346</v>
      </c>
      <c r="Y3719" s="0" t="s">
        <v>893</v>
      </c>
      <c r="Z3719" s="0" t="s">
        <v>573</v>
      </c>
      <c r="AA3719" s="0" t="s">
        <v>3354</v>
      </c>
      <c r="AB3719" s="197" t="n">
        <v>37043.875</v>
      </c>
      <c r="AC3719" s="197" t="n">
        <v>37072.875</v>
      </c>
      <c r="AD3719" s="0" t="n">
        <f aca="false">(AC3719-AB3719+1)*SUM(P3719:Q3719)</f>
        <v>450000</v>
      </c>
    </row>
    <row r="3720" customFormat="false" ht="12.75" hidden="false" customHeight="false" outlineLevel="0" collapsed="false">
      <c r="A3720" s="191" t="str">
        <f aca="false">B3720&amp;" "&amp;C3720&amp;" "&amp;D3720</f>
        <v>US Natural Gas Financial</v>
      </c>
      <c r="B3720" s="191" t="str">
        <f aca="false">IF((LEFT(N3720,2)="US"),"US","")</f>
        <v>US</v>
      </c>
      <c r="C3720" s="191" t="str">
        <f aca="false">M3720</f>
        <v>Natural Gas</v>
      </c>
      <c r="D3720" s="191" t="str">
        <f aca="false">IF(ISNUMBER(FIND("Phy",N3720))=TRUE(),"Physical","Financial")</f>
        <v>Financial</v>
      </c>
      <c r="E3720" s="191" t="n">
        <f aca="false">IF(VLOOKUP(S3720,'DD-Lookup'!$J$6:$L$50,3,FALSE())="Monthly",(YEAR(AC3720)-YEAR(AB3720))*12+MONTH(AC3720)-MONTH(AB3720)+1,(AC3720-AB3720+1))</f>
        <v>16</v>
      </c>
      <c r="F3720" s="220" t="n">
        <f aca="false">E3720*SUM(P3720:Q3720)</f>
        <v>240000</v>
      </c>
      <c r="G3720" s="196" t="n">
        <v>1248683</v>
      </c>
      <c r="H3720" s="197" t="n">
        <v>37026.4387152778</v>
      </c>
      <c r="I3720" s="0" t="s">
        <v>1357</v>
      </c>
      <c r="M3720" s="0" t="s">
        <v>927</v>
      </c>
      <c r="N3720" s="0" t="s">
        <v>1341</v>
      </c>
      <c r="O3720" s="0" t="s">
        <v>1518</v>
      </c>
      <c r="P3720" s="198" t="n">
        <v>15000</v>
      </c>
      <c r="S3720" s="0" t="s">
        <v>1343</v>
      </c>
      <c r="T3720" s="0" t="s">
        <v>772</v>
      </c>
      <c r="U3720" s="200" t="n">
        <v>4.495</v>
      </c>
      <c r="V3720" s="0" t="s">
        <v>1358</v>
      </c>
      <c r="W3720" s="0" t="s">
        <v>1520</v>
      </c>
      <c r="X3720" s="0" t="s">
        <v>1521</v>
      </c>
      <c r="Y3720" s="0" t="s">
        <v>893</v>
      </c>
      <c r="Z3720" s="0" t="s">
        <v>573</v>
      </c>
      <c r="AA3720" s="0" t="s">
        <v>3355</v>
      </c>
      <c r="AB3720" s="197" t="n">
        <v>37027.875</v>
      </c>
      <c r="AC3720" s="197" t="n">
        <v>37042.875</v>
      </c>
      <c r="AD3720" s="0" t="n">
        <f aca="false">(AC3720-AB3720+1)*SUM(P3720:Q3720)</f>
        <v>240000</v>
      </c>
    </row>
    <row r="3721" customFormat="false" ht="12.75" hidden="false" customHeight="false" outlineLevel="0" collapsed="false">
      <c r="A3721" s="191" t="str">
        <f aca="false">B3721&amp;" "&amp;C3721&amp;" "&amp;D3721</f>
        <v> Metals Financial</v>
      </c>
      <c r="B3721" s="191" t="str">
        <f aca="false">IF((LEFT(N3721,2)="US"),"US","")</f>
        <v/>
      </c>
      <c r="C3721" s="191" t="str">
        <f aca="false">M3721</f>
        <v>Metals</v>
      </c>
      <c r="D3721" s="191" t="str">
        <f aca="false">IF(ISNUMBER(FIND("Phy",N3721))=TRUE(),"Physical","Financial")</f>
        <v>Financial</v>
      </c>
      <c r="E3721" s="191" t="n">
        <f aca="false">IF(VLOOKUP(S3721,'DD-Lookup'!$J$6:$L$50,3,FALSE())="Monthly",(YEAR(AC3721)-YEAR(AB3721))*12+MONTH(AC3721)-MONTH(AB3721)+1,(AC3721-AB3721+1))</f>
        <v>1</v>
      </c>
      <c r="F3721" s="220" t="n">
        <f aca="false">E3721*SUM(P3721:Q3721)</f>
        <v>20</v>
      </c>
      <c r="G3721" s="196" t="n">
        <v>1248688</v>
      </c>
      <c r="H3721" s="197" t="n">
        <v>37026.4389814815</v>
      </c>
      <c r="I3721" s="0" t="s">
        <v>616</v>
      </c>
      <c r="M3721" s="0" t="s">
        <v>768</v>
      </c>
      <c r="N3721" s="0" t="s">
        <v>870</v>
      </c>
      <c r="O3721" s="0" t="s">
        <v>871</v>
      </c>
      <c r="Q3721" s="198" t="n">
        <v>20</v>
      </c>
      <c r="S3721" s="0" t="s">
        <v>771</v>
      </c>
      <c r="T3721" s="0" t="s">
        <v>772</v>
      </c>
      <c r="U3721" s="200" t="n">
        <v>1509</v>
      </c>
      <c r="V3721" s="0" t="s">
        <v>878</v>
      </c>
      <c r="W3721" s="0" t="s">
        <v>820</v>
      </c>
      <c r="X3721" s="0" t="s">
        <v>775</v>
      </c>
      <c r="Y3721" s="0" t="s">
        <v>776</v>
      </c>
      <c r="Z3721" s="0" t="s">
        <v>777</v>
      </c>
      <c r="AA3721" s="0" t="n">
        <v>2130242</v>
      </c>
    </row>
    <row r="3722" customFormat="false" ht="12.75" hidden="false" customHeight="false" outlineLevel="0" collapsed="false">
      <c r="A3722" s="191" t="str">
        <f aca="false">B3722&amp;" "&amp;C3722&amp;" "&amp;D3722</f>
        <v> Metals Financial</v>
      </c>
      <c r="B3722" s="191" t="str">
        <f aca="false">IF((LEFT(N3722,2)="US"),"US","")</f>
        <v/>
      </c>
      <c r="C3722" s="191" t="str">
        <f aca="false">M3722</f>
        <v>Metals</v>
      </c>
      <c r="D3722" s="191" t="str">
        <f aca="false">IF(ISNUMBER(FIND("Phy",N3722))=TRUE(),"Physical","Financial")</f>
        <v>Financial</v>
      </c>
      <c r="E3722" s="191" t="n">
        <f aca="false">IF(VLOOKUP(S3722,'DD-Lookup'!$J$6:$L$50,3,FALSE())="Monthly",(YEAR(AC3722)-YEAR(AB3722))*12+MONTH(AC3722)-MONTH(AB3722)+1,(AC3722-AB3722+1))</f>
        <v>1</v>
      </c>
      <c r="F3722" s="220" t="n">
        <f aca="false">E3722*SUM(P3722:Q3722)</f>
        <v>2</v>
      </c>
      <c r="G3722" s="196" t="n">
        <v>1248689</v>
      </c>
      <c r="H3722" s="197" t="n">
        <v>37026.4390046296</v>
      </c>
      <c r="I3722" s="0" t="s">
        <v>896</v>
      </c>
      <c r="M3722" s="0" t="s">
        <v>768</v>
      </c>
      <c r="N3722" s="0" t="s">
        <v>769</v>
      </c>
      <c r="O3722" s="0" t="s">
        <v>770</v>
      </c>
      <c r="Q3722" s="198" t="n">
        <v>2</v>
      </c>
      <c r="S3722" s="0" t="s">
        <v>771</v>
      </c>
      <c r="T3722" s="0" t="s">
        <v>772</v>
      </c>
      <c r="U3722" s="200" t="n">
        <v>1671</v>
      </c>
      <c r="V3722" s="0" t="s">
        <v>996</v>
      </c>
      <c r="W3722" s="0" t="s">
        <v>820</v>
      </c>
      <c r="X3722" s="0" t="s">
        <v>775</v>
      </c>
      <c r="Y3722" s="0" t="s">
        <v>776</v>
      </c>
      <c r="Z3722" s="0" t="s">
        <v>777</v>
      </c>
      <c r="AA3722" s="0" t="n">
        <v>2130244</v>
      </c>
    </row>
    <row r="3723" customFormat="false" ht="12.75" hidden="false" customHeight="false" outlineLevel="0" collapsed="false">
      <c r="A3723" s="191" t="str">
        <f aca="false">B3723&amp;" "&amp;C3723&amp;" "&amp;D3723</f>
        <v>US Natural Gas Financial</v>
      </c>
      <c r="B3723" s="191" t="str">
        <f aca="false">IF((LEFT(N3723,2)="US"),"US","")</f>
        <v>US</v>
      </c>
      <c r="C3723" s="191" t="str">
        <f aca="false">M3723</f>
        <v>Natural Gas</v>
      </c>
      <c r="D3723" s="191" t="str">
        <f aca="false">IF(ISNUMBER(FIND("Phy",N3723))=TRUE(),"Physical","Financial")</f>
        <v>Financial</v>
      </c>
      <c r="E3723" s="191" t="n">
        <f aca="false">IF(VLOOKUP(S3723,'DD-Lookup'!$J$6:$L$50,3,FALSE())="Monthly",(YEAR(AC3723)-YEAR(AB3723))*12+MONTH(AC3723)-MONTH(AB3723)+1,(AC3723-AB3723+1))</f>
        <v>16</v>
      </c>
      <c r="F3723" s="220" t="n">
        <f aca="false">E3723*SUM(P3723:Q3723)</f>
        <v>240000</v>
      </c>
      <c r="G3723" s="196" t="n">
        <v>1248691</v>
      </c>
      <c r="H3723" s="197" t="n">
        <v>37026.4390393519</v>
      </c>
      <c r="I3723" s="0" t="s">
        <v>1383</v>
      </c>
      <c r="M3723" s="0" t="s">
        <v>927</v>
      </c>
      <c r="N3723" s="0" t="s">
        <v>1341</v>
      </c>
      <c r="O3723" s="0" t="s">
        <v>1518</v>
      </c>
      <c r="P3723" s="198" t="n">
        <v>15000</v>
      </c>
      <c r="S3723" s="0" t="s">
        <v>1343</v>
      </c>
      <c r="T3723" s="0" t="s">
        <v>772</v>
      </c>
      <c r="U3723" s="200" t="n">
        <v>4.485</v>
      </c>
      <c r="V3723" s="0" t="s">
        <v>1882</v>
      </c>
      <c r="W3723" s="0" t="s">
        <v>1520</v>
      </c>
      <c r="X3723" s="0" t="s">
        <v>1521</v>
      </c>
      <c r="Y3723" s="0" t="s">
        <v>893</v>
      </c>
      <c r="Z3723" s="0" t="s">
        <v>573</v>
      </c>
      <c r="AA3723" s="0" t="s">
        <v>3356</v>
      </c>
      <c r="AB3723" s="197" t="n">
        <v>37027.875</v>
      </c>
      <c r="AC3723" s="197" t="n">
        <v>37042.875</v>
      </c>
      <c r="AD3723" s="0" t="n">
        <f aca="false">(AC3723-AB3723+1)*SUM(P3723:Q3723)</f>
        <v>240000</v>
      </c>
    </row>
    <row r="3724" customFormat="false" ht="12.75" hidden="false" customHeight="false" outlineLevel="0" collapsed="false">
      <c r="A3724" s="191" t="str">
        <f aca="false">B3724&amp;" "&amp;C3724&amp;" "&amp;D3724</f>
        <v> Natural Gas Physical</v>
      </c>
      <c r="B3724" s="191" t="str">
        <f aca="false">IF((LEFT(N3724,2)="US"),"US","")</f>
        <v/>
      </c>
      <c r="C3724" s="191" t="str">
        <f aca="false">M3724</f>
        <v>Natural Gas</v>
      </c>
      <c r="D3724" s="191" t="str">
        <f aca="false">IF(ISNUMBER(FIND("Phy",N3724))=TRUE(),"Physical","Financial")</f>
        <v>Physical</v>
      </c>
      <c r="E3724" s="191" t="n">
        <f aca="false">IF(VLOOKUP(S3724,'DD-Lookup'!$J$6:$L$50,3,FALSE())="Monthly",(YEAR(AC3724)-YEAR(AB3724))*12+MONTH(AC3724)-MONTH(AB3724)+1,(AC3724-AB3724+1))</f>
        <v>1</v>
      </c>
      <c r="F3724" s="220" t="n">
        <f aca="false">E3724*SUM(P3724:Q3724)</f>
        <v>50000</v>
      </c>
      <c r="G3724" s="196" t="n">
        <v>1248694</v>
      </c>
      <c r="H3724" s="197" t="n">
        <v>37026.4391435185</v>
      </c>
      <c r="I3724" s="0" t="s">
        <v>1080</v>
      </c>
      <c r="M3724" s="0" t="s">
        <v>927</v>
      </c>
      <c r="N3724" s="0" t="s">
        <v>928</v>
      </c>
      <c r="O3724" s="0" t="s">
        <v>956</v>
      </c>
      <c r="P3724" s="198" t="n">
        <v>50000</v>
      </c>
      <c r="S3724" s="0" t="s">
        <v>930</v>
      </c>
      <c r="T3724" s="0" t="s">
        <v>931</v>
      </c>
      <c r="U3724" s="200" t="n">
        <v>21</v>
      </c>
      <c r="V3724" s="0" t="s">
        <v>3357</v>
      </c>
      <c r="W3724" s="0" t="s">
        <v>954</v>
      </c>
      <c r="X3724" s="0" t="s">
        <v>934</v>
      </c>
      <c r="Y3724" s="0" t="s">
        <v>935</v>
      </c>
      <c r="Z3724" s="0" t="s">
        <v>800</v>
      </c>
      <c r="AA3724" s="0" t="n">
        <v>102957</v>
      </c>
      <c r="AB3724" s="197" t="n">
        <v>37027.875</v>
      </c>
      <c r="AC3724" s="197" t="n">
        <v>37027.875</v>
      </c>
    </row>
    <row r="3725" customFormat="false" ht="12.75" hidden="false" customHeight="false" outlineLevel="0" collapsed="false">
      <c r="A3725" s="191" t="str">
        <f aca="false">B3725&amp;" "&amp;C3725&amp;" "&amp;D3725</f>
        <v> Natural Gas Physical</v>
      </c>
      <c r="B3725" s="191" t="str">
        <f aca="false">IF((LEFT(N3725,2)="US"),"US","")</f>
        <v/>
      </c>
      <c r="C3725" s="191" t="str">
        <f aca="false">M3725</f>
        <v>Natural Gas</v>
      </c>
      <c r="D3725" s="191" t="str">
        <f aca="false">IF(ISNUMBER(FIND("Phy",N3725))=TRUE(),"Physical","Financial")</f>
        <v>Physical</v>
      </c>
      <c r="E3725" s="191" t="n">
        <f aca="false">IF(VLOOKUP(S3725,'DD-Lookup'!$J$6:$L$50,3,FALSE())="Monthly",(YEAR(AC3725)-YEAR(AB3725))*12+MONTH(AC3725)-MONTH(AB3725)+1,(AC3725-AB3725+1))</f>
        <v>30</v>
      </c>
      <c r="F3725" s="220" t="n">
        <f aca="false">E3725*SUM(P3725:Q3725)</f>
        <v>150000</v>
      </c>
      <c r="G3725" s="196" t="n">
        <v>1248695</v>
      </c>
      <c r="H3725" s="197" t="n">
        <v>37026.4396875</v>
      </c>
      <c r="I3725" s="0" t="s">
        <v>625</v>
      </c>
      <c r="M3725" s="0" t="s">
        <v>927</v>
      </c>
      <c r="N3725" s="0" t="s">
        <v>1719</v>
      </c>
      <c r="O3725" s="0" t="s">
        <v>2554</v>
      </c>
      <c r="Q3725" s="198" t="n">
        <v>5000</v>
      </c>
      <c r="S3725" s="0" t="s">
        <v>327</v>
      </c>
      <c r="T3725" s="0" t="s">
        <v>1721</v>
      </c>
      <c r="U3725" s="200" t="n">
        <v>6.2</v>
      </c>
      <c r="V3725" s="0" t="s">
        <v>3106</v>
      </c>
      <c r="W3725" s="0" t="s">
        <v>2317</v>
      </c>
      <c r="X3725" s="0" t="s">
        <v>1724</v>
      </c>
      <c r="Y3725" s="0" t="s">
        <v>1376</v>
      </c>
      <c r="Z3725" s="0" t="s">
        <v>646</v>
      </c>
      <c r="AA3725" s="0" t="n">
        <v>790707</v>
      </c>
      <c r="AB3725" s="197" t="n">
        <v>37043.875</v>
      </c>
      <c r="AC3725" s="197" t="n">
        <v>37072.875</v>
      </c>
    </row>
    <row r="3726" customFormat="false" ht="12.75" hidden="false" customHeight="false" outlineLevel="0" collapsed="false">
      <c r="A3726" s="191" t="str">
        <f aca="false">B3726&amp;" "&amp;C3726&amp;" "&amp;D3726</f>
        <v>US Natural Gas Financial</v>
      </c>
      <c r="B3726" s="191" t="str">
        <f aca="false">IF((LEFT(N3726,2)="US"),"US","")</f>
        <v>US</v>
      </c>
      <c r="C3726" s="191" t="str">
        <f aca="false">M3726</f>
        <v>Natural Gas</v>
      </c>
      <c r="D3726" s="191" t="str">
        <f aca="false">IF(ISNUMBER(FIND("Phy",N3726))=TRUE(),"Physical","Financial")</f>
        <v>Financial</v>
      </c>
      <c r="E3726" s="191" t="n">
        <f aca="false">IF(VLOOKUP(S3726,'DD-Lookup'!$J$6:$L$50,3,FALSE())="Monthly",(YEAR(AC3726)-YEAR(AB3726))*12+MONTH(AC3726)-MONTH(AB3726)+1,(AC3726-AB3726+1))</f>
        <v>151</v>
      </c>
      <c r="F3726" s="220" t="n">
        <f aca="false">E3726*SUM(P3726:Q3726)</f>
        <v>755000</v>
      </c>
      <c r="G3726" s="196" t="n">
        <v>1248696</v>
      </c>
      <c r="H3726" s="197" t="n">
        <v>37026.4396990741</v>
      </c>
      <c r="I3726" s="0" t="s">
        <v>625</v>
      </c>
      <c r="M3726" s="0" t="s">
        <v>927</v>
      </c>
      <c r="N3726" s="0" t="s">
        <v>1341</v>
      </c>
      <c r="O3726" s="0" t="s">
        <v>1442</v>
      </c>
      <c r="Q3726" s="198" t="n">
        <v>5000</v>
      </c>
      <c r="S3726" s="0" t="s">
        <v>1343</v>
      </c>
      <c r="T3726" s="0" t="s">
        <v>772</v>
      </c>
      <c r="U3726" s="200" t="n">
        <v>4.955</v>
      </c>
      <c r="V3726" s="0" t="s">
        <v>2333</v>
      </c>
      <c r="W3726" s="0" t="s">
        <v>1345</v>
      </c>
      <c r="X3726" s="0" t="s">
        <v>1346</v>
      </c>
      <c r="Y3726" s="0" t="s">
        <v>893</v>
      </c>
      <c r="Z3726" s="0" t="s">
        <v>573</v>
      </c>
      <c r="AA3726" s="0" t="s">
        <v>3358</v>
      </c>
      <c r="AB3726" s="197" t="n">
        <v>37196</v>
      </c>
      <c r="AC3726" s="197" t="n">
        <v>37346</v>
      </c>
      <c r="AD3726" s="0" t="n">
        <f aca="false">(AC3726-AB3726+1)*SUM(P3726:Q3726)</f>
        <v>755000</v>
      </c>
    </row>
    <row r="3727" customFormat="false" ht="12.75" hidden="false" customHeight="false" outlineLevel="0" collapsed="false">
      <c r="A3727" s="191" t="str">
        <f aca="false">B3727&amp;" "&amp;C3727&amp;" "&amp;D3727</f>
        <v>US Natural Gas Financial</v>
      </c>
      <c r="B3727" s="191" t="str">
        <f aca="false">IF((LEFT(N3727,2)="US"),"US","")</f>
        <v>US</v>
      </c>
      <c r="C3727" s="191" t="str">
        <f aca="false">M3727</f>
        <v>Natural Gas</v>
      </c>
      <c r="D3727" s="191" t="str">
        <f aca="false">IF(ISNUMBER(FIND("Phy",N3727))=TRUE(),"Physical","Financial")</f>
        <v>Financial</v>
      </c>
      <c r="E3727" s="191" t="n">
        <f aca="false">IF(VLOOKUP(S3727,'DD-Lookup'!$J$6:$L$50,3,FALSE())="Monthly",(YEAR(AC3727)-YEAR(AB3727))*12+MONTH(AC3727)-MONTH(AB3727)+1,(AC3727-AB3727+1))</f>
        <v>153</v>
      </c>
      <c r="F3727" s="220" t="n">
        <f aca="false">E3727*SUM(P3727:Q3727)</f>
        <v>765000</v>
      </c>
      <c r="G3727" s="196" t="n">
        <v>1248698</v>
      </c>
      <c r="H3727" s="197" t="n">
        <v>37026.4400462963</v>
      </c>
      <c r="I3727" s="0" t="s">
        <v>1046</v>
      </c>
      <c r="M3727" s="0" t="s">
        <v>927</v>
      </c>
      <c r="N3727" s="0" t="s">
        <v>1341</v>
      </c>
      <c r="O3727" s="0" t="s">
        <v>1526</v>
      </c>
      <c r="Q3727" s="198" t="n">
        <v>5000</v>
      </c>
      <c r="S3727" s="0" t="s">
        <v>1343</v>
      </c>
      <c r="T3727" s="0" t="s">
        <v>772</v>
      </c>
      <c r="U3727" s="200" t="n">
        <v>4.65</v>
      </c>
      <c r="V3727" s="0" t="s">
        <v>2586</v>
      </c>
      <c r="W3727" s="0" t="s">
        <v>1345</v>
      </c>
      <c r="X3727" s="0" t="s">
        <v>1346</v>
      </c>
      <c r="Y3727" s="0" t="s">
        <v>893</v>
      </c>
      <c r="Z3727" s="0" t="s">
        <v>573</v>
      </c>
      <c r="AA3727" s="0" t="s">
        <v>3359</v>
      </c>
      <c r="AB3727" s="197" t="n">
        <v>37043</v>
      </c>
      <c r="AC3727" s="197" t="n">
        <v>37195</v>
      </c>
      <c r="AD3727" s="0" t="n">
        <f aca="false">(AC3727-AB3727+1)*SUM(P3727:Q3727)</f>
        <v>765000</v>
      </c>
    </row>
    <row r="3728" customFormat="false" ht="12.75" hidden="false" customHeight="false" outlineLevel="0" collapsed="false">
      <c r="A3728" s="191" t="str">
        <f aca="false">B3728&amp;" "&amp;C3728&amp;" "&amp;D3728</f>
        <v>US Natural Gas Financial</v>
      </c>
      <c r="B3728" s="191" t="str">
        <f aca="false">IF((LEFT(N3728,2)="US"),"US","")</f>
        <v>US</v>
      </c>
      <c r="C3728" s="191" t="str">
        <f aca="false">M3728</f>
        <v>Natural Gas</v>
      </c>
      <c r="D3728" s="191" t="str">
        <f aca="false">IF(ISNUMBER(FIND("Phy",N3728))=TRUE(),"Physical","Financial")</f>
        <v>Financial</v>
      </c>
      <c r="E3728" s="191" t="n">
        <f aca="false">IF(VLOOKUP(S3728,'DD-Lookup'!$J$6:$L$50,3,FALSE())="Monthly",(YEAR(AC3728)-YEAR(AB3728))*12+MONTH(AC3728)-MONTH(AB3728)+1,(AC3728-AB3728+1))</f>
        <v>30</v>
      </c>
      <c r="F3728" s="220" t="n">
        <f aca="false">E3728*SUM(P3728:Q3728)</f>
        <v>150000</v>
      </c>
      <c r="G3728" s="196" t="n">
        <v>1248699</v>
      </c>
      <c r="H3728" s="197" t="n">
        <v>37026.440162037</v>
      </c>
      <c r="I3728" s="0" t="s">
        <v>1357</v>
      </c>
      <c r="M3728" s="0" t="s">
        <v>927</v>
      </c>
      <c r="N3728" s="0" t="s">
        <v>1341</v>
      </c>
      <c r="O3728" s="0" t="s">
        <v>1342</v>
      </c>
      <c r="P3728" s="198" t="n">
        <v>5000</v>
      </c>
      <c r="S3728" s="0" t="s">
        <v>1343</v>
      </c>
      <c r="T3728" s="0" t="s">
        <v>772</v>
      </c>
      <c r="U3728" s="200" t="n">
        <v>4.545</v>
      </c>
      <c r="V3728" s="0" t="s">
        <v>1358</v>
      </c>
      <c r="W3728" s="0" t="s">
        <v>1345</v>
      </c>
      <c r="X3728" s="0" t="s">
        <v>1346</v>
      </c>
      <c r="Y3728" s="0" t="s">
        <v>893</v>
      </c>
      <c r="Z3728" s="0" t="s">
        <v>573</v>
      </c>
      <c r="AA3728" s="0" t="s">
        <v>3360</v>
      </c>
      <c r="AB3728" s="197" t="n">
        <v>37043.875</v>
      </c>
      <c r="AC3728" s="197" t="n">
        <v>37072.875</v>
      </c>
      <c r="AD3728" s="0" t="n">
        <f aca="false">(AC3728-AB3728+1)*SUM(P3728:Q3728)</f>
        <v>150000</v>
      </c>
    </row>
    <row r="3729" customFormat="false" ht="12.75" hidden="false" customHeight="false" outlineLevel="0" collapsed="false">
      <c r="A3729" s="191" t="str">
        <f aca="false">B3729&amp;" "&amp;C3729&amp;" "&amp;D3729</f>
        <v> Metals Financial</v>
      </c>
      <c r="B3729" s="191" t="str">
        <f aca="false">IF((LEFT(N3729,2)="US"),"US","")</f>
        <v/>
      </c>
      <c r="C3729" s="191" t="str">
        <f aca="false">M3729</f>
        <v>Metals</v>
      </c>
      <c r="D3729" s="191" t="str">
        <f aca="false">IF(ISNUMBER(FIND("Phy",N3729))=TRUE(),"Physical","Financial")</f>
        <v>Financial</v>
      </c>
      <c r="E3729" s="191" t="n">
        <f aca="false">IF(VLOOKUP(S3729,'DD-Lookup'!$J$6:$L$50,3,FALSE())="Monthly",(YEAR(AC3729)-YEAR(AB3729))*12+MONTH(AC3729)-MONTH(AB3729)+1,(AC3729-AB3729+1))</f>
        <v>1</v>
      </c>
      <c r="F3729" s="220" t="n">
        <f aca="false">E3729*SUM(P3729:Q3729)</f>
        <v>2</v>
      </c>
      <c r="G3729" s="196" t="n">
        <v>1248700</v>
      </c>
      <c r="H3729" s="197" t="n">
        <v>37026.4404976852</v>
      </c>
      <c r="I3729" s="0" t="s">
        <v>971</v>
      </c>
      <c r="M3729" s="0" t="s">
        <v>768</v>
      </c>
      <c r="N3729" s="0" t="s">
        <v>880</v>
      </c>
      <c r="O3729" s="0" t="s">
        <v>881</v>
      </c>
      <c r="Q3729" s="198" t="n">
        <v>2</v>
      </c>
      <c r="S3729" s="0" t="s">
        <v>882</v>
      </c>
      <c r="T3729" s="0" t="s">
        <v>772</v>
      </c>
      <c r="U3729" s="200" t="n">
        <v>1255</v>
      </c>
      <c r="V3729" s="0" t="s">
        <v>1155</v>
      </c>
      <c r="W3729" s="0" t="s">
        <v>884</v>
      </c>
      <c r="X3729" s="0" t="s">
        <v>775</v>
      </c>
      <c r="Y3729" s="0" t="s">
        <v>776</v>
      </c>
      <c r="Z3729" s="0" t="s">
        <v>777</v>
      </c>
      <c r="AA3729" s="0" t="n">
        <v>2130248</v>
      </c>
    </row>
    <row r="3730" customFormat="false" ht="12.75" hidden="false" customHeight="false" outlineLevel="0" collapsed="false">
      <c r="A3730" s="191" t="str">
        <f aca="false">B3730&amp;" "&amp;C3730&amp;" "&amp;D3730</f>
        <v>US Natural Gas Financial</v>
      </c>
      <c r="B3730" s="191" t="str">
        <f aca="false">IF((LEFT(N3730,2)="US"),"US","")</f>
        <v>US</v>
      </c>
      <c r="C3730" s="191" t="str">
        <f aca="false">M3730</f>
        <v>Natural Gas</v>
      </c>
      <c r="D3730" s="191" t="str">
        <f aca="false">IF(ISNUMBER(FIND("Phy",N3730))=TRUE(),"Physical","Financial")</f>
        <v>Financial</v>
      </c>
      <c r="E3730" s="191" t="n">
        <f aca="false">IF(VLOOKUP(S3730,'DD-Lookup'!$J$6:$L$50,3,FALSE())="Monthly",(YEAR(AC3730)-YEAR(AB3730))*12+MONTH(AC3730)-MONTH(AB3730)+1,(AC3730-AB3730+1))</f>
        <v>30</v>
      </c>
      <c r="F3730" s="220" t="n">
        <f aca="false">E3730*SUM(P3730:Q3730)</f>
        <v>225000</v>
      </c>
      <c r="G3730" s="196" t="n">
        <v>1248701</v>
      </c>
      <c r="H3730" s="197" t="n">
        <v>37026.4405787037</v>
      </c>
      <c r="I3730" s="0" t="s">
        <v>1352</v>
      </c>
      <c r="M3730" s="0" t="s">
        <v>927</v>
      </c>
      <c r="N3730" s="0" t="s">
        <v>1341</v>
      </c>
      <c r="O3730" s="0" t="s">
        <v>1342</v>
      </c>
      <c r="Q3730" s="198" t="n">
        <v>7500</v>
      </c>
      <c r="S3730" s="0" t="s">
        <v>1343</v>
      </c>
      <c r="T3730" s="0" t="s">
        <v>772</v>
      </c>
      <c r="U3730" s="200" t="n">
        <v>4.55</v>
      </c>
      <c r="V3730" s="0" t="s">
        <v>1353</v>
      </c>
      <c r="W3730" s="0" t="s">
        <v>1345</v>
      </c>
      <c r="X3730" s="0" t="s">
        <v>1346</v>
      </c>
      <c r="Y3730" s="0" t="s">
        <v>893</v>
      </c>
      <c r="Z3730" s="0" t="s">
        <v>573</v>
      </c>
      <c r="AA3730" s="0" t="s">
        <v>3361</v>
      </c>
      <c r="AB3730" s="197" t="n">
        <v>37043.875</v>
      </c>
      <c r="AC3730" s="197" t="n">
        <v>37072.875</v>
      </c>
      <c r="AD3730" s="0" t="n">
        <f aca="false">(AC3730-AB3730+1)*SUM(P3730:Q3730)</f>
        <v>225000</v>
      </c>
    </row>
    <row r="3731" customFormat="false" ht="12.75" hidden="false" customHeight="false" outlineLevel="0" collapsed="false">
      <c r="A3731" s="191" t="str">
        <f aca="false">B3731&amp;" "&amp;C3731&amp;" "&amp;D3731</f>
        <v>US Crude Financial</v>
      </c>
      <c r="B3731" s="191" t="str">
        <f aca="false">IF((LEFT(N3731,2)="US"),"US","")</f>
        <v>US</v>
      </c>
      <c r="C3731" s="191" t="str">
        <f aca="false">M3731</f>
        <v>Crude</v>
      </c>
      <c r="D3731" s="191" t="str">
        <f aca="false">IF(ISNUMBER(FIND("Phy",N3731))=TRUE(),"Physical","Financial")</f>
        <v>Financial</v>
      </c>
      <c r="E3731" s="191" t="n">
        <f aca="false">IF(VLOOKUP(S3731,'DD-Lookup'!$J$6:$L$50,3,FALSE())="Monthly",(YEAR(AC3731)-YEAR(AB3731))*12+MONTH(AC3731)-MONTH(AB3731)+1,(AC3731-AB3731+1))</f>
        <v>1</v>
      </c>
      <c r="F3731" s="220" t="n">
        <f aca="false">E3731*SUM(P3731:Q3731)</f>
        <v>50000</v>
      </c>
      <c r="G3731" s="196" t="n">
        <v>1248703</v>
      </c>
      <c r="H3731" s="197" t="n">
        <v>37026.4408449074</v>
      </c>
      <c r="I3731" s="0" t="s">
        <v>1137</v>
      </c>
      <c r="M3731" s="0" t="s">
        <v>60</v>
      </c>
      <c r="N3731" s="0" t="s">
        <v>1138</v>
      </c>
      <c r="O3731" s="0" t="s">
        <v>1139</v>
      </c>
      <c r="P3731" s="198" t="n">
        <v>50000</v>
      </c>
      <c r="S3731" s="0" t="s">
        <v>1140</v>
      </c>
      <c r="T3731" s="0" t="s">
        <v>772</v>
      </c>
      <c r="U3731" s="200" t="n">
        <v>28.74</v>
      </c>
      <c r="V3731" s="0" t="s">
        <v>1671</v>
      </c>
      <c r="W3731" s="0" t="s">
        <v>1142</v>
      </c>
      <c r="X3731" s="0" t="s">
        <v>1143</v>
      </c>
      <c r="Y3731" s="0" t="s">
        <v>893</v>
      </c>
      <c r="Z3731" s="0" t="s">
        <v>573</v>
      </c>
      <c r="AA3731" s="0" t="s">
        <v>3362</v>
      </c>
      <c r="AB3731" s="197" t="n">
        <v>37043</v>
      </c>
      <c r="AC3731" s="197" t="n">
        <v>37072</v>
      </c>
    </row>
    <row r="3732" customFormat="false" ht="12.75" hidden="false" customHeight="false" outlineLevel="0" collapsed="false">
      <c r="A3732" s="191" t="str">
        <f aca="false">B3732&amp;" "&amp;C3732&amp;" "&amp;D3732</f>
        <v>US Natural Gas Financial</v>
      </c>
      <c r="B3732" s="191" t="str">
        <f aca="false">IF((LEFT(N3732,2)="US"),"US","")</f>
        <v>US</v>
      </c>
      <c r="C3732" s="191" t="str">
        <f aca="false">M3732</f>
        <v>Natural Gas</v>
      </c>
      <c r="D3732" s="191" t="str">
        <f aca="false">IF(ISNUMBER(FIND("Phy",N3732))=TRUE(),"Physical","Financial")</f>
        <v>Financial</v>
      </c>
      <c r="E3732" s="191" t="n">
        <f aca="false">IF(VLOOKUP(S3732,'DD-Lookup'!$J$6:$L$50,3,FALSE())="Monthly",(YEAR(AC3732)-YEAR(AB3732))*12+MONTH(AC3732)-MONTH(AB3732)+1,(AC3732-AB3732+1))</f>
        <v>151</v>
      </c>
      <c r="F3732" s="220" t="n">
        <f aca="false">E3732*SUM(P3732:Q3732)</f>
        <v>755000</v>
      </c>
      <c r="G3732" s="196" t="n">
        <v>1248705</v>
      </c>
      <c r="H3732" s="197" t="n">
        <v>37026.4409259259</v>
      </c>
      <c r="I3732" s="0" t="s">
        <v>1187</v>
      </c>
      <c r="M3732" s="0" t="s">
        <v>927</v>
      </c>
      <c r="N3732" s="0" t="s">
        <v>1341</v>
      </c>
      <c r="O3732" s="0" t="s">
        <v>1442</v>
      </c>
      <c r="Q3732" s="198" t="n">
        <v>5000</v>
      </c>
      <c r="S3732" s="0" t="s">
        <v>1343</v>
      </c>
      <c r="T3732" s="0" t="s">
        <v>772</v>
      </c>
      <c r="U3732" s="200" t="n">
        <v>4.96</v>
      </c>
      <c r="V3732" s="0" t="s">
        <v>3363</v>
      </c>
      <c r="W3732" s="0" t="s">
        <v>1345</v>
      </c>
      <c r="X3732" s="0" t="s">
        <v>1346</v>
      </c>
      <c r="Y3732" s="0" t="s">
        <v>893</v>
      </c>
      <c r="Z3732" s="0" t="s">
        <v>573</v>
      </c>
      <c r="AA3732" s="0" t="s">
        <v>3364</v>
      </c>
      <c r="AB3732" s="197" t="n">
        <v>37196</v>
      </c>
      <c r="AC3732" s="197" t="n">
        <v>37346</v>
      </c>
      <c r="AD3732" s="0" t="n">
        <f aca="false">(AC3732-AB3732+1)*SUM(P3732:Q3732)</f>
        <v>755000</v>
      </c>
    </row>
    <row r="3733" customFormat="false" ht="12.75" hidden="false" customHeight="false" outlineLevel="0" collapsed="false">
      <c r="A3733" s="191" t="str">
        <f aca="false">B3733&amp;" "&amp;C3733&amp;" "&amp;D3733</f>
        <v>US Natural Gas Financial</v>
      </c>
      <c r="B3733" s="191" t="str">
        <f aca="false">IF((LEFT(N3733,2)="US"),"US","")</f>
        <v>US</v>
      </c>
      <c r="C3733" s="191" t="str">
        <f aca="false">M3733</f>
        <v>Natural Gas</v>
      </c>
      <c r="D3733" s="191" t="str">
        <f aca="false">IF(ISNUMBER(FIND("Phy",N3733))=TRUE(),"Physical","Financial")</f>
        <v>Financial</v>
      </c>
      <c r="E3733" s="191" t="n">
        <f aca="false">IF(VLOOKUP(S3733,'DD-Lookup'!$J$6:$L$50,3,FALSE())="Monthly",(YEAR(AC3733)-YEAR(AB3733))*12+MONTH(AC3733)-MONTH(AB3733)+1,(AC3733-AB3733+1))</f>
        <v>16</v>
      </c>
      <c r="F3733" s="220" t="n">
        <f aca="false">E3733*SUM(P3733:Q3733)</f>
        <v>80000</v>
      </c>
      <c r="G3733" s="196" t="n">
        <v>1248707</v>
      </c>
      <c r="H3733" s="197" t="n">
        <v>37026.4409837963</v>
      </c>
      <c r="I3733" s="0" t="s">
        <v>625</v>
      </c>
      <c r="M3733" s="0" t="s">
        <v>927</v>
      </c>
      <c r="N3733" s="0" t="s">
        <v>1341</v>
      </c>
      <c r="O3733" s="0" t="s">
        <v>1518</v>
      </c>
      <c r="Q3733" s="198" t="n">
        <v>5000</v>
      </c>
      <c r="S3733" s="0" t="s">
        <v>1343</v>
      </c>
      <c r="T3733" s="0" t="s">
        <v>772</v>
      </c>
      <c r="U3733" s="200" t="n">
        <v>4.495</v>
      </c>
      <c r="V3733" s="0" t="s">
        <v>3365</v>
      </c>
      <c r="W3733" s="0" t="s">
        <v>1520</v>
      </c>
      <c r="X3733" s="0" t="s">
        <v>1521</v>
      </c>
      <c r="Y3733" s="0" t="s">
        <v>893</v>
      </c>
      <c r="Z3733" s="0" t="s">
        <v>573</v>
      </c>
      <c r="AA3733" s="0" t="s">
        <v>3366</v>
      </c>
      <c r="AB3733" s="197" t="n">
        <v>37027.875</v>
      </c>
      <c r="AC3733" s="197" t="n">
        <v>37042.875</v>
      </c>
      <c r="AD3733" s="0" t="n">
        <f aca="false">(AC3733-AB3733+1)*SUM(P3733:Q3733)</f>
        <v>80000</v>
      </c>
    </row>
    <row r="3734" customFormat="false" ht="12.75" hidden="false" customHeight="false" outlineLevel="0" collapsed="false">
      <c r="A3734" s="191" t="str">
        <f aca="false">B3734&amp;" "&amp;C3734&amp;" "&amp;D3734</f>
        <v>US Natural Gas Financial</v>
      </c>
      <c r="B3734" s="191" t="str">
        <f aca="false">IF((LEFT(N3734,2)="US"),"US","")</f>
        <v>US</v>
      </c>
      <c r="C3734" s="191" t="str">
        <f aca="false">M3734</f>
        <v>Natural Gas</v>
      </c>
      <c r="D3734" s="191" t="str">
        <f aca="false">IF(ISNUMBER(FIND("Phy",N3734))=TRUE(),"Physical","Financial")</f>
        <v>Financial</v>
      </c>
      <c r="E3734" s="191" t="n">
        <f aca="false">IF(VLOOKUP(S3734,'DD-Lookup'!$J$6:$L$50,3,FALSE())="Monthly",(YEAR(AC3734)-YEAR(AB3734))*12+MONTH(AC3734)-MONTH(AB3734)+1,(AC3734-AB3734+1))</f>
        <v>30</v>
      </c>
      <c r="F3734" s="220" t="n">
        <f aca="false">E3734*SUM(P3734:Q3734)</f>
        <v>225000</v>
      </c>
      <c r="G3734" s="196" t="n">
        <v>1248711</v>
      </c>
      <c r="H3734" s="197" t="n">
        <v>37026.441087963</v>
      </c>
      <c r="I3734" s="0" t="s">
        <v>1357</v>
      </c>
      <c r="M3734" s="0" t="s">
        <v>927</v>
      </c>
      <c r="N3734" s="0" t="s">
        <v>1341</v>
      </c>
      <c r="O3734" s="0" t="s">
        <v>1342</v>
      </c>
      <c r="P3734" s="198" t="n">
        <v>7500</v>
      </c>
      <c r="S3734" s="0" t="s">
        <v>1343</v>
      </c>
      <c r="T3734" s="0" t="s">
        <v>772</v>
      </c>
      <c r="U3734" s="200" t="n">
        <v>4.55</v>
      </c>
      <c r="V3734" s="0" t="s">
        <v>1358</v>
      </c>
      <c r="W3734" s="0" t="s">
        <v>1345</v>
      </c>
      <c r="X3734" s="0" t="s">
        <v>1346</v>
      </c>
      <c r="Y3734" s="0" t="s">
        <v>893</v>
      </c>
      <c r="Z3734" s="0" t="s">
        <v>573</v>
      </c>
      <c r="AA3734" s="0" t="s">
        <v>3367</v>
      </c>
      <c r="AB3734" s="197" t="n">
        <v>37043.875</v>
      </c>
      <c r="AC3734" s="197" t="n">
        <v>37072.875</v>
      </c>
      <c r="AD3734" s="0" t="n">
        <f aca="false">(AC3734-AB3734+1)*SUM(P3734:Q3734)</f>
        <v>225000</v>
      </c>
    </row>
    <row r="3735" customFormat="false" ht="12.75" hidden="false" customHeight="false" outlineLevel="0" collapsed="false">
      <c r="A3735" s="191" t="str">
        <f aca="false">B3735&amp;" "&amp;C3735&amp;" "&amp;D3735</f>
        <v>US Natural Gas Financial</v>
      </c>
      <c r="B3735" s="191" t="str">
        <f aca="false">IF((LEFT(N3735,2)="US"),"US","")</f>
        <v>US</v>
      </c>
      <c r="C3735" s="191" t="str">
        <f aca="false">M3735</f>
        <v>Natural Gas</v>
      </c>
      <c r="D3735" s="191" t="str">
        <f aca="false">IF(ISNUMBER(FIND("Phy",N3735))=TRUE(),"Physical","Financial")</f>
        <v>Financial</v>
      </c>
      <c r="E3735" s="191" t="n">
        <f aca="false">IF(VLOOKUP(S3735,'DD-Lookup'!$J$6:$L$50,3,FALSE())="Monthly",(YEAR(AC3735)-YEAR(AB3735))*12+MONTH(AC3735)-MONTH(AB3735)+1,(AC3735-AB3735+1))</f>
        <v>153</v>
      </c>
      <c r="F3735" s="220" t="n">
        <f aca="false">E3735*SUM(P3735:Q3735)</f>
        <v>765000</v>
      </c>
      <c r="G3735" s="196" t="n">
        <v>1248712</v>
      </c>
      <c r="H3735" s="197" t="n">
        <v>37026.4411921296</v>
      </c>
      <c r="I3735" s="0" t="s">
        <v>1340</v>
      </c>
      <c r="M3735" s="0" t="s">
        <v>927</v>
      </c>
      <c r="N3735" s="0" t="s">
        <v>1341</v>
      </c>
      <c r="O3735" s="0" t="s">
        <v>1526</v>
      </c>
      <c r="Q3735" s="198" t="n">
        <v>5000</v>
      </c>
      <c r="S3735" s="0" t="s">
        <v>1343</v>
      </c>
      <c r="T3735" s="0" t="s">
        <v>772</v>
      </c>
      <c r="U3735" s="200" t="n">
        <v>4.66</v>
      </c>
      <c r="V3735" s="0" t="s">
        <v>2243</v>
      </c>
      <c r="W3735" s="0" t="s">
        <v>1345</v>
      </c>
      <c r="X3735" s="0" t="s">
        <v>1346</v>
      </c>
      <c r="Y3735" s="0" t="s">
        <v>893</v>
      </c>
      <c r="Z3735" s="0" t="s">
        <v>573</v>
      </c>
      <c r="AA3735" s="0" t="s">
        <v>3368</v>
      </c>
      <c r="AB3735" s="197" t="n">
        <v>37043</v>
      </c>
      <c r="AC3735" s="197" t="n">
        <v>37195</v>
      </c>
      <c r="AD3735" s="0" t="n">
        <f aca="false">(AC3735-AB3735+1)*SUM(P3735:Q3735)</f>
        <v>765000</v>
      </c>
    </row>
    <row r="3736" customFormat="false" ht="12.75" hidden="false" customHeight="false" outlineLevel="0" collapsed="false">
      <c r="A3736" s="191" t="str">
        <f aca="false">B3736&amp;" "&amp;C3736&amp;" "&amp;D3736</f>
        <v>US Natural Gas Financial</v>
      </c>
      <c r="B3736" s="191" t="str">
        <f aca="false">IF((LEFT(N3736,2)="US"),"US","")</f>
        <v>US</v>
      </c>
      <c r="C3736" s="191" t="str">
        <f aca="false">M3736</f>
        <v>Natural Gas</v>
      </c>
      <c r="D3736" s="191" t="str">
        <f aca="false">IF(ISNUMBER(FIND("Phy",N3736))=TRUE(),"Physical","Financial")</f>
        <v>Financial</v>
      </c>
      <c r="E3736" s="191" t="n">
        <f aca="false">IF(VLOOKUP(S3736,'DD-Lookup'!$J$6:$L$50,3,FALSE())="Monthly",(YEAR(AC3736)-YEAR(AB3736))*12+MONTH(AC3736)-MONTH(AB3736)+1,(AC3736-AB3736+1))</f>
        <v>16</v>
      </c>
      <c r="F3736" s="220" t="n">
        <f aca="false">E3736*SUM(P3736:Q3736)</f>
        <v>240000</v>
      </c>
      <c r="G3736" s="196" t="n">
        <v>1248713</v>
      </c>
      <c r="H3736" s="197" t="n">
        <v>37026.4412615741</v>
      </c>
      <c r="I3736" s="0" t="s">
        <v>609</v>
      </c>
      <c r="M3736" s="0" t="s">
        <v>927</v>
      </c>
      <c r="N3736" s="0" t="s">
        <v>1341</v>
      </c>
      <c r="O3736" s="0" t="s">
        <v>1518</v>
      </c>
      <c r="P3736" s="198" t="n">
        <v>15000</v>
      </c>
      <c r="S3736" s="0" t="s">
        <v>1343</v>
      </c>
      <c r="T3736" s="0" t="s">
        <v>772</v>
      </c>
      <c r="U3736" s="200" t="n">
        <v>4.495</v>
      </c>
      <c r="V3736" s="0" t="s">
        <v>1519</v>
      </c>
      <c r="W3736" s="0" t="s">
        <v>1520</v>
      </c>
      <c r="X3736" s="0" t="s">
        <v>1521</v>
      </c>
      <c r="Y3736" s="0" t="s">
        <v>893</v>
      </c>
      <c r="Z3736" s="0" t="s">
        <v>573</v>
      </c>
      <c r="AA3736" s="0" t="s">
        <v>3369</v>
      </c>
      <c r="AB3736" s="197" t="n">
        <v>37027.875</v>
      </c>
      <c r="AC3736" s="197" t="n">
        <v>37042.875</v>
      </c>
      <c r="AD3736" s="0" t="n">
        <f aca="false">(AC3736-AB3736+1)*SUM(P3736:Q3736)</f>
        <v>240000</v>
      </c>
    </row>
    <row r="3737" customFormat="false" ht="12.75" hidden="false" customHeight="false" outlineLevel="0" collapsed="false">
      <c r="A3737" s="191" t="str">
        <f aca="false">B3737&amp;" "&amp;C3737&amp;" "&amp;D3737</f>
        <v>US Natural Gas Financial</v>
      </c>
      <c r="B3737" s="191" t="str">
        <f aca="false">IF((LEFT(N3737,2)="US"),"US","")</f>
        <v>US</v>
      </c>
      <c r="C3737" s="191" t="str">
        <f aca="false">M3737</f>
        <v>Natural Gas</v>
      </c>
      <c r="D3737" s="191" t="str">
        <f aca="false">IF(ISNUMBER(FIND("Phy",N3737))=TRUE(),"Physical","Financial")</f>
        <v>Financial</v>
      </c>
      <c r="E3737" s="191" t="n">
        <f aca="false">IF(VLOOKUP(S3737,'DD-Lookup'!$J$6:$L$50,3,FALSE())="Monthly",(YEAR(AC3737)-YEAR(AB3737))*12+MONTH(AC3737)-MONTH(AB3737)+1,(AC3737-AB3737+1))</f>
        <v>30</v>
      </c>
      <c r="F3737" s="220" t="n">
        <f aca="false">E3737*SUM(P3737:Q3737)</f>
        <v>225000</v>
      </c>
      <c r="G3737" s="196" t="n">
        <v>1248717</v>
      </c>
      <c r="H3737" s="197" t="n">
        <v>37026.4415393519</v>
      </c>
      <c r="I3737" s="0" t="s">
        <v>1228</v>
      </c>
      <c r="M3737" s="0" t="s">
        <v>927</v>
      </c>
      <c r="N3737" s="0" t="s">
        <v>1341</v>
      </c>
      <c r="O3737" s="0" t="s">
        <v>1342</v>
      </c>
      <c r="P3737" s="198" t="n">
        <v>7500</v>
      </c>
      <c r="S3737" s="0" t="s">
        <v>1343</v>
      </c>
      <c r="T3737" s="0" t="s">
        <v>772</v>
      </c>
      <c r="U3737" s="200" t="n">
        <v>4.555</v>
      </c>
      <c r="V3737" s="0" t="s">
        <v>1610</v>
      </c>
      <c r="W3737" s="0" t="s">
        <v>1345</v>
      </c>
      <c r="X3737" s="0" t="s">
        <v>1346</v>
      </c>
      <c r="Y3737" s="0" t="s">
        <v>893</v>
      </c>
      <c r="Z3737" s="0" t="s">
        <v>573</v>
      </c>
      <c r="AA3737" s="0" t="s">
        <v>3370</v>
      </c>
      <c r="AB3737" s="197" t="n">
        <v>37043.875</v>
      </c>
      <c r="AC3737" s="197" t="n">
        <v>37072.875</v>
      </c>
      <c r="AD3737" s="0" t="n">
        <f aca="false">(AC3737-AB3737+1)*SUM(P3737:Q3737)</f>
        <v>225000</v>
      </c>
    </row>
    <row r="3738" customFormat="false" ht="12.75" hidden="false" customHeight="false" outlineLevel="0" collapsed="false">
      <c r="A3738" s="191" t="str">
        <f aca="false">B3738&amp;" "&amp;C3738&amp;" "&amp;D3738</f>
        <v>US Natural Gas Financial</v>
      </c>
      <c r="B3738" s="191" t="str">
        <f aca="false">IF((LEFT(N3738,2)="US"),"US","")</f>
        <v>US</v>
      </c>
      <c r="C3738" s="191" t="str">
        <f aca="false">M3738</f>
        <v>Natural Gas</v>
      </c>
      <c r="D3738" s="191" t="str">
        <f aca="false">IF(ISNUMBER(FIND("Phy",N3738))=TRUE(),"Physical","Financial")</f>
        <v>Financial</v>
      </c>
      <c r="E3738" s="191" t="n">
        <f aca="false">IF(VLOOKUP(S3738,'DD-Lookup'!$J$6:$L$50,3,FALSE())="Monthly",(YEAR(AC3738)-YEAR(AB3738))*12+MONTH(AC3738)-MONTH(AB3738)+1,(AC3738-AB3738+1))</f>
        <v>30</v>
      </c>
      <c r="F3738" s="220" t="n">
        <f aca="false">E3738*SUM(P3738:Q3738)</f>
        <v>450000</v>
      </c>
      <c r="G3738" s="196" t="n">
        <v>1248718</v>
      </c>
      <c r="H3738" s="197" t="n">
        <v>37026.4415972222</v>
      </c>
      <c r="I3738" s="0" t="s">
        <v>2477</v>
      </c>
      <c r="M3738" s="0" t="s">
        <v>927</v>
      </c>
      <c r="N3738" s="0" t="s">
        <v>1341</v>
      </c>
      <c r="O3738" s="0" t="s">
        <v>1342</v>
      </c>
      <c r="Q3738" s="198" t="n">
        <v>15000</v>
      </c>
      <c r="S3738" s="0" t="s">
        <v>1343</v>
      </c>
      <c r="T3738" s="0" t="s">
        <v>772</v>
      </c>
      <c r="U3738" s="200" t="n">
        <v>4.56</v>
      </c>
      <c r="V3738" s="0" t="s">
        <v>2946</v>
      </c>
      <c r="W3738" s="0" t="s">
        <v>1345</v>
      </c>
      <c r="X3738" s="0" t="s">
        <v>1346</v>
      </c>
      <c r="Y3738" s="0" t="s">
        <v>893</v>
      </c>
      <c r="Z3738" s="0" t="s">
        <v>573</v>
      </c>
      <c r="AA3738" s="0" t="s">
        <v>3371</v>
      </c>
      <c r="AB3738" s="197" t="n">
        <v>37043.875</v>
      </c>
      <c r="AC3738" s="197" t="n">
        <v>37072.875</v>
      </c>
      <c r="AD3738" s="0" t="n">
        <f aca="false">(AC3738-AB3738+1)*SUM(P3738:Q3738)</f>
        <v>450000</v>
      </c>
    </row>
    <row r="3739" customFormat="false" ht="12.75" hidden="false" customHeight="false" outlineLevel="0" collapsed="false">
      <c r="A3739" s="191" t="str">
        <f aca="false">B3739&amp;" "&amp;C3739&amp;" "&amp;D3739</f>
        <v>US Natural Gas Financial</v>
      </c>
      <c r="B3739" s="191" t="str">
        <f aca="false">IF((LEFT(N3739,2)="US"),"US","")</f>
        <v>US</v>
      </c>
      <c r="C3739" s="191" t="str">
        <f aca="false">M3739</f>
        <v>Natural Gas</v>
      </c>
      <c r="D3739" s="191" t="str">
        <f aca="false">IF(ISNUMBER(FIND("Phy",N3739))=TRUE(),"Physical","Financial")</f>
        <v>Financial</v>
      </c>
      <c r="E3739" s="191" t="n">
        <f aca="false">IF(VLOOKUP(S3739,'DD-Lookup'!$J$6:$L$50,3,FALSE())="Monthly",(YEAR(AC3739)-YEAR(AB3739))*12+MONTH(AC3739)-MONTH(AB3739)+1,(AC3739-AB3739+1))</f>
        <v>30</v>
      </c>
      <c r="F3739" s="220" t="n">
        <f aca="false">E3739*SUM(P3739:Q3739)</f>
        <v>75000</v>
      </c>
      <c r="G3739" s="196" t="n">
        <v>1248719</v>
      </c>
      <c r="H3739" s="197" t="n">
        <v>37026.4416435185</v>
      </c>
      <c r="I3739" s="0" t="s">
        <v>1352</v>
      </c>
      <c r="M3739" s="0" t="s">
        <v>927</v>
      </c>
      <c r="N3739" s="0" t="s">
        <v>1341</v>
      </c>
      <c r="O3739" s="0" t="s">
        <v>1342</v>
      </c>
      <c r="P3739" s="198" t="n">
        <v>2500</v>
      </c>
      <c r="S3739" s="0" t="s">
        <v>1343</v>
      </c>
      <c r="T3739" s="0" t="s">
        <v>772</v>
      </c>
      <c r="U3739" s="200" t="n">
        <v>4.555</v>
      </c>
      <c r="V3739" s="0" t="s">
        <v>1353</v>
      </c>
      <c r="W3739" s="0" t="s">
        <v>1345</v>
      </c>
      <c r="X3739" s="0" t="s">
        <v>1346</v>
      </c>
      <c r="Y3739" s="0" t="s">
        <v>893</v>
      </c>
      <c r="Z3739" s="0" t="s">
        <v>573</v>
      </c>
      <c r="AA3739" s="0" t="s">
        <v>3372</v>
      </c>
      <c r="AB3739" s="197" t="n">
        <v>37043.875</v>
      </c>
      <c r="AC3739" s="197" t="n">
        <v>37072.875</v>
      </c>
      <c r="AD3739" s="0" t="n">
        <f aca="false">(AC3739-AB3739+1)*SUM(P3739:Q3739)</f>
        <v>75000</v>
      </c>
    </row>
    <row r="3740" customFormat="false" ht="12.75" hidden="false" customHeight="false" outlineLevel="0" collapsed="false">
      <c r="A3740" s="191" t="str">
        <f aca="false">B3740&amp;" "&amp;C3740&amp;" "&amp;D3740</f>
        <v>US Natural Gas Financial</v>
      </c>
      <c r="B3740" s="191" t="str">
        <f aca="false">IF((LEFT(N3740,2)="US"),"US","")</f>
        <v>US</v>
      </c>
      <c r="C3740" s="191" t="str">
        <f aca="false">M3740</f>
        <v>Natural Gas</v>
      </c>
      <c r="D3740" s="191" t="str">
        <f aca="false">IF(ISNUMBER(FIND("Phy",N3740))=TRUE(),"Physical","Financial")</f>
        <v>Financial</v>
      </c>
      <c r="E3740" s="191" t="n">
        <f aca="false">IF(VLOOKUP(S3740,'DD-Lookup'!$J$6:$L$50,3,FALSE())="Monthly",(YEAR(AC3740)-YEAR(AB3740))*12+MONTH(AC3740)-MONTH(AB3740)+1,(AC3740-AB3740+1))</f>
        <v>30</v>
      </c>
      <c r="F3740" s="220" t="n">
        <f aca="false">E3740*SUM(P3740:Q3740)</f>
        <v>150000</v>
      </c>
      <c r="G3740" s="196" t="n">
        <v>1248720</v>
      </c>
      <c r="H3740" s="197" t="n">
        <v>37026.4416898148</v>
      </c>
      <c r="I3740" s="0" t="s">
        <v>1383</v>
      </c>
      <c r="M3740" s="0" t="s">
        <v>927</v>
      </c>
      <c r="N3740" s="0" t="s">
        <v>1341</v>
      </c>
      <c r="O3740" s="0" t="s">
        <v>1342</v>
      </c>
      <c r="P3740" s="198" t="n">
        <v>5000</v>
      </c>
      <c r="S3740" s="0" t="s">
        <v>1343</v>
      </c>
      <c r="T3740" s="0" t="s">
        <v>772</v>
      </c>
      <c r="U3740" s="200" t="n">
        <v>4.555</v>
      </c>
      <c r="V3740" s="0" t="s">
        <v>2371</v>
      </c>
      <c r="W3740" s="0" t="s">
        <v>1345</v>
      </c>
      <c r="X3740" s="0" t="s">
        <v>1346</v>
      </c>
      <c r="Y3740" s="0" t="s">
        <v>893</v>
      </c>
      <c r="Z3740" s="0" t="s">
        <v>573</v>
      </c>
      <c r="AA3740" s="0" t="s">
        <v>3373</v>
      </c>
      <c r="AB3740" s="197" t="n">
        <v>37043.875</v>
      </c>
      <c r="AC3740" s="197" t="n">
        <v>37072.875</v>
      </c>
      <c r="AD3740" s="0" t="n">
        <f aca="false">(AC3740-AB3740+1)*SUM(P3740:Q3740)</f>
        <v>150000</v>
      </c>
    </row>
    <row r="3741" customFormat="false" ht="12.75" hidden="false" customHeight="false" outlineLevel="0" collapsed="false">
      <c r="A3741" s="191" t="str">
        <f aca="false">B3741&amp;" "&amp;C3741&amp;" "&amp;D3741</f>
        <v> Metals Financial</v>
      </c>
      <c r="B3741" s="191" t="str">
        <f aca="false">IF((LEFT(N3741,2)="US"),"US","")</f>
        <v/>
      </c>
      <c r="C3741" s="191" t="str">
        <f aca="false">M3741</f>
        <v>Metals</v>
      </c>
      <c r="D3741" s="191" t="str">
        <f aca="false">IF(ISNUMBER(FIND("Phy",N3741))=TRUE(),"Physical","Financial")</f>
        <v>Financial</v>
      </c>
      <c r="E3741" s="191" t="n">
        <f aca="false">IF(VLOOKUP(S3741,'DD-Lookup'!$J$6:$L$50,3,FALSE())="Monthly",(YEAR(AC3741)-YEAR(AB3741))*12+MONTH(AC3741)-MONTH(AB3741)+1,(AC3741-AB3741+1))</f>
        <v>1</v>
      </c>
      <c r="F3741" s="220" t="n">
        <f aca="false">E3741*SUM(P3741:Q3741)</f>
        <v>4</v>
      </c>
      <c r="G3741" s="196" t="n">
        <v>1248722</v>
      </c>
      <c r="H3741" s="197" t="n">
        <v>37026.4417476852</v>
      </c>
      <c r="I3741" s="0" t="s">
        <v>1014</v>
      </c>
      <c r="M3741" s="0" t="s">
        <v>768</v>
      </c>
      <c r="N3741" s="0" t="s">
        <v>769</v>
      </c>
      <c r="O3741" s="0" t="s">
        <v>770</v>
      </c>
      <c r="Q3741" s="198" t="n">
        <v>4</v>
      </c>
      <c r="S3741" s="0" t="s">
        <v>771</v>
      </c>
      <c r="T3741" s="0" t="s">
        <v>772</v>
      </c>
      <c r="U3741" s="200" t="n">
        <v>1671</v>
      </c>
      <c r="V3741" s="0" t="s">
        <v>1156</v>
      </c>
      <c r="W3741" s="0" t="s">
        <v>820</v>
      </c>
      <c r="X3741" s="0" t="s">
        <v>775</v>
      </c>
      <c r="Y3741" s="0" t="s">
        <v>776</v>
      </c>
      <c r="Z3741" s="0" t="s">
        <v>777</v>
      </c>
      <c r="AA3741" s="0" t="n">
        <v>2130254</v>
      </c>
    </row>
    <row r="3742" customFormat="false" ht="12.75" hidden="false" customHeight="false" outlineLevel="0" collapsed="false">
      <c r="A3742" s="191" t="str">
        <f aca="false">B3742&amp;" "&amp;C3742&amp;" "&amp;D3742</f>
        <v>US Natural Gas Financial</v>
      </c>
      <c r="B3742" s="191" t="str">
        <f aca="false">IF((LEFT(N3742,2)="US"),"US","")</f>
        <v>US</v>
      </c>
      <c r="C3742" s="191" t="str">
        <f aca="false">M3742</f>
        <v>Natural Gas</v>
      </c>
      <c r="D3742" s="191" t="str">
        <f aca="false">IF(ISNUMBER(FIND("Phy",N3742))=TRUE(),"Physical","Financial")</f>
        <v>Financial</v>
      </c>
      <c r="E3742" s="191" t="n">
        <f aca="false">IF(VLOOKUP(S3742,'DD-Lookup'!$J$6:$L$50,3,FALSE())="Monthly",(YEAR(AC3742)-YEAR(AB3742))*12+MONTH(AC3742)-MONTH(AB3742)+1,(AC3742-AB3742+1))</f>
        <v>30</v>
      </c>
      <c r="F3742" s="220" t="n">
        <f aca="false">E3742*SUM(P3742:Q3742)</f>
        <v>225000</v>
      </c>
      <c r="G3742" s="196" t="n">
        <v>1248721</v>
      </c>
      <c r="H3742" s="197" t="n">
        <v>37026.4417476852</v>
      </c>
      <c r="I3742" s="0" t="s">
        <v>1340</v>
      </c>
      <c r="M3742" s="0" t="s">
        <v>927</v>
      </c>
      <c r="N3742" s="0" t="s">
        <v>1341</v>
      </c>
      <c r="O3742" s="0" t="s">
        <v>1342</v>
      </c>
      <c r="P3742" s="198" t="n">
        <v>7500</v>
      </c>
      <c r="S3742" s="0" t="s">
        <v>1343</v>
      </c>
      <c r="T3742" s="0" t="s">
        <v>772</v>
      </c>
      <c r="U3742" s="200" t="n">
        <v>4.555</v>
      </c>
      <c r="V3742" s="0" t="s">
        <v>2278</v>
      </c>
      <c r="W3742" s="0" t="s">
        <v>1345</v>
      </c>
      <c r="X3742" s="0" t="s">
        <v>1346</v>
      </c>
      <c r="Y3742" s="0" t="s">
        <v>893</v>
      </c>
      <c r="Z3742" s="0" t="s">
        <v>573</v>
      </c>
      <c r="AA3742" s="0" t="s">
        <v>3374</v>
      </c>
      <c r="AB3742" s="197" t="n">
        <v>37043.875</v>
      </c>
      <c r="AC3742" s="197" t="n">
        <v>37072.875</v>
      </c>
      <c r="AD3742" s="0" t="n">
        <f aca="false">(AC3742-AB3742+1)*SUM(P3742:Q3742)</f>
        <v>225000</v>
      </c>
    </row>
    <row r="3743" customFormat="false" ht="12.75" hidden="false" customHeight="false" outlineLevel="0" collapsed="false">
      <c r="A3743" s="191" t="str">
        <f aca="false">B3743&amp;" "&amp;C3743&amp;" "&amp;D3743</f>
        <v> Natural Gas Physical</v>
      </c>
      <c r="B3743" s="191" t="str">
        <f aca="false">IF((LEFT(N3743,2)="US"),"US","")</f>
        <v/>
      </c>
      <c r="C3743" s="191" t="str">
        <f aca="false">M3743</f>
        <v>Natural Gas</v>
      </c>
      <c r="D3743" s="191" t="str">
        <f aca="false">IF(ISNUMBER(FIND("Phy",N3743))=TRUE(),"Physical","Financial")</f>
        <v>Physical</v>
      </c>
      <c r="E3743" s="191" t="n">
        <f aca="false">IF(VLOOKUP(S3743,'DD-Lookup'!$J$6:$L$50,3,FALSE())="Monthly",(YEAR(AC3743)-YEAR(AB3743))*12+MONTH(AC3743)-MONTH(AB3743)+1,(AC3743-AB3743+1))</f>
        <v>2</v>
      </c>
      <c r="F3743" s="220" t="n">
        <f aca="false">E3743*SUM(P3743:Q3743)</f>
        <v>100000</v>
      </c>
      <c r="G3743" s="196" t="n">
        <v>1248723</v>
      </c>
      <c r="H3743" s="197" t="n">
        <v>37026.4417939815</v>
      </c>
      <c r="I3743" s="0" t="s">
        <v>1102</v>
      </c>
      <c r="M3743" s="0" t="s">
        <v>927</v>
      </c>
      <c r="N3743" s="0" t="s">
        <v>928</v>
      </c>
      <c r="O3743" s="0" t="s">
        <v>985</v>
      </c>
      <c r="P3743" s="198" t="n">
        <v>50000</v>
      </c>
      <c r="S3743" s="0" t="s">
        <v>930</v>
      </c>
      <c r="T3743" s="0" t="s">
        <v>931</v>
      </c>
      <c r="U3743" s="200" t="n">
        <v>19.85</v>
      </c>
      <c r="V3743" s="0" t="s">
        <v>3375</v>
      </c>
      <c r="W3743" s="0" t="s">
        <v>954</v>
      </c>
      <c r="X3743" s="0" t="s">
        <v>934</v>
      </c>
      <c r="Y3743" s="0" t="s">
        <v>935</v>
      </c>
      <c r="Z3743" s="0" t="s">
        <v>800</v>
      </c>
      <c r="AA3743" s="0" t="n">
        <v>102958</v>
      </c>
      <c r="AB3743" s="197" t="n">
        <v>37030.875</v>
      </c>
      <c r="AC3743" s="197" t="n">
        <v>37031.875</v>
      </c>
    </row>
    <row r="3744" customFormat="false" ht="12.75" hidden="false" customHeight="false" outlineLevel="0" collapsed="false">
      <c r="A3744" s="191" t="str">
        <f aca="false">B3744&amp;" "&amp;C3744&amp;" "&amp;D3744</f>
        <v> Natural Gas Physical</v>
      </c>
      <c r="B3744" s="191" t="str">
        <f aca="false">IF((LEFT(N3744,2)="US"),"US","")</f>
        <v/>
      </c>
      <c r="C3744" s="191" t="str">
        <f aca="false">M3744</f>
        <v>Natural Gas</v>
      </c>
      <c r="D3744" s="191" t="str">
        <f aca="false">IF(ISNUMBER(FIND("Phy",N3744))=TRUE(),"Physical","Financial")</f>
        <v>Physical</v>
      </c>
      <c r="E3744" s="191" t="n">
        <f aca="false">IF(VLOOKUP(S3744,'DD-Lookup'!$J$6:$L$50,3,FALSE())="Monthly",(YEAR(AC3744)-YEAR(AB3744))*12+MONTH(AC3744)-MONTH(AB3744)+1,(AC3744-AB3744+1))</f>
        <v>30</v>
      </c>
      <c r="F3744" s="220" t="n">
        <f aca="false">E3744*SUM(P3744:Q3744)</f>
        <v>150000</v>
      </c>
      <c r="G3744" s="196" t="n">
        <v>1248725</v>
      </c>
      <c r="H3744" s="197" t="n">
        <v>37026.4418171296</v>
      </c>
      <c r="I3744" s="0" t="s">
        <v>2107</v>
      </c>
      <c r="M3744" s="0" t="s">
        <v>927</v>
      </c>
      <c r="N3744" s="0" t="s">
        <v>1719</v>
      </c>
      <c r="O3744" s="0" t="s">
        <v>2554</v>
      </c>
      <c r="Q3744" s="198" t="n">
        <v>5000</v>
      </c>
      <c r="S3744" s="0" t="s">
        <v>327</v>
      </c>
      <c r="T3744" s="0" t="s">
        <v>1721</v>
      </c>
      <c r="U3744" s="200" t="n">
        <v>6.22</v>
      </c>
      <c r="V3744" s="0" t="s">
        <v>2108</v>
      </c>
      <c r="W3744" s="0" t="s">
        <v>2317</v>
      </c>
      <c r="X3744" s="0" t="s">
        <v>1724</v>
      </c>
      <c r="Y3744" s="0" t="s">
        <v>1376</v>
      </c>
      <c r="Z3744" s="0" t="s">
        <v>646</v>
      </c>
      <c r="AA3744" s="0" t="n">
        <v>790708</v>
      </c>
      <c r="AB3744" s="197" t="n">
        <v>37043.875</v>
      </c>
      <c r="AC3744" s="197" t="n">
        <v>37072.875</v>
      </c>
    </row>
    <row r="3745" customFormat="false" ht="12.75" hidden="false" customHeight="false" outlineLevel="0" collapsed="false">
      <c r="A3745" s="191" t="str">
        <f aca="false">B3745&amp;" "&amp;C3745&amp;" "&amp;D3745</f>
        <v> Metals Financial</v>
      </c>
      <c r="B3745" s="191" t="str">
        <f aca="false">IF((LEFT(N3745,2)="US"),"US","")</f>
        <v/>
      </c>
      <c r="C3745" s="191" t="str">
        <f aca="false">M3745</f>
        <v>Metals</v>
      </c>
      <c r="D3745" s="191" t="str">
        <f aca="false">IF(ISNUMBER(FIND("Phy",N3745))=TRUE(),"Physical","Financial")</f>
        <v>Financial</v>
      </c>
      <c r="E3745" s="191" t="n">
        <f aca="false">IF(VLOOKUP(S3745,'DD-Lookup'!$J$6:$L$50,3,FALSE())="Monthly",(YEAR(AC3745)-YEAR(AB3745))*12+MONTH(AC3745)-MONTH(AB3745)+1,(AC3745-AB3745+1))</f>
        <v>1</v>
      </c>
      <c r="F3745" s="220" t="n">
        <f aca="false">E3745*SUM(P3745:Q3745)</f>
        <v>10</v>
      </c>
      <c r="G3745" s="196" t="n">
        <v>1248728</v>
      </c>
      <c r="H3745" s="197" t="n">
        <v>37026.4418865741</v>
      </c>
      <c r="I3745" s="0" t="s">
        <v>967</v>
      </c>
      <c r="M3745" s="0" t="s">
        <v>768</v>
      </c>
      <c r="N3745" s="0" t="s">
        <v>870</v>
      </c>
      <c r="O3745" s="0" t="s">
        <v>871</v>
      </c>
      <c r="Q3745" s="198" t="n">
        <v>10</v>
      </c>
      <c r="S3745" s="0" t="s">
        <v>771</v>
      </c>
      <c r="T3745" s="0" t="s">
        <v>772</v>
      </c>
      <c r="U3745" s="200" t="n">
        <v>1509</v>
      </c>
      <c r="V3745" s="0" t="s">
        <v>968</v>
      </c>
      <c r="W3745" s="0" t="s">
        <v>820</v>
      </c>
      <c r="X3745" s="0" t="s">
        <v>775</v>
      </c>
      <c r="Y3745" s="0" t="s">
        <v>776</v>
      </c>
      <c r="Z3745" s="0" t="s">
        <v>777</v>
      </c>
      <c r="AA3745" s="0" t="n">
        <v>2130260</v>
      </c>
    </row>
    <row r="3746" customFormat="false" ht="12.75" hidden="false" customHeight="false" outlineLevel="0" collapsed="false">
      <c r="A3746" s="191" t="str">
        <f aca="false">B3746&amp;" "&amp;C3746&amp;" "&amp;D3746</f>
        <v>US Natural Gas Financial</v>
      </c>
      <c r="B3746" s="191" t="str">
        <f aca="false">IF((LEFT(N3746,2)="US"),"US","")</f>
        <v>US</v>
      </c>
      <c r="C3746" s="191" t="str">
        <f aca="false">M3746</f>
        <v>Natural Gas</v>
      </c>
      <c r="D3746" s="191" t="str">
        <f aca="false">IF(ISNUMBER(FIND("Phy",N3746))=TRUE(),"Physical","Financial")</f>
        <v>Financial</v>
      </c>
      <c r="E3746" s="191" t="n">
        <f aca="false">IF(VLOOKUP(S3746,'DD-Lookup'!$J$6:$L$50,3,FALSE())="Monthly",(YEAR(AC3746)-YEAR(AB3746))*12+MONTH(AC3746)-MONTH(AB3746)+1,(AC3746-AB3746+1))</f>
        <v>30</v>
      </c>
      <c r="F3746" s="220" t="n">
        <f aca="false">E3746*SUM(P3746:Q3746)</f>
        <v>450000</v>
      </c>
      <c r="G3746" s="196" t="n">
        <v>1248730</v>
      </c>
      <c r="H3746" s="197" t="n">
        <v>37026.4419212963</v>
      </c>
      <c r="I3746" s="0" t="s">
        <v>3376</v>
      </c>
      <c r="M3746" s="0" t="s">
        <v>927</v>
      </c>
      <c r="N3746" s="0" t="s">
        <v>1341</v>
      </c>
      <c r="O3746" s="0" t="s">
        <v>1342</v>
      </c>
      <c r="P3746" s="198" t="n">
        <v>15000</v>
      </c>
      <c r="S3746" s="0" t="s">
        <v>1343</v>
      </c>
      <c r="T3746" s="0" t="s">
        <v>772</v>
      </c>
      <c r="U3746" s="200" t="n">
        <v>4.55</v>
      </c>
      <c r="V3746" s="0" t="s">
        <v>3377</v>
      </c>
      <c r="W3746" s="0" t="s">
        <v>1345</v>
      </c>
      <c r="X3746" s="0" t="s">
        <v>1346</v>
      </c>
      <c r="Y3746" s="0" t="s">
        <v>893</v>
      </c>
      <c r="Z3746" s="0" t="s">
        <v>573</v>
      </c>
      <c r="AA3746" s="0" t="s">
        <v>3378</v>
      </c>
      <c r="AB3746" s="197" t="n">
        <v>37043.875</v>
      </c>
      <c r="AC3746" s="197" t="n">
        <v>37072.875</v>
      </c>
      <c r="AD3746" s="0" t="n">
        <f aca="false">(AC3746-AB3746+1)*SUM(P3746:Q3746)</f>
        <v>450000</v>
      </c>
    </row>
    <row r="3747" customFormat="false" ht="12.75" hidden="false" customHeight="false" outlineLevel="0" collapsed="false">
      <c r="A3747" s="191" t="str">
        <f aca="false">B3747&amp;" "&amp;C3747&amp;" "&amp;D3747</f>
        <v>US Natural Gas Financial</v>
      </c>
      <c r="B3747" s="191" t="str">
        <f aca="false">IF((LEFT(N3747,2)="US"),"US","")</f>
        <v>US</v>
      </c>
      <c r="C3747" s="191" t="str">
        <f aca="false">M3747</f>
        <v>Natural Gas</v>
      </c>
      <c r="D3747" s="191" t="str">
        <f aca="false">IF(ISNUMBER(FIND("Phy",N3747))=TRUE(),"Physical","Financial")</f>
        <v>Financial</v>
      </c>
      <c r="E3747" s="191" t="n">
        <f aca="false">IF(VLOOKUP(S3747,'DD-Lookup'!$J$6:$L$50,3,FALSE())="Monthly",(YEAR(AC3747)-YEAR(AB3747))*12+MONTH(AC3747)-MONTH(AB3747)+1,(AC3747-AB3747+1))</f>
        <v>30</v>
      </c>
      <c r="F3747" s="220" t="n">
        <f aca="false">E3747*SUM(P3747:Q3747)</f>
        <v>75000</v>
      </c>
      <c r="G3747" s="196" t="n">
        <v>1248732</v>
      </c>
      <c r="H3747" s="197" t="n">
        <v>37026.442025463</v>
      </c>
      <c r="I3747" s="0" t="s">
        <v>1414</v>
      </c>
      <c r="M3747" s="0" t="s">
        <v>927</v>
      </c>
      <c r="N3747" s="0" t="s">
        <v>1341</v>
      </c>
      <c r="O3747" s="0" t="s">
        <v>1342</v>
      </c>
      <c r="Q3747" s="198" t="n">
        <v>2500</v>
      </c>
      <c r="S3747" s="0" t="s">
        <v>1343</v>
      </c>
      <c r="T3747" s="0" t="s">
        <v>772</v>
      </c>
      <c r="U3747" s="200" t="n">
        <v>4.56</v>
      </c>
      <c r="V3747" s="0" t="s">
        <v>3379</v>
      </c>
      <c r="W3747" s="0" t="s">
        <v>1345</v>
      </c>
      <c r="X3747" s="0" t="s">
        <v>1346</v>
      </c>
      <c r="Y3747" s="0" t="s">
        <v>893</v>
      </c>
      <c r="Z3747" s="0" t="s">
        <v>573</v>
      </c>
      <c r="AA3747" s="0" t="s">
        <v>3380</v>
      </c>
      <c r="AB3747" s="197" t="n">
        <v>37043.875</v>
      </c>
      <c r="AC3747" s="197" t="n">
        <v>37072.875</v>
      </c>
      <c r="AD3747" s="0" t="n">
        <f aca="false">(AC3747-AB3747+1)*SUM(P3747:Q3747)</f>
        <v>75000</v>
      </c>
    </row>
    <row r="3748" customFormat="false" ht="12.75" hidden="false" customHeight="false" outlineLevel="0" collapsed="false">
      <c r="A3748" s="191" t="str">
        <f aca="false">B3748&amp;" "&amp;C3748&amp;" "&amp;D3748</f>
        <v>US Natural Gas Financial</v>
      </c>
      <c r="B3748" s="191" t="str">
        <f aca="false">IF((LEFT(N3748,2)="US"),"US","")</f>
        <v>US</v>
      </c>
      <c r="C3748" s="191" t="str">
        <f aca="false">M3748</f>
        <v>Natural Gas</v>
      </c>
      <c r="D3748" s="191" t="str">
        <f aca="false">IF(ISNUMBER(FIND("Phy",N3748))=TRUE(),"Physical","Financial")</f>
        <v>Financial</v>
      </c>
      <c r="E3748" s="191" t="n">
        <f aca="false">IF(VLOOKUP(S3748,'DD-Lookup'!$J$6:$L$50,3,FALSE())="Monthly",(YEAR(AC3748)-YEAR(AB3748))*12+MONTH(AC3748)-MONTH(AB3748)+1,(AC3748-AB3748+1))</f>
        <v>30</v>
      </c>
      <c r="F3748" s="220" t="n">
        <f aca="false">E3748*SUM(P3748:Q3748)</f>
        <v>3000</v>
      </c>
      <c r="G3748" s="196" t="n">
        <v>1248733</v>
      </c>
      <c r="H3748" s="197" t="n">
        <v>37026.4420717593</v>
      </c>
      <c r="I3748" s="0" t="s">
        <v>1420</v>
      </c>
      <c r="M3748" s="0" t="s">
        <v>927</v>
      </c>
      <c r="N3748" s="0" t="s">
        <v>2331</v>
      </c>
      <c r="O3748" s="0" t="s">
        <v>3381</v>
      </c>
      <c r="Q3748" s="198" t="n">
        <v>100</v>
      </c>
      <c r="S3748" s="0" t="s">
        <v>2060</v>
      </c>
      <c r="T3748" s="0" t="s">
        <v>772</v>
      </c>
      <c r="U3748" s="200" t="n">
        <v>0.0225</v>
      </c>
      <c r="V3748" s="0" t="s">
        <v>1421</v>
      </c>
      <c r="W3748" s="0" t="s">
        <v>2061</v>
      </c>
      <c r="X3748" s="0" t="s">
        <v>2062</v>
      </c>
      <c r="Y3748" s="0" t="s">
        <v>893</v>
      </c>
      <c r="Z3748" s="0" t="s">
        <v>573</v>
      </c>
      <c r="AA3748" s="0" t="s">
        <v>3382</v>
      </c>
      <c r="AB3748" s="197" t="n">
        <v>37043</v>
      </c>
      <c r="AC3748" s="197" t="n">
        <v>37072</v>
      </c>
      <c r="AD3748" s="0" t="n">
        <f aca="false">(AC3748-AB3748+1)*SUM(P3748:Q3748)</f>
        <v>3000</v>
      </c>
    </row>
    <row r="3749" customFormat="false" ht="12.75" hidden="false" customHeight="false" outlineLevel="0" collapsed="false">
      <c r="A3749" s="191" t="str">
        <f aca="false">B3749&amp;" "&amp;C3749&amp;" "&amp;D3749</f>
        <v>US Natural Gas Financial</v>
      </c>
      <c r="B3749" s="191" t="str">
        <f aca="false">IF((LEFT(N3749,2)="US"),"US","")</f>
        <v>US</v>
      </c>
      <c r="C3749" s="191" t="str">
        <f aca="false">M3749</f>
        <v>Natural Gas</v>
      </c>
      <c r="D3749" s="191" t="str">
        <f aca="false">IF(ISNUMBER(FIND("Phy",N3749))=TRUE(),"Physical","Financial")</f>
        <v>Financial</v>
      </c>
      <c r="E3749" s="191" t="n">
        <f aca="false">IF(VLOOKUP(S3749,'DD-Lookup'!$J$6:$L$50,3,FALSE())="Monthly",(YEAR(AC3749)-YEAR(AB3749))*12+MONTH(AC3749)-MONTH(AB3749)+1,(AC3749-AB3749+1))</f>
        <v>16</v>
      </c>
      <c r="F3749" s="220" t="n">
        <f aca="false">E3749*SUM(P3749:Q3749)</f>
        <v>240000</v>
      </c>
      <c r="G3749" s="196" t="n">
        <v>1248735</v>
      </c>
      <c r="H3749" s="197" t="n">
        <v>37026.4420833333</v>
      </c>
      <c r="I3749" s="0" t="s">
        <v>1357</v>
      </c>
      <c r="M3749" s="0" t="s">
        <v>927</v>
      </c>
      <c r="N3749" s="0" t="s">
        <v>1341</v>
      </c>
      <c r="O3749" s="0" t="s">
        <v>1518</v>
      </c>
      <c r="P3749" s="198" t="n">
        <v>15000</v>
      </c>
      <c r="S3749" s="0" t="s">
        <v>1343</v>
      </c>
      <c r="T3749" s="0" t="s">
        <v>772</v>
      </c>
      <c r="U3749" s="200" t="n">
        <v>4.5</v>
      </c>
      <c r="V3749" s="0" t="s">
        <v>1358</v>
      </c>
      <c r="W3749" s="0" t="s">
        <v>1520</v>
      </c>
      <c r="X3749" s="0" t="s">
        <v>1521</v>
      </c>
      <c r="Y3749" s="0" t="s">
        <v>893</v>
      </c>
      <c r="Z3749" s="0" t="s">
        <v>573</v>
      </c>
      <c r="AA3749" s="0" t="s">
        <v>3383</v>
      </c>
      <c r="AB3749" s="197" t="n">
        <v>37027.875</v>
      </c>
      <c r="AC3749" s="197" t="n">
        <v>37042.875</v>
      </c>
      <c r="AD3749" s="0" t="n">
        <f aca="false">(AC3749-AB3749+1)*SUM(P3749:Q3749)</f>
        <v>240000</v>
      </c>
    </row>
    <row r="3750" customFormat="false" ht="12.75" hidden="false" customHeight="false" outlineLevel="0" collapsed="false">
      <c r="A3750" s="191" t="str">
        <f aca="false">B3750&amp;" "&amp;C3750&amp;" "&amp;D3750</f>
        <v>US Natural Gas Financial</v>
      </c>
      <c r="B3750" s="191" t="str">
        <f aca="false">IF((LEFT(N3750,2)="US"),"US","")</f>
        <v>US</v>
      </c>
      <c r="C3750" s="191" t="str">
        <f aca="false">M3750</f>
        <v>Natural Gas</v>
      </c>
      <c r="D3750" s="191" t="str">
        <f aca="false">IF(ISNUMBER(FIND("Phy",N3750))=TRUE(),"Physical","Financial")</f>
        <v>Financial</v>
      </c>
      <c r="E3750" s="191" t="n">
        <f aca="false">IF(VLOOKUP(S3750,'DD-Lookup'!$J$6:$L$50,3,FALSE())="Monthly",(YEAR(AC3750)-YEAR(AB3750))*12+MONTH(AC3750)-MONTH(AB3750)+1,(AC3750-AB3750+1))</f>
        <v>153</v>
      </c>
      <c r="F3750" s="220" t="n">
        <f aca="false">E3750*SUM(P3750:Q3750)</f>
        <v>765000</v>
      </c>
      <c r="G3750" s="196" t="n">
        <v>1248737</v>
      </c>
      <c r="H3750" s="197" t="n">
        <v>37026.4421527778</v>
      </c>
      <c r="I3750" s="0" t="s">
        <v>1187</v>
      </c>
      <c r="M3750" s="0" t="s">
        <v>927</v>
      </c>
      <c r="N3750" s="0" t="s">
        <v>1341</v>
      </c>
      <c r="O3750" s="0" t="s">
        <v>1526</v>
      </c>
      <c r="Q3750" s="198" t="n">
        <v>5000</v>
      </c>
      <c r="S3750" s="0" t="s">
        <v>1343</v>
      </c>
      <c r="T3750" s="0" t="s">
        <v>772</v>
      </c>
      <c r="U3750" s="200" t="n">
        <v>4.67</v>
      </c>
      <c r="V3750" s="0" t="s">
        <v>1629</v>
      </c>
      <c r="W3750" s="0" t="s">
        <v>1345</v>
      </c>
      <c r="X3750" s="0" t="s">
        <v>1346</v>
      </c>
      <c r="Y3750" s="0" t="s">
        <v>893</v>
      </c>
      <c r="Z3750" s="0" t="s">
        <v>573</v>
      </c>
      <c r="AA3750" s="0" t="s">
        <v>3384</v>
      </c>
      <c r="AB3750" s="197" t="n">
        <v>37043</v>
      </c>
      <c r="AC3750" s="197" t="n">
        <v>37195</v>
      </c>
      <c r="AD3750" s="0" t="n">
        <f aca="false">(AC3750-AB3750+1)*SUM(P3750:Q3750)</f>
        <v>765000</v>
      </c>
    </row>
    <row r="3751" customFormat="false" ht="12.75" hidden="false" customHeight="false" outlineLevel="0" collapsed="false">
      <c r="A3751" s="191" t="str">
        <f aca="false">B3751&amp;" "&amp;C3751&amp;" "&amp;D3751</f>
        <v>US Natural Gas Financial</v>
      </c>
      <c r="B3751" s="191" t="str">
        <f aca="false">IF((LEFT(N3751,2)="US"),"US","")</f>
        <v>US</v>
      </c>
      <c r="C3751" s="191" t="str">
        <f aca="false">M3751</f>
        <v>Natural Gas</v>
      </c>
      <c r="D3751" s="191" t="str">
        <f aca="false">IF(ISNUMBER(FIND("Phy",N3751))=TRUE(),"Physical","Financial")</f>
        <v>Financial</v>
      </c>
      <c r="E3751" s="191" t="n">
        <f aca="false">IF(VLOOKUP(S3751,'DD-Lookup'!$J$6:$L$50,3,FALSE())="Monthly",(YEAR(AC3751)-YEAR(AB3751))*12+MONTH(AC3751)-MONTH(AB3751)+1,(AC3751-AB3751+1))</f>
        <v>30</v>
      </c>
      <c r="F3751" s="220" t="n">
        <f aca="false">E3751*SUM(P3751:Q3751)</f>
        <v>375000</v>
      </c>
      <c r="G3751" s="196" t="n">
        <v>1248738</v>
      </c>
      <c r="H3751" s="197" t="n">
        <v>37026.4421759259</v>
      </c>
      <c r="I3751" s="0" t="s">
        <v>1485</v>
      </c>
      <c r="M3751" s="0" t="s">
        <v>927</v>
      </c>
      <c r="N3751" s="0" t="s">
        <v>1341</v>
      </c>
      <c r="O3751" s="0" t="s">
        <v>1342</v>
      </c>
      <c r="P3751" s="198" t="n">
        <v>12500</v>
      </c>
      <c r="S3751" s="0" t="s">
        <v>1343</v>
      </c>
      <c r="T3751" s="0" t="s">
        <v>772</v>
      </c>
      <c r="U3751" s="200" t="n">
        <v>4.555</v>
      </c>
      <c r="V3751" s="0" t="s">
        <v>1486</v>
      </c>
      <c r="W3751" s="0" t="s">
        <v>1345</v>
      </c>
      <c r="X3751" s="0" t="s">
        <v>1346</v>
      </c>
      <c r="Y3751" s="0" t="s">
        <v>893</v>
      </c>
      <c r="Z3751" s="0" t="s">
        <v>573</v>
      </c>
      <c r="AA3751" s="0" t="s">
        <v>3385</v>
      </c>
      <c r="AB3751" s="197" t="n">
        <v>37043.875</v>
      </c>
      <c r="AC3751" s="197" t="n">
        <v>37072.875</v>
      </c>
      <c r="AD3751" s="0" t="n">
        <f aca="false">(AC3751-AB3751+1)*SUM(P3751:Q3751)</f>
        <v>375000</v>
      </c>
    </row>
    <row r="3752" customFormat="false" ht="12.75" hidden="false" customHeight="false" outlineLevel="0" collapsed="false">
      <c r="A3752" s="191" t="str">
        <f aca="false">B3752&amp;" "&amp;C3752&amp;" "&amp;D3752</f>
        <v>US Natural Gas Financial</v>
      </c>
      <c r="B3752" s="191" t="str">
        <f aca="false">IF((LEFT(N3752,2)="US"),"US","")</f>
        <v>US</v>
      </c>
      <c r="C3752" s="191" t="str">
        <f aca="false">M3752</f>
        <v>Natural Gas</v>
      </c>
      <c r="D3752" s="191" t="str">
        <f aca="false">IF(ISNUMBER(FIND("Phy",N3752))=TRUE(),"Physical","Financial")</f>
        <v>Financial</v>
      </c>
      <c r="E3752" s="191" t="n">
        <f aca="false">IF(VLOOKUP(S3752,'DD-Lookup'!$J$6:$L$50,3,FALSE())="Monthly",(YEAR(AC3752)-YEAR(AB3752))*12+MONTH(AC3752)-MONTH(AB3752)+1,(AC3752-AB3752+1))</f>
        <v>153</v>
      </c>
      <c r="F3752" s="220" t="n">
        <f aca="false">E3752*SUM(P3752:Q3752)</f>
        <v>765000</v>
      </c>
      <c r="G3752" s="196" t="n">
        <v>1248741</v>
      </c>
      <c r="H3752" s="197" t="n">
        <v>37026.4423148148</v>
      </c>
      <c r="I3752" s="0" t="s">
        <v>1187</v>
      </c>
      <c r="M3752" s="0" t="s">
        <v>927</v>
      </c>
      <c r="N3752" s="0" t="s">
        <v>1341</v>
      </c>
      <c r="O3752" s="0" t="s">
        <v>1526</v>
      </c>
      <c r="Q3752" s="198" t="n">
        <v>5000</v>
      </c>
      <c r="S3752" s="0" t="s">
        <v>1343</v>
      </c>
      <c r="T3752" s="0" t="s">
        <v>772</v>
      </c>
      <c r="U3752" s="200" t="n">
        <v>4.675</v>
      </c>
      <c r="V3752" s="0" t="s">
        <v>1629</v>
      </c>
      <c r="W3752" s="0" t="s">
        <v>1345</v>
      </c>
      <c r="X3752" s="0" t="s">
        <v>1346</v>
      </c>
      <c r="Y3752" s="0" t="s">
        <v>893</v>
      </c>
      <c r="Z3752" s="0" t="s">
        <v>573</v>
      </c>
      <c r="AA3752" s="0" t="s">
        <v>3386</v>
      </c>
      <c r="AB3752" s="197" t="n">
        <v>37043</v>
      </c>
      <c r="AC3752" s="197" t="n">
        <v>37195</v>
      </c>
      <c r="AD3752" s="0" t="n">
        <f aca="false">(AC3752-AB3752+1)*SUM(P3752:Q3752)</f>
        <v>765000</v>
      </c>
    </row>
    <row r="3753" customFormat="false" ht="12.75" hidden="false" customHeight="false" outlineLevel="0" collapsed="false">
      <c r="A3753" s="191" t="str">
        <f aca="false">B3753&amp;" "&amp;C3753&amp;" "&amp;D3753</f>
        <v>US Natural Gas Financial</v>
      </c>
      <c r="B3753" s="191" t="str">
        <f aca="false">IF((LEFT(N3753,2)="US"),"US","")</f>
        <v>US</v>
      </c>
      <c r="C3753" s="191" t="str">
        <f aca="false">M3753</f>
        <v>Natural Gas</v>
      </c>
      <c r="D3753" s="191" t="str">
        <f aca="false">IF(ISNUMBER(FIND("Phy",N3753))=TRUE(),"Physical","Financial")</f>
        <v>Financial</v>
      </c>
      <c r="E3753" s="191" t="n">
        <f aca="false">IF(VLOOKUP(S3753,'DD-Lookup'!$J$6:$L$50,3,FALSE())="Monthly",(YEAR(AC3753)-YEAR(AB3753))*12+MONTH(AC3753)-MONTH(AB3753)+1,(AC3753-AB3753+1))</f>
        <v>30</v>
      </c>
      <c r="F3753" s="220" t="n">
        <f aca="false">E3753*SUM(P3753:Q3753)</f>
        <v>450000</v>
      </c>
      <c r="G3753" s="196" t="n">
        <v>1248742</v>
      </c>
      <c r="H3753" s="197" t="n">
        <v>37026.4423958333</v>
      </c>
      <c r="I3753" s="0" t="s">
        <v>1137</v>
      </c>
      <c r="M3753" s="0" t="s">
        <v>927</v>
      </c>
      <c r="N3753" s="0" t="s">
        <v>1341</v>
      </c>
      <c r="O3753" s="0" t="s">
        <v>1342</v>
      </c>
      <c r="Q3753" s="198" t="n">
        <v>15000</v>
      </c>
      <c r="S3753" s="0" t="s">
        <v>1343</v>
      </c>
      <c r="T3753" s="0" t="s">
        <v>772</v>
      </c>
      <c r="U3753" s="200" t="n">
        <v>4.565</v>
      </c>
      <c r="V3753" s="0" t="s">
        <v>2274</v>
      </c>
      <c r="W3753" s="0" t="s">
        <v>1345</v>
      </c>
      <c r="X3753" s="0" t="s">
        <v>1346</v>
      </c>
      <c r="Y3753" s="0" t="s">
        <v>893</v>
      </c>
      <c r="Z3753" s="0" t="s">
        <v>573</v>
      </c>
      <c r="AA3753" s="0" t="s">
        <v>3387</v>
      </c>
      <c r="AB3753" s="197" t="n">
        <v>37043.875</v>
      </c>
      <c r="AC3753" s="197" t="n">
        <v>37072.875</v>
      </c>
      <c r="AD3753" s="0" t="n">
        <f aca="false">(AC3753-AB3753+1)*SUM(P3753:Q3753)</f>
        <v>450000</v>
      </c>
    </row>
    <row r="3754" customFormat="false" ht="12.75" hidden="false" customHeight="false" outlineLevel="0" collapsed="false">
      <c r="A3754" s="191" t="str">
        <f aca="false">B3754&amp;" "&amp;C3754&amp;" "&amp;D3754</f>
        <v>US Natural Gas Financial</v>
      </c>
      <c r="B3754" s="191" t="str">
        <f aca="false">IF((LEFT(N3754,2)="US"),"US","")</f>
        <v>US</v>
      </c>
      <c r="C3754" s="191" t="str">
        <f aca="false">M3754</f>
        <v>Natural Gas</v>
      </c>
      <c r="D3754" s="191" t="str">
        <f aca="false">IF(ISNUMBER(FIND("Phy",N3754))=TRUE(),"Physical","Financial")</f>
        <v>Financial</v>
      </c>
      <c r="E3754" s="191" t="n">
        <f aca="false">IF(VLOOKUP(S3754,'DD-Lookup'!$J$6:$L$50,3,FALSE())="Monthly",(YEAR(AC3754)-YEAR(AB3754))*12+MONTH(AC3754)-MONTH(AB3754)+1,(AC3754-AB3754+1))</f>
        <v>16</v>
      </c>
      <c r="F3754" s="220" t="n">
        <f aca="false">E3754*SUM(P3754:Q3754)</f>
        <v>240000</v>
      </c>
      <c r="G3754" s="196" t="n">
        <v>1248743</v>
      </c>
      <c r="H3754" s="197" t="n">
        <v>37026.4424768519</v>
      </c>
      <c r="I3754" s="0" t="s">
        <v>2040</v>
      </c>
      <c r="M3754" s="0" t="s">
        <v>927</v>
      </c>
      <c r="N3754" s="0" t="s">
        <v>1341</v>
      </c>
      <c r="O3754" s="0" t="s">
        <v>1518</v>
      </c>
      <c r="P3754" s="198" t="n">
        <v>15000</v>
      </c>
      <c r="S3754" s="0" t="s">
        <v>1343</v>
      </c>
      <c r="T3754" s="0" t="s">
        <v>772</v>
      </c>
      <c r="U3754" s="200" t="n">
        <v>4.495</v>
      </c>
      <c r="V3754" s="0" t="s">
        <v>2041</v>
      </c>
      <c r="W3754" s="0" t="s">
        <v>1520</v>
      </c>
      <c r="X3754" s="0" t="s">
        <v>1521</v>
      </c>
      <c r="Y3754" s="0" t="s">
        <v>893</v>
      </c>
      <c r="Z3754" s="0" t="s">
        <v>573</v>
      </c>
      <c r="AA3754" s="0" t="s">
        <v>3388</v>
      </c>
      <c r="AB3754" s="197" t="n">
        <v>37027.875</v>
      </c>
      <c r="AC3754" s="197" t="n">
        <v>37042.875</v>
      </c>
      <c r="AD3754" s="0" t="n">
        <f aca="false">(AC3754-AB3754+1)*SUM(P3754:Q3754)</f>
        <v>240000</v>
      </c>
    </row>
    <row r="3755" customFormat="false" ht="12.75" hidden="false" customHeight="false" outlineLevel="0" collapsed="false">
      <c r="A3755" s="191" t="str">
        <f aca="false">B3755&amp;" "&amp;C3755&amp;" "&amp;D3755</f>
        <v>US Natural Gas Financial</v>
      </c>
      <c r="B3755" s="191" t="str">
        <f aca="false">IF((LEFT(N3755,2)="US"),"US","")</f>
        <v>US</v>
      </c>
      <c r="C3755" s="191" t="str">
        <f aca="false">M3755</f>
        <v>Natural Gas</v>
      </c>
      <c r="D3755" s="191" t="str">
        <f aca="false">IF(ISNUMBER(FIND("Phy",N3755))=TRUE(),"Physical","Financial")</f>
        <v>Financial</v>
      </c>
      <c r="E3755" s="191" t="n">
        <f aca="false">IF(VLOOKUP(S3755,'DD-Lookup'!$J$6:$L$50,3,FALSE())="Monthly",(YEAR(AC3755)-YEAR(AB3755))*12+MONTH(AC3755)-MONTH(AB3755)+1,(AC3755-AB3755+1))</f>
        <v>30</v>
      </c>
      <c r="F3755" s="220" t="n">
        <f aca="false">E3755*SUM(P3755:Q3755)</f>
        <v>450000</v>
      </c>
      <c r="G3755" s="196" t="n">
        <v>1248744</v>
      </c>
      <c r="H3755" s="197" t="n">
        <v>37026.4425115741</v>
      </c>
      <c r="I3755" s="0" t="s">
        <v>1368</v>
      </c>
      <c r="M3755" s="0" t="s">
        <v>927</v>
      </c>
      <c r="N3755" s="0" t="s">
        <v>1341</v>
      </c>
      <c r="O3755" s="0" t="s">
        <v>1342</v>
      </c>
      <c r="P3755" s="198" t="n">
        <v>15000</v>
      </c>
      <c r="S3755" s="0" t="s">
        <v>1343</v>
      </c>
      <c r="T3755" s="0" t="s">
        <v>772</v>
      </c>
      <c r="U3755" s="200" t="n">
        <v>4.56</v>
      </c>
      <c r="V3755" s="0" t="s">
        <v>3240</v>
      </c>
      <c r="W3755" s="0" t="s">
        <v>1345</v>
      </c>
      <c r="X3755" s="0" t="s">
        <v>1346</v>
      </c>
      <c r="Y3755" s="0" t="s">
        <v>893</v>
      </c>
      <c r="Z3755" s="0" t="s">
        <v>573</v>
      </c>
      <c r="AA3755" s="0" t="s">
        <v>3389</v>
      </c>
      <c r="AB3755" s="197" t="n">
        <v>37043.875</v>
      </c>
      <c r="AC3755" s="197" t="n">
        <v>37072.875</v>
      </c>
      <c r="AD3755" s="0" t="n">
        <f aca="false">(AC3755-AB3755+1)*SUM(P3755:Q3755)</f>
        <v>450000</v>
      </c>
    </row>
    <row r="3756" customFormat="false" ht="12.75" hidden="false" customHeight="false" outlineLevel="0" collapsed="false">
      <c r="A3756" s="191" t="str">
        <f aca="false">B3756&amp;" "&amp;C3756&amp;" "&amp;D3756</f>
        <v>US Natural Gas Financial</v>
      </c>
      <c r="B3756" s="191" t="str">
        <f aca="false">IF((LEFT(N3756,2)="US"),"US","")</f>
        <v>US</v>
      </c>
      <c r="C3756" s="191" t="str">
        <f aca="false">M3756</f>
        <v>Natural Gas</v>
      </c>
      <c r="D3756" s="191" t="str">
        <f aca="false">IF(ISNUMBER(FIND("Phy",N3756))=TRUE(),"Physical","Financial")</f>
        <v>Financial</v>
      </c>
      <c r="E3756" s="191" t="n">
        <f aca="false">IF(VLOOKUP(S3756,'DD-Lookup'!$J$6:$L$50,3,FALSE())="Monthly",(YEAR(AC3756)-YEAR(AB3756))*12+MONTH(AC3756)-MONTH(AB3756)+1,(AC3756-AB3756+1))</f>
        <v>30</v>
      </c>
      <c r="F3756" s="220" t="n">
        <f aca="false">E3756*SUM(P3756:Q3756)</f>
        <v>300000</v>
      </c>
      <c r="G3756" s="196" t="n">
        <v>1248746</v>
      </c>
      <c r="H3756" s="197" t="n">
        <v>37026.4425694444</v>
      </c>
      <c r="I3756" s="0" t="s">
        <v>1306</v>
      </c>
      <c r="M3756" s="0" t="s">
        <v>927</v>
      </c>
      <c r="N3756" s="0" t="s">
        <v>1341</v>
      </c>
      <c r="O3756" s="0" t="s">
        <v>1342</v>
      </c>
      <c r="Q3756" s="198" t="n">
        <v>10000</v>
      </c>
      <c r="S3756" s="0" t="s">
        <v>1343</v>
      </c>
      <c r="T3756" s="0" t="s">
        <v>772</v>
      </c>
      <c r="U3756" s="200" t="n">
        <v>4.565</v>
      </c>
      <c r="V3756" s="0" t="s">
        <v>2336</v>
      </c>
      <c r="W3756" s="0" t="s">
        <v>1345</v>
      </c>
      <c r="X3756" s="0" t="s">
        <v>1346</v>
      </c>
      <c r="Y3756" s="0" t="s">
        <v>893</v>
      </c>
      <c r="Z3756" s="0" t="s">
        <v>573</v>
      </c>
      <c r="AA3756" s="0" t="s">
        <v>3390</v>
      </c>
      <c r="AB3756" s="197" t="n">
        <v>37043.875</v>
      </c>
      <c r="AC3756" s="197" t="n">
        <v>37072.875</v>
      </c>
      <c r="AD3756" s="0" t="n">
        <f aca="false">(AC3756-AB3756+1)*SUM(P3756:Q3756)</f>
        <v>300000</v>
      </c>
    </row>
    <row r="3757" customFormat="false" ht="12.75" hidden="false" customHeight="false" outlineLevel="0" collapsed="false">
      <c r="A3757" s="191" t="str">
        <f aca="false">B3757&amp;" "&amp;C3757&amp;" "&amp;D3757</f>
        <v>US Natural Gas Financial</v>
      </c>
      <c r="B3757" s="191" t="str">
        <f aca="false">IF((LEFT(N3757,2)="US"),"US","")</f>
        <v>US</v>
      </c>
      <c r="C3757" s="191" t="str">
        <f aca="false">M3757</f>
        <v>Natural Gas</v>
      </c>
      <c r="D3757" s="191" t="str">
        <f aca="false">IF(ISNUMBER(FIND("Phy",N3757))=TRUE(),"Physical","Financial")</f>
        <v>Financial</v>
      </c>
      <c r="E3757" s="191" t="n">
        <f aca="false">IF(VLOOKUP(S3757,'DD-Lookup'!$J$6:$L$50,3,FALSE())="Monthly",(YEAR(AC3757)-YEAR(AB3757))*12+MONTH(AC3757)-MONTH(AB3757)+1,(AC3757-AB3757+1))</f>
        <v>151</v>
      </c>
      <c r="F3757" s="220" t="n">
        <f aca="false">E3757*SUM(P3757:Q3757)</f>
        <v>755000</v>
      </c>
      <c r="G3757" s="196" t="n">
        <v>1248747</v>
      </c>
      <c r="H3757" s="197" t="n">
        <v>37026.4425925926</v>
      </c>
      <c r="I3757" s="0" t="s">
        <v>3391</v>
      </c>
      <c r="M3757" s="0" t="s">
        <v>927</v>
      </c>
      <c r="N3757" s="0" t="s">
        <v>1341</v>
      </c>
      <c r="O3757" s="0" t="s">
        <v>1442</v>
      </c>
      <c r="P3757" s="198" t="n">
        <v>5000</v>
      </c>
      <c r="S3757" s="0" t="s">
        <v>1343</v>
      </c>
      <c r="T3757" s="0" t="s">
        <v>772</v>
      </c>
      <c r="U3757" s="200" t="n">
        <v>4.965</v>
      </c>
      <c r="V3757" s="0" t="s">
        <v>3392</v>
      </c>
      <c r="W3757" s="0" t="s">
        <v>1345</v>
      </c>
      <c r="X3757" s="0" t="s">
        <v>1346</v>
      </c>
      <c r="Y3757" s="0" t="s">
        <v>893</v>
      </c>
      <c r="Z3757" s="0" t="s">
        <v>573</v>
      </c>
      <c r="AA3757" s="0" t="s">
        <v>3393</v>
      </c>
      <c r="AB3757" s="197" t="n">
        <v>37196</v>
      </c>
      <c r="AC3757" s="197" t="n">
        <v>37346</v>
      </c>
      <c r="AD3757" s="0" t="n">
        <f aca="false">(AC3757-AB3757+1)*SUM(P3757:Q3757)</f>
        <v>755000</v>
      </c>
    </row>
    <row r="3758" customFormat="false" ht="12.75" hidden="false" customHeight="false" outlineLevel="0" collapsed="false">
      <c r="A3758" s="191" t="str">
        <f aca="false">B3758&amp;" "&amp;C3758&amp;" "&amp;D3758</f>
        <v>US Natural Gas Financial</v>
      </c>
      <c r="B3758" s="191" t="str">
        <f aca="false">IF((LEFT(N3758,2)="US"),"US","")</f>
        <v>US</v>
      </c>
      <c r="C3758" s="191" t="str">
        <f aca="false">M3758</f>
        <v>Natural Gas</v>
      </c>
      <c r="D3758" s="191" t="str">
        <f aca="false">IF(ISNUMBER(FIND("Phy",N3758))=TRUE(),"Physical","Financial")</f>
        <v>Financial</v>
      </c>
      <c r="E3758" s="191" t="n">
        <f aca="false">IF(VLOOKUP(S3758,'DD-Lookup'!$J$6:$L$50,3,FALSE())="Monthly",(YEAR(AC3758)-YEAR(AB3758))*12+MONTH(AC3758)-MONTH(AB3758)+1,(AC3758-AB3758+1))</f>
        <v>30</v>
      </c>
      <c r="F3758" s="220" t="n">
        <f aca="false">E3758*SUM(P3758:Q3758)</f>
        <v>75000</v>
      </c>
      <c r="G3758" s="196" t="n">
        <v>1248750</v>
      </c>
      <c r="H3758" s="197" t="n">
        <v>37026.4426736111</v>
      </c>
      <c r="I3758" s="0" t="s">
        <v>1137</v>
      </c>
      <c r="M3758" s="0" t="s">
        <v>927</v>
      </c>
      <c r="N3758" s="0" t="s">
        <v>1341</v>
      </c>
      <c r="O3758" s="0" t="s">
        <v>1342</v>
      </c>
      <c r="P3758" s="198" t="n">
        <v>2500</v>
      </c>
      <c r="S3758" s="0" t="s">
        <v>1343</v>
      </c>
      <c r="T3758" s="0" t="s">
        <v>772</v>
      </c>
      <c r="U3758" s="200" t="n">
        <v>4.56</v>
      </c>
      <c r="V3758" s="0" t="s">
        <v>2688</v>
      </c>
      <c r="W3758" s="0" t="s">
        <v>1345</v>
      </c>
      <c r="X3758" s="0" t="s">
        <v>1346</v>
      </c>
      <c r="Y3758" s="0" t="s">
        <v>893</v>
      </c>
      <c r="Z3758" s="0" t="s">
        <v>573</v>
      </c>
      <c r="AA3758" s="0" t="s">
        <v>3394</v>
      </c>
      <c r="AB3758" s="197" t="n">
        <v>37043.875</v>
      </c>
      <c r="AC3758" s="197" t="n">
        <v>37072.875</v>
      </c>
      <c r="AD3758" s="0" t="n">
        <f aca="false">(AC3758-AB3758+1)*SUM(P3758:Q3758)</f>
        <v>75000</v>
      </c>
    </row>
    <row r="3759" customFormat="false" ht="12.75" hidden="false" customHeight="false" outlineLevel="0" collapsed="false">
      <c r="A3759" s="191" t="str">
        <f aca="false">B3759&amp;" "&amp;C3759&amp;" "&amp;D3759</f>
        <v>US Natural Gas Financial</v>
      </c>
      <c r="B3759" s="191" t="str">
        <f aca="false">IF((LEFT(N3759,2)="US"),"US","")</f>
        <v>US</v>
      </c>
      <c r="C3759" s="191" t="str">
        <f aca="false">M3759</f>
        <v>Natural Gas</v>
      </c>
      <c r="D3759" s="191" t="str">
        <f aca="false">IF(ISNUMBER(FIND("Phy",N3759))=TRUE(),"Physical","Financial")</f>
        <v>Financial</v>
      </c>
      <c r="E3759" s="191" t="n">
        <f aca="false">IF(VLOOKUP(S3759,'DD-Lookup'!$J$6:$L$50,3,FALSE())="Monthly",(YEAR(AC3759)-YEAR(AB3759))*12+MONTH(AC3759)-MONTH(AB3759)+1,(AC3759-AB3759+1))</f>
        <v>30</v>
      </c>
      <c r="F3759" s="220" t="n">
        <f aca="false">E3759*SUM(P3759:Q3759)</f>
        <v>150000</v>
      </c>
      <c r="G3759" s="196" t="n">
        <v>1248749</v>
      </c>
      <c r="H3759" s="197" t="n">
        <v>37026.4426736111</v>
      </c>
      <c r="I3759" s="0" t="s">
        <v>1383</v>
      </c>
      <c r="M3759" s="0" t="s">
        <v>927</v>
      </c>
      <c r="N3759" s="0" t="s">
        <v>1399</v>
      </c>
      <c r="O3759" s="0" t="s">
        <v>2186</v>
      </c>
      <c r="P3759" s="198" t="n">
        <v>5000</v>
      </c>
      <c r="S3759" s="0" t="s">
        <v>1343</v>
      </c>
      <c r="T3759" s="0" t="s">
        <v>772</v>
      </c>
      <c r="U3759" s="200" t="n">
        <v>-0.795</v>
      </c>
      <c r="V3759" s="0" t="s">
        <v>1991</v>
      </c>
      <c r="W3759" s="0" t="s">
        <v>2187</v>
      </c>
      <c r="X3759" s="0" t="s">
        <v>2188</v>
      </c>
      <c r="Y3759" s="0" t="s">
        <v>893</v>
      </c>
      <c r="Z3759" s="0" t="s">
        <v>573</v>
      </c>
      <c r="AA3759" s="0" t="s">
        <v>3395</v>
      </c>
      <c r="AB3759" s="197" t="n">
        <v>37043.875</v>
      </c>
      <c r="AC3759" s="197" t="n">
        <v>37072.875</v>
      </c>
      <c r="AD3759" s="0" t="n">
        <f aca="false">(AC3759-AB3759+1)*SUM(P3759:Q3759)</f>
        <v>150000</v>
      </c>
    </row>
    <row r="3760" customFormat="false" ht="12.75" hidden="false" customHeight="false" outlineLevel="0" collapsed="false">
      <c r="A3760" s="191" t="str">
        <f aca="false">B3760&amp;" "&amp;C3760&amp;" "&amp;D3760</f>
        <v>US Natural Gas Financial</v>
      </c>
      <c r="B3760" s="191" t="str">
        <f aca="false">IF((LEFT(N3760,2)="US"),"US","")</f>
        <v>US</v>
      </c>
      <c r="C3760" s="191" t="str">
        <f aca="false">M3760</f>
        <v>Natural Gas</v>
      </c>
      <c r="D3760" s="191" t="str">
        <f aca="false">IF(ISNUMBER(FIND("Phy",N3760))=TRUE(),"Physical","Financial")</f>
        <v>Financial</v>
      </c>
      <c r="E3760" s="191" t="n">
        <f aca="false">IF(VLOOKUP(S3760,'DD-Lookup'!$J$6:$L$50,3,FALSE())="Monthly",(YEAR(AC3760)-YEAR(AB3760))*12+MONTH(AC3760)-MONTH(AB3760)+1,(AC3760-AB3760+1))</f>
        <v>16</v>
      </c>
      <c r="F3760" s="220" t="n">
        <f aca="false">E3760*SUM(P3760:Q3760)</f>
        <v>240000</v>
      </c>
      <c r="G3760" s="196" t="n">
        <v>1248751</v>
      </c>
      <c r="H3760" s="197" t="n">
        <v>37026.4426967593</v>
      </c>
      <c r="I3760" s="0" t="s">
        <v>2040</v>
      </c>
      <c r="M3760" s="0" t="s">
        <v>927</v>
      </c>
      <c r="N3760" s="0" t="s">
        <v>1341</v>
      </c>
      <c r="O3760" s="0" t="s">
        <v>1518</v>
      </c>
      <c r="P3760" s="198" t="n">
        <v>15000</v>
      </c>
      <c r="S3760" s="0" t="s">
        <v>1343</v>
      </c>
      <c r="T3760" s="0" t="s">
        <v>772</v>
      </c>
      <c r="U3760" s="200" t="n">
        <v>4.495</v>
      </c>
      <c r="V3760" s="0" t="s">
        <v>2704</v>
      </c>
      <c r="W3760" s="0" t="s">
        <v>1520</v>
      </c>
      <c r="X3760" s="0" t="s">
        <v>1521</v>
      </c>
      <c r="Y3760" s="0" t="s">
        <v>893</v>
      </c>
      <c r="Z3760" s="0" t="s">
        <v>573</v>
      </c>
      <c r="AA3760" s="0" t="s">
        <v>3396</v>
      </c>
      <c r="AB3760" s="197" t="n">
        <v>37027.875</v>
      </c>
      <c r="AC3760" s="197" t="n">
        <v>37042.875</v>
      </c>
      <c r="AD3760" s="0" t="n">
        <f aca="false">(AC3760-AB3760+1)*SUM(P3760:Q3760)</f>
        <v>240000</v>
      </c>
    </row>
    <row r="3761" customFormat="false" ht="12.75" hidden="false" customHeight="false" outlineLevel="0" collapsed="false">
      <c r="A3761" s="191" t="str">
        <f aca="false">B3761&amp;" "&amp;C3761&amp;" "&amp;D3761</f>
        <v>US Natural Gas Financial</v>
      </c>
      <c r="B3761" s="191" t="str">
        <f aca="false">IF((LEFT(N3761,2)="US"),"US","")</f>
        <v>US</v>
      </c>
      <c r="C3761" s="191" t="str">
        <f aca="false">M3761</f>
        <v>Natural Gas</v>
      </c>
      <c r="D3761" s="191" t="str">
        <f aca="false">IF(ISNUMBER(FIND("Phy",N3761))=TRUE(),"Physical","Financial")</f>
        <v>Financial</v>
      </c>
      <c r="E3761" s="191" t="n">
        <f aca="false">IF(VLOOKUP(S3761,'DD-Lookup'!$J$6:$L$50,3,FALSE())="Monthly",(YEAR(AC3761)-YEAR(AB3761))*12+MONTH(AC3761)-MONTH(AB3761)+1,(AC3761-AB3761+1))</f>
        <v>16</v>
      </c>
      <c r="F3761" s="220" t="n">
        <f aca="false">E3761*SUM(P3761:Q3761)</f>
        <v>240000</v>
      </c>
      <c r="G3761" s="196" t="n">
        <v>1248754</v>
      </c>
      <c r="H3761" s="197" t="n">
        <v>37026.4427662037</v>
      </c>
      <c r="I3761" s="0" t="s">
        <v>625</v>
      </c>
      <c r="M3761" s="0" t="s">
        <v>927</v>
      </c>
      <c r="N3761" s="0" t="s">
        <v>1341</v>
      </c>
      <c r="O3761" s="0" t="s">
        <v>1518</v>
      </c>
      <c r="Q3761" s="198" t="n">
        <v>15000</v>
      </c>
      <c r="S3761" s="0" t="s">
        <v>1343</v>
      </c>
      <c r="T3761" s="0" t="s">
        <v>772</v>
      </c>
      <c r="U3761" s="200" t="n">
        <v>4.5</v>
      </c>
      <c r="V3761" s="0" t="s">
        <v>3365</v>
      </c>
      <c r="W3761" s="0" t="s">
        <v>1520</v>
      </c>
      <c r="X3761" s="0" t="s">
        <v>1521</v>
      </c>
      <c r="Y3761" s="0" t="s">
        <v>893</v>
      </c>
      <c r="Z3761" s="0" t="s">
        <v>573</v>
      </c>
      <c r="AA3761" s="0" t="s">
        <v>3397</v>
      </c>
      <c r="AB3761" s="197" t="n">
        <v>37027.875</v>
      </c>
      <c r="AC3761" s="197" t="n">
        <v>37042.875</v>
      </c>
      <c r="AD3761" s="0" t="n">
        <f aca="false">(AC3761-AB3761+1)*SUM(P3761:Q3761)</f>
        <v>240000</v>
      </c>
    </row>
    <row r="3762" customFormat="false" ht="12.75" hidden="false" customHeight="false" outlineLevel="0" collapsed="false">
      <c r="A3762" s="191" t="str">
        <f aca="false">B3762&amp;" "&amp;C3762&amp;" "&amp;D3762</f>
        <v>US Natural Gas Financial</v>
      </c>
      <c r="B3762" s="191" t="str">
        <f aca="false">IF((LEFT(N3762,2)="US"),"US","")</f>
        <v>US</v>
      </c>
      <c r="C3762" s="191" t="str">
        <f aca="false">M3762</f>
        <v>Natural Gas</v>
      </c>
      <c r="D3762" s="191" t="str">
        <f aca="false">IF(ISNUMBER(FIND("Phy",N3762))=TRUE(),"Physical","Financial")</f>
        <v>Financial</v>
      </c>
      <c r="E3762" s="191" t="n">
        <f aca="false">IF(VLOOKUP(S3762,'DD-Lookup'!$J$6:$L$50,3,FALSE())="Monthly",(YEAR(AC3762)-YEAR(AB3762))*12+MONTH(AC3762)-MONTH(AB3762)+1,(AC3762-AB3762+1))</f>
        <v>31</v>
      </c>
      <c r="F3762" s="220" t="n">
        <f aca="false">E3762*SUM(P3762:Q3762)</f>
        <v>465000</v>
      </c>
      <c r="G3762" s="196" t="n">
        <v>1248755</v>
      </c>
      <c r="H3762" s="197" t="n">
        <v>37026.4427777778</v>
      </c>
      <c r="I3762" s="0" t="s">
        <v>2639</v>
      </c>
      <c r="M3762" s="0" t="s">
        <v>927</v>
      </c>
      <c r="N3762" s="0" t="s">
        <v>1341</v>
      </c>
      <c r="O3762" s="0" t="s">
        <v>1396</v>
      </c>
      <c r="Q3762" s="198" t="n">
        <v>15000</v>
      </c>
      <c r="S3762" s="0" t="s">
        <v>1343</v>
      </c>
      <c r="T3762" s="0" t="s">
        <v>772</v>
      </c>
      <c r="U3762" s="200" t="n">
        <v>4.6375</v>
      </c>
      <c r="V3762" s="0" t="s">
        <v>3301</v>
      </c>
      <c r="W3762" s="0" t="s">
        <v>1345</v>
      </c>
      <c r="X3762" s="0" t="s">
        <v>1346</v>
      </c>
      <c r="Y3762" s="0" t="s">
        <v>893</v>
      </c>
      <c r="Z3762" s="0" t="s">
        <v>573</v>
      </c>
      <c r="AA3762" s="0" t="s">
        <v>3398</v>
      </c>
      <c r="AB3762" s="197" t="n">
        <v>37073.875</v>
      </c>
      <c r="AC3762" s="197" t="n">
        <v>37103.875</v>
      </c>
      <c r="AD3762" s="0" t="n">
        <f aca="false">(AC3762-AB3762+1)*SUM(P3762:Q3762)</f>
        <v>465000</v>
      </c>
    </row>
    <row r="3763" customFormat="false" ht="12.75" hidden="false" customHeight="false" outlineLevel="0" collapsed="false">
      <c r="A3763" s="191" t="str">
        <f aca="false">B3763&amp;" "&amp;C3763&amp;" "&amp;D3763</f>
        <v>US Natural Gas Financial</v>
      </c>
      <c r="B3763" s="191" t="str">
        <f aca="false">IF((LEFT(N3763,2)="US"),"US","")</f>
        <v>US</v>
      </c>
      <c r="C3763" s="191" t="str">
        <f aca="false">M3763</f>
        <v>Natural Gas</v>
      </c>
      <c r="D3763" s="191" t="str">
        <f aca="false">IF(ISNUMBER(FIND("Phy",N3763))=TRUE(),"Physical","Financial")</f>
        <v>Financial</v>
      </c>
      <c r="E3763" s="191" t="n">
        <f aca="false">IF(VLOOKUP(S3763,'DD-Lookup'!$J$6:$L$50,3,FALSE())="Monthly",(YEAR(AC3763)-YEAR(AB3763))*12+MONTH(AC3763)-MONTH(AB3763)+1,(AC3763-AB3763+1))</f>
        <v>153</v>
      </c>
      <c r="F3763" s="220" t="n">
        <f aca="false">E3763*SUM(P3763:Q3763)</f>
        <v>765000</v>
      </c>
      <c r="G3763" s="196" t="n">
        <v>1248756</v>
      </c>
      <c r="H3763" s="197" t="n">
        <v>37026.4427777778</v>
      </c>
      <c r="I3763" s="0" t="s">
        <v>1368</v>
      </c>
      <c r="M3763" s="0" t="s">
        <v>927</v>
      </c>
      <c r="N3763" s="0" t="s">
        <v>1341</v>
      </c>
      <c r="O3763" s="0" t="s">
        <v>1526</v>
      </c>
      <c r="P3763" s="198" t="n">
        <v>5000</v>
      </c>
      <c r="S3763" s="0" t="s">
        <v>1343</v>
      </c>
      <c r="T3763" s="0" t="s">
        <v>772</v>
      </c>
      <c r="U3763" s="200" t="n">
        <v>4.655</v>
      </c>
      <c r="V3763" s="0" t="s">
        <v>3240</v>
      </c>
      <c r="W3763" s="0" t="s">
        <v>1345</v>
      </c>
      <c r="X3763" s="0" t="s">
        <v>1346</v>
      </c>
      <c r="Y3763" s="0" t="s">
        <v>893</v>
      </c>
      <c r="Z3763" s="0" t="s">
        <v>573</v>
      </c>
      <c r="AA3763" s="0" t="s">
        <v>3399</v>
      </c>
      <c r="AB3763" s="197" t="n">
        <v>37043</v>
      </c>
      <c r="AC3763" s="197" t="n">
        <v>37195</v>
      </c>
      <c r="AD3763" s="0" t="n">
        <f aca="false">(AC3763-AB3763+1)*SUM(P3763:Q3763)</f>
        <v>765000</v>
      </c>
    </row>
    <row r="3764" customFormat="false" ht="12.75" hidden="false" customHeight="false" outlineLevel="0" collapsed="false">
      <c r="A3764" s="191" t="str">
        <f aca="false">B3764&amp;" "&amp;C3764&amp;" "&amp;D3764</f>
        <v>US Natural Gas Financial</v>
      </c>
      <c r="B3764" s="191" t="str">
        <f aca="false">IF((LEFT(N3764,2)="US"),"US","")</f>
        <v>US</v>
      </c>
      <c r="C3764" s="191" t="str">
        <f aca="false">M3764</f>
        <v>Natural Gas</v>
      </c>
      <c r="D3764" s="191" t="str">
        <f aca="false">IF(ISNUMBER(FIND("Phy",N3764))=TRUE(),"Physical","Financial")</f>
        <v>Financial</v>
      </c>
      <c r="E3764" s="191" t="n">
        <f aca="false">IF(VLOOKUP(S3764,'DD-Lookup'!$J$6:$L$50,3,FALSE())="Monthly",(YEAR(AC3764)-YEAR(AB3764))*12+MONTH(AC3764)-MONTH(AB3764)+1,(AC3764-AB3764+1))</f>
        <v>30</v>
      </c>
      <c r="F3764" s="220" t="n">
        <f aca="false">E3764*SUM(P3764:Q3764)</f>
        <v>75000</v>
      </c>
      <c r="G3764" s="196" t="n">
        <v>1248758</v>
      </c>
      <c r="H3764" s="197" t="n">
        <v>37026.4428240741</v>
      </c>
      <c r="I3764" s="0" t="s">
        <v>1352</v>
      </c>
      <c r="M3764" s="0" t="s">
        <v>927</v>
      </c>
      <c r="N3764" s="0" t="s">
        <v>1341</v>
      </c>
      <c r="O3764" s="0" t="s">
        <v>1342</v>
      </c>
      <c r="P3764" s="198" t="n">
        <v>2500</v>
      </c>
      <c r="S3764" s="0" t="s">
        <v>1343</v>
      </c>
      <c r="T3764" s="0" t="s">
        <v>772</v>
      </c>
      <c r="U3764" s="200" t="n">
        <v>4.565</v>
      </c>
      <c r="V3764" s="0" t="s">
        <v>1353</v>
      </c>
      <c r="W3764" s="0" t="s">
        <v>1345</v>
      </c>
      <c r="X3764" s="0" t="s">
        <v>1346</v>
      </c>
      <c r="Y3764" s="0" t="s">
        <v>893</v>
      </c>
      <c r="Z3764" s="0" t="s">
        <v>573</v>
      </c>
      <c r="AA3764" s="0" t="s">
        <v>3400</v>
      </c>
      <c r="AB3764" s="197" t="n">
        <v>37043.875</v>
      </c>
      <c r="AC3764" s="197" t="n">
        <v>37072.875</v>
      </c>
      <c r="AD3764" s="0" t="n">
        <f aca="false">(AC3764-AB3764+1)*SUM(P3764:Q3764)</f>
        <v>75000</v>
      </c>
    </row>
    <row r="3765" customFormat="false" ht="12.75" hidden="false" customHeight="false" outlineLevel="0" collapsed="false">
      <c r="A3765" s="191" t="str">
        <f aca="false">B3765&amp;" "&amp;C3765&amp;" "&amp;D3765</f>
        <v>US Natural Gas Financial</v>
      </c>
      <c r="B3765" s="191" t="str">
        <f aca="false">IF((LEFT(N3765,2)="US"),"US","")</f>
        <v>US</v>
      </c>
      <c r="C3765" s="191" t="str">
        <f aca="false">M3765</f>
        <v>Natural Gas</v>
      </c>
      <c r="D3765" s="191" t="str">
        <f aca="false">IF(ISNUMBER(FIND("Phy",N3765))=TRUE(),"Physical","Financial")</f>
        <v>Financial</v>
      </c>
      <c r="E3765" s="191" t="n">
        <f aca="false">IF(VLOOKUP(S3765,'DD-Lookup'!$J$6:$L$50,3,FALSE())="Monthly",(YEAR(AC3765)-YEAR(AB3765))*12+MONTH(AC3765)-MONTH(AB3765)+1,(AC3765-AB3765+1))</f>
        <v>16</v>
      </c>
      <c r="F3765" s="220" t="n">
        <f aca="false">E3765*SUM(P3765:Q3765)</f>
        <v>240000</v>
      </c>
      <c r="G3765" s="196" t="n">
        <v>1248760</v>
      </c>
      <c r="H3765" s="197" t="n">
        <v>37026.4428356482</v>
      </c>
      <c r="I3765" s="0" t="s">
        <v>1661</v>
      </c>
      <c r="M3765" s="0" t="s">
        <v>927</v>
      </c>
      <c r="N3765" s="0" t="s">
        <v>1341</v>
      </c>
      <c r="O3765" s="0" t="s">
        <v>1518</v>
      </c>
      <c r="Q3765" s="198" t="n">
        <v>15000</v>
      </c>
      <c r="S3765" s="0" t="s">
        <v>1343</v>
      </c>
      <c r="T3765" s="0" t="s">
        <v>772</v>
      </c>
      <c r="U3765" s="200" t="n">
        <v>4.505</v>
      </c>
      <c r="V3765" s="0" t="s">
        <v>1662</v>
      </c>
      <c r="W3765" s="0" t="s">
        <v>1520</v>
      </c>
      <c r="X3765" s="0" t="s">
        <v>1521</v>
      </c>
      <c r="Y3765" s="0" t="s">
        <v>893</v>
      </c>
      <c r="Z3765" s="0" t="s">
        <v>573</v>
      </c>
      <c r="AA3765" s="0" t="s">
        <v>3401</v>
      </c>
      <c r="AB3765" s="197" t="n">
        <v>37027.875</v>
      </c>
      <c r="AC3765" s="197" t="n">
        <v>37042.875</v>
      </c>
      <c r="AD3765" s="0" t="n">
        <f aca="false">(AC3765-AB3765+1)*SUM(P3765:Q3765)</f>
        <v>240000</v>
      </c>
    </row>
    <row r="3766" customFormat="false" ht="12.75" hidden="false" customHeight="false" outlineLevel="0" collapsed="false">
      <c r="A3766" s="191" t="str">
        <f aca="false">B3766&amp;" "&amp;C3766&amp;" "&amp;D3766</f>
        <v>US Power Financial</v>
      </c>
      <c r="B3766" s="191" t="str">
        <f aca="false">IF((LEFT(N3766,2)="US"),"US","")</f>
        <v>US</v>
      </c>
      <c r="C3766" s="191" t="str">
        <f aca="false">M3766</f>
        <v>Power</v>
      </c>
      <c r="D3766" s="191" t="str">
        <f aca="false">IF(ISNUMBER(FIND("Phy",N3766))=TRUE(),"Physical","Financial")</f>
        <v>Financial</v>
      </c>
      <c r="E3766" s="191" t="n">
        <f aca="false">IF(VLOOKUP(S3766,'DD-Lookup'!$J$6:$L$50,3,FALSE())="Monthly",(YEAR(AC3766)-YEAR(AB3766))*12+MONTH(AC3766)-MONTH(AB3766)+1,(AC3766-AB3766+1))</f>
        <v>30</v>
      </c>
      <c r="F3766" s="220" t="n">
        <f aca="false">E3766*SUM(P3766:Q3766)</f>
        <v>1500</v>
      </c>
      <c r="G3766" s="196" t="n">
        <v>1248759</v>
      </c>
      <c r="H3766" s="197" t="n">
        <v>37026.4428356482</v>
      </c>
      <c r="I3766" s="0" t="s">
        <v>1266</v>
      </c>
      <c r="M3766" s="0" t="s">
        <v>72</v>
      </c>
      <c r="N3766" s="0" t="s">
        <v>1162</v>
      </c>
      <c r="O3766" s="0" t="s">
        <v>1286</v>
      </c>
      <c r="Q3766" s="198" t="n">
        <v>50</v>
      </c>
      <c r="S3766" s="0" t="s">
        <v>781</v>
      </c>
      <c r="T3766" s="0" t="s">
        <v>772</v>
      </c>
      <c r="U3766" s="200" t="n">
        <v>71</v>
      </c>
      <c r="V3766" s="0" t="s">
        <v>2171</v>
      </c>
      <c r="W3766" s="0" t="s">
        <v>1288</v>
      </c>
      <c r="X3766" s="0" t="s">
        <v>1242</v>
      </c>
      <c r="Y3766" s="0" t="s">
        <v>1167</v>
      </c>
      <c r="Z3766" s="0" t="s">
        <v>573</v>
      </c>
      <c r="AA3766" s="0" t="n">
        <v>611424.1</v>
      </c>
      <c r="AB3766" s="197" t="n">
        <v>37135</v>
      </c>
      <c r="AC3766" s="197" t="n">
        <v>37164</v>
      </c>
    </row>
    <row r="3767" customFormat="false" ht="12.75" hidden="false" customHeight="false" outlineLevel="0" collapsed="false">
      <c r="A3767" s="191" t="str">
        <f aca="false">B3767&amp;" "&amp;C3767&amp;" "&amp;D3767</f>
        <v> Metals Financial</v>
      </c>
      <c r="B3767" s="191" t="str">
        <f aca="false">IF((LEFT(N3767,2)="US"),"US","")</f>
        <v/>
      </c>
      <c r="C3767" s="191" t="str">
        <f aca="false">M3767</f>
        <v>Metals</v>
      </c>
      <c r="D3767" s="191" t="str">
        <f aca="false">IF(ISNUMBER(FIND("Phy",N3767))=TRUE(),"Physical","Financial")</f>
        <v>Financial</v>
      </c>
      <c r="E3767" s="191" t="n">
        <f aca="false">IF(VLOOKUP(S3767,'DD-Lookup'!$J$6:$L$50,3,FALSE())="Monthly",(YEAR(AC3767)-YEAR(AB3767))*12+MONTH(AC3767)-MONTH(AB3767)+1,(AC3767-AB3767+1))</f>
        <v>1</v>
      </c>
      <c r="F3767" s="220" t="n">
        <f aca="false">E3767*SUM(P3767:Q3767)</f>
        <v>10</v>
      </c>
      <c r="G3767" s="196" t="n">
        <v>1248761</v>
      </c>
      <c r="H3767" s="197" t="n">
        <v>37026.4428472222</v>
      </c>
      <c r="I3767" s="0" t="s">
        <v>879</v>
      </c>
      <c r="M3767" s="0" t="s">
        <v>768</v>
      </c>
      <c r="N3767" s="0" t="s">
        <v>906</v>
      </c>
      <c r="O3767" s="0" t="s">
        <v>907</v>
      </c>
      <c r="Q3767" s="198" t="n">
        <v>10</v>
      </c>
      <c r="S3767" s="0" t="s">
        <v>908</v>
      </c>
      <c r="T3767" s="0" t="s">
        <v>772</v>
      </c>
      <c r="U3767" s="200" t="n">
        <v>7310</v>
      </c>
      <c r="V3767" s="0" t="s">
        <v>1169</v>
      </c>
      <c r="W3767" s="0" t="s">
        <v>910</v>
      </c>
      <c r="X3767" s="0" t="s">
        <v>775</v>
      </c>
      <c r="Y3767" s="0" t="s">
        <v>776</v>
      </c>
      <c r="Z3767" s="0" t="s">
        <v>777</v>
      </c>
      <c r="AA3767" s="0" t="n">
        <v>2130268</v>
      </c>
    </row>
    <row r="3768" customFormat="false" ht="12.75" hidden="false" customHeight="false" outlineLevel="0" collapsed="false">
      <c r="A3768" s="191" t="str">
        <f aca="false">B3768&amp;" "&amp;C3768&amp;" "&amp;D3768</f>
        <v>US Natural Gas Financial</v>
      </c>
      <c r="B3768" s="191" t="str">
        <f aca="false">IF((LEFT(N3768,2)="US"),"US","")</f>
        <v>US</v>
      </c>
      <c r="C3768" s="191" t="str">
        <f aca="false">M3768</f>
        <v>Natural Gas</v>
      </c>
      <c r="D3768" s="191" t="str">
        <f aca="false">IF(ISNUMBER(FIND("Phy",N3768))=TRUE(),"Physical","Financial")</f>
        <v>Financial</v>
      </c>
      <c r="E3768" s="191" t="n">
        <f aca="false">IF(VLOOKUP(S3768,'DD-Lookup'!$J$6:$L$50,3,FALSE())="Monthly",(YEAR(AC3768)-YEAR(AB3768))*12+MONTH(AC3768)-MONTH(AB3768)+1,(AC3768-AB3768+1))</f>
        <v>153</v>
      </c>
      <c r="F3768" s="220" t="n">
        <f aca="false">E3768*SUM(P3768:Q3768)</f>
        <v>765000</v>
      </c>
      <c r="G3768" s="196" t="n">
        <v>1248762</v>
      </c>
      <c r="H3768" s="197" t="n">
        <v>37026.4428587963</v>
      </c>
      <c r="I3768" s="0" t="s">
        <v>1257</v>
      </c>
      <c r="M3768" s="0" t="s">
        <v>927</v>
      </c>
      <c r="N3768" s="0" t="s">
        <v>1341</v>
      </c>
      <c r="O3768" s="0" t="s">
        <v>1526</v>
      </c>
      <c r="Q3768" s="198" t="n">
        <v>5000</v>
      </c>
      <c r="S3768" s="0" t="s">
        <v>1343</v>
      </c>
      <c r="T3768" s="0" t="s">
        <v>772</v>
      </c>
      <c r="U3768" s="200" t="n">
        <v>4.67</v>
      </c>
      <c r="V3768" s="0" t="s">
        <v>2419</v>
      </c>
      <c r="W3768" s="0" t="s">
        <v>1345</v>
      </c>
      <c r="X3768" s="0" t="s">
        <v>1346</v>
      </c>
      <c r="Y3768" s="0" t="s">
        <v>893</v>
      </c>
      <c r="Z3768" s="0" t="s">
        <v>573</v>
      </c>
      <c r="AA3768" s="0" t="s">
        <v>3402</v>
      </c>
      <c r="AB3768" s="197" t="n">
        <v>37043</v>
      </c>
      <c r="AC3768" s="197" t="n">
        <v>37195</v>
      </c>
      <c r="AD3768" s="0" t="n">
        <f aca="false">(AC3768-AB3768+1)*SUM(P3768:Q3768)</f>
        <v>765000</v>
      </c>
    </row>
    <row r="3769" customFormat="false" ht="12.75" hidden="false" customHeight="false" outlineLevel="0" collapsed="false">
      <c r="A3769" s="191" t="str">
        <f aca="false">B3769&amp;" "&amp;C3769&amp;" "&amp;D3769</f>
        <v>US Natural Gas Financial</v>
      </c>
      <c r="B3769" s="191" t="str">
        <f aca="false">IF((LEFT(N3769,2)="US"),"US","")</f>
        <v>US</v>
      </c>
      <c r="C3769" s="191" t="str">
        <f aca="false">M3769</f>
        <v>Natural Gas</v>
      </c>
      <c r="D3769" s="191" t="str">
        <f aca="false">IF(ISNUMBER(FIND("Phy",N3769))=TRUE(),"Physical","Financial")</f>
        <v>Financial</v>
      </c>
      <c r="E3769" s="191" t="n">
        <f aca="false">IF(VLOOKUP(S3769,'DD-Lookup'!$J$6:$L$50,3,FALSE())="Monthly",(YEAR(AC3769)-YEAR(AB3769))*12+MONTH(AC3769)-MONTH(AB3769)+1,(AC3769-AB3769+1))</f>
        <v>30</v>
      </c>
      <c r="F3769" s="220" t="n">
        <f aca="false">E3769*SUM(P3769:Q3769)</f>
        <v>150000</v>
      </c>
      <c r="G3769" s="196" t="n">
        <v>1248763</v>
      </c>
      <c r="H3769" s="197" t="n">
        <v>37026.4428819444</v>
      </c>
      <c r="I3769" s="0" t="s">
        <v>1383</v>
      </c>
      <c r="M3769" s="0" t="s">
        <v>927</v>
      </c>
      <c r="N3769" s="0" t="s">
        <v>1341</v>
      </c>
      <c r="O3769" s="0" t="s">
        <v>1342</v>
      </c>
      <c r="P3769" s="198" t="n">
        <v>5000</v>
      </c>
      <c r="S3769" s="0" t="s">
        <v>1343</v>
      </c>
      <c r="T3769" s="0" t="s">
        <v>772</v>
      </c>
      <c r="U3769" s="200" t="n">
        <v>4.565</v>
      </c>
      <c r="V3769" s="0" t="s">
        <v>1545</v>
      </c>
      <c r="W3769" s="0" t="s">
        <v>1345</v>
      </c>
      <c r="X3769" s="0" t="s">
        <v>1346</v>
      </c>
      <c r="Y3769" s="0" t="s">
        <v>893</v>
      </c>
      <c r="Z3769" s="0" t="s">
        <v>573</v>
      </c>
      <c r="AA3769" s="0" t="s">
        <v>3403</v>
      </c>
      <c r="AB3769" s="197" t="n">
        <v>37043.875</v>
      </c>
      <c r="AC3769" s="197" t="n">
        <v>37072.875</v>
      </c>
      <c r="AD3769" s="0" t="n">
        <f aca="false">(AC3769-AB3769+1)*SUM(P3769:Q3769)</f>
        <v>150000</v>
      </c>
    </row>
    <row r="3770" customFormat="false" ht="12.75" hidden="false" customHeight="false" outlineLevel="0" collapsed="false">
      <c r="A3770" s="191" t="str">
        <f aca="false">B3770&amp;" "&amp;C3770&amp;" "&amp;D3770</f>
        <v>US Natural Gas Financial</v>
      </c>
      <c r="B3770" s="191" t="str">
        <f aca="false">IF((LEFT(N3770,2)="US"),"US","")</f>
        <v>US</v>
      </c>
      <c r="C3770" s="191" t="str">
        <f aca="false">M3770</f>
        <v>Natural Gas</v>
      </c>
      <c r="D3770" s="191" t="str">
        <f aca="false">IF(ISNUMBER(FIND("Phy",N3770))=TRUE(),"Physical","Financial")</f>
        <v>Financial</v>
      </c>
      <c r="E3770" s="191" t="n">
        <f aca="false">IF(VLOOKUP(S3770,'DD-Lookup'!$J$6:$L$50,3,FALSE())="Monthly",(YEAR(AC3770)-YEAR(AB3770))*12+MONTH(AC3770)-MONTH(AB3770)+1,(AC3770-AB3770+1))</f>
        <v>30</v>
      </c>
      <c r="F3770" s="220" t="n">
        <f aca="false">E3770*SUM(P3770:Q3770)</f>
        <v>150000</v>
      </c>
      <c r="G3770" s="196" t="n">
        <v>1248765</v>
      </c>
      <c r="H3770" s="197" t="n">
        <v>37026.4429282407</v>
      </c>
      <c r="I3770" s="0" t="s">
        <v>1357</v>
      </c>
      <c r="M3770" s="0" t="s">
        <v>927</v>
      </c>
      <c r="N3770" s="0" t="s">
        <v>1341</v>
      </c>
      <c r="O3770" s="0" t="s">
        <v>1342</v>
      </c>
      <c r="P3770" s="198" t="n">
        <v>5000</v>
      </c>
      <c r="S3770" s="0" t="s">
        <v>1343</v>
      </c>
      <c r="T3770" s="0" t="s">
        <v>772</v>
      </c>
      <c r="U3770" s="200" t="n">
        <v>4.56</v>
      </c>
      <c r="V3770" s="0" t="s">
        <v>3404</v>
      </c>
      <c r="W3770" s="0" t="s">
        <v>1345</v>
      </c>
      <c r="X3770" s="0" t="s">
        <v>1346</v>
      </c>
      <c r="Y3770" s="0" t="s">
        <v>893</v>
      </c>
      <c r="Z3770" s="0" t="s">
        <v>573</v>
      </c>
      <c r="AA3770" s="0" t="s">
        <v>3405</v>
      </c>
      <c r="AB3770" s="197" t="n">
        <v>37043.875</v>
      </c>
      <c r="AC3770" s="197" t="n">
        <v>37072.875</v>
      </c>
      <c r="AD3770" s="0" t="n">
        <f aca="false">(AC3770-AB3770+1)*SUM(P3770:Q3770)</f>
        <v>150000</v>
      </c>
    </row>
    <row r="3771" customFormat="false" ht="12.75" hidden="false" customHeight="false" outlineLevel="0" collapsed="false">
      <c r="A3771" s="191" t="str">
        <f aca="false">B3771&amp;" "&amp;C3771&amp;" "&amp;D3771</f>
        <v> Natural Gas Physical</v>
      </c>
      <c r="B3771" s="191" t="str">
        <f aca="false">IF((LEFT(N3771,2)="US"),"US","")</f>
        <v/>
      </c>
      <c r="C3771" s="191" t="str">
        <f aca="false">M3771</f>
        <v>Natural Gas</v>
      </c>
      <c r="D3771" s="191" t="str">
        <f aca="false">IF(ISNUMBER(FIND("Phy",N3771))=TRUE(),"Physical","Financial")</f>
        <v>Physical</v>
      </c>
      <c r="E3771" s="191" t="n">
        <f aca="false">IF(VLOOKUP(S3771,'DD-Lookup'!$J$6:$L$50,3,FALSE())="Monthly",(YEAR(AC3771)-YEAR(AB3771))*12+MONTH(AC3771)-MONTH(AB3771)+1,(AC3771-AB3771+1))</f>
        <v>1</v>
      </c>
      <c r="F3771" s="220" t="n">
        <f aca="false">E3771*SUM(P3771:Q3771)</f>
        <v>3000</v>
      </c>
      <c r="G3771" s="196" t="n">
        <v>1248768</v>
      </c>
      <c r="H3771" s="197" t="n">
        <v>37026.4430092593</v>
      </c>
      <c r="I3771" s="0" t="s">
        <v>3014</v>
      </c>
      <c r="M3771" s="0" t="s">
        <v>927</v>
      </c>
      <c r="N3771" s="0" t="s">
        <v>1719</v>
      </c>
      <c r="O3771" s="0" t="s">
        <v>1720</v>
      </c>
      <c r="P3771" s="198" t="n">
        <v>3000</v>
      </c>
      <c r="S3771" s="0" t="s">
        <v>327</v>
      </c>
      <c r="T3771" s="0" t="s">
        <v>1721</v>
      </c>
      <c r="U3771" s="200" t="n">
        <v>6.07</v>
      </c>
      <c r="V3771" s="0" t="s">
        <v>3015</v>
      </c>
      <c r="W3771" s="0" t="s">
        <v>1723</v>
      </c>
      <c r="X3771" s="0" t="s">
        <v>1724</v>
      </c>
      <c r="Y3771" s="0" t="s">
        <v>1376</v>
      </c>
      <c r="Z3771" s="0" t="s">
        <v>646</v>
      </c>
      <c r="AA3771" s="0" t="n">
        <v>790709</v>
      </c>
      <c r="AB3771" s="197" t="n">
        <v>37026.875</v>
      </c>
      <c r="AC3771" s="197" t="n">
        <v>37026.875</v>
      </c>
    </row>
    <row r="3772" customFormat="false" ht="12.75" hidden="false" customHeight="false" outlineLevel="0" collapsed="false">
      <c r="A3772" s="191" t="str">
        <f aca="false">B3772&amp;" "&amp;C3772&amp;" "&amp;D3772</f>
        <v>US Natural Gas Financial</v>
      </c>
      <c r="B3772" s="191" t="str">
        <f aca="false">IF((LEFT(N3772,2)="US"),"US","")</f>
        <v>US</v>
      </c>
      <c r="C3772" s="191" t="str">
        <f aca="false">M3772</f>
        <v>Natural Gas</v>
      </c>
      <c r="D3772" s="191" t="str">
        <f aca="false">IF(ISNUMBER(FIND("Phy",N3772))=TRUE(),"Physical","Financial")</f>
        <v>Financial</v>
      </c>
      <c r="E3772" s="191" t="n">
        <f aca="false">IF(VLOOKUP(S3772,'DD-Lookup'!$J$6:$L$50,3,FALSE())="Monthly",(YEAR(AC3772)-YEAR(AB3772))*12+MONTH(AC3772)-MONTH(AB3772)+1,(AC3772-AB3772+1))</f>
        <v>30</v>
      </c>
      <c r="F3772" s="220" t="n">
        <f aca="false">E3772*SUM(P3772:Q3772)</f>
        <v>300000</v>
      </c>
      <c r="G3772" s="196" t="n">
        <v>1248771</v>
      </c>
      <c r="H3772" s="197" t="n">
        <v>37026.4430671296</v>
      </c>
      <c r="I3772" s="0" t="s">
        <v>1137</v>
      </c>
      <c r="M3772" s="0" t="s">
        <v>927</v>
      </c>
      <c r="N3772" s="0" t="s">
        <v>1341</v>
      </c>
      <c r="O3772" s="0" t="s">
        <v>1342</v>
      </c>
      <c r="P3772" s="198" t="n">
        <v>10000</v>
      </c>
      <c r="S3772" s="0" t="s">
        <v>1343</v>
      </c>
      <c r="T3772" s="0" t="s">
        <v>772</v>
      </c>
      <c r="U3772" s="200" t="n">
        <v>4.565</v>
      </c>
      <c r="V3772" s="0" t="s">
        <v>2395</v>
      </c>
      <c r="W3772" s="0" t="s">
        <v>1345</v>
      </c>
      <c r="X3772" s="0" t="s">
        <v>1346</v>
      </c>
      <c r="Y3772" s="0" t="s">
        <v>893</v>
      </c>
      <c r="Z3772" s="0" t="s">
        <v>573</v>
      </c>
      <c r="AA3772" s="0" t="s">
        <v>3406</v>
      </c>
      <c r="AB3772" s="197" t="n">
        <v>37043.875</v>
      </c>
      <c r="AC3772" s="197" t="n">
        <v>37072.875</v>
      </c>
      <c r="AD3772" s="0" t="n">
        <f aca="false">(AC3772-AB3772+1)*SUM(P3772:Q3772)</f>
        <v>300000</v>
      </c>
    </row>
    <row r="3773" customFormat="false" ht="12.75" hidden="false" customHeight="false" outlineLevel="0" collapsed="false">
      <c r="A3773" s="191" t="str">
        <f aca="false">B3773&amp;" "&amp;C3773&amp;" "&amp;D3773</f>
        <v>US Oil Products Financial</v>
      </c>
      <c r="B3773" s="191" t="str">
        <f aca="false">IF((LEFT(N3773,2)="US"),"US","")</f>
        <v>US</v>
      </c>
      <c r="C3773" s="191" t="str">
        <f aca="false">M3773</f>
        <v>Oil Products</v>
      </c>
      <c r="D3773" s="191" t="str">
        <f aca="false">IF(ISNUMBER(FIND("Phy",N3773))=TRUE(),"Physical","Financial")</f>
        <v>Financial</v>
      </c>
      <c r="E3773" s="191" t="n">
        <f aca="false">IF(VLOOKUP(S3773,'DD-Lookup'!$J$6:$L$50,3,FALSE())="Monthly",(YEAR(AC3773)-YEAR(AB3773))*12+MONTH(AC3773)-MONTH(AB3773)+1,(AC3773-AB3773+1))</f>
        <v>3</v>
      </c>
      <c r="F3773" s="220" t="n">
        <f aca="false">E3773*SUM(P3773:Q3773)</f>
        <v>150000</v>
      </c>
      <c r="G3773" s="196" t="n">
        <v>1248775</v>
      </c>
      <c r="H3773" s="197" t="n">
        <v>37026.443125</v>
      </c>
      <c r="I3773" s="0" t="s">
        <v>1137</v>
      </c>
      <c r="M3773" s="0" t="s">
        <v>886</v>
      </c>
      <c r="N3773" s="0" t="s">
        <v>3407</v>
      </c>
      <c r="O3773" s="0" t="s">
        <v>3408</v>
      </c>
      <c r="P3773" s="198" t="n">
        <v>50000</v>
      </c>
      <c r="S3773" s="0" t="s">
        <v>2603</v>
      </c>
      <c r="T3773" s="0" t="s">
        <v>772</v>
      </c>
      <c r="U3773" s="200" t="n">
        <v>2.55</v>
      </c>
      <c r="V3773" s="0" t="s">
        <v>2982</v>
      </c>
      <c r="W3773" s="0" t="s">
        <v>3409</v>
      </c>
      <c r="X3773" s="0" t="s">
        <v>3410</v>
      </c>
      <c r="Y3773" s="0" t="s">
        <v>893</v>
      </c>
      <c r="Z3773" s="0" t="s">
        <v>573</v>
      </c>
      <c r="AA3773" s="0" t="s">
        <v>3411</v>
      </c>
      <c r="AB3773" s="197" t="n">
        <v>37073</v>
      </c>
      <c r="AC3773" s="197" t="n">
        <v>37164</v>
      </c>
      <c r="AE3773" s="121" t="n">
        <f aca="false">IF(S3773="Gallon",F3773/42,F3773)</f>
        <v>3571.42857142857</v>
      </c>
    </row>
    <row r="3774" customFormat="false" ht="12.75" hidden="false" customHeight="false" outlineLevel="0" collapsed="false">
      <c r="A3774" s="191" t="str">
        <f aca="false">B3774&amp;" "&amp;C3774&amp;" "&amp;D3774</f>
        <v>US Natural Gas Financial</v>
      </c>
      <c r="B3774" s="191" t="str">
        <f aca="false">IF((LEFT(N3774,2)="US"),"US","")</f>
        <v>US</v>
      </c>
      <c r="C3774" s="191" t="str">
        <f aca="false">M3774</f>
        <v>Natural Gas</v>
      </c>
      <c r="D3774" s="191" t="str">
        <f aca="false">IF(ISNUMBER(FIND("Phy",N3774))=TRUE(),"Physical","Financial")</f>
        <v>Financial</v>
      </c>
      <c r="E3774" s="191" t="n">
        <f aca="false">IF(VLOOKUP(S3774,'DD-Lookup'!$J$6:$L$50,3,FALSE())="Monthly",(YEAR(AC3774)-YEAR(AB3774))*12+MONTH(AC3774)-MONTH(AB3774)+1,(AC3774-AB3774+1))</f>
        <v>31</v>
      </c>
      <c r="F3774" s="220" t="n">
        <f aca="false">E3774*SUM(P3774:Q3774)</f>
        <v>77500</v>
      </c>
      <c r="G3774" s="196" t="n">
        <v>1248772</v>
      </c>
      <c r="H3774" s="197" t="n">
        <v>37026.443125</v>
      </c>
      <c r="I3774" s="0" t="s">
        <v>1289</v>
      </c>
      <c r="M3774" s="0" t="s">
        <v>927</v>
      </c>
      <c r="N3774" s="0" t="s">
        <v>1341</v>
      </c>
      <c r="O3774" s="0" t="s">
        <v>1365</v>
      </c>
      <c r="P3774" s="198" t="n">
        <v>2500</v>
      </c>
      <c r="S3774" s="0" t="s">
        <v>1343</v>
      </c>
      <c r="T3774" s="0" t="s">
        <v>772</v>
      </c>
      <c r="U3774" s="200" t="n">
        <v>4.6925</v>
      </c>
      <c r="V3774" s="0" t="s">
        <v>3279</v>
      </c>
      <c r="W3774" s="0" t="s">
        <v>1345</v>
      </c>
      <c r="X3774" s="0" t="s">
        <v>1346</v>
      </c>
      <c r="Y3774" s="0" t="s">
        <v>893</v>
      </c>
      <c r="Z3774" s="0" t="s">
        <v>573</v>
      </c>
      <c r="AA3774" s="0" t="s">
        <v>3412</v>
      </c>
      <c r="AB3774" s="197" t="n">
        <v>37104.875</v>
      </c>
      <c r="AC3774" s="197" t="n">
        <v>37134.875</v>
      </c>
      <c r="AD3774" s="0" t="n">
        <f aca="false">(AC3774-AB3774+1)*SUM(P3774:Q3774)</f>
        <v>77500</v>
      </c>
    </row>
    <row r="3775" customFormat="false" ht="12.75" hidden="false" customHeight="false" outlineLevel="0" collapsed="false">
      <c r="A3775" s="191" t="str">
        <f aca="false">B3775&amp;" "&amp;C3775&amp;" "&amp;D3775</f>
        <v> Metals Financial</v>
      </c>
      <c r="B3775" s="191" t="str">
        <f aca="false">IF((LEFT(N3775,2)="US"),"US","")</f>
        <v/>
      </c>
      <c r="C3775" s="191" t="str">
        <f aca="false">M3775</f>
        <v>Metals</v>
      </c>
      <c r="D3775" s="191" t="str">
        <f aca="false">IF(ISNUMBER(FIND("Phy",N3775))=TRUE(),"Physical","Financial")</f>
        <v>Financial</v>
      </c>
      <c r="E3775" s="191" t="n">
        <f aca="false">IF(VLOOKUP(S3775,'DD-Lookup'!$J$6:$L$50,3,FALSE())="Monthly",(YEAR(AC3775)-YEAR(AB3775))*12+MONTH(AC3775)-MONTH(AB3775)+1,(AC3775-AB3775+1))</f>
        <v>1</v>
      </c>
      <c r="F3775" s="220" t="n">
        <f aca="false">E3775*SUM(P3775:Q3775)</f>
        <v>1</v>
      </c>
      <c r="G3775" s="196" t="n">
        <v>1248776</v>
      </c>
      <c r="H3775" s="197" t="n">
        <v>37026.4431481482</v>
      </c>
      <c r="I3775" s="0" t="s">
        <v>2911</v>
      </c>
      <c r="M3775" s="0" t="s">
        <v>768</v>
      </c>
      <c r="N3775" s="0" t="s">
        <v>997</v>
      </c>
      <c r="O3775" s="0" t="s">
        <v>1153</v>
      </c>
      <c r="Q3775" s="198" t="n">
        <v>1</v>
      </c>
      <c r="S3775" s="0" t="s">
        <v>771</v>
      </c>
      <c r="T3775" s="0" t="s">
        <v>772</v>
      </c>
      <c r="U3775" s="200" t="n">
        <v>942.5</v>
      </c>
      <c r="V3775" s="0" t="s">
        <v>2912</v>
      </c>
      <c r="W3775" s="0" t="s">
        <v>910</v>
      </c>
      <c r="X3775" s="0" t="s">
        <v>775</v>
      </c>
      <c r="Y3775" s="0" t="s">
        <v>776</v>
      </c>
      <c r="Z3775" s="0" t="s">
        <v>777</v>
      </c>
      <c r="AA3775" s="0" t="n">
        <v>2130278</v>
      </c>
      <c r="AB3775" s="197" t="n">
        <v>37062.875</v>
      </c>
      <c r="AC3775" s="197" t="n">
        <v>37062.875</v>
      </c>
    </row>
    <row r="3776" customFormat="false" ht="12.75" hidden="false" customHeight="false" outlineLevel="0" collapsed="false">
      <c r="A3776" s="191" t="str">
        <f aca="false">B3776&amp;" "&amp;C3776&amp;" "&amp;D3776</f>
        <v>US Natural Gas Financial</v>
      </c>
      <c r="B3776" s="191" t="str">
        <f aca="false">IF((LEFT(N3776,2)="US"),"US","")</f>
        <v>US</v>
      </c>
      <c r="C3776" s="191" t="str">
        <f aca="false">M3776</f>
        <v>Natural Gas</v>
      </c>
      <c r="D3776" s="191" t="str">
        <f aca="false">IF(ISNUMBER(FIND("Phy",N3776))=TRUE(),"Physical","Financial")</f>
        <v>Financial</v>
      </c>
      <c r="E3776" s="191" t="n">
        <f aca="false">IF(VLOOKUP(S3776,'DD-Lookup'!$J$6:$L$50,3,FALSE())="Monthly",(YEAR(AC3776)-YEAR(AB3776))*12+MONTH(AC3776)-MONTH(AB3776)+1,(AC3776-AB3776+1))</f>
        <v>30</v>
      </c>
      <c r="F3776" s="220" t="n">
        <f aca="false">E3776*SUM(P3776:Q3776)</f>
        <v>75000</v>
      </c>
      <c r="G3776" s="196" t="n">
        <v>1248777</v>
      </c>
      <c r="H3776" s="197" t="n">
        <v>37026.4431828704</v>
      </c>
      <c r="I3776" s="0" t="s">
        <v>2751</v>
      </c>
      <c r="M3776" s="0" t="s">
        <v>927</v>
      </c>
      <c r="N3776" s="0" t="s">
        <v>1341</v>
      </c>
      <c r="O3776" s="0" t="s">
        <v>1342</v>
      </c>
      <c r="P3776" s="198" t="n">
        <v>2500</v>
      </c>
      <c r="S3776" s="0" t="s">
        <v>1343</v>
      </c>
      <c r="T3776" s="0" t="s">
        <v>772</v>
      </c>
      <c r="U3776" s="200" t="n">
        <v>4.56</v>
      </c>
      <c r="V3776" s="0" t="s">
        <v>3413</v>
      </c>
      <c r="W3776" s="0" t="s">
        <v>1345</v>
      </c>
      <c r="X3776" s="0" t="s">
        <v>1346</v>
      </c>
      <c r="Y3776" s="0" t="s">
        <v>893</v>
      </c>
      <c r="Z3776" s="0" t="s">
        <v>573</v>
      </c>
      <c r="AA3776" s="0" t="s">
        <v>3414</v>
      </c>
      <c r="AB3776" s="197" t="n">
        <v>37043.875</v>
      </c>
      <c r="AC3776" s="197" t="n">
        <v>37072.875</v>
      </c>
      <c r="AD3776" s="0" t="n">
        <f aca="false">(AC3776-AB3776+1)*SUM(P3776:Q3776)</f>
        <v>75000</v>
      </c>
    </row>
    <row r="3777" customFormat="false" ht="12.75" hidden="false" customHeight="false" outlineLevel="0" collapsed="false">
      <c r="A3777" s="191" t="str">
        <f aca="false">B3777&amp;" "&amp;C3777&amp;" "&amp;D3777</f>
        <v>US Natural Gas Financial</v>
      </c>
      <c r="B3777" s="191" t="str">
        <f aca="false">IF((LEFT(N3777,2)="US"),"US","")</f>
        <v>US</v>
      </c>
      <c r="C3777" s="191" t="str">
        <f aca="false">M3777</f>
        <v>Natural Gas</v>
      </c>
      <c r="D3777" s="191" t="str">
        <f aca="false">IF(ISNUMBER(FIND("Phy",N3777))=TRUE(),"Physical","Financial")</f>
        <v>Financial</v>
      </c>
      <c r="E3777" s="191" t="n">
        <f aca="false">IF(VLOOKUP(S3777,'DD-Lookup'!$J$6:$L$50,3,FALSE())="Monthly",(YEAR(AC3777)-YEAR(AB3777))*12+MONTH(AC3777)-MONTH(AB3777)+1,(AC3777-AB3777+1))</f>
        <v>153</v>
      </c>
      <c r="F3777" s="220" t="n">
        <f aca="false">E3777*SUM(P3777:Q3777)</f>
        <v>765000</v>
      </c>
      <c r="G3777" s="196" t="n">
        <v>1248779</v>
      </c>
      <c r="H3777" s="197" t="n">
        <v>37026.4432291667</v>
      </c>
      <c r="I3777" s="0" t="s">
        <v>1368</v>
      </c>
      <c r="M3777" s="0" t="s">
        <v>927</v>
      </c>
      <c r="N3777" s="0" t="s">
        <v>1341</v>
      </c>
      <c r="O3777" s="0" t="s">
        <v>1526</v>
      </c>
      <c r="P3777" s="198" t="n">
        <v>5000</v>
      </c>
      <c r="S3777" s="0" t="s">
        <v>1343</v>
      </c>
      <c r="T3777" s="0" t="s">
        <v>772</v>
      </c>
      <c r="U3777" s="200" t="n">
        <v>4.66</v>
      </c>
      <c r="V3777" s="0" t="s">
        <v>1578</v>
      </c>
      <c r="W3777" s="0" t="s">
        <v>1345</v>
      </c>
      <c r="X3777" s="0" t="s">
        <v>1346</v>
      </c>
      <c r="Y3777" s="0" t="s">
        <v>893</v>
      </c>
      <c r="Z3777" s="0" t="s">
        <v>573</v>
      </c>
      <c r="AA3777" s="0" t="s">
        <v>3415</v>
      </c>
      <c r="AB3777" s="197" t="n">
        <v>37043</v>
      </c>
      <c r="AC3777" s="197" t="n">
        <v>37195</v>
      </c>
      <c r="AD3777" s="0" t="n">
        <f aca="false">(AC3777-AB3777+1)*SUM(P3777:Q3777)</f>
        <v>765000</v>
      </c>
    </row>
    <row r="3778" customFormat="false" ht="12.75" hidden="false" customHeight="false" outlineLevel="0" collapsed="false">
      <c r="A3778" s="191" t="str">
        <f aca="false">B3778&amp;" "&amp;C3778&amp;" "&amp;D3778</f>
        <v>US Natural Gas Financial</v>
      </c>
      <c r="B3778" s="191" t="str">
        <f aca="false">IF((LEFT(N3778,2)="US"),"US","")</f>
        <v>US</v>
      </c>
      <c r="C3778" s="191" t="str">
        <f aca="false">M3778</f>
        <v>Natural Gas</v>
      </c>
      <c r="D3778" s="191" t="str">
        <f aca="false">IF(ISNUMBER(FIND("Phy",N3778))=TRUE(),"Physical","Financial")</f>
        <v>Financial</v>
      </c>
      <c r="E3778" s="191" t="n">
        <f aca="false">IF(VLOOKUP(S3778,'DD-Lookup'!$J$6:$L$50,3,FALSE())="Monthly",(YEAR(AC3778)-YEAR(AB3778))*12+MONTH(AC3778)-MONTH(AB3778)+1,(AC3778-AB3778+1))</f>
        <v>30</v>
      </c>
      <c r="F3778" s="220" t="n">
        <f aca="false">E3778*SUM(P3778:Q3778)</f>
        <v>300000</v>
      </c>
      <c r="G3778" s="196" t="n">
        <v>1248778</v>
      </c>
      <c r="H3778" s="197" t="n">
        <v>37026.4432291667</v>
      </c>
      <c r="I3778" s="0" t="s">
        <v>1306</v>
      </c>
      <c r="M3778" s="0" t="s">
        <v>927</v>
      </c>
      <c r="N3778" s="0" t="s">
        <v>1341</v>
      </c>
      <c r="O3778" s="0" t="s">
        <v>1342</v>
      </c>
      <c r="P3778" s="198" t="n">
        <v>10000</v>
      </c>
      <c r="S3778" s="0" t="s">
        <v>1343</v>
      </c>
      <c r="T3778" s="0" t="s">
        <v>772</v>
      </c>
      <c r="U3778" s="200" t="n">
        <v>4.56</v>
      </c>
      <c r="V3778" s="0" t="s">
        <v>1924</v>
      </c>
      <c r="W3778" s="0" t="s">
        <v>1345</v>
      </c>
      <c r="X3778" s="0" t="s">
        <v>1346</v>
      </c>
      <c r="Y3778" s="0" t="s">
        <v>893</v>
      </c>
      <c r="Z3778" s="0" t="s">
        <v>573</v>
      </c>
      <c r="AA3778" s="0" t="s">
        <v>3416</v>
      </c>
      <c r="AB3778" s="197" t="n">
        <v>37043.875</v>
      </c>
      <c r="AC3778" s="197" t="n">
        <v>37072.875</v>
      </c>
      <c r="AD3778" s="0" t="n">
        <f aca="false">(AC3778-AB3778+1)*SUM(P3778:Q3778)</f>
        <v>300000</v>
      </c>
    </row>
    <row r="3779" customFormat="false" ht="12.75" hidden="false" customHeight="false" outlineLevel="0" collapsed="false">
      <c r="A3779" s="191" t="str">
        <f aca="false">B3779&amp;" "&amp;C3779&amp;" "&amp;D3779</f>
        <v>US Natural Gas Financial</v>
      </c>
      <c r="B3779" s="191" t="str">
        <f aca="false">IF((LEFT(N3779,2)="US"),"US","")</f>
        <v>US</v>
      </c>
      <c r="C3779" s="191" t="str">
        <f aca="false">M3779</f>
        <v>Natural Gas</v>
      </c>
      <c r="D3779" s="191" t="str">
        <f aca="false">IF(ISNUMBER(FIND("Phy",N3779))=TRUE(),"Physical","Financial")</f>
        <v>Financial</v>
      </c>
      <c r="E3779" s="191" t="n">
        <f aca="false">IF(VLOOKUP(S3779,'DD-Lookup'!$J$6:$L$50,3,FALSE())="Monthly",(YEAR(AC3779)-YEAR(AB3779))*12+MONTH(AC3779)-MONTH(AB3779)+1,(AC3779-AB3779+1))</f>
        <v>30</v>
      </c>
      <c r="F3779" s="220" t="n">
        <f aca="false">E3779*SUM(P3779:Q3779)</f>
        <v>450000</v>
      </c>
      <c r="G3779" s="196" t="n">
        <v>1248780</v>
      </c>
      <c r="H3779" s="197" t="n">
        <v>37026.443287037</v>
      </c>
      <c r="I3779" s="0" t="s">
        <v>1257</v>
      </c>
      <c r="M3779" s="0" t="s">
        <v>927</v>
      </c>
      <c r="N3779" s="0" t="s">
        <v>1341</v>
      </c>
      <c r="O3779" s="0" t="s">
        <v>1342</v>
      </c>
      <c r="Q3779" s="198" t="n">
        <v>15000</v>
      </c>
      <c r="S3779" s="0" t="s">
        <v>1343</v>
      </c>
      <c r="T3779" s="0" t="s">
        <v>772</v>
      </c>
      <c r="U3779" s="200" t="n">
        <v>4.565</v>
      </c>
      <c r="V3779" s="0" t="s">
        <v>2581</v>
      </c>
      <c r="W3779" s="0" t="s">
        <v>1345</v>
      </c>
      <c r="X3779" s="0" t="s">
        <v>1346</v>
      </c>
      <c r="Y3779" s="0" t="s">
        <v>893</v>
      </c>
      <c r="Z3779" s="0" t="s">
        <v>573</v>
      </c>
      <c r="AA3779" s="0" t="s">
        <v>3417</v>
      </c>
      <c r="AB3779" s="197" t="n">
        <v>37043.875</v>
      </c>
      <c r="AC3779" s="197" t="n">
        <v>37072.875</v>
      </c>
      <c r="AD3779" s="0" t="n">
        <f aca="false">(AC3779-AB3779+1)*SUM(P3779:Q3779)</f>
        <v>450000</v>
      </c>
    </row>
    <row r="3780" customFormat="false" ht="12.75" hidden="false" customHeight="false" outlineLevel="0" collapsed="false">
      <c r="A3780" s="191" t="str">
        <f aca="false">B3780&amp;" "&amp;C3780&amp;" "&amp;D3780</f>
        <v>US Natural Gas Financial</v>
      </c>
      <c r="B3780" s="191" t="str">
        <f aca="false">IF((LEFT(N3780,2)="US"),"US","")</f>
        <v>US</v>
      </c>
      <c r="C3780" s="191" t="str">
        <f aca="false">M3780</f>
        <v>Natural Gas</v>
      </c>
      <c r="D3780" s="191" t="str">
        <f aca="false">IF(ISNUMBER(FIND("Phy",N3780))=TRUE(),"Physical","Financial")</f>
        <v>Financial</v>
      </c>
      <c r="E3780" s="191" t="n">
        <f aca="false">IF(VLOOKUP(S3780,'DD-Lookup'!$J$6:$L$50,3,FALSE())="Monthly",(YEAR(AC3780)-YEAR(AB3780))*12+MONTH(AC3780)-MONTH(AB3780)+1,(AC3780-AB3780+1))</f>
        <v>153</v>
      </c>
      <c r="F3780" s="220" t="n">
        <f aca="false">E3780*SUM(P3780:Q3780)</f>
        <v>765000</v>
      </c>
      <c r="G3780" s="196" t="n">
        <v>1248783</v>
      </c>
      <c r="H3780" s="197" t="n">
        <v>37026.4434259259</v>
      </c>
      <c r="I3780" s="0" t="s">
        <v>2154</v>
      </c>
      <c r="M3780" s="0" t="s">
        <v>927</v>
      </c>
      <c r="N3780" s="0" t="s">
        <v>1341</v>
      </c>
      <c r="O3780" s="0" t="s">
        <v>1526</v>
      </c>
      <c r="Q3780" s="198" t="n">
        <v>5000</v>
      </c>
      <c r="S3780" s="0" t="s">
        <v>1343</v>
      </c>
      <c r="T3780" s="0" t="s">
        <v>772</v>
      </c>
      <c r="U3780" s="200" t="n">
        <v>4.675</v>
      </c>
      <c r="V3780" s="0" t="s">
        <v>2754</v>
      </c>
      <c r="W3780" s="0" t="s">
        <v>1345</v>
      </c>
      <c r="X3780" s="0" t="s">
        <v>1346</v>
      </c>
      <c r="Y3780" s="0" t="s">
        <v>893</v>
      </c>
      <c r="Z3780" s="0" t="s">
        <v>573</v>
      </c>
      <c r="AA3780" s="0" t="s">
        <v>3418</v>
      </c>
      <c r="AB3780" s="197" t="n">
        <v>37043</v>
      </c>
      <c r="AC3780" s="197" t="n">
        <v>37195</v>
      </c>
      <c r="AD3780" s="0" t="n">
        <f aca="false">(AC3780-AB3780+1)*SUM(P3780:Q3780)</f>
        <v>765000</v>
      </c>
    </row>
    <row r="3781" customFormat="false" ht="12.75" hidden="false" customHeight="false" outlineLevel="0" collapsed="false">
      <c r="A3781" s="191" t="str">
        <f aca="false">B3781&amp;" "&amp;C3781&amp;" "&amp;D3781</f>
        <v>US Natural Gas Financial</v>
      </c>
      <c r="B3781" s="191" t="str">
        <f aca="false">IF((LEFT(N3781,2)="US"),"US","")</f>
        <v>US</v>
      </c>
      <c r="C3781" s="191" t="str">
        <f aca="false">M3781</f>
        <v>Natural Gas</v>
      </c>
      <c r="D3781" s="191" t="str">
        <f aca="false">IF(ISNUMBER(FIND("Phy",N3781))=TRUE(),"Physical","Financial")</f>
        <v>Financial</v>
      </c>
      <c r="E3781" s="191" t="n">
        <f aca="false">IF(VLOOKUP(S3781,'DD-Lookup'!$J$6:$L$50,3,FALSE())="Monthly",(YEAR(AC3781)-YEAR(AB3781))*12+MONTH(AC3781)-MONTH(AB3781)+1,(AC3781-AB3781+1))</f>
        <v>30</v>
      </c>
      <c r="F3781" s="220" t="n">
        <f aca="false">E3781*SUM(P3781:Q3781)</f>
        <v>450000</v>
      </c>
      <c r="G3781" s="196" t="n">
        <v>1248784</v>
      </c>
      <c r="H3781" s="197" t="n">
        <v>37026.4434375</v>
      </c>
      <c r="I3781" s="0" t="s">
        <v>1420</v>
      </c>
      <c r="M3781" s="0" t="s">
        <v>927</v>
      </c>
      <c r="N3781" s="0" t="s">
        <v>1341</v>
      </c>
      <c r="O3781" s="0" t="s">
        <v>1342</v>
      </c>
      <c r="Q3781" s="198" t="n">
        <v>15000</v>
      </c>
      <c r="S3781" s="0" t="s">
        <v>1343</v>
      </c>
      <c r="T3781" s="0" t="s">
        <v>772</v>
      </c>
      <c r="U3781" s="200" t="n">
        <v>4.57</v>
      </c>
      <c r="V3781" s="0" t="s">
        <v>2659</v>
      </c>
      <c r="W3781" s="0" t="s">
        <v>1345</v>
      </c>
      <c r="X3781" s="0" t="s">
        <v>1346</v>
      </c>
      <c r="Y3781" s="0" t="s">
        <v>893</v>
      </c>
      <c r="Z3781" s="0" t="s">
        <v>573</v>
      </c>
      <c r="AA3781" s="0" t="s">
        <v>3419</v>
      </c>
      <c r="AB3781" s="197" t="n">
        <v>37043.875</v>
      </c>
      <c r="AC3781" s="197" t="n">
        <v>37072.875</v>
      </c>
      <c r="AD3781" s="0" t="n">
        <f aca="false">(AC3781-AB3781+1)*SUM(P3781:Q3781)</f>
        <v>450000</v>
      </c>
    </row>
    <row r="3782" customFormat="false" ht="12.75" hidden="false" customHeight="false" outlineLevel="0" collapsed="false">
      <c r="A3782" s="191" t="str">
        <f aca="false">B3782&amp;" "&amp;C3782&amp;" "&amp;D3782</f>
        <v>US Natural Gas Financial</v>
      </c>
      <c r="B3782" s="191" t="str">
        <f aca="false">IF((LEFT(N3782,2)="US"),"US","")</f>
        <v>US</v>
      </c>
      <c r="C3782" s="191" t="str">
        <f aca="false">M3782</f>
        <v>Natural Gas</v>
      </c>
      <c r="D3782" s="191" t="str">
        <f aca="false">IF(ISNUMBER(FIND("Phy",N3782))=TRUE(),"Physical","Financial")</f>
        <v>Financial</v>
      </c>
      <c r="E3782" s="191" t="n">
        <f aca="false">IF(VLOOKUP(S3782,'DD-Lookup'!$J$6:$L$50,3,FALSE())="Monthly",(YEAR(AC3782)-YEAR(AB3782))*12+MONTH(AC3782)-MONTH(AB3782)+1,(AC3782-AB3782+1))</f>
        <v>30</v>
      </c>
      <c r="F3782" s="220" t="n">
        <f aca="false">E3782*SUM(P3782:Q3782)</f>
        <v>450000</v>
      </c>
      <c r="G3782" s="196" t="n">
        <v>1248785</v>
      </c>
      <c r="H3782" s="197" t="n">
        <v>37026.4434837963</v>
      </c>
      <c r="I3782" s="0" t="s">
        <v>1406</v>
      </c>
      <c r="M3782" s="0" t="s">
        <v>927</v>
      </c>
      <c r="N3782" s="0" t="s">
        <v>1341</v>
      </c>
      <c r="O3782" s="0" t="s">
        <v>1342</v>
      </c>
      <c r="P3782" s="198" t="n">
        <v>15000</v>
      </c>
      <c r="S3782" s="0" t="s">
        <v>1343</v>
      </c>
      <c r="T3782" s="0" t="s">
        <v>772</v>
      </c>
      <c r="U3782" s="200" t="n">
        <v>4.565</v>
      </c>
      <c r="V3782" s="0" t="s">
        <v>2427</v>
      </c>
      <c r="W3782" s="0" t="s">
        <v>1345</v>
      </c>
      <c r="X3782" s="0" t="s">
        <v>1346</v>
      </c>
      <c r="Y3782" s="0" t="s">
        <v>893</v>
      </c>
      <c r="Z3782" s="0" t="s">
        <v>573</v>
      </c>
      <c r="AA3782" s="0" t="s">
        <v>3420</v>
      </c>
      <c r="AB3782" s="197" t="n">
        <v>37043.875</v>
      </c>
      <c r="AC3782" s="197" t="n">
        <v>37072.875</v>
      </c>
      <c r="AD3782" s="0" t="n">
        <f aca="false">(AC3782-AB3782+1)*SUM(P3782:Q3782)</f>
        <v>450000</v>
      </c>
    </row>
    <row r="3783" customFormat="false" ht="12.75" hidden="false" customHeight="false" outlineLevel="0" collapsed="false">
      <c r="A3783" s="191" t="str">
        <f aca="false">B3783&amp;" "&amp;C3783&amp;" "&amp;D3783</f>
        <v>US Natural Gas Financial</v>
      </c>
      <c r="B3783" s="191" t="str">
        <f aca="false">IF((LEFT(N3783,2)="US"),"US","")</f>
        <v>US</v>
      </c>
      <c r="C3783" s="191" t="str">
        <f aca="false">M3783</f>
        <v>Natural Gas</v>
      </c>
      <c r="D3783" s="191" t="str">
        <f aca="false">IF(ISNUMBER(FIND("Phy",N3783))=TRUE(),"Physical","Financial")</f>
        <v>Financial</v>
      </c>
      <c r="E3783" s="191" t="n">
        <f aca="false">IF(VLOOKUP(S3783,'DD-Lookup'!$J$6:$L$50,3,FALSE())="Monthly",(YEAR(AC3783)-YEAR(AB3783))*12+MONTH(AC3783)-MONTH(AB3783)+1,(AC3783-AB3783+1))</f>
        <v>16</v>
      </c>
      <c r="F3783" s="220" t="n">
        <f aca="false">E3783*SUM(P3783:Q3783)</f>
        <v>240000</v>
      </c>
      <c r="G3783" s="196" t="n">
        <v>1248786</v>
      </c>
      <c r="H3783" s="197" t="n">
        <v>37026.4434953704</v>
      </c>
      <c r="I3783" s="0" t="s">
        <v>1383</v>
      </c>
      <c r="M3783" s="0" t="s">
        <v>927</v>
      </c>
      <c r="N3783" s="0" t="s">
        <v>1341</v>
      </c>
      <c r="O3783" s="0" t="s">
        <v>1518</v>
      </c>
      <c r="Q3783" s="198" t="n">
        <v>15000</v>
      </c>
      <c r="S3783" s="0" t="s">
        <v>1343</v>
      </c>
      <c r="T3783" s="0" t="s">
        <v>772</v>
      </c>
      <c r="U3783" s="200" t="n">
        <v>4.515</v>
      </c>
      <c r="V3783" s="0" t="s">
        <v>3421</v>
      </c>
      <c r="W3783" s="0" t="s">
        <v>1520</v>
      </c>
      <c r="X3783" s="0" t="s">
        <v>1521</v>
      </c>
      <c r="Y3783" s="0" t="s">
        <v>893</v>
      </c>
      <c r="Z3783" s="0" t="s">
        <v>573</v>
      </c>
      <c r="AA3783" s="0" t="s">
        <v>3422</v>
      </c>
      <c r="AB3783" s="197" t="n">
        <v>37027.875</v>
      </c>
      <c r="AC3783" s="197" t="n">
        <v>37042.875</v>
      </c>
      <c r="AD3783" s="0" t="n">
        <f aca="false">(AC3783-AB3783+1)*SUM(P3783:Q3783)</f>
        <v>240000</v>
      </c>
    </row>
    <row r="3784" customFormat="false" ht="12.75" hidden="false" customHeight="false" outlineLevel="0" collapsed="false">
      <c r="A3784" s="191" t="str">
        <f aca="false">B3784&amp;" "&amp;C3784&amp;" "&amp;D3784</f>
        <v> Natural Gas Physical</v>
      </c>
      <c r="B3784" s="191" t="str">
        <f aca="false">IF((LEFT(N3784,2)="US"),"US","")</f>
        <v/>
      </c>
      <c r="C3784" s="191" t="str">
        <f aca="false">M3784</f>
        <v>Natural Gas</v>
      </c>
      <c r="D3784" s="191" t="str">
        <f aca="false">IF(ISNUMBER(FIND("Phy",N3784))=TRUE(),"Physical","Financial")</f>
        <v>Physical</v>
      </c>
      <c r="E3784" s="191" t="n">
        <f aca="false">IF(VLOOKUP(S3784,'DD-Lookup'!$J$6:$L$50,3,FALSE())="Monthly",(YEAR(AC3784)-YEAR(AB3784))*12+MONTH(AC3784)-MONTH(AB3784)+1,(AC3784-AB3784+1))</f>
        <v>3</v>
      </c>
      <c r="F3784" s="220" t="n">
        <f aca="false">E3784*SUM(P3784:Q3784)</f>
        <v>150000</v>
      </c>
      <c r="G3784" s="196" t="n">
        <v>1248788</v>
      </c>
      <c r="H3784" s="197" t="n">
        <v>37026.4435185185</v>
      </c>
      <c r="I3784" s="0" t="s">
        <v>1051</v>
      </c>
      <c r="M3784" s="0" t="s">
        <v>927</v>
      </c>
      <c r="N3784" s="0" t="s">
        <v>928</v>
      </c>
      <c r="O3784" s="0" t="s">
        <v>959</v>
      </c>
      <c r="Q3784" s="198" t="n">
        <v>50000</v>
      </c>
      <c r="S3784" s="0" t="s">
        <v>930</v>
      </c>
      <c r="T3784" s="0" t="s">
        <v>931</v>
      </c>
      <c r="U3784" s="200" t="n">
        <v>21.2</v>
      </c>
      <c r="V3784" s="0" t="s">
        <v>1052</v>
      </c>
      <c r="W3784" s="0" t="s">
        <v>954</v>
      </c>
      <c r="X3784" s="0" t="s">
        <v>934</v>
      </c>
      <c r="Y3784" s="0" t="s">
        <v>935</v>
      </c>
      <c r="Z3784" s="0" t="s">
        <v>800</v>
      </c>
      <c r="AA3784" s="0" t="n">
        <v>102959</v>
      </c>
      <c r="AB3784" s="197" t="n">
        <v>37027.875</v>
      </c>
      <c r="AC3784" s="197" t="n">
        <v>37029.875</v>
      </c>
    </row>
    <row r="3785" customFormat="false" ht="12.75" hidden="false" customHeight="false" outlineLevel="0" collapsed="false">
      <c r="A3785" s="191" t="str">
        <f aca="false">B3785&amp;" "&amp;C3785&amp;" "&amp;D3785</f>
        <v>US Natural Gas Financial</v>
      </c>
      <c r="B3785" s="191" t="str">
        <f aca="false">IF((LEFT(N3785,2)="US"),"US","")</f>
        <v>US</v>
      </c>
      <c r="C3785" s="191" t="str">
        <f aca="false">M3785</f>
        <v>Natural Gas</v>
      </c>
      <c r="D3785" s="191" t="str">
        <f aca="false">IF(ISNUMBER(FIND("Phy",N3785))=TRUE(),"Physical","Financial")</f>
        <v>Financial</v>
      </c>
      <c r="E3785" s="191" t="n">
        <f aca="false">IF(VLOOKUP(S3785,'DD-Lookup'!$J$6:$L$50,3,FALSE())="Monthly",(YEAR(AC3785)-YEAR(AB3785))*12+MONTH(AC3785)-MONTH(AB3785)+1,(AC3785-AB3785+1))</f>
        <v>30</v>
      </c>
      <c r="F3785" s="220" t="n">
        <f aca="false">E3785*SUM(P3785:Q3785)</f>
        <v>150000</v>
      </c>
      <c r="G3785" s="196" t="n">
        <v>1248789</v>
      </c>
      <c r="H3785" s="197" t="n">
        <v>37026.4435416667</v>
      </c>
      <c r="I3785" s="0" t="s">
        <v>2373</v>
      </c>
      <c r="M3785" s="0" t="s">
        <v>927</v>
      </c>
      <c r="N3785" s="0" t="s">
        <v>1341</v>
      </c>
      <c r="O3785" s="0" t="s">
        <v>1342</v>
      </c>
      <c r="Q3785" s="198" t="n">
        <v>5000</v>
      </c>
      <c r="S3785" s="0" t="s">
        <v>1343</v>
      </c>
      <c r="T3785" s="0" t="s">
        <v>772</v>
      </c>
      <c r="U3785" s="200" t="n">
        <v>4.57</v>
      </c>
      <c r="V3785" s="0" t="s">
        <v>3423</v>
      </c>
      <c r="W3785" s="0" t="s">
        <v>1345</v>
      </c>
      <c r="X3785" s="0" t="s">
        <v>1346</v>
      </c>
      <c r="Y3785" s="0" t="s">
        <v>893</v>
      </c>
      <c r="Z3785" s="0" t="s">
        <v>573</v>
      </c>
      <c r="AA3785" s="0" t="s">
        <v>3424</v>
      </c>
      <c r="AB3785" s="197" t="n">
        <v>37043.875</v>
      </c>
      <c r="AC3785" s="197" t="n">
        <v>37072.875</v>
      </c>
      <c r="AD3785" s="0" t="n">
        <f aca="false">(AC3785-AB3785+1)*SUM(P3785:Q3785)</f>
        <v>150000</v>
      </c>
    </row>
    <row r="3786" customFormat="false" ht="12.75" hidden="false" customHeight="false" outlineLevel="0" collapsed="false">
      <c r="A3786" s="191" t="str">
        <f aca="false">B3786&amp;" "&amp;C3786&amp;" "&amp;D3786</f>
        <v>US Natural Gas Financial</v>
      </c>
      <c r="B3786" s="191" t="str">
        <f aca="false">IF((LEFT(N3786,2)="US"),"US","")</f>
        <v>US</v>
      </c>
      <c r="C3786" s="191" t="str">
        <f aca="false">M3786</f>
        <v>Natural Gas</v>
      </c>
      <c r="D3786" s="191" t="str">
        <f aca="false">IF(ISNUMBER(FIND("Phy",N3786))=TRUE(),"Physical","Financial")</f>
        <v>Financial</v>
      </c>
      <c r="E3786" s="191" t="n">
        <f aca="false">IF(VLOOKUP(S3786,'DD-Lookup'!$J$6:$L$50,3,FALSE())="Monthly",(YEAR(AC3786)-YEAR(AB3786))*12+MONTH(AC3786)-MONTH(AB3786)+1,(AC3786-AB3786+1))</f>
        <v>30</v>
      </c>
      <c r="F3786" s="220" t="n">
        <f aca="false">E3786*SUM(P3786:Q3786)</f>
        <v>75000</v>
      </c>
      <c r="G3786" s="196" t="n">
        <v>1248791</v>
      </c>
      <c r="H3786" s="197" t="n">
        <v>37026.443587963</v>
      </c>
      <c r="I3786" s="0" t="s">
        <v>1470</v>
      </c>
      <c r="M3786" s="0" t="s">
        <v>927</v>
      </c>
      <c r="N3786" s="0" t="s">
        <v>1341</v>
      </c>
      <c r="O3786" s="0" t="s">
        <v>1342</v>
      </c>
      <c r="Q3786" s="198" t="n">
        <v>2500</v>
      </c>
      <c r="S3786" s="0" t="s">
        <v>1343</v>
      </c>
      <c r="T3786" s="0" t="s">
        <v>772</v>
      </c>
      <c r="U3786" s="200" t="n">
        <v>4.57</v>
      </c>
      <c r="V3786" s="0" t="s">
        <v>2951</v>
      </c>
      <c r="W3786" s="0" t="s">
        <v>1345</v>
      </c>
      <c r="X3786" s="0" t="s">
        <v>1346</v>
      </c>
      <c r="Y3786" s="0" t="s">
        <v>893</v>
      </c>
      <c r="Z3786" s="0" t="s">
        <v>573</v>
      </c>
      <c r="AA3786" s="0" t="s">
        <v>3425</v>
      </c>
      <c r="AB3786" s="197" t="n">
        <v>37043.875</v>
      </c>
      <c r="AC3786" s="197" t="n">
        <v>37072.875</v>
      </c>
      <c r="AD3786" s="0" t="n">
        <f aca="false">(AC3786-AB3786+1)*SUM(P3786:Q3786)</f>
        <v>75000</v>
      </c>
    </row>
    <row r="3787" customFormat="false" ht="12.75" hidden="false" customHeight="false" outlineLevel="0" collapsed="false">
      <c r="A3787" s="191" t="str">
        <f aca="false">B3787&amp;" "&amp;C3787&amp;" "&amp;D3787</f>
        <v> Metals Financial</v>
      </c>
      <c r="B3787" s="191" t="str">
        <f aca="false">IF((LEFT(N3787,2)="US"),"US","")</f>
        <v/>
      </c>
      <c r="C3787" s="191" t="str">
        <f aca="false">M3787</f>
        <v>Metals</v>
      </c>
      <c r="D3787" s="191" t="str">
        <f aca="false">IF(ISNUMBER(FIND("Phy",N3787))=TRUE(),"Physical","Financial")</f>
        <v>Financial</v>
      </c>
      <c r="E3787" s="191" t="n">
        <f aca="false">IF(VLOOKUP(S3787,'DD-Lookup'!$J$6:$L$50,3,FALSE())="Monthly",(YEAR(AC3787)-YEAR(AB3787))*12+MONTH(AC3787)-MONTH(AB3787)+1,(AC3787-AB3787+1))</f>
        <v>1</v>
      </c>
      <c r="F3787" s="220" t="n">
        <f aca="false">E3787*SUM(P3787:Q3787)</f>
        <v>20</v>
      </c>
      <c r="G3787" s="196" t="n">
        <v>1248790</v>
      </c>
      <c r="H3787" s="197" t="n">
        <v>37026.443587963</v>
      </c>
      <c r="I3787" s="0" t="s">
        <v>917</v>
      </c>
      <c r="M3787" s="0" t="s">
        <v>768</v>
      </c>
      <c r="N3787" s="0" t="s">
        <v>997</v>
      </c>
      <c r="O3787" s="0" t="s">
        <v>998</v>
      </c>
      <c r="P3787" s="198" t="n">
        <v>20</v>
      </c>
      <c r="S3787" s="0" t="s">
        <v>771</v>
      </c>
      <c r="T3787" s="0" t="s">
        <v>772</v>
      </c>
      <c r="U3787" s="200" t="n">
        <v>953</v>
      </c>
      <c r="V3787" s="0" t="s">
        <v>3063</v>
      </c>
      <c r="W3787" s="0" t="s">
        <v>910</v>
      </c>
      <c r="X3787" s="0" t="s">
        <v>775</v>
      </c>
      <c r="Y3787" s="0" t="s">
        <v>776</v>
      </c>
      <c r="Z3787" s="0" t="s">
        <v>777</v>
      </c>
      <c r="AA3787" s="0" t="n">
        <v>2130284</v>
      </c>
    </row>
    <row r="3788" customFormat="false" ht="12.75" hidden="false" customHeight="false" outlineLevel="0" collapsed="false">
      <c r="A3788" s="191" t="str">
        <f aca="false">B3788&amp;" "&amp;C3788&amp;" "&amp;D3788</f>
        <v> Natural Gas Physical</v>
      </c>
      <c r="B3788" s="191" t="str">
        <f aca="false">IF((LEFT(N3788,2)="US"),"US","")</f>
        <v/>
      </c>
      <c r="C3788" s="191" t="str">
        <f aca="false">M3788</f>
        <v>Natural Gas</v>
      </c>
      <c r="D3788" s="191" t="str">
        <f aca="false">IF(ISNUMBER(FIND("Phy",N3788))=TRUE(),"Physical","Financial")</f>
        <v>Physical</v>
      </c>
      <c r="E3788" s="191" t="n">
        <f aca="false">IF(VLOOKUP(S3788,'DD-Lookup'!$J$6:$L$50,3,FALSE())="Monthly",(YEAR(AC3788)-YEAR(AB3788))*12+MONTH(AC3788)-MONTH(AB3788)+1,(AC3788-AB3788+1))</f>
        <v>30</v>
      </c>
      <c r="F3788" s="220" t="n">
        <f aca="false">E3788*SUM(P3788:Q3788)</f>
        <v>150000</v>
      </c>
      <c r="G3788" s="196" t="n">
        <v>1248793</v>
      </c>
      <c r="H3788" s="197" t="n">
        <v>37026.4436574074</v>
      </c>
      <c r="I3788" s="0" t="s">
        <v>625</v>
      </c>
      <c r="M3788" s="0" t="s">
        <v>927</v>
      </c>
      <c r="N3788" s="0" t="s">
        <v>1719</v>
      </c>
      <c r="O3788" s="0" t="s">
        <v>2554</v>
      </c>
      <c r="Q3788" s="198" t="n">
        <v>5000</v>
      </c>
      <c r="S3788" s="0" t="s">
        <v>327</v>
      </c>
      <c r="T3788" s="0" t="s">
        <v>1721</v>
      </c>
      <c r="U3788" s="200" t="n">
        <v>6.235</v>
      </c>
      <c r="V3788" s="0" t="s">
        <v>3106</v>
      </c>
      <c r="W3788" s="0" t="s">
        <v>2317</v>
      </c>
      <c r="X3788" s="0" t="s">
        <v>1724</v>
      </c>
      <c r="Y3788" s="0" t="s">
        <v>1376</v>
      </c>
      <c r="Z3788" s="0" t="s">
        <v>646</v>
      </c>
      <c r="AA3788" s="0" t="n">
        <v>790710</v>
      </c>
      <c r="AB3788" s="197" t="n">
        <v>37043.875</v>
      </c>
      <c r="AC3788" s="197" t="n">
        <v>37072.875</v>
      </c>
    </row>
    <row r="3789" customFormat="false" ht="12.75" hidden="false" customHeight="false" outlineLevel="0" collapsed="false">
      <c r="A3789" s="191" t="str">
        <f aca="false">B3789&amp;" "&amp;C3789&amp;" "&amp;D3789</f>
        <v>US Natural Gas Financial</v>
      </c>
      <c r="B3789" s="191" t="str">
        <f aca="false">IF((LEFT(N3789,2)="US"),"US","")</f>
        <v>US</v>
      </c>
      <c r="C3789" s="191" t="str">
        <f aca="false">M3789</f>
        <v>Natural Gas</v>
      </c>
      <c r="D3789" s="191" t="str">
        <f aca="false">IF(ISNUMBER(FIND("Phy",N3789))=TRUE(),"Physical","Financial")</f>
        <v>Financial</v>
      </c>
      <c r="E3789" s="191" t="n">
        <f aca="false">IF(VLOOKUP(S3789,'DD-Lookup'!$J$6:$L$50,3,FALSE())="Monthly",(YEAR(AC3789)-YEAR(AB3789))*12+MONTH(AC3789)-MONTH(AB3789)+1,(AC3789-AB3789+1))</f>
        <v>30</v>
      </c>
      <c r="F3789" s="220" t="n">
        <f aca="false">E3789*SUM(P3789:Q3789)</f>
        <v>75000</v>
      </c>
      <c r="G3789" s="196" t="n">
        <v>1248795</v>
      </c>
      <c r="H3789" s="197" t="n">
        <v>37026.4436921296</v>
      </c>
      <c r="I3789" s="0" t="s">
        <v>1340</v>
      </c>
      <c r="M3789" s="0" t="s">
        <v>927</v>
      </c>
      <c r="N3789" s="0" t="s">
        <v>1341</v>
      </c>
      <c r="O3789" s="0" t="s">
        <v>1342</v>
      </c>
      <c r="Q3789" s="198" t="n">
        <v>2500</v>
      </c>
      <c r="S3789" s="0" t="s">
        <v>1343</v>
      </c>
      <c r="T3789" s="0" t="s">
        <v>772</v>
      </c>
      <c r="U3789" s="200" t="n">
        <v>4.57</v>
      </c>
      <c r="V3789" s="0" t="s">
        <v>2243</v>
      </c>
      <c r="W3789" s="0" t="s">
        <v>1345</v>
      </c>
      <c r="X3789" s="0" t="s">
        <v>1346</v>
      </c>
      <c r="Y3789" s="0" t="s">
        <v>893</v>
      </c>
      <c r="Z3789" s="0" t="s">
        <v>573</v>
      </c>
      <c r="AA3789" s="0" t="s">
        <v>3426</v>
      </c>
      <c r="AB3789" s="197" t="n">
        <v>37043.875</v>
      </c>
      <c r="AC3789" s="197" t="n">
        <v>37072.875</v>
      </c>
      <c r="AD3789" s="0" t="n">
        <f aca="false">(AC3789-AB3789+1)*SUM(P3789:Q3789)</f>
        <v>75000</v>
      </c>
    </row>
    <row r="3790" customFormat="false" ht="12.75" hidden="false" customHeight="false" outlineLevel="0" collapsed="false">
      <c r="A3790" s="191" t="str">
        <f aca="false">B3790&amp;" "&amp;C3790&amp;" "&amp;D3790</f>
        <v> Metals Financial</v>
      </c>
      <c r="B3790" s="191" t="str">
        <f aca="false">IF((LEFT(N3790,2)="US"),"US","")</f>
        <v/>
      </c>
      <c r="C3790" s="191" t="str">
        <f aca="false">M3790</f>
        <v>Metals</v>
      </c>
      <c r="D3790" s="191" t="str">
        <f aca="false">IF(ISNUMBER(FIND("Phy",N3790))=TRUE(),"Physical","Financial")</f>
        <v>Financial</v>
      </c>
      <c r="E3790" s="191" t="n">
        <f aca="false">IF(VLOOKUP(S3790,'DD-Lookup'!$J$6:$L$50,3,FALSE())="Monthly",(YEAR(AC3790)-YEAR(AB3790))*12+MONTH(AC3790)-MONTH(AB3790)+1,(AC3790-AB3790+1))</f>
        <v>1</v>
      </c>
      <c r="F3790" s="220" t="n">
        <f aca="false">E3790*SUM(P3790:Q3790)</f>
        <v>14</v>
      </c>
      <c r="G3790" s="196" t="n">
        <v>1248796</v>
      </c>
      <c r="H3790" s="197" t="n">
        <v>37026.4437037037</v>
      </c>
      <c r="I3790" s="0" t="s">
        <v>616</v>
      </c>
      <c r="M3790" s="0" t="s">
        <v>768</v>
      </c>
      <c r="N3790" s="0" t="s">
        <v>769</v>
      </c>
      <c r="O3790" s="0" t="s">
        <v>770</v>
      </c>
      <c r="Q3790" s="198" t="n">
        <v>14</v>
      </c>
      <c r="S3790" s="0" t="s">
        <v>771</v>
      </c>
      <c r="T3790" s="0" t="s">
        <v>772</v>
      </c>
      <c r="U3790" s="200" t="n">
        <v>1670</v>
      </c>
      <c r="V3790" s="0" t="s">
        <v>877</v>
      </c>
      <c r="W3790" s="0" t="s">
        <v>820</v>
      </c>
      <c r="X3790" s="0" t="s">
        <v>775</v>
      </c>
      <c r="Y3790" s="0" t="s">
        <v>776</v>
      </c>
      <c r="Z3790" s="0" t="s">
        <v>777</v>
      </c>
      <c r="AA3790" s="0" t="n">
        <v>2130288</v>
      </c>
    </row>
    <row r="3791" customFormat="false" ht="12.75" hidden="false" customHeight="false" outlineLevel="0" collapsed="false">
      <c r="A3791" s="191" t="str">
        <f aca="false">B3791&amp;" "&amp;C3791&amp;" "&amp;D3791</f>
        <v>US Natural Gas Physical</v>
      </c>
      <c r="B3791" s="191" t="str">
        <f aca="false">IF((LEFT(N3791,2)="US"),"US","")</f>
        <v>US</v>
      </c>
      <c r="C3791" s="191" t="str">
        <f aca="false">M3791</f>
        <v>Natural Gas</v>
      </c>
      <c r="D3791" s="191" t="str">
        <f aca="false">IF(ISNUMBER(FIND("Phy",N3791))=TRUE(),"Physical","Financial")</f>
        <v>Physical</v>
      </c>
      <c r="E3791" s="191" t="n">
        <f aca="false">IF(VLOOKUP(S3791,'DD-Lookup'!$J$6:$L$50,3,FALSE())="Monthly",(YEAR(AC3791)-YEAR(AB3791))*12+MONTH(AC3791)-MONTH(AB3791)+1,(AC3791-AB3791+1))</f>
        <v>30</v>
      </c>
      <c r="F3791" s="220" t="n">
        <f aca="false">E3791*SUM(P3791:Q3791)</f>
        <v>150000</v>
      </c>
      <c r="G3791" s="196" t="n">
        <v>1248797</v>
      </c>
      <c r="H3791" s="197" t="n">
        <v>37026.44375</v>
      </c>
      <c r="I3791" s="0" t="s">
        <v>1219</v>
      </c>
      <c r="M3791" s="0" t="s">
        <v>927</v>
      </c>
      <c r="N3791" s="0" t="s">
        <v>1371</v>
      </c>
      <c r="O3791" s="0" t="s">
        <v>3427</v>
      </c>
      <c r="Q3791" s="198" t="n">
        <v>5000</v>
      </c>
      <c r="S3791" s="0" t="s">
        <v>1343</v>
      </c>
      <c r="T3791" s="0" t="s">
        <v>772</v>
      </c>
      <c r="U3791" s="200" t="n">
        <v>4.975</v>
      </c>
      <c r="V3791" s="0" t="s">
        <v>2172</v>
      </c>
      <c r="W3791" s="0" t="s">
        <v>1635</v>
      </c>
      <c r="X3791" s="0" t="s">
        <v>1636</v>
      </c>
      <c r="Y3791" s="0" t="s">
        <v>1376</v>
      </c>
      <c r="Z3791" s="0" t="s">
        <v>573</v>
      </c>
      <c r="AA3791" s="0" t="s">
        <v>3428</v>
      </c>
      <c r="AB3791" s="197" t="n">
        <v>37043.875</v>
      </c>
      <c r="AC3791" s="197" t="n">
        <v>37072.875</v>
      </c>
    </row>
    <row r="3792" customFormat="false" ht="12.75" hidden="false" customHeight="false" outlineLevel="0" collapsed="false">
      <c r="A3792" s="191" t="str">
        <f aca="false">B3792&amp;" "&amp;C3792&amp;" "&amp;D3792</f>
        <v>US Natural Gas Financial</v>
      </c>
      <c r="B3792" s="191" t="str">
        <f aca="false">IF((LEFT(N3792,2)="US"),"US","")</f>
        <v>US</v>
      </c>
      <c r="C3792" s="191" t="str">
        <f aca="false">M3792</f>
        <v>Natural Gas</v>
      </c>
      <c r="D3792" s="191" t="str">
        <f aca="false">IF(ISNUMBER(FIND("Phy",N3792))=TRUE(),"Physical","Financial")</f>
        <v>Financial</v>
      </c>
      <c r="E3792" s="191" t="n">
        <f aca="false">IF(VLOOKUP(S3792,'DD-Lookup'!$J$6:$L$50,3,FALSE())="Monthly",(YEAR(AC3792)-YEAR(AB3792))*12+MONTH(AC3792)-MONTH(AB3792)+1,(AC3792-AB3792+1))</f>
        <v>30</v>
      </c>
      <c r="F3792" s="220" t="n">
        <f aca="false">E3792*SUM(P3792:Q3792)</f>
        <v>300000</v>
      </c>
      <c r="G3792" s="196" t="n">
        <v>1248799</v>
      </c>
      <c r="H3792" s="197" t="n">
        <v>37026.4437962963</v>
      </c>
      <c r="I3792" s="0" t="s">
        <v>1364</v>
      </c>
      <c r="M3792" s="0" t="s">
        <v>927</v>
      </c>
      <c r="N3792" s="0" t="s">
        <v>1341</v>
      </c>
      <c r="O3792" s="0" t="s">
        <v>1342</v>
      </c>
      <c r="Q3792" s="198" t="n">
        <v>10000</v>
      </c>
      <c r="S3792" s="0" t="s">
        <v>1343</v>
      </c>
      <c r="T3792" s="0" t="s">
        <v>772</v>
      </c>
      <c r="U3792" s="200" t="n">
        <v>4.575</v>
      </c>
      <c r="V3792" s="0" t="s">
        <v>1845</v>
      </c>
      <c r="W3792" s="0" t="s">
        <v>1345</v>
      </c>
      <c r="X3792" s="0" t="s">
        <v>1346</v>
      </c>
      <c r="Y3792" s="0" t="s">
        <v>893</v>
      </c>
      <c r="Z3792" s="0" t="s">
        <v>573</v>
      </c>
      <c r="AA3792" s="0" t="s">
        <v>3429</v>
      </c>
      <c r="AB3792" s="197" t="n">
        <v>37043.875</v>
      </c>
      <c r="AC3792" s="197" t="n">
        <v>37072.875</v>
      </c>
      <c r="AD3792" s="0" t="n">
        <f aca="false">(AC3792-AB3792+1)*SUM(P3792:Q3792)</f>
        <v>300000</v>
      </c>
    </row>
    <row r="3793" customFormat="false" ht="12.75" hidden="false" customHeight="false" outlineLevel="0" collapsed="false">
      <c r="A3793" s="191" t="str">
        <f aca="false">B3793&amp;" "&amp;C3793&amp;" "&amp;D3793</f>
        <v>US Natural Gas Financial</v>
      </c>
      <c r="B3793" s="191" t="str">
        <f aca="false">IF((LEFT(N3793,2)="US"),"US","")</f>
        <v>US</v>
      </c>
      <c r="C3793" s="191" t="str">
        <f aca="false">M3793</f>
        <v>Natural Gas</v>
      </c>
      <c r="D3793" s="191" t="str">
        <f aca="false">IF(ISNUMBER(FIND("Phy",N3793))=TRUE(),"Physical","Financial")</f>
        <v>Financial</v>
      </c>
      <c r="E3793" s="191" t="n">
        <f aca="false">IF(VLOOKUP(S3793,'DD-Lookup'!$J$6:$L$50,3,FALSE())="Monthly",(YEAR(AC3793)-YEAR(AB3793))*12+MONTH(AC3793)-MONTH(AB3793)+1,(AC3793-AB3793+1))</f>
        <v>153</v>
      </c>
      <c r="F3793" s="220" t="n">
        <f aca="false">E3793*SUM(P3793:Q3793)</f>
        <v>765000</v>
      </c>
      <c r="G3793" s="196" t="n">
        <v>1248800</v>
      </c>
      <c r="H3793" s="197" t="n">
        <v>37026.4438194444</v>
      </c>
      <c r="I3793" s="0" t="s">
        <v>2154</v>
      </c>
      <c r="M3793" s="0" t="s">
        <v>927</v>
      </c>
      <c r="N3793" s="0" t="s">
        <v>1341</v>
      </c>
      <c r="O3793" s="0" t="s">
        <v>1526</v>
      </c>
      <c r="Q3793" s="198" t="n">
        <v>5000</v>
      </c>
      <c r="S3793" s="0" t="s">
        <v>1343</v>
      </c>
      <c r="T3793" s="0" t="s">
        <v>772</v>
      </c>
      <c r="U3793" s="200" t="n">
        <v>4.68</v>
      </c>
      <c r="V3793" s="0" t="s">
        <v>2155</v>
      </c>
      <c r="W3793" s="0" t="s">
        <v>1345</v>
      </c>
      <c r="X3793" s="0" t="s">
        <v>1346</v>
      </c>
      <c r="Y3793" s="0" t="s">
        <v>893</v>
      </c>
      <c r="Z3793" s="0" t="s">
        <v>573</v>
      </c>
      <c r="AA3793" s="0" t="s">
        <v>3430</v>
      </c>
      <c r="AB3793" s="197" t="n">
        <v>37043</v>
      </c>
      <c r="AC3793" s="197" t="n">
        <v>37195</v>
      </c>
      <c r="AD3793" s="0" t="n">
        <f aca="false">(AC3793-AB3793+1)*SUM(P3793:Q3793)</f>
        <v>765000</v>
      </c>
    </row>
    <row r="3794" customFormat="false" ht="12.75" hidden="false" customHeight="false" outlineLevel="0" collapsed="false">
      <c r="A3794" s="191" t="str">
        <f aca="false">B3794&amp;" "&amp;C3794&amp;" "&amp;D3794</f>
        <v>US Natural Gas Financial</v>
      </c>
      <c r="B3794" s="191" t="str">
        <f aca="false">IF((LEFT(N3794,2)="US"),"US","")</f>
        <v>US</v>
      </c>
      <c r="C3794" s="191" t="str">
        <f aca="false">M3794</f>
        <v>Natural Gas</v>
      </c>
      <c r="D3794" s="191" t="str">
        <f aca="false">IF(ISNUMBER(FIND("Phy",N3794))=TRUE(),"Physical","Financial")</f>
        <v>Financial</v>
      </c>
      <c r="E3794" s="191" t="n">
        <f aca="false">IF(VLOOKUP(S3794,'DD-Lookup'!$J$6:$L$50,3,FALSE())="Monthly",(YEAR(AC3794)-YEAR(AB3794))*12+MONTH(AC3794)-MONTH(AB3794)+1,(AC3794-AB3794+1))</f>
        <v>16</v>
      </c>
      <c r="F3794" s="220" t="n">
        <f aca="false">E3794*SUM(P3794:Q3794)</f>
        <v>80000</v>
      </c>
      <c r="G3794" s="196" t="n">
        <v>1248801</v>
      </c>
      <c r="H3794" s="197" t="n">
        <v>37026.4438194444</v>
      </c>
      <c r="I3794" s="0" t="s">
        <v>1383</v>
      </c>
      <c r="M3794" s="0" t="s">
        <v>927</v>
      </c>
      <c r="N3794" s="0" t="s">
        <v>1341</v>
      </c>
      <c r="O3794" s="0" t="s">
        <v>3431</v>
      </c>
      <c r="Q3794" s="198" t="n">
        <v>5000</v>
      </c>
      <c r="S3794" s="0" t="s">
        <v>1343</v>
      </c>
      <c r="T3794" s="0" t="s">
        <v>772</v>
      </c>
      <c r="U3794" s="200" t="n">
        <v>3.51</v>
      </c>
      <c r="V3794" s="0" t="s">
        <v>1991</v>
      </c>
      <c r="W3794" s="0" t="s">
        <v>1752</v>
      </c>
      <c r="X3794" s="0" t="s">
        <v>3432</v>
      </c>
      <c r="Y3794" s="0" t="s">
        <v>893</v>
      </c>
      <c r="Z3794" s="0" t="s">
        <v>573</v>
      </c>
      <c r="AA3794" s="0" t="s">
        <v>3433</v>
      </c>
      <c r="AB3794" s="197" t="n">
        <v>37027.875</v>
      </c>
      <c r="AC3794" s="197" t="n">
        <v>37042.875</v>
      </c>
      <c r="AD3794" s="0" t="n">
        <f aca="false">(AC3794-AB3794+1)*SUM(P3794:Q3794)</f>
        <v>80000</v>
      </c>
    </row>
    <row r="3795" customFormat="false" ht="12.75" hidden="false" customHeight="false" outlineLevel="0" collapsed="false">
      <c r="A3795" s="191" t="str">
        <f aca="false">B3795&amp;" "&amp;C3795&amp;" "&amp;D3795</f>
        <v>US Natural Gas Financial</v>
      </c>
      <c r="B3795" s="191" t="str">
        <f aca="false">IF((LEFT(N3795,2)="US"),"US","")</f>
        <v>US</v>
      </c>
      <c r="C3795" s="191" t="str">
        <f aca="false">M3795</f>
        <v>Natural Gas</v>
      </c>
      <c r="D3795" s="191" t="str">
        <f aca="false">IF(ISNUMBER(FIND("Phy",N3795))=TRUE(),"Physical","Financial")</f>
        <v>Financial</v>
      </c>
      <c r="E3795" s="191" t="n">
        <f aca="false">IF(VLOOKUP(S3795,'DD-Lookup'!$J$6:$L$50,3,FALSE())="Monthly",(YEAR(AC3795)-YEAR(AB3795))*12+MONTH(AC3795)-MONTH(AB3795)+1,(AC3795-AB3795+1))</f>
        <v>16</v>
      </c>
      <c r="F3795" s="220" t="n">
        <f aca="false">E3795*SUM(P3795:Q3795)</f>
        <v>400000</v>
      </c>
      <c r="G3795" s="196" t="n">
        <v>1248802</v>
      </c>
      <c r="H3795" s="197" t="n">
        <v>37026.4438425926</v>
      </c>
      <c r="I3795" s="0" t="s">
        <v>1383</v>
      </c>
      <c r="M3795" s="0" t="s">
        <v>927</v>
      </c>
      <c r="N3795" s="0" t="s">
        <v>1341</v>
      </c>
      <c r="O3795" s="0" t="s">
        <v>3434</v>
      </c>
      <c r="Q3795" s="198" t="n">
        <v>25000</v>
      </c>
      <c r="S3795" s="0" t="s">
        <v>1343</v>
      </c>
      <c r="T3795" s="0" t="s">
        <v>772</v>
      </c>
      <c r="U3795" s="200" t="n">
        <v>4.555</v>
      </c>
      <c r="V3795" s="0" t="s">
        <v>2974</v>
      </c>
      <c r="W3795" s="0" t="s">
        <v>1915</v>
      </c>
      <c r="X3795" s="0" t="s">
        <v>1916</v>
      </c>
      <c r="Y3795" s="0" t="s">
        <v>893</v>
      </c>
      <c r="Z3795" s="0" t="s">
        <v>573</v>
      </c>
      <c r="AA3795" s="0" t="s">
        <v>3435</v>
      </c>
      <c r="AB3795" s="197" t="n">
        <v>37027.875</v>
      </c>
      <c r="AC3795" s="197" t="n">
        <v>37042.875</v>
      </c>
      <c r="AD3795" s="0" t="n">
        <f aca="false">(AC3795-AB3795+1)*SUM(P3795:Q3795)</f>
        <v>400000</v>
      </c>
    </row>
    <row r="3796" customFormat="false" ht="12.75" hidden="false" customHeight="false" outlineLevel="0" collapsed="false">
      <c r="A3796" s="191" t="str">
        <f aca="false">B3796&amp;" "&amp;C3796&amp;" "&amp;D3796</f>
        <v>US Natural Gas Financial</v>
      </c>
      <c r="B3796" s="191" t="str">
        <f aca="false">IF((LEFT(N3796,2)="US"),"US","")</f>
        <v>US</v>
      </c>
      <c r="C3796" s="191" t="str">
        <f aca="false">M3796</f>
        <v>Natural Gas</v>
      </c>
      <c r="D3796" s="191" t="str">
        <f aca="false">IF(ISNUMBER(FIND("Phy",N3796))=TRUE(),"Physical","Financial")</f>
        <v>Financial</v>
      </c>
      <c r="E3796" s="191" t="n">
        <f aca="false">IF(VLOOKUP(S3796,'DD-Lookup'!$J$6:$L$50,3,FALSE())="Monthly",(YEAR(AC3796)-YEAR(AB3796))*12+MONTH(AC3796)-MONTH(AB3796)+1,(AC3796-AB3796+1))</f>
        <v>153</v>
      </c>
      <c r="F3796" s="220" t="n">
        <f aca="false">E3796*SUM(P3796:Q3796)</f>
        <v>765000</v>
      </c>
      <c r="G3796" s="196" t="n">
        <v>1248803</v>
      </c>
      <c r="H3796" s="197" t="n">
        <v>37026.4438773148</v>
      </c>
      <c r="I3796" s="0" t="s">
        <v>1340</v>
      </c>
      <c r="M3796" s="0" t="s">
        <v>927</v>
      </c>
      <c r="N3796" s="0" t="s">
        <v>1341</v>
      </c>
      <c r="O3796" s="0" t="s">
        <v>1526</v>
      </c>
      <c r="P3796" s="198" t="n">
        <v>5000</v>
      </c>
      <c r="S3796" s="0" t="s">
        <v>1343</v>
      </c>
      <c r="T3796" s="0" t="s">
        <v>772</v>
      </c>
      <c r="U3796" s="200" t="n">
        <v>4.665</v>
      </c>
      <c r="V3796" s="0" t="s">
        <v>2246</v>
      </c>
      <c r="W3796" s="0" t="s">
        <v>1345</v>
      </c>
      <c r="X3796" s="0" t="s">
        <v>1346</v>
      </c>
      <c r="Y3796" s="0" t="s">
        <v>893</v>
      </c>
      <c r="Z3796" s="0" t="s">
        <v>573</v>
      </c>
      <c r="AA3796" s="0" t="s">
        <v>3436</v>
      </c>
      <c r="AB3796" s="197" t="n">
        <v>37043</v>
      </c>
      <c r="AC3796" s="197" t="n">
        <v>37195</v>
      </c>
      <c r="AD3796" s="0" t="n">
        <f aca="false">(AC3796-AB3796+1)*SUM(P3796:Q3796)</f>
        <v>765000</v>
      </c>
    </row>
    <row r="3797" customFormat="false" ht="12.75" hidden="false" customHeight="false" outlineLevel="0" collapsed="false">
      <c r="A3797" s="191" t="str">
        <f aca="false">B3797&amp;" "&amp;C3797&amp;" "&amp;D3797</f>
        <v>US Natural Gas Financial</v>
      </c>
      <c r="B3797" s="191" t="str">
        <f aca="false">IF((LEFT(N3797,2)="US"),"US","")</f>
        <v>US</v>
      </c>
      <c r="C3797" s="191" t="str">
        <f aca="false">M3797</f>
        <v>Natural Gas</v>
      </c>
      <c r="D3797" s="191" t="str">
        <f aca="false">IF(ISNUMBER(FIND("Phy",N3797))=TRUE(),"Physical","Financial")</f>
        <v>Financial</v>
      </c>
      <c r="E3797" s="191" t="n">
        <f aca="false">IF(VLOOKUP(S3797,'DD-Lookup'!$J$6:$L$50,3,FALSE())="Monthly",(YEAR(AC3797)-YEAR(AB3797))*12+MONTH(AC3797)-MONTH(AB3797)+1,(AC3797-AB3797+1))</f>
        <v>30</v>
      </c>
      <c r="F3797" s="220" t="n">
        <f aca="false">E3797*SUM(P3797:Q3797)</f>
        <v>450000</v>
      </c>
      <c r="G3797" s="196" t="n">
        <v>1248805</v>
      </c>
      <c r="H3797" s="197" t="n">
        <v>37026.443912037</v>
      </c>
      <c r="I3797" s="0" t="s">
        <v>1257</v>
      </c>
      <c r="M3797" s="0" t="s">
        <v>927</v>
      </c>
      <c r="N3797" s="0" t="s">
        <v>1341</v>
      </c>
      <c r="O3797" s="0" t="s">
        <v>1342</v>
      </c>
      <c r="Q3797" s="198" t="n">
        <v>15000</v>
      </c>
      <c r="S3797" s="0" t="s">
        <v>1343</v>
      </c>
      <c r="T3797" s="0" t="s">
        <v>772</v>
      </c>
      <c r="U3797" s="200" t="n">
        <v>4.58</v>
      </c>
      <c r="V3797" s="0" t="s">
        <v>2581</v>
      </c>
      <c r="W3797" s="0" t="s">
        <v>1345</v>
      </c>
      <c r="X3797" s="0" t="s">
        <v>1346</v>
      </c>
      <c r="Y3797" s="0" t="s">
        <v>893</v>
      </c>
      <c r="Z3797" s="0" t="s">
        <v>573</v>
      </c>
      <c r="AA3797" s="0" t="s">
        <v>3437</v>
      </c>
      <c r="AB3797" s="197" t="n">
        <v>37043.875</v>
      </c>
      <c r="AC3797" s="197" t="n">
        <v>37072.875</v>
      </c>
      <c r="AD3797" s="0" t="n">
        <f aca="false">(AC3797-AB3797+1)*SUM(P3797:Q3797)</f>
        <v>450000</v>
      </c>
    </row>
    <row r="3798" customFormat="false" ht="12.75" hidden="false" customHeight="false" outlineLevel="0" collapsed="false">
      <c r="A3798" s="191" t="str">
        <f aca="false">B3798&amp;" "&amp;C3798&amp;" "&amp;D3798</f>
        <v>US Natural Gas Financial</v>
      </c>
      <c r="B3798" s="191" t="str">
        <f aca="false">IF((LEFT(N3798,2)="US"),"US","")</f>
        <v>US</v>
      </c>
      <c r="C3798" s="191" t="str">
        <f aca="false">M3798</f>
        <v>Natural Gas</v>
      </c>
      <c r="D3798" s="191" t="str">
        <f aca="false">IF(ISNUMBER(FIND("Phy",N3798))=TRUE(),"Physical","Financial")</f>
        <v>Financial</v>
      </c>
      <c r="E3798" s="191" t="n">
        <f aca="false">IF(VLOOKUP(S3798,'DD-Lookup'!$J$6:$L$50,3,FALSE())="Monthly",(YEAR(AC3798)-YEAR(AB3798))*12+MONTH(AC3798)-MONTH(AB3798)+1,(AC3798-AB3798+1))</f>
        <v>30</v>
      </c>
      <c r="F3798" s="220" t="n">
        <f aca="false">E3798*SUM(P3798:Q3798)</f>
        <v>150000</v>
      </c>
      <c r="G3798" s="196" t="n">
        <v>1248806</v>
      </c>
      <c r="H3798" s="197" t="n">
        <v>37026.4439814815</v>
      </c>
      <c r="I3798" s="0" t="s">
        <v>1383</v>
      </c>
      <c r="M3798" s="0" t="s">
        <v>927</v>
      </c>
      <c r="N3798" s="0" t="s">
        <v>1341</v>
      </c>
      <c r="O3798" s="0" t="s">
        <v>1342</v>
      </c>
      <c r="P3798" s="198" t="n">
        <v>5000</v>
      </c>
      <c r="S3798" s="0" t="s">
        <v>1343</v>
      </c>
      <c r="T3798" s="0" t="s">
        <v>772</v>
      </c>
      <c r="U3798" s="200" t="n">
        <v>4.575</v>
      </c>
      <c r="V3798" s="0" t="s">
        <v>1545</v>
      </c>
      <c r="W3798" s="0" t="s">
        <v>1345</v>
      </c>
      <c r="X3798" s="0" t="s">
        <v>1346</v>
      </c>
      <c r="Y3798" s="0" t="s">
        <v>893</v>
      </c>
      <c r="Z3798" s="0" t="s">
        <v>573</v>
      </c>
      <c r="AA3798" s="0" t="s">
        <v>3438</v>
      </c>
      <c r="AB3798" s="197" t="n">
        <v>37043.875</v>
      </c>
      <c r="AC3798" s="197" t="n">
        <v>37072.875</v>
      </c>
      <c r="AD3798" s="0" t="n">
        <f aca="false">(AC3798-AB3798+1)*SUM(P3798:Q3798)</f>
        <v>150000</v>
      </c>
    </row>
    <row r="3799" customFormat="false" ht="12.75" hidden="false" customHeight="false" outlineLevel="0" collapsed="false">
      <c r="A3799" s="191" t="str">
        <f aca="false">B3799&amp;" "&amp;C3799&amp;" "&amp;D3799</f>
        <v>US Natural Gas Financial</v>
      </c>
      <c r="B3799" s="191" t="str">
        <f aca="false">IF((LEFT(N3799,2)="US"),"US","")</f>
        <v>US</v>
      </c>
      <c r="C3799" s="191" t="str">
        <f aca="false">M3799</f>
        <v>Natural Gas</v>
      </c>
      <c r="D3799" s="191" t="str">
        <f aca="false">IF(ISNUMBER(FIND("Phy",N3799))=TRUE(),"Physical","Financial")</f>
        <v>Financial</v>
      </c>
      <c r="E3799" s="191" t="n">
        <f aca="false">IF(VLOOKUP(S3799,'DD-Lookup'!$J$6:$L$50,3,FALSE())="Monthly",(YEAR(AC3799)-YEAR(AB3799))*12+MONTH(AC3799)-MONTH(AB3799)+1,(AC3799-AB3799+1))</f>
        <v>30</v>
      </c>
      <c r="F3799" s="220" t="n">
        <f aca="false">E3799*SUM(P3799:Q3799)</f>
        <v>900000</v>
      </c>
      <c r="G3799" s="196" t="n">
        <v>1248807</v>
      </c>
      <c r="H3799" s="197" t="n">
        <v>37026.4440046296</v>
      </c>
      <c r="I3799" s="0" t="s">
        <v>609</v>
      </c>
      <c r="M3799" s="0" t="s">
        <v>927</v>
      </c>
      <c r="N3799" s="0" t="s">
        <v>1399</v>
      </c>
      <c r="O3799" s="0" t="s">
        <v>3439</v>
      </c>
      <c r="P3799" s="198" t="n">
        <v>30000</v>
      </c>
      <c r="S3799" s="0" t="s">
        <v>1343</v>
      </c>
      <c r="T3799" s="0" t="s">
        <v>772</v>
      </c>
      <c r="U3799" s="200" t="n">
        <v>-0.0125</v>
      </c>
      <c r="V3799" s="0" t="s">
        <v>2104</v>
      </c>
      <c r="W3799" s="0" t="s">
        <v>2024</v>
      </c>
      <c r="X3799" s="0" t="s">
        <v>2025</v>
      </c>
      <c r="Y3799" s="0" t="s">
        <v>893</v>
      </c>
      <c r="Z3799" s="0" t="s">
        <v>573</v>
      </c>
      <c r="AA3799" s="0" t="s">
        <v>3440</v>
      </c>
      <c r="AB3799" s="197" t="n">
        <v>37043.875</v>
      </c>
      <c r="AC3799" s="197" t="n">
        <v>37072.875</v>
      </c>
      <c r="AD3799" s="0" t="n">
        <f aca="false">(AC3799-AB3799+1)*SUM(P3799:Q3799)</f>
        <v>900000</v>
      </c>
    </row>
    <row r="3800" customFormat="false" ht="12.75" hidden="false" customHeight="false" outlineLevel="0" collapsed="false">
      <c r="A3800" s="191" t="str">
        <f aca="false">B3800&amp;" "&amp;C3800&amp;" "&amp;D3800</f>
        <v> Metals Financial</v>
      </c>
      <c r="B3800" s="191" t="str">
        <f aca="false">IF((LEFT(N3800,2)="US"),"US","")</f>
        <v/>
      </c>
      <c r="C3800" s="191" t="str">
        <f aca="false">M3800</f>
        <v>Metals</v>
      </c>
      <c r="D3800" s="191" t="str">
        <f aca="false">IF(ISNUMBER(FIND("Phy",N3800))=TRUE(),"Physical","Financial")</f>
        <v>Financial</v>
      </c>
      <c r="E3800" s="191" t="n">
        <f aca="false">IF(VLOOKUP(S3800,'DD-Lookup'!$J$6:$L$50,3,FALSE())="Monthly",(YEAR(AC3800)-YEAR(AB3800))*12+MONTH(AC3800)-MONTH(AB3800)+1,(AC3800-AB3800+1))</f>
        <v>1</v>
      </c>
      <c r="F3800" s="220" t="n">
        <f aca="false">E3800*SUM(P3800:Q3800)</f>
        <v>10</v>
      </c>
      <c r="G3800" s="196" t="n">
        <v>1248808</v>
      </c>
      <c r="H3800" s="197" t="n">
        <v>37026.4440277778</v>
      </c>
      <c r="I3800" s="0" t="s">
        <v>982</v>
      </c>
      <c r="M3800" s="0" t="s">
        <v>768</v>
      </c>
      <c r="N3800" s="0" t="s">
        <v>870</v>
      </c>
      <c r="O3800" s="0" t="s">
        <v>871</v>
      </c>
      <c r="Q3800" s="198" t="n">
        <v>10</v>
      </c>
      <c r="S3800" s="0" t="s">
        <v>771</v>
      </c>
      <c r="T3800" s="0" t="s">
        <v>772</v>
      </c>
      <c r="U3800" s="200" t="n">
        <v>1509</v>
      </c>
      <c r="V3800" s="0" t="s">
        <v>983</v>
      </c>
      <c r="W3800" s="0" t="s">
        <v>820</v>
      </c>
      <c r="X3800" s="0" t="s">
        <v>775</v>
      </c>
      <c r="Y3800" s="0" t="s">
        <v>776</v>
      </c>
      <c r="Z3800" s="0" t="s">
        <v>777</v>
      </c>
      <c r="AA3800" s="0" t="n">
        <v>2130292</v>
      </c>
    </row>
    <row r="3801" customFormat="false" ht="12.75" hidden="false" customHeight="false" outlineLevel="0" collapsed="false">
      <c r="A3801" s="191" t="str">
        <f aca="false">B3801&amp;" "&amp;C3801&amp;" "&amp;D3801</f>
        <v>US Natural Gas Financial</v>
      </c>
      <c r="B3801" s="191" t="str">
        <f aca="false">IF((LEFT(N3801,2)="US"),"US","")</f>
        <v>US</v>
      </c>
      <c r="C3801" s="191" t="str">
        <f aca="false">M3801</f>
        <v>Natural Gas</v>
      </c>
      <c r="D3801" s="191" t="str">
        <f aca="false">IF(ISNUMBER(FIND("Phy",N3801))=TRUE(),"Physical","Financial")</f>
        <v>Financial</v>
      </c>
      <c r="E3801" s="191" t="n">
        <f aca="false">IF(VLOOKUP(S3801,'DD-Lookup'!$J$6:$L$50,3,FALSE())="Monthly",(YEAR(AC3801)-YEAR(AB3801))*12+MONTH(AC3801)-MONTH(AB3801)+1,(AC3801-AB3801+1))</f>
        <v>30</v>
      </c>
      <c r="F3801" s="220" t="n">
        <f aca="false">E3801*SUM(P3801:Q3801)</f>
        <v>3000</v>
      </c>
      <c r="G3801" s="196" t="n">
        <v>1248809</v>
      </c>
      <c r="H3801" s="197" t="n">
        <v>37026.4440740741</v>
      </c>
      <c r="I3801" s="0" t="s">
        <v>1420</v>
      </c>
      <c r="M3801" s="0" t="s">
        <v>927</v>
      </c>
      <c r="N3801" s="0" t="s">
        <v>2331</v>
      </c>
      <c r="O3801" s="0" t="s">
        <v>2332</v>
      </c>
      <c r="Q3801" s="198" t="n">
        <v>100</v>
      </c>
      <c r="S3801" s="0" t="s">
        <v>2060</v>
      </c>
      <c r="T3801" s="0" t="s">
        <v>772</v>
      </c>
      <c r="U3801" s="200" t="n">
        <v>0.0575</v>
      </c>
      <c r="V3801" s="0" t="s">
        <v>1421</v>
      </c>
      <c r="W3801" s="0" t="s">
        <v>2061</v>
      </c>
      <c r="X3801" s="0" t="s">
        <v>2062</v>
      </c>
      <c r="Y3801" s="0" t="s">
        <v>893</v>
      </c>
      <c r="Z3801" s="0" t="s">
        <v>573</v>
      </c>
      <c r="AA3801" s="0" t="s">
        <v>3441</v>
      </c>
      <c r="AB3801" s="197" t="n">
        <v>37043</v>
      </c>
      <c r="AC3801" s="197" t="n">
        <v>37072</v>
      </c>
      <c r="AD3801" s="0" t="n">
        <f aca="false">(AC3801-AB3801+1)*SUM(P3801:Q3801)</f>
        <v>3000</v>
      </c>
    </row>
    <row r="3802" customFormat="false" ht="12.75" hidden="false" customHeight="false" outlineLevel="0" collapsed="false">
      <c r="A3802" s="191" t="str">
        <f aca="false">B3802&amp;" "&amp;C3802&amp;" "&amp;D3802</f>
        <v>US Natural Gas Financial</v>
      </c>
      <c r="B3802" s="191" t="str">
        <f aca="false">IF((LEFT(N3802,2)="US"),"US","")</f>
        <v>US</v>
      </c>
      <c r="C3802" s="191" t="str">
        <f aca="false">M3802</f>
        <v>Natural Gas</v>
      </c>
      <c r="D3802" s="191" t="str">
        <f aca="false">IF(ISNUMBER(FIND("Phy",N3802))=TRUE(),"Physical","Financial")</f>
        <v>Financial</v>
      </c>
      <c r="E3802" s="191" t="n">
        <f aca="false">IF(VLOOKUP(S3802,'DD-Lookup'!$J$6:$L$50,3,FALSE())="Monthly",(YEAR(AC3802)-YEAR(AB3802))*12+MONTH(AC3802)-MONTH(AB3802)+1,(AC3802-AB3802+1))</f>
        <v>30</v>
      </c>
      <c r="F3802" s="220" t="n">
        <f aca="false">E3802*SUM(P3802:Q3802)</f>
        <v>75000</v>
      </c>
      <c r="G3802" s="196" t="n">
        <v>1248812</v>
      </c>
      <c r="H3802" s="197" t="n">
        <v>37026.4441435185</v>
      </c>
      <c r="I3802" s="0" t="s">
        <v>1340</v>
      </c>
      <c r="M3802" s="0" t="s">
        <v>927</v>
      </c>
      <c r="N3802" s="0" t="s">
        <v>1341</v>
      </c>
      <c r="O3802" s="0" t="s">
        <v>1342</v>
      </c>
      <c r="P3802" s="198" t="n">
        <v>2500</v>
      </c>
      <c r="S3802" s="0" t="s">
        <v>1343</v>
      </c>
      <c r="T3802" s="0" t="s">
        <v>772</v>
      </c>
      <c r="U3802" s="200" t="n">
        <v>4.57</v>
      </c>
      <c r="V3802" s="0" t="s">
        <v>2243</v>
      </c>
      <c r="W3802" s="0" t="s">
        <v>1345</v>
      </c>
      <c r="X3802" s="0" t="s">
        <v>1346</v>
      </c>
      <c r="Y3802" s="0" t="s">
        <v>893</v>
      </c>
      <c r="Z3802" s="0" t="s">
        <v>573</v>
      </c>
      <c r="AA3802" s="0" t="s">
        <v>3442</v>
      </c>
      <c r="AB3802" s="197" t="n">
        <v>37043.875</v>
      </c>
      <c r="AC3802" s="197" t="n">
        <v>37072.875</v>
      </c>
      <c r="AD3802" s="0" t="n">
        <f aca="false">(AC3802-AB3802+1)*SUM(P3802:Q3802)</f>
        <v>75000</v>
      </c>
    </row>
    <row r="3803" customFormat="false" ht="12.75" hidden="false" customHeight="false" outlineLevel="0" collapsed="false">
      <c r="A3803" s="191" t="str">
        <f aca="false">B3803&amp;" "&amp;C3803&amp;" "&amp;D3803</f>
        <v>US Natural Gas Financial</v>
      </c>
      <c r="B3803" s="191" t="str">
        <f aca="false">IF((LEFT(N3803,2)="US"),"US","")</f>
        <v>US</v>
      </c>
      <c r="C3803" s="191" t="str">
        <f aca="false">M3803</f>
        <v>Natural Gas</v>
      </c>
      <c r="D3803" s="191" t="str">
        <f aca="false">IF(ISNUMBER(FIND("Phy",N3803))=TRUE(),"Physical","Financial")</f>
        <v>Financial</v>
      </c>
      <c r="E3803" s="191" t="n">
        <f aca="false">IF(VLOOKUP(S3803,'DD-Lookup'!$J$6:$L$50,3,FALSE())="Monthly",(YEAR(AC3803)-YEAR(AB3803))*12+MONTH(AC3803)-MONTH(AB3803)+1,(AC3803-AB3803+1))</f>
        <v>31</v>
      </c>
      <c r="F3803" s="220" t="n">
        <f aca="false">E3803*SUM(P3803:Q3803)</f>
        <v>930000</v>
      </c>
      <c r="G3803" s="196" t="n">
        <v>1248813</v>
      </c>
      <c r="H3803" s="197" t="n">
        <v>37026.444224537</v>
      </c>
      <c r="I3803" s="0" t="s">
        <v>1569</v>
      </c>
      <c r="M3803" s="0" t="s">
        <v>927</v>
      </c>
      <c r="N3803" s="0" t="s">
        <v>1399</v>
      </c>
      <c r="O3803" s="0" t="s">
        <v>1497</v>
      </c>
      <c r="Q3803" s="198" t="n">
        <v>30000</v>
      </c>
      <c r="S3803" s="0" t="s">
        <v>1343</v>
      </c>
      <c r="T3803" s="0" t="s">
        <v>772</v>
      </c>
      <c r="U3803" s="200" t="n">
        <v>0.5725</v>
      </c>
      <c r="V3803" s="0" t="s">
        <v>2436</v>
      </c>
      <c r="W3803" s="0" t="s">
        <v>1402</v>
      </c>
      <c r="X3803" s="0" t="s">
        <v>1403</v>
      </c>
      <c r="Y3803" s="0" t="s">
        <v>893</v>
      </c>
      <c r="Z3803" s="0" t="s">
        <v>573</v>
      </c>
      <c r="AA3803" s="0" t="s">
        <v>3443</v>
      </c>
      <c r="AB3803" s="197" t="n">
        <v>37073.875</v>
      </c>
      <c r="AC3803" s="197" t="n">
        <v>37103.875</v>
      </c>
      <c r="AD3803" s="0" t="n">
        <f aca="false">(AC3803-AB3803+1)*SUM(P3803:Q3803)</f>
        <v>930000</v>
      </c>
    </row>
    <row r="3804" customFormat="false" ht="12.75" hidden="false" customHeight="false" outlineLevel="0" collapsed="false">
      <c r="A3804" s="191" t="str">
        <f aca="false">B3804&amp;" "&amp;C3804&amp;" "&amp;D3804</f>
        <v>US Natural Gas Financial</v>
      </c>
      <c r="B3804" s="191" t="str">
        <f aca="false">IF((LEFT(N3804,2)="US"),"US","")</f>
        <v>US</v>
      </c>
      <c r="C3804" s="191" t="str">
        <f aca="false">M3804</f>
        <v>Natural Gas</v>
      </c>
      <c r="D3804" s="191" t="str">
        <f aca="false">IF(ISNUMBER(FIND("Phy",N3804))=TRUE(),"Physical","Financial")</f>
        <v>Financial</v>
      </c>
      <c r="E3804" s="191" t="n">
        <f aca="false">IF(VLOOKUP(S3804,'DD-Lookup'!$J$6:$L$50,3,FALSE())="Monthly",(YEAR(AC3804)-YEAR(AB3804))*12+MONTH(AC3804)-MONTH(AB3804)+1,(AC3804-AB3804+1))</f>
        <v>16</v>
      </c>
      <c r="F3804" s="220" t="n">
        <f aca="false">E3804*SUM(P3804:Q3804)</f>
        <v>240000</v>
      </c>
      <c r="G3804" s="196" t="n">
        <v>1248814</v>
      </c>
      <c r="H3804" s="197" t="n">
        <v>37026.4442361111</v>
      </c>
      <c r="I3804" s="0" t="s">
        <v>2040</v>
      </c>
      <c r="M3804" s="0" t="s">
        <v>927</v>
      </c>
      <c r="N3804" s="0" t="s">
        <v>1341</v>
      </c>
      <c r="O3804" s="0" t="s">
        <v>1518</v>
      </c>
      <c r="P3804" s="198" t="n">
        <v>15000</v>
      </c>
      <c r="S3804" s="0" t="s">
        <v>1343</v>
      </c>
      <c r="T3804" s="0" t="s">
        <v>772</v>
      </c>
      <c r="U3804" s="200" t="n">
        <v>4.515</v>
      </c>
      <c r="V3804" s="0" t="s">
        <v>2041</v>
      </c>
      <c r="W3804" s="0" t="s">
        <v>1520</v>
      </c>
      <c r="X3804" s="0" t="s">
        <v>1521</v>
      </c>
      <c r="Y3804" s="0" t="s">
        <v>893</v>
      </c>
      <c r="Z3804" s="0" t="s">
        <v>573</v>
      </c>
      <c r="AA3804" s="0" t="s">
        <v>3444</v>
      </c>
      <c r="AB3804" s="197" t="n">
        <v>37027.875</v>
      </c>
      <c r="AC3804" s="197" t="n">
        <v>37042.875</v>
      </c>
      <c r="AD3804" s="0" t="n">
        <f aca="false">(AC3804-AB3804+1)*SUM(P3804:Q3804)</f>
        <v>240000</v>
      </c>
    </row>
    <row r="3805" customFormat="false" ht="12.75" hidden="false" customHeight="false" outlineLevel="0" collapsed="false">
      <c r="A3805" s="191" t="str">
        <f aca="false">B3805&amp;" "&amp;C3805&amp;" "&amp;D3805</f>
        <v> Natural Gas Physical</v>
      </c>
      <c r="B3805" s="191" t="str">
        <f aca="false">IF((LEFT(N3805,2)="US"),"US","")</f>
        <v/>
      </c>
      <c r="C3805" s="191" t="str">
        <f aca="false">M3805</f>
        <v>Natural Gas</v>
      </c>
      <c r="D3805" s="191" t="str">
        <f aca="false">IF(ISNUMBER(FIND("Phy",N3805))=TRUE(),"Physical","Financial")</f>
        <v>Physical</v>
      </c>
      <c r="E3805" s="191" t="n">
        <f aca="false">IF(VLOOKUP(S3805,'DD-Lookup'!$J$6:$L$50,3,FALSE())="Monthly",(YEAR(AC3805)-YEAR(AB3805))*12+MONTH(AC3805)-MONTH(AB3805)+1,(AC3805-AB3805+1))</f>
        <v>1</v>
      </c>
      <c r="F3805" s="220" t="n">
        <f aca="false">E3805*SUM(P3805:Q3805)</f>
        <v>10000</v>
      </c>
      <c r="G3805" s="196" t="n">
        <v>1248816</v>
      </c>
      <c r="H3805" s="197" t="n">
        <v>37026.4442476852</v>
      </c>
      <c r="I3805" s="0" t="s">
        <v>1340</v>
      </c>
      <c r="M3805" s="0" t="s">
        <v>927</v>
      </c>
      <c r="N3805" s="0" t="s">
        <v>1719</v>
      </c>
      <c r="O3805" s="0" t="s">
        <v>1720</v>
      </c>
      <c r="Q3805" s="198" t="n">
        <v>10000</v>
      </c>
      <c r="S3805" s="0" t="s">
        <v>327</v>
      </c>
      <c r="T3805" s="0" t="s">
        <v>1721</v>
      </c>
      <c r="U3805" s="200" t="n">
        <v>6.09</v>
      </c>
      <c r="V3805" s="0" t="s">
        <v>2881</v>
      </c>
      <c r="W3805" s="0" t="s">
        <v>1723</v>
      </c>
      <c r="X3805" s="0" t="s">
        <v>1724</v>
      </c>
      <c r="Y3805" s="0" t="s">
        <v>1376</v>
      </c>
      <c r="Z3805" s="0" t="s">
        <v>646</v>
      </c>
      <c r="AA3805" s="0" t="n">
        <v>790711</v>
      </c>
      <c r="AB3805" s="197" t="n">
        <v>37026.875</v>
      </c>
      <c r="AC3805" s="197" t="n">
        <v>37026.875</v>
      </c>
    </row>
    <row r="3806" customFormat="false" ht="12.75" hidden="false" customHeight="false" outlineLevel="0" collapsed="false">
      <c r="A3806" s="191" t="str">
        <f aca="false">B3806&amp;" "&amp;C3806&amp;" "&amp;D3806</f>
        <v>US Natural Gas Financial</v>
      </c>
      <c r="B3806" s="191" t="str">
        <f aca="false">IF((LEFT(N3806,2)="US"),"US","")</f>
        <v>US</v>
      </c>
      <c r="C3806" s="191" t="str">
        <f aca="false">M3806</f>
        <v>Natural Gas</v>
      </c>
      <c r="D3806" s="191" t="str">
        <f aca="false">IF(ISNUMBER(FIND("Phy",N3806))=TRUE(),"Physical","Financial")</f>
        <v>Financial</v>
      </c>
      <c r="E3806" s="191" t="n">
        <f aca="false">IF(VLOOKUP(S3806,'DD-Lookup'!$J$6:$L$50,3,FALSE())="Monthly",(YEAR(AC3806)-YEAR(AB3806))*12+MONTH(AC3806)-MONTH(AB3806)+1,(AC3806-AB3806+1))</f>
        <v>151</v>
      </c>
      <c r="F3806" s="220" t="n">
        <f aca="false">E3806*SUM(P3806:Q3806)</f>
        <v>1510000</v>
      </c>
      <c r="G3806" s="196" t="n">
        <v>1248817</v>
      </c>
      <c r="H3806" s="197" t="n">
        <v>37026.4443287037</v>
      </c>
      <c r="I3806" s="0" t="s">
        <v>1306</v>
      </c>
      <c r="M3806" s="0" t="s">
        <v>927</v>
      </c>
      <c r="N3806" s="0" t="s">
        <v>1399</v>
      </c>
      <c r="O3806" s="0" t="s">
        <v>1400</v>
      </c>
      <c r="Q3806" s="198" t="n">
        <v>10000</v>
      </c>
      <c r="S3806" s="0" t="s">
        <v>1343</v>
      </c>
      <c r="T3806" s="0" t="s">
        <v>772</v>
      </c>
      <c r="U3806" s="200" t="n">
        <v>1.63</v>
      </c>
      <c r="V3806" s="0" t="s">
        <v>1725</v>
      </c>
      <c r="W3806" s="0" t="s">
        <v>1402</v>
      </c>
      <c r="X3806" s="0" t="s">
        <v>1403</v>
      </c>
      <c r="Y3806" s="0" t="s">
        <v>893</v>
      </c>
      <c r="Z3806" s="0" t="s">
        <v>573</v>
      </c>
      <c r="AA3806" s="0" t="s">
        <v>3445</v>
      </c>
      <c r="AB3806" s="197" t="n">
        <v>37196</v>
      </c>
      <c r="AC3806" s="197" t="n">
        <v>37346</v>
      </c>
      <c r="AD3806" s="0" t="n">
        <f aca="false">(AC3806-AB3806+1)*SUM(P3806:Q3806)</f>
        <v>1510000</v>
      </c>
    </row>
    <row r="3807" customFormat="false" ht="12.75" hidden="false" customHeight="false" outlineLevel="0" collapsed="false">
      <c r="A3807" s="191" t="str">
        <f aca="false">B3807&amp;" "&amp;C3807&amp;" "&amp;D3807</f>
        <v>US Natural Gas Financial</v>
      </c>
      <c r="B3807" s="191" t="str">
        <f aca="false">IF((LEFT(N3807,2)="US"),"US","")</f>
        <v>US</v>
      </c>
      <c r="C3807" s="191" t="str">
        <f aca="false">M3807</f>
        <v>Natural Gas</v>
      </c>
      <c r="D3807" s="191" t="str">
        <f aca="false">IF(ISNUMBER(FIND("Phy",N3807))=TRUE(),"Physical","Financial")</f>
        <v>Financial</v>
      </c>
      <c r="E3807" s="191" t="n">
        <f aca="false">IF(VLOOKUP(S3807,'DD-Lookup'!$J$6:$L$50,3,FALSE())="Monthly",(YEAR(AC3807)-YEAR(AB3807))*12+MONTH(AC3807)-MONTH(AB3807)+1,(AC3807-AB3807+1))</f>
        <v>153</v>
      </c>
      <c r="F3807" s="220" t="n">
        <f aca="false">E3807*SUM(P3807:Q3807)</f>
        <v>382500</v>
      </c>
      <c r="G3807" s="196" t="n">
        <v>1248818</v>
      </c>
      <c r="H3807" s="197" t="n">
        <v>37026.4443402778</v>
      </c>
      <c r="I3807" s="0" t="s">
        <v>1482</v>
      </c>
      <c r="M3807" s="0" t="s">
        <v>927</v>
      </c>
      <c r="N3807" s="0" t="s">
        <v>1341</v>
      </c>
      <c r="O3807" s="0" t="s">
        <v>1526</v>
      </c>
      <c r="Q3807" s="198" t="n">
        <v>2500</v>
      </c>
      <c r="S3807" s="0" t="s">
        <v>1343</v>
      </c>
      <c r="T3807" s="0" t="s">
        <v>772</v>
      </c>
      <c r="U3807" s="200" t="n">
        <v>4.68</v>
      </c>
      <c r="V3807" s="0" t="s">
        <v>2073</v>
      </c>
      <c r="W3807" s="0" t="s">
        <v>1345</v>
      </c>
      <c r="X3807" s="0" t="s">
        <v>1346</v>
      </c>
      <c r="Y3807" s="0" t="s">
        <v>893</v>
      </c>
      <c r="Z3807" s="0" t="s">
        <v>573</v>
      </c>
      <c r="AA3807" s="0" t="s">
        <v>3446</v>
      </c>
      <c r="AB3807" s="197" t="n">
        <v>37043</v>
      </c>
      <c r="AC3807" s="197" t="n">
        <v>37195</v>
      </c>
      <c r="AD3807" s="0" t="n">
        <f aca="false">(AC3807-AB3807+1)*SUM(P3807:Q3807)</f>
        <v>382500</v>
      </c>
    </row>
    <row r="3808" customFormat="false" ht="12.75" hidden="false" customHeight="false" outlineLevel="0" collapsed="false">
      <c r="A3808" s="191" t="str">
        <f aca="false">B3808&amp;" "&amp;C3808&amp;" "&amp;D3808</f>
        <v>US Natural Gas Financial</v>
      </c>
      <c r="B3808" s="191" t="str">
        <f aca="false">IF((LEFT(N3808,2)="US"),"US","")</f>
        <v>US</v>
      </c>
      <c r="C3808" s="191" t="str">
        <f aca="false">M3808</f>
        <v>Natural Gas</v>
      </c>
      <c r="D3808" s="191" t="str">
        <f aca="false">IF(ISNUMBER(FIND("Phy",N3808))=TRUE(),"Physical","Financial")</f>
        <v>Financial</v>
      </c>
      <c r="E3808" s="191" t="n">
        <f aca="false">IF(VLOOKUP(S3808,'DD-Lookup'!$J$6:$L$50,3,FALSE())="Monthly",(YEAR(AC3808)-YEAR(AB3808))*12+MONTH(AC3808)-MONTH(AB3808)+1,(AC3808-AB3808+1))</f>
        <v>16</v>
      </c>
      <c r="F3808" s="220" t="n">
        <f aca="false">E3808*SUM(P3808:Q3808)</f>
        <v>400000</v>
      </c>
      <c r="G3808" s="196" t="n">
        <v>1248819</v>
      </c>
      <c r="H3808" s="197" t="n">
        <v>37026.4443518519</v>
      </c>
      <c r="I3808" s="0" t="s">
        <v>1383</v>
      </c>
      <c r="M3808" s="0" t="s">
        <v>927</v>
      </c>
      <c r="N3808" s="0" t="s">
        <v>1341</v>
      </c>
      <c r="O3808" s="0" t="s">
        <v>3434</v>
      </c>
      <c r="Q3808" s="198" t="n">
        <v>25000</v>
      </c>
      <c r="S3808" s="0" t="s">
        <v>1343</v>
      </c>
      <c r="T3808" s="0" t="s">
        <v>772</v>
      </c>
      <c r="U3808" s="200" t="n">
        <v>4.555</v>
      </c>
      <c r="V3808" s="0" t="s">
        <v>2974</v>
      </c>
      <c r="W3808" s="0" t="s">
        <v>1915</v>
      </c>
      <c r="X3808" s="0" t="s">
        <v>1916</v>
      </c>
      <c r="Y3808" s="0" t="s">
        <v>893</v>
      </c>
      <c r="Z3808" s="0" t="s">
        <v>573</v>
      </c>
      <c r="AA3808" s="0" t="s">
        <v>3447</v>
      </c>
      <c r="AB3808" s="197" t="n">
        <v>37027.875</v>
      </c>
      <c r="AC3808" s="197" t="n">
        <v>37042.875</v>
      </c>
      <c r="AD3808" s="0" t="n">
        <f aca="false">(AC3808-AB3808+1)*SUM(P3808:Q3808)</f>
        <v>400000</v>
      </c>
    </row>
    <row r="3809" customFormat="false" ht="12.75" hidden="false" customHeight="false" outlineLevel="0" collapsed="false">
      <c r="A3809" s="191" t="str">
        <f aca="false">B3809&amp;" "&amp;C3809&amp;" "&amp;D3809</f>
        <v> Natural Gas Physical</v>
      </c>
      <c r="B3809" s="191" t="str">
        <f aca="false">IF((LEFT(N3809,2)="US"),"US","")</f>
        <v/>
      </c>
      <c r="C3809" s="191" t="str">
        <f aca="false">M3809</f>
        <v>Natural Gas</v>
      </c>
      <c r="D3809" s="191" t="str">
        <f aca="false">IF(ISNUMBER(FIND("Phy",N3809))=TRUE(),"Physical","Financial")</f>
        <v>Physical</v>
      </c>
      <c r="E3809" s="191" t="n">
        <f aca="false">IF(VLOOKUP(S3809,'DD-Lookup'!$J$6:$L$50,3,FALSE())="Monthly",(YEAR(AC3809)-YEAR(AB3809))*12+MONTH(AC3809)-MONTH(AB3809)+1,(AC3809-AB3809+1))</f>
        <v>1</v>
      </c>
      <c r="F3809" s="220" t="n">
        <f aca="false">E3809*SUM(P3809:Q3809)</f>
        <v>10000</v>
      </c>
      <c r="G3809" s="196" t="n">
        <v>1248821</v>
      </c>
      <c r="H3809" s="197" t="n">
        <v>37026.4444675926</v>
      </c>
      <c r="I3809" s="0" t="s">
        <v>1340</v>
      </c>
      <c r="M3809" s="0" t="s">
        <v>927</v>
      </c>
      <c r="N3809" s="0" t="s">
        <v>1719</v>
      </c>
      <c r="O3809" s="0" t="s">
        <v>1720</v>
      </c>
      <c r="Q3809" s="198" t="n">
        <v>10000</v>
      </c>
      <c r="S3809" s="0" t="s">
        <v>327</v>
      </c>
      <c r="T3809" s="0" t="s">
        <v>1721</v>
      </c>
      <c r="U3809" s="200" t="n">
        <v>6.095</v>
      </c>
      <c r="V3809" s="0" t="s">
        <v>2881</v>
      </c>
      <c r="W3809" s="0" t="s">
        <v>1723</v>
      </c>
      <c r="X3809" s="0" t="s">
        <v>1724</v>
      </c>
      <c r="Y3809" s="0" t="s">
        <v>1376</v>
      </c>
      <c r="Z3809" s="0" t="s">
        <v>646</v>
      </c>
      <c r="AA3809" s="0" t="n">
        <v>790712</v>
      </c>
      <c r="AB3809" s="197" t="n">
        <v>37026.875</v>
      </c>
      <c r="AC3809" s="197" t="n">
        <v>37026.875</v>
      </c>
    </row>
    <row r="3810" customFormat="false" ht="12.75" hidden="false" customHeight="false" outlineLevel="0" collapsed="false">
      <c r="A3810" s="191" t="str">
        <f aca="false">B3810&amp;" "&amp;C3810&amp;" "&amp;D3810</f>
        <v> Natural Gas Physical</v>
      </c>
      <c r="B3810" s="191" t="str">
        <f aca="false">IF((LEFT(N3810,2)="US"),"US","")</f>
        <v/>
      </c>
      <c r="C3810" s="191" t="str">
        <f aca="false">M3810</f>
        <v>Natural Gas</v>
      </c>
      <c r="D3810" s="191" t="str">
        <f aca="false">IF(ISNUMBER(FIND("Phy",N3810))=TRUE(),"Physical","Financial")</f>
        <v>Physical</v>
      </c>
      <c r="E3810" s="191" t="n">
        <f aca="false">IF(VLOOKUP(S3810,'DD-Lookup'!$J$6:$L$50,3,FALSE())="Monthly",(YEAR(AC3810)-YEAR(AB3810))*12+MONTH(AC3810)-MONTH(AB3810)+1,(AC3810-AB3810+1))</f>
        <v>5</v>
      </c>
      <c r="F3810" s="220" t="n">
        <f aca="false">E3810*SUM(P3810:Q3810)</f>
        <v>250000</v>
      </c>
      <c r="G3810" s="196" t="n">
        <v>1248822</v>
      </c>
      <c r="H3810" s="197" t="n">
        <v>37026.4444791667</v>
      </c>
      <c r="I3810" s="0" t="s">
        <v>1102</v>
      </c>
      <c r="M3810" s="0" t="s">
        <v>927</v>
      </c>
      <c r="N3810" s="0" t="s">
        <v>928</v>
      </c>
      <c r="O3810" s="0" t="s">
        <v>3448</v>
      </c>
      <c r="P3810" s="198" t="n">
        <v>50000</v>
      </c>
      <c r="S3810" s="0" t="s">
        <v>930</v>
      </c>
      <c r="T3810" s="0" t="s">
        <v>931</v>
      </c>
      <c r="U3810" s="200" t="n">
        <v>22.45</v>
      </c>
      <c r="V3810" s="0" t="s">
        <v>2682</v>
      </c>
      <c r="W3810" s="0" t="s">
        <v>954</v>
      </c>
      <c r="X3810" s="0" t="s">
        <v>934</v>
      </c>
      <c r="Y3810" s="0" t="s">
        <v>935</v>
      </c>
      <c r="Z3810" s="0" t="s">
        <v>800</v>
      </c>
      <c r="AA3810" s="0" t="n">
        <v>102960</v>
      </c>
      <c r="AB3810" s="197" t="n">
        <v>37032.875</v>
      </c>
      <c r="AC3810" s="197" t="n">
        <v>37036.875</v>
      </c>
    </row>
    <row r="3811" customFormat="false" ht="12.75" hidden="false" customHeight="false" outlineLevel="0" collapsed="false">
      <c r="A3811" s="191" t="str">
        <f aca="false">B3811&amp;" "&amp;C3811&amp;" "&amp;D3811</f>
        <v> Metals Financial</v>
      </c>
      <c r="B3811" s="191" t="str">
        <f aca="false">IF((LEFT(N3811,2)="US"),"US","")</f>
        <v/>
      </c>
      <c r="C3811" s="191" t="str">
        <f aca="false">M3811</f>
        <v>Metals</v>
      </c>
      <c r="D3811" s="191" t="str">
        <f aca="false">IF(ISNUMBER(FIND("Phy",N3811))=TRUE(),"Physical","Financial")</f>
        <v>Financial</v>
      </c>
      <c r="E3811" s="191" t="n">
        <f aca="false">IF(VLOOKUP(S3811,'DD-Lookup'!$J$6:$L$50,3,FALSE())="Monthly",(YEAR(AC3811)-YEAR(AB3811))*12+MONTH(AC3811)-MONTH(AB3811)+1,(AC3811-AB3811+1))</f>
        <v>1</v>
      </c>
      <c r="F3811" s="220" t="n">
        <f aca="false">E3811*SUM(P3811:Q3811)</f>
        <v>10</v>
      </c>
      <c r="G3811" s="196" t="n">
        <v>1248823</v>
      </c>
      <c r="H3811" s="197" t="n">
        <v>37026.4444907407</v>
      </c>
      <c r="I3811" s="0" t="s">
        <v>896</v>
      </c>
      <c r="M3811" s="0" t="s">
        <v>768</v>
      </c>
      <c r="N3811" s="0" t="s">
        <v>870</v>
      </c>
      <c r="O3811" s="0" t="s">
        <v>871</v>
      </c>
      <c r="Q3811" s="198" t="n">
        <v>10</v>
      </c>
      <c r="S3811" s="0" t="s">
        <v>771</v>
      </c>
      <c r="T3811" s="0" t="s">
        <v>772</v>
      </c>
      <c r="U3811" s="200" t="n">
        <v>1510</v>
      </c>
      <c r="V3811" s="0" t="s">
        <v>996</v>
      </c>
      <c r="W3811" s="0" t="s">
        <v>820</v>
      </c>
      <c r="X3811" s="0" t="s">
        <v>775</v>
      </c>
      <c r="Y3811" s="0" t="s">
        <v>776</v>
      </c>
      <c r="Z3811" s="0" t="s">
        <v>777</v>
      </c>
      <c r="AA3811" s="0" t="n">
        <v>2130298</v>
      </c>
    </row>
    <row r="3812" customFormat="false" ht="12.75" hidden="false" customHeight="false" outlineLevel="0" collapsed="false">
      <c r="A3812" s="191" t="str">
        <f aca="false">B3812&amp;" "&amp;C3812&amp;" "&amp;D3812</f>
        <v> Metals Financial</v>
      </c>
      <c r="B3812" s="191" t="str">
        <f aca="false">IF((LEFT(N3812,2)="US"),"US","")</f>
        <v/>
      </c>
      <c r="C3812" s="191" t="str">
        <f aca="false">M3812</f>
        <v>Metals</v>
      </c>
      <c r="D3812" s="191" t="str">
        <f aca="false">IF(ISNUMBER(FIND("Phy",N3812))=TRUE(),"Physical","Financial")</f>
        <v>Financial</v>
      </c>
      <c r="E3812" s="191" t="n">
        <f aca="false">IF(VLOOKUP(S3812,'DD-Lookup'!$J$6:$L$50,3,FALSE())="Monthly",(YEAR(AC3812)-YEAR(AB3812))*12+MONTH(AC3812)-MONTH(AB3812)+1,(AC3812-AB3812+1))</f>
        <v>1</v>
      </c>
      <c r="F3812" s="220" t="n">
        <f aca="false">E3812*SUM(P3812:Q3812)</f>
        <v>10</v>
      </c>
      <c r="G3812" s="196" t="n">
        <v>1248824</v>
      </c>
      <c r="H3812" s="197" t="n">
        <v>37026.4445023148</v>
      </c>
      <c r="I3812" s="0" t="s">
        <v>879</v>
      </c>
      <c r="M3812" s="0" t="s">
        <v>768</v>
      </c>
      <c r="N3812" s="0" t="s">
        <v>870</v>
      </c>
      <c r="O3812" s="0" t="s">
        <v>871</v>
      </c>
      <c r="Q3812" s="198" t="n">
        <v>10</v>
      </c>
      <c r="S3812" s="0" t="s">
        <v>771</v>
      </c>
      <c r="T3812" s="0" t="s">
        <v>772</v>
      </c>
      <c r="U3812" s="200" t="n">
        <v>1510</v>
      </c>
      <c r="V3812" s="0" t="s">
        <v>883</v>
      </c>
      <c r="W3812" s="0" t="s">
        <v>820</v>
      </c>
      <c r="X3812" s="0" t="s">
        <v>775</v>
      </c>
      <c r="Y3812" s="0" t="s">
        <v>776</v>
      </c>
      <c r="Z3812" s="0" t="s">
        <v>777</v>
      </c>
      <c r="AA3812" s="0" t="n">
        <v>2130300</v>
      </c>
    </row>
    <row r="3813" customFormat="false" ht="12.75" hidden="false" customHeight="false" outlineLevel="0" collapsed="false">
      <c r="A3813" s="191" t="str">
        <f aca="false">B3813&amp;" "&amp;C3813&amp;" "&amp;D3813</f>
        <v> Metals Financial</v>
      </c>
      <c r="B3813" s="191" t="str">
        <f aca="false">IF((LEFT(N3813,2)="US"),"US","")</f>
        <v/>
      </c>
      <c r="C3813" s="191" t="str">
        <f aca="false">M3813</f>
        <v>Metals</v>
      </c>
      <c r="D3813" s="191" t="str">
        <f aca="false">IF(ISNUMBER(FIND("Phy",N3813))=TRUE(),"Physical","Financial")</f>
        <v>Financial</v>
      </c>
      <c r="E3813" s="191" t="n">
        <f aca="false">IF(VLOOKUP(S3813,'DD-Lookup'!$J$6:$L$50,3,FALSE())="Monthly",(YEAR(AC3813)-YEAR(AB3813))*12+MONTH(AC3813)-MONTH(AB3813)+1,(AC3813-AB3813+1))</f>
        <v>1</v>
      </c>
      <c r="F3813" s="220" t="n">
        <f aca="false">E3813*SUM(P3813:Q3813)</f>
        <v>20</v>
      </c>
      <c r="G3813" s="196" t="n">
        <v>1248825</v>
      </c>
      <c r="H3813" s="197" t="n">
        <v>37026.444525463</v>
      </c>
      <c r="I3813" s="0" t="s">
        <v>999</v>
      </c>
      <c r="M3813" s="0" t="s">
        <v>768</v>
      </c>
      <c r="N3813" s="0" t="s">
        <v>769</v>
      </c>
      <c r="O3813" s="0" t="s">
        <v>770</v>
      </c>
      <c r="Q3813" s="198" t="n">
        <v>20</v>
      </c>
      <c r="S3813" s="0" t="s">
        <v>771</v>
      </c>
      <c r="T3813" s="0" t="s">
        <v>772</v>
      </c>
      <c r="U3813" s="200" t="n">
        <v>1671</v>
      </c>
      <c r="V3813" s="0" t="s">
        <v>3197</v>
      </c>
      <c r="W3813" s="0" t="s">
        <v>820</v>
      </c>
      <c r="X3813" s="0" t="s">
        <v>775</v>
      </c>
      <c r="Y3813" s="0" t="s">
        <v>776</v>
      </c>
      <c r="Z3813" s="0" t="s">
        <v>777</v>
      </c>
      <c r="AA3813" s="0" t="n">
        <v>2130304</v>
      </c>
    </row>
    <row r="3814" customFormat="false" ht="12.75" hidden="false" customHeight="false" outlineLevel="0" collapsed="false">
      <c r="A3814" s="191" t="str">
        <f aca="false">B3814&amp;" "&amp;C3814&amp;" "&amp;D3814</f>
        <v>US Natural Gas Financial</v>
      </c>
      <c r="B3814" s="191" t="str">
        <f aca="false">IF((LEFT(N3814,2)="US"),"US","")</f>
        <v>US</v>
      </c>
      <c r="C3814" s="191" t="str">
        <f aca="false">M3814</f>
        <v>Natural Gas</v>
      </c>
      <c r="D3814" s="191" t="str">
        <f aca="false">IF(ISNUMBER(FIND("Phy",N3814))=TRUE(),"Physical","Financial")</f>
        <v>Financial</v>
      </c>
      <c r="E3814" s="191" t="n">
        <f aca="false">IF(VLOOKUP(S3814,'DD-Lookup'!$J$6:$L$50,3,FALSE())="Monthly",(YEAR(AC3814)-YEAR(AB3814))*12+MONTH(AC3814)-MONTH(AB3814)+1,(AC3814-AB3814+1))</f>
        <v>151</v>
      </c>
      <c r="F3814" s="220" t="n">
        <f aca="false">E3814*SUM(P3814:Q3814)</f>
        <v>1510000</v>
      </c>
      <c r="G3814" s="196" t="n">
        <v>1248826</v>
      </c>
      <c r="H3814" s="197" t="n">
        <v>37026.444537037</v>
      </c>
      <c r="I3814" s="0" t="s">
        <v>1306</v>
      </c>
      <c r="M3814" s="0" t="s">
        <v>927</v>
      </c>
      <c r="N3814" s="0" t="s">
        <v>1399</v>
      </c>
      <c r="O3814" s="0" t="s">
        <v>1400</v>
      </c>
      <c r="Q3814" s="198" t="n">
        <v>10000</v>
      </c>
      <c r="S3814" s="0" t="s">
        <v>1343</v>
      </c>
      <c r="T3814" s="0" t="s">
        <v>772</v>
      </c>
      <c r="U3814" s="200" t="n">
        <v>1.63</v>
      </c>
      <c r="V3814" s="0" t="s">
        <v>1725</v>
      </c>
      <c r="W3814" s="0" t="s">
        <v>1402</v>
      </c>
      <c r="X3814" s="0" t="s">
        <v>1403</v>
      </c>
      <c r="Y3814" s="0" t="s">
        <v>893</v>
      </c>
      <c r="Z3814" s="0" t="s">
        <v>573</v>
      </c>
      <c r="AA3814" s="0" t="s">
        <v>3449</v>
      </c>
      <c r="AB3814" s="197" t="n">
        <v>37196</v>
      </c>
      <c r="AC3814" s="197" t="n">
        <v>37346</v>
      </c>
      <c r="AD3814" s="0" t="n">
        <f aca="false">(AC3814-AB3814+1)*SUM(P3814:Q3814)</f>
        <v>1510000</v>
      </c>
    </row>
    <row r="3815" customFormat="false" ht="12.75" hidden="false" customHeight="false" outlineLevel="0" collapsed="false">
      <c r="A3815" s="191" t="str">
        <f aca="false">B3815&amp;" "&amp;C3815&amp;" "&amp;D3815</f>
        <v>US Power Physical</v>
      </c>
      <c r="B3815" s="191" t="str">
        <f aca="false">IF((LEFT(N3815,2)="US"),"US","")</f>
        <v>US</v>
      </c>
      <c r="C3815" s="191" t="str">
        <f aca="false">M3815</f>
        <v>Power</v>
      </c>
      <c r="D3815" s="191" t="str">
        <f aca="false">IF(ISNUMBER(FIND("Phy",N3815))=TRUE(),"Physical","Financial")</f>
        <v>Physical</v>
      </c>
      <c r="E3815" s="191" t="n">
        <f aca="false">IF(VLOOKUP(S3815,'DD-Lookup'!$J$6:$L$50,3,FALSE())="Monthly",(YEAR(AC3815)-YEAR(AB3815))*12+MONTH(AC3815)-MONTH(AB3815)+1,(AC3815-AB3815+1))</f>
        <v>30</v>
      </c>
      <c r="F3815" s="220" t="n">
        <f aca="false">E3815*SUM(P3815:Q3815)</f>
        <v>1500</v>
      </c>
      <c r="G3815" s="196" t="n">
        <v>1248827</v>
      </c>
      <c r="H3815" s="197" t="n">
        <v>37026.4445486111</v>
      </c>
      <c r="I3815" s="0" t="s">
        <v>1239</v>
      </c>
      <c r="M3815" s="0" t="s">
        <v>72</v>
      </c>
      <c r="N3815" s="0" t="s">
        <v>1190</v>
      </c>
      <c r="O3815" s="0" t="s">
        <v>1335</v>
      </c>
      <c r="Q3815" s="198" t="n">
        <v>50</v>
      </c>
      <c r="S3815" s="0" t="s">
        <v>781</v>
      </c>
      <c r="T3815" s="0" t="s">
        <v>772</v>
      </c>
      <c r="U3815" s="200" t="n">
        <v>46.6</v>
      </c>
      <c r="V3815" s="0" t="s">
        <v>3450</v>
      </c>
      <c r="W3815" s="0" t="s">
        <v>1337</v>
      </c>
      <c r="X3815" s="0" t="s">
        <v>1338</v>
      </c>
      <c r="Y3815" s="0" t="s">
        <v>1167</v>
      </c>
      <c r="Z3815" s="0" t="s">
        <v>628</v>
      </c>
      <c r="AA3815" s="0" t="n">
        <v>611428.1</v>
      </c>
      <c r="AB3815" s="197" t="n">
        <v>37135.5944444445</v>
      </c>
      <c r="AC3815" s="197" t="n">
        <v>37164.5944444445</v>
      </c>
    </row>
    <row r="3816" customFormat="false" ht="12.75" hidden="false" customHeight="false" outlineLevel="0" collapsed="false">
      <c r="A3816" s="191" t="str">
        <f aca="false">B3816&amp;" "&amp;C3816&amp;" "&amp;D3816</f>
        <v>US Crude Financial</v>
      </c>
      <c r="B3816" s="191" t="str">
        <f aca="false">IF((LEFT(N3816,2)="US"),"US","")</f>
        <v>US</v>
      </c>
      <c r="C3816" s="191" t="str">
        <f aca="false">M3816</f>
        <v>Crude</v>
      </c>
      <c r="D3816" s="191" t="str">
        <f aca="false">IF(ISNUMBER(FIND("Phy",N3816))=TRUE(),"Physical","Financial")</f>
        <v>Financial</v>
      </c>
      <c r="E3816" s="191" t="n">
        <f aca="false">IF(VLOOKUP(S3816,'DD-Lookup'!$J$6:$L$50,3,FALSE())="Monthly",(YEAR(AC3816)-YEAR(AB3816))*12+MONTH(AC3816)-MONTH(AB3816)+1,(AC3816-AB3816+1))</f>
        <v>1</v>
      </c>
      <c r="F3816" s="220" t="n">
        <f aca="false">E3816*SUM(P3816:Q3816)</f>
        <v>50000</v>
      </c>
      <c r="G3816" s="196" t="n">
        <v>1248828</v>
      </c>
      <c r="H3816" s="197" t="n">
        <v>37026.4445601852</v>
      </c>
      <c r="I3816" s="0" t="s">
        <v>1137</v>
      </c>
      <c r="M3816" s="0" t="s">
        <v>60</v>
      </c>
      <c r="N3816" s="0" t="s">
        <v>1138</v>
      </c>
      <c r="O3816" s="0" t="s">
        <v>1139</v>
      </c>
      <c r="P3816" s="198" t="n">
        <v>50000</v>
      </c>
      <c r="S3816" s="0" t="s">
        <v>1140</v>
      </c>
      <c r="T3816" s="0" t="s">
        <v>772</v>
      </c>
      <c r="U3816" s="200" t="n">
        <v>28.7</v>
      </c>
      <c r="V3816" s="0" t="s">
        <v>1671</v>
      </c>
      <c r="W3816" s="0" t="s">
        <v>1142</v>
      </c>
      <c r="X3816" s="0" t="s">
        <v>1143</v>
      </c>
      <c r="Y3816" s="0" t="s">
        <v>893</v>
      </c>
      <c r="Z3816" s="0" t="s">
        <v>573</v>
      </c>
      <c r="AA3816" s="0" t="s">
        <v>3451</v>
      </c>
      <c r="AB3816" s="197" t="n">
        <v>37043</v>
      </c>
      <c r="AC3816" s="197" t="n">
        <v>37072</v>
      </c>
    </row>
    <row r="3817" customFormat="false" ht="12.75" hidden="false" customHeight="false" outlineLevel="0" collapsed="false">
      <c r="A3817" s="191" t="str">
        <f aca="false">B3817&amp;" "&amp;C3817&amp;" "&amp;D3817</f>
        <v>US Natural Gas Financial</v>
      </c>
      <c r="B3817" s="191" t="str">
        <f aca="false">IF((LEFT(N3817,2)="US"),"US","")</f>
        <v>US</v>
      </c>
      <c r="C3817" s="191" t="str">
        <f aca="false">M3817</f>
        <v>Natural Gas</v>
      </c>
      <c r="D3817" s="191" t="str">
        <f aca="false">IF(ISNUMBER(FIND("Phy",N3817))=TRUE(),"Physical","Financial")</f>
        <v>Financial</v>
      </c>
      <c r="E3817" s="191" t="n">
        <f aca="false">IF(VLOOKUP(S3817,'DD-Lookup'!$J$6:$L$50,3,FALSE())="Monthly",(YEAR(AC3817)-YEAR(AB3817))*12+MONTH(AC3817)-MONTH(AB3817)+1,(AC3817-AB3817+1))</f>
        <v>16</v>
      </c>
      <c r="F3817" s="220" t="n">
        <f aca="false">E3817*SUM(P3817:Q3817)</f>
        <v>240000</v>
      </c>
      <c r="G3817" s="196" t="n">
        <v>1248829</v>
      </c>
      <c r="H3817" s="197" t="n">
        <v>37026.4445949074</v>
      </c>
      <c r="I3817" s="0" t="s">
        <v>1289</v>
      </c>
      <c r="M3817" s="0" t="s">
        <v>927</v>
      </c>
      <c r="N3817" s="0" t="s">
        <v>1341</v>
      </c>
      <c r="O3817" s="0" t="s">
        <v>1518</v>
      </c>
      <c r="P3817" s="198" t="n">
        <v>15000</v>
      </c>
      <c r="S3817" s="0" t="s">
        <v>1343</v>
      </c>
      <c r="T3817" s="0" t="s">
        <v>772</v>
      </c>
      <c r="U3817" s="200" t="n">
        <v>4.51</v>
      </c>
      <c r="V3817" s="0" t="s">
        <v>2138</v>
      </c>
      <c r="W3817" s="0" t="s">
        <v>1520</v>
      </c>
      <c r="X3817" s="0" t="s">
        <v>1521</v>
      </c>
      <c r="Y3817" s="0" t="s">
        <v>893</v>
      </c>
      <c r="Z3817" s="0" t="s">
        <v>573</v>
      </c>
      <c r="AA3817" s="0" t="s">
        <v>3452</v>
      </c>
      <c r="AB3817" s="197" t="n">
        <v>37027.875</v>
      </c>
      <c r="AC3817" s="197" t="n">
        <v>37042.875</v>
      </c>
      <c r="AD3817" s="0" t="n">
        <f aca="false">(AC3817-AB3817+1)*SUM(P3817:Q3817)</f>
        <v>240000</v>
      </c>
    </row>
    <row r="3818" customFormat="false" ht="12.75" hidden="false" customHeight="false" outlineLevel="0" collapsed="false">
      <c r="A3818" s="191" t="str">
        <f aca="false">B3818&amp;" "&amp;C3818&amp;" "&amp;D3818</f>
        <v> Natural Gas Physical</v>
      </c>
      <c r="B3818" s="191" t="str">
        <f aca="false">IF((LEFT(N3818,2)="US"),"US","")</f>
        <v/>
      </c>
      <c r="C3818" s="191" t="str">
        <f aca="false">M3818</f>
        <v>Natural Gas</v>
      </c>
      <c r="D3818" s="191" t="str">
        <f aca="false">IF(ISNUMBER(FIND("Phy",N3818))=TRUE(),"Physical","Financial")</f>
        <v>Physical</v>
      </c>
      <c r="E3818" s="191" t="n">
        <f aca="false">IF(VLOOKUP(S3818,'DD-Lookup'!$J$6:$L$50,3,FALSE())="Monthly",(YEAR(AC3818)-YEAR(AB3818))*12+MONTH(AC3818)-MONTH(AB3818)+1,(AC3818-AB3818+1))</f>
        <v>1</v>
      </c>
      <c r="F3818" s="220" t="n">
        <f aca="false">E3818*SUM(P3818:Q3818)</f>
        <v>3000</v>
      </c>
      <c r="G3818" s="196" t="n">
        <v>1248830</v>
      </c>
      <c r="H3818" s="197" t="n">
        <v>37026.4446064815</v>
      </c>
      <c r="I3818" s="0" t="s">
        <v>3014</v>
      </c>
      <c r="M3818" s="0" t="s">
        <v>927</v>
      </c>
      <c r="N3818" s="0" t="s">
        <v>1719</v>
      </c>
      <c r="O3818" s="0" t="s">
        <v>1720</v>
      </c>
      <c r="P3818" s="198" t="n">
        <v>3000</v>
      </c>
      <c r="S3818" s="0" t="s">
        <v>327</v>
      </c>
      <c r="T3818" s="0" t="s">
        <v>1721</v>
      </c>
      <c r="U3818" s="200" t="n">
        <v>6.09</v>
      </c>
      <c r="V3818" s="0" t="s">
        <v>3015</v>
      </c>
      <c r="W3818" s="0" t="s">
        <v>1723</v>
      </c>
      <c r="X3818" s="0" t="s">
        <v>1724</v>
      </c>
      <c r="Y3818" s="0" t="s">
        <v>1376</v>
      </c>
      <c r="Z3818" s="0" t="s">
        <v>646</v>
      </c>
      <c r="AA3818" s="0" t="n">
        <v>790713</v>
      </c>
      <c r="AB3818" s="197" t="n">
        <v>37026.875</v>
      </c>
      <c r="AC3818" s="197" t="n">
        <v>37026.875</v>
      </c>
    </row>
    <row r="3819" customFormat="false" ht="12.75" hidden="false" customHeight="false" outlineLevel="0" collapsed="false">
      <c r="A3819" s="191" t="str">
        <f aca="false">B3819&amp;" "&amp;C3819&amp;" "&amp;D3819</f>
        <v> Oil Products Financial</v>
      </c>
      <c r="B3819" s="191" t="str">
        <f aca="false">IF((LEFT(N3819,2)="US"),"US","")</f>
        <v/>
      </c>
      <c r="C3819" s="191" t="str">
        <f aca="false">M3819</f>
        <v>Oil Products</v>
      </c>
      <c r="D3819" s="191" t="str">
        <f aca="false">IF(ISNUMBER(FIND("Phy",N3819))=TRUE(),"Physical","Financial")</f>
        <v>Financial</v>
      </c>
      <c r="E3819" s="191" t="n">
        <f aca="false">IF(VLOOKUP(S3819,'DD-Lookup'!$J$6:$L$50,3,FALSE())="Monthly",(YEAR(AC3819)-YEAR(AB3819))*12+MONTH(AC3819)-MONTH(AB3819)+1,(AC3819-AB3819+1))</f>
        <v>30</v>
      </c>
      <c r="F3819" s="220" t="n">
        <f aca="false">E3819*SUM(P3819:Q3819)</f>
        <v>150000</v>
      </c>
      <c r="G3819" s="196" t="n">
        <v>1248834</v>
      </c>
      <c r="H3819" s="197" t="n">
        <v>37026.4447569444</v>
      </c>
      <c r="I3819" s="0" t="s">
        <v>1171</v>
      </c>
      <c r="M3819" s="0" t="s">
        <v>886</v>
      </c>
      <c r="N3819" s="0" t="s">
        <v>1172</v>
      </c>
      <c r="O3819" s="0" t="s">
        <v>1173</v>
      </c>
      <c r="P3819" s="198" t="n">
        <v>5000</v>
      </c>
      <c r="S3819" s="0" t="s">
        <v>1174</v>
      </c>
      <c r="T3819" s="0" t="s">
        <v>772</v>
      </c>
      <c r="U3819" s="200" t="n">
        <v>229.75</v>
      </c>
      <c r="V3819" s="0" t="s">
        <v>1175</v>
      </c>
      <c r="W3819" s="0" t="s">
        <v>1176</v>
      </c>
      <c r="X3819" s="0" t="s">
        <v>1177</v>
      </c>
      <c r="Y3819" s="0" t="s">
        <v>893</v>
      </c>
      <c r="Z3819" s="0" t="s">
        <v>1033</v>
      </c>
      <c r="AA3819" s="0" t="s">
        <v>3453</v>
      </c>
      <c r="AB3819" s="197" t="n">
        <v>37043</v>
      </c>
      <c r="AC3819" s="197" t="n">
        <v>37072</v>
      </c>
    </row>
    <row r="3820" customFormat="false" ht="12.75" hidden="false" customHeight="false" outlineLevel="0" collapsed="false">
      <c r="A3820" s="191" t="str">
        <f aca="false">B3820&amp;" "&amp;C3820&amp;" "&amp;D3820</f>
        <v>US Power Physical</v>
      </c>
      <c r="B3820" s="191" t="str">
        <f aca="false">IF((LEFT(N3820,2)="US"),"US","")</f>
        <v>US</v>
      </c>
      <c r="C3820" s="191" t="str">
        <f aca="false">M3820</f>
        <v>Power</v>
      </c>
      <c r="D3820" s="191" t="str">
        <f aca="false">IF(ISNUMBER(FIND("Phy",N3820))=TRUE(),"Physical","Financial")</f>
        <v>Physical</v>
      </c>
      <c r="E3820" s="191" t="n">
        <f aca="false">IF(VLOOKUP(S3820,'DD-Lookup'!$J$6:$L$50,3,FALSE())="Monthly",(YEAR(AC3820)-YEAR(AB3820))*12+MONTH(AC3820)-MONTH(AB3820)+1,(AC3820-AB3820+1))</f>
        <v>92</v>
      </c>
      <c r="F3820" s="220" t="n">
        <f aca="false">E3820*SUM(P3820:Q3820)</f>
        <v>4600</v>
      </c>
      <c r="G3820" s="196" t="n">
        <v>1248835</v>
      </c>
      <c r="H3820" s="197" t="n">
        <v>37026.4447569444</v>
      </c>
      <c r="I3820" s="0" t="s">
        <v>1289</v>
      </c>
      <c r="M3820" s="0" t="s">
        <v>72</v>
      </c>
      <c r="N3820" s="0" t="s">
        <v>1190</v>
      </c>
      <c r="O3820" s="0" t="s">
        <v>1235</v>
      </c>
      <c r="P3820" s="198" t="n">
        <v>50</v>
      </c>
      <c r="S3820" s="0" t="s">
        <v>781</v>
      </c>
      <c r="T3820" s="0" t="s">
        <v>772</v>
      </c>
      <c r="U3820" s="200" t="n">
        <v>38.5</v>
      </c>
      <c r="V3820" s="0" t="s">
        <v>1290</v>
      </c>
      <c r="W3820" s="0" t="s">
        <v>1237</v>
      </c>
      <c r="X3820" s="0" t="s">
        <v>1238</v>
      </c>
      <c r="Y3820" s="0" t="s">
        <v>1167</v>
      </c>
      <c r="Z3820" s="0" t="s">
        <v>628</v>
      </c>
      <c r="AA3820" s="0" t="n">
        <v>611429.1</v>
      </c>
      <c r="AB3820" s="197" t="n">
        <v>37165.7159722222</v>
      </c>
      <c r="AC3820" s="197" t="n">
        <v>37256.7159722222</v>
      </c>
    </row>
    <row r="3821" customFormat="false" ht="12.75" hidden="false" customHeight="false" outlineLevel="0" collapsed="false">
      <c r="A3821" s="191" t="str">
        <f aca="false">B3821&amp;" "&amp;C3821&amp;" "&amp;D3821</f>
        <v> Metals Financial</v>
      </c>
      <c r="B3821" s="191" t="str">
        <f aca="false">IF((LEFT(N3821,2)="US"),"US","")</f>
        <v/>
      </c>
      <c r="C3821" s="191" t="str">
        <f aca="false">M3821</f>
        <v>Metals</v>
      </c>
      <c r="D3821" s="191" t="str">
        <f aca="false">IF(ISNUMBER(FIND("Phy",N3821))=TRUE(),"Physical","Financial")</f>
        <v>Financial</v>
      </c>
      <c r="E3821" s="191" t="n">
        <f aca="false">IF(VLOOKUP(S3821,'DD-Lookup'!$J$6:$L$50,3,FALSE())="Monthly",(YEAR(AC3821)-YEAR(AB3821))*12+MONTH(AC3821)-MONTH(AB3821)+1,(AC3821-AB3821+1))</f>
        <v>1</v>
      </c>
      <c r="F3821" s="220" t="n">
        <f aca="false">E3821*SUM(P3821:Q3821)</f>
        <v>19</v>
      </c>
      <c r="G3821" s="196" t="n">
        <v>1248837</v>
      </c>
      <c r="H3821" s="197" t="n">
        <v>37026.444849537</v>
      </c>
      <c r="I3821" s="0" t="s">
        <v>616</v>
      </c>
      <c r="M3821" s="0" t="s">
        <v>768</v>
      </c>
      <c r="N3821" s="0" t="s">
        <v>997</v>
      </c>
      <c r="O3821" s="0" t="s">
        <v>998</v>
      </c>
      <c r="Q3821" s="198" t="n">
        <v>19</v>
      </c>
      <c r="S3821" s="0" t="s">
        <v>771</v>
      </c>
      <c r="T3821" s="0" t="s">
        <v>772</v>
      </c>
      <c r="U3821" s="200" t="n">
        <v>953.5</v>
      </c>
      <c r="V3821" s="0" t="s">
        <v>877</v>
      </c>
      <c r="W3821" s="0" t="s">
        <v>910</v>
      </c>
      <c r="X3821" s="0" t="s">
        <v>775</v>
      </c>
      <c r="Y3821" s="0" t="s">
        <v>776</v>
      </c>
      <c r="Z3821" s="0" t="s">
        <v>777</v>
      </c>
      <c r="AA3821" s="0" t="n">
        <v>2130308</v>
      </c>
    </row>
    <row r="3822" customFormat="false" ht="12.75" hidden="false" customHeight="false" outlineLevel="0" collapsed="false">
      <c r="A3822" s="191" t="str">
        <f aca="false">B3822&amp;" "&amp;C3822&amp;" "&amp;D3822</f>
        <v>US Natural Gas Financial</v>
      </c>
      <c r="B3822" s="191" t="str">
        <f aca="false">IF((LEFT(N3822,2)="US"),"US","")</f>
        <v>US</v>
      </c>
      <c r="C3822" s="191" t="str">
        <f aca="false">M3822</f>
        <v>Natural Gas</v>
      </c>
      <c r="D3822" s="191" t="str">
        <f aca="false">IF(ISNUMBER(FIND("Phy",N3822))=TRUE(),"Physical","Financial")</f>
        <v>Financial</v>
      </c>
      <c r="E3822" s="191" t="n">
        <f aca="false">IF(VLOOKUP(S3822,'DD-Lookup'!$J$6:$L$50,3,FALSE())="Monthly",(YEAR(AC3822)-YEAR(AB3822))*12+MONTH(AC3822)-MONTH(AB3822)+1,(AC3822-AB3822+1))</f>
        <v>30</v>
      </c>
      <c r="F3822" s="220" t="n">
        <f aca="false">E3822*SUM(P3822:Q3822)</f>
        <v>150000</v>
      </c>
      <c r="G3822" s="196" t="n">
        <v>1248838</v>
      </c>
      <c r="H3822" s="197" t="n">
        <v>37026.4448611111</v>
      </c>
      <c r="I3822" s="0" t="s">
        <v>1985</v>
      </c>
      <c r="M3822" s="0" t="s">
        <v>927</v>
      </c>
      <c r="N3822" s="0" t="s">
        <v>1341</v>
      </c>
      <c r="O3822" s="0" t="s">
        <v>1828</v>
      </c>
      <c r="P3822" s="198" t="n">
        <v>5000</v>
      </c>
      <c r="S3822" s="0" t="s">
        <v>1343</v>
      </c>
      <c r="T3822" s="0" t="s">
        <v>772</v>
      </c>
      <c r="U3822" s="200" t="n">
        <v>5</v>
      </c>
      <c r="V3822" s="0" t="s">
        <v>1986</v>
      </c>
      <c r="W3822" s="0" t="s">
        <v>1635</v>
      </c>
      <c r="X3822" s="0" t="s">
        <v>1829</v>
      </c>
      <c r="Y3822" s="0" t="s">
        <v>893</v>
      </c>
      <c r="Z3822" s="0" t="s">
        <v>573</v>
      </c>
      <c r="AA3822" s="0" t="s">
        <v>3454</v>
      </c>
      <c r="AB3822" s="197" t="n">
        <v>37043.875</v>
      </c>
      <c r="AC3822" s="197" t="n">
        <v>37072.875</v>
      </c>
      <c r="AD3822" s="0" t="n">
        <f aca="false">(AC3822-AB3822+1)*SUM(P3822:Q3822)</f>
        <v>150000</v>
      </c>
    </row>
    <row r="3823" customFormat="false" ht="12.75" hidden="false" customHeight="false" outlineLevel="0" collapsed="false">
      <c r="A3823" s="191" t="str">
        <f aca="false">B3823&amp;" "&amp;C3823&amp;" "&amp;D3823</f>
        <v> Metals Financial</v>
      </c>
      <c r="B3823" s="191" t="str">
        <f aca="false">IF((LEFT(N3823,2)="US"),"US","")</f>
        <v/>
      </c>
      <c r="C3823" s="191" t="str">
        <f aca="false">M3823</f>
        <v>Metals</v>
      </c>
      <c r="D3823" s="191" t="str">
        <f aca="false">IF(ISNUMBER(FIND("Phy",N3823))=TRUE(),"Physical","Financial")</f>
        <v>Financial</v>
      </c>
      <c r="E3823" s="191" t="n">
        <f aca="false">IF(VLOOKUP(S3823,'DD-Lookup'!$J$6:$L$50,3,FALSE())="Monthly",(YEAR(AC3823)-YEAR(AB3823))*12+MONTH(AC3823)-MONTH(AB3823)+1,(AC3823-AB3823+1))</f>
        <v>1</v>
      </c>
      <c r="F3823" s="220" t="n">
        <f aca="false">E3823*SUM(P3823:Q3823)</f>
        <v>11</v>
      </c>
      <c r="G3823" s="196" t="n">
        <v>1248840</v>
      </c>
      <c r="H3823" s="197" t="n">
        <v>37026.4449421296</v>
      </c>
      <c r="I3823" s="0" t="s">
        <v>879</v>
      </c>
      <c r="M3823" s="0" t="s">
        <v>768</v>
      </c>
      <c r="N3823" s="0" t="s">
        <v>870</v>
      </c>
      <c r="O3823" s="0" t="s">
        <v>871</v>
      </c>
      <c r="Q3823" s="198" t="n">
        <v>11</v>
      </c>
      <c r="S3823" s="0" t="s">
        <v>771</v>
      </c>
      <c r="T3823" s="0" t="s">
        <v>772</v>
      </c>
      <c r="U3823" s="200" t="n">
        <v>1511</v>
      </c>
      <c r="V3823" s="0" t="s">
        <v>883</v>
      </c>
      <c r="W3823" s="0" t="s">
        <v>820</v>
      </c>
      <c r="X3823" s="0" t="s">
        <v>775</v>
      </c>
      <c r="Y3823" s="0" t="s">
        <v>776</v>
      </c>
      <c r="Z3823" s="0" t="s">
        <v>777</v>
      </c>
      <c r="AA3823" s="0" t="n">
        <v>2130310</v>
      </c>
    </row>
    <row r="3824" customFormat="false" ht="12.75" hidden="false" customHeight="false" outlineLevel="0" collapsed="false">
      <c r="A3824" s="191" t="str">
        <f aca="false">B3824&amp;" "&amp;C3824&amp;" "&amp;D3824</f>
        <v>US Natural Gas Financial</v>
      </c>
      <c r="B3824" s="191" t="str">
        <f aca="false">IF((LEFT(N3824,2)="US"),"US","")</f>
        <v>US</v>
      </c>
      <c r="C3824" s="191" t="str">
        <f aca="false">M3824</f>
        <v>Natural Gas</v>
      </c>
      <c r="D3824" s="191" t="str">
        <f aca="false">IF(ISNUMBER(FIND("Phy",N3824))=TRUE(),"Physical","Financial")</f>
        <v>Financial</v>
      </c>
      <c r="E3824" s="191" t="n">
        <f aca="false">IF(VLOOKUP(S3824,'DD-Lookup'!$J$6:$L$50,3,FALSE())="Monthly",(YEAR(AC3824)-YEAR(AB3824))*12+MONTH(AC3824)-MONTH(AB3824)+1,(AC3824-AB3824+1))</f>
        <v>30</v>
      </c>
      <c r="F3824" s="220" t="n">
        <f aca="false">E3824*SUM(P3824:Q3824)</f>
        <v>300000</v>
      </c>
      <c r="G3824" s="196" t="n">
        <v>1248841</v>
      </c>
      <c r="H3824" s="197" t="n">
        <v>37026.4449537037</v>
      </c>
      <c r="I3824" s="0" t="s">
        <v>1228</v>
      </c>
      <c r="M3824" s="0" t="s">
        <v>927</v>
      </c>
      <c r="N3824" s="0" t="s">
        <v>1341</v>
      </c>
      <c r="O3824" s="0" t="s">
        <v>1342</v>
      </c>
      <c r="P3824" s="198" t="n">
        <v>10000</v>
      </c>
      <c r="S3824" s="0" t="s">
        <v>1343</v>
      </c>
      <c r="T3824" s="0" t="s">
        <v>772</v>
      </c>
      <c r="U3824" s="200" t="n">
        <v>4.57</v>
      </c>
      <c r="V3824" s="0" t="s">
        <v>1610</v>
      </c>
      <c r="W3824" s="0" t="s">
        <v>1345</v>
      </c>
      <c r="X3824" s="0" t="s">
        <v>1346</v>
      </c>
      <c r="Y3824" s="0" t="s">
        <v>893</v>
      </c>
      <c r="Z3824" s="0" t="s">
        <v>573</v>
      </c>
      <c r="AA3824" s="0" t="s">
        <v>3455</v>
      </c>
      <c r="AB3824" s="197" t="n">
        <v>37043.875</v>
      </c>
      <c r="AC3824" s="197" t="n">
        <v>37072.875</v>
      </c>
      <c r="AD3824" s="0" t="n">
        <f aca="false">(AC3824-AB3824+1)*SUM(P3824:Q3824)</f>
        <v>300000</v>
      </c>
    </row>
    <row r="3825" customFormat="false" ht="12.75" hidden="false" customHeight="false" outlineLevel="0" collapsed="false">
      <c r="A3825" s="191" t="str">
        <f aca="false">B3825&amp;" "&amp;C3825&amp;" "&amp;D3825</f>
        <v> Metals Financial</v>
      </c>
      <c r="B3825" s="191" t="str">
        <f aca="false">IF((LEFT(N3825,2)="US"),"US","")</f>
        <v/>
      </c>
      <c r="C3825" s="191" t="str">
        <f aca="false">M3825</f>
        <v>Metals</v>
      </c>
      <c r="D3825" s="191" t="str">
        <f aca="false">IF(ISNUMBER(FIND("Phy",N3825))=TRUE(),"Physical","Financial")</f>
        <v>Financial</v>
      </c>
      <c r="E3825" s="191" t="n">
        <f aca="false">IF(VLOOKUP(S3825,'DD-Lookup'!$J$6:$L$50,3,FALSE())="Monthly",(YEAR(AC3825)-YEAR(AB3825))*12+MONTH(AC3825)-MONTH(AB3825)+1,(AC3825-AB3825+1))</f>
        <v>1</v>
      </c>
      <c r="F3825" s="220" t="n">
        <f aca="false">E3825*SUM(P3825:Q3825)</f>
        <v>5</v>
      </c>
      <c r="G3825" s="196" t="n">
        <v>1248842</v>
      </c>
      <c r="H3825" s="197" t="n">
        <v>37026.4449768519</v>
      </c>
      <c r="I3825" s="0" t="s">
        <v>896</v>
      </c>
      <c r="M3825" s="0" t="s">
        <v>768</v>
      </c>
      <c r="N3825" s="0" t="s">
        <v>870</v>
      </c>
      <c r="O3825" s="0" t="s">
        <v>871</v>
      </c>
      <c r="Q3825" s="198" t="n">
        <v>5</v>
      </c>
      <c r="S3825" s="0" t="s">
        <v>771</v>
      </c>
      <c r="T3825" s="0" t="s">
        <v>772</v>
      </c>
      <c r="U3825" s="200" t="n">
        <v>1511</v>
      </c>
      <c r="V3825" s="0" t="s">
        <v>996</v>
      </c>
      <c r="W3825" s="0" t="s">
        <v>820</v>
      </c>
      <c r="X3825" s="0" t="s">
        <v>775</v>
      </c>
      <c r="Y3825" s="0" t="s">
        <v>776</v>
      </c>
      <c r="Z3825" s="0" t="s">
        <v>777</v>
      </c>
      <c r="AA3825" s="0" t="n">
        <v>2130313</v>
      </c>
    </row>
    <row r="3826" customFormat="false" ht="12.75" hidden="false" customHeight="false" outlineLevel="0" collapsed="false">
      <c r="A3826" s="191" t="str">
        <f aca="false">B3826&amp;" "&amp;C3826&amp;" "&amp;D3826</f>
        <v>US Natural Gas Financial</v>
      </c>
      <c r="B3826" s="191" t="str">
        <f aca="false">IF((LEFT(N3826,2)="US"),"US","")</f>
        <v>US</v>
      </c>
      <c r="C3826" s="191" t="str">
        <f aca="false">M3826</f>
        <v>Natural Gas</v>
      </c>
      <c r="D3826" s="191" t="str">
        <f aca="false">IF(ISNUMBER(FIND("Phy",N3826))=TRUE(),"Physical","Financial")</f>
        <v>Financial</v>
      </c>
      <c r="E3826" s="191" t="n">
        <f aca="false">IF(VLOOKUP(S3826,'DD-Lookup'!$J$6:$L$50,3,FALSE())="Monthly",(YEAR(AC3826)-YEAR(AB3826))*12+MONTH(AC3826)-MONTH(AB3826)+1,(AC3826-AB3826+1))</f>
        <v>30</v>
      </c>
      <c r="F3826" s="220" t="n">
        <f aca="false">E3826*SUM(P3826:Q3826)</f>
        <v>450000</v>
      </c>
      <c r="G3826" s="196" t="n">
        <v>1248843</v>
      </c>
      <c r="H3826" s="197" t="n">
        <v>37026.4450578704</v>
      </c>
      <c r="I3826" s="0" t="s">
        <v>2154</v>
      </c>
      <c r="M3826" s="0" t="s">
        <v>927</v>
      </c>
      <c r="N3826" s="0" t="s">
        <v>1341</v>
      </c>
      <c r="O3826" s="0" t="s">
        <v>1342</v>
      </c>
      <c r="Q3826" s="198" t="n">
        <v>15000</v>
      </c>
      <c r="S3826" s="0" t="s">
        <v>1343</v>
      </c>
      <c r="T3826" s="0" t="s">
        <v>772</v>
      </c>
      <c r="U3826" s="200" t="n">
        <v>4.575</v>
      </c>
      <c r="V3826" s="0" t="s">
        <v>2754</v>
      </c>
      <c r="W3826" s="0" t="s">
        <v>1345</v>
      </c>
      <c r="X3826" s="0" t="s">
        <v>1346</v>
      </c>
      <c r="Y3826" s="0" t="s">
        <v>893</v>
      </c>
      <c r="Z3826" s="0" t="s">
        <v>573</v>
      </c>
      <c r="AA3826" s="0" t="s">
        <v>3456</v>
      </c>
      <c r="AB3826" s="197" t="n">
        <v>37043.875</v>
      </c>
      <c r="AC3826" s="197" t="n">
        <v>37072.875</v>
      </c>
      <c r="AD3826" s="0" t="n">
        <f aca="false">(AC3826-AB3826+1)*SUM(P3826:Q3826)</f>
        <v>450000</v>
      </c>
    </row>
    <row r="3827" customFormat="false" ht="12.75" hidden="false" customHeight="false" outlineLevel="0" collapsed="false">
      <c r="A3827" s="191" t="str">
        <f aca="false">B3827&amp;" "&amp;C3827&amp;" "&amp;D3827</f>
        <v>US Natural Gas Financial</v>
      </c>
      <c r="B3827" s="191" t="str">
        <f aca="false">IF((LEFT(N3827,2)="US"),"US","")</f>
        <v>US</v>
      </c>
      <c r="C3827" s="191" t="str">
        <f aca="false">M3827</f>
        <v>Natural Gas</v>
      </c>
      <c r="D3827" s="191" t="str">
        <f aca="false">IF(ISNUMBER(FIND("Phy",N3827))=TRUE(),"Physical","Financial")</f>
        <v>Financial</v>
      </c>
      <c r="E3827" s="191" t="n">
        <f aca="false">IF(VLOOKUP(S3827,'DD-Lookup'!$J$6:$L$50,3,FALSE())="Monthly",(YEAR(AC3827)-YEAR(AB3827))*12+MONTH(AC3827)-MONTH(AB3827)+1,(AC3827-AB3827+1))</f>
        <v>153</v>
      </c>
      <c r="F3827" s="220" t="n">
        <f aca="false">E3827*SUM(P3827:Q3827)</f>
        <v>765000</v>
      </c>
      <c r="G3827" s="196" t="n">
        <v>1248844</v>
      </c>
      <c r="H3827" s="197" t="n">
        <v>37026.4451273148</v>
      </c>
      <c r="I3827" s="0" t="s">
        <v>1257</v>
      </c>
      <c r="M3827" s="0" t="s">
        <v>927</v>
      </c>
      <c r="N3827" s="0" t="s">
        <v>1399</v>
      </c>
      <c r="O3827" s="0" t="s">
        <v>3457</v>
      </c>
      <c r="Q3827" s="198" t="n">
        <v>5000</v>
      </c>
      <c r="S3827" s="0" t="s">
        <v>1343</v>
      </c>
      <c r="T3827" s="0" t="s">
        <v>772</v>
      </c>
      <c r="U3827" s="200" t="n">
        <v>-0.1025</v>
      </c>
      <c r="V3827" s="0" t="s">
        <v>3458</v>
      </c>
      <c r="W3827" s="0" t="s">
        <v>2024</v>
      </c>
      <c r="X3827" s="0" t="s">
        <v>2025</v>
      </c>
      <c r="Y3827" s="0" t="s">
        <v>893</v>
      </c>
      <c r="Z3827" s="0" t="s">
        <v>573</v>
      </c>
      <c r="AA3827" s="0" t="s">
        <v>3459</v>
      </c>
      <c r="AB3827" s="197" t="n">
        <v>37043</v>
      </c>
      <c r="AC3827" s="197" t="n">
        <v>37195</v>
      </c>
      <c r="AD3827" s="0" t="n">
        <f aca="false">(AC3827-AB3827+1)*SUM(P3827:Q3827)</f>
        <v>765000</v>
      </c>
    </row>
    <row r="3828" customFormat="false" ht="12.75" hidden="false" customHeight="false" outlineLevel="0" collapsed="false">
      <c r="A3828" s="191" t="str">
        <f aca="false">B3828&amp;" "&amp;C3828&amp;" "&amp;D3828</f>
        <v>US Natural Gas Financial</v>
      </c>
      <c r="B3828" s="191" t="str">
        <f aca="false">IF((LEFT(N3828,2)="US"),"US","")</f>
        <v>US</v>
      </c>
      <c r="C3828" s="191" t="str">
        <f aca="false">M3828</f>
        <v>Natural Gas</v>
      </c>
      <c r="D3828" s="191" t="str">
        <f aca="false">IF(ISNUMBER(FIND("Phy",N3828))=TRUE(),"Physical","Financial")</f>
        <v>Financial</v>
      </c>
      <c r="E3828" s="191" t="n">
        <f aca="false">IF(VLOOKUP(S3828,'DD-Lookup'!$J$6:$L$50,3,FALSE())="Monthly",(YEAR(AC3828)-YEAR(AB3828))*12+MONTH(AC3828)-MONTH(AB3828)+1,(AC3828-AB3828+1))</f>
        <v>153</v>
      </c>
      <c r="F3828" s="220" t="n">
        <f aca="false">E3828*SUM(P3828:Q3828)</f>
        <v>765000</v>
      </c>
      <c r="G3828" s="196" t="n">
        <v>1248845</v>
      </c>
      <c r="H3828" s="197" t="n">
        <v>37026.445162037</v>
      </c>
      <c r="I3828" s="0" t="s">
        <v>1228</v>
      </c>
      <c r="M3828" s="0" t="s">
        <v>927</v>
      </c>
      <c r="N3828" s="0" t="s">
        <v>1341</v>
      </c>
      <c r="O3828" s="0" t="s">
        <v>1526</v>
      </c>
      <c r="P3828" s="198" t="n">
        <v>5000</v>
      </c>
      <c r="S3828" s="0" t="s">
        <v>1343</v>
      </c>
      <c r="T3828" s="0" t="s">
        <v>772</v>
      </c>
      <c r="U3828" s="200" t="n">
        <v>4.665</v>
      </c>
      <c r="V3828" s="0" t="s">
        <v>1610</v>
      </c>
      <c r="W3828" s="0" t="s">
        <v>1345</v>
      </c>
      <c r="X3828" s="0" t="s">
        <v>1346</v>
      </c>
      <c r="Y3828" s="0" t="s">
        <v>893</v>
      </c>
      <c r="Z3828" s="0" t="s">
        <v>573</v>
      </c>
      <c r="AA3828" s="0" t="s">
        <v>3460</v>
      </c>
      <c r="AB3828" s="197" t="n">
        <v>37043</v>
      </c>
      <c r="AC3828" s="197" t="n">
        <v>37195</v>
      </c>
      <c r="AD3828" s="0" t="n">
        <f aca="false">(AC3828-AB3828+1)*SUM(P3828:Q3828)</f>
        <v>765000</v>
      </c>
    </row>
    <row r="3829" customFormat="false" ht="12.75" hidden="false" customHeight="false" outlineLevel="0" collapsed="false">
      <c r="A3829" s="191" t="str">
        <f aca="false">B3829&amp;" "&amp;C3829&amp;" "&amp;D3829</f>
        <v>US Natural Gas Financial</v>
      </c>
      <c r="B3829" s="191" t="str">
        <f aca="false">IF((LEFT(N3829,2)="US"),"US","")</f>
        <v>US</v>
      </c>
      <c r="C3829" s="191" t="str">
        <f aca="false">M3829</f>
        <v>Natural Gas</v>
      </c>
      <c r="D3829" s="191" t="str">
        <f aca="false">IF(ISNUMBER(FIND("Phy",N3829))=TRUE(),"Physical","Financial")</f>
        <v>Financial</v>
      </c>
      <c r="E3829" s="191" t="n">
        <f aca="false">IF(VLOOKUP(S3829,'DD-Lookup'!$J$6:$L$50,3,FALSE())="Monthly",(YEAR(AC3829)-YEAR(AB3829))*12+MONTH(AC3829)-MONTH(AB3829)+1,(AC3829-AB3829+1))</f>
        <v>30</v>
      </c>
      <c r="F3829" s="220" t="n">
        <f aca="false">E3829*SUM(P3829:Q3829)</f>
        <v>450000</v>
      </c>
      <c r="G3829" s="196" t="n">
        <v>1248846</v>
      </c>
      <c r="H3829" s="197" t="n">
        <v>37026.4452083333</v>
      </c>
      <c r="I3829" s="0" t="s">
        <v>1228</v>
      </c>
      <c r="M3829" s="0" t="s">
        <v>927</v>
      </c>
      <c r="N3829" s="0" t="s">
        <v>1341</v>
      </c>
      <c r="O3829" s="0" t="s">
        <v>1342</v>
      </c>
      <c r="P3829" s="198" t="n">
        <v>15000</v>
      </c>
      <c r="S3829" s="0" t="s">
        <v>1343</v>
      </c>
      <c r="T3829" s="0" t="s">
        <v>772</v>
      </c>
      <c r="U3829" s="200" t="n">
        <v>4.57</v>
      </c>
      <c r="V3829" s="0" t="s">
        <v>1610</v>
      </c>
      <c r="W3829" s="0" t="s">
        <v>1345</v>
      </c>
      <c r="X3829" s="0" t="s">
        <v>1346</v>
      </c>
      <c r="Y3829" s="0" t="s">
        <v>893</v>
      </c>
      <c r="Z3829" s="0" t="s">
        <v>573</v>
      </c>
      <c r="AA3829" s="0" t="s">
        <v>3461</v>
      </c>
      <c r="AB3829" s="197" t="n">
        <v>37043.875</v>
      </c>
      <c r="AC3829" s="197" t="n">
        <v>37072.875</v>
      </c>
      <c r="AD3829" s="0" t="n">
        <f aca="false">(AC3829-AB3829+1)*SUM(P3829:Q3829)</f>
        <v>450000</v>
      </c>
    </row>
    <row r="3830" customFormat="false" ht="12.75" hidden="false" customHeight="false" outlineLevel="0" collapsed="false">
      <c r="A3830" s="191" t="str">
        <f aca="false">B3830&amp;" "&amp;C3830&amp;" "&amp;D3830</f>
        <v>US Natural Gas Financial</v>
      </c>
      <c r="B3830" s="191" t="str">
        <f aca="false">IF((LEFT(N3830,2)="US"),"US","")</f>
        <v>US</v>
      </c>
      <c r="C3830" s="191" t="str">
        <f aca="false">M3830</f>
        <v>Natural Gas</v>
      </c>
      <c r="D3830" s="191" t="str">
        <f aca="false">IF(ISNUMBER(FIND("Phy",N3830))=TRUE(),"Physical","Financial")</f>
        <v>Financial</v>
      </c>
      <c r="E3830" s="191" t="n">
        <f aca="false">IF(VLOOKUP(S3830,'DD-Lookup'!$J$6:$L$50,3,FALSE())="Monthly",(YEAR(AC3830)-YEAR(AB3830))*12+MONTH(AC3830)-MONTH(AB3830)+1,(AC3830-AB3830+1))</f>
        <v>16</v>
      </c>
      <c r="F3830" s="220" t="n">
        <f aca="false">E3830*SUM(P3830:Q3830)</f>
        <v>240000</v>
      </c>
      <c r="G3830" s="196" t="n">
        <v>1248847</v>
      </c>
      <c r="H3830" s="197" t="n">
        <v>37026.4452662037</v>
      </c>
      <c r="I3830" s="0" t="s">
        <v>1383</v>
      </c>
      <c r="M3830" s="0" t="s">
        <v>927</v>
      </c>
      <c r="N3830" s="0" t="s">
        <v>1341</v>
      </c>
      <c r="O3830" s="0" t="s">
        <v>1518</v>
      </c>
      <c r="Q3830" s="198" t="n">
        <v>15000</v>
      </c>
      <c r="S3830" s="0" t="s">
        <v>1343</v>
      </c>
      <c r="T3830" s="0" t="s">
        <v>772</v>
      </c>
      <c r="U3830" s="200" t="n">
        <v>4.515</v>
      </c>
      <c r="V3830" s="0" t="s">
        <v>3421</v>
      </c>
      <c r="W3830" s="0" t="s">
        <v>1520</v>
      </c>
      <c r="X3830" s="0" t="s">
        <v>1521</v>
      </c>
      <c r="Y3830" s="0" t="s">
        <v>893</v>
      </c>
      <c r="Z3830" s="0" t="s">
        <v>573</v>
      </c>
      <c r="AA3830" s="0" t="s">
        <v>3462</v>
      </c>
      <c r="AB3830" s="197" t="n">
        <v>37027.875</v>
      </c>
      <c r="AC3830" s="197" t="n">
        <v>37042.875</v>
      </c>
      <c r="AD3830" s="0" t="n">
        <f aca="false">(AC3830-AB3830+1)*SUM(P3830:Q3830)</f>
        <v>240000</v>
      </c>
    </row>
    <row r="3831" customFormat="false" ht="12.75" hidden="false" customHeight="false" outlineLevel="0" collapsed="false">
      <c r="A3831" s="191" t="str">
        <f aca="false">B3831&amp;" "&amp;C3831&amp;" "&amp;D3831</f>
        <v> Metals Financial</v>
      </c>
      <c r="B3831" s="191" t="str">
        <f aca="false">IF((LEFT(N3831,2)="US"),"US","")</f>
        <v/>
      </c>
      <c r="C3831" s="191" t="str">
        <f aca="false">M3831</f>
        <v>Metals</v>
      </c>
      <c r="D3831" s="191" t="str">
        <f aca="false">IF(ISNUMBER(FIND("Phy",N3831))=TRUE(),"Physical","Financial")</f>
        <v>Financial</v>
      </c>
      <c r="E3831" s="191" t="n">
        <f aca="false">IF(VLOOKUP(S3831,'DD-Lookup'!$J$6:$L$50,3,FALSE())="Monthly",(YEAR(AC3831)-YEAR(AB3831))*12+MONTH(AC3831)-MONTH(AB3831)+1,(AC3831-AB3831+1))</f>
        <v>1</v>
      </c>
      <c r="F3831" s="220" t="n">
        <f aca="false">E3831*SUM(P3831:Q3831)</f>
        <v>4</v>
      </c>
      <c r="G3831" s="196" t="n">
        <v>1248850</v>
      </c>
      <c r="H3831" s="197" t="n">
        <v>37026.4453472222</v>
      </c>
      <c r="I3831" s="0" t="s">
        <v>911</v>
      </c>
      <c r="M3831" s="0" t="s">
        <v>768</v>
      </c>
      <c r="N3831" s="0" t="s">
        <v>870</v>
      </c>
      <c r="O3831" s="0" t="s">
        <v>871</v>
      </c>
      <c r="Q3831" s="198" t="n">
        <v>4</v>
      </c>
      <c r="S3831" s="0" t="s">
        <v>771</v>
      </c>
      <c r="T3831" s="0" t="s">
        <v>772</v>
      </c>
      <c r="U3831" s="200" t="n">
        <v>1513</v>
      </c>
      <c r="V3831" s="0" t="s">
        <v>914</v>
      </c>
      <c r="W3831" s="0" t="s">
        <v>820</v>
      </c>
      <c r="X3831" s="0" t="s">
        <v>775</v>
      </c>
      <c r="Y3831" s="0" t="s">
        <v>776</v>
      </c>
      <c r="Z3831" s="0" t="s">
        <v>777</v>
      </c>
      <c r="AA3831" s="0" t="n">
        <v>2130317</v>
      </c>
    </row>
    <row r="3832" customFormat="false" ht="12.75" hidden="false" customHeight="false" outlineLevel="0" collapsed="false">
      <c r="A3832" s="191" t="str">
        <f aca="false">B3832&amp;" "&amp;C3832&amp;" "&amp;D3832</f>
        <v>US Natural Gas Financial</v>
      </c>
      <c r="B3832" s="191" t="str">
        <f aca="false">IF((LEFT(N3832,2)="US"),"US","")</f>
        <v>US</v>
      </c>
      <c r="C3832" s="191" t="str">
        <f aca="false">M3832</f>
        <v>Natural Gas</v>
      </c>
      <c r="D3832" s="191" t="str">
        <f aca="false">IF(ISNUMBER(FIND("Phy",N3832))=TRUE(),"Physical","Financial")</f>
        <v>Financial</v>
      </c>
      <c r="E3832" s="191" t="n">
        <f aca="false">IF(VLOOKUP(S3832,'DD-Lookup'!$J$6:$L$50,3,FALSE())="Monthly",(YEAR(AC3832)-YEAR(AB3832))*12+MONTH(AC3832)-MONTH(AB3832)+1,(AC3832-AB3832+1))</f>
        <v>30</v>
      </c>
      <c r="F3832" s="220" t="n">
        <f aca="false">E3832*SUM(P3832:Q3832)</f>
        <v>300000</v>
      </c>
      <c r="G3832" s="196" t="n">
        <v>1248849</v>
      </c>
      <c r="H3832" s="197" t="n">
        <v>37026.4453472222</v>
      </c>
      <c r="I3832" s="0" t="s">
        <v>633</v>
      </c>
      <c r="M3832" s="0" t="s">
        <v>927</v>
      </c>
      <c r="N3832" s="0" t="s">
        <v>1341</v>
      </c>
      <c r="O3832" s="0" t="s">
        <v>1342</v>
      </c>
      <c r="P3832" s="198" t="n">
        <v>10000</v>
      </c>
      <c r="S3832" s="0" t="s">
        <v>1343</v>
      </c>
      <c r="T3832" s="0" t="s">
        <v>772</v>
      </c>
      <c r="U3832" s="200" t="n">
        <v>4.57</v>
      </c>
      <c r="V3832" s="0" t="s">
        <v>2378</v>
      </c>
      <c r="W3832" s="0" t="s">
        <v>1345</v>
      </c>
      <c r="X3832" s="0" t="s">
        <v>1346</v>
      </c>
      <c r="Y3832" s="0" t="s">
        <v>893</v>
      </c>
      <c r="Z3832" s="0" t="s">
        <v>573</v>
      </c>
      <c r="AA3832" s="0" t="s">
        <v>3463</v>
      </c>
      <c r="AB3832" s="197" t="n">
        <v>37043.875</v>
      </c>
      <c r="AC3832" s="197" t="n">
        <v>37072.875</v>
      </c>
      <c r="AD3832" s="0" t="n">
        <f aca="false">(AC3832-AB3832+1)*SUM(P3832:Q3832)</f>
        <v>300000</v>
      </c>
    </row>
    <row r="3833" customFormat="false" ht="12.75" hidden="false" customHeight="false" outlineLevel="0" collapsed="false">
      <c r="A3833" s="191" t="str">
        <f aca="false">B3833&amp;" "&amp;C3833&amp;" "&amp;D3833</f>
        <v> Metals Financial</v>
      </c>
      <c r="B3833" s="191" t="str">
        <f aca="false">IF((LEFT(N3833,2)="US"),"US","")</f>
        <v/>
      </c>
      <c r="C3833" s="191" t="str">
        <f aca="false">M3833</f>
        <v>Metals</v>
      </c>
      <c r="D3833" s="191" t="str">
        <f aca="false">IF(ISNUMBER(FIND("Phy",N3833))=TRUE(),"Physical","Financial")</f>
        <v>Financial</v>
      </c>
      <c r="E3833" s="191" t="n">
        <f aca="false">IF(VLOOKUP(S3833,'DD-Lookup'!$J$6:$L$50,3,FALSE())="Monthly",(YEAR(AC3833)-YEAR(AB3833))*12+MONTH(AC3833)-MONTH(AB3833)+1,(AC3833-AB3833+1))</f>
        <v>1</v>
      </c>
      <c r="F3833" s="220" t="n">
        <f aca="false">E3833*SUM(P3833:Q3833)</f>
        <v>10</v>
      </c>
      <c r="G3833" s="196" t="n">
        <v>1248851</v>
      </c>
      <c r="H3833" s="197" t="n">
        <v>37026.4453935185</v>
      </c>
      <c r="I3833" s="0" t="s">
        <v>616</v>
      </c>
      <c r="M3833" s="0" t="s">
        <v>768</v>
      </c>
      <c r="N3833" s="0" t="s">
        <v>870</v>
      </c>
      <c r="O3833" s="0" t="s">
        <v>871</v>
      </c>
      <c r="P3833" s="198" t="n">
        <v>10</v>
      </c>
      <c r="S3833" s="0" t="s">
        <v>771</v>
      </c>
      <c r="T3833" s="0" t="s">
        <v>772</v>
      </c>
      <c r="U3833" s="200" t="n">
        <v>1512</v>
      </c>
      <c r="V3833" s="0" t="s">
        <v>878</v>
      </c>
      <c r="W3833" s="0" t="s">
        <v>820</v>
      </c>
      <c r="X3833" s="0" t="s">
        <v>775</v>
      </c>
      <c r="Y3833" s="0" t="s">
        <v>776</v>
      </c>
      <c r="Z3833" s="0" t="s">
        <v>777</v>
      </c>
      <c r="AA3833" s="0" t="n">
        <v>2130322</v>
      </c>
    </row>
    <row r="3834" customFormat="false" ht="12.75" hidden="false" customHeight="false" outlineLevel="0" collapsed="false">
      <c r="A3834" s="191" t="str">
        <f aca="false">B3834&amp;" "&amp;C3834&amp;" "&amp;D3834</f>
        <v>US Natural Gas Financial</v>
      </c>
      <c r="B3834" s="191" t="str">
        <f aca="false">IF((LEFT(N3834,2)="US"),"US","")</f>
        <v>US</v>
      </c>
      <c r="C3834" s="191" t="str">
        <f aca="false">M3834</f>
        <v>Natural Gas</v>
      </c>
      <c r="D3834" s="191" t="str">
        <f aca="false">IF(ISNUMBER(FIND("Phy",N3834))=TRUE(),"Physical","Financial")</f>
        <v>Financial</v>
      </c>
      <c r="E3834" s="191" t="n">
        <f aca="false">IF(VLOOKUP(S3834,'DD-Lookup'!$J$6:$L$50,3,FALSE())="Monthly",(YEAR(AC3834)-YEAR(AB3834))*12+MONTH(AC3834)-MONTH(AB3834)+1,(AC3834-AB3834+1))</f>
        <v>30</v>
      </c>
      <c r="F3834" s="220" t="n">
        <f aca="false">E3834*SUM(P3834:Q3834)</f>
        <v>150000</v>
      </c>
      <c r="G3834" s="196" t="n">
        <v>1248852</v>
      </c>
      <c r="H3834" s="197" t="n">
        <v>37026.4453935185</v>
      </c>
      <c r="I3834" s="0" t="s">
        <v>1340</v>
      </c>
      <c r="M3834" s="0" t="s">
        <v>927</v>
      </c>
      <c r="N3834" s="0" t="s">
        <v>1341</v>
      </c>
      <c r="O3834" s="0" t="s">
        <v>1342</v>
      </c>
      <c r="P3834" s="198" t="n">
        <v>5000</v>
      </c>
      <c r="S3834" s="0" t="s">
        <v>1343</v>
      </c>
      <c r="T3834" s="0" t="s">
        <v>772</v>
      </c>
      <c r="U3834" s="200" t="n">
        <v>4.57</v>
      </c>
      <c r="V3834" s="0" t="s">
        <v>2243</v>
      </c>
      <c r="W3834" s="0" t="s">
        <v>1345</v>
      </c>
      <c r="X3834" s="0" t="s">
        <v>1346</v>
      </c>
      <c r="Y3834" s="0" t="s">
        <v>893</v>
      </c>
      <c r="Z3834" s="0" t="s">
        <v>573</v>
      </c>
      <c r="AA3834" s="0" t="s">
        <v>3464</v>
      </c>
      <c r="AB3834" s="197" t="n">
        <v>37043.875</v>
      </c>
      <c r="AC3834" s="197" t="n">
        <v>37072.875</v>
      </c>
      <c r="AD3834" s="0" t="n">
        <f aca="false">(AC3834-AB3834+1)*SUM(P3834:Q3834)</f>
        <v>150000</v>
      </c>
    </row>
    <row r="3835" customFormat="false" ht="12.75" hidden="false" customHeight="false" outlineLevel="0" collapsed="false">
      <c r="A3835" s="191" t="str">
        <f aca="false">B3835&amp;" "&amp;C3835&amp;" "&amp;D3835</f>
        <v>US Natural Gas Financial</v>
      </c>
      <c r="B3835" s="191" t="str">
        <f aca="false">IF((LEFT(N3835,2)="US"),"US","")</f>
        <v>US</v>
      </c>
      <c r="C3835" s="191" t="str">
        <f aca="false">M3835</f>
        <v>Natural Gas</v>
      </c>
      <c r="D3835" s="191" t="str">
        <f aca="false">IF(ISNUMBER(FIND("Phy",N3835))=TRUE(),"Physical","Financial")</f>
        <v>Financial</v>
      </c>
      <c r="E3835" s="191" t="n">
        <f aca="false">IF(VLOOKUP(S3835,'DD-Lookup'!$J$6:$L$50,3,FALSE())="Monthly",(YEAR(AC3835)-YEAR(AB3835))*12+MONTH(AC3835)-MONTH(AB3835)+1,(AC3835-AB3835+1))</f>
        <v>30</v>
      </c>
      <c r="F3835" s="220" t="n">
        <f aca="false">E3835*SUM(P3835:Q3835)</f>
        <v>450000</v>
      </c>
      <c r="G3835" s="196" t="n">
        <v>1248853</v>
      </c>
      <c r="H3835" s="197" t="n">
        <v>37026.4454398148</v>
      </c>
      <c r="I3835" s="0" t="s">
        <v>1137</v>
      </c>
      <c r="M3835" s="0" t="s">
        <v>927</v>
      </c>
      <c r="N3835" s="0" t="s">
        <v>1341</v>
      </c>
      <c r="O3835" s="0" t="s">
        <v>1342</v>
      </c>
      <c r="P3835" s="198" t="n">
        <v>15000</v>
      </c>
      <c r="S3835" s="0" t="s">
        <v>1343</v>
      </c>
      <c r="T3835" s="0" t="s">
        <v>772</v>
      </c>
      <c r="U3835" s="200" t="n">
        <v>4.565</v>
      </c>
      <c r="V3835" s="0" t="s">
        <v>2395</v>
      </c>
      <c r="W3835" s="0" t="s">
        <v>1345</v>
      </c>
      <c r="X3835" s="0" t="s">
        <v>1346</v>
      </c>
      <c r="Y3835" s="0" t="s">
        <v>893</v>
      </c>
      <c r="Z3835" s="0" t="s">
        <v>573</v>
      </c>
      <c r="AA3835" s="0" t="s">
        <v>3465</v>
      </c>
      <c r="AB3835" s="197" t="n">
        <v>37043.875</v>
      </c>
      <c r="AC3835" s="197" t="n">
        <v>37072.875</v>
      </c>
      <c r="AD3835" s="0" t="n">
        <f aca="false">(AC3835-AB3835+1)*SUM(P3835:Q3835)</f>
        <v>450000</v>
      </c>
    </row>
    <row r="3836" customFormat="false" ht="12.75" hidden="false" customHeight="false" outlineLevel="0" collapsed="false">
      <c r="A3836" s="191" t="str">
        <f aca="false">B3836&amp;" "&amp;C3836&amp;" "&amp;D3836</f>
        <v>US Natural Gas Financial</v>
      </c>
      <c r="B3836" s="191" t="str">
        <f aca="false">IF((LEFT(N3836,2)="US"),"US","")</f>
        <v>US</v>
      </c>
      <c r="C3836" s="191" t="str">
        <f aca="false">M3836</f>
        <v>Natural Gas</v>
      </c>
      <c r="D3836" s="191" t="str">
        <f aca="false">IF(ISNUMBER(FIND("Phy",N3836))=TRUE(),"Physical","Financial")</f>
        <v>Financial</v>
      </c>
      <c r="E3836" s="191" t="n">
        <f aca="false">IF(VLOOKUP(S3836,'DD-Lookup'!$J$6:$L$50,3,FALSE())="Monthly",(YEAR(AC3836)-YEAR(AB3836))*12+MONTH(AC3836)-MONTH(AB3836)+1,(AC3836-AB3836+1))</f>
        <v>365</v>
      </c>
      <c r="F3836" s="220" t="n">
        <f aca="false">E3836*SUM(P3836:Q3836)</f>
        <v>1825000</v>
      </c>
      <c r="G3836" s="196" t="n">
        <v>1248854</v>
      </c>
      <c r="H3836" s="197" t="n">
        <v>37026.445474537</v>
      </c>
      <c r="I3836" s="0" t="s">
        <v>1228</v>
      </c>
      <c r="M3836" s="0" t="s">
        <v>927</v>
      </c>
      <c r="N3836" s="0" t="s">
        <v>1341</v>
      </c>
      <c r="O3836" s="0" t="s">
        <v>1514</v>
      </c>
      <c r="Q3836" s="198" t="n">
        <v>5000</v>
      </c>
      <c r="S3836" s="0" t="s">
        <v>1343</v>
      </c>
      <c r="T3836" s="0" t="s">
        <v>772</v>
      </c>
      <c r="U3836" s="200" t="n">
        <v>4.57</v>
      </c>
      <c r="V3836" s="0" t="s">
        <v>1610</v>
      </c>
      <c r="W3836" s="0" t="s">
        <v>1345</v>
      </c>
      <c r="X3836" s="0" t="s">
        <v>1346</v>
      </c>
      <c r="Y3836" s="0" t="s">
        <v>893</v>
      </c>
      <c r="Z3836" s="0" t="s">
        <v>573</v>
      </c>
      <c r="AA3836" s="0" t="s">
        <v>3466</v>
      </c>
      <c r="AB3836" s="197" t="n">
        <v>37257.875</v>
      </c>
      <c r="AC3836" s="197" t="n">
        <v>37621.875</v>
      </c>
      <c r="AD3836" s="0" t="n">
        <f aca="false">(AC3836-AB3836+1)*SUM(P3836:Q3836)</f>
        <v>1825000</v>
      </c>
    </row>
    <row r="3837" customFormat="false" ht="12.75" hidden="false" customHeight="false" outlineLevel="0" collapsed="false">
      <c r="A3837" s="191" t="str">
        <f aca="false">B3837&amp;" "&amp;C3837&amp;" "&amp;D3837</f>
        <v>US Oil Products Financial</v>
      </c>
      <c r="B3837" s="191" t="str">
        <f aca="false">IF((LEFT(N3837,2)="US"),"US","")</f>
        <v>US</v>
      </c>
      <c r="C3837" s="191" t="str">
        <f aca="false">M3837</f>
        <v>Oil Products</v>
      </c>
      <c r="D3837" s="191" t="str">
        <f aca="false">IF(ISNUMBER(FIND("Phy",N3837))=TRUE(),"Physical","Financial")</f>
        <v>Financial</v>
      </c>
      <c r="E3837" s="191" t="n">
        <f aca="false">IF(VLOOKUP(S3837,'DD-Lookup'!$J$6:$L$50,3,FALSE())="Monthly",(YEAR(AC3837)-YEAR(AB3837))*12+MONTH(AC3837)-MONTH(AB3837)+1,(AC3837-AB3837+1))</f>
        <v>3</v>
      </c>
      <c r="F3837" s="220" t="n">
        <f aca="false">E3837*SUM(P3837:Q3837)</f>
        <v>300000</v>
      </c>
      <c r="G3837" s="196" t="n">
        <v>1248855</v>
      </c>
      <c r="H3837" s="197" t="n">
        <v>37026.445474537</v>
      </c>
      <c r="I3837" s="0" t="s">
        <v>1137</v>
      </c>
      <c r="M3837" s="0" t="s">
        <v>886</v>
      </c>
      <c r="N3837" s="0" t="s">
        <v>3467</v>
      </c>
      <c r="O3837" s="0" t="s">
        <v>3468</v>
      </c>
      <c r="Q3837" s="198" t="n">
        <v>100000</v>
      </c>
      <c r="S3837" s="0" t="s">
        <v>2603</v>
      </c>
      <c r="T3837" s="0" t="s">
        <v>772</v>
      </c>
      <c r="U3837" s="200" t="n">
        <v>-3.9</v>
      </c>
      <c r="V3837" s="0" t="s">
        <v>2982</v>
      </c>
      <c r="W3837" s="0" t="s">
        <v>3469</v>
      </c>
      <c r="X3837" s="0" t="s">
        <v>3470</v>
      </c>
      <c r="Y3837" s="0" t="s">
        <v>893</v>
      </c>
      <c r="Z3837" s="0" t="s">
        <v>573</v>
      </c>
      <c r="AA3837" s="0" t="s">
        <v>3471</v>
      </c>
      <c r="AB3837" s="197" t="n">
        <v>37165</v>
      </c>
      <c r="AC3837" s="197" t="n">
        <v>37256</v>
      </c>
      <c r="AE3837" s="121" t="n">
        <f aca="false">IF(S3837="Gallon",F3837/42,F3837)</f>
        <v>7142.85714285714</v>
      </c>
    </row>
    <row r="3838" customFormat="false" ht="12.75" hidden="false" customHeight="false" outlineLevel="0" collapsed="false">
      <c r="A3838" s="191" t="str">
        <f aca="false">B3838&amp;" "&amp;C3838&amp;" "&amp;D3838</f>
        <v> Metals Financial</v>
      </c>
      <c r="B3838" s="191" t="str">
        <f aca="false">IF((LEFT(N3838,2)="US"),"US","")</f>
        <v/>
      </c>
      <c r="C3838" s="191" t="str">
        <f aca="false">M3838</f>
        <v>Metals</v>
      </c>
      <c r="D3838" s="191" t="str">
        <f aca="false">IF(ISNUMBER(FIND("Phy",N3838))=TRUE(),"Physical","Financial")</f>
        <v>Financial</v>
      </c>
      <c r="E3838" s="191" t="n">
        <f aca="false">IF(VLOOKUP(S3838,'DD-Lookup'!$J$6:$L$50,3,FALSE())="Monthly",(YEAR(AC3838)-YEAR(AB3838))*12+MONTH(AC3838)-MONTH(AB3838)+1,(AC3838-AB3838+1))</f>
        <v>1</v>
      </c>
      <c r="F3838" s="220" t="n">
        <f aca="false">E3838*SUM(P3838:Q3838)</f>
        <v>20</v>
      </c>
      <c r="G3838" s="196" t="n">
        <v>1248857</v>
      </c>
      <c r="H3838" s="197" t="n">
        <v>37026.4454861111</v>
      </c>
      <c r="I3838" s="0" t="s">
        <v>1409</v>
      </c>
      <c r="M3838" s="0" t="s">
        <v>768</v>
      </c>
      <c r="N3838" s="0" t="s">
        <v>870</v>
      </c>
      <c r="O3838" s="0" t="s">
        <v>871</v>
      </c>
      <c r="P3838" s="198" t="n">
        <v>20</v>
      </c>
      <c r="S3838" s="0" t="s">
        <v>771</v>
      </c>
      <c r="T3838" s="0" t="s">
        <v>772</v>
      </c>
      <c r="U3838" s="200" t="n">
        <v>1511</v>
      </c>
      <c r="V3838" s="0" t="s">
        <v>3061</v>
      </c>
      <c r="W3838" s="0" t="s">
        <v>820</v>
      </c>
      <c r="X3838" s="0" t="s">
        <v>775</v>
      </c>
      <c r="Y3838" s="0" t="s">
        <v>776</v>
      </c>
      <c r="Z3838" s="0" t="s">
        <v>777</v>
      </c>
      <c r="AA3838" s="0" t="n">
        <v>2130325</v>
      </c>
    </row>
    <row r="3839" customFormat="false" ht="12.75" hidden="false" customHeight="false" outlineLevel="0" collapsed="false">
      <c r="A3839" s="191" t="str">
        <f aca="false">B3839&amp;" "&amp;C3839&amp;" "&amp;D3839</f>
        <v>US Natural Gas Financial</v>
      </c>
      <c r="B3839" s="191" t="str">
        <f aca="false">IF((LEFT(N3839,2)="US"),"US","")</f>
        <v>US</v>
      </c>
      <c r="C3839" s="191" t="str">
        <f aca="false">M3839</f>
        <v>Natural Gas</v>
      </c>
      <c r="D3839" s="191" t="str">
        <f aca="false">IF(ISNUMBER(FIND("Phy",N3839))=TRUE(),"Physical","Financial")</f>
        <v>Financial</v>
      </c>
      <c r="E3839" s="191" t="n">
        <f aca="false">IF(VLOOKUP(S3839,'DD-Lookup'!$J$6:$L$50,3,FALSE())="Monthly",(YEAR(AC3839)-YEAR(AB3839))*12+MONTH(AC3839)-MONTH(AB3839)+1,(AC3839-AB3839+1))</f>
        <v>16</v>
      </c>
      <c r="F3839" s="220" t="n">
        <f aca="false">E3839*SUM(P3839:Q3839)</f>
        <v>240000</v>
      </c>
      <c r="G3839" s="196" t="n">
        <v>1248856</v>
      </c>
      <c r="H3839" s="197" t="n">
        <v>37026.4454861111</v>
      </c>
      <c r="I3839" s="0" t="s">
        <v>2121</v>
      </c>
      <c r="M3839" s="0" t="s">
        <v>927</v>
      </c>
      <c r="N3839" s="0" t="s">
        <v>1341</v>
      </c>
      <c r="O3839" s="0" t="s">
        <v>1518</v>
      </c>
      <c r="P3839" s="198" t="n">
        <v>15000</v>
      </c>
      <c r="S3839" s="0" t="s">
        <v>1343</v>
      </c>
      <c r="T3839" s="0" t="s">
        <v>772</v>
      </c>
      <c r="U3839" s="200" t="n">
        <v>4.51</v>
      </c>
      <c r="V3839" s="0" t="s">
        <v>2122</v>
      </c>
      <c r="W3839" s="0" t="s">
        <v>1520</v>
      </c>
      <c r="X3839" s="0" t="s">
        <v>1521</v>
      </c>
      <c r="Y3839" s="0" t="s">
        <v>893</v>
      </c>
      <c r="Z3839" s="0" t="s">
        <v>573</v>
      </c>
      <c r="AA3839" s="0" t="s">
        <v>3472</v>
      </c>
      <c r="AB3839" s="197" t="n">
        <v>37027.875</v>
      </c>
      <c r="AC3839" s="197" t="n">
        <v>37042.875</v>
      </c>
      <c r="AD3839" s="0" t="n">
        <f aca="false">(AC3839-AB3839+1)*SUM(P3839:Q3839)</f>
        <v>240000</v>
      </c>
    </row>
    <row r="3840" customFormat="false" ht="12.75" hidden="false" customHeight="false" outlineLevel="0" collapsed="false">
      <c r="A3840" s="191" t="str">
        <f aca="false">B3840&amp;" "&amp;C3840&amp;" "&amp;D3840</f>
        <v> Metals Financial</v>
      </c>
      <c r="B3840" s="191" t="str">
        <f aca="false">IF((LEFT(N3840,2)="US"),"US","")</f>
        <v/>
      </c>
      <c r="C3840" s="191" t="str">
        <f aca="false">M3840</f>
        <v>Metals</v>
      </c>
      <c r="D3840" s="191" t="str">
        <f aca="false">IF(ISNUMBER(FIND("Phy",N3840))=TRUE(),"Physical","Financial")</f>
        <v>Financial</v>
      </c>
      <c r="E3840" s="191" t="n">
        <f aca="false">IF(VLOOKUP(S3840,'DD-Lookup'!$J$6:$L$50,3,FALSE())="Monthly",(YEAR(AC3840)-YEAR(AB3840))*12+MONTH(AC3840)-MONTH(AB3840)+1,(AC3840-AB3840+1))</f>
        <v>1</v>
      </c>
      <c r="F3840" s="220" t="n">
        <f aca="false">E3840*SUM(P3840:Q3840)</f>
        <v>10</v>
      </c>
      <c r="G3840" s="196" t="n">
        <v>1248858</v>
      </c>
      <c r="H3840" s="197" t="n">
        <v>37026.4455208333</v>
      </c>
      <c r="I3840" s="0" t="s">
        <v>1014</v>
      </c>
      <c r="M3840" s="0" t="s">
        <v>768</v>
      </c>
      <c r="N3840" s="0" t="s">
        <v>769</v>
      </c>
      <c r="O3840" s="0" t="s">
        <v>770</v>
      </c>
      <c r="Q3840" s="198" t="n">
        <v>10</v>
      </c>
      <c r="S3840" s="0" t="s">
        <v>771</v>
      </c>
      <c r="T3840" s="0" t="s">
        <v>772</v>
      </c>
      <c r="U3840" s="200" t="n">
        <v>1673</v>
      </c>
      <c r="V3840" s="0" t="s">
        <v>1156</v>
      </c>
      <c r="W3840" s="0" t="s">
        <v>820</v>
      </c>
      <c r="X3840" s="0" t="s">
        <v>775</v>
      </c>
      <c r="Y3840" s="0" t="s">
        <v>776</v>
      </c>
      <c r="Z3840" s="0" t="s">
        <v>777</v>
      </c>
      <c r="AA3840" s="0" t="n">
        <v>2130328</v>
      </c>
    </row>
    <row r="3841" customFormat="false" ht="12.75" hidden="false" customHeight="false" outlineLevel="0" collapsed="false">
      <c r="A3841" s="191" t="str">
        <f aca="false">B3841&amp;" "&amp;C3841&amp;" "&amp;D3841</f>
        <v>US Natural Gas Physical</v>
      </c>
      <c r="B3841" s="191" t="str">
        <f aca="false">IF((LEFT(N3841,2)="US"),"US","")</f>
        <v>US</v>
      </c>
      <c r="C3841" s="191" t="str">
        <f aca="false">M3841</f>
        <v>Natural Gas</v>
      </c>
      <c r="D3841" s="191" t="str">
        <f aca="false">IF(ISNUMBER(FIND("Phy",N3841))=TRUE(),"Physical","Financial")</f>
        <v>Physical</v>
      </c>
      <c r="E3841" s="191" t="n">
        <f aca="false">IF(VLOOKUP(S3841,'DD-Lookup'!$J$6:$L$50,3,FALSE())="Monthly",(YEAR(AC3841)-YEAR(AB3841))*12+MONTH(AC3841)-MONTH(AB3841)+1,(AC3841-AB3841+1))</f>
        <v>16</v>
      </c>
      <c r="F3841" s="220" t="n">
        <f aca="false">E3841*SUM(P3841:Q3841)</f>
        <v>160000</v>
      </c>
      <c r="G3841" s="196" t="n">
        <v>1248859</v>
      </c>
      <c r="H3841" s="197" t="n">
        <v>37026.4455902778</v>
      </c>
      <c r="I3841" s="0" t="s">
        <v>2143</v>
      </c>
      <c r="M3841" s="0" t="s">
        <v>927</v>
      </c>
      <c r="N3841" s="0" t="s">
        <v>1371</v>
      </c>
      <c r="O3841" s="0" t="s">
        <v>2144</v>
      </c>
      <c r="P3841" s="198" t="n">
        <v>10000</v>
      </c>
      <c r="S3841" s="0" t="s">
        <v>1343</v>
      </c>
      <c r="T3841" s="0" t="s">
        <v>772</v>
      </c>
      <c r="U3841" s="200" t="n">
        <v>4.42</v>
      </c>
      <c r="V3841" s="0" t="s">
        <v>2145</v>
      </c>
      <c r="W3841" s="0" t="s">
        <v>1682</v>
      </c>
      <c r="X3841" s="0" t="s">
        <v>1683</v>
      </c>
      <c r="Y3841" s="0" t="s">
        <v>1376</v>
      </c>
      <c r="Z3841" s="0" t="s">
        <v>573</v>
      </c>
      <c r="AA3841" s="0" t="n">
        <v>790716</v>
      </c>
      <c r="AB3841" s="197" t="n">
        <v>37027.875</v>
      </c>
      <c r="AC3841" s="197" t="n">
        <v>37042.875</v>
      </c>
    </row>
    <row r="3842" customFormat="false" ht="12.75" hidden="false" customHeight="false" outlineLevel="0" collapsed="false">
      <c r="A3842" s="191" t="str">
        <f aca="false">B3842&amp;" "&amp;C3842&amp;" "&amp;D3842</f>
        <v>US Natural Gas Financial</v>
      </c>
      <c r="B3842" s="191" t="str">
        <f aca="false">IF((LEFT(N3842,2)="US"),"US","")</f>
        <v>US</v>
      </c>
      <c r="C3842" s="191" t="str">
        <f aca="false">M3842</f>
        <v>Natural Gas</v>
      </c>
      <c r="D3842" s="191" t="str">
        <f aca="false">IF(ISNUMBER(FIND("Phy",N3842))=TRUE(),"Physical","Financial")</f>
        <v>Financial</v>
      </c>
      <c r="E3842" s="191" t="n">
        <f aca="false">IF(VLOOKUP(S3842,'DD-Lookup'!$J$6:$L$50,3,FALSE())="Monthly",(YEAR(AC3842)-YEAR(AB3842))*12+MONTH(AC3842)-MONTH(AB3842)+1,(AC3842-AB3842+1))</f>
        <v>30</v>
      </c>
      <c r="F3842" s="220" t="n">
        <f aca="false">E3842*SUM(P3842:Q3842)</f>
        <v>150000</v>
      </c>
      <c r="G3842" s="196" t="n">
        <v>1248861</v>
      </c>
      <c r="H3842" s="197" t="n">
        <v>37026.4456018519</v>
      </c>
      <c r="I3842" s="0" t="s">
        <v>1492</v>
      </c>
      <c r="M3842" s="0" t="s">
        <v>927</v>
      </c>
      <c r="N3842" s="0" t="s">
        <v>1341</v>
      </c>
      <c r="O3842" s="0" t="s">
        <v>1342</v>
      </c>
      <c r="Q3842" s="198" t="n">
        <v>5000</v>
      </c>
      <c r="S3842" s="0" t="s">
        <v>1343</v>
      </c>
      <c r="T3842" s="0" t="s">
        <v>772</v>
      </c>
      <c r="U3842" s="200" t="n">
        <v>4.57</v>
      </c>
      <c r="V3842" s="0" t="s">
        <v>2156</v>
      </c>
      <c r="W3842" s="0" t="s">
        <v>1345</v>
      </c>
      <c r="X3842" s="0" t="s">
        <v>1346</v>
      </c>
      <c r="Y3842" s="0" t="s">
        <v>893</v>
      </c>
      <c r="Z3842" s="0" t="s">
        <v>573</v>
      </c>
      <c r="AA3842" s="0" t="s">
        <v>3473</v>
      </c>
      <c r="AB3842" s="197" t="n">
        <v>37043.875</v>
      </c>
      <c r="AC3842" s="197" t="n">
        <v>37072.875</v>
      </c>
      <c r="AD3842" s="0" t="n">
        <f aca="false">(AC3842-AB3842+1)*SUM(P3842:Q3842)</f>
        <v>150000</v>
      </c>
    </row>
    <row r="3843" customFormat="false" ht="12.75" hidden="false" customHeight="false" outlineLevel="0" collapsed="false">
      <c r="A3843" s="191" t="str">
        <f aca="false">B3843&amp;" "&amp;C3843&amp;" "&amp;D3843</f>
        <v>US Natural Gas Financial</v>
      </c>
      <c r="B3843" s="191" t="str">
        <f aca="false">IF((LEFT(N3843,2)="US"),"US","")</f>
        <v>US</v>
      </c>
      <c r="C3843" s="191" t="str">
        <f aca="false">M3843</f>
        <v>Natural Gas</v>
      </c>
      <c r="D3843" s="191" t="str">
        <f aca="false">IF(ISNUMBER(FIND("Phy",N3843))=TRUE(),"Physical","Financial")</f>
        <v>Financial</v>
      </c>
      <c r="E3843" s="191" t="n">
        <f aca="false">IF(VLOOKUP(S3843,'DD-Lookup'!$J$6:$L$50,3,FALSE())="Monthly",(YEAR(AC3843)-YEAR(AB3843))*12+MONTH(AC3843)-MONTH(AB3843)+1,(AC3843-AB3843+1))</f>
        <v>151</v>
      </c>
      <c r="F3843" s="220" t="n">
        <f aca="false">E3843*SUM(P3843:Q3843)</f>
        <v>755000</v>
      </c>
      <c r="G3843" s="196" t="n">
        <v>1248864</v>
      </c>
      <c r="H3843" s="197" t="n">
        <v>37026.4457060185</v>
      </c>
      <c r="I3843" s="0" t="s">
        <v>1340</v>
      </c>
      <c r="M3843" s="0" t="s">
        <v>927</v>
      </c>
      <c r="N3843" s="0" t="s">
        <v>1341</v>
      </c>
      <c r="O3843" s="0" t="s">
        <v>1442</v>
      </c>
      <c r="P3843" s="198" t="n">
        <v>5000</v>
      </c>
      <c r="S3843" s="0" t="s">
        <v>1343</v>
      </c>
      <c r="T3843" s="0" t="s">
        <v>772</v>
      </c>
      <c r="U3843" s="200" t="n">
        <v>4.965</v>
      </c>
      <c r="V3843" s="0" t="s">
        <v>2278</v>
      </c>
      <c r="W3843" s="0" t="s">
        <v>1345</v>
      </c>
      <c r="X3843" s="0" t="s">
        <v>1346</v>
      </c>
      <c r="Y3843" s="0" t="s">
        <v>893</v>
      </c>
      <c r="Z3843" s="0" t="s">
        <v>573</v>
      </c>
      <c r="AA3843" s="0" t="s">
        <v>3474</v>
      </c>
      <c r="AB3843" s="197" t="n">
        <v>37196</v>
      </c>
      <c r="AC3843" s="197" t="n">
        <v>37346</v>
      </c>
      <c r="AD3843" s="0" t="n">
        <f aca="false">(AC3843-AB3843+1)*SUM(P3843:Q3843)</f>
        <v>755000</v>
      </c>
    </row>
    <row r="3844" customFormat="false" ht="12.75" hidden="false" customHeight="false" outlineLevel="0" collapsed="false">
      <c r="A3844" s="191" t="str">
        <f aca="false">B3844&amp;" "&amp;C3844&amp;" "&amp;D3844</f>
        <v> Metals Financial</v>
      </c>
      <c r="B3844" s="191" t="str">
        <f aca="false">IF((LEFT(N3844,2)="US"),"US","")</f>
        <v/>
      </c>
      <c r="C3844" s="191" t="str">
        <f aca="false">M3844</f>
        <v>Metals</v>
      </c>
      <c r="D3844" s="191" t="str">
        <f aca="false">IF(ISNUMBER(FIND("Phy",N3844))=TRUE(),"Physical","Financial")</f>
        <v>Financial</v>
      </c>
      <c r="E3844" s="191" t="n">
        <f aca="false">IF(VLOOKUP(S3844,'DD-Lookup'!$J$6:$L$50,3,FALSE())="Monthly",(YEAR(AC3844)-YEAR(AB3844))*12+MONTH(AC3844)-MONTH(AB3844)+1,(AC3844-AB3844+1))</f>
        <v>1</v>
      </c>
      <c r="F3844" s="220" t="n">
        <f aca="false">E3844*SUM(P3844:Q3844)</f>
        <v>20</v>
      </c>
      <c r="G3844" s="196" t="n">
        <v>1248865</v>
      </c>
      <c r="H3844" s="197" t="n">
        <v>37026.4457407407</v>
      </c>
      <c r="I3844" s="0" t="s">
        <v>1409</v>
      </c>
      <c r="M3844" s="0" t="s">
        <v>768</v>
      </c>
      <c r="N3844" s="0" t="s">
        <v>870</v>
      </c>
      <c r="O3844" s="0" t="s">
        <v>871</v>
      </c>
      <c r="P3844" s="198" t="n">
        <v>20</v>
      </c>
      <c r="S3844" s="0" t="s">
        <v>771</v>
      </c>
      <c r="T3844" s="0" t="s">
        <v>772</v>
      </c>
      <c r="U3844" s="200" t="n">
        <v>1510</v>
      </c>
      <c r="V3844" s="0" t="s">
        <v>3061</v>
      </c>
      <c r="W3844" s="0" t="s">
        <v>820</v>
      </c>
      <c r="X3844" s="0" t="s">
        <v>775</v>
      </c>
      <c r="Y3844" s="0" t="s">
        <v>776</v>
      </c>
      <c r="Z3844" s="0" t="s">
        <v>777</v>
      </c>
      <c r="AA3844" s="0" t="n">
        <v>2130331</v>
      </c>
    </row>
    <row r="3845" customFormat="false" ht="12.75" hidden="false" customHeight="false" outlineLevel="0" collapsed="false">
      <c r="A3845" s="191" t="str">
        <f aca="false">B3845&amp;" "&amp;C3845&amp;" "&amp;D3845</f>
        <v> Oil Products Financial</v>
      </c>
      <c r="B3845" s="191" t="str">
        <f aca="false">IF((LEFT(N3845,2)="US"),"US","")</f>
        <v/>
      </c>
      <c r="C3845" s="191" t="str">
        <f aca="false">M3845</f>
        <v>Oil Products</v>
      </c>
      <c r="D3845" s="191" t="str">
        <f aca="false">IF(ISNUMBER(FIND("Phy",N3845))=TRUE(),"Physical","Financial")</f>
        <v>Financial</v>
      </c>
      <c r="E3845" s="191" t="n">
        <f aca="false">IF(VLOOKUP(S3845,'DD-Lookup'!$J$6:$L$50,3,FALSE())="Monthly",(YEAR(AC3845)-YEAR(AB3845))*12+MONTH(AC3845)-MONTH(AB3845)+1,(AC3845-AB3845+1))</f>
        <v>30</v>
      </c>
      <c r="F3845" s="220" t="n">
        <f aca="false">E3845*SUM(P3845:Q3845)</f>
        <v>150000</v>
      </c>
      <c r="G3845" s="196" t="n">
        <v>1248866</v>
      </c>
      <c r="H3845" s="197" t="n">
        <v>37026.4458217593</v>
      </c>
      <c r="I3845" s="0" t="s">
        <v>1171</v>
      </c>
      <c r="M3845" s="0" t="s">
        <v>886</v>
      </c>
      <c r="N3845" s="0" t="s">
        <v>1172</v>
      </c>
      <c r="O3845" s="0" t="s">
        <v>1173</v>
      </c>
      <c r="Q3845" s="198" t="n">
        <v>5000</v>
      </c>
      <c r="S3845" s="0" t="s">
        <v>1174</v>
      </c>
      <c r="T3845" s="0" t="s">
        <v>772</v>
      </c>
      <c r="U3845" s="200" t="n">
        <v>229.5</v>
      </c>
      <c r="V3845" s="0" t="s">
        <v>1175</v>
      </c>
      <c r="W3845" s="0" t="s">
        <v>1176</v>
      </c>
      <c r="X3845" s="0" t="s">
        <v>1177</v>
      </c>
      <c r="Y3845" s="0" t="s">
        <v>893</v>
      </c>
      <c r="Z3845" s="0" t="s">
        <v>1033</v>
      </c>
      <c r="AA3845" s="0" t="s">
        <v>3475</v>
      </c>
      <c r="AB3845" s="197" t="n">
        <v>37043</v>
      </c>
      <c r="AC3845" s="197" t="n">
        <v>37072</v>
      </c>
    </row>
    <row r="3846" customFormat="false" ht="12.75" hidden="false" customHeight="false" outlineLevel="0" collapsed="false">
      <c r="A3846" s="191" t="str">
        <f aca="false">B3846&amp;" "&amp;C3846&amp;" "&amp;D3846</f>
        <v>US Natural Gas Financial</v>
      </c>
      <c r="B3846" s="191" t="str">
        <f aca="false">IF((LEFT(N3846,2)="US"),"US","")</f>
        <v>US</v>
      </c>
      <c r="C3846" s="191" t="str">
        <f aca="false">M3846</f>
        <v>Natural Gas</v>
      </c>
      <c r="D3846" s="191" t="str">
        <f aca="false">IF(ISNUMBER(FIND("Phy",N3846))=TRUE(),"Physical","Financial")</f>
        <v>Financial</v>
      </c>
      <c r="E3846" s="191" t="n">
        <f aca="false">IF(VLOOKUP(S3846,'DD-Lookup'!$J$6:$L$50,3,FALSE())="Monthly",(YEAR(AC3846)-YEAR(AB3846))*12+MONTH(AC3846)-MONTH(AB3846)+1,(AC3846-AB3846+1))</f>
        <v>30</v>
      </c>
      <c r="F3846" s="220" t="n">
        <f aca="false">E3846*SUM(P3846:Q3846)</f>
        <v>3000</v>
      </c>
      <c r="G3846" s="196" t="n">
        <v>1248867</v>
      </c>
      <c r="H3846" s="197" t="n">
        <v>37026.4459375</v>
      </c>
      <c r="I3846" s="0" t="s">
        <v>1383</v>
      </c>
      <c r="M3846" s="0" t="s">
        <v>927</v>
      </c>
      <c r="N3846" s="0" t="s">
        <v>2058</v>
      </c>
      <c r="O3846" s="0" t="s">
        <v>3345</v>
      </c>
      <c r="Q3846" s="198" t="n">
        <v>100</v>
      </c>
      <c r="S3846" s="0" t="s">
        <v>2060</v>
      </c>
      <c r="T3846" s="0" t="s">
        <v>772</v>
      </c>
      <c r="U3846" s="200" t="n">
        <v>0.14</v>
      </c>
      <c r="V3846" s="0" t="s">
        <v>1412</v>
      </c>
      <c r="W3846" s="0" t="s">
        <v>2061</v>
      </c>
      <c r="X3846" s="0" t="s">
        <v>2062</v>
      </c>
      <c r="Y3846" s="0" t="s">
        <v>893</v>
      </c>
      <c r="Z3846" s="0" t="s">
        <v>573</v>
      </c>
      <c r="AA3846" s="0" t="s">
        <v>3476</v>
      </c>
      <c r="AB3846" s="197" t="n">
        <v>37043</v>
      </c>
      <c r="AC3846" s="197" t="n">
        <v>37072</v>
      </c>
      <c r="AD3846" s="0" t="n">
        <f aca="false">(AC3846-AB3846+1)*SUM(P3846:Q3846)</f>
        <v>3000</v>
      </c>
    </row>
    <row r="3847" customFormat="false" ht="12.75" hidden="false" customHeight="false" outlineLevel="0" collapsed="false">
      <c r="A3847" s="191" t="str">
        <f aca="false">B3847&amp;" "&amp;C3847&amp;" "&amp;D3847</f>
        <v> Natural Gas Physical</v>
      </c>
      <c r="B3847" s="191" t="str">
        <f aca="false">IF((LEFT(N3847,2)="US"),"US","")</f>
        <v/>
      </c>
      <c r="C3847" s="191" t="str">
        <f aca="false">M3847</f>
        <v>Natural Gas</v>
      </c>
      <c r="D3847" s="191" t="str">
        <f aca="false">IF(ISNUMBER(FIND("Phy",N3847))=TRUE(),"Physical","Financial")</f>
        <v>Physical</v>
      </c>
      <c r="E3847" s="191" t="n">
        <f aca="false">IF(VLOOKUP(S3847,'DD-Lookup'!$J$6:$L$50,3,FALSE())="Monthly",(YEAR(AC3847)-YEAR(AB3847))*12+MONTH(AC3847)-MONTH(AB3847)+1,(AC3847-AB3847+1))</f>
        <v>30</v>
      </c>
      <c r="F3847" s="220" t="n">
        <f aca="false">E3847*SUM(P3847:Q3847)</f>
        <v>150000</v>
      </c>
      <c r="G3847" s="196" t="n">
        <v>1248869</v>
      </c>
      <c r="H3847" s="197" t="n">
        <v>37026.4459837963</v>
      </c>
      <c r="I3847" s="0" t="s">
        <v>1180</v>
      </c>
      <c r="M3847" s="0" t="s">
        <v>927</v>
      </c>
      <c r="N3847" s="0" t="s">
        <v>1719</v>
      </c>
      <c r="O3847" s="0" t="s">
        <v>2554</v>
      </c>
      <c r="P3847" s="198" t="n">
        <v>5000</v>
      </c>
      <c r="S3847" s="0" t="s">
        <v>327</v>
      </c>
      <c r="T3847" s="0" t="s">
        <v>1721</v>
      </c>
      <c r="U3847" s="200" t="n">
        <v>6.22</v>
      </c>
      <c r="V3847" s="0" t="s">
        <v>2296</v>
      </c>
      <c r="W3847" s="0" t="s">
        <v>2317</v>
      </c>
      <c r="X3847" s="0" t="s">
        <v>1724</v>
      </c>
      <c r="Y3847" s="0" t="s">
        <v>1376</v>
      </c>
      <c r="Z3847" s="0" t="s">
        <v>646</v>
      </c>
      <c r="AA3847" s="0" t="n">
        <v>790717</v>
      </c>
      <c r="AB3847" s="197" t="n">
        <v>37043.875</v>
      </c>
      <c r="AC3847" s="197" t="n">
        <v>37072.875</v>
      </c>
    </row>
    <row r="3848" customFormat="false" ht="12.75" hidden="false" customHeight="false" outlineLevel="0" collapsed="false">
      <c r="A3848" s="191" t="str">
        <f aca="false">B3848&amp;" "&amp;C3848&amp;" "&amp;D3848</f>
        <v>US Natural Gas Financial</v>
      </c>
      <c r="B3848" s="191" t="str">
        <f aca="false">IF((LEFT(N3848,2)="US"),"US","")</f>
        <v>US</v>
      </c>
      <c r="C3848" s="191" t="str">
        <f aca="false">M3848</f>
        <v>Natural Gas</v>
      </c>
      <c r="D3848" s="191" t="str">
        <f aca="false">IF(ISNUMBER(FIND("Phy",N3848))=TRUE(),"Physical","Financial")</f>
        <v>Financial</v>
      </c>
      <c r="E3848" s="191" t="n">
        <f aca="false">IF(VLOOKUP(S3848,'DD-Lookup'!$J$6:$L$50,3,FALSE())="Monthly",(YEAR(AC3848)-YEAR(AB3848))*12+MONTH(AC3848)-MONTH(AB3848)+1,(AC3848-AB3848+1))</f>
        <v>365</v>
      </c>
      <c r="F3848" s="220" t="n">
        <f aca="false">E3848*SUM(P3848:Q3848)</f>
        <v>1825000</v>
      </c>
      <c r="G3848" s="196" t="n">
        <v>1248870</v>
      </c>
      <c r="H3848" s="197" t="n">
        <v>37026.4459953704</v>
      </c>
      <c r="I3848" s="0" t="s">
        <v>1228</v>
      </c>
      <c r="M3848" s="0" t="s">
        <v>927</v>
      </c>
      <c r="N3848" s="0" t="s">
        <v>1341</v>
      </c>
      <c r="O3848" s="0" t="s">
        <v>1514</v>
      </c>
      <c r="Q3848" s="198" t="n">
        <v>5000</v>
      </c>
      <c r="S3848" s="0" t="s">
        <v>1343</v>
      </c>
      <c r="T3848" s="0" t="s">
        <v>772</v>
      </c>
      <c r="U3848" s="200" t="n">
        <v>4.575</v>
      </c>
      <c r="V3848" s="0" t="s">
        <v>1610</v>
      </c>
      <c r="W3848" s="0" t="s">
        <v>1345</v>
      </c>
      <c r="X3848" s="0" t="s">
        <v>1346</v>
      </c>
      <c r="Y3848" s="0" t="s">
        <v>893</v>
      </c>
      <c r="Z3848" s="0" t="s">
        <v>573</v>
      </c>
      <c r="AA3848" s="0" t="s">
        <v>3477</v>
      </c>
      <c r="AB3848" s="197" t="n">
        <v>37257.875</v>
      </c>
      <c r="AC3848" s="197" t="n">
        <v>37621.875</v>
      </c>
      <c r="AD3848" s="0" t="n">
        <f aca="false">(AC3848-AB3848+1)*SUM(P3848:Q3848)</f>
        <v>1825000</v>
      </c>
    </row>
    <row r="3849" customFormat="false" ht="12.75" hidden="false" customHeight="false" outlineLevel="0" collapsed="false">
      <c r="A3849" s="191" t="str">
        <f aca="false">B3849&amp;" "&amp;C3849&amp;" "&amp;D3849</f>
        <v>US Natural Gas Financial</v>
      </c>
      <c r="B3849" s="191" t="str">
        <f aca="false">IF((LEFT(N3849,2)="US"),"US","")</f>
        <v>US</v>
      </c>
      <c r="C3849" s="191" t="str">
        <f aca="false">M3849</f>
        <v>Natural Gas</v>
      </c>
      <c r="D3849" s="191" t="str">
        <f aca="false">IF(ISNUMBER(FIND("Phy",N3849))=TRUE(),"Physical","Financial")</f>
        <v>Financial</v>
      </c>
      <c r="E3849" s="191" t="n">
        <f aca="false">IF(VLOOKUP(S3849,'DD-Lookup'!$J$6:$L$50,3,FALSE())="Monthly",(YEAR(AC3849)-YEAR(AB3849))*12+MONTH(AC3849)-MONTH(AB3849)+1,(AC3849-AB3849+1))</f>
        <v>153</v>
      </c>
      <c r="F3849" s="220" t="n">
        <f aca="false">E3849*SUM(P3849:Q3849)</f>
        <v>765000</v>
      </c>
      <c r="G3849" s="196" t="n">
        <v>1248872</v>
      </c>
      <c r="H3849" s="197" t="n">
        <v>37026.4460185185</v>
      </c>
      <c r="I3849" s="0" t="s">
        <v>1420</v>
      </c>
      <c r="M3849" s="0" t="s">
        <v>927</v>
      </c>
      <c r="N3849" s="0" t="s">
        <v>1341</v>
      </c>
      <c r="O3849" s="0" t="s">
        <v>1526</v>
      </c>
      <c r="P3849" s="198" t="n">
        <v>5000</v>
      </c>
      <c r="S3849" s="0" t="s">
        <v>1343</v>
      </c>
      <c r="T3849" s="0" t="s">
        <v>772</v>
      </c>
      <c r="U3849" s="200" t="n">
        <v>4.66</v>
      </c>
      <c r="V3849" s="0" t="s">
        <v>3478</v>
      </c>
      <c r="W3849" s="0" t="s">
        <v>1345</v>
      </c>
      <c r="X3849" s="0" t="s">
        <v>1346</v>
      </c>
      <c r="Y3849" s="0" t="s">
        <v>893</v>
      </c>
      <c r="Z3849" s="0" t="s">
        <v>573</v>
      </c>
      <c r="AA3849" s="0" t="s">
        <v>3479</v>
      </c>
      <c r="AB3849" s="197" t="n">
        <v>37043</v>
      </c>
      <c r="AC3849" s="197" t="n">
        <v>37195</v>
      </c>
      <c r="AD3849" s="0" t="n">
        <f aca="false">(AC3849-AB3849+1)*SUM(P3849:Q3849)</f>
        <v>765000</v>
      </c>
    </row>
    <row r="3850" customFormat="false" ht="12.75" hidden="false" customHeight="false" outlineLevel="0" collapsed="false">
      <c r="A3850" s="191" t="str">
        <f aca="false">B3850&amp;" "&amp;C3850&amp;" "&amp;D3850</f>
        <v> Natural Gas Physical</v>
      </c>
      <c r="B3850" s="191" t="str">
        <f aca="false">IF((LEFT(N3850,2)="US"),"US","")</f>
        <v/>
      </c>
      <c r="C3850" s="191" t="str">
        <f aca="false">M3850</f>
        <v>Natural Gas</v>
      </c>
      <c r="D3850" s="191" t="str">
        <f aca="false">IF(ISNUMBER(FIND("Phy",N3850))=TRUE(),"Physical","Financial")</f>
        <v>Physical</v>
      </c>
      <c r="E3850" s="191" t="n">
        <f aca="false">IF(VLOOKUP(S3850,'DD-Lookup'!$J$6:$L$50,3,FALSE())="Monthly",(YEAR(AC3850)-YEAR(AB3850))*12+MONTH(AC3850)-MONTH(AB3850)+1,(AC3850-AB3850+1))</f>
        <v>30</v>
      </c>
      <c r="F3850" s="220" t="n">
        <f aca="false">E3850*SUM(P3850:Q3850)</f>
        <v>750000</v>
      </c>
      <c r="G3850" s="196" t="n">
        <v>1248871</v>
      </c>
      <c r="H3850" s="197" t="n">
        <v>37026.4460185185</v>
      </c>
      <c r="I3850" s="0" t="s">
        <v>1051</v>
      </c>
      <c r="M3850" s="0" t="s">
        <v>927</v>
      </c>
      <c r="N3850" s="0" t="s">
        <v>928</v>
      </c>
      <c r="O3850" s="0" t="s">
        <v>939</v>
      </c>
      <c r="Q3850" s="198" t="n">
        <v>25000</v>
      </c>
      <c r="S3850" s="0" t="s">
        <v>930</v>
      </c>
      <c r="T3850" s="0" t="s">
        <v>931</v>
      </c>
      <c r="U3850" s="200" t="n">
        <v>21.65</v>
      </c>
      <c r="V3850" s="0" t="s">
        <v>1052</v>
      </c>
      <c r="W3850" s="0" t="s">
        <v>933</v>
      </c>
      <c r="X3850" s="0" t="s">
        <v>934</v>
      </c>
      <c r="Y3850" s="0" t="s">
        <v>935</v>
      </c>
      <c r="Z3850" s="0" t="s">
        <v>800</v>
      </c>
      <c r="AA3850" s="0" t="n">
        <v>102961</v>
      </c>
      <c r="AB3850" s="197" t="n">
        <v>37043.875</v>
      </c>
      <c r="AC3850" s="197" t="n">
        <v>37072.875</v>
      </c>
    </row>
    <row r="3851" customFormat="false" ht="12.75" hidden="false" customHeight="false" outlineLevel="0" collapsed="false">
      <c r="A3851" s="191" t="str">
        <f aca="false">B3851&amp;" "&amp;C3851&amp;" "&amp;D3851</f>
        <v>US Natural Gas Financial</v>
      </c>
      <c r="B3851" s="191" t="str">
        <f aca="false">IF((LEFT(N3851,2)="US"),"US","")</f>
        <v>US</v>
      </c>
      <c r="C3851" s="191" t="str">
        <f aca="false">M3851</f>
        <v>Natural Gas</v>
      </c>
      <c r="D3851" s="191" t="str">
        <f aca="false">IF(ISNUMBER(FIND("Phy",N3851))=TRUE(),"Physical","Financial")</f>
        <v>Financial</v>
      </c>
      <c r="E3851" s="191" t="n">
        <f aca="false">IF(VLOOKUP(S3851,'DD-Lookup'!$J$6:$L$50,3,FALSE())="Monthly",(YEAR(AC3851)-YEAR(AB3851))*12+MONTH(AC3851)-MONTH(AB3851)+1,(AC3851-AB3851+1))</f>
        <v>30</v>
      </c>
      <c r="F3851" s="220" t="n">
        <f aca="false">E3851*SUM(P3851:Q3851)</f>
        <v>450000</v>
      </c>
      <c r="G3851" s="196" t="n">
        <v>1248873</v>
      </c>
      <c r="H3851" s="197" t="n">
        <v>37026.4460300926</v>
      </c>
      <c r="I3851" s="0" t="s">
        <v>609</v>
      </c>
      <c r="M3851" s="0" t="s">
        <v>927</v>
      </c>
      <c r="N3851" s="0" t="s">
        <v>1341</v>
      </c>
      <c r="O3851" s="0" t="s">
        <v>1342</v>
      </c>
      <c r="P3851" s="198" t="n">
        <v>15000</v>
      </c>
      <c r="S3851" s="0" t="s">
        <v>1343</v>
      </c>
      <c r="T3851" s="0" t="s">
        <v>772</v>
      </c>
      <c r="U3851" s="200" t="n">
        <v>4.57</v>
      </c>
      <c r="V3851" s="0" t="s">
        <v>1642</v>
      </c>
      <c r="W3851" s="0" t="s">
        <v>1345</v>
      </c>
      <c r="X3851" s="0" t="s">
        <v>1346</v>
      </c>
      <c r="Y3851" s="0" t="s">
        <v>893</v>
      </c>
      <c r="Z3851" s="0" t="s">
        <v>573</v>
      </c>
      <c r="AA3851" s="0" t="s">
        <v>3480</v>
      </c>
      <c r="AB3851" s="197" t="n">
        <v>37043.875</v>
      </c>
      <c r="AC3851" s="197" t="n">
        <v>37072.875</v>
      </c>
      <c r="AD3851" s="0" t="n">
        <f aca="false">(AC3851-AB3851+1)*SUM(P3851:Q3851)</f>
        <v>450000</v>
      </c>
    </row>
    <row r="3852" customFormat="false" ht="12.75" hidden="false" customHeight="false" outlineLevel="0" collapsed="false">
      <c r="A3852" s="191" t="str">
        <f aca="false">B3852&amp;" "&amp;C3852&amp;" "&amp;D3852</f>
        <v> Natural Gas Physical</v>
      </c>
      <c r="B3852" s="191" t="str">
        <f aca="false">IF((LEFT(N3852,2)="US"),"US","")</f>
        <v/>
      </c>
      <c r="C3852" s="191" t="str">
        <f aca="false">M3852</f>
        <v>Natural Gas</v>
      </c>
      <c r="D3852" s="191" t="str">
        <f aca="false">IF(ISNUMBER(FIND("Phy",N3852))=TRUE(),"Physical","Financial")</f>
        <v>Physical</v>
      </c>
      <c r="E3852" s="191" t="n">
        <f aca="false">IF(VLOOKUP(S3852,'DD-Lookup'!$J$6:$L$50,3,FALSE())="Monthly",(YEAR(AC3852)-YEAR(AB3852))*12+MONTH(AC3852)-MONTH(AB3852)+1,(AC3852-AB3852+1))</f>
        <v>1</v>
      </c>
      <c r="F3852" s="220" t="n">
        <f aca="false">E3852*SUM(P3852:Q3852)</f>
        <v>2500</v>
      </c>
      <c r="G3852" s="196" t="n">
        <v>1248874</v>
      </c>
      <c r="H3852" s="197" t="n">
        <v>37026.4460416667</v>
      </c>
      <c r="I3852" s="0" t="s">
        <v>2569</v>
      </c>
      <c r="M3852" s="0" t="s">
        <v>927</v>
      </c>
      <c r="N3852" s="0" t="s">
        <v>1719</v>
      </c>
      <c r="O3852" s="0" t="s">
        <v>1720</v>
      </c>
      <c r="P3852" s="198" t="n">
        <v>2500</v>
      </c>
      <c r="S3852" s="0" t="s">
        <v>327</v>
      </c>
      <c r="T3852" s="0" t="s">
        <v>1721</v>
      </c>
      <c r="U3852" s="200" t="n">
        <v>6.085</v>
      </c>
      <c r="V3852" s="0" t="s">
        <v>2570</v>
      </c>
      <c r="W3852" s="0" t="s">
        <v>1723</v>
      </c>
      <c r="X3852" s="0" t="s">
        <v>1724</v>
      </c>
      <c r="Y3852" s="0" t="s">
        <v>1376</v>
      </c>
      <c r="Z3852" s="0" t="s">
        <v>646</v>
      </c>
      <c r="AA3852" s="0" t="n">
        <v>790718</v>
      </c>
      <c r="AB3852" s="197" t="n">
        <v>37026.875</v>
      </c>
      <c r="AC3852" s="197" t="n">
        <v>37026.875</v>
      </c>
    </row>
    <row r="3853" customFormat="false" ht="12.75" hidden="false" customHeight="false" outlineLevel="0" collapsed="false">
      <c r="A3853" s="191" t="str">
        <f aca="false">B3853&amp;" "&amp;C3853&amp;" "&amp;D3853</f>
        <v>US Natural Gas Financial</v>
      </c>
      <c r="B3853" s="191" t="str">
        <f aca="false">IF((LEFT(N3853,2)="US"),"US","")</f>
        <v>US</v>
      </c>
      <c r="C3853" s="191" t="str">
        <f aca="false">M3853</f>
        <v>Natural Gas</v>
      </c>
      <c r="D3853" s="191" t="str">
        <f aca="false">IF(ISNUMBER(FIND("Phy",N3853))=TRUE(),"Physical","Financial")</f>
        <v>Financial</v>
      </c>
      <c r="E3853" s="191" t="n">
        <f aca="false">IF(VLOOKUP(S3853,'DD-Lookup'!$J$6:$L$50,3,FALSE())="Monthly",(YEAR(AC3853)-YEAR(AB3853))*12+MONTH(AC3853)-MONTH(AB3853)+1,(AC3853-AB3853+1))</f>
        <v>151</v>
      </c>
      <c r="F3853" s="220" t="n">
        <f aca="false">E3853*SUM(P3853:Q3853)</f>
        <v>755000</v>
      </c>
      <c r="G3853" s="196" t="n">
        <v>1248876</v>
      </c>
      <c r="H3853" s="197" t="n">
        <v>37026.446099537</v>
      </c>
      <c r="I3853" s="0" t="s">
        <v>1420</v>
      </c>
      <c r="M3853" s="0" t="s">
        <v>927</v>
      </c>
      <c r="N3853" s="0" t="s">
        <v>1341</v>
      </c>
      <c r="O3853" s="0" t="s">
        <v>1442</v>
      </c>
      <c r="Q3853" s="198" t="n">
        <v>5000</v>
      </c>
      <c r="S3853" s="0" t="s">
        <v>1343</v>
      </c>
      <c r="T3853" s="0" t="s">
        <v>772</v>
      </c>
      <c r="U3853" s="200" t="n">
        <v>4.975</v>
      </c>
      <c r="V3853" s="0" t="s">
        <v>2659</v>
      </c>
      <c r="W3853" s="0" t="s">
        <v>1345</v>
      </c>
      <c r="X3853" s="0" t="s">
        <v>1346</v>
      </c>
      <c r="Y3853" s="0" t="s">
        <v>893</v>
      </c>
      <c r="Z3853" s="0" t="s">
        <v>573</v>
      </c>
      <c r="AA3853" s="0" t="s">
        <v>3481</v>
      </c>
      <c r="AB3853" s="197" t="n">
        <v>37196</v>
      </c>
      <c r="AC3853" s="197" t="n">
        <v>37346</v>
      </c>
      <c r="AD3853" s="0" t="n">
        <f aca="false">(AC3853-AB3853+1)*SUM(P3853:Q3853)</f>
        <v>755000</v>
      </c>
    </row>
    <row r="3854" customFormat="false" ht="12.75" hidden="false" customHeight="false" outlineLevel="0" collapsed="false">
      <c r="A3854" s="191" t="str">
        <f aca="false">B3854&amp;" "&amp;C3854&amp;" "&amp;D3854</f>
        <v>US Power Physical</v>
      </c>
      <c r="B3854" s="191" t="str">
        <f aca="false">IF((LEFT(N3854,2)="US"),"US","")</f>
        <v>US</v>
      </c>
      <c r="C3854" s="191" t="str">
        <f aca="false">M3854</f>
        <v>Power</v>
      </c>
      <c r="D3854" s="191" t="str">
        <f aca="false">IF(ISNUMBER(FIND("Phy",N3854))=TRUE(),"Physical","Financial")</f>
        <v>Physical</v>
      </c>
      <c r="E3854" s="191" t="n">
        <f aca="false">IF(VLOOKUP(S3854,'DD-Lookup'!$J$6:$L$50,3,FALSE())="Monthly",(YEAR(AC3854)-YEAR(AB3854))*12+MONTH(AC3854)-MONTH(AB3854)+1,(AC3854-AB3854+1))</f>
        <v>30</v>
      </c>
      <c r="F3854" s="220" t="n">
        <f aca="false">E3854*SUM(P3854:Q3854)</f>
        <v>1500</v>
      </c>
      <c r="G3854" s="196" t="n">
        <v>1248875</v>
      </c>
      <c r="H3854" s="197" t="n">
        <v>37026.446099537</v>
      </c>
      <c r="I3854" s="0" t="s">
        <v>1225</v>
      </c>
      <c r="M3854" s="0" t="s">
        <v>72</v>
      </c>
      <c r="N3854" s="0" t="s">
        <v>1190</v>
      </c>
      <c r="O3854" s="0" t="s">
        <v>1329</v>
      </c>
      <c r="Q3854" s="198" t="n">
        <v>50</v>
      </c>
      <c r="S3854" s="0" t="s">
        <v>781</v>
      </c>
      <c r="T3854" s="0" t="s">
        <v>772</v>
      </c>
      <c r="U3854" s="200" t="n">
        <v>66.5</v>
      </c>
      <c r="V3854" s="0" t="s">
        <v>3482</v>
      </c>
      <c r="W3854" s="0" t="s">
        <v>1202</v>
      </c>
      <c r="X3854" s="0" t="s">
        <v>1203</v>
      </c>
      <c r="Y3854" s="0" t="s">
        <v>1167</v>
      </c>
      <c r="Z3854" s="0" t="s">
        <v>628</v>
      </c>
      <c r="AA3854" s="0" t="n">
        <v>611433.1</v>
      </c>
      <c r="AB3854" s="197" t="n">
        <v>37043.7159722222</v>
      </c>
      <c r="AC3854" s="197" t="n">
        <v>37072.7159722222</v>
      </c>
    </row>
    <row r="3855" customFormat="false" ht="12.75" hidden="false" customHeight="false" outlineLevel="0" collapsed="false">
      <c r="A3855" s="191" t="str">
        <f aca="false">B3855&amp;" "&amp;C3855&amp;" "&amp;D3855</f>
        <v>US Power Physical</v>
      </c>
      <c r="B3855" s="191" t="str">
        <f aca="false">IF((LEFT(N3855,2)="US"),"US","")</f>
        <v>US</v>
      </c>
      <c r="C3855" s="191" t="str">
        <f aca="false">M3855</f>
        <v>Power</v>
      </c>
      <c r="D3855" s="191" t="str">
        <f aca="false">IF(ISNUMBER(FIND("Phy",N3855))=TRUE(),"Physical","Financial")</f>
        <v>Physical</v>
      </c>
      <c r="E3855" s="191" t="n">
        <f aca="false">IF(VLOOKUP(S3855,'DD-Lookup'!$J$6:$L$50,3,FALSE())="Monthly",(YEAR(AC3855)-YEAR(AB3855))*12+MONTH(AC3855)-MONTH(AB3855)+1,(AC3855-AB3855+1))</f>
        <v>30</v>
      </c>
      <c r="F3855" s="220" t="n">
        <f aca="false">E3855*SUM(P3855:Q3855)</f>
        <v>1500</v>
      </c>
      <c r="G3855" s="196" t="n">
        <v>1248877</v>
      </c>
      <c r="H3855" s="197" t="n">
        <v>37026.4461689815</v>
      </c>
      <c r="I3855" s="0" t="s">
        <v>1306</v>
      </c>
      <c r="M3855" s="0" t="s">
        <v>72</v>
      </c>
      <c r="N3855" s="0" t="s">
        <v>1190</v>
      </c>
      <c r="O3855" s="0" t="s">
        <v>1602</v>
      </c>
      <c r="Q3855" s="198" t="n">
        <v>50</v>
      </c>
      <c r="S3855" s="0" t="s">
        <v>781</v>
      </c>
      <c r="T3855" s="0" t="s">
        <v>772</v>
      </c>
      <c r="U3855" s="200" t="n">
        <v>74.25</v>
      </c>
      <c r="V3855" s="0" t="s">
        <v>3483</v>
      </c>
      <c r="W3855" s="0" t="s">
        <v>1284</v>
      </c>
      <c r="X3855" s="0" t="s">
        <v>1338</v>
      </c>
      <c r="Y3855" s="0" t="s">
        <v>1167</v>
      </c>
      <c r="Z3855" s="0" t="s">
        <v>628</v>
      </c>
      <c r="AA3855" s="0" t="n">
        <v>611434.1</v>
      </c>
      <c r="AB3855" s="197" t="n">
        <v>37043.5944444445</v>
      </c>
      <c r="AC3855" s="197" t="n">
        <v>37072.5944444445</v>
      </c>
    </row>
    <row r="3856" customFormat="false" ht="12.75" hidden="false" customHeight="false" outlineLevel="0" collapsed="false">
      <c r="A3856" s="191" t="str">
        <f aca="false">B3856&amp;" "&amp;C3856&amp;" "&amp;D3856</f>
        <v>US Natural Gas Financial</v>
      </c>
      <c r="B3856" s="191" t="str">
        <f aca="false">IF((LEFT(N3856,2)="US"),"US","")</f>
        <v>US</v>
      </c>
      <c r="C3856" s="191" t="str">
        <f aca="false">M3856</f>
        <v>Natural Gas</v>
      </c>
      <c r="D3856" s="191" t="str">
        <f aca="false">IF(ISNUMBER(FIND("Phy",N3856))=TRUE(),"Physical","Financial")</f>
        <v>Financial</v>
      </c>
      <c r="E3856" s="191" t="n">
        <f aca="false">IF(VLOOKUP(S3856,'DD-Lookup'!$J$6:$L$50,3,FALSE())="Monthly",(YEAR(AC3856)-YEAR(AB3856))*12+MONTH(AC3856)-MONTH(AB3856)+1,(AC3856-AB3856+1))</f>
        <v>30</v>
      </c>
      <c r="F3856" s="220" t="n">
        <f aca="false">E3856*SUM(P3856:Q3856)</f>
        <v>450000</v>
      </c>
      <c r="G3856" s="196" t="n">
        <v>1248878</v>
      </c>
      <c r="H3856" s="197" t="n">
        <v>37026.4462847222</v>
      </c>
      <c r="I3856" s="0" t="s">
        <v>1137</v>
      </c>
      <c r="M3856" s="0" t="s">
        <v>927</v>
      </c>
      <c r="N3856" s="0" t="s">
        <v>1341</v>
      </c>
      <c r="O3856" s="0" t="s">
        <v>1342</v>
      </c>
      <c r="P3856" s="198" t="n">
        <v>15000</v>
      </c>
      <c r="S3856" s="0" t="s">
        <v>1343</v>
      </c>
      <c r="T3856" s="0" t="s">
        <v>772</v>
      </c>
      <c r="U3856" s="200" t="n">
        <v>4.565</v>
      </c>
      <c r="V3856" s="0" t="s">
        <v>2395</v>
      </c>
      <c r="W3856" s="0" t="s">
        <v>1345</v>
      </c>
      <c r="X3856" s="0" t="s">
        <v>1346</v>
      </c>
      <c r="Y3856" s="0" t="s">
        <v>893</v>
      </c>
      <c r="Z3856" s="0" t="s">
        <v>573</v>
      </c>
      <c r="AA3856" s="0" t="s">
        <v>3484</v>
      </c>
      <c r="AB3856" s="197" t="n">
        <v>37043.875</v>
      </c>
      <c r="AC3856" s="197" t="n">
        <v>37072.875</v>
      </c>
      <c r="AD3856" s="0" t="n">
        <f aca="false">(AC3856-AB3856+1)*SUM(P3856:Q3856)</f>
        <v>450000</v>
      </c>
    </row>
    <row r="3857" customFormat="false" ht="12.75" hidden="false" customHeight="false" outlineLevel="0" collapsed="false">
      <c r="A3857" s="191" t="str">
        <f aca="false">B3857&amp;" "&amp;C3857&amp;" "&amp;D3857</f>
        <v>US Power Physical</v>
      </c>
      <c r="B3857" s="191" t="str">
        <f aca="false">IF((LEFT(N3857,2)="US"),"US","")</f>
        <v>US</v>
      </c>
      <c r="C3857" s="191" t="str">
        <f aca="false">M3857</f>
        <v>Power</v>
      </c>
      <c r="D3857" s="191" t="str">
        <f aca="false">IF(ISNUMBER(FIND("Phy",N3857))=TRUE(),"Physical","Financial")</f>
        <v>Physical</v>
      </c>
      <c r="E3857" s="191" t="n">
        <f aca="false">IF(VLOOKUP(S3857,'DD-Lookup'!$J$6:$L$50,3,FALSE())="Monthly",(YEAR(AC3857)-YEAR(AB3857))*12+MONTH(AC3857)-MONTH(AB3857)+1,(AC3857-AB3857+1))</f>
        <v>30</v>
      </c>
      <c r="F3857" s="220" t="n">
        <f aca="false">E3857*SUM(P3857:Q3857)</f>
        <v>1500</v>
      </c>
      <c r="G3857" s="196" t="n">
        <v>1248879</v>
      </c>
      <c r="H3857" s="197" t="n">
        <v>37026.4462962963</v>
      </c>
      <c r="I3857" s="0" t="s">
        <v>1239</v>
      </c>
      <c r="M3857" s="0" t="s">
        <v>72</v>
      </c>
      <c r="N3857" s="0" t="s">
        <v>1190</v>
      </c>
      <c r="O3857" s="0" t="s">
        <v>1255</v>
      </c>
      <c r="Q3857" s="198" t="n">
        <v>50</v>
      </c>
      <c r="S3857" s="0" t="s">
        <v>781</v>
      </c>
      <c r="T3857" s="0" t="s">
        <v>772</v>
      </c>
      <c r="U3857" s="200" t="n">
        <v>40.1</v>
      </c>
      <c r="V3857" s="0" t="s">
        <v>1327</v>
      </c>
      <c r="W3857" s="0" t="s">
        <v>1237</v>
      </c>
      <c r="X3857" s="0" t="s">
        <v>1203</v>
      </c>
      <c r="Y3857" s="0" t="s">
        <v>1167</v>
      </c>
      <c r="Z3857" s="0" t="s">
        <v>628</v>
      </c>
      <c r="AA3857" s="0" t="n">
        <v>611435.1</v>
      </c>
      <c r="AB3857" s="197" t="n">
        <v>37135.7159722222</v>
      </c>
      <c r="AC3857" s="197" t="n">
        <v>37164.7159722222</v>
      </c>
    </row>
    <row r="3858" customFormat="false" ht="12.75" hidden="false" customHeight="false" outlineLevel="0" collapsed="false">
      <c r="A3858" s="191" t="str">
        <f aca="false">B3858&amp;" "&amp;C3858&amp;" "&amp;D3858</f>
        <v>US Crude Financial</v>
      </c>
      <c r="B3858" s="191" t="str">
        <f aca="false">IF((LEFT(N3858,2)="US"),"US","")</f>
        <v>US</v>
      </c>
      <c r="C3858" s="191" t="str">
        <f aca="false">M3858</f>
        <v>Crude</v>
      </c>
      <c r="D3858" s="191" t="str">
        <f aca="false">IF(ISNUMBER(FIND("Phy",N3858))=TRUE(),"Physical","Financial")</f>
        <v>Financial</v>
      </c>
      <c r="E3858" s="191" t="n">
        <f aca="false">IF(VLOOKUP(S3858,'DD-Lookup'!$J$6:$L$50,3,FALSE())="Monthly",(YEAR(AC3858)-YEAR(AB3858))*12+MONTH(AC3858)-MONTH(AB3858)+1,(AC3858-AB3858+1))</f>
        <v>1</v>
      </c>
      <c r="F3858" s="220" t="n">
        <f aca="false">E3858*SUM(P3858:Q3858)</f>
        <v>50000</v>
      </c>
      <c r="G3858" s="196" t="n">
        <v>1248880</v>
      </c>
      <c r="H3858" s="197" t="n">
        <v>37026.4464467593</v>
      </c>
      <c r="I3858" s="0" t="s">
        <v>1137</v>
      </c>
      <c r="M3858" s="0" t="s">
        <v>60</v>
      </c>
      <c r="N3858" s="0" t="s">
        <v>1138</v>
      </c>
      <c r="O3858" s="0" t="s">
        <v>1139</v>
      </c>
      <c r="Q3858" s="198" t="n">
        <v>50000</v>
      </c>
      <c r="S3858" s="0" t="s">
        <v>1140</v>
      </c>
      <c r="T3858" s="0" t="s">
        <v>772</v>
      </c>
      <c r="U3858" s="200" t="n">
        <v>28.76</v>
      </c>
      <c r="V3858" s="0" t="s">
        <v>1671</v>
      </c>
      <c r="W3858" s="0" t="s">
        <v>1142</v>
      </c>
      <c r="X3858" s="0" t="s">
        <v>1143</v>
      </c>
      <c r="Y3858" s="0" t="s">
        <v>893</v>
      </c>
      <c r="Z3858" s="0" t="s">
        <v>573</v>
      </c>
      <c r="AA3858" s="0" t="s">
        <v>3485</v>
      </c>
      <c r="AB3858" s="197" t="n">
        <v>37043</v>
      </c>
      <c r="AC3858" s="197" t="n">
        <v>37072</v>
      </c>
    </row>
    <row r="3859" customFormat="false" ht="12.75" hidden="false" customHeight="false" outlineLevel="0" collapsed="false">
      <c r="A3859" s="191" t="str">
        <f aca="false">B3859&amp;" "&amp;C3859&amp;" "&amp;D3859</f>
        <v>US Natural Gas Financial</v>
      </c>
      <c r="B3859" s="191" t="str">
        <f aca="false">IF((LEFT(N3859,2)="US"),"US","")</f>
        <v>US</v>
      </c>
      <c r="C3859" s="191" t="str">
        <f aca="false">M3859</f>
        <v>Natural Gas</v>
      </c>
      <c r="D3859" s="191" t="str">
        <f aca="false">IF(ISNUMBER(FIND("Phy",N3859))=TRUE(),"Physical","Financial")</f>
        <v>Financial</v>
      </c>
      <c r="E3859" s="191" t="n">
        <f aca="false">IF(VLOOKUP(S3859,'DD-Lookup'!$J$6:$L$50,3,FALSE())="Monthly",(YEAR(AC3859)-YEAR(AB3859))*12+MONTH(AC3859)-MONTH(AB3859)+1,(AC3859-AB3859+1))</f>
        <v>16</v>
      </c>
      <c r="F3859" s="220" t="n">
        <f aca="false">E3859*SUM(P3859:Q3859)</f>
        <v>80000</v>
      </c>
      <c r="G3859" s="196" t="n">
        <v>1248881</v>
      </c>
      <c r="H3859" s="197" t="n">
        <v>37026.4464814815</v>
      </c>
      <c r="I3859" s="0" t="s">
        <v>3247</v>
      </c>
      <c r="M3859" s="0" t="s">
        <v>927</v>
      </c>
      <c r="N3859" s="0" t="s">
        <v>1341</v>
      </c>
      <c r="O3859" s="0" t="s">
        <v>1518</v>
      </c>
      <c r="P3859" s="198" t="n">
        <v>5000</v>
      </c>
      <c r="S3859" s="0" t="s">
        <v>1343</v>
      </c>
      <c r="T3859" s="0" t="s">
        <v>772</v>
      </c>
      <c r="U3859" s="200" t="n">
        <v>4.505</v>
      </c>
      <c r="V3859" s="0" t="s">
        <v>3248</v>
      </c>
      <c r="W3859" s="0" t="s">
        <v>1520</v>
      </c>
      <c r="X3859" s="0" t="s">
        <v>1521</v>
      </c>
      <c r="Y3859" s="0" t="s">
        <v>893</v>
      </c>
      <c r="Z3859" s="0" t="s">
        <v>573</v>
      </c>
      <c r="AA3859" s="0" t="s">
        <v>3486</v>
      </c>
      <c r="AB3859" s="197" t="n">
        <v>37027.875</v>
      </c>
      <c r="AC3859" s="197" t="n">
        <v>37042.875</v>
      </c>
      <c r="AD3859" s="0" t="n">
        <f aca="false">(AC3859-AB3859+1)*SUM(P3859:Q3859)</f>
        <v>80000</v>
      </c>
    </row>
    <row r="3860" customFormat="false" ht="12.75" hidden="false" customHeight="false" outlineLevel="0" collapsed="false">
      <c r="A3860" s="191" t="str">
        <f aca="false">B3860&amp;" "&amp;C3860&amp;" "&amp;D3860</f>
        <v>US Natural Gas Financial</v>
      </c>
      <c r="B3860" s="191" t="str">
        <f aca="false">IF((LEFT(N3860,2)="US"),"US","")</f>
        <v>US</v>
      </c>
      <c r="C3860" s="191" t="str">
        <f aca="false">M3860</f>
        <v>Natural Gas</v>
      </c>
      <c r="D3860" s="191" t="str">
        <f aca="false">IF(ISNUMBER(FIND("Phy",N3860))=TRUE(),"Physical","Financial")</f>
        <v>Financial</v>
      </c>
      <c r="E3860" s="191" t="n">
        <f aca="false">IF(VLOOKUP(S3860,'DD-Lookup'!$J$6:$L$50,3,FALSE())="Monthly",(YEAR(AC3860)-YEAR(AB3860))*12+MONTH(AC3860)-MONTH(AB3860)+1,(AC3860-AB3860+1))</f>
        <v>153</v>
      </c>
      <c r="F3860" s="220" t="n">
        <f aca="false">E3860*SUM(P3860:Q3860)</f>
        <v>765000</v>
      </c>
      <c r="G3860" s="196" t="n">
        <v>1248882</v>
      </c>
      <c r="H3860" s="197" t="n">
        <v>37026.4464930556</v>
      </c>
      <c r="I3860" s="0" t="s">
        <v>1228</v>
      </c>
      <c r="M3860" s="0" t="s">
        <v>927</v>
      </c>
      <c r="N3860" s="0" t="s">
        <v>1341</v>
      </c>
      <c r="O3860" s="0" t="s">
        <v>1526</v>
      </c>
      <c r="P3860" s="198" t="n">
        <v>5000</v>
      </c>
      <c r="S3860" s="0" t="s">
        <v>1343</v>
      </c>
      <c r="T3860" s="0" t="s">
        <v>772</v>
      </c>
      <c r="U3860" s="200" t="n">
        <v>4.66</v>
      </c>
      <c r="V3860" s="0" t="s">
        <v>1610</v>
      </c>
      <c r="W3860" s="0" t="s">
        <v>1345</v>
      </c>
      <c r="X3860" s="0" t="s">
        <v>1346</v>
      </c>
      <c r="Y3860" s="0" t="s">
        <v>893</v>
      </c>
      <c r="Z3860" s="0" t="s">
        <v>573</v>
      </c>
      <c r="AA3860" s="0" t="s">
        <v>3487</v>
      </c>
      <c r="AB3860" s="197" t="n">
        <v>37043</v>
      </c>
      <c r="AC3860" s="197" t="n">
        <v>37195</v>
      </c>
      <c r="AD3860" s="0" t="n">
        <f aca="false">(AC3860-AB3860+1)*SUM(P3860:Q3860)</f>
        <v>765000</v>
      </c>
    </row>
    <row r="3861" customFormat="false" ht="12.75" hidden="false" customHeight="false" outlineLevel="0" collapsed="false">
      <c r="A3861" s="191" t="str">
        <f aca="false">B3861&amp;" "&amp;C3861&amp;" "&amp;D3861</f>
        <v> Natural Gas Physical</v>
      </c>
      <c r="B3861" s="191" t="str">
        <f aca="false">IF((LEFT(N3861,2)="US"),"US","")</f>
        <v/>
      </c>
      <c r="C3861" s="191" t="str">
        <f aca="false">M3861</f>
        <v>Natural Gas</v>
      </c>
      <c r="D3861" s="191" t="str">
        <f aca="false">IF(ISNUMBER(FIND("Phy",N3861))=TRUE(),"Physical","Financial")</f>
        <v>Physical</v>
      </c>
      <c r="E3861" s="191" t="n">
        <f aca="false">IF(VLOOKUP(S3861,'DD-Lookup'!$J$6:$L$50,3,FALSE())="Monthly",(YEAR(AC3861)-YEAR(AB3861))*12+MONTH(AC3861)-MONTH(AB3861)+1,(AC3861-AB3861+1))</f>
        <v>1</v>
      </c>
      <c r="F3861" s="220" t="n">
        <f aca="false">E3861*SUM(P3861:Q3861)</f>
        <v>5000</v>
      </c>
      <c r="G3861" s="196" t="n">
        <v>1248883</v>
      </c>
      <c r="H3861" s="197" t="n">
        <v>37026.4465162037</v>
      </c>
      <c r="I3861" s="0" t="s">
        <v>2150</v>
      </c>
      <c r="M3861" s="0" t="s">
        <v>927</v>
      </c>
      <c r="N3861" s="0" t="s">
        <v>1719</v>
      </c>
      <c r="O3861" s="0" t="s">
        <v>2300</v>
      </c>
      <c r="P3861" s="198" t="n">
        <v>5000</v>
      </c>
      <c r="S3861" s="0" t="s">
        <v>327</v>
      </c>
      <c r="T3861" s="0" t="s">
        <v>1721</v>
      </c>
      <c r="U3861" s="200" t="n">
        <v>6.105</v>
      </c>
      <c r="V3861" s="0" t="s">
        <v>2301</v>
      </c>
      <c r="W3861" s="0" t="s">
        <v>1723</v>
      </c>
      <c r="X3861" s="0" t="s">
        <v>1724</v>
      </c>
      <c r="Y3861" s="0" t="s">
        <v>1376</v>
      </c>
      <c r="Z3861" s="0" t="s">
        <v>646</v>
      </c>
      <c r="AA3861" s="0" t="n">
        <v>790719</v>
      </c>
      <c r="AB3861" s="197" t="n">
        <v>37027.875</v>
      </c>
      <c r="AC3861" s="197" t="n">
        <v>37027.875</v>
      </c>
    </row>
    <row r="3862" customFormat="false" ht="12.75" hidden="false" customHeight="false" outlineLevel="0" collapsed="false">
      <c r="A3862" s="191" t="str">
        <f aca="false">B3862&amp;" "&amp;C3862&amp;" "&amp;D3862</f>
        <v>US Natural Gas Financial</v>
      </c>
      <c r="B3862" s="191" t="str">
        <f aca="false">IF((LEFT(N3862,2)="US"),"US","")</f>
        <v>US</v>
      </c>
      <c r="C3862" s="191" t="str">
        <f aca="false">M3862</f>
        <v>Natural Gas</v>
      </c>
      <c r="D3862" s="191" t="str">
        <f aca="false">IF(ISNUMBER(FIND("Phy",N3862))=TRUE(),"Physical","Financial")</f>
        <v>Financial</v>
      </c>
      <c r="E3862" s="191" t="n">
        <f aca="false">IF(VLOOKUP(S3862,'DD-Lookup'!$J$6:$L$50,3,FALSE())="Monthly",(YEAR(AC3862)-YEAR(AB3862))*12+MONTH(AC3862)-MONTH(AB3862)+1,(AC3862-AB3862+1))</f>
        <v>16</v>
      </c>
      <c r="F3862" s="220" t="n">
        <f aca="false">E3862*SUM(P3862:Q3862)</f>
        <v>320000</v>
      </c>
      <c r="G3862" s="196" t="n">
        <v>1248885</v>
      </c>
      <c r="H3862" s="197" t="n">
        <v>37026.4466087963</v>
      </c>
      <c r="I3862" s="0" t="s">
        <v>1383</v>
      </c>
      <c r="M3862" s="0" t="s">
        <v>927</v>
      </c>
      <c r="N3862" s="0" t="s">
        <v>1341</v>
      </c>
      <c r="O3862" s="0" t="s">
        <v>2459</v>
      </c>
      <c r="P3862" s="198" t="n">
        <v>20000</v>
      </c>
      <c r="S3862" s="0" t="s">
        <v>1343</v>
      </c>
      <c r="T3862" s="0" t="s">
        <v>772</v>
      </c>
      <c r="U3862" s="200" t="n">
        <v>4.455</v>
      </c>
      <c r="V3862" s="0" t="s">
        <v>2974</v>
      </c>
      <c r="W3862" s="0" t="s">
        <v>1915</v>
      </c>
      <c r="X3862" s="0" t="s">
        <v>1916</v>
      </c>
      <c r="Y3862" s="0" t="s">
        <v>893</v>
      </c>
      <c r="Z3862" s="0" t="s">
        <v>573</v>
      </c>
      <c r="AA3862" s="0" t="s">
        <v>3488</v>
      </c>
      <c r="AB3862" s="197" t="n">
        <v>37027.875</v>
      </c>
      <c r="AC3862" s="197" t="n">
        <v>37042.875</v>
      </c>
      <c r="AD3862" s="0" t="n">
        <f aca="false">(AC3862-AB3862+1)*SUM(P3862:Q3862)</f>
        <v>320000</v>
      </c>
    </row>
    <row r="3863" customFormat="false" ht="12.75" hidden="false" customHeight="false" outlineLevel="0" collapsed="false">
      <c r="A3863" s="191" t="str">
        <f aca="false">B3863&amp;" "&amp;C3863&amp;" "&amp;D3863</f>
        <v>US Natural Gas Financial</v>
      </c>
      <c r="B3863" s="191" t="str">
        <f aca="false">IF((LEFT(N3863,2)="US"),"US","")</f>
        <v>US</v>
      </c>
      <c r="C3863" s="191" t="str">
        <f aca="false">M3863</f>
        <v>Natural Gas</v>
      </c>
      <c r="D3863" s="191" t="str">
        <f aca="false">IF(ISNUMBER(FIND("Phy",N3863))=TRUE(),"Physical","Financial")</f>
        <v>Financial</v>
      </c>
      <c r="E3863" s="191" t="n">
        <f aca="false">IF(VLOOKUP(S3863,'DD-Lookup'!$J$6:$L$50,3,FALSE())="Monthly",(YEAR(AC3863)-YEAR(AB3863))*12+MONTH(AC3863)-MONTH(AB3863)+1,(AC3863-AB3863+1))</f>
        <v>30</v>
      </c>
      <c r="F3863" s="220" t="n">
        <f aca="false">E3863*SUM(P3863:Q3863)</f>
        <v>450000</v>
      </c>
      <c r="G3863" s="196" t="n">
        <v>1248886</v>
      </c>
      <c r="H3863" s="197" t="n">
        <v>37026.4468055556</v>
      </c>
      <c r="I3863" s="0" t="s">
        <v>1340</v>
      </c>
      <c r="M3863" s="0" t="s">
        <v>927</v>
      </c>
      <c r="N3863" s="0" t="s">
        <v>1341</v>
      </c>
      <c r="O3863" s="0" t="s">
        <v>1342</v>
      </c>
      <c r="P3863" s="198" t="n">
        <v>15000</v>
      </c>
      <c r="S3863" s="0" t="s">
        <v>1343</v>
      </c>
      <c r="T3863" s="0" t="s">
        <v>772</v>
      </c>
      <c r="U3863" s="200" t="n">
        <v>4.555</v>
      </c>
      <c r="V3863" s="0" t="s">
        <v>2243</v>
      </c>
      <c r="W3863" s="0" t="s">
        <v>1345</v>
      </c>
      <c r="X3863" s="0" t="s">
        <v>1346</v>
      </c>
      <c r="Y3863" s="0" t="s">
        <v>893</v>
      </c>
      <c r="Z3863" s="0" t="s">
        <v>573</v>
      </c>
      <c r="AA3863" s="0" t="s">
        <v>3489</v>
      </c>
      <c r="AB3863" s="197" t="n">
        <v>37043.875</v>
      </c>
      <c r="AC3863" s="197" t="n">
        <v>37072.875</v>
      </c>
      <c r="AD3863" s="0" t="n">
        <f aca="false">(AC3863-AB3863+1)*SUM(P3863:Q3863)</f>
        <v>450000</v>
      </c>
    </row>
    <row r="3864" customFormat="false" ht="12.75" hidden="false" customHeight="false" outlineLevel="0" collapsed="false">
      <c r="A3864" s="191" t="str">
        <f aca="false">B3864&amp;" "&amp;C3864&amp;" "&amp;D3864</f>
        <v>US Natural Gas Financial</v>
      </c>
      <c r="B3864" s="191" t="str">
        <f aca="false">IF((LEFT(N3864,2)="US"),"US","")</f>
        <v>US</v>
      </c>
      <c r="C3864" s="191" t="str">
        <f aca="false">M3864</f>
        <v>Natural Gas</v>
      </c>
      <c r="D3864" s="191" t="str">
        <f aca="false">IF(ISNUMBER(FIND("Phy",N3864))=TRUE(),"Physical","Financial")</f>
        <v>Financial</v>
      </c>
      <c r="E3864" s="191" t="n">
        <f aca="false">IF(VLOOKUP(S3864,'DD-Lookup'!$J$6:$L$50,3,FALSE())="Monthly",(YEAR(AC3864)-YEAR(AB3864))*12+MONTH(AC3864)-MONTH(AB3864)+1,(AC3864-AB3864+1))</f>
        <v>30</v>
      </c>
      <c r="F3864" s="220" t="n">
        <f aca="false">E3864*SUM(P3864:Q3864)</f>
        <v>3000</v>
      </c>
      <c r="G3864" s="196" t="n">
        <v>1248887</v>
      </c>
      <c r="H3864" s="197" t="n">
        <v>37026.4468981482</v>
      </c>
      <c r="I3864" s="0" t="s">
        <v>1137</v>
      </c>
      <c r="M3864" s="0" t="s">
        <v>927</v>
      </c>
      <c r="N3864" s="0" t="s">
        <v>2058</v>
      </c>
      <c r="O3864" s="0" t="s">
        <v>2385</v>
      </c>
      <c r="Q3864" s="198" t="n">
        <v>100</v>
      </c>
      <c r="S3864" s="0" t="s">
        <v>2060</v>
      </c>
      <c r="T3864" s="0" t="s">
        <v>772</v>
      </c>
      <c r="U3864" s="200" t="n">
        <v>0.0975</v>
      </c>
      <c r="V3864" s="0" t="s">
        <v>2395</v>
      </c>
      <c r="W3864" s="0" t="s">
        <v>2061</v>
      </c>
      <c r="X3864" s="0" t="s">
        <v>2062</v>
      </c>
      <c r="Y3864" s="0" t="s">
        <v>893</v>
      </c>
      <c r="Z3864" s="0" t="s">
        <v>573</v>
      </c>
      <c r="AA3864" s="0" t="s">
        <v>3490</v>
      </c>
      <c r="AB3864" s="197" t="n">
        <v>37043</v>
      </c>
      <c r="AC3864" s="197" t="n">
        <v>37072</v>
      </c>
      <c r="AD3864" s="0" t="n">
        <f aca="false">(AC3864-AB3864+1)*SUM(P3864:Q3864)</f>
        <v>3000</v>
      </c>
    </row>
    <row r="3865" customFormat="false" ht="12.75" hidden="false" customHeight="false" outlineLevel="0" collapsed="false">
      <c r="A3865" s="191" t="str">
        <f aca="false">B3865&amp;" "&amp;C3865&amp;" "&amp;D3865</f>
        <v>US Natural Gas Financial</v>
      </c>
      <c r="B3865" s="191" t="str">
        <f aca="false">IF((LEFT(N3865,2)="US"),"US","")</f>
        <v>US</v>
      </c>
      <c r="C3865" s="191" t="str">
        <f aca="false">M3865</f>
        <v>Natural Gas</v>
      </c>
      <c r="D3865" s="191" t="str">
        <f aca="false">IF(ISNUMBER(FIND("Phy",N3865))=TRUE(),"Physical","Financial")</f>
        <v>Financial</v>
      </c>
      <c r="E3865" s="191" t="n">
        <f aca="false">IF(VLOOKUP(S3865,'DD-Lookup'!$J$6:$L$50,3,FALSE())="Monthly",(YEAR(AC3865)-YEAR(AB3865))*12+MONTH(AC3865)-MONTH(AB3865)+1,(AC3865-AB3865+1))</f>
        <v>30</v>
      </c>
      <c r="F3865" s="220" t="n">
        <f aca="false">E3865*SUM(P3865:Q3865)</f>
        <v>75000</v>
      </c>
      <c r="G3865" s="196" t="n">
        <v>1248889</v>
      </c>
      <c r="H3865" s="197" t="n">
        <v>37026.4469907407</v>
      </c>
      <c r="I3865" s="0" t="s">
        <v>1383</v>
      </c>
      <c r="M3865" s="0" t="s">
        <v>927</v>
      </c>
      <c r="N3865" s="0" t="s">
        <v>1341</v>
      </c>
      <c r="O3865" s="0" t="s">
        <v>1342</v>
      </c>
      <c r="Q3865" s="198" t="n">
        <v>2500</v>
      </c>
      <c r="S3865" s="0" t="s">
        <v>1343</v>
      </c>
      <c r="T3865" s="0" t="s">
        <v>772</v>
      </c>
      <c r="U3865" s="200" t="n">
        <v>4.56</v>
      </c>
      <c r="V3865" s="0" t="s">
        <v>1466</v>
      </c>
      <c r="W3865" s="0" t="s">
        <v>1345</v>
      </c>
      <c r="X3865" s="0" t="s">
        <v>1346</v>
      </c>
      <c r="Y3865" s="0" t="s">
        <v>893</v>
      </c>
      <c r="Z3865" s="0" t="s">
        <v>573</v>
      </c>
      <c r="AA3865" s="0" t="s">
        <v>3491</v>
      </c>
      <c r="AB3865" s="197" t="n">
        <v>37043.875</v>
      </c>
      <c r="AC3865" s="197" t="n">
        <v>37072.875</v>
      </c>
      <c r="AD3865" s="0" t="n">
        <f aca="false">(AC3865-AB3865+1)*SUM(P3865:Q3865)</f>
        <v>75000</v>
      </c>
    </row>
    <row r="3866" customFormat="false" ht="12.75" hidden="false" customHeight="false" outlineLevel="0" collapsed="false">
      <c r="A3866" s="191" t="str">
        <f aca="false">B3866&amp;" "&amp;C3866&amp;" "&amp;D3866</f>
        <v>US Crude Physical</v>
      </c>
      <c r="B3866" s="191" t="str">
        <f aca="false">IF((LEFT(N3866,2)="US"),"US","")</f>
        <v>US</v>
      </c>
      <c r="C3866" s="191" t="str">
        <f aca="false">M3866</f>
        <v>Crude</v>
      </c>
      <c r="D3866" s="191" t="str">
        <f aca="false">IF(ISNUMBER(FIND("Phy",N3866))=TRUE(),"Physical","Financial")</f>
        <v>Physical</v>
      </c>
      <c r="E3866" s="191" t="n">
        <f aca="false">IF(VLOOKUP(S3866,'DD-Lookup'!$J$6:$L$50,3,FALSE())="Monthly",(YEAR(AC3866)-YEAR(AB3866))*12+MONTH(AC3866)-MONTH(AB3866)+1,(AC3866-AB3866+1))</f>
        <v>31</v>
      </c>
      <c r="F3866" s="220" t="n">
        <f aca="false">E3866*SUM(P3866:Q3866)</f>
        <v>93000</v>
      </c>
      <c r="G3866" s="196" t="n">
        <v>1248890</v>
      </c>
      <c r="H3866" s="197" t="n">
        <v>37026.4470949074</v>
      </c>
      <c r="I3866" s="0" t="s">
        <v>1606</v>
      </c>
      <c r="M3866" s="0" t="s">
        <v>60</v>
      </c>
      <c r="N3866" s="0" t="s">
        <v>2558</v>
      </c>
      <c r="O3866" s="0" t="s">
        <v>3492</v>
      </c>
      <c r="P3866" s="198" t="n">
        <v>3000</v>
      </c>
      <c r="S3866" s="0" t="s">
        <v>2560</v>
      </c>
      <c r="T3866" s="0" t="s">
        <v>772</v>
      </c>
      <c r="U3866" s="200" t="n">
        <v>0.1</v>
      </c>
      <c r="V3866" s="0" t="s">
        <v>2349</v>
      </c>
      <c r="W3866" s="0" t="s">
        <v>2492</v>
      </c>
      <c r="X3866" s="0" t="s">
        <v>2562</v>
      </c>
      <c r="Y3866" s="0" t="s">
        <v>893</v>
      </c>
      <c r="Z3866" s="0" t="s">
        <v>2563</v>
      </c>
      <c r="AA3866" s="0" t="s">
        <v>3493</v>
      </c>
      <c r="AB3866" s="197" t="n">
        <v>37073.875</v>
      </c>
      <c r="AC3866" s="197" t="n">
        <v>37103.875</v>
      </c>
    </row>
    <row r="3867" customFormat="false" ht="12.75" hidden="false" customHeight="false" outlineLevel="0" collapsed="false">
      <c r="A3867" s="191" t="str">
        <f aca="false">B3867&amp;" "&amp;C3867&amp;" "&amp;D3867</f>
        <v>US Natural Gas Financial</v>
      </c>
      <c r="B3867" s="191" t="str">
        <f aca="false">IF((LEFT(N3867,2)="US"),"US","")</f>
        <v>US</v>
      </c>
      <c r="C3867" s="191" t="str">
        <f aca="false">M3867</f>
        <v>Natural Gas</v>
      </c>
      <c r="D3867" s="191" t="str">
        <f aca="false">IF(ISNUMBER(FIND("Phy",N3867))=TRUE(),"Physical","Financial")</f>
        <v>Financial</v>
      </c>
      <c r="E3867" s="191" t="n">
        <f aca="false">IF(VLOOKUP(S3867,'DD-Lookup'!$J$6:$L$50,3,FALSE())="Monthly",(YEAR(AC3867)-YEAR(AB3867))*12+MONTH(AC3867)-MONTH(AB3867)+1,(AC3867-AB3867+1))</f>
        <v>30</v>
      </c>
      <c r="F3867" s="220" t="n">
        <f aca="false">E3867*SUM(P3867:Q3867)</f>
        <v>375000</v>
      </c>
      <c r="G3867" s="196" t="n">
        <v>1248891</v>
      </c>
      <c r="H3867" s="197" t="n">
        <v>37026.4471180556</v>
      </c>
      <c r="I3867" s="0" t="s">
        <v>1383</v>
      </c>
      <c r="M3867" s="0" t="s">
        <v>927</v>
      </c>
      <c r="N3867" s="0" t="s">
        <v>1341</v>
      </c>
      <c r="O3867" s="0" t="s">
        <v>1342</v>
      </c>
      <c r="Q3867" s="198" t="n">
        <v>12500</v>
      </c>
      <c r="S3867" s="0" t="s">
        <v>1343</v>
      </c>
      <c r="T3867" s="0" t="s">
        <v>772</v>
      </c>
      <c r="U3867" s="200" t="n">
        <v>4.565</v>
      </c>
      <c r="V3867" s="0" t="s">
        <v>1466</v>
      </c>
      <c r="W3867" s="0" t="s">
        <v>1345</v>
      </c>
      <c r="X3867" s="0" t="s">
        <v>1346</v>
      </c>
      <c r="Y3867" s="0" t="s">
        <v>893</v>
      </c>
      <c r="Z3867" s="0" t="s">
        <v>573</v>
      </c>
      <c r="AA3867" s="0" t="s">
        <v>3494</v>
      </c>
      <c r="AB3867" s="197" t="n">
        <v>37043.875</v>
      </c>
      <c r="AC3867" s="197" t="n">
        <v>37072.875</v>
      </c>
      <c r="AD3867" s="0" t="n">
        <f aca="false">(AC3867-AB3867+1)*SUM(P3867:Q3867)</f>
        <v>375000</v>
      </c>
    </row>
    <row r="3868" customFormat="false" ht="12.75" hidden="false" customHeight="false" outlineLevel="0" collapsed="false">
      <c r="A3868" s="191" t="str">
        <f aca="false">B3868&amp;" "&amp;C3868&amp;" "&amp;D3868</f>
        <v>US Oil Products Financial</v>
      </c>
      <c r="B3868" s="191" t="str">
        <f aca="false">IF((LEFT(N3868,2)="US"),"US","")</f>
        <v>US</v>
      </c>
      <c r="C3868" s="191" t="str">
        <f aca="false">M3868</f>
        <v>Oil Products</v>
      </c>
      <c r="D3868" s="191" t="str">
        <f aca="false">IF(ISNUMBER(FIND("Phy",N3868))=TRUE(),"Physical","Financial")</f>
        <v>Financial</v>
      </c>
      <c r="E3868" s="191" t="n">
        <f aca="false">IF(VLOOKUP(S3868,'DD-Lookup'!$J$6:$L$50,3,FALSE())="Monthly",(YEAR(AC3868)-YEAR(AB3868))*12+MONTH(AC3868)-MONTH(AB3868)+1,(AC3868-AB3868+1))</f>
        <v>1</v>
      </c>
      <c r="F3868" s="220" t="n">
        <f aca="false">E3868*SUM(P3868:Q3868)</f>
        <v>15000</v>
      </c>
      <c r="G3868" s="196" t="n">
        <v>1248892</v>
      </c>
      <c r="H3868" s="197" t="n">
        <v>37026.4471643519</v>
      </c>
      <c r="I3868" s="0" t="s">
        <v>3495</v>
      </c>
      <c r="M3868" s="0" t="s">
        <v>886</v>
      </c>
      <c r="N3868" s="0" t="s">
        <v>2690</v>
      </c>
      <c r="O3868" s="0" t="s">
        <v>2691</v>
      </c>
      <c r="Q3868" s="198" t="n">
        <v>15000</v>
      </c>
      <c r="S3868" s="0" t="s">
        <v>2603</v>
      </c>
      <c r="T3868" s="0" t="s">
        <v>772</v>
      </c>
      <c r="U3868" s="200" t="n">
        <v>99.35</v>
      </c>
      <c r="V3868" s="0" t="s">
        <v>3496</v>
      </c>
      <c r="W3868" s="0" t="s">
        <v>2692</v>
      </c>
      <c r="X3868" s="0" t="s">
        <v>2693</v>
      </c>
      <c r="Y3868" s="0" t="s">
        <v>893</v>
      </c>
      <c r="Z3868" s="0" t="s">
        <v>573</v>
      </c>
      <c r="AA3868" s="0" t="s">
        <v>3497</v>
      </c>
      <c r="AB3868" s="197" t="n">
        <v>37043.875</v>
      </c>
      <c r="AC3868" s="197" t="n">
        <v>37072.875</v>
      </c>
      <c r="AE3868" s="121" t="n">
        <f aca="false">IF(S3868="Gallon",F3868/42,F3868)</f>
        <v>357.142857142857</v>
      </c>
    </row>
    <row r="3869" customFormat="false" ht="12.75" hidden="false" customHeight="false" outlineLevel="0" collapsed="false">
      <c r="A3869" s="191" t="str">
        <f aca="false">B3869&amp;" "&amp;C3869&amp;" "&amp;D3869</f>
        <v> Metals Financial</v>
      </c>
      <c r="B3869" s="191" t="str">
        <f aca="false">IF((LEFT(N3869,2)="US"),"US","")</f>
        <v/>
      </c>
      <c r="C3869" s="191" t="str">
        <f aca="false">M3869</f>
        <v>Metals</v>
      </c>
      <c r="D3869" s="191" t="str">
        <f aca="false">IF(ISNUMBER(FIND("Phy",N3869))=TRUE(),"Physical","Financial")</f>
        <v>Financial</v>
      </c>
      <c r="E3869" s="191" t="n">
        <f aca="false">IF(VLOOKUP(S3869,'DD-Lookup'!$J$6:$L$50,3,FALSE())="Monthly",(YEAR(AC3869)-YEAR(AB3869))*12+MONTH(AC3869)-MONTH(AB3869)+1,(AC3869-AB3869+1))</f>
        <v>1</v>
      </c>
      <c r="F3869" s="220" t="n">
        <f aca="false">E3869*SUM(P3869:Q3869)</f>
        <v>20</v>
      </c>
      <c r="G3869" s="196" t="n">
        <v>1248893</v>
      </c>
      <c r="H3869" s="197" t="n">
        <v>37026.4471990741</v>
      </c>
      <c r="I3869" s="0" t="s">
        <v>1060</v>
      </c>
      <c r="M3869" s="0" t="s">
        <v>768</v>
      </c>
      <c r="N3869" s="0" t="s">
        <v>769</v>
      </c>
      <c r="O3869" s="0" t="s">
        <v>770</v>
      </c>
      <c r="P3869" s="198" t="n">
        <v>20</v>
      </c>
      <c r="S3869" s="0" t="s">
        <v>771</v>
      </c>
      <c r="T3869" s="0" t="s">
        <v>772</v>
      </c>
      <c r="U3869" s="200" t="n">
        <v>1671</v>
      </c>
      <c r="V3869" s="0" t="s">
        <v>1061</v>
      </c>
      <c r="W3869" s="0" t="s">
        <v>820</v>
      </c>
      <c r="X3869" s="0" t="s">
        <v>775</v>
      </c>
      <c r="Y3869" s="0" t="s">
        <v>776</v>
      </c>
      <c r="Z3869" s="0" t="s">
        <v>777</v>
      </c>
      <c r="AA3869" s="0" t="n">
        <v>2130334</v>
      </c>
    </row>
    <row r="3870" customFormat="false" ht="12.75" hidden="false" customHeight="false" outlineLevel="0" collapsed="false">
      <c r="A3870" s="191" t="str">
        <f aca="false">B3870&amp;" "&amp;C3870&amp;" "&amp;D3870</f>
        <v>US Power Physical</v>
      </c>
      <c r="B3870" s="191" t="str">
        <f aca="false">IF((LEFT(N3870,2)="US"),"US","")</f>
        <v>US</v>
      </c>
      <c r="C3870" s="191" t="str">
        <f aca="false">M3870</f>
        <v>Power</v>
      </c>
      <c r="D3870" s="191" t="str">
        <f aca="false">IF(ISNUMBER(FIND("Phy",N3870))=TRUE(),"Physical","Financial")</f>
        <v>Physical</v>
      </c>
      <c r="E3870" s="191" t="n">
        <f aca="false">IF(VLOOKUP(S3870,'DD-Lookup'!$J$6:$L$50,3,FALSE())="Monthly",(YEAR(AC3870)-YEAR(AB3870))*12+MONTH(AC3870)-MONTH(AB3870)+1,(AC3870-AB3870+1))</f>
        <v>92</v>
      </c>
      <c r="F3870" s="220" t="n">
        <f aca="false">E3870*SUM(P3870:Q3870)</f>
        <v>4600</v>
      </c>
      <c r="G3870" s="196" t="n">
        <v>1248895</v>
      </c>
      <c r="H3870" s="197" t="n">
        <v>37026.4475</v>
      </c>
      <c r="I3870" s="0" t="s">
        <v>1187</v>
      </c>
      <c r="M3870" s="0" t="s">
        <v>72</v>
      </c>
      <c r="N3870" s="0" t="s">
        <v>1190</v>
      </c>
      <c r="O3870" s="0" t="s">
        <v>1235</v>
      </c>
      <c r="P3870" s="198" t="n">
        <v>50</v>
      </c>
      <c r="S3870" s="0" t="s">
        <v>781</v>
      </c>
      <c r="T3870" s="0" t="s">
        <v>772</v>
      </c>
      <c r="U3870" s="200" t="n">
        <v>38.5</v>
      </c>
      <c r="V3870" s="0" t="s">
        <v>3498</v>
      </c>
      <c r="W3870" s="0" t="s">
        <v>1237</v>
      </c>
      <c r="X3870" s="0" t="s">
        <v>1238</v>
      </c>
      <c r="Y3870" s="0" t="s">
        <v>1167</v>
      </c>
      <c r="Z3870" s="0" t="s">
        <v>628</v>
      </c>
      <c r="AA3870" s="0" t="n">
        <v>611436.1</v>
      </c>
      <c r="AB3870" s="197" t="n">
        <v>37165.7159722222</v>
      </c>
      <c r="AC3870" s="197" t="n">
        <v>37256.7159722222</v>
      </c>
    </row>
    <row r="3871" customFormat="false" ht="12.75" hidden="false" customHeight="false" outlineLevel="0" collapsed="false">
      <c r="A3871" s="191" t="str">
        <f aca="false">B3871&amp;" "&amp;C3871&amp;" "&amp;D3871</f>
        <v> Metals Financial</v>
      </c>
      <c r="B3871" s="191" t="str">
        <f aca="false">IF((LEFT(N3871,2)="US"),"US","")</f>
        <v/>
      </c>
      <c r="C3871" s="191" t="str">
        <f aca="false">M3871</f>
        <v>Metals</v>
      </c>
      <c r="D3871" s="191" t="str">
        <f aca="false">IF(ISNUMBER(FIND("Phy",N3871))=TRUE(),"Physical","Financial")</f>
        <v>Financial</v>
      </c>
      <c r="E3871" s="191" t="n">
        <f aca="false">IF(VLOOKUP(S3871,'DD-Lookup'!$J$6:$L$50,3,FALSE())="Monthly",(YEAR(AC3871)-YEAR(AB3871))*12+MONTH(AC3871)-MONTH(AB3871)+1,(AC3871-AB3871+1))</f>
        <v>1</v>
      </c>
      <c r="F3871" s="220" t="n">
        <f aca="false">E3871*SUM(P3871:Q3871)</f>
        <v>10</v>
      </c>
      <c r="G3871" s="196" t="n">
        <v>1248897</v>
      </c>
      <c r="H3871" s="197" t="n">
        <v>37026.4478819444</v>
      </c>
      <c r="I3871" s="0" t="s">
        <v>879</v>
      </c>
      <c r="M3871" s="0" t="s">
        <v>768</v>
      </c>
      <c r="N3871" s="0" t="s">
        <v>769</v>
      </c>
      <c r="O3871" s="0" t="s">
        <v>770</v>
      </c>
      <c r="Q3871" s="198" t="n">
        <v>10</v>
      </c>
      <c r="S3871" s="0" t="s">
        <v>771</v>
      </c>
      <c r="T3871" s="0" t="s">
        <v>772</v>
      </c>
      <c r="U3871" s="200" t="n">
        <v>1672</v>
      </c>
      <c r="V3871" s="0" t="s">
        <v>1169</v>
      </c>
      <c r="W3871" s="0" t="s">
        <v>820</v>
      </c>
      <c r="X3871" s="0" t="s">
        <v>775</v>
      </c>
      <c r="Y3871" s="0" t="s">
        <v>776</v>
      </c>
      <c r="Z3871" s="0" t="s">
        <v>777</v>
      </c>
      <c r="AA3871" s="0" t="n">
        <v>2130339</v>
      </c>
    </row>
    <row r="3872" customFormat="false" ht="12.75" hidden="false" customHeight="false" outlineLevel="0" collapsed="false">
      <c r="A3872" s="191" t="str">
        <f aca="false">B3872&amp;" "&amp;C3872&amp;" "&amp;D3872</f>
        <v>US Power Physical</v>
      </c>
      <c r="B3872" s="191" t="str">
        <f aca="false">IF((LEFT(N3872,2)="US"),"US","")</f>
        <v>US</v>
      </c>
      <c r="C3872" s="191" t="str">
        <f aca="false">M3872</f>
        <v>Power</v>
      </c>
      <c r="D3872" s="191" t="str">
        <f aca="false">IF(ISNUMBER(FIND("Phy",N3872))=TRUE(),"Physical","Financial")</f>
        <v>Physical</v>
      </c>
      <c r="E3872" s="191" t="n">
        <f aca="false">IF(VLOOKUP(S3872,'DD-Lookup'!$J$6:$L$50,3,FALSE())="Monthly",(YEAR(AC3872)-YEAR(AB3872))*12+MONTH(AC3872)-MONTH(AB3872)+1,(AC3872-AB3872+1))</f>
        <v>31</v>
      </c>
      <c r="F3872" s="220" t="n">
        <f aca="false">E3872*SUM(P3872:Q3872)</f>
        <v>1550</v>
      </c>
      <c r="G3872" s="196" t="n">
        <v>1248898</v>
      </c>
      <c r="H3872" s="197" t="n">
        <v>37026.4478819444</v>
      </c>
      <c r="I3872" s="0" t="s">
        <v>1254</v>
      </c>
      <c r="M3872" s="0" t="s">
        <v>72</v>
      </c>
      <c r="N3872" s="0" t="s">
        <v>1190</v>
      </c>
      <c r="O3872" s="0" t="s">
        <v>3499</v>
      </c>
      <c r="Q3872" s="198" t="n">
        <v>50</v>
      </c>
      <c r="S3872" s="0" t="s">
        <v>781</v>
      </c>
      <c r="T3872" s="0" t="s">
        <v>772</v>
      </c>
      <c r="U3872" s="200" t="n">
        <v>43.25</v>
      </c>
      <c r="V3872" s="0" t="s">
        <v>1256</v>
      </c>
      <c r="W3872" s="0" t="s">
        <v>1337</v>
      </c>
      <c r="X3872" s="0" t="s">
        <v>1447</v>
      </c>
      <c r="Y3872" s="0" t="s">
        <v>1167</v>
      </c>
      <c r="Z3872" s="0" t="s">
        <v>628</v>
      </c>
      <c r="AA3872" s="0" t="n">
        <v>611437.1</v>
      </c>
      <c r="AB3872" s="197" t="n">
        <v>37377.6006944444</v>
      </c>
      <c r="AC3872" s="197" t="n">
        <v>37407.6006944444</v>
      </c>
    </row>
    <row r="3873" customFormat="false" ht="12.75" hidden="false" customHeight="false" outlineLevel="0" collapsed="false">
      <c r="A3873" s="191" t="str">
        <f aca="false">B3873&amp;" "&amp;C3873&amp;" "&amp;D3873</f>
        <v>US Power Physical</v>
      </c>
      <c r="B3873" s="191" t="str">
        <f aca="false">IF((LEFT(N3873,2)="US"),"US","")</f>
        <v>US</v>
      </c>
      <c r="C3873" s="191" t="str">
        <f aca="false">M3873</f>
        <v>Power</v>
      </c>
      <c r="D3873" s="191" t="str">
        <f aca="false">IF(ISNUMBER(FIND("Phy",N3873))=TRUE(),"Physical","Financial")</f>
        <v>Physical</v>
      </c>
      <c r="E3873" s="191" t="n">
        <f aca="false">IF(VLOOKUP(S3873,'DD-Lookup'!$J$6:$L$50,3,FALSE())="Monthly",(YEAR(AC3873)-YEAR(AB3873))*12+MONTH(AC3873)-MONTH(AB3873)+1,(AC3873-AB3873+1))</f>
        <v>31</v>
      </c>
      <c r="F3873" s="220" t="n">
        <f aca="false">E3873*SUM(P3873:Q3873)</f>
        <v>1550</v>
      </c>
      <c r="G3873" s="196" t="n">
        <v>1248899</v>
      </c>
      <c r="H3873" s="197" t="n">
        <v>37026.4480208333</v>
      </c>
      <c r="I3873" s="0" t="s">
        <v>1254</v>
      </c>
      <c r="M3873" s="0" t="s">
        <v>72</v>
      </c>
      <c r="N3873" s="0" t="s">
        <v>1190</v>
      </c>
      <c r="O3873" s="0" t="s">
        <v>3080</v>
      </c>
      <c r="P3873" s="198" t="n">
        <v>50</v>
      </c>
      <c r="S3873" s="0" t="s">
        <v>781</v>
      </c>
      <c r="T3873" s="0" t="s">
        <v>772</v>
      </c>
      <c r="U3873" s="200" t="n">
        <v>43.25</v>
      </c>
      <c r="V3873" s="0" t="s">
        <v>1256</v>
      </c>
      <c r="W3873" s="0" t="s">
        <v>1237</v>
      </c>
      <c r="X3873" s="0" t="s">
        <v>1223</v>
      </c>
      <c r="Y3873" s="0" t="s">
        <v>1167</v>
      </c>
      <c r="Z3873" s="0" t="s">
        <v>628</v>
      </c>
      <c r="AA3873" s="0" t="n">
        <v>611438.1</v>
      </c>
      <c r="AB3873" s="197" t="n">
        <v>37377.7159722222</v>
      </c>
      <c r="AC3873" s="197" t="n">
        <v>37407.7159722222</v>
      </c>
    </row>
    <row r="3874" customFormat="false" ht="12.75" hidden="false" customHeight="false" outlineLevel="0" collapsed="false">
      <c r="A3874" s="191" t="str">
        <f aca="false">B3874&amp;" "&amp;C3874&amp;" "&amp;D3874</f>
        <v>US Natural Gas Financial</v>
      </c>
      <c r="B3874" s="191" t="str">
        <f aca="false">IF((LEFT(N3874,2)="US"),"US","")</f>
        <v>US</v>
      </c>
      <c r="C3874" s="191" t="str">
        <f aca="false">M3874</f>
        <v>Natural Gas</v>
      </c>
      <c r="D3874" s="191" t="str">
        <f aca="false">IF(ISNUMBER(FIND("Phy",N3874))=TRUE(),"Physical","Financial")</f>
        <v>Financial</v>
      </c>
      <c r="E3874" s="191" t="n">
        <f aca="false">IF(VLOOKUP(S3874,'DD-Lookup'!$J$6:$L$50,3,FALSE())="Monthly",(YEAR(AC3874)-YEAR(AB3874))*12+MONTH(AC3874)-MONTH(AB3874)+1,(AC3874-AB3874+1))</f>
        <v>30</v>
      </c>
      <c r="F3874" s="220" t="n">
        <f aca="false">E3874*SUM(P3874:Q3874)</f>
        <v>300000</v>
      </c>
      <c r="G3874" s="196" t="n">
        <v>1248900</v>
      </c>
      <c r="H3874" s="197" t="n">
        <v>37026.4480555556</v>
      </c>
      <c r="I3874" s="0" t="s">
        <v>1414</v>
      </c>
      <c r="M3874" s="0" t="s">
        <v>927</v>
      </c>
      <c r="N3874" s="0" t="s">
        <v>1341</v>
      </c>
      <c r="O3874" s="0" t="s">
        <v>1655</v>
      </c>
      <c r="P3874" s="198" t="n">
        <v>10000</v>
      </c>
      <c r="S3874" s="0" t="s">
        <v>1343</v>
      </c>
      <c r="T3874" s="0" t="s">
        <v>772</v>
      </c>
      <c r="U3874" s="200" t="n">
        <v>4.555</v>
      </c>
      <c r="V3874" s="0" t="s">
        <v>2717</v>
      </c>
      <c r="W3874" s="0" t="s">
        <v>1345</v>
      </c>
      <c r="X3874" s="0" t="s">
        <v>1346</v>
      </c>
      <c r="Y3874" s="0" t="s">
        <v>893</v>
      </c>
      <c r="Z3874" s="0" t="s">
        <v>573</v>
      </c>
      <c r="AA3874" s="0" t="s">
        <v>3500</v>
      </c>
      <c r="AB3874" s="197" t="n">
        <v>37043.9159722222</v>
      </c>
      <c r="AC3874" s="197" t="n">
        <v>37072.9159722222</v>
      </c>
      <c r="AD3874" s="0" t="n">
        <f aca="false">(AC3874-AB3874+1)*SUM(P3874:Q3874)</f>
        <v>300000</v>
      </c>
    </row>
    <row r="3875" customFormat="false" ht="12.75" hidden="false" customHeight="false" outlineLevel="0" collapsed="false">
      <c r="A3875" s="191" t="str">
        <f aca="false">B3875&amp;" "&amp;C3875&amp;" "&amp;D3875</f>
        <v>US Natural Gas Financial</v>
      </c>
      <c r="B3875" s="191" t="str">
        <f aca="false">IF((LEFT(N3875,2)="US"),"US","")</f>
        <v>US</v>
      </c>
      <c r="C3875" s="191" t="str">
        <f aca="false">M3875</f>
        <v>Natural Gas</v>
      </c>
      <c r="D3875" s="191" t="str">
        <f aca="false">IF(ISNUMBER(FIND("Phy",N3875))=TRUE(),"Physical","Financial")</f>
        <v>Financial</v>
      </c>
      <c r="E3875" s="191" t="n">
        <f aca="false">IF(VLOOKUP(S3875,'DD-Lookup'!$J$6:$L$50,3,FALSE())="Monthly",(YEAR(AC3875)-YEAR(AB3875))*12+MONTH(AC3875)-MONTH(AB3875)+1,(AC3875-AB3875+1))</f>
        <v>16</v>
      </c>
      <c r="F3875" s="220" t="n">
        <f aca="false">E3875*SUM(P3875:Q3875)</f>
        <v>320000</v>
      </c>
      <c r="G3875" s="196" t="n">
        <v>1248901</v>
      </c>
      <c r="H3875" s="197" t="n">
        <v>37026.4481597222</v>
      </c>
      <c r="I3875" s="0" t="s">
        <v>1383</v>
      </c>
      <c r="M3875" s="0" t="s">
        <v>927</v>
      </c>
      <c r="N3875" s="0" t="s">
        <v>1341</v>
      </c>
      <c r="O3875" s="0" t="s">
        <v>2459</v>
      </c>
      <c r="P3875" s="198" t="n">
        <v>20000</v>
      </c>
      <c r="S3875" s="0" t="s">
        <v>1343</v>
      </c>
      <c r="T3875" s="0" t="s">
        <v>772</v>
      </c>
      <c r="U3875" s="200" t="n">
        <v>4.44</v>
      </c>
      <c r="V3875" s="0" t="s">
        <v>2974</v>
      </c>
      <c r="W3875" s="0" t="s">
        <v>1915</v>
      </c>
      <c r="X3875" s="0" t="s">
        <v>1916</v>
      </c>
      <c r="Y3875" s="0" t="s">
        <v>893</v>
      </c>
      <c r="Z3875" s="0" t="s">
        <v>573</v>
      </c>
      <c r="AA3875" s="0" t="s">
        <v>3501</v>
      </c>
      <c r="AB3875" s="197" t="n">
        <v>37027.875</v>
      </c>
      <c r="AC3875" s="197" t="n">
        <v>37042.875</v>
      </c>
      <c r="AD3875" s="0" t="n">
        <f aca="false">(AC3875-AB3875+1)*SUM(P3875:Q3875)</f>
        <v>320000</v>
      </c>
    </row>
    <row r="3876" customFormat="false" ht="12.75" hidden="false" customHeight="false" outlineLevel="0" collapsed="false">
      <c r="A3876" s="191" t="str">
        <f aca="false">B3876&amp;" "&amp;C3876&amp;" "&amp;D3876</f>
        <v> Natural Gas Physical</v>
      </c>
      <c r="B3876" s="191" t="str">
        <f aca="false">IF((LEFT(N3876,2)="US"),"US","")</f>
        <v/>
      </c>
      <c r="C3876" s="191" t="str">
        <f aca="false">M3876</f>
        <v>Natural Gas</v>
      </c>
      <c r="D3876" s="191" t="str">
        <f aca="false">IF(ISNUMBER(FIND("Phy",N3876))=TRUE(),"Physical","Financial")</f>
        <v>Physical</v>
      </c>
      <c r="E3876" s="191" t="n">
        <f aca="false">IF(VLOOKUP(S3876,'DD-Lookup'!$J$6:$L$50,3,FALSE())="Monthly",(YEAR(AC3876)-YEAR(AB3876))*12+MONTH(AC3876)-MONTH(AB3876)+1,(AC3876-AB3876+1))</f>
        <v>1</v>
      </c>
      <c r="F3876" s="220" t="n">
        <f aca="false">E3876*SUM(P3876:Q3876)</f>
        <v>10000</v>
      </c>
      <c r="G3876" s="196" t="n">
        <v>1248902</v>
      </c>
      <c r="H3876" s="197" t="n">
        <v>37026.4481712963</v>
      </c>
      <c r="I3876" s="0" t="s">
        <v>1523</v>
      </c>
      <c r="M3876" s="0" t="s">
        <v>927</v>
      </c>
      <c r="N3876" s="0" t="s">
        <v>1719</v>
      </c>
      <c r="O3876" s="0" t="s">
        <v>1720</v>
      </c>
      <c r="P3876" s="198" t="n">
        <v>10000</v>
      </c>
      <c r="S3876" s="0" t="s">
        <v>327</v>
      </c>
      <c r="T3876" s="0" t="s">
        <v>1721</v>
      </c>
      <c r="U3876" s="200" t="n">
        <v>6.08</v>
      </c>
      <c r="V3876" s="0" t="s">
        <v>3180</v>
      </c>
      <c r="W3876" s="0" t="s">
        <v>1723</v>
      </c>
      <c r="X3876" s="0" t="s">
        <v>1724</v>
      </c>
      <c r="Y3876" s="0" t="s">
        <v>1376</v>
      </c>
      <c r="Z3876" s="0" t="s">
        <v>646</v>
      </c>
      <c r="AA3876" s="0" t="n">
        <v>790721</v>
      </c>
      <c r="AB3876" s="197" t="n">
        <v>37026.875</v>
      </c>
      <c r="AC3876" s="197" t="n">
        <v>37026.875</v>
      </c>
    </row>
    <row r="3877" customFormat="false" ht="12.75" hidden="false" customHeight="false" outlineLevel="0" collapsed="false">
      <c r="A3877" s="191" t="str">
        <f aca="false">B3877&amp;" "&amp;C3877&amp;" "&amp;D3877</f>
        <v>US Natural Gas Financial</v>
      </c>
      <c r="B3877" s="191" t="str">
        <f aca="false">IF((LEFT(N3877,2)="US"),"US","")</f>
        <v>US</v>
      </c>
      <c r="C3877" s="191" t="str">
        <f aca="false">M3877</f>
        <v>Natural Gas</v>
      </c>
      <c r="D3877" s="191" t="str">
        <f aca="false">IF(ISNUMBER(FIND("Phy",N3877))=TRUE(),"Physical","Financial")</f>
        <v>Financial</v>
      </c>
      <c r="E3877" s="191" t="n">
        <f aca="false">IF(VLOOKUP(S3877,'DD-Lookup'!$J$6:$L$50,3,FALSE())="Monthly",(YEAR(AC3877)-YEAR(AB3877))*12+MONTH(AC3877)-MONTH(AB3877)+1,(AC3877-AB3877+1))</f>
        <v>30</v>
      </c>
      <c r="F3877" s="220" t="n">
        <f aca="false">E3877*SUM(P3877:Q3877)</f>
        <v>450000</v>
      </c>
      <c r="G3877" s="196" t="n">
        <v>1248903</v>
      </c>
      <c r="H3877" s="197" t="n">
        <v>37026.4481944444</v>
      </c>
      <c r="I3877" s="0" t="s">
        <v>1340</v>
      </c>
      <c r="M3877" s="0" t="s">
        <v>927</v>
      </c>
      <c r="N3877" s="0" t="s">
        <v>1341</v>
      </c>
      <c r="O3877" s="0" t="s">
        <v>1342</v>
      </c>
      <c r="Q3877" s="198" t="n">
        <v>15000</v>
      </c>
      <c r="S3877" s="0" t="s">
        <v>1343</v>
      </c>
      <c r="T3877" s="0" t="s">
        <v>772</v>
      </c>
      <c r="U3877" s="200" t="n">
        <v>4.565</v>
      </c>
      <c r="V3877" s="0" t="s">
        <v>2243</v>
      </c>
      <c r="W3877" s="0" t="s">
        <v>1345</v>
      </c>
      <c r="X3877" s="0" t="s">
        <v>1346</v>
      </c>
      <c r="Y3877" s="0" t="s">
        <v>893</v>
      </c>
      <c r="Z3877" s="0" t="s">
        <v>573</v>
      </c>
      <c r="AA3877" s="0" t="s">
        <v>3502</v>
      </c>
      <c r="AB3877" s="197" t="n">
        <v>37043.875</v>
      </c>
      <c r="AC3877" s="197" t="n">
        <v>37072.875</v>
      </c>
      <c r="AD3877" s="0" t="n">
        <f aca="false">(AC3877-AB3877+1)*SUM(P3877:Q3877)</f>
        <v>450000</v>
      </c>
    </row>
    <row r="3878" customFormat="false" ht="12.75" hidden="false" customHeight="false" outlineLevel="0" collapsed="false">
      <c r="A3878" s="191" t="str">
        <f aca="false">B3878&amp;" "&amp;C3878&amp;" "&amp;D3878</f>
        <v>US Natural Gas Financial</v>
      </c>
      <c r="B3878" s="191" t="str">
        <f aca="false">IF((LEFT(N3878,2)="US"),"US","")</f>
        <v>US</v>
      </c>
      <c r="C3878" s="191" t="str">
        <f aca="false">M3878</f>
        <v>Natural Gas</v>
      </c>
      <c r="D3878" s="191" t="str">
        <f aca="false">IF(ISNUMBER(FIND("Phy",N3878))=TRUE(),"Physical","Financial")</f>
        <v>Financial</v>
      </c>
      <c r="E3878" s="191" t="n">
        <f aca="false">IF(VLOOKUP(S3878,'DD-Lookup'!$J$6:$L$50,3,FALSE())="Monthly",(YEAR(AC3878)-YEAR(AB3878))*12+MONTH(AC3878)-MONTH(AB3878)+1,(AC3878-AB3878+1))</f>
        <v>151</v>
      </c>
      <c r="F3878" s="220" t="n">
        <f aca="false">E3878*SUM(P3878:Q3878)</f>
        <v>755000</v>
      </c>
      <c r="G3878" s="196" t="n">
        <v>1248904</v>
      </c>
      <c r="H3878" s="197" t="n">
        <v>37026.4482175926</v>
      </c>
      <c r="I3878" s="0" t="s">
        <v>1340</v>
      </c>
      <c r="M3878" s="0" t="s">
        <v>927</v>
      </c>
      <c r="N3878" s="0" t="s">
        <v>1341</v>
      </c>
      <c r="O3878" s="0" t="s">
        <v>1442</v>
      </c>
      <c r="P3878" s="198" t="n">
        <v>5000</v>
      </c>
      <c r="S3878" s="0" t="s">
        <v>1343</v>
      </c>
      <c r="T3878" s="0" t="s">
        <v>772</v>
      </c>
      <c r="U3878" s="200" t="n">
        <v>4.96</v>
      </c>
      <c r="V3878" s="0" t="s">
        <v>2028</v>
      </c>
      <c r="W3878" s="0" t="s">
        <v>1345</v>
      </c>
      <c r="X3878" s="0" t="s">
        <v>1346</v>
      </c>
      <c r="Y3878" s="0" t="s">
        <v>893</v>
      </c>
      <c r="Z3878" s="0" t="s">
        <v>573</v>
      </c>
      <c r="AA3878" s="0" t="s">
        <v>3503</v>
      </c>
      <c r="AB3878" s="197" t="n">
        <v>37196</v>
      </c>
      <c r="AC3878" s="197" t="n">
        <v>37346</v>
      </c>
      <c r="AD3878" s="0" t="n">
        <f aca="false">(AC3878-AB3878+1)*SUM(P3878:Q3878)</f>
        <v>755000</v>
      </c>
    </row>
    <row r="3879" customFormat="false" ht="12.75" hidden="false" customHeight="false" outlineLevel="0" collapsed="false">
      <c r="A3879" s="191" t="str">
        <f aca="false">B3879&amp;" "&amp;C3879&amp;" "&amp;D3879</f>
        <v>US Natural Gas Financial</v>
      </c>
      <c r="B3879" s="191" t="str">
        <f aca="false">IF((LEFT(N3879,2)="US"),"US","")</f>
        <v>US</v>
      </c>
      <c r="C3879" s="191" t="str">
        <f aca="false">M3879</f>
        <v>Natural Gas</v>
      </c>
      <c r="D3879" s="191" t="str">
        <f aca="false">IF(ISNUMBER(FIND("Phy",N3879))=TRUE(),"Physical","Financial")</f>
        <v>Financial</v>
      </c>
      <c r="E3879" s="191" t="n">
        <f aca="false">IF(VLOOKUP(S3879,'DD-Lookup'!$J$6:$L$50,3,FALSE())="Monthly",(YEAR(AC3879)-YEAR(AB3879))*12+MONTH(AC3879)-MONTH(AB3879)+1,(AC3879-AB3879+1))</f>
        <v>16</v>
      </c>
      <c r="F3879" s="220" t="n">
        <f aca="false">E3879*SUM(P3879:Q3879)</f>
        <v>80000</v>
      </c>
      <c r="G3879" s="196" t="n">
        <v>1248905</v>
      </c>
      <c r="H3879" s="197" t="n">
        <v>37026.4482291667</v>
      </c>
      <c r="I3879" s="0" t="s">
        <v>3247</v>
      </c>
      <c r="M3879" s="0" t="s">
        <v>927</v>
      </c>
      <c r="N3879" s="0" t="s">
        <v>1341</v>
      </c>
      <c r="O3879" s="0" t="s">
        <v>1518</v>
      </c>
      <c r="Q3879" s="198" t="n">
        <v>5000</v>
      </c>
      <c r="S3879" s="0" t="s">
        <v>1343</v>
      </c>
      <c r="T3879" s="0" t="s">
        <v>772</v>
      </c>
      <c r="U3879" s="200" t="n">
        <v>4.51</v>
      </c>
      <c r="V3879" s="0" t="s">
        <v>3248</v>
      </c>
      <c r="W3879" s="0" t="s">
        <v>1520</v>
      </c>
      <c r="X3879" s="0" t="s">
        <v>1521</v>
      </c>
      <c r="Y3879" s="0" t="s">
        <v>893</v>
      </c>
      <c r="Z3879" s="0" t="s">
        <v>573</v>
      </c>
      <c r="AA3879" s="0" t="s">
        <v>3504</v>
      </c>
      <c r="AB3879" s="197" t="n">
        <v>37027.875</v>
      </c>
      <c r="AC3879" s="197" t="n">
        <v>37042.875</v>
      </c>
      <c r="AD3879" s="0" t="n">
        <f aca="false">(AC3879-AB3879+1)*SUM(P3879:Q3879)</f>
        <v>80000</v>
      </c>
    </row>
    <row r="3880" customFormat="false" ht="12.75" hidden="false" customHeight="false" outlineLevel="0" collapsed="false">
      <c r="A3880" s="191" t="str">
        <f aca="false">B3880&amp;" "&amp;C3880&amp;" "&amp;D3880</f>
        <v>US Natural Gas Financial</v>
      </c>
      <c r="B3880" s="191" t="str">
        <f aca="false">IF((LEFT(N3880,2)="US"),"US","")</f>
        <v>US</v>
      </c>
      <c r="C3880" s="191" t="str">
        <f aca="false">M3880</f>
        <v>Natural Gas</v>
      </c>
      <c r="D3880" s="191" t="str">
        <f aca="false">IF(ISNUMBER(FIND("Phy",N3880))=TRUE(),"Physical","Financial")</f>
        <v>Financial</v>
      </c>
      <c r="E3880" s="191" t="n">
        <f aca="false">IF(VLOOKUP(S3880,'DD-Lookup'!$J$6:$L$50,3,FALSE())="Monthly",(YEAR(AC3880)-YEAR(AB3880))*12+MONTH(AC3880)-MONTH(AB3880)+1,(AC3880-AB3880+1))</f>
        <v>151</v>
      </c>
      <c r="F3880" s="220" t="n">
        <f aca="false">E3880*SUM(P3880:Q3880)</f>
        <v>755000</v>
      </c>
      <c r="G3880" s="196" t="n">
        <v>1248907</v>
      </c>
      <c r="H3880" s="197" t="n">
        <v>37026.4485185185</v>
      </c>
      <c r="I3880" s="0" t="s">
        <v>1420</v>
      </c>
      <c r="M3880" s="0" t="s">
        <v>927</v>
      </c>
      <c r="N3880" s="0" t="s">
        <v>1341</v>
      </c>
      <c r="O3880" s="0" t="s">
        <v>1442</v>
      </c>
      <c r="P3880" s="198" t="n">
        <v>5000</v>
      </c>
      <c r="S3880" s="0" t="s">
        <v>1343</v>
      </c>
      <c r="T3880" s="0" t="s">
        <v>772</v>
      </c>
      <c r="U3880" s="200" t="n">
        <v>4.96</v>
      </c>
      <c r="V3880" s="0" t="s">
        <v>2659</v>
      </c>
      <c r="W3880" s="0" t="s">
        <v>1345</v>
      </c>
      <c r="X3880" s="0" t="s">
        <v>1346</v>
      </c>
      <c r="Y3880" s="0" t="s">
        <v>893</v>
      </c>
      <c r="Z3880" s="0" t="s">
        <v>573</v>
      </c>
      <c r="AA3880" s="0" t="s">
        <v>3505</v>
      </c>
      <c r="AB3880" s="197" t="n">
        <v>37196</v>
      </c>
      <c r="AC3880" s="197" t="n">
        <v>37346</v>
      </c>
      <c r="AD3880" s="0" t="n">
        <f aca="false">(AC3880-AB3880+1)*SUM(P3880:Q3880)</f>
        <v>755000</v>
      </c>
    </row>
    <row r="3881" customFormat="false" ht="12.75" hidden="false" customHeight="false" outlineLevel="0" collapsed="false">
      <c r="A3881" s="191" t="str">
        <f aca="false">B3881&amp;" "&amp;C3881&amp;" "&amp;D3881</f>
        <v> Natural Gas Physical</v>
      </c>
      <c r="B3881" s="191" t="str">
        <f aca="false">IF((LEFT(N3881,2)="US"),"US","")</f>
        <v/>
      </c>
      <c r="C3881" s="191" t="str">
        <f aca="false">M3881</f>
        <v>Natural Gas</v>
      </c>
      <c r="D3881" s="191" t="str">
        <f aca="false">IF(ISNUMBER(FIND("Phy",N3881))=TRUE(),"Physical","Financial")</f>
        <v>Physical</v>
      </c>
      <c r="E3881" s="191" t="n">
        <f aca="false">IF(VLOOKUP(S3881,'DD-Lookup'!$J$6:$L$50,3,FALSE())="Monthly",(YEAR(AC3881)-YEAR(AB3881))*12+MONTH(AC3881)-MONTH(AB3881)+1,(AC3881-AB3881+1))</f>
        <v>30</v>
      </c>
      <c r="F3881" s="220" t="n">
        <f aca="false">E3881*SUM(P3881:Q3881)</f>
        <v>750000</v>
      </c>
      <c r="G3881" s="196" t="n">
        <v>1248908</v>
      </c>
      <c r="H3881" s="197" t="n">
        <v>37026.4487268519</v>
      </c>
      <c r="I3881" s="0" t="s">
        <v>987</v>
      </c>
      <c r="M3881" s="0" t="s">
        <v>927</v>
      </c>
      <c r="N3881" s="0" t="s">
        <v>928</v>
      </c>
      <c r="O3881" s="0" t="s">
        <v>939</v>
      </c>
      <c r="Q3881" s="198" t="n">
        <v>25000</v>
      </c>
      <c r="S3881" s="0" t="s">
        <v>930</v>
      </c>
      <c r="T3881" s="0" t="s">
        <v>931</v>
      </c>
      <c r="U3881" s="200" t="n">
        <v>21.675</v>
      </c>
      <c r="V3881" s="0" t="s">
        <v>988</v>
      </c>
      <c r="W3881" s="0" t="s">
        <v>933</v>
      </c>
      <c r="X3881" s="0" t="s">
        <v>934</v>
      </c>
      <c r="Y3881" s="0" t="s">
        <v>935</v>
      </c>
      <c r="Z3881" s="0" t="s">
        <v>800</v>
      </c>
      <c r="AA3881" s="0" t="n">
        <v>102963</v>
      </c>
      <c r="AB3881" s="197" t="n">
        <v>37043.875</v>
      </c>
      <c r="AC3881" s="197" t="n">
        <v>37072.875</v>
      </c>
    </row>
    <row r="3882" customFormat="false" ht="12.75" hidden="false" customHeight="false" outlineLevel="0" collapsed="false">
      <c r="A3882" s="191" t="str">
        <f aca="false">B3882&amp;" "&amp;C3882&amp;" "&amp;D3882</f>
        <v>US Power Physical</v>
      </c>
      <c r="B3882" s="191" t="str">
        <f aca="false">IF((LEFT(N3882,2)="US"),"US","")</f>
        <v>US</v>
      </c>
      <c r="C3882" s="191" t="str">
        <f aca="false">M3882</f>
        <v>Power</v>
      </c>
      <c r="D3882" s="191" t="str">
        <f aca="false">IF(ISNUMBER(FIND("Phy",N3882))=TRUE(),"Physical","Financial")</f>
        <v>Physical</v>
      </c>
      <c r="E3882" s="191" t="n">
        <f aca="false">IF(VLOOKUP(S3882,'DD-Lookup'!$J$6:$L$50,3,FALSE())="Monthly",(YEAR(AC3882)-YEAR(AB3882))*12+MONTH(AC3882)-MONTH(AB3882)+1,(AC3882-AB3882+1))</f>
        <v>92</v>
      </c>
      <c r="F3882" s="220" t="n">
        <f aca="false">E3882*SUM(P3882:Q3882)</f>
        <v>4600</v>
      </c>
      <c r="G3882" s="196" t="n">
        <v>1248911</v>
      </c>
      <c r="H3882" s="197" t="n">
        <v>37026.4489930556</v>
      </c>
      <c r="I3882" s="0" t="s">
        <v>1187</v>
      </c>
      <c r="M3882" s="0" t="s">
        <v>72</v>
      </c>
      <c r="N3882" s="0" t="s">
        <v>1190</v>
      </c>
      <c r="O3882" s="0" t="s">
        <v>1235</v>
      </c>
      <c r="P3882" s="198" t="n">
        <v>50</v>
      </c>
      <c r="S3882" s="0" t="s">
        <v>781</v>
      </c>
      <c r="T3882" s="0" t="s">
        <v>772</v>
      </c>
      <c r="U3882" s="200" t="n">
        <v>38.5</v>
      </c>
      <c r="V3882" s="0" t="s">
        <v>3498</v>
      </c>
      <c r="W3882" s="0" t="s">
        <v>1237</v>
      </c>
      <c r="X3882" s="0" t="s">
        <v>1238</v>
      </c>
      <c r="Y3882" s="0" t="s">
        <v>1167</v>
      </c>
      <c r="Z3882" s="0" t="s">
        <v>628</v>
      </c>
      <c r="AA3882" s="0" t="n">
        <v>611443.1</v>
      </c>
      <c r="AB3882" s="197" t="n">
        <v>37165.7159722222</v>
      </c>
      <c r="AC3882" s="197" t="n">
        <v>37256.7159722222</v>
      </c>
    </row>
    <row r="3883" customFormat="false" ht="12.75" hidden="false" customHeight="false" outlineLevel="0" collapsed="false">
      <c r="A3883" s="191" t="str">
        <f aca="false">B3883&amp;" "&amp;C3883&amp;" "&amp;D3883</f>
        <v>US Natural Gas Financial</v>
      </c>
      <c r="B3883" s="191" t="str">
        <f aca="false">IF((LEFT(N3883,2)="US"),"US","")</f>
        <v>US</v>
      </c>
      <c r="C3883" s="191" t="str">
        <f aca="false">M3883</f>
        <v>Natural Gas</v>
      </c>
      <c r="D3883" s="191" t="str">
        <f aca="false">IF(ISNUMBER(FIND("Phy",N3883))=TRUE(),"Physical","Financial")</f>
        <v>Financial</v>
      </c>
      <c r="E3883" s="191" t="n">
        <f aca="false">IF(VLOOKUP(S3883,'DD-Lookup'!$J$6:$L$50,3,FALSE())="Monthly",(YEAR(AC3883)-YEAR(AB3883))*12+MONTH(AC3883)-MONTH(AB3883)+1,(AC3883-AB3883+1))</f>
        <v>30</v>
      </c>
      <c r="F3883" s="220" t="n">
        <f aca="false">E3883*SUM(P3883:Q3883)</f>
        <v>150000</v>
      </c>
      <c r="G3883" s="196" t="n">
        <v>1248912</v>
      </c>
      <c r="H3883" s="197" t="n">
        <v>37026.4490740741</v>
      </c>
      <c r="I3883" s="0" t="s">
        <v>1364</v>
      </c>
      <c r="M3883" s="0" t="s">
        <v>927</v>
      </c>
      <c r="N3883" s="0" t="s">
        <v>1399</v>
      </c>
      <c r="O3883" s="0" t="s">
        <v>2539</v>
      </c>
      <c r="Q3883" s="198" t="n">
        <v>5000</v>
      </c>
      <c r="S3883" s="0" t="s">
        <v>1343</v>
      </c>
      <c r="T3883" s="0" t="s">
        <v>772</v>
      </c>
      <c r="U3883" s="200" t="n">
        <v>0.105</v>
      </c>
      <c r="V3883" s="0" t="s">
        <v>1845</v>
      </c>
      <c r="W3883" s="0" t="s">
        <v>1700</v>
      </c>
      <c r="X3883" s="0" t="s">
        <v>1701</v>
      </c>
      <c r="Y3883" s="0" t="s">
        <v>893</v>
      </c>
      <c r="Z3883" s="0" t="s">
        <v>573</v>
      </c>
      <c r="AA3883" s="0" t="s">
        <v>3506</v>
      </c>
      <c r="AB3883" s="197" t="n">
        <v>37043.875</v>
      </c>
      <c r="AC3883" s="197" t="n">
        <v>37072.875</v>
      </c>
      <c r="AD3883" s="0" t="n">
        <f aca="false">(AC3883-AB3883+1)*SUM(P3883:Q3883)</f>
        <v>150000</v>
      </c>
    </row>
    <row r="3884" customFormat="false" ht="12.75" hidden="false" customHeight="false" outlineLevel="0" collapsed="false">
      <c r="A3884" s="191" t="str">
        <f aca="false">B3884&amp;" "&amp;C3884&amp;" "&amp;D3884</f>
        <v>US Natural Gas Financial</v>
      </c>
      <c r="B3884" s="191" t="str">
        <f aca="false">IF((LEFT(N3884,2)="US"),"US","")</f>
        <v>US</v>
      </c>
      <c r="C3884" s="191" t="str">
        <f aca="false">M3884</f>
        <v>Natural Gas</v>
      </c>
      <c r="D3884" s="191" t="str">
        <f aca="false">IF(ISNUMBER(FIND("Phy",N3884))=TRUE(),"Physical","Financial")</f>
        <v>Financial</v>
      </c>
      <c r="E3884" s="191" t="n">
        <f aca="false">IF(VLOOKUP(S3884,'DD-Lookup'!$J$6:$L$50,3,FALSE())="Monthly",(YEAR(AC3884)-YEAR(AB3884))*12+MONTH(AC3884)-MONTH(AB3884)+1,(AC3884-AB3884+1))</f>
        <v>153</v>
      </c>
      <c r="F3884" s="220" t="n">
        <f aca="false">E3884*SUM(P3884:Q3884)</f>
        <v>765000</v>
      </c>
      <c r="G3884" s="196" t="n">
        <v>1248913</v>
      </c>
      <c r="H3884" s="197" t="n">
        <v>37026.4490972222</v>
      </c>
      <c r="I3884" s="0" t="s">
        <v>1228</v>
      </c>
      <c r="M3884" s="0" t="s">
        <v>927</v>
      </c>
      <c r="N3884" s="0" t="s">
        <v>1341</v>
      </c>
      <c r="O3884" s="0" t="s">
        <v>1526</v>
      </c>
      <c r="P3884" s="198" t="n">
        <v>5000</v>
      </c>
      <c r="S3884" s="0" t="s">
        <v>1343</v>
      </c>
      <c r="T3884" s="0" t="s">
        <v>772</v>
      </c>
      <c r="U3884" s="200" t="n">
        <v>4.655</v>
      </c>
      <c r="V3884" s="0" t="s">
        <v>1610</v>
      </c>
      <c r="W3884" s="0" t="s">
        <v>1345</v>
      </c>
      <c r="X3884" s="0" t="s">
        <v>1346</v>
      </c>
      <c r="Y3884" s="0" t="s">
        <v>893</v>
      </c>
      <c r="Z3884" s="0" t="s">
        <v>573</v>
      </c>
      <c r="AA3884" s="0" t="s">
        <v>3507</v>
      </c>
      <c r="AB3884" s="197" t="n">
        <v>37043</v>
      </c>
      <c r="AC3884" s="197" t="n">
        <v>37195</v>
      </c>
      <c r="AD3884" s="0" t="n">
        <f aca="false">(AC3884-AB3884+1)*SUM(P3884:Q3884)</f>
        <v>765000</v>
      </c>
    </row>
    <row r="3885" customFormat="false" ht="12.75" hidden="false" customHeight="false" outlineLevel="0" collapsed="false">
      <c r="A3885" s="191" t="str">
        <f aca="false">B3885&amp;" "&amp;C3885&amp;" "&amp;D3885</f>
        <v>US Natural Gas Financial</v>
      </c>
      <c r="B3885" s="191" t="str">
        <f aca="false">IF((LEFT(N3885,2)="US"),"US","")</f>
        <v>US</v>
      </c>
      <c r="C3885" s="191" t="str">
        <f aca="false">M3885</f>
        <v>Natural Gas</v>
      </c>
      <c r="D3885" s="191" t="str">
        <f aca="false">IF(ISNUMBER(FIND("Phy",N3885))=TRUE(),"Physical","Financial")</f>
        <v>Financial</v>
      </c>
      <c r="E3885" s="191" t="n">
        <f aca="false">IF(VLOOKUP(S3885,'DD-Lookup'!$J$6:$L$50,3,FALSE())="Monthly",(YEAR(AC3885)-YEAR(AB3885))*12+MONTH(AC3885)-MONTH(AB3885)+1,(AC3885-AB3885+1))</f>
        <v>153</v>
      </c>
      <c r="F3885" s="220" t="n">
        <f aca="false">E3885*SUM(P3885:Q3885)</f>
        <v>765000</v>
      </c>
      <c r="G3885" s="196" t="n">
        <v>1248914</v>
      </c>
      <c r="H3885" s="197" t="n">
        <v>37026.449212963</v>
      </c>
      <c r="I3885" s="0" t="s">
        <v>1228</v>
      </c>
      <c r="M3885" s="0" t="s">
        <v>927</v>
      </c>
      <c r="N3885" s="0" t="s">
        <v>1341</v>
      </c>
      <c r="O3885" s="0" t="s">
        <v>1526</v>
      </c>
      <c r="P3885" s="198" t="n">
        <v>5000</v>
      </c>
      <c r="S3885" s="0" t="s">
        <v>1343</v>
      </c>
      <c r="T3885" s="0" t="s">
        <v>772</v>
      </c>
      <c r="U3885" s="200" t="n">
        <v>4.655</v>
      </c>
      <c r="V3885" s="0" t="s">
        <v>1610</v>
      </c>
      <c r="W3885" s="0" t="s">
        <v>1345</v>
      </c>
      <c r="X3885" s="0" t="s">
        <v>1346</v>
      </c>
      <c r="Y3885" s="0" t="s">
        <v>893</v>
      </c>
      <c r="Z3885" s="0" t="s">
        <v>573</v>
      </c>
      <c r="AA3885" s="0" t="s">
        <v>3508</v>
      </c>
      <c r="AB3885" s="197" t="n">
        <v>37043</v>
      </c>
      <c r="AC3885" s="197" t="n">
        <v>37195</v>
      </c>
      <c r="AD3885" s="0" t="n">
        <f aca="false">(AC3885-AB3885+1)*SUM(P3885:Q3885)</f>
        <v>765000</v>
      </c>
    </row>
    <row r="3886" customFormat="false" ht="12.75" hidden="false" customHeight="false" outlineLevel="0" collapsed="false">
      <c r="A3886" s="191" t="str">
        <f aca="false">B3886&amp;" "&amp;C3886&amp;" "&amp;D3886</f>
        <v> Metals Financial</v>
      </c>
      <c r="B3886" s="191" t="str">
        <f aca="false">IF((LEFT(N3886,2)="US"),"US","")</f>
        <v/>
      </c>
      <c r="C3886" s="191" t="str">
        <f aca="false">M3886</f>
        <v>Metals</v>
      </c>
      <c r="D3886" s="191" t="str">
        <f aca="false">IF(ISNUMBER(FIND("Phy",N3886))=TRUE(),"Physical","Financial")</f>
        <v>Financial</v>
      </c>
      <c r="E3886" s="191" t="n">
        <f aca="false">IF(VLOOKUP(S3886,'DD-Lookup'!$J$6:$L$50,3,FALSE())="Monthly",(YEAR(AC3886)-YEAR(AB3886))*12+MONTH(AC3886)-MONTH(AB3886)+1,(AC3886-AB3886+1))</f>
        <v>1</v>
      </c>
      <c r="F3886" s="220" t="n">
        <f aca="false">E3886*SUM(P3886:Q3886)</f>
        <v>10</v>
      </c>
      <c r="G3886" s="196" t="n">
        <v>1248915</v>
      </c>
      <c r="H3886" s="197" t="n">
        <v>37026.4492939815</v>
      </c>
      <c r="I3886" s="0" t="s">
        <v>905</v>
      </c>
      <c r="M3886" s="0" t="s">
        <v>768</v>
      </c>
      <c r="N3886" s="0" t="s">
        <v>769</v>
      </c>
      <c r="O3886" s="0" t="s">
        <v>770</v>
      </c>
      <c r="Q3886" s="198" t="n">
        <v>10</v>
      </c>
      <c r="S3886" s="0" t="s">
        <v>771</v>
      </c>
      <c r="T3886" s="0" t="s">
        <v>772</v>
      </c>
      <c r="U3886" s="200" t="n">
        <v>1673</v>
      </c>
      <c r="V3886" s="0" t="s">
        <v>978</v>
      </c>
      <c r="W3886" s="0" t="s">
        <v>820</v>
      </c>
      <c r="X3886" s="0" t="s">
        <v>775</v>
      </c>
      <c r="Y3886" s="0" t="s">
        <v>776</v>
      </c>
      <c r="Z3886" s="0" t="s">
        <v>777</v>
      </c>
      <c r="AA3886" s="0" t="n">
        <v>2130348</v>
      </c>
    </row>
    <row r="3887" customFormat="false" ht="12.75" hidden="false" customHeight="false" outlineLevel="0" collapsed="false">
      <c r="A3887" s="191" t="str">
        <f aca="false">B3887&amp;" "&amp;C3887&amp;" "&amp;D3887</f>
        <v>US Natural Gas Financial</v>
      </c>
      <c r="B3887" s="191" t="str">
        <f aca="false">IF((LEFT(N3887,2)="US"),"US","")</f>
        <v>US</v>
      </c>
      <c r="C3887" s="191" t="str">
        <f aca="false">M3887</f>
        <v>Natural Gas</v>
      </c>
      <c r="D3887" s="191" t="str">
        <f aca="false">IF(ISNUMBER(FIND("Phy",N3887))=TRUE(),"Physical","Financial")</f>
        <v>Financial</v>
      </c>
      <c r="E3887" s="191" t="n">
        <f aca="false">IF(VLOOKUP(S3887,'DD-Lookup'!$J$6:$L$50,3,FALSE())="Monthly",(YEAR(AC3887)-YEAR(AB3887))*12+MONTH(AC3887)-MONTH(AB3887)+1,(AC3887-AB3887+1))</f>
        <v>30</v>
      </c>
      <c r="F3887" s="220" t="n">
        <f aca="false">E3887*SUM(P3887:Q3887)</f>
        <v>300000</v>
      </c>
      <c r="G3887" s="196" t="n">
        <v>1248916</v>
      </c>
      <c r="H3887" s="197" t="n">
        <v>37026.4493055556</v>
      </c>
      <c r="I3887" s="0" t="s">
        <v>1340</v>
      </c>
      <c r="M3887" s="0" t="s">
        <v>927</v>
      </c>
      <c r="N3887" s="0" t="s">
        <v>1341</v>
      </c>
      <c r="O3887" s="0" t="s">
        <v>1342</v>
      </c>
      <c r="Q3887" s="198" t="n">
        <v>10000</v>
      </c>
      <c r="S3887" s="0" t="s">
        <v>1343</v>
      </c>
      <c r="T3887" s="0" t="s">
        <v>772</v>
      </c>
      <c r="U3887" s="200" t="n">
        <v>4.565</v>
      </c>
      <c r="V3887" s="0" t="s">
        <v>3115</v>
      </c>
      <c r="W3887" s="0" t="s">
        <v>1345</v>
      </c>
      <c r="X3887" s="0" t="s">
        <v>1346</v>
      </c>
      <c r="Y3887" s="0" t="s">
        <v>893</v>
      </c>
      <c r="Z3887" s="0" t="s">
        <v>573</v>
      </c>
      <c r="AA3887" s="0" t="s">
        <v>3509</v>
      </c>
      <c r="AB3887" s="197" t="n">
        <v>37043.875</v>
      </c>
      <c r="AC3887" s="197" t="n">
        <v>37072.875</v>
      </c>
      <c r="AD3887" s="0" t="n">
        <f aca="false">(AC3887-AB3887+1)*SUM(P3887:Q3887)</f>
        <v>300000</v>
      </c>
    </row>
    <row r="3888" customFormat="false" ht="12.75" hidden="false" customHeight="false" outlineLevel="0" collapsed="false">
      <c r="A3888" s="191" t="str">
        <f aca="false">B3888&amp;" "&amp;C3888&amp;" "&amp;D3888</f>
        <v>US Natural Gas Financial</v>
      </c>
      <c r="B3888" s="191" t="str">
        <f aca="false">IF((LEFT(N3888,2)="US"),"US","")</f>
        <v>US</v>
      </c>
      <c r="C3888" s="191" t="str">
        <f aca="false">M3888</f>
        <v>Natural Gas</v>
      </c>
      <c r="D3888" s="191" t="str">
        <f aca="false">IF(ISNUMBER(FIND("Phy",N3888))=TRUE(),"Physical","Financial")</f>
        <v>Financial</v>
      </c>
      <c r="E3888" s="191" t="n">
        <f aca="false">IF(VLOOKUP(S3888,'DD-Lookup'!$J$6:$L$50,3,FALSE())="Monthly",(YEAR(AC3888)-YEAR(AB3888))*12+MONTH(AC3888)-MONTH(AB3888)+1,(AC3888-AB3888+1))</f>
        <v>30</v>
      </c>
      <c r="F3888" s="220" t="n">
        <f aca="false">E3888*SUM(P3888:Q3888)</f>
        <v>150000</v>
      </c>
      <c r="G3888" s="196" t="n">
        <v>1248917</v>
      </c>
      <c r="H3888" s="197" t="n">
        <v>37026.4493981482</v>
      </c>
      <c r="I3888" s="0" t="s">
        <v>633</v>
      </c>
      <c r="M3888" s="0" t="s">
        <v>927</v>
      </c>
      <c r="N3888" s="0" t="s">
        <v>1341</v>
      </c>
      <c r="O3888" s="0" t="s">
        <v>1342</v>
      </c>
      <c r="Q3888" s="198" t="n">
        <v>5000</v>
      </c>
      <c r="S3888" s="0" t="s">
        <v>1343</v>
      </c>
      <c r="T3888" s="0" t="s">
        <v>772</v>
      </c>
      <c r="U3888" s="200" t="n">
        <v>4.565</v>
      </c>
      <c r="V3888" s="0" t="s">
        <v>3134</v>
      </c>
      <c r="W3888" s="0" t="s">
        <v>1345</v>
      </c>
      <c r="X3888" s="0" t="s">
        <v>1346</v>
      </c>
      <c r="Y3888" s="0" t="s">
        <v>893</v>
      </c>
      <c r="Z3888" s="0" t="s">
        <v>573</v>
      </c>
      <c r="AA3888" s="0" t="s">
        <v>3510</v>
      </c>
      <c r="AB3888" s="197" t="n">
        <v>37043.875</v>
      </c>
      <c r="AC3888" s="197" t="n">
        <v>37072.875</v>
      </c>
      <c r="AD3888" s="0" t="n">
        <f aca="false">(AC3888-AB3888+1)*SUM(P3888:Q3888)</f>
        <v>150000</v>
      </c>
    </row>
    <row r="3889" customFormat="false" ht="12.75" hidden="false" customHeight="false" outlineLevel="0" collapsed="false">
      <c r="A3889" s="191" t="str">
        <f aca="false">B3889&amp;" "&amp;C3889&amp;" "&amp;D3889</f>
        <v>US Natural Gas Financial</v>
      </c>
      <c r="B3889" s="191" t="str">
        <f aca="false">IF((LEFT(N3889,2)="US"),"US","")</f>
        <v>US</v>
      </c>
      <c r="C3889" s="191" t="str">
        <f aca="false">M3889</f>
        <v>Natural Gas</v>
      </c>
      <c r="D3889" s="191" t="str">
        <f aca="false">IF(ISNUMBER(FIND("Phy",N3889))=TRUE(),"Physical","Financial")</f>
        <v>Financial</v>
      </c>
      <c r="E3889" s="191" t="n">
        <f aca="false">IF(VLOOKUP(S3889,'DD-Lookup'!$J$6:$L$50,3,FALSE())="Monthly",(YEAR(AC3889)-YEAR(AB3889))*12+MONTH(AC3889)-MONTH(AB3889)+1,(AC3889-AB3889+1))</f>
        <v>30</v>
      </c>
      <c r="F3889" s="220" t="n">
        <f aca="false">E3889*SUM(P3889:Q3889)</f>
        <v>3000</v>
      </c>
      <c r="G3889" s="196" t="n">
        <v>1248918</v>
      </c>
      <c r="H3889" s="197" t="n">
        <v>37026.4495023148</v>
      </c>
      <c r="I3889" s="0" t="s">
        <v>1420</v>
      </c>
      <c r="M3889" s="0" t="s">
        <v>927</v>
      </c>
      <c r="N3889" s="0" t="s">
        <v>2331</v>
      </c>
      <c r="O3889" s="0" t="s">
        <v>2332</v>
      </c>
      <c r="Q3889" s="198" t="n">
        <v>100</v>
      </c>
      <c r="S3889" s="0" t="s">
        <v>2060</v>
      </c>
      <c r="T3889" s="0" t="s">
        <v>772</v>
      </c>
      <c r="U3889" s="200" t="n">
        <v>0.06</v>
      </c>
      <c r="V3889" s="0" t="s">
        <v>2457</v>
      </c>
      <c r="W3889" s="0" t="s">
        <v>2061</v>
      </c>
      <c r="X3889" s="0" t="s">
        <v>2062</v>
      </c>
      <c r="Y3889" s="0" t="s">
        <v>893</v>
      </c>
      <c r="Z3889" s="0" t="s">
        <v>573</v>
      </c>
      <c r="AA3889" s="0" t="s">
        <v>3511</v>
      </c>
      <c r="AB3889" s="197" t="n">
        <v>37043</v>
      </c>
      <c r="AC3889" s="197" t="n">
        <v>37072</v>
      </c>
      <c r="AD3889" s="0" t="n">
        <f aca="false">(AC3889-AB3889+1)*SUM(P3889:Q3889)</f>
        <v>3000</v>
      </c>
    </row>
    <row r="3890" customFormat="false" ht="12.75" hidden="false" customHeight="false" outlineLevel="0" collapsed="false">
      <c r="A3890" s="191" t="str">
        <f aca="false">B3890&amp;" "&amp;C3890&amp;" "&amp;D3890</f>
        <v>US Natural Gas Financial</v>
      </c>
      <c r="B3890" s="191" t="str">
        <f aca="false">IF((LEFT(N3890,2)="US"),"US","")</f>
        <v>US</v>
      </c>
      <c r="C3890" s="191" t="str">
        <f aca="false">M3890</f>
        <v>Natural Gas</v>
      </c>
      <c r="D3890" s="191" t="str">
        <f aca="false">IF(ISNUMBER(FIND("Phy",N3890))=TRUE(),"Physical","Financial")</f>
        <v>Financial</v>
      </c>
      <c r="E3890" s="191" t="n">
        <f aca="false">IF(VLOOKUP(S3890,'DD-Lookup'!$J$6:$L$50,3,FALSE())="Monthly",(YEAR(AC3890)-YEAR(AB3890))*12+MONTH(AC3890)-MONTH(AB3890)+1,(AC3890-AB3890+1))</f>
        <v>153</v>
      </c>
      <c r="F3890" s="220" t="n">
        <f aca="false">E3890*SUM(P3890:Q3890)</f>
        <v>382500</v>
      </c>
      <c r="G3890" s="196" t="n">
        <v>1248921</v>
      </c>
      <c r="H3890" s="197" t="n">
        <v>37026.4495949074</v>
      </c>
      <c r="I3890" s="0" t="s">
        <v>2639</v>
      </c>
      <c r="M3890" s="0" t="s">
        <v>927</v>
      </c>
      <c r="N3890" s="0" t="s">
        <v>1341</v>
      </c>
      <c r="O3890" s="0" t="s">
        <v>1526</v>
      </c>
      <c r="Q3890" s="198" t="n">
        <v>2500</v>
      </c>
      <c r="S3890" s="0" t="s">
        <v>1343</v>
      </c>
      <c r="T3890" s="0" t="s">
        <v>772</v>
      </c>
      <c r="U3890" s="200" t="n">
        <v>4.665</v>
      </c>
      <c r="V3890" s="0" t="s">
        <v>3512</v>
      </c>
      <c r="W3890" s="0" t="s">
        <v>1345</v>
      </c>
      <c r="X3890" s="0" t="s">
        <v>1346</v>
      </c>
      <c r="Y3890" s="0" t="s">
        <v>893</v>
      </c>
      <c r="Z3890" s="0" t="s">
        <v>573</v>
      </c>
      <c r="AA3890" s="0" t="s">
        <v>3513</v>
      </c>
      <c r="AB3890" s="197" t="n">
        <v>37043</v>
      </c>
      <c r="AC3890" s="197" t="n">
        <v>37195</v>
      </c>
      <c r="AD3890" s="0" t="n">
        <f aca="false">(AC3890-AB3890+1)*SUM(P3890:Q3890)</f>
        <v>382500</v>
      </c>
    </row>
    <row r="3891" customFormat="false" ht="12.75" hidden="false" customHeight="false" outlineLevel="0" collapsed="false">
      <c r="A3891" s="191" t="str">
        <f aca="false">B3891&amp;" "&amp;C3891&amp;" "&amp;D3891</f>
        <v>US Natural Gas Financial</v>
      </c>
      <c r="B3891" s="191" t="str">
        <f aca="false">IF((LEFT(N3891,2)="US"),"US","")</f>
        <v>US</v>
      </c>
      <c r="C3891" s="191" t="str">
        <f aca="false">M3891</f>
        <v>Natural Gas</v>
      </c>
      <c r="D3891" s="191" t="str">
        <f aca="false">IF(ISNUMBER(FIND("Phy",N3891))=TRUE(),"Physical","Financial")</f>
        <v>Financial</v>
      </c>
      <c r="E3891" s="191" t="n">
        <f aca="false">IF(VLOOKUP(S3891,'DD-Lookup'!$J$6:$L$50,3,FALSE())="Monthly",(YEAR(AC3891)-YEAR(AB3891))*12+MONTH(AC3891)-MONTH(AB3891)+1,(AC3891-AB3891+1))</f>
        <v>153</v>
      </c>
      <c r="F3891" s="220" t="n">
        <f aca="false">E3891*SUM(P3891:Q3891)</f>
        <v>765000</v>
      </c>
      <c r="G3891" s="196" t="n">
        <v>1248922</v>
      </c>
      <c r="H3891" s="197" t="n">
        <v>37026.4497453704</v>
      </c>
      <c r="I3891" s="0" t="s">
        <v>1525</v>
      </c>
      <c r="M3891" s="0" t="s">
        <v>927</v>
      </c>
      <c r="N3891" s="0" t="s">
        <v>1341</v>
      </c>
      <c r="O3891" s="0" t="s">
        <v>1526</v>
      </c>
      <c r="Q3891" s="198" t="n">
        <v>5000</v>
      </c>
      <c r="S3891" s="0" t="s">
        <v>1343</v>
      </c>
      <c r="T3891" s="0" t="s">
        <v>772</v>
      </c>
      <c r="U3891" s="200" t="n">
        <v>4.665</v>
      </c>
      <c r="V3891" s="0" t="s">
        <v>1527</v>
      </c>
      <c r="W3891" s="0" t="s">
        <v>1345</v>
      </c>
      <c r="X3891" s="0" t="s">
        <v>1346</v>
      </c>
      <c r="Y3891" s="0" t="s">
        <v>893</v>
      </c>
      <c r="Z3891" s="0" t="s">
        <v>573</v>
      </c>
      <c r="AA3891" s="0" t="s">
        <v>3514</v>
      </c>
      <c r="AB3891" s="197" t="n">
        <v>37043</v>
      </c>
      <c r="AC3891" s="197" t="n">
        <v>37195</v>
      </c>
      <c r="AD3891" s="0" t="n">
        <f aca="false">(AC3891-AB3891+1)*SUM(P3891:Q3891)</f>
        <v>765000</v>
      </c>
    </row>
    <row r="3892" customFormat="false" ht="12.75" hidden="false" customHeight="false" outlineLevel="0" collapsed="false">
      <c r="A3892" s="191" t="str">
        <f aca="false">B3892&amp;" "&amp;C3892&amp;" "&amp;D3892</f>
        <v>US Natural Gas Financial</v>
      </c>
      <c r="B3892" s="191" t="str">
        <f aca="false">IF((LEFT(N3892,2)="US"),"US","")</f>
        <v>US</v>
      </c>
      <c r="C3892" s="191" t="str">
        <f aca="false">M3892</f>
        <v>Natural Gas</v>
      </c>
      <c r="D3892" s="191" t="str">
        <f aca="false">IF(ISNUMBER(FIND("Phy",N3892))=TRUE(),"Physical","Financial")</f>
        <v>Financial</v>
      </c>
      <c r="E3892" s="191" t="n">
        <f aca="false">IF(VLOOKUP(S3892,'DD-Lookup'!$J$6:$L$50,3,FALSE())="Monthly",(YEAR(AC3892)-YEAR(AB3892))*12+MONTH(AC3892)-MONTH(AB3892)+1,(AC3892-AB3892+1))</f>
        <v>30</v>
      </c>
      <c r="F3892" s="220" t="n">
        <f aca="false">E3892*SUM(P3892:Q3892)</f>
        <v>150000</v>
      </c>
      <c r="G3892" s="196" t="n">
        <v>1248923</v>
      </c>
      <c r="H3892" s="197" t="n">
        <v>37026.4499074074</v>
      </c>
      <c r="I3892" s="0" t="s">
        <v>1383</v>
      </c>
      <c r="M3892" s="0" t="s">
        <v>927</v>
      </c>
      <c r="N3892" s="0" t="s">
        <v>1399</v>
      </c>
      <c r="O3892" s="0" t="s">
        <v>2539</v>
      </c>
      <c r="P3892" s="198" t="n">
        <v>5000</v>
      </c>
      <c r="S3892" s="0" t="s">
        <v>1343</v>
      </c>
      <c r="T3892" s="0" t="s">
        <v>772</v>
      </c>
      <c r="U3892" s="200" t="n">
        <v>0.1025</v>
      </c>
      <c r="V3892" s="0" t="s">
        <v>3515</v>
      </c>
      <c r="W3892" s="0" t="s">
        <v>1700</v>
      </c>
      <c r="X3892" s="0" t="s">
        <v>1701</v>
      </c>
      <c r="Y3892" s="0" t="s">
        <v>893</v>
      </c>
      <c r="Z3892" s="0" t="s">
        <v>573</v>
      </c>
      <c r="AA3892" s="0" t="s">
        <v>3516</v>
      </c>
      <c r="AB3892" s="197" t="n">
        <v>37043.875</v>
      </c>
      <c r="AC3892" s="197" t="n">
        <v>37072.875</v>
      </c>
      <c r="AD3892" s="0" t="n">
        <f aca="false">(AC3892-AB3892+1)*SUM(P3892:Q3892)</f>
        <v>150000</v>
      </c>
    </row>
    <row r="3893" customFormat="false" ht="12.75" hidden="false" customHeight="false" outlineLevel="0" collapsed="false">
      <c r="A3893" s="191" t="str">
        <f aca="false">B3893&amp;" "&amp;C3893&amp;" "&amp;D3893</f>
        <v> Natural Gas Physical</v>
      </c>
      <c r="B3893" s="191" t="str">
        <f aca="false">IF((LEFT(N3893,2)="US"),"US","")</f>
        <v/>
      </c>
      <c r="C3893" s="191" t="str">
        <f aca="false">M3893</f>
        <v>Natural Gas</v>
      </c>
      <c r="D3893" s="191" t="str">
        <f aca="false">IF(ISNUMBER(FIND("Phy",N3893))=TRUE(),"Physical","Financial")</f>
        <v>Physical</v>
      </c>
      <c r="E3893" s="191" t="n">
        <f aca="false">IF(VLOOKUP(S3893,'DD-Lookup'!$J$6:$L$50,3,FALSE())="Monthly",(YEAR(AC3893)-YEAR(AB3893))*12+MONTH(AC3893)-MONTH(AB3893)+1,(AC3893-AB3893+1))</f>
        <v>90</v>
      </c>
      <c r="F3893" s="220" t="n">
        <f aca="false">E3893*SUM(P3893:Q3893)</f>
        <v>2250000</v>
      </c>
      <c r="G3893" s="196" t="n">
        <v>1248927</v>
      </c>
      <c r="H3893" s="197" t="n">
        <v>37026.4502546296</v>
      </c>
      <c r="I3893" s="0" t="s">
        <v>2533</v>
      </c>
      <c r="M3893" s="0" t="s">
        <v>927</v>
      </c>
      <c r="N3893" s="0" t="s">
        <v>928</v>
      </c>
      <c r="O3893" s="0" t="s">
        <v>929</v>
      </c>
      <c r="Q3893" s="198" t="n">
        <v>25000</v>
      </c>
      <c r="S3893" s="0" t="s">
        <v>930</v>
      </c>
      <c r="T3893" s="0" t="s">
        <v>931</v>
      </c>
      <c r="U3893" s="200" t="n">
        <v>26.45</v>
      </c>
      <c r="V3893" s="0" t="s">
        <v>2534</v>
      </c>
      <c r="W3893" s="0" t="s">
        <v>933</v>
      </c>
      <c r="X3893" s="0" t="s">
        <v>934</v>
      </c>
      <c r="Y3893" s="0" t="s">
        <v>935</v>
      </c>
      <c r="Z3893" s="0" t="s">
        <v>800</v>
      </c>
      <c r="AA3893" s="0" t="n">
        <v>102964</v>
      </c>
      <c r="AB3893" s="197" t="n">
        <v>37257</v>
      </c>
      <c r="AC3893" s="197" t="n">
        <v>37346</v>
      </c>
    </row>
    <row r="3894" customFormat="false" ht="12.75" hidden="false" customHeight="false" outlineLevel="0" collapsed="false">
      <c r="A3894" s="191" t="str">
        <f aca="false">B3894&amp;" "&amp;C3894&amp;" "&amp;D3894</f>
        <v> Natural Gas Physical</v>
      </c>
      <c r="B3894" s="191" t="str">
        <f aca="false">IF((LEFT(N3894,2)="US"),"US","")</f>
        <v/>
      </c>
      <c r="C3894" s="191" t="str">
        <f aca="false">M3894</f>
        <v>Natural Gas</v>
      </c>
      <c r="D3894" s="191" t="str">
        <f aca="false">IF(ISNUMBER(FIND("Phy",N3894))=TRUE(),"Physical","Financial")</f>
        <v>Physical</v>
      </c>
      <c r="E3894" s="191" t="n">
        <f aca="false">IF(VLOOKUP(S3894,'DD-Lookup'!$J$6:$L$50,3,FALSE())="Monthly",(YEAR(AC3894)-YEAR(AB3894))*12+MONTH(AC3894)-MONTH(AB3894)+1,(AC3894-AB3894+1))</f>
        <v>1</v>
      </c>
      <c r="F3894" s="220" t="n">
        <f aca="false">E3894*SUM(P3894:Q3894)</f>
        <v>50000</v>
      </c>
      <c r="G3894" s="196" t="n">
        <v>1248928</v>
      </c>
      <c r="H3894" s="197" t="n">
        <v>37026.4502662037</v>
      </c>
      <c r="I3894" s="0" t="s">
        <v>1017</v>
      </c>
      <c r="M3894" s="0" t="s">
        <v>927</v>
      </c>
      <c r="N3894" s="0" t="s">
        <v>928</v>
      </c>
      <c r="O3894" s="0" t="s">
        <v>952</v>
      </c>
      <c r="Q3894" s="198" t="n">
        <v>50000</v>
      </c>
      <c r="S3894" s="0" t="s">
        <v>930</v>
      </c>
      <c r="T3894" s="0" t="s">
        <v>931</v>
      </c>
      <c r="U3894" s="200" t="n">
        <v>22.45</v>
      </c>
      <c r="V3894" s="0" t="s">
        <v>1019</v>
      </c>
      <c r="W3894" s="0" t="s">
        <v>954</v>
      </c>
      <c r="X3894" s="0" t="s">
        <v>934</v>
      </c>
      <c r="Y3894" s="0" t="s">
        <v>935</v>
      </c>
      <c r="Z3894" s="0" t="s">
        <v>800</v>
      </c>
      <c r="AA3894" s="0" t="n">
        <v>102965</v>
      </c>
      <c r="AB3894" s="197" t="n">
        <v>37026.875</v>
      </c>
      <c r="AC3894" s="197" t="n">
        <v>37026.875</v>
      </c>
    </row>
    <row r="3895" customFormat="false" ht="12.75" hidden="false" customHeight="false" outlineLevel="0" collapsed="false">
      <c r="A3895" s="191" t="str">
        <f aca="false">B3895&amp;" "&amp;C3895&amp;" "&amp;D3895</f>
        <v> Natural Gas Physical</v>
      </c>
      <c r="B3895" s="191" t="str">
        <f aca="false">IF((LEFT(N3895,2)="US"),"US","")</f>
        <v/>
      </c>
      <c r="C3895" s="191" t="str">
        <f aca="false">M3895</f>
        <v>Natural Gas</v>
      </c>
      <c r="D3895" s="191" t="str">
        <f aca="false">IF(ISNUMBER(FIND("Phy",N3895))=TRUE(),"Physical","Financial")</f>
        <v>Physical</v>
      </c>
      <c r="E3895" s="191" t="n">
        <f aca="false">IF(VLOOKUP(S3895,'DD-Lookup'!$J$6:$L$50,3,FALSE())="Monthly",(YEAR(AC3895)-YEAR(AB3895))*12+MONTH(AC3895)-MONTH(AB3895)+1,(AC3895-AB3895+1))</f>
        <v>92</v>
      </c>
      <c r="F3895" s="220" t="n">
        <f aca="false">E3895*SUM(P3895:Q3895)</f>
        <v>2300000</v>
      </c>
      <c r="G3895" s="196" t="n">
        <v>1248929</v>
      </c>
      <c r="H3895" s="197" t="n">
        <v>37026.4503125</v>
      </c>
      <c r="I3895" s="0" t="s">
        <v>2533</v>
      </c>
      <c r="M3895" s="0" t="s">
        <v>927</v>
      </c>
      <c r="N3895" s="0" t="s">
        <v>928</v>
      </c>
      <c r="O3895" s="0" t="s">
        <v>981</v>
      </c>
      <c r="Q3895" s="198" t="n">
        <v>25000</v>
      </c>
      <c r="S3895" s="0" t="s">
        <v>930</v>
      </c>
      <c r="T3895" s="0" t="s">
        <v>931</v>
      </c>
      <c r="U3895" s="200" t="n">
        <v>24.8</v>
      </c>
      <c r="V3895" s="0" t="s">
        <v>2534</v>
      </c>
      <c r="W3895" s="0" t="s">
        <v>933</v>
      </c>
      <c r="X3895" s="0" t="s">
        <v>934</v>
      </c>
      <c r="Y3895" s="0" t="s">
        <v>935</v>
      </c>
      <c r="Z3895" s="0" t="s">
        <v>800</v>
      </c>
      <c r="AA3895" s="0" t="n">
        <v>102966</v>
      </c>
      <c r="AB3895" s="197" t="n">
        <v>37165</v>
      </c>
      <c r="AC3895" s="197" t="n">
        <v>37256</v>
      </c>
    </row>
    <row r="3896" customFormat="false" ht="12.75" hidden="false" customHeight="false" outlineLevel="0" collapsed="false">
      <c r="A3896" s="191" t="str">
        <f aca="false">B3896&amp;" "&amp;C3896&amp;" "&amp;D3896</f>
        <v> Metals Financial</v>
      </c>
      <c r="B3896" s="191" t="str">
        <f aca="false">IF((LEFT(N3896,2)="US"),"US","")</f>
        <v/>
      </c>
      <c r="C3896" s="191" t="str">
        <f aca="false">M3896</f>
        <v>Metals</v>
      </c>
      <c r="D3896" s="191" t="str">
        <f aca="false">IF(ISNUMBER(FIND("Phy",N3896))=TRUE(),"Physical","Financial")</f>
        <v>Financial</v>
      </c>
      <c r="E3896" s="191" t="n">
        <f aca="false">IF(VLOOKUP(S3896,'DD-Lookup'!$J$6:$L$50,3,FALSE())="Monthly",(YEAR(AC3896)-YEAR(AB3896))*12+MONTH(AC3896)-MONTH(AB3896)+1,(AC3896-AB3896+1))</f>
        <v>1</v>
      </c>
      <c r="F3896" s="220" t="n">
        <f aca="false">E3896*SUM(P3896:Q3896)</f>
        <v>20</v>
      </c>
      <c r="G3896" s="196" t="n">
        <v>1248931</v>
      </c>
      <c r="H3896" s="197" t="n">
        <v>37026.4503587963</v>
      </c>
      <c r="I3896" s="0" t="s">
        <v>975</v>
      </c>
      <c r="M3896" s="0" t="s">
        <v>768</v>
      </c>
      <c r="N3896" s="0" t="s">
        <v>870</v>
      </c>
      <c r="O3896" s="0" t="s">
        <v>871</v>
      </c>
      <c r="P3896" s="198" t="n">
        <v>20</v>
      </c>
      <c r="S3896" s="0" t="s">
        <v>771</v>
      </c>
      <c r="T3896" s="0" t="s">
        <v>772</v>
      </c>
      <c r="U3896" s="200" t="n">
        <v>1509</v>
      </c>
      <c r="V3896" s="0" t="s">
        <v>976</v>
      </c>
      <c r="W3896" s="0" t="s">
        <v>820</v>
      </c>
      <c r="X3896" s="0" t="s">
        <v>775</v>
      </c>
      <c r="Y3896" s="0" t="s">
        <v>776</v>
      </c>
      <c r="Z3896" s="0" t="s">
        <v>777</v>
      </c>
      <c r="AA3896" s="0" t="n">
        <v>2130352</v>
      </c>
    </row>
    <row r="3897" customFormat="false" ht="12.75" hidden="false" customHeight="false" outlineLevel="0" collapsed="false">
      <c r="A3897" s="191" t="str">
        <f aca="false">B3897&amp;" "&amp;C3897&amp;" "&amp;D3897</f>
        <v>US Natural Gas Financial</v>
      </c>
      <c r="B3897" s="191" t="str">
        <f aca="false">IF((LEFT(N3897,2)="US"),"US","")</f>
        <v>US</v>
      </c>
      <c r="C3897" s="191" t="str">
        <f aca="false">M3897</f>
        <v>Natural Gas</v>
      </c>
      <c r="D3897" s="191" t="str">
        <f aca="false">IF(ISNUMBER(FIND("Phy",N3897))=TRUE(),"Physical","Financial")</f>
        <v>Financial</v>
      </c>
      <c r="E3897" s="191" t="n">
        <f aca="false">IF(VLOOKUP(S3897,'DD-Lookup'!$J$6:$L$50,3,FALSE())="Monthly",(YEAR(AC3897)-YEAR(AB3897))*12+MONTH(AC3897)-MONTH(AB3897)+1,(AC3897-AB3897+1))</f>
        <v>30</v>
      </c>
      <c r="F3897" s="220" t="n">
        <f aca="false">E3897*SUM(P3897:Q3897)</f>
        <v>150000</v>
      </c>
      <c r="G3897" s="196" t="n">
        <v>1248932</v>
      </c>
      <c r="H3897" s="197" t="n">
        <v>37026.4507175926</v>
      </c>
      <c r="I3897" s="0" t="s">
        <v>1661</v>
      </c>
      <c r="M3897" s="0" t="s">
        <v>927</v>
      </c>
      <c r="N3897" s="0" t="s">
        <v>1341</v>
      </c>
      <c r="O3897" s="0" t="s">
        <v>1655</v>
      </c>
      <c r="P3897" s="198" t="n">
        <v>5000</v>
      </c>
      <c r="S3897" s="0" t="s">
        <v>1343</v>
      </c>
      <c r="T3897" s="0" t="s">
        <v>772</v>
      </c>
      <c r="U3897" s="200" t="n">
        <v>4.55</v>
      </c>
      <c r="V3897" s="0" t="s">
        <v>1662</v>
      </c>
      <c r="W3897" s="0" t="s">
        <v>1345</v>
      </c>
      <c r="X3897" s="0" t="s">
        <v>1346</v>
      </c>
      <c r="Y3897" s="0" t="s">
        <v>893</v>
      </c>
      <c r="Z3897" s="0" t="s">
        <v>573</v>
      </c>
      <c r="AA3897" s="0" t="s">
        <v>3517</v>
      </c>
      <c r="AB3897" s="197" t="n">
        <v>37043.9159722222</v>
      </c>
      <c r="AC3897" s="197" t="n">
        <v>37072.9159722222</v>
      </c>
      <c r="AD3897" s="0" t="n">
        <f aca="false">(AC3897-AB3897+1)*SUM(P3897:Q3897)</f>
        <v>150000</v>
      </c>
    </row>
    <row r="3898" customFormat="false" ht="12.75" hidden="false" customHeight="false" outlineLevel="0" collapsed="false">
      <c r="A3898" s="191" t="str">
        <f aca="false">B3898&amp;" "&amp;C3898&amp;" "&amp;D3898</f>
        <v>US Natural Gas Financial</v>
      </c>
      <c r="B3898" s="191" t="str">
        <f aca="false">IF((LEFT(N3898,2)="US"),"US","")</f>
        <v>US</v>
      </c>
      <c r="C3898" s="191" t="str">
        <f aca="false">M3898</f>
        <v>Natural Gas</v>
      </c>
      <c r="D3898" s="191" t="str">
        <f aca="false">IF(ISNUMBER(FIND("Phy",N3898))=TRUE(),"Physical","Financial")</f>
        <v>Financial</v>
      </c>
      <c r="E3898" s="191" t="n">
        <f aca="false">IF(VLOOKUP(S3898,'DD-Lookup'!$J$6:$L$50,3,FALSE())="Monthly",(YEAR(AC3898)-YEAR(AB3898))*12+MONTH(AC3898)-MONTH(AB3898)+1,(AC3898-AB3898+1))</f>
        <v>30</v>
      </c>
      <c r="F3898" s="220" t="n">
        <f aca="false">E3898*SUM(P3898:Q3898)</f>
        <v>300000</v>
      </c>
      <c r="G3898" s="196" t="n">
        <v>1248933</v>
      </c>
      <c r="H3898" s="197" t="n">
        <v>37026.4507638889</v>
      </c>
      <c r="I3898" s="0" t="s">
        <v>1420</v>
      </c>
      <c r="M3898" s="0" t="s">
        <v>927</v>
      </c>
      <c r="N3898" s="0" t="s">
        <v>1341</v>
      </c>
      <c r="O3898" s="0" t="s">
        <v>1342</v>
      </c>
      <c r="P3898" s="198" t="n">
        <v>10000</v>
      </c>
      <c r="S3898" s="0" t="s">
        <v>1343</v>
      </c>
      <c r="T3898" s="0" t="s">
        <v>772</v>
      </c>
      <c r="U3898" s="200" t="n">
        <v>4.555</v>
      </c>
      <c r="V3898" s="0" t="s">
        <v>2659</v>
      </c>
      <c r="W3898" s="0" t="s">
        <v>1345</v>
      </c>
      <c r="X3898" s="0" t="s">
        <v>1346</v>
      </c>
      <c r="Y3898" s="0" t="s">
        <v>893</v>
      </c>
      <c r="Z3898" s="0" t="s">
        <v>573</v>
      </c>
      <c r="AA3898" s="0" t="s">
        <v>3518</v>
      </c>
      <c r="AB3898" s="197" t="n">
        <v>37043.875</v>
      </c>
      <c r="AC3898" s="197" t="n">
        <v>37072.875</v>
      </c>
      <c r="AD3898" s="0" t="n">
        <f aca="false">(AC3898-AB3898+1)*SUM(P3898:Q3898)</f>
        <v>300000</v>
      </c>
    </row>
    <row r="3899" customFormat="false" ht="12.75" hidden="false" customHeight="false" outlineLevel="0" collapsed="false">
      <c r="A3899" s="191" t="str">
        <f aca="false">B3899&amp;" "&amp;C3899&amp;" "&amp;D3899</f>
        <v>US Natural Gas Financial</v>
      </c>
      <c r="B3899" s="191" t="str">
        <f aca="false">IF((LEFT(N3899,2)="US"),"US","")</f>
        <v>US</v>
      </c>
      <c r="C3899" s="191" t="str">
        <f aca="false">M3899</f>
        <v>Natural Gas</v>
      </c>
      <c r="D3899" s="191" t="str">
        <f aca="false">IF(ISNUMBER(FIND("Phy",N3899))=TRUE(),"Physical","Financial")</f>
        <v>Financial</v>
      </c>
      <c r="E3899" s="191" t="n">
        <f aca="false">IF(VLOOKUP(S3899,'DD-Lookup'!$J$6:$L$50,3,FALSE())="Monthly",(YEAR(AC3899)-YEAR(AB3899))*12+MONTH(AC3899)-MONTH(AB3899)+1,(AC3899-AB3899+1))</f>
        <v>16</v>
      </c>
      <c r="F3899" s="220" t="n">
        <f aca="false">E3899*SUM(P3899:Q3899)</f>
        <v>160000</v>
      </c>
      <c r="G3899" s="196" t="n">
        <v>1248934</v>
      </c>
      <c r="H3899" s="197" t="n">
        <v>37026.4508101852</v>
      </c>
      <c r="I3899" s="0" t="s">
        <v>2040</v>
      </c>
      <c r="M3899" s="0" t="s">
        <v>927</v>
      </c>
      <c r="N3899" s="0" t="s">
        <v>1341</v>
      </c>
      <c r="O3899" s="0" t="s">
        <v>1518</v>
      </c>
      <c r="P3899" s="198" t="n">
        <v>10000</v>
      </c>
      <c r="S3899" s="0" t="s">
        <v>1343</v>
      </c>
      <c r="T3899" s="0" t="s">
        <v>772</v>
      </c>
      <c r="U3899" s="200" t="n">
        <v>4.5</v>
      </c>
      <c r="V3899" s="0" t="s">
        <v>2041</v>
      </c>
      <c r="W3899" s="0" t="s">
        <v>1520</v>
      </c>
      <c r="X3899" s="0" t="s">
        <v>1521</v>
      </c>
      <c r="Y3899" s="0" t="s">
        <v>893</v>
      </c>
      <c r="Z3899" s="0" t="s">
        <v>573</v>
      </c>
      <c r="AA3899" s="0" t="s">
        <v>3519</v>
      </c>
      <c r="AB3899" s="197" t="n">
        <v>37027.875</v>
      </c>
      <c r="AC3899" s="197" t="n">
        <v>37042.875</v>
      </c>
      <c r="AD3899" s="0" t="n">
        <f aca="false">(AC3899-AB3899+1)*SUM(P3899:Q3899)</f>
        <v>160000</v>
      </c>
    </row>
    <row r="3900" customFormat="false" ht="12.75" hidden="false" customHeight="false" outlineLevel="0" collapsed="false">
      <c r="A3900" s="191" t="str">
        <f aca="false">B3900&amp;" "&amp;C3900&amp;" "&amp;D3900</f>
        <v>US Natural Gas Financial</v>
      </c>
      <c r="B3900" s="191" t="str">
        <f aca="false">IF((LEFT(N3900,2)="US"),"US","")</f>
        <v>US</v>
      </c>
      <c r="C3900" s="191" t="str">
        <f aca="false">M3900</f>
        <v>Natural Gas</v>
      </c>
      <c r="D3900" s="191" t="str">
        <f aca="false">IF(ISNUMBER(FIND("Phy",N3900))=TRUE(),"Physical","Financial")</f>
        <v>Financial</v>
      </c>
      <c r="E3900" s="191" t="n">
        <f aca="false">IF(VLOOKUP(S3900,'DD-Lookup'!$J$6:$L$50,3,FALSE())="Monthly",(YEAR(AC3900)-YEAR(AB3900))*12+MONTH(AC3900)-MONTH(AB3900)+1,(AC3900-AB3900+1))</f>
        <v>16</v>
      </c>
      <c r="F3900" s="220" t="n">
        <f aca="false">E3900*SUM(P3900:Q3900)</f>
        <v>320000</v>
      </c>
      <c r="G3900" s="196" t="n">
        <v>1248935</v>
      </c>
      <c r="H3900" s="197" t="n">
        <v>37026.4508796296</v>
      </c>
      <c r="I3900" s="0" t="s">
        <v>1383</v>
      </c>
      <c r="M3900" s="0" t="s">
        <v>927</v>
      </c>
      <c r="N3900" s="0" t="s">
        <v>1341</v>
      </c>
      <c r="O3900" s="0" t="s">
        <v>2459</v>
      </c>
      <c r="P3900" s="198" t="n">
        <v>20000</v>
      </c>
      <c r="S3900" s="0" t="s">
        <v>1343</v>
      </c>
      <c r="T3900" s="0" t="s">
        <v>772</v>
      </c>
      <c r="U3900" s="200" t="n">
        <v>4.43</v>
      </c>
      <c r="V3900" s="0" t="s">
        <v>2974</v>
      </c>
      <c r="W3900" s="0" t="s">
        <v>1915</v>
      </c>
      <c r="X3900" s="0" t="s">
        <v>1916</v>
      </c>
      <c r="Y3900" s="0" t="s">
        <v>893</v>
      </c>
      <c r="Z3900" s="0" t="s">
        <v>573</v>
      </c>
      <c r="AA3900" s="0" t="s">
        <v>3520</v>
      </c>
      <c r="AB3900" s="197" t="n">
        <v>37027.875</v>
      </c>
      <c r="AC3900" s="197" t="n">
        <v>37042.875</v>
      </c>
      <c r="AD3900" s="0" t="n">
        <f aca="false">(AC3900-AB3900+1)*SUM(P3900:Q3900)</f>
        <v>320000</v>
      </c>
    </row>
    <row r="3901" customFormat="false" ht="12.75" hidden="false" customHeight="false" outlineLevel="0" collapsed="false">
      <c r="A3901" s="191" t="str">
        <f aca="false">B3901&amp;" "&amp;C3901&amp;" "&amp;D3901</f>
        <v> Oil Products Financial</v>
      </c>
      <c r="B3901" s="191" t="str">
        <f aca="false">IF((LEFT(N3901,2)="US"),"US","")</f>
        <v/>
      </c>
      <c r="C3901" s="191" t="str">
        <f aca="false">M3901</f>
        <v>Oil Products</v>
      </c>
      <c r="D3901" s="191" t="str">
        <f aca="false">IF(ISNUMBER(FIND("Phy",N3901))=TRUE(),"Physical","Financial")</f>
        <v>Financial</v>
      </c>
      <c r="E3901" s="191" t="n">
        <f aca="false">IF(VLOOKUP(S3901,'DD-Lookup'!$J$6:$L$50,3,FALSE())="Monthly",(YEAR(AC3901)-YEAR(AB3901))*12+MONTH(AC3901)-MONTH(AB3901)+1,(AC3901-AB3901+1))</f>
        <v>30</v>
      </c>
      <c r="F3901" s="220" t="n">
        <f aca="false">E3901*SUM(P3901:Q3901)</f>
        <v>150000</v>
      </c>
      <c r="G3901" s="196" t="n">
        <v>1248936</v>
      </c>
      <c r="H3901" s="197" t="n">
        <v>37026.4511574074</v>
      </c>
      <c r="I3901" s="0" t="s">
        <v>1171</v>
      </c>
      <c r="M3901" s="0" t="s">
        <v>886</v>
      </c>
      <c r="N3901" s="0" t="s">
        <v>1172</v>
      </c>
      <c r="O3901" s="0" t="s">
        <v>1173</v>
      </c>
      <c r="P3901" s="198" t="n">
        <v>5000</v>
      </c>
      <c r="S3901" s="0" t="s">
        <v>1174</v>
      </c>
      <c r="T3901" s="0" t="s">
        <v>772</v>
      </c>
      <c r="U3901" s="200" t="n">
        <v>230</v>
      </c>
      <c r="V3901" s="0" t="s">
        <v>1175</v>
      </c>
      <c r="W3901" s="0" t="s">
        <v>1176</v>
      </c>
      <c r="X3901" s="0" t="s">
        <v>1177</v>
      </c>
      <c r="Y3901" s="0" t="s">
        <v>893</v>
      </c>
      <c r="Z3901" s="0" t="s">
        <v>1033</v>
      </c>
      <c r="AA3901" s="0" t="s">
        <v>3521</v>
      </c>
      <c r="AB3901" s="197" t="n">
        <v>37043</v>
      </c>
      <c r="AC3901" s="197" t="n">
        <v>37072</v>
      </c>
    </row>
    <row r="3902" customFormat="false" ht="12.75" hidden="false" customHeight="false" outlineLevel="0" collapsed="false">
      <c r="A3902" s="191" t="str">
        <f aca="false">B3902&amp;" "&amp;C3902&amp;" "&amp;D3902</f>
        <v>US Natural Gas Financial</v>
      </c>
      <c r="B3902" s="191" t="str">
        <f aca="false">IF((LEFT(N3902,2)="US"),"US","")</f>
        <v>US</v>
      </c>
      <c r="C3902" s="191" t="str">
        <f aca="false">M3902</f>
        <v>Natural Gas</v>
      </c>
      <c r="D3902" s="191" t="str">
        <f aca="false">IF(ISNUMBER(FIND("Phy",N3902))=TRUE(),"Physical","Financial")</f>
        <v>Financial</v>
      </c>
      <c r="E3902" s="191" t="n">
        <f aca="false">IF(VLOOKUP(S3902,'DD-Lookup'!$J$6:$L$50,3,FALSE())="Monthly",(YEAR(AC3902)-YEAR(AB3902))*12+MONTH(AC3902)-MONTH(AB3902)+1,(AC3902-AB3902+1))</f>
        <v>16</v>
      </c>
      <c r="F3902" s="220" t="n">
        <f aca="false">E3902*SUM(P3902:Q3902)</f>
        <v>320000</v>
      </c>
      <c r="G3902" s="196" t="n">
        <v>1248937</v>
      </c>
      <c r="H3902" s="197" t="n">
        <v>37026.4514930556</v>
      </c>
      <c r="I3902" s="0" t="s">
        <v>1414</v>
      </c>
      <c r="M3902" s="0" t="s">
        <v>927</v>
      </c>
      <c r="N3902" s="0" t="s">
        <v>1341</v>
      </c>
      <c r="O3902" s="0" t="s">
        <v>2459</v>
      </c>
      <c r="Q3902" s="198" t="n">
        <v>20000</v>
      </c>
      <c r="S3902" s="0" t="s">
        <v>1343</v>
      </c>
      <c r="T3902" s="0" t="s">
        <v>772</v>
      </c>
      <c r="U3902" s="200" t="n">
        <v>4.445</v>
      </c>
      <c r="V3902" s="0" t="s">
        <v>2460</v>
      </c>
      <c r="W3902" s="0" t="s">
        <v>1915</v>
      </c>
      <c r="X3902" s="0" t="s">
        <v>1916</v>
      </c>
      <c r="Y3902" s="0" t="s">
        <v>893</v>
      </c>
      <c r="Z3902" s="0" t="s">
        <v>573</v>
      </c>
      <c r="AA3902" s="0" t="s">
        <v>3522</v>
      </c>
      <c r="AB3902" s="197" t="n">
        <v>37027.875</v>
      </c>
      <c r="AC3902" s="197" t="n">
        <v>37042.875</v>
      </c>
      <c r="AD3902" s="0" t="n">
        <f aca="false">(AC3902-AB3902+1)*SUM(P3902:Q3902)</f>
        <v>320000</v>
      </c>
    </row>
    <row r="3903" customFormat="false" ht="12.75" hidden="false" customHeight="false" outlineLevel="0" collapsed="false">
      <c r="A3903" s="191" t="str">
        <f aca="false">B3903&amp;" "&amp;C3903&amp;" "&amp;D3903</f>
        <v>US Natural Gas Financial</v>
      </c>
      <c r="B3903" s="191" t="str">
        <f aca="false">IF((LEFT(N3903,2)="US"),"US","")</f>
        <v>US</v>
      </c>
      <c r="C3903" s="191" t="str">
        <f aca="false">M3903</f>
        <v>Natural Gas</v>
      </c>
      <c r="D3903" s="191" t="str">
        <f aca="false">IF(ISNUMBER(FIND("Phy",N3903))=TRUE(),"Physical","Financial")</f>
        <v>Financial</v>
      </c>
      <c r="E3903" s="191" t="n">
        <f aca="false">IF(VLOOKUP(S3903,'DD-Lookup'!$J$6:$L$50,3,FALSE())="Monthly",(YEAR(AC3903)-YEAR(AB3903))*12+MONTH(AC3903)-MONTH(AB3903)+1,(AC3903-AB3903+1))</f>
        <v>30</v>
      </c>
      <c r="F3903" s="220" t="n">
        <f aca="false">E3903*SUM(P3903:Q3903)</f>
        <v>150000</v>
      </c>
      <c r="G3903" s="196" t="n">
        <v>1248938</v>
      </c>
      <c r="H3903" s="197" t="n">
        <v>37026.4516319444</v>
      </c>
      <c r="I3903" s="0" t="s">
        <v>1340</v>
      </c>
      <c r="M3903" s="0" t="s">
        <v>927</v>
      </c>
      <c r="N3903" s="0" t="s">
        <v>1341</v>
      </c>
      <c r="O3903" s="0" t="s">
        <v>1342</v>
      </c>
      <c r="Q3903" s="198" t="n">
        <v>5000</v>
      </c>
      <c r="S3903" s="0" t="s">
        <v>1343</v>
      </c>
      <c r="T3903" s="0" t="s">
        <v>772</v>
      </c>
      <c r="U3903" s="200" t="n">
        <v>4.56</v>
      </c>
      <c r="V3903" s="0" t="s">
        <v>1344</v>
      </c>
      <c r="W3903" s="0" t="s">
        <v>1345</v>
      </c>
      <c r="X3903" s="0" t="s">
        <v>1346</v>
      </c>
      <c r="Y3903" s="0" t="s">
        <v>893</v>
      </c>
      <c r="Z3903" s="0" t="s">
        <v>573</v>
      </c>
      <c r="AA3903" s="0" t="s">
        <v>3523</v>
      </c>
      <c r="AB3903" s="197" t="n">
        <v>37043.875</v>
      </c>
      <c r="AC3903" s="197" t="n">
        <v>37072.875</v>
      </c>
      <c r="AD3903" s="0" t="n">
        <f aca="false">(AC3903-AB3903+1)*SUM(P3903:Q3903)</f>
        <v>150000</v>
      </c>
    </row>
    <row r="3904" customFormat="false" ht="12.75" hidden="false" customHeight="false" outlineLevel="0" collapsed="false">
      <c r="A3904" s="191" t="str">
        <f aca="false">B3904&amp;" "&amp;C3904&amp;" "&amp;D3904</f>
        <v>US Natural Gas Financial</v>
      </c>
      <c r="B3904" s="191" t="str">
        <f aca="false">IF((LEFT(N3904,2)="US"),"US","")</f>
        <v>US</v>
      </c>
      <c r="C3904" s="191" t="str">
        <f aca="false">M3904</f>
        <v>Natural Gas</v>
      </c>
      <c r="D3904" s="191" t="str">
        <f aca="false">IF(ISNUMBER(FIND("Phy",N3904))=TRUE(),"Physical","Financial")</f>
        <v>Financial</v>
      </c>
      <c r="E3904" s="191" t="n">
        <f aca="false">IF(VLOOKUP(S3904,'DD-Lookup'!$J$6:$L$50,3,FALSE())="Monthly",(YEAR(AC3904)-YEAR(AB3904))*12+MONTH(AC3904)-MONTH(AB3904)+1,(AC3904-AB3904+1))</f>
        <v>30</v>
      </c>
      <c r="F3904" s="220" t="n">
        <f aca="false">E3904*SUM(P3904:Q3904)</f>
        <v>3000</v>
      </c>
      <c r="G3904" s="196" t="n">
        <v>1248939</v>
      </c>
      <c r="H3904" s="197" t="n">
        <v>37026.4516782407</v>
      </c>
      <c r="I3904" s="0" t="s">
        <v>1137</v>
      </c>
      <c r="M3904" s="0" t="s">
        <v>927</v>
      </c>
      <c r="N3904" s="0" t="s">
        <v>2058</v>
      </c>
      <c r="O3904" s="0" t="s">
        <v>2385</v>
      </c>
      <c r="Q3904" s="198" t="n">
        <v>100</v>
      </c>
      <c r="S3904" s="0" t="s">
        <v>2060</v>
      </c>
      <c r="T3904" s="0" t="s">
        <v>772</v>
      </c>
      <c r="U3904" s="200" t="n">
        <v>0.0975</v>
      </c>
      <c r="V3904" s="0" t="s">
        <v>2395</v>
      </c>
      <c r="W3904" s="0" t="s">
        <v>2061</v>
      </c>
      <c r="X3904" s="0" t="s">
        <v>2062</v>
      </c>
      <c r="Y3904" s="0" t="s">
        <v>893</v>
      </c>
      <c r="Z3904" s="0" t="s">
        <v>573</v>
      </c>
      <c r="AA3904" s="0" t="s">
        <v>3524</v>
      </c>
      <c r="AB3904" s="197" t="n">
        <v>37043</v>
      </c>
      <c r="AC3904" s="197" t="n">
        <v>37072</v>
      </c>
      <c r="AD3904" s="0" t="n">
        <f aca="false">(AC3904-AB3904+1)*SUM(P3904:Q3904)</f>
        <v>3000</v>
      </c>
    </row>
    <row r="3905" customFormat="false" ht="12.75" hidden="false" customHeight="false" outlineLevel="0" collapsed="false">
      <c r="A3905" s="191" t="str">
        <f aca="false">B3905&amp;" "&amp;C3905&amp;" "&amp;D3905</f>
        <v>US Natural Gas Financial</v>
      </c>
      <c r="B3905" s="191" t="str">
        <f aca="false">IF((LEFT(N3905,2)="US"),"US","")</f>
        <v>US</v>
      </c>
      <c r="C3905" s="191" t="str">
        <f aca="false">M3905</f>
        <v>Natural Gas</v>
      </c>
      <c r="D3905" s="191" t="str">
        <f aca="false">IF(ISNUMBER(FIND("Phy",N3905))=TRUE(),"Physical","Financial")</f>
        <v>Financial</v>
      </c>
      <c r="E3905" s="191" t="n">
        <f aca="false">IF(VLOOKUP(S3905,'DD-Lookup'!$J$6:$L$50,3,FALSE())="Monthly",(YEAR(AC3905)-YEAR(AB3905))*12+MONTH(AC3905)-MONTH(AB3905)+1,(AC3905-AB3905+1))</f>
        <v>16</v>
      </c>
      <c r="F3905" s="220" t="n">
        <f aca="false">E3905*SUM(P3905:Q3905)</f>
        <v>80000</v>
      </c>
      <c r="G3905" s="196" t="n">
        <v>1248942</v>
      </c>
      <c r="H3905" s="197" t="n">
        <v>37026.4518865741</v>
      </c>
      <c r="I3905" s="0" t="s">
        <v>1414</v>
      </c>
      <c r="M3905" s="0" t="s">
        <v>927</v>
      </c>
      <c r="N3905" s="0" t="s">
        <v>1341</v>
      </c>
      <c r="O3905" s="0" t="s">
        <v>1518</v>
      </c>
      <c r="Q3905" s="198" t="n">
        <v>5000</v>
      </c>
      <c r="S3905" s="0" t="s">
        <v>1343</v>
      </c>
      <c r="T3905" s="0" t="s">
        <v>772</v>
      </c>
      <c r="U3905" s="200" t="n">
        <v>4.51</v>
      </c>
      <c r="V3905" s="0" t="s">
        <v>2596</v>
      </c>
      <c r="W3905" s="0" t="s">
        <v>1520</v>
      </c>
      <c r="X3905" s="0" t="s">
        <v>1521</v>
      </c>
      <c r="Y3905" s="0" t="s">
        <v>893</v>
      </c>
      <c r="Z3905" s="0" t="s">
        <v>573</v>
      </c>
      <c r="AA3905" s="0" t="s">
        <v>3525</v>
      </c>
      <c r="AB3905" s="197" t="n">
        <v>37027.875</v>
      </c>
      <c r="AC3905" s="197" t="n">
        <v>37042.875</v>
      </c>
      <c r="AD3905" s="0" t="n">
        <f aca="false">(AC3905-AB3905+1)*SUM(P3905:Q3905)</f>
        <v>80000</v>
      </c>
    </row>
    <row r="3906" customFormat="false" ht="12.75" hidden="false" customHeight="false" outlineLevel="0" collapsed="false">
      <c r="A3906" s="191" t="str">
        <f aca="false">B3906&amp;" "&amp;C3906&amp;" "&amp;D3906</f>
        <v>US Natural Gas Financial</v>
      </c>
      <c r="B3906" s="191" t="str">
        <f aca="false">IF((LEFT(N3906,2)="US"),"US","")</f>
        <v>US</v>
      </c>
      <c r="C3906" s="191" t="str">
        <f aca="false">M3906</f>
        <v>Natural Gas</v>
      </c>
      <c r="D3906" s="191" t="str">
        <f aca="false">IF(ISNUMBER(FIND("Phy",N3906))=TRUE(),"Physical","Financial")</f>
        <v>Financial</v>
      </c>
      <c r="E3906" s="191" t="n">
        <f aca="false">IF(VLOOKUP(S3906,'DD-Lookup'!$J$6:$L$50,3,FALSE())="Monthly",(YEAR(AC3906)-YEAR(AB3906))*12+MONTH(AC3906)-MONTH(AB3906)+1,(AC3906-AB3906+1))</f>
        <v>30</v>
      </c>
      <c r="F3906" s="220" t="n">
        <f aca="false">E3906*SUM(P3906:Q3906)</f>
        <v>150000</v>
      </c>
      <c r="G3906" s="196" t="n">
        <v>1248946</v>
      </c>
      <c r="H3906" s="197" t="n">
        <v>37026.452025463</v>
      </c>
      <c r="I3906" s="0" t="s">
        <v>1219</v>
      </c>
      <c r="M3906" s="0" t="s">
        <v>927</v>
      </c>
      <c r="N3906" s="0" t="s">
        <v>1341</v>
      </c>
      <c r="O3906" s="0" t="s">
        <v>1828</v>
      </c>
      <c r="P3906" s="198" t="n">
        <v>5000</v>
      </c>
      <c r="S3906" s="0" t="s">
        <v>1343</v>
      </c>
      <c r="T3906" s="0" t="s">
        <v>772</v>
      </c>
      <c r="U3906" s="200" t="n">
        <v>4.98</v>
      </c>
      <c r="V3906" s="0" t="s">
        <v>2172</v>
      </c>
      <c r="W3906" s="0" t="s">
        <v>1635</v>
      </c>
      <c r="X3906" s="0" t="s">
        <v>1829</v>
      </c>
      <c r="Y3906" s="0" t="s">
        <v>893</v>
      </c>
      <c r="Z3906" s="0" t="s">
        <v>573</v>
      </c>
      <c r="AA3906" s="0" t="s">
        <v>3526</v>
      </c>
      <c r="AB3906" s="197" t="n">
        <v>37043.875</v>
      </c>
      <c r="AC3906" s="197" t="n">
        <v>37072.875</v>
      </c>
      <c r="AD3906" s="0" t="n">
        <f aca="false">(AC3906-AB3906+1)*SUM(P3906:Q3906)</f>
        <v>150000</v>
      </c>
    </row>
    <row r="3907" customFormat="false" ht="12.75" hidden="false" customHeight="false" outlineLevel="0" collapsed="false">
      <c r="A3907" s="191" t="str">
        <f aca="false">B3907&amp;" "&amp;C3907&amp;" "&amp;D3907</f>
        <v>US Natural Gas Financial</v>
      </c>
      <c r="B3907" s="191" t="str">
        <f aca="false">IF((LEFT(N3907,2)="US"),"US","")</f>
        <v>US</v>
      </c>
      <c r="C3907" s="191" t="str">
        <f aca="false">M3907</f>
        <v>Natural Gas</v>
      </c>
      <c r="D3907" s="191" t="str">
        <f aca="false">IF(ISNUMBER(FIND("Phy",N3907))=TRUE(),"Physical","Financial")</f>
        <v>Financial</v>
      </c>
      <c r="E3907" s="191" t="n">
        <f aca="false">IF(VLOOKUP(S3907,'DD-Lookup'!$J$6:$L$50,3,FALSE())="Monthly",(YEAR(AC3907)-YEAR(AB3907))*12+MONTH(AC3907)-MONTH(AB3907)+1,(AC3907-AB3907+1))</f>
        <v>16</v>
      </c>
      <c r="F3907" s="220" t="n">
        <f aca="false">E3907*SUM(P3907:Q3907)</f>
        <v>320000</v>
      </c>
      <c r="G3907" s="196" t="n">
        <v>1248948</v>
      </c>
      <c r="H3907" s="197" t="n">
        <v>37026.4521296296</v>
      </c>
      <c r="I3907" s="0" t="s">
        <v>1383</v>
      </c>
      <c r="M3907" s="0" t="s">
        <v>927</v>
      </c>
      <c r="N3907" s="0" t="s">
        <v>1341</v>
      </c>
      <c r="O3907" s="0" t="s">
        <v>2459</v>
      </c>
      <c r="P3907" s="198" t="n">
        <v>20000</v>
      </c>
      <c r="S3907" s="0" t="s">
        <v>1343</v>
      </c>
      <c r="T3907" s="0" t="s">
        <v>772</v>
      </c>
      <c r="U3907" s="200" t="n">
        <v>4.435</v>
      </c>
      <c r="V3907" s="0" t="s">
        <v>2974</v>
      </c>
      <c r="W3907" s="0" t="s">
        <v>1915</v>
      </c>
      <c r="X3907" s="0" t="s">
        <v>1916</v>
      </c>
      <c r="Y3907" s="0" t="s">
        <v>893</v>
      </c>
      <c r="Z3907" s="0" t="s">
        <v>573</v>
      </c>
      <c r="AA3907" s="0" t="s">
        <v>3527</v>
      </c>
      <c r="AB3907" s="197" t="n">
        <v>37027.875</v>
      </c>
      <c r="AC3907" s="197" t="n">
        <v>37042.875</v>
      </c>
      <c r="AD3907" s="0" t="n">
        <f aca="false">(AC3907-AB3907+1)*SUM(P3907:Q3907)</f>
        <v>320000</v>
      </c>
    </row>
    <row r="3908" customFormat="false" ht="12.75" hidden="false" customHeight="false" outlineLevel="0" collapsed="false">
      <c r="A3908" s="191" t="str">
        <f aca="false">B3908&amp;" "&amp;C3908&amp;" "&amp;D3908</f>
        <v> Natural Gas Physical</v>
      </c>
      <c r="B3908" s="191" t="str">
        <f aca="false">IF((LEFT(N3908,2)="US"),"US","")</f>
        <v/>
      </c>
      <c r="C3908" s="191" t="str">
        <f aca="false">M3908</f>
        <v>Natural Gas</v>
      </c>
      <c r="D3908" s="191" t="str">
        <f aca="false">IF(ISNUMBER(FIND("Phy",N3908))=TRUE(),"Physical","Financial")</f>
        <v>Physical</v>
      </c>
      <c r="E3908" s="191" t="n">
        <f aca="false">IF(VLOOKUP(S3908,'DD-Lookup'!$J$6:$L$50,3,FALSE())="Monthly",(YEAR(AC3908)-YEAR(AB3908))*12+MONTH(AC3908)-MONTH(AB3908)+1,(AC3908-AB3908+1))</f>
        <v>1</v>
      </c>
      <c r="F3908" s="220" t="n">
        <f aca="false">E3908*SUM(P3908:Q3908)</f>
        <v>50000</v>
      </c>
      <c r="G3908" s="196" t="n">
        <v>1248950</v>
      </c>
      <c r="H3908" s="197" t="n">
        <v>37026.4523032407</v>
      </c>
      <c r="I3908" s="0" t="s">
        <v>1102</v>
      </c>
      <c r="M3908" s="0" t="s">
        <v>927</v>
      </c>
      <c r="N3908" s="0" t="s">
        <v>928</v>
      </c>
      <c r="O3908" s="0" t="s">
        <v>956</v>
      </c>
      <c r="Q3908" s="198" t="n">
        <v>50000</v>
      </c>
      <c r="S3908" s="0" t="s">
        <v>930</v>
      </c>
      <c r="T3908" s="0" t="s">
        <v>931</v>
      </c>
      <c r="U3908" s="200" t="n">
        <v>21.3</v>
      </c>
      <c r="V3908" s="0" t="s">
        <v>2682</v>
      </c>
      <c r="W3908" s="0" t="s">
        <v>954</v>
      </c>
      <c r="X3908" s="0" t="s">
        <v>934</v>
      </c>
      <c r="Y3908" s="0" t="s">
        <v>935</v>
      </c>
      <c r="Z3908" s="0" t="s">
        <v>800</v>
      </c>
      <c r="AA3908" s="0" t="n">
        <v>102967</v>
      </c>
      <c r="AB3908" s="197" t="n">
        <v>37027.875</v>
      </c>
      <c r="AC3908" s="197" t="n">
        <v>37027.875</v>
      </c>
    </row>
    <row r="3909" customFormat="false" ht="12.75" hidden="false" customHeight="false" outlineLevel="0" collapsed="false">
      <c r="A3909" s="191" t="str">
        <f aca="false">B3909&amp;" "&amp;C3909&amp;" "&amp;D3909</f>
        <v> Metals Financial</v>
      </c>
      <c r="B3909" s="191" t="str">
        <f aca="false">IF((LEFT(N3909,2)="US"),"US","")</f>
        <v/>
      </c>
      <c r="C3909" s="191" t="str">
        <f aca="false">M3909</f>
        <v>Metals</v>
      </c>
      <c r="D3909" s="191" t="str">
        <f aca="false">IF(ISNUMBER(FIND("Phy",N3909))=TRUE(),"Physical","Financial")</f>
        <v>Financial</v>
      </c>
      <c r="E3909" s="191" t="n">
        <f aca="false">IF(VLOOKUP(S3909,'DD-Lookup'!$J$6:$L$50,3,FALSE())="Monthly",(YEAR(AC3909)-YEAR(AB3909))*12+MONTH(AC3909)-MONTH(AB3909)+1,(AC3909-AB3909+1))</f>
        <v>1</v>
      </c>
      <c r="F3909" s="220" t="n">
        <f aca="false">E3909*SUM(P3909:Q3909)</f>
        <v>10</v>
      </c>
      <c r="G3909" s="196" t="n">
        <v>1248953</v>
      </c>
      <c r="H3909" s="197" t="n">
        <v>37026.4525462963</v>
      </c>
      <c r="I3909" s="0" t="s">
        <v>905</v>
      </c>
      <c r="M3909" s="0" t="s">
        <v>768</v>
      </c>
      <c r="N3909" s="0" t="s">
        <v>769</v>
      </c>
      <c r="O3909" s="0" t="s">
        <v>770</v>
      </c>
      <c r="Q3909" s="198" t="n">
        <v>10</v>
      </c>
      <c r="S3909" s="0" t="s">
        <v>771</v>
      </c>
      <c r="T3909" s="0" t="s">
        <v>772</v>
      </c>
      <c r="U3909" s="200" t="n">
        <v>1673</v>
      </c>
      <c r="V3909" s="0" t="s">
        <v>978</v>
      </c>
      <c r="W3909" s="0" t="s">
        <v>820</v>
      </c>
      <c r="X3909" s="0" t="s">
        <v>775</v>
      </c>
      <c r="Y3909" s="0" t="s">
        <v>776</v>
      </c>
      <c r="Z3909" s="0" t="s">
        <v>777</v>
      </c>
      <c r="AA3909" s="0" t="n">
        <v>2130367</v>
      </c>
    </row>
    <row r="3910" customFormat="false" ht="12.75" hidden="false" customHeight="false" outlineLevel="0" collapsed="false">
      <c r="A3910" s="191" t="str">
        <f aca="false">B3910&amp;" "&amp;C3910&amp;" "&amp;D3910</f>
        <v> Natural Gas Physical</v>
      </c>
      <c r="B3910" s="191" t="str">
        <f aca="false">IF((LEFT(N3910,2)="US"),"US","")</f>
        <v/>
      </c>
      <c r="C3910" s="191" t="str">
        <f aca="false">M3910</f>
        <v>Natural Gas</v>
      </c>
      <c r="D3910" s="191" t="str">
        <f aca="false">IF(ISNUMBER(FIND("Phy",N3910))=TRUE(),"Physical","Financial")</f>
        <v>Physical</v>
      </c>
      <c r="E3910" s="191" t="n">
        <f aca="false">IF(VLOOKUP(S3910,'DD-Lookup'!$J$6:$L$50,3,FALSE())="Monthly",(YEAR(AC3910)-YEAR(AB3910))*12+MONTH(AC3910)-MONTH(AB3910)+1,(AC3910-AB3910+1))</f>
        <v>1</v>
      </c>
      <c r="F3910" s="220" t="n">
        <f aca="false">E3910*SUM(P3910:Q3910)</f>
        <v>10000</v>
      </c>
      <c r="G3910" s="196" t="n">
        <v>1248954</v>
      </c>
      <c r="H3910" s="197" t="n">
        <v>37026.4526273148</v>
      </c>
      <c r="I3910" s="0" t="s">
        <v>1485</v>
      </c>
      <c r="M3910" s="0" t="s">
        <v>927</v>
      </c>
      <c r="N3910" s="0" t="s">
        <v>1719</v>
      </c>
      <c r="O3910" s="0" t="s">
        <v>1720</v>
      </c>
      <c r="P3910" s="198" t="n">
        <v>10000</v>
      </c>
      <c r="S3910" s="0" t="s">
        <v>327</v>
      </c>
      <c r="T3910" s="0" t="s">
        <v>1721</v>
      </c>
      <c r="U3910" s="200" t="n">
        <v>6.07</v>
      </c>
      <c r="V3910" s="0" t="s">
        <v>1722</v>
      </c>
      <c r="W3910" s="0" t="s">
        <v>1723</v>
      </c>
      <c r="X3910" s="0" t="s">
        <v>1724</v>
      </c>
      <c r="Y3910" s="0" t="s">
        <v>1376</v>
      </c>
      <c r="Z3910" s="0" t="s">
        <v>646</v>
      </c>
      <c r="AA3910" s="0" t="n">
        <v>790729</v>
      </c>
      <c r="AB3910" s="197" t="n">
        <v>37026.875</v>
      </c>
      <c r="AC3910" s="197" t="n">
        <v>37026.875</v>
      </c>
    </row>
    <row r="3911" customFormat="false" ht="12.75" hidden="false" customHeight="false" outlineLevel="0" collapsed="false">
      <c r="A3911" s="191" t="str">
        <f aca="false">B3911&amp;" "&amp;C3911&amp;" "&amp;D3911</f>
        <v> Metals Financial</v>
      </c>
      <c r="B3911" s="191" t="str">
        <f aca="false">IF((LEFT(N3911,2)="US"),"US","")</f>
        <v/>
      </c>
      <c r="C3911" s="191" t="str">
        <f aca="false">M3911</f>
        <v>Metals</v>
      </c>
      <c r="D3911" s="191" t="str">
        <f aca="false">IF(ISNUMBER(FIND("Phy",N3911))=TRUE(),"Physical","Financial")</f>
        <v>Financial</v>
      </c>
      <c r="E3911" s="191" t="n">
        <f aca="false">IF(VLOOKUP(S3911,'DD-Lookup'!$J$6:$L$50,3,FALSE())="Monthly",(YEAR(AC3911)-YEAR(AB3911))*12+MONTH(AC3911)-MONTH(AB3911)+1,(AC3911-AB3911+1))</f>
        <v>1</v>
      </c>
      <c r="F3911" s="220" t="n">
        <f aca="false">E3911*SUM(P3911:Q3911)</f>
        <v>20</v>
      </c>
      <c r="G3911" s="196" t="n">
        <v>1248955</v>
      </c>
      <c r="H3911" s="197" t="n">
        <v>37026.4527199074</v>
      </c>
      <c r="I3911" s="0" t="s">
        <v>616</v>
      </c>
      <c r="M3911" s="0" t="s">
        <v>768</v>
      </c>
      <c r="N3911" s="0" t="s">
        <v>870</v>
      </c>
      <c r="O3911" s="0" t="s">
        <v>871</v>
      </c>
      <c r="Q3911" s="198" t="n">
        <v>20</v>
      </c>
      <c r="S3911" s="0" t="s">
        <v>771</v>
      </c>
      <c r="T3911" s="0" t="s">
        <v>772</v>
      </c>
      <c r="U3911" s="200" t="n">
        <v>1510</v>
      </c>
      <c r="V3911" s="0" t="s">
        <v>878</v>
      </c>
      <c r="W3911" s="0" t="s">
        <v>820</v>
      </c>
      <c r="X3911" s="0" t="s">
        <v>775</v>
      </c>
      <c r="Y3911" s="0" t="s">
        <v>776</v>
      </c>
      <c r="Z3911" s="0" t="s">
        <v>777</v>
      </c>
      <c r="AA3911" s="0" t="n">
        <v>2130369</v>
      </c>
    </row>
    <row r="3912" customFormat="false" ht="12.75" hidden="false" customHeight="false" outlineLevel="0" collapsed="false">
      <c r="A3912" s="191" t="str">
        <f aca="false">B3912&amp;" "&amp;C3912&amp;" "&amp;D3912</f>
        <v> Metals Financial</v>
      </c>
      <c r="B3912" s="191" t="str">
        <f aca="false">IF((LEFT(N3912,2)="US"),"US","")</f>
        <v/>
      </c>
      <c r="C3912" s="191" t="str">
        <f aca="false">M3912</f>
        <v>Metals</v>
      </c>
      <c r="D3912" s="191" t="str">
        <f aca="false">IF(ISNUMBER(FIND("Phy",N3912))=TRUE(),"Physical","Financial")</f>
        <v>Financial</v>
      </c>
      <c r="E3912" s="191" t="n">
        <f aca="false">IF(VLOOKUP(S3912,'DD-Lookup'!$J$6:$L$50,3,FALSE())="Monthly",(YEAR(AC3912)-YEAR(AB3912))*12+MONTH(AC3912)-MONTH(AB3912)+1,(AC3912-AB3912+1))</f>
        <v>1</v>
      </c>
      <c r="F3912" s="220" t="n">
        <f aca="false">E3912*SUM(P3912:Q3912)</f>
        <v>2</v>
      </c>
      <c r="G3912" s="196" t="n">
        <v>1248956</v>
      </c>
      <c r="H3912" s="197" t="n">
        <v>37026.4528819444</v>
      </c>
      <c r="I3912" s="0" t="s">
        <v>975</v>
      </c>
      <c r="M3912" s="0" t="s">
        <v>768</v>
      </c>
      <c r="N3912" s="0" t="s">
        <v>870</v>
      </c>
      <c r="O3912" s="0" t="s">
        <v>871</v>
      </c>
      <c r="P3912" s="198" t="n">
        <v>2</v>
      </c>
      <c r="S3912" s="0" t="s">
        <v>771</v>
      </c>
      <c r="T3912" s="0" t="s">
        <v>772</v>
      </c>
      <c r="U3912" s="200" t="n">
        <v>1509</v>
      </c>
      <c r="V3912" s="0" t="s">
        <v>1250</v>
      </c>
      <c r="W3912" s="0" t="s">
        <v>820</v>
      </c>
      <c r="X3912" s="0" t="s">
        <v>775</v>
      </c>
      <c r="Y3912" s="0" t="s">
        <v>776</v>
      </c>
      <c r="Z3912" s="0" t="s">
        <v>777</v>
      </c>
      <c r="AA3912" s="0" t="n">
        <v>2130371</v>
      </c>
    </row>
    <row r="3913" customFormat="false" ht="12.75" hidden="false" customHeight="false" outlineLevel="0" collapsed="false">
      <c r="A3913" s="191" t="str">
        <f aca="false">B3913&amp;" "&amp;C3913&amp;" "&amp;D3913</f>
        <v> Natural Gas Physical</v>
      </c>
      <c r="B3913" s="191" t="str">
        <f aca="false">IF((LEFT(N3913,2)="US"),"US","")</f>
        <v/>
      </c>
      <c r="C3913" s="191" t="str">
        <f aca="false">M3913</f>
        <v>Natural Gas</v>
      </c>
      <c r="D3913" s="191" t="str">
        <f aca="false">IF(ISNUMBER(FIND("Phy",N3913))=TRUE(),"Physical","Financial")</f>
        <v>Physical</v>
      </c>
      <c r="E3913" s="191" t="n">
        <f aca="false">IF(VLOOKUP(S3913,'DD-Lookup'!$J$6:$L$50,3,FALSE())="Monthly",(YEAR(AC3913)-YEAR(AB3913))*12+MONTH(AC3913)-MONTH(AB3913)+1,(AC3913-AB3913+1))</f>
        <v>1</v>
      </c>
      <c r="F3913" s="220" t="n">
        <f aca="false">E3913*SUM(P3913:Q3913)</f>
        <v>4000</v>
      </c>
      <c r="G3913" s="196" t="n">
        <v>1248957</v>
      </c>
      <c r="H3913" s="197" t="n">
        <v>37026.4528819444</v>
      </c>
      <c r="I3913" s="0" t="s">
        <v>3014</v>
      </c>
      <c r="M3913" s="0" t="s">
        <v>927</v>
      </c>
      <c r="N3913" s="0" t="s">
        <v>1719</v>
      </c>
      <c r="O3913" s="0" t="s">
        <v>1720</v>
      </c>
      <c r="P3913" s="198" t="n">
        <v>4000</v>
      </c>
      <c r="S3913" s="0" t="s">
        <v>327</v>
      </c>
      <c r="T3913" s="0" t="s">
        <v>1721</v>
      </c>
      <c r="U3913" s="200" t="n">
        <v>6.065</v>
      </c>
      <c r="V3913" s="0" t="s">
        <v>3015</v>
      </c>
      <c r="W3913" s="0" t="s">
        <v>1723</v>
      </c>
      <c r="X3913" s="0" t="s">
        <v>1724</v>
      </c>
      <c r="Y3913" s="0" t="s">
        <v>1376</v>
      </c>
      <c r="Z3913" s="0" t="s">
        <v>646</v>
      </c>
      <c r="AA3913" s="0" t="n">
        <v>790730</v>
      </c>
      <c r="AB3913" s="197" t="n">
        <v>37026.875</v>
      </c>
      <c r="AC3913" s="197" t="n">
        <v>37026.875</v>
      </c>
    </row>
    <row r="3914" customFormat="false" ht="12.75" hidden="false" customHeight="false" outlineLevel="0" collapsed="false">
      <c r="A3914" s="191" t="str">
        <f aca="false">B3914&amp;" "&amp;C3914&amp;" "&amp;D3914</f>
        <v>US Natural Gas Financial</v>
      </c>
      <c r="B3914" s="191" t="str">
        <f aca="false">IF((LEFT(N3914,2)="US"),"US","")</f>
        <v>US</v>
      </c>
      <c r="C3914" s="191" t="str">
        <f aca="false">M3914</f>
        <v>Natural Gas</v>
      </c>
      <c r="D3914" s="191" t="str">
        <f aca="false">IF(ISNUMBER(FIND("Phy",N3914))=TRUE(),"Physical","Financial")</f>
        <v>Financial</v>
      </c>
      <c r="E3914" s="191" t="n">
        <f aca="false">IF(VLOOKUP(S3914,'DD-Lookup'!$J$6:$L$50,3,FALSE())="Monthly",(YEAR(AC3914)-YEAR(AB3914))*12+MONTH(AC3914)-MONTH(AB3914)+1,(AC3914-AB3914+1))</f>
        <v>30</v>
      </c>
      <c r="F3914" s="220" t="n">
        <f aca="false">E3914*SUM(P3914:Q3914)</f>
        <v>75000</v>
      </c>
      <c r="G3914" s="196" t="n">
        <v>1248958</v>
      </c>
      <c r="H3914" s="197" t="n">
        <v>37026.4530092593</v>
      </c>
      <c r="I3914" s="0" t="s">
        <v>2238</v>
      </c>
      <c r="M3914" s="0" t="s">
        <v>927</v>
      </c>
      <c r="N3914" s="0" t="s">
        <v>1341</v>
      </c>
      <c r="O3914" s="0" t="s">
        <v>1342</v>
      </c>
      <c r="P3914" s="198" t="n">
        <v>2500</v>
      </c>
      <c r="S3914" s="0" t="s">
        <v>1343</v>
      </c>
      <c r="T3914" s="0" t="s">
        <v>772</v>
      </c>
      <c r="U3914" s="200" t="n">
        <v>4.555</v>
      </c>
      <c r="V3914" s="0" t="s">
        <v>2304</v>
      </c>
      <c r="W3914" s="0" t="s">
        <v>1345</v>
      </c>
      <c r="X3914" s="0" t="s">
        <v>1346</v>
      </c>
      <c r="Y3914" s="0" t="s">
        <v>893</v>
      </c>
      <c r="Z3914" s="0" t="s">
        <v>573</v>
      </c>
      <c r="AA3914" s="0" t="s">
        <v>3528</v>
      </c>
      <c r="AB3914" s="197" t="n">
        <v>37043.875</v>
      </c>
      <c r="AC3914" s="197" t="n">
        <v>37072.875</v>
      </c>
      <c r="AD3914" s="0" t="n">
        <f aca="false">(AC3914-AB3914+1)*SUM(P3914:Q3914)</f>
        <v>75000</v>
      </c>
    </row>
    <row r="3915" customFormat="false" ht="12.75" hidden="false" customHeight="false" outlineLevel="0" collapsed="false">
      <c r="A3915" s="191" t="str">
        <f aca="false">B3915&amp;" "&amp;C3915&amp;" "&amp;D3915</f>
        <v>US Natural Gas Financial</v>
      </c>
      <c r="B3915" s="191" t="str">
        <f aca="false">IF((LEFT(N3915,2)="US"),"US","")</f>
        <v>US</v>
      </c>
      <c r="C3915" s="191" t="str">
        <f aca="false">M3915</f>
        <v>Natural Gas</v>
      </c>
      <c r="D3915" s="191" t="str">
        <f aca="false">IF(ISNUMBER(FIND("Phy",N3915))=TRUE(),"Physical","Financial")</f>
        <v>Financial</v>
      </c>
      <c r="E3915" s="191" t="n">
        <f aca="false">IF(VLOOKUP(S3915,'DD-Lookup'!$J$6:$L$50,3,FALSE())="Monthly",(YEAR(AC3915)-YEAR(AB3915))*12+MONTH(AC3915)-MONTH(AB3915)+1,(AC3915-AB3915+1))</f>
        <v>365</v>
      </c>
      <c r="F3915" s="220" t="n">
        <f aca="false">E3915*SUM(P3915:Q3915)</f>
        <v>1825000</v>
      </c>
      <c r="G3915" s="196" t="n">
        <v>1248959</v>
      </c>
      <c r="H3915" s="197" t="n">
        <v>37026.4531481481</v>
      </c>
      <c r="I3915" s="0" t="s">
        <v>1228</v>
      </c>
      <c r="M3915" s="0" t="s">
        <v>927</v>
      </c>
      <c r="N3915" s="0" t="s">
        <v>1341</v>
      </c>
      <c r="O3915" s="0" t="s">
        <v>1514</v>
      </c>
      <c r="Q3915" s="198" t="n">
        <v>5000</v>
      </c>
      <c r="S3915" s="0" t="s">
        <v>1343</v>
      </c>
      <c r="T3915" s="0" t="s">
        <v>772</v>
      </c>
      <c r="U3915" s="200" t="n">
        <v>4.565</v>
      </c>
      <c r="V3915" s="0" t="s">
        <v>1610</v>
      </c>
      <c r="W3915" s="0" t="s">
        <v>1345</v>
      </c>
      <c r="X3915" s="0" t="s">
        <v>1346</v>
      </c>
      <c r="Y3915" s="0" t="s">
        <v>893</v>
      </c>
      <c r="Z3915" s="0" t="s">
        <v>573</v>
      </c>
      <c r="AA3915" s="0" t="s">
        <v>3529</v>
      </c>
      <c r="AB3915" s="197" t="n">
        <v>37257.875</v>
      </c>
      <c r="AC3915" s="197" t="n">
        <v>37621.875</v>
      </c>
      <c r="AD3915" s="0" t="n">
        <f aca="false">(AC3915-AB3915+1)*SUM(P3915:Q3915)</f>
        <v>1825000</v>
      </c>
    </row>
    <row r="3916" customFormat="false" ht="12.75" hidden="false" customHeight="false" outlineLevel="0" collapsed="false">
      <c r="A3916" s="191" t="str">
        <f aca="false">B3916&amp;" "&amp;C3916&amp;" "&amp;D3916</f>
        <v>US Natural Gas Financial</v>
      </c>
      <c r="B3916" s="191" t="str">
        <f aca="false">IF((LEFT(N3916,2)="US"),"US","")</f>
        <v>US</v>
      </c>
      <c r="C3916" s="191" t="str">
        <f aca="false">M3916</f>
        <v>Natural Gas</v>
      </c>
      <c r="D3916" s="191" t="str">
        <f aca="false">IF(ISNUMBER(FIND("Phy",N3916))=TRUE(),"Physical","Financial")</f>
        <v>Financial</v>
      </c>
      <c r="E3916" s="191" t="n">
        <f aca="false">IF(VLOOKUP(S3916,'DD-Lookup'!$J$6:$L$50,3,FALSE())="Monthly",(YEAR(AC3916)-YEAR(AB3916))*12+MONTH(AC3916)-MONTH(AB3916)+1,(AC3916-AB3916+1))</f>
        <v>30</v>
      </c>
      <c r="F3916" s="220" t="n">
        <f aca="false">E3916*SUM(P3916:Q3916)</f>
        <v>3000</v>
      </c>
      <c r="G3916" s="196" t="n">
        <v>1248960</v>
      </c>
      <c r="H3916" s="197" t="n">
        <v>37026.4533333333</v>
      </c>
      <c r="I3916" s="0" t="s">
        <v>1137</v>
      </c>
      <c r="M3916" s="0" t="s">
        <v>927</v>
      </c>
      <c r="N3916" s="0" t="s">
        <v>2058</v>
      </c>
      <c r="O3916" s="0" t="s">
        <v>2385</v>
      </c>
      <c r="Q3916" s="198" t="n">
        <v>100</v>
      </c>
      <c r="S3916" s="0" t="s">
        <v>2060</v>
      </c>
      <c r="T3916" s="0" t="s">
        <v>772</v>
      </c>
      <c r="U3916" s="200" t="n">
        <v>0.0975</v>
      </c>
      <c r="V3916" s="0" t="s">
        <v>2395</v>
      </c>
      <c r="W3916" s="0" t="s">
        <v>2061</v>
      </c>
      <c r="X3916" s="0" t="s">
        <v>2062</v>
      </c>
      <c r="Y3916" s="0" t="s">
        <v>893</v>
      </c>
      <c r="Z3916" s="0" t="s">
        <v>573</v>
      </c>
      <c r="AA3916" s="0" t="s">
        <v>3530</v>
      </c>
      <c r="AB3916" s="197" t="n">
        <v>37043</v>
      </c>
      <c r="AC3916" s="197" t="n">
        <v>37072</v>
      </c>
      <c r="AD3916" s="0" t="n">
        <f aca="false">(AC3916-AB3916+1)*SUM(P3916:Q3916)</f>
        <v>3000</v>
      </c>
    </row>
    <row r="3917" customFormat="false" ht="12.75" hidden="false" customHeight="false" outlineLevel="0" collapsed="false">
      <c r="A3917" s="191" t="str">
        <f aca="false">B3917&amp;" "&amp;C3917&amp;" "&amp;D3917</f>
        <v>US Natural Gas Financial</v>
      </c>
      <c r="B3917" s="191" t="str">
        <f aca="false">IF((LEFT(N3917,2)="US"),"US","")</f>
        <v>US</v>
      </c>
      <c r="C3917" s="191" t="str">
        <f aca="false">M3917</f>
        <v>Natural Gas</v>
      </c>
      <c r="D3917" s="191" t="str">
        <f aca="false">IF(ISNUMBER(FIND("Phy",N3917))=TRUE(),"Physical","Financial")</f>
        <v>Financial</v>
      </c>
      <c r="E3917" s="191" t="n">
        <f aca="false">IF(VLOOKUP(S3917,'DD-Lookup'!$J$6:$L$50,3,FALSE())="Monthly",(YEAR(AC3917)-YEAR(AB3917))*12+MONTH(AC3917)-MONTH(AB3917)+1,(AC3917-AB3917+1))</f>
        <v>30</v>
      </c>
      <c r="F3917" s="220" t="n">
        <f aca="false">E3917*SUM(P3917:Q3917)</f>
        <v>3000</v>
      </c>
      <c r="G3917" s="196" t="n">
        <v>1248962</v>
      </c>
      <c r="H3917" s="197" t="n">
        <v>37026.4534490741</v>
      </c>
      <c r="I3917" s="0" t="s">
        <v>1137</v>
      </c>
      <c r="M3917" s="0" t="s">
        <v>927</v>
      </c>
      <c r="N3917" s="0" t="s">
        <v>2058</v>
      </c>
      <c r="O3917" s="0" t="s">
        <v>2385</v>
      </c>
      <c r="Q3917" s="198" t="n">
        <v>100</v>
      </c>
      <c r="S3917" s="0" t="s">
        <v>2060</v>
      </c>
      <c r="T3917" s="0" t="s">
        <v>772</v>
      </c>
      <c r="U3917" s="200" t="n">
        <v>0.0975</v>
      </c>
      <c r="V3917" s="0" t="s">
        <v>2395</v>
      </c>
      <c r="W3917" s="0" t="s">
        <v>2061</v>
      </c>
      <c r="X3917" s="0" t="s">
        <v>2062</v>
      </c>
      <c r="Y3917" s="0" t="s">
        <v>893</v>
      </c>
      <c r="Z3917" s="0" t="s">
        <v>573</v>
      </c>
      <c r="AA3917" s="0" t="s">
        <v>3531</v>
      </c>
      <c r="AB3917" s="197" t="n">
        <v>37043</v>
      </c>
      <c r="AC3917" s="197" t="n">
        <v>37072</v>
      </c>
      <c r="AD3917" s="0" t="n">
        <f aca="false">(AC3917-AB3917+1)*SUM(P3917:Q3917)</f>
        <v>3000</v>
      </c>
    </row>
    <row r="3918" customFormat="false" ht="12.75" hidden="false" customHeight="false" outlineLevel="0" collapsed="false">
      <c r="A3918" s="191" t="str">
        <f aca="false">B3918&amp;" "&amp;C3918&amp;" "&amp;D3918</f>
        <v>US Power Physical</v>
      </c>
      <c r="B3918" s="191" t="str">
        <f aca="false">IF((LEFT(N3918,2)="US"),"US","")</f>
        <v>US</v>
      </c>
      <c r="C3918" s="191" t="str">
        <f aca="false">M3918</f>
        <v>Power</v>
      </c>
      <c r="D3918" s="191" t="str">
        <f aca="false">IF(ISNUMBER(FIND("Phy",N3918))=TRUE(),"Physical","Financial")</f>
        <v>Physical</v>
      </c>
      <c r="E3918" s="191" t="n">
        <f aca="false">IF(VLOOKUP(S3918,'DD-Lookup'!$J$6:$L$50,3,FALSE())="Monthly",(YEAR(AC3918)-YEAR(AB3918))*12+MONTH(AC3918)-MONTH(AB3918)+1,(AC3918-AB3918+1))</f>
        <v>15</v>
      </c>
      <c r="F3918" s="220" t="n">
        <f aca="false">E3918*SUM(P3918:Q3918)</f>
        <v>375</v>
      </c>
      <c r="G3918" s="196" t="n">
        <v>1248964</v>
      </c>
      <c r="H3918" s="197" t="n">
        <v>37026.4534722222</v>
      </c>
      <c r="I3918" s="0" t="s">
        <v>643</v>
      </c>
      <c r="M3918" s="0" t="s">
        <v>72</v>
      </c>
      <c r="N3918" s="0" t="s">
        <v>1746</v>
      </c>
      <c r="O3918" s="0" t="s">
        <v>3532</v>
      </c>
      <c r="Q3918" s="198" t="n">
        <v>25</v>
      </c>
      <c r="S3918" s="0" t="s">
        <v>781</v>
      </c>
      <c r="T3918" s="0" t="s">
        <v>772</v>
      </c>
      <c r="U3918" s="200" t="n">
        <v>230</v>
      </c>
      <c r="V3918" s="0" t="s">
        <v>3083</v>
      </c>
      <c r="W3918" s="0" t="s">
        <v>1768</v>
      </c>
      <c r="X3918" s="0" t="s">
        <v>1750</v>
      </c>
      <c r="Y3918" s="0" t="s">
        <v>1167</v>
      </c>
      <c r="Z3918" s="0" t="s">
        <v>628</v>
      </c>
      <c r="AA3918" s="0" t="n">
        <v>611454.1</v>
      </c>
      <c r="AB3918" s="197" t="n">
        <v>37028.875</v>
      </c>
      <c r="AC3918" s="197" t="n">
        <v>37042.875</v>
      </c>
    </row>
    <row r="3919" customFormat="false" ht="12.75" hidden="false" customHeight="false" outlineLevel="0" collapsed="false">
      <c r="A3919" s="191" t="str">
        <f aca="false">B3919&amp;" "&amp;C3919&amp;" "&amp;D3919</f>
        <v>US Natural Gas Financial</v>
      </c>
      <c r="B3919" s="191" t="str">
        <f aca="false">IF((LEFT(N3919,2)="US"),"US","")</f>
        <v>US</v>
      </c>
      <c r="C3919" s="191" t="str">
        <f aca="false">M3919</f>
        <v>Natural Gas</v>
      </c>
      <c r="D3919" s="191" t="str">
        <f aca="false">IF(ISNUMBER(FIND("Phy",N3919))=TRUE(),"Physical","Financial")</f>
        <v>Financial</v>
      </c>
      <c r="E3919" s="191" t="n">
        <f aca="false">IF(VLOOKUP(S3919,'DD-Lookup'!$J$6:$L$50,3,FALSE())="Monthly",(YEAR(AC3919)-YEAR(AB3919))*12+MONTH(AC3919)-MONTH(AB3919)+1,(AC3919-AB3919+1))</f>
        <v>30</v>
      </c>
      <c r="F3919" s="220" t="n">
        <f aca="false">E3919*SUM(P3919:Q3919)</f>
        <v>450000</v>
      </c>
      <c r="G3919" s="196" t="n">
        <v>1248965</v>
      </c>
      <c r="H3919" s="197" t="n">
        <v>37026.4535648148</v>
      </c>
      <c r="I3919" s="0" t="s">
        <v>1420</v>
      </c>
      <c r="M3919" s="0" t="s">
        <v>927</v>
      </c>
      <c r="N3919" s="0" t="s">
        <v>1341</v>
      </c>
      <c r="O3919" s="0" t="s">
        <v>1342</v>
      </c>
      <c r="P3919" s="198" t="n">
        <v>15000</v>
      </c>
      <c r="S3919" s="0" t="s">
        <v>1343</v>
      </c>
      <c r="T3919" s="0" t="s">
        <v>772</v>
      </c>
      <c r="U3919" s="200" t="n">
        <v>4.555</v>
      </c>
      <c r="V3919" s="0" t="s">
        <v>2659</v>
      </c>
      <c r="W3919" s="0" t="s">
        <v>1345</v>
      </c>
      <c r="X3919" s="0" t="s">
        <v>1346</v>
      </c>
      <c r="Y3919" s="0" t="s">
        <v>893</v>
      </c>
      <c r="Z3919" s="0" t="s">
        <v>573</v>
      </c>
      <c r="AA3919" s="0" t="s">
        <v>3533</v>
      </c>
      <c r="AB3919" s="197" t="n">
        <v>37043.875</v>
      </c>
      <c r="AC3919" s="197" t="n">
        <v>37072.875</v>
      </c>
      <c r="AD3919" s="0" t="n">
        <f aca="false">(AC3919-AB3919+1)*SUM(P3919:Q3919)</f>
        <v>450000</v>
      </c>
    </row>
    <row r="3920" customFormat="false" ht="12.75" hidden="false" customHeight="false" outlineLevel="0" collapsed="false">
      <c r="A3920" s="191" t="str">
        <f aca="false">B3920&amp;" "&amp;C3920&amp;" "&amp;D3920</f>
        <v>US Natural Gas Financial</v>
      </c>
      <c r="B3920" s="191" t="str">
        <f aca="false">IF((LEFT(N3920,2)="US"),"US","")</f>
        <v>US</v>
      </c>
      <c r="C3920" s="191" t="str">
        <f aca="false">M3920</f>
        <v>Natural Gas</v>
      </c>
      <c r="D3920" s="191" t="str">
        <f aca="false">IF(ISNUMBER(FIND("Phy",N3920))=TRUE(),"Physical","Financial")</f>
        <v>Financial</v>
      </c>
      <c r="E3920" s="191" t="n">
        <f aca="false">IF(VLOOKUP(S3920,'DD-Lookup'!$J$6:$L$50,3,FALSE())="Monthly",(YEAR(AC3920)-YEAR(AB3920))*12+MONTH(AC3920)-MONTH(AB3920)+1,(AC3920-AB3920+1))</f>
        <v>16</v>
      </c>
      <c r="F3920" s="220" t="n">
        <f aca="false">E3920*SUM(P3920:Q3920)</f>
        <v>160000</v>
      </c>
      <c r="G3920" s="196" t="n">
        <v>1248966</v>
      </c>
      <c r="H3920" s="197" t="n">
        <v>37026.4535648148</v>
      </c>
      <c r="I3920" s="0" t="s">
        <v>1357</v>
      </c>
      <c r="M3920" s="0" t="s">
        <v>927</v>
      </c>
      <c r="N3920" s="0" t="s">
        <v>1341</v>
      </c>
      <c r="O3920" s="0" t="s">
        <v>1518</v>
      </c>
      <c r="P3920" s="198" t="n">
        <v>10000</v>
      </c>
      <c r="S3920" s="0" t="s">
        <v>1343</v>
      </c>
      <c r="T3920" s="0" t="s">
        <v>772</v>
      </c>
      <c r="U3920" s="200" t="n">
        <v>4.5</v>
      </c>
      <c r="V3920" s="0" t="s">
        <v>1358</v>
      </c>
      <c r="W3920" s="0" t="s">
        <v>1520</v>
      </c>
      <c r="X3920" s="0" t="s">
        <v>1521</v>
      </c>
      <c r="Y3920" s="0" t="s">
        <v>893</v>
      </c>
      <c r="Z3920" s="0" t="s">
        <v>573</v>
      </c>
      <c r="AA3920" s="0" t="s">
        <v>3534</v>
      </c>
      <c r="AB3920" s="197" t="n">
        <v>37027.875</v>
      </c>
      <c r="AC3920" s="197" t="n">
        <v>37042.875</v>
      </c>
      <c r="AD3920" s="0" t="n">
        <f aca="false">(AC3920-AB3920+1)*SUM(P3920:Q3920)</f>
        <v>160000</v>
      </c>
    </row>
    <row r="3921" customFormat="false" ht="12.75" hidden="false" customHeight="false" outlineLevel="0" collapsed="false">
      <c r="A3921" s="191" t="str">
        <f aca="false">B3921&amp;" "&amp;C3921&amp;" "&amp;D3921</f>
        <v>US Oil Products Financial</v>
      </c>
      <c r="B3921" s="191" t="str">
        <f aca="false">IF((LEFT(N3921,2)="US"),"US","")</f>
        <v>US</v>
      </c>
      <c r="C3921" s="191" t="str">
        <f aca="false">M3921</f>
        <v>Oil Products</v>
      </c>
      <c r="D3921" s="191" t="str">
        <f aca="false">IF(ISNUMBER(FIND("Phy",N3921))=TRUE(),"Physical","Financial")</f>
        <v>Financial</v>
      </c>
      <c r="E3921" s="191" t="n">
        <f aca="false">IF(VLOOKUP(S3921,'DD-Lookup'!$J$6:$L$50,3,FALSE())="Monthly",(YEAR(AC3921)-YEAR(AB3921))*12+MONTH(AC3921)-MONTH(AB3921)+1,(AC3921-AB3921+1))</f>
        <v>1</v>
      </c>
      <c r="F3921" s="220" t="n">
        <f aca="false">E3921*SUM(P3921:Q3921)</f>
        <v>15000</v>
      </c>
      <c r="G3921" s="196" t="n">
        <v>1248967</v>
      </c>
      <c r="H3921" s="197" t="n">
        <v>37026.4541087963</v>
      </c>
      <c r="I3921" s="0" t="s">
        <v>1137</v>
      </c>
      <c r="M3921" s="0" t="s">
        <v>886</v>
      </c>
      <c r="N3921" s="0" t="s">
        <v>2690</v>
      </c>
      <c r="O3921" s="0" t="s">
        <v>2691</v>
      </c>
      <c r="Q3921" s="198" t="n">
        <v>15000</v>
      </c>
      <c r="S3921" s="0" t="s">
        <v>2603</v>
      </c>
      <c r="T3921" s="0" t="s">
        <v>772</v>
      </c>
      <c r="U3921" s="200" t="n">
        <v>99.3</v>
      </c>
      <c r="V3921" s="0" t="s">
        <v>2367</v>
      </c>
      <c r="W3921" s="0" t="s">
        <v>2692</v>
      </c>
      <c r="X3921" s="0" t="s">
        <v>2693</v>
      </c>
      <c r="Y3921" s="0" t="s">
        <v>893</v>
      </c>
      <c r="Z3921" s="0" t="s">
        <v>573</v>
      </c>
      <c r="AA3921" s="0" t="s">
        <v>3535</v>
      </c>
      <c r="AB3921" s="197" t="n">
        <v>37043.875</v>
      </c>
      <c r="AC3921" s="197" t="n">
        <v>37072.875</v>
      </c>
      <c r="AE3921" s="121" t="n">
        <f aca="false">IF(S3921="Gallon",F3921/42,F3921)</f>
        <v>357.142857142857</v>
      </c>
    </row>
    <row r="3922" customFormat="false" ht="12.75" hidden="false" customHeight="false" outlineLevel="0" collapsed="false">
      <c r="A3922" s="191" t="str">
        <f aca="false">B3922&amp;" "&amp;C3922&amp;" "&amp;D3922</f>
        <v>US Natural Gas Financial</v>
      </c>
      <c r="B3922" s="191" t="str">
        <f aca="false">IF((LEFT(N3922,2)="US"),"US","")</f>
        <v>US</v>
      </c>
      <c r="C3922" s="191" t="str">
        <f aca="false">M3922</f>
        <v>Natural Gas</v>
      </c>
      <c r="D3922" s="191" t="str">
        <f aca="false">IF(ISNUMBER(FIND("Phy",N3922))=TRUE(),"Physical","Financial")</f>
        <v>Financial</v>
      </c>
      <c r="E3922" s="191" t="n">
        <f aca="false">IF(VLOOKUP(S3922,'DD-Lookup'!$J$6:$L$50,3,FALSE())="Monthly",(YEAR(AC3922)-YEAR(AB3922))*12+MONTH(AC3922)-MONTH(AB3922)+1,(AC3922-AB3922+1))</f>
        <v>16</v>
      </c>
      <c r="F3922" s="220" t="n">
        <f aca="false">E3922*SUM(P3922:Q3922)</f>
        <v>160000</v>
      </c>
      <c r="G3922" s="196" t="n">
        <v>1248968</v>
      </c>
      <c r="H3922" s="197" t="n">
        <v>37026.4541319445</v>
      </c>
      <c r="I3922" s="0" t="s">
        <v>1357</v>
      </c>
      <c r="M3922" s="0" t="s">
        <v>927</v>
      </c>
      <c r="N3922" s="0" t="s">
        <v>1341</v>
      </c>
      <c r="O3922" s="0" t="s">
        <v>1518</v>
      </c>
      <c r="P3922" s="198" t="n">
        <v>10000</v>
      </c>
      <c r="S3922" s="0" t="s">
        <v>1343</v>
      </c>
      <c r="T3922" s="0" t="s">
        <v>772</v>
      </c>
      <c r="U3922" s="200" t="n">
        <v>4.5</v>
      </c>
      <c r="V3922" s="0" t="s">
        <v>1358</v>
      </c>
      <c r="W3922" s="0" t="s">
        <v>1520</v>
      </c>
      <c r="X3922" s="0" t="s">
        <v>1521</v>
      </c>
      <c r="Y3922" s="0" t="s">
        <v>893</v>
      </c>
      <c r="Z3922" s="0" t="s">
        <v>573</v>
      </c>
      <c r="AA3922" s="0" t="s">
        <v>3536</v>
      </c>
      <c r="AB3922" s="197" t="n">
        <v>37027.875</v>
      </c>
      <c r="AC3922" s="197" t="n">
        <v>37042.875</v>
      </c>
      <c r="AD3922" s="0" t="n">
        <f aca="false">(AC3922-AB3922+1)*SUM(P3922:Q3922)</f>
        <v>160000</v>
      </c>
    </row>
    <row r="3923" customFormat="false" ht="12.75" hidden="false" customHeight="false" outlineLevel="0" collapsed="false">
      <c r="A3923" s="191" t="str">
        <f aca="false">B3923&amp;" "&amp;C3923&amp;" "&amp;D3923</f>
        <v>US Natural Gas Financial</v>
      </c>
      <c r="B3923" s="191" t="str">
        <f aca="false">IF((LEFT(N3923,2)="US"),"US","")</f>
        <v>US</v>
      </c>
      <c r="C3923" s="191" t="str">
        <f aca="false">M3923</f>
        <v>Natural Gas</v>
      </c>
      <c r="D3923" s="191" t="str">
        <f aca="false">IF(ISNUMBER(FIND("Phy",N3923))=TRUE(),"Physical","Financial")</f>
        <v>Financial</v>
      </c>
      <c r="E3923" s="191" t="n">
        <f aca="false">IF(VLOOKUP(S3923,'DD-Lookup'!$J$6:$L$50,3,FALSE())="Monthly",(YEAR(AC3923)-YEAR(AB3923))*12+MONTH(AC3923)-MONTH(AB3923)+1,(AC3923-AB3923+1))</f>
        <v>365</v>
      </c>
      <c r="F3923" s="220" t="n">
        <f aca="false">E3923*SUM(P3923:Q3923)</f>
        <v>182500</v>
      </c>
      <c r="G3923" s="196" t="n">
        <v>1248969</v>
      </c>
      <c r="H3923" s="197" t="n">
        <v>37026.4542476852</v>
      </c>
      <c r="I3923" s="0" t="s">
        <v>1352</v>
      </c>
      <c r="M3923" s="0" t="s">
        <v>927</v>
      </c>
      <c r="N3923" s="0" t="s">
        <v>1341</v>
      </c>
      <c r="O3923" s="0" t="s">
        <v>1514</v>
      </c>
      <c r="Q3923" s="198" t="n">
        <v>500</v>
      </c>
      <c r="S3923" s="0" t="s">
        <v>1343</v>
      </c>
      <c r="T3923" s="0" t="s">
        <v>772</v>
      </c>
      <c r="U3923" s="200" t="n">
        <v>4.565</v>
      </c>
      <c r="V3923" s="0" t="s">
        <v>1353</v>
      </c>
      <c r="W3923" s="0" t="s">
        <v>1345</v>
      </c>
      <c r="X3923" s="0" t="s">
        <v>1346</v>
      </c>
      <c r="Y3923" s="0" t="s">
        <v>893</v>
      </c>
      <c r="Z3923" s="0" t="s">
        <v>573</v>
      </c>
      <c r="AA3923" s="0" t="s">
        <v>3537</v>
      </c>
      <c r="AB3923" s="197" t="n">
        <v>37257.875</v>
      </c>
      <c r="AC3923" s="197" t="n">
        <v>37621.875</v>
      </c>
      <c r="AD3923" s="0" t="n">
        <f aca="false">(AC3923-AB3923+1)*SUM(P3923:Q3923)</f>
        <v>182500</v>
      </c>
    </row>
    <row r="3924" customFormat="false" ht="12.75" hidden="false" customHeight="false" outlineLevel="0" collapsed="false">
      <c r="A3924" s="191" t="str">
        <f aca="false">B3924&amp;" "&amp;C3924&amp;" "&amp;D3924</f>
        <v>US Natural Gas Financial</v>
      </c>
      <c r="B3924" s="191" t="str">
        <f aca="false">IF((LEFT(N3924,2)="US"),"US","")</f>
        <v>US</v>
      </c>
      <c r="C3924" s="191" t="str">
        <f aca="false">M3924</f>
        <v>Natural Gas</v>
      </c>
      <c r="D3924" s="191" t="str">
        <f aca="false">IF(ISNUMBER(FIND("Phy",N3924))=TRUE(),"Physical","Financial")</f>
        <v>Financial</v>
      </c>
      <c r="E3924" s="191" t="n">
        <f aca="false">IF(VLOOKUP(S3924,'DD-Lookup'!$J$6:$L$50,3,FALSE())="Monthly",(YEAR(AC3924)-YEAR(AB3924))*12+MONTH(AC3924)-MONTH(AB3924)+1,(AC3924-AB3924+1))</f>
        <v>365</v>
      </c>
      <c r="F3924" s="220" t="n">
        <f aca="false">E3924*SUM(P3924:Q3924)</f>
        <v>1642500</v>
      </c>
      <c r="G3924" s="196" t="n">
        <v>1248970</v>
      </c>
      <c r="H3924" s="197" t="n">
        <v>37026.4543055556</v>
      </c>
      <c r="I3924" s="0" t="s">
        <v>1228</v>
      </c>
      <c r="M3924" s="0" t="s">
        <v>927</v>
      </c>
      <c r="N3924" s="0" t="s">
        <v>1341</v>
      </c>
      <c r="O3924" s="0" t="s">
        <v>1514</v>
      </c>
      <c r="Q3924" s="198" t="n">
        <v>4500</v>
      </c>
      <c r="S3924" s="0" t="s">
        <v>1343</v>
      </c>
      <c r="T3924" s="0" t="s">
        <v>772</v>
      </c>
      <c r="U3924" s="200" t="n">
        <v>4.565</v>
      </c>
      <c r="V3924" s="0" t="s">
        <v>1610</v>
      </c>
      <c r="W3924" s="0" t="s">
        <v>1345</v>
      </c>
      <c r="X3924" s="0" t="s">
        <v>1346</v>
      </c>
      <c r="Y3924" s="0" t="s">
        <v>893</v>
      </c>
      <c r="Z3924" s="0" t="s">
        <v>573</v>
      </c>
      <c r="AA3924" s="0" t="s">
        <v>3538</v>
      </c>
      <c r="AB3924" s="197" t="n">
        <v>37257.875</v>
      </c>
      <c r="AC3924" s="197" t="n">
        <v>37621.875</v>
      </c>
      <c r="AD3924" s="0" t="n">
        <f aca="false">(AC3924-AB3924+1)*SUM(P3924:Q3924)</f>
        <v>1642500</v>
      </c>
    </row>
    <row r="3925" customFormat="false" ht="12.75" hidden="false" customHeight="false" outlineLevel="0" collapsed="false">
      <c r="A3925" s="191" t="str">
        <f aca="false">B3925&amp;" "&amp;C3925&amp;" "&amp;D3925</f>
        <v> Natural Gas Physical</v>
      </c>
      <c r="B3925" s="191" t="str">
        <f aca="false">IF((LEFT(N3925,2)="US"),"US","")</f>
        <v/>
      </c>
      <c r="C3925" s="191" t="str">
        <f aca="false">M3925</f>
        <v>Natural Gas</v>
      </c>
      <c r="D3925" s="191" t="str">
        <f aca="false">IF(ISNUMBER(FIND("Phy",N3925))=TRUE(),"Physical","Financial")</f>
        <v>Physical</v>
      </c>
      <c r="E3925" s="191" t="n">
        <f aca="false">IF(VLOOKUP(S3925,'DD-Lookup'!$J$6:$L$50,3,FALSE())="Monthly",(YEAR(AC3925)-YEAR(AB3925))*12+MONTH(AC3925)-MONTH(AB3925)+1,(AC3925-AB3925+1))</f>
        <v>30</v>
      </c>
      <c r="F3925" s="220" t="n">
        <f aca="false">E3925*SUM(P3925:Q3925)</f>
        <v>150000</v>
      </c>
      <c r="G3925" s="196" t="n">
        <v>1248971</v>
      </c>
      <c r="H3925" s="197" t="n">
        <v>37026.4545486111</v>
      </c>
      <c r="I3925" s="0" t="s">
        <v>625</v>
      </c>
      <c r="M3925" s="0" t="s">
        <v>927</v>
      </c>
      <c r="N3925" s="0" t="s">
        <v>1719</v>
      </c>
      <c r="O3925" s="0" t="s">
        <v>2554</v>
      </c>
      <c r="Q3925" s="198" t="n">
        <v>5000</v>
      </c>
      <c r="S3925" s="0" t="s">
        <v>327</v>
      </c>
      <c r="T3925" s="0" t="s">
        <v>1721</v>
      </c>
      <c r="U3925" s="200" t="n">
        <v>6.215</v>
      </c>
      <c r="V3925" s="0" t="s">
        <v>3106</v>
      </c>
      <c r="W3925" s="0" t="s">
        <v>2317</v>
      </c>
      <c r="X3925" s="0" t="s">
        <v>1724</v>
      </c>
      <c r="Y3925" s="0" t="s">
        <v>1376</v>
      </c>
      <c r="Z3925" s="0" t="s">
        <v>646</v>
      </c>
      <c r="AA3925" s="0" t="n">
        <v>790733</v>
      </c>
      <c r="AB3925" s="197" t="n">
        <v>37043.875</v>
      </c>
      <c r="AC3925" s="197" t="n">
        <v>37072.875</v>
      </c>
    </row>
    <row r="3926" customFormat="false" ht="12.75" hidden="false" customHeight="false" outlineLevel="0" collapsed="false">
      <c r="A3926" s="191" t="str">
        <f aca="false">B3926&amp;" "&amp;C3926&amp;" "&amp;D3926</f>
        <v> Metals Financial</v>
      </c>
      <c r="B3926" s="191" t="str">
        <f aca="false">IF((LEFT(N3926,2)="US"),"US","")</f>
        <v/>
      </c>
      <c r="C3926" s="191" t="str">
        <f aca="false">M3926</f>
        <v>Metals</v>
      </c>
      <c r="D3926" s="191" t="str">
        <f aca="false">IF(ISNUMBER(FIND("Phy",N3926))=TRUE(),"Physical","Financial")</f>
        <v>Financial</v>
      </c>
      <c r="E3926" s="191" t="n">
        <f aca="false">IF(VLOOKUP(S3926,'DD-Lookup'!$J$6:$L$50,3,FALSE())="Monthly",(YEAR(AC3926)-YEAR(AB3926))*12+MONTH(AC3926)-MONTH(AB3926)+1,(AC3926-AB3926+1))</f>
        <v>1</v>
      </c>
      <c r="F3926" s="220" t="n">
        <f aca="false">E3926*SUM(P3926:Q3926)</f>
        <v>12</v>
      </c>
      <c r="G3926" s="196" t="n">
        <v>1248972</v>
      </c>
      <c r="H3926" s="197" t="n">
        <v>37026.4548263889</v>
      </c>
      <c r="I3926" s="0" t="s">
        <v>999</v>
      </c>
      <c r="M3926" s="0" t="s">
        <v>768</v>
      </c>
      <c r="N3926" s="0" t="s">
        <v>769</v>
      </c>
      <c r="O3926" s="0" t="s">
        <v>770</v>
      </c>
      <c r="P3926" s="198" t="n">
        <v>12</v>
      </c>
      <c r="S3926" s="0" t="s">
        <v>771</v>
      </c>
      <c r="T3926" s="0" t="s">
        <v>772</v>
      </c>
      <c r="U3926" s="200" t="n">
        <v>1672</v>
      </c>
      <c r="V3926" s="0" t="s">
        <v>3197</v>
      </c>
      <c r="W3926" s="0" t="s">
        <v>820</v>
      </c>
      <c r="X3926" s="0" t="s">
        <v>775</v>
      </c>
      <c r="Y3926" s="0" t="s">
        <v>776</v>
      </c>
      <c r="Z3926" s="0" t="s">
        <v>777</v>
      </c>
      <c r="AA3926" s="0" t="n">
        <v>2130376</v>
      </c>
    </row>
    <row r="3927" customFormat="false" ht="12.75" hidden="false" customHeight="false" outlineLevel="0" collapsed="false">
      <c r="A3927" s="191" t="str">
        <f aca="false">B3927&amp;" "&amp;C3927&amp;" "&amp;D3927</f>
        <v> Metals Financial</v>
      </c>
      <c r="B3927" s="191" t="str">
        <f aca="false">IF((LEFT(N3927,2)="US"),"US","")</f>
        <v/>
      </c>
      <c r="C3927" s="191" t="str">
        <f aca="false">M3927</f>
        <v>Metals</v>
      </c>
      <c r="D3927" s="191" t="str">
        <f aca="false">IF(ISNUMBER(FIND("Phy",N3927))=TRUE(),"Physical","Financial")</f>
        <v>Financial</v>
      </c>
      <c r="E3927" s="191" t="n">
        <f aca="false">IF(VLOOKUP(S3927,'DD-Lookup'!$J$6:$L$50,3,FALSE())="Monthly",(YEAR(AC3927)-YEAR(AB3927))*12+MONTH(AC3927)-MONTH(AB3927)+1,(AC3927-AB3927+1))</f>
        <v>1</v>
      </c>
      <c r="F3927" s="220" t="n">
        <f aca="false">E3927*SUM(P3927:Q3927)</f>
        <v>5</v>
      </c>
      <c r="G3927" s="196" t="n">
        <v>1248973</v>
      </c>
      <c r="H3927" s="197" t="n">
        <v>37026.4548958333</v>
      </c>
      <c r="I3927" s="0" t="s">
        <v>896</v>
      </c>
      <c r="M3927" s="0" t="s">
        <v>768</v>
      </c>
      <c r="N3927" s="0" t="s">
        <v>769</v>
      </c>
      <c r="O3927" s="0" t="s">
        <v>770</v>
      </c>
      <c r="P3927" s="198" t="n">
        <v>5</v>
      </c>
      <c r="S3927" s="0" t="s">
        <v>771</v>
      </c>
      <c r="T3927" s="0" t="s">
        <v>772</v>
      </c>
      <c r="U3927" s="200" t="n">
        <v>1672</v>
      </c>
      <c r="V3927" s="0" t="s">
        <v>996</v>
      </c>
      <c r="W3927" s="0" t="s">
        <v>820</v>
      </c>
      <c r="X3927" s="0" t="s">
        <v>775</v>
      </c>
      <c r="Y3927" s="0" t="s">
        <v>776</v>
      </c>
      <c r="Z3927" s="0" t="s">
        <v>777</v>
      </c>
      <c r="AA3927" s="0" t="n">
        <v>2130378</v>
      </c>
    </row>
    <row r="3928" customFormat="false" ht="12.75" hidden="false" customHeight="false" outlineLevel="0" collapsed="false">
      <c r="A3928" s="191" t="str">
        <f aca="false">B3928&amp;" "&amp;C3928&amp;" "&amp;D3928</f>
        <v>US Natural Gas Financial</v>
      </c>
      <c r="B3928" s="191" t="str">
        <f aca="false">IF((LEFT(N3928,2)="US"),"US","")</f>
        <v>US</v>
      </c>
      <c r="C3928" s="191" t="str">
        <f aca="false">M3928</f>
        <v>Natural Gas</v>
      </c>
      <c r="D3928" s="191" t="str">
        <f aca="false">IF(ISNUMBER(FIND("Phy",N3928))=TRUE(),"Physical","Financial")</f>
        <v>Financial</v>
      </c>
      <c r="E3928" s="191" t="n">
        <f aca="false">IF(VLOOKUP(S3928,'DD-Lookup'!$J$6:$L$50,3,FALSE())="Monthly",(YEAR(AC3928)-YEAR(AB3928))*12+MONTH(AC3928)-MONTH(AB3928)+1,(AC3928-AB3928+1))</f>
        <v>31</v>
      </c>
      <c r="F3928" s="220" t="n">
        <f aca="false">E3928*SUM(P3928:Q3928)</f>
        <v>77500</v>
      </c>
      <c r="G3928" s="196" t="n">
        <v>1248974</v>
      </c>
      <c r="H3928" s="197" t="n">
        <v>37026.4549074074</v>
      </c>
      <c r="I3928" s="0" t="s">
        <v>2639</v>
      </c>
      <c r="M3928" s="0" t="s">
        <v>927</v>
      </c>
      <c r="N3928" s="0" t="s">
        <v>1341</v>
      </c>
      <c r="O3928" s="0" t="s">
        <v>1365</v>
      </c>
      <c r="Q3928" s="198" t="n">
        <v>2500</v>
      </c>
      <c r="S3928" s="0" t="s">
        <v>1343</v>
      </c>
      <c r="T3928" s="0" t="s">
        <v>772</v>
      </c>
      <c r="U3928" s="200" t="n">
        <v>4.6925</v>
      </c>
      <c r="V3928" s="0" t="s">
        <v>3512</v>
      </c>
      <c r="W3928" s="0" t="s">
        <v>1345</v>
      </c>
      <c r="X3928" s="0" t="s">
        <v>1346</v>
      </c>
      <c r="Y3928" s="0" t="s">
        <v>893</v>
      </c>
      <c r="Z3928" s="0" t="s">
        <v>573</v>
      </c>
      <c r="AA3928" s="0" t="s">
        <v>3539</v>
      </c>
      <c r="AB3928" s="197" t="n">
        <v>37104.875</v>
      </c>
      <c r="AC3928" s="197" t="n">
        <v>37134.875</v>
      </c>
      <c r="AD3928" s="0" t="n">
        <f aca="false">(AC3928-AB3928+1)*SUM(P3928:Q3928)</f>
        <v>77500</v>
      </c>
    </row>
    <row r="3929" customFormat="false" ht="12.75" hidden="false" customHeight="false" outlineLevel="0" collapsed="false">
      <c r="A3929" s="191" t="str">
        <f aca="false">B3929&amp;" "&amp;C3929&amp;" "&amp;D3929</f>
        <v> Metals Financial</v>
      </c>
      <c r="B3929" s="191" t="str">
        <f aca="false">IF((LEFT(N3929,2)="US"),"US","")</f>
        <v/>
      </c>
      <c r="C3929" s="191" t="str">
        <f aca="false">M3929</f>
        <v>Metals</v>
      </c>
      <c r="D3929" s="191" t="str">
        <f aca="false">IF(ISNUMBER(FIND("Phy",N3929))=TRUE(),"Physical","Financial")</f>
        <v>Financial</v>
      </c>
      <c r="E3929" s="191" t="n">
        <f aca="false">IF(VLOOKUP(S3929,'DD-Lookup'!$J$6:$L$50,3,FALSE())="Monthly",(YEAR(AC3929)-YEAR(AB3929))*12+MONTH(AC3929)-MONTH(AB3929)+1,(AC3929-AB3929+1))</f>
        <v>1</v>
      </c>
      <c r="F3929" s="220" t="n">
        <f aca="false">E3929*SUM(P3929:Q3929)</f>
        <v>3</v>
      </c>
      <c r="G3929" s="196" t="n">
        <v>1248977</v>
      </c>
      <c r="H3929" s="197" t="n">
        <v>37026.4549768519</v>
      </c>
      <c r="I3929" s="0" t="s">
        <v>879</v>
      </c>
      <c r="M3929" s="0" t="s">
        <v>768</v>
      </c>
      <c r="N3929" s="0" t="s">
        <v>769</v>
      </c>
      <c r="O3929" s="0" t="s">
        <v>770</v>
      </c>
      <c r="P3929" s="198" t="n">
        <v>3</v>
      </c>
      <c r="S3929" s="0" t="s">
        <v>771</v>
      </c>
      <c r="T3929" s="0" t="s">
        <v>772</v>
      </c>
      <c r="U3929" s="200" t="n">
        <v>1672</v>
      </c>
      <c r="V3929" s="0" t="s">
        <v>1079</v>
      </c>
      <c r="W3929" s="0" t="s">
        <v>820</v>
      </c>
      <c r="X3929" s="0" t="s">
        <v>775</v>
      </c>
      <c r="Y3929" s="0" t="s">
        <v>776</v>
      </c>
      <c r="Z3929" s="0" t="s">
        <v>777</v>
      </c>
      <c r="AA3929" s="0" t="n">
        <v>2130380</v>
      </c>
    </row>
    <row r="3930" customFormat="false" ht="12.75" hidden="false" customHeight="false" outlineLevel="0" collapsed="false">
      <c r="A3930" s="191" t="str">
        <f aca="false">B3930&amp;" "&amp;C3930&amp;" "&amp;D3930</f>
        <v> Metals Financial</v>
      </c>
      <c r="B3930" s="191" t="str">
        <f aca="false">IF((LEFT(N3930,2)="US"),"US","")</f>
        <v/>
      </c>
      <c r="C3930" s="191" t="str">
        <f aca="false">M3930</f>
        <v>Metals</v>
      </c>
      <c r="D3930" s="191" t="str">
        <f aca="false">IF(ISNUMBER(FIND("Phy",N3930))=TRUE(),"Physical","Financial")</f>
        <v>Financial</v>
      </c>
      <c r="E3930" s="191" t="n">
        <f aca="false">IF(VLOOKUP(S3930,'DD-Lookup'!$J$6:$L$50,3,FALSE())="Monthly",(YEAR(AC3930)-YEAR(AB3930))*12+MONTH(AC3930)-MONTH(AB3930)+1,(AC3930-AB3930+1))</f>
        <v>1</v>
      </c>
      <c r="F3930" s="220" t="n">
        <f aca="false">E3930*SUM(P3930:Q3930)</f>
        <v>18</v>
      </c>
      <c r="G3930" s="196" t="n">
        <v>1248978</v>
      </c>
      <c r="H3930" s="197" t="n">
        <v>37026.455</v>
      </c>
      <c r="I3930" s="0" t="s">
        <v>898</v>
      </c>
      <c r="M3930" s="0" t="s">
        <v>768</v>
      </c>
      <c r="N3930" s="0" t="s">
        <v>870</v>
      </c>
      <c r="O3930" s="0" t="s">
        <v>871</v>
      </c>
      <c r="P3930" s="198" t="n">
        <v>18</v>
      </c>
      <c r="S3930" s="0" t="s">
        <v>771</v>
      </c>
      <c r="T3930" s="0" t="s">
        <v>772</v>
      </c>
      <c r="U3930" s="200" t="n">
        <v>1509</v>
      </c>
      <c r="V3930" s="0" t="s">
        <v>925</v>
      </c>
      <c r="W3930" s="0" t="s">
        <v>820</v>
      </c>
      <c r="X3930" s="0" t="s">
        <v>775</v>
      </c>
      <c r="Y3930" s="0" t="s">
        <v>776</v>
      </c>
      <c r="Z3930" s="0" t="s">
        <v>777</v>
      </c>
      <c r="AA3930" s="0" t="n">
        <v>2130383</v>
      </c>
    </row>
    <row r="3931" customFormat="false" ht="12.75" hidden="false" customHeight="false" outlineLevel="0" collapsed="false">
      <c r="A3931" s="191" t="str">
        <f aca="false">B3931&amp;" "&amp;C3931&amp;" "&amp;D3931</f>
        <v> Metals Financial</v>
      </c>
      <c r="B3931" s="191" t="str">
        <f aca="false">IF((LEFT(N3931,2)="US"),"US","")</f>
        <v/>
      </c>
      <c r="C3931" s="191" t="str">
        <f aca="false">M3931</f>
        <v>Metals</v>
      </c>
      <c r="D3931" s="191" t="str">
        <f aca="false">IF(ISNUMBER(FIND("Phy",N3931))=TRUE(),"Physical","Financial")</f>
        <v>Financial</v>
      </c>
      <c r="E3931" s="191" t="n">
        <f aca="false">IF(VLOOKUP(S3931,'DD-Lookup'!$J$6:$L$50,3,FALSE())="Monthly",(YEAR(AC3931)-YEAR(AB3931))*12+MONTH(AC3931)-MONTH(AB3931)+1,(AC3931-AB3931+1))</f>
        <v>1</v>
      </c>
      <c r="F3931" s="220" t="n">
        <f aca="false">E3931*SUM(P3931:Q3931)</f>
        <v>20</v>
      </c>
      <c r="G3931" s="196" t="n">
        <v>1248979</v>
      </c>
      <c r="H3931" s="197" t="n">
        <v>37026.455150463</v>
      </c>
      <c r="I3931" s="0" t="s">
        <v>1058</v>
      </c>
      <c r="M3931" s="0" t="s">
        <v>768</v>
      </c>
      <c r="N3931" s="0" t="s">
        <v>769</v>
      </c>
      <c r="O3931" s="0" t="s">
        <v>770</v>
      </c>
      <c r="P3931" s="198" t="n">
        <v>20</v>
      </c>
      <c r="S3931" s="0" t="s">
        <v>771</v>
      </c>
      <c r="T3931" s="0" t="s">
        <v>772</v>
      </c>
      <c r="U3931" s="200" t="n">
        <v>1671</v>
      </c>
      <c r="V3931" s="0" t="s">
        <v>1059</v>
      </c>
      <c r="W3931" s="0" t="s">
        <v>820</v>
      </c>
      <c r="X3931" s="0" t="s">
        <v>775</v>
      </c>
      <c r="Y3931" s="0" t="s">
        <v>776</v>
      </c>
      <c r="Z3931" s="0" t="s">
        <v>777</v>
      </c>
      <c r="AA3931" s="0" t="n">
        <v>2130385</v>
      </c>
    </row>
    <row r="3932" customFormat="false" ht="12.75" hidden="false" customHeight="false" outlineLevel="0" collapsed="false">
      <c r="A3932" s="191" t="str">
        <f aca="false">B3932&amp;" "&amp;C3932&amp;" "&amp;D3932</f>
        <v>US Natural Gas Financial</v>
      </c>
      <c r="B3932" s="191" t="str">
        <f aca="false">IF((LEFT(N3932,2)="US"),"US","")</f>
        <v>US</v>
      </c>
      <c r="C3932" s="191" t="str">
        <f aca="false">M3932</f>
        <v>Natural Gas</v>
      </c>
      <c r="D3932" s="191" t="str">
        <f aca="false">IF(ISNUMBER(FIND("Phy",N3932))=TRUE(),"Physical","Financial")</f>
        <v>Financial</v>
      </c>
      <c r="E3932" s="191" t="n">
        <f aca="false">IF(VLOOKUP(S3932,'DD-Lookup'!$J$6:$L$50,3,FALSE())="Monthly",(YEAR(AC3932)-YEAR(AB3932))*12+MONTH(AC3932)-MONTH(AB3932)+1,(AC3932-AB3932+1))</f>
        <v>30</v>
      </c>
      <c r="F3932" s="220" t="n">
        <f aca="false">E3932*SUM(P3932:Q3932)</f>
        <v>75000</v>
      </c>
      <c r="G3932" s="196" t="n">
        <v>1248980</v>
      </c>
      <c r="H3932" s="197" t="n">
        <v>37026.4552083333</v>
      </c>
      <c r="I3932" s="0" t="s">
        <v>1219</v>
      </c>
      <c r="M3932" s="0" t="s">
        <v>927</v>
      </c>
      <c r="N3932" s="0" t="s">
        <v>1341</v>
      </c>
      <c r="O3932" s="0" t="s">
        <v>1342</v>
      </c>
      <c r="P3932" s="198" t="n">
        <v>2500</v>
      </c>
      <c r="S3932" s="0" t="s">
        <v>1343</v>
      </c>
      <c r="T3932" s="0" t="s">
        <v>772</v>
      </c>
      <c r="U3932" s="200" t="n">
        <v>4.555</v>
      </c>
      <c r="V3932" s="0" t="s">
        <v>3540</v>
      </c>
      <c r="W3932" s="0" t="s">
        <v>1345</v>
      </c>
      <c r="X3932" s="0" t="s">
        <v>1346</v>
      </c>
      <c r="Y3932" s="0" t="s">
        <v>893</v>
      </c>
      <c r="Z3932" s="0" t="s">
        <v>573</v>
      </c>
      <c r="AA3932" s="0" t="s">
        <v>3541</v>
      </c>
      <c r="AB3932" s="197" t="n">
        <v>37043.875</v>
      </c>
      <c r="AC3932" s="197" t="n">
        <v>37072.875</v>
      </c>
      <c r="AD3932" s="0" t="n">
        <f aca="false">(AC3932-AB3932+1)*SUM(P3932:Q3932)</f>
        <v>75000</v>
      </c>
    </row>
    <row r="3933" customFormat="false" ht="12.75" hidden="false" customHeight="false" outlineLevel="0" collapsed="false">
      <c r="A3933" s="191" t="str">
        <f aca="false">B3933&amp;" "&amp;C3933&amp;" "&amp;D3933</f>
        <v> Metals Financial</v>
      </c>
      <c r="B3933" s="191" t="str">
        <f aca="false">IF((LEFT(N3933,2)="US"),"US","")</f>
        <v/>
      </c>
      <c r="C3933" s="191" t="str">
        <f aca="false">M3933</f>
        <v>Metals</v>
      </c>
      <c r="D3933" s="191" t="str">
        <f aca="false">IF(ISNUMBER(FIND("Phy",N3933))=TRUE(),"Physical","Financial")</f>
        <v>Financial</v>
      </c>
      <c r="E3933" s="191" t="n">
        <f aca="false">IF(VLOOKUP(S3933,'DD-Lookup'!$J$6:$L$50,3,FALSE())="Monthly",(YEAR(AC3933)-YEAR(AB3933))*12+MONTH(AC3933)-MONTH(AB3933)+1,(AC3933-AB3933+1))</f>
        <v>1</v>
      </c>
      <c r="F3933" s="220" t="n">
        <f aca="false">E3933*SUM(P3933:Q3933)</f>
        <v>20</v>
      </c>
      <c r="G3933" s="196" t="n">
        <v>1248981</v>
      </c>
      <c r="H3933" s="197" t="n">
        <v>37026.4552546296</v>
      </c>
      <c r="I3933" s="0" t="s">
        <v>982</v>
      </c>
      <c r="M3933" s="0" t="s">
        <v>768</v>
      </c>
      <c r="N3933" s="0" t="s">
        <v>769</v>
      </c>
      <c r="O3933" s="0" t="s">
        <v>770</v>
      </c>
      <c r="P3933" s="198" t="n">
        <v>20</v>
      </c>
      <c r="S3933" s="0" t="s">
        <v>771</v>
      </c>
      <c r="T3933" s="0" t="s">
        <v>772</v>
      </c>
      <c r="U3933" s="200" t="n">
        <v>1670</v>
      </c>
      <c r="V3933" s="0" t="s">
        <v>990</v>
      </c>
      <c r="W3933" s="0" t="s">
        <v>820</v>
      </c>
      <c r="X3933" s="0" t="s">
        <v>775</v>
      </c>
      <c r="Y3933" s="0" t="s">
        <v>776</v>
      </c>
      <c r="Z3933" s="0" t="s">
        <v>777</v>
      </c>
      <c r="AA3933" s="0" t="n">
        <v>2130388</v>
      </c>
    </row>
    <row r="3934" customFormat="false" ht="12.75" hidden="false" customHeight="false" outlineLevel="0" collapsed="false">
      <c r="A3934" s="191" t="str">
        <f aca="false">B3934&amp;" "&amp;C3934&amp;" "&amp;D3934</f>
        <v> Metals Financial</v>
      </c>
      <c r="B3934" s="191" t="str">
        <f aca="false">IF((LEFT(N3934,2)="US"),"US","")</f>
        <v/>
      </c>
      <c r="C3934" s="191" t="str">
        <f aca="false">M3934</f>
        <v>Metals</v>
      </c>
      <c r="D3934" s="191" t="str">
        <f aca="false">IF(ISNUMBER(FIND("Phy",N3934))=TRUE(),"Physical","Financial")</f>
        <v>Financial</v>
      </c>
      <c r="E3934" s="191" t="n">
        <f aca="false">IF(VLOOKUP(S3934,'DD-Lookup'!$J$6:$L$50,3,FALSE())="Monthly",(YEAR(AC3934)-YEAR(AB3934))*12+MONTH(AC3934)-MONTH(AB3934)+1,(AC3934-AB3934+1))</f>
        <v>1</v>
      </c>
      <c r="F3934" s="220" t="n">
        <f aca="false">E3934*SUM(P3934:Q3934)</f>
        <v>20</v>
      </c>
      <c r="G3934" s="196" t="n">
        <v>1248982</v>
      </c>
      <c r="H3934" s="197" t="n">
        <v>37026.4553819444</v>
      </c>
      <c r="I3934" s="0" t="s">
        <v>991</v>
      </c>
      <c r="M3934" s="0" t="s">
        <v>768</v>
      </c>
      <c r="N3934" s="0" t="s">
        <v>870</v>
      </c>
      <c r="O3934" s="0" t="s">
        <v>871</v>
      </c>
      <c r="P3934" s="198" t="n">
        <v>20</v>
      </c>
      <c r="S3934" s="0" t="s">
        <v>771</v>
      </c>
      <c r="T3934" s="0" t="s">
        <v>772</v>
      </c>
      <c r="U3934" s="200" t="n">
        <v>1508</v>
      </c>
      <c r="V3934" s="0" t="s">
        <v>1146</v>
      </c>
      <c r="W3934" s="0" t="s">
        <v>820</v>
      </c>
      <c r="X3934" s="0" t="s">
        <v>775</v>
      </c>
      <c r="Y3934" s="0" t="s">
        <v>776</v>
      </c>
      <c r="Z3934" s="0" t="s">
        <v>777</v>
      </c>
      <c r="AA3934" s="0" t="n">
        <v>2130390</v>
      </c>
    </row>
    <row r="3935" customFormat="false" ht="12.75" hidden="false" customHeight="false" outlineLevel="0" collapsed="false">
      <c r="A3935" s="191" t="str">
        <f aca="false">B3935&amp;" "&amp;C3935&amp;" "&amp;D3935</f>
        <v>US Natural Gas Financial</v>
      </c>
      <c r="B3935" s="191" t="str">
        <f aca="false">IF((LEFT(N3935,2)="US"),"US","")</f>
        <v>US</v>
      </c>
      <c r="C3935" s="191" t="str">
        <f aca="false">M3935</f>
        <v>Natural Gas</v>
      </c>
      <c r="D3935" s="191" t="str">
        <f aca="false">IF(ISNUMBER(FIND("Phy",N3935))=TRUE(),"Physical","Financial")</f>
        <v>Financial</v>
      </c>
      <c r="E3935" s="191" t="n">
        <f aca="false">IF(VLOOKUP(S3935,'DD-Lookup'!$J$6:$L$50,3,FALSE())="Monthly",(YEAR(AC3935)-YEAR(AB3935))*12+MONTH(AC3935)-MONTH(AB3935)+1,(AC3935-AB3935+1))</f>
        <v>30</v>
      </c>
      <c r="F3935" s="220" t="n">
        <f aca="false">E3935*SUM(P3935:Q3935)</f>
        <v>150000</v>
      </c>
      <c r="G3935" s="196" t="n">
        <v>1248983</v>
      </c>
      <c r="H3935" s="197" t="n">
        <v>37026.4554282407</v>
      </c>
      <c r="I3935" s="0" t="s">
        <v>1383</v>
      </c>
      <c r="M3935" s="0" t="s">
        <v>927</v>
      </c>
      <c r="N3935" s="0" t="s">
        <v>1341</v>
      </c>
      <c r="O3935" s="0" t="s">
        <v>1342</v>
      </c>
      <c r="Q3935" s="198" t="n">
        <v>5000</v>
      </c>
      <c r="S3935" s="0" t="s">
        <v>1343</v>
      </c>
      <c r="T3935" s="0" t="s">
        <v>772</v>
      </c>
      <c r="U3935" s="200" t="n">
        <v>4.565</v>
      </c>
      <c r="V3935" s="0" t="s">
        <v>2371</v>
      </c>
      <c r="W3935" s="0" t="s">
        <v>1345</v>
      </c>
      <c r="X3935" s="0" t="s">
        <v>1346</v>
      </c>
      <c r="Y3935" s="0" t="s">
        <v>893</v>
      </c>
      <c r="Z3935" s="0" t="s">
        <v>573</v>
      </c>
      <c r="AA3935" s="0" t="s">
        <v>3542</v>
      </c>
      <c r="AB3935" s="197" t="n">
        <v>37043.875</v>
      </c>
      <c r="AC3935" s="197" t="n">
        <v>37072.875</v>
      </c>
      <c r="AD3935" s="0" t="n">
        <f aca="false">(AC3935-AB3935+1)*SUM(P3935:Q3935)</f>
        <v>150000</v>
      </c>
    </row>
    <row r="3936" customFormat="false" ht="12.75" hidden="false" customHeight="false" outlineLevel="0" collapsed="false">
      <c r="A3936" s="191" t="str">
        <f aca="false">B3936&amp;" "&amp;C3936&amp;" "&amp;D3936</f>
        <v>US Natural Gas Financial</v>
      </c>
      <c r="B3936" s="191" t="str">
        <f aca="false">IF((LEFT(N3936,2)="US"),"US","")</f>
        <v>US</v>
      </c>
      <c r="C3936" s="191" t="str">
        <f aca="false">M3936</f>
        <v>Natural Gas</v>
      </c>
      <c r="D3936" s="191" t="str">
        <f aca="false">IF(ISNUMBER(FIND("Phy",N3936))=TRUE(),"Physical","Financial")</f>
        <v>Financial</v>
      </c>
      <c r="E3936" s="191" t="n">
        <f aca="false">IF(VLOOKUP(S3936,'DD-Lookup'!$J$6:$L$50,3,FALSE())="Monthly",(YEAR(AC3936)-YEAR(AB3936))*12+MONTH(AC3936)-MONTH(AB3936)+1,(AC3936-AB3936+1))</f>
        <v>30</v>
      </c>
      <c r="F3936" s="220" t="n">
        <f aca="false">E3936*SUM(P3936:Q3936)</f>
        <v>3000</v>
      </c>
      <c r="G3936" s="196" t="n">
        <v>1248984</v>
      </c>
      <c r="H3936" s="197" t="n">
        <v>37026.4554861111</v>
      </c>
      <c r="I3936" s="0" t="s">
        <v>1137</v>
      </c>
      <c r="M3936" s="0" t="s">
        <v>927</v>
      </c>
      <c r="N3936" s="0" t="s">
        <v>2058</v>
      </c>
      <c r="O3936" s="0" t="s">
        <v>3543</v>
      </c>
      <c r="Q3936" s="198" t="n">
        <v>100</v>
      </c>
      <c r="S3936" s="0" t="s">
        <v>2060</v>
      </c>
      <c r="T3936" s="0" t="s">
        <v>772</v>
      </c>
      <c r="U3936" s="200" t="n">
        <v>0.1575</v>
      </c>
      <c r="V3936" s="0" t="s">
        <v>2395</v>
      </c>
      <c r="W3936" s="0" t="s">
        <v>2061</v>
      </c>
      <c r="X3936" s="0" t="s">
        <v>2062</v>
      </c>
      <c r="Y3936" s="0" t="s">
        <v>893</v>
      </c>
      <c r="Z3936" s="0" t="s">
        <v>573</v>
      </c>
      <c r="AA3936" s="0" t="s">
        <v>3544</v>
      </c>
      <c r="AB3936" s="197" t="n">
        <v>37043</v>
      </c>
      <c r="AC3936" s="197" t="n">
        <v>37072</v>
      </c>
      <c r="AD3936" s="0" t="n">
        <f aca="false">(AC3936-AB3936+1)*SUM(P3936:Q3936)</f>
        <v>3000</v>
      </c>
    </row>
    <row r="3937" customFormat="false" ht="12.75" hidden="false" customHeight="false" outlineLevel="0" collapsed="false">
      <c r="A3937" s="191" t="str">
        <f aca="false">B3937&amp;" "&amp;C3937&amp;" "&amp;D3937</f>
        <v>US Natural Gas Financial</v>
      </c>
      <c r="B3937" s="191" t="str">
        <f aca="false">IF((LEFT(N3937,2)="US"),"US","")</f>
        <v>US</v>
      </c>
      <c r="C3937" s="191" t="str">
        <f aca="false">M3937</f>
        <v>Natural Gas</v>
      </c>
      <c r="D3937" s="191" t="str">
        <f aca="false">IF(ISNUMBER(FIND("Phy",N3937))=TRUE(),"Physical","Financial")</f>
        <v>Financial</v>
      </c>
      <c r="E3937" s="191" t="n">
        <f aca="false">IF(VLOOKUP(S3937,'DD-Lookup'!$J$6:$L$50,3,FALSE())="Monthly",(YEAR(AC3937)-YEAR(AB3937))*12+MONTH(AC3937)-MONTH(AB3937)+1,(AC3937-AB3937+1))</f>
        <v>30</v>
      </c>
      <c r="F3937" s="220" t="n">
        <f aca="false">E3937*SUM(P3937:Q3937)</f>
        <v>3000</v>
      </c>
      <c r="G3937" s="196" t="n">
        <v>1248986</v>
      </c>
      <c r="H3937" s="197" t="n">
        <v>37026.4555787037</v>
      </c>
      <c r="I3937" s="0" t="s">
        <v>1137</v>
      </c>
      <c r="M3937" s="0" t="s">
        <v>927</v>
      </c>
      <c r="N3937" s="0" t="s">
        <v>2058</v>
      </c>
      <c r="O3937" s="0" t="s">
        <v>3543</v>
      </c>
      <c r="Q3937" s="198" t="n">
        <v>100</v>
      </c>
      <c r="S3937" s="0" t="s">
        <v>2060</v>
      </c>
      <c r="T3937" s="0" t="s">
        <v>772</v>
      </c>
      <c r="U3937" s="200" t="n">
        <v>0.16</v>
      </c>
      <c r="V3937" s="0" t="s">
        <v>2395</v>
      </c>
      <c r="W3937" s="0" t="s">
        <v>2061</v>
      </c>
      <c r="X3937" s="0" t="s">
        <v>2062</v>
      </c>
      <c r="Y3937" s="0" t="s">
        <v>893</v>
      </c>
      <c r="Z3937" s="0" t="s">
        <v>573</v>
      </c>
      <c r="AA3937" s="0" t="s">
        <v>3545</v>
      </c>
      <c r="AB3937" s="197" t="n">
        <v>37043</v>
      </c>
      <c r="AC3937" s="197" t="n">
        <v>37072</v>
      </c>
      <c r="AD3937" s="0" t="n">
        <f aca="false">(AC3937-AB3937+1)*SUM(P3937:Q3937)</f>
        <v>3000</v>
      </c>
    </row>
    <row r="3938" customFormat="false" ht="12.75" hidden="false" customHeight="false" outlineLevel="0" collapsed="false">
      <c r="A3938" s="191" t="str">
        <f aca="false">B3938&amp;" "&amp;C3938&amp;" "&amp;D3938</f>
        <v> Natural Gas Physical</v>
      </c>
      <c r="B3938" s="191" t="str">
        <f aca="false">IF((LEFT(N3938,2)="US"),"US","")</f>
        <v/>
      </c>
      <c r="C3938" s="191" t="str">
        <f aca="false">M3938</f>
        <v>Natural Gas</v>
      </c>
      <c r="D3938" s="191" t="str">
        <f aca="false">IF(ISNUMBER(FIND("Phy",N3938))=TRUE(),"Physical","Financial")</f>
        <v>Physical</v>
      </c>
      <c r="E3938" s="191" t="n">
        <f aca="false">IF(VLOOKUP(S3938,'DD-Lookup'!$J$6:$L$50,3,FALSE())="Monthly",(YEAR(AC3938)-YEAR(AB3938))*12+MONTH(AC3938)-MONTH(AB3938)+1,(AC3938-AB3938+1))</f>
        <v>30</v>
      </c>
      <c r="F3938" s="220" t="n">
        <f aca="false">E3938*SUM(P3938:Q3938)</f>
        <v>750000</v>
      </c>
      <c r="G3938" s="196" t="n">
        <v>1248988</v>
      </c>
      <c r="H3938" s="197" t="n">
        <v>37026.4555902778</v>
      </c>
      <c r="I3938" s="0" t="s">
        <v>1120</v>
      </c>
      <c r="M3938" s="0" t="s">
        <v>927</v>
      </c>
      <c r="N3938" s="0" t="s">
        <v>928</v>
      </c>
      <c r="O3938" s="0" t="s">
        <v>939</v>
      </c>
      <c r="Q3938" s="198" t="n">
        <v>25000</v>
      </c>
      <c r="S3938" s="0" t="s">
        <v>930</v>
      </c>
      <c r="T3938" s="0" t="s">
        <v>931</v>
      </c>
      <c r="U3938" s="200" t="n">
        <v>21.7</v>
      </c>
      <c r="V3938" s="0" t="s">
        <v>2517</v>
      </c>
      <c r="W3938" s="0" t="s">
        <v>933</v>
      </c>
      <c r="X3938" s="0" t="s">
        <v>934</v>
      </c>
      <c r="Y3938" s="0" t="s">
        <v>935</v>
      </c>
      <c r="Z3938" s="0" t="s">
        <v>800</v>
      </c>
      <c r="AA3938" s="0" t="n">
        <v>102971</v>
      </c>
      <c r="AB3938" s="197" t="n">
        <v>37043.875</v>
      </c>
      <c r="AC3938" s="197" t="n">
        <v>37072.875</v>
      </c>
    </row>
    <row r="3939" customFormat="false" ht="12.75" hidden="false" customHeight="false" outlineLevel="0" collapsed="false">
      <c r="A3939" s="191" t="str">
        <f aca="false">B3939&amp;" "&amp;C3939&amp;" "&amp;D3939</f>
        <v>US Natural Gas Financial</v>
      </c>
      <c r="B3939" s="191" t="str">
        <f aca="false">IF((LEFT(N3939,2)="US"),"US","")</f>
        <v>US</v>
      </c>
      <c r="C3939" s="191" t="str">
        <f aca="false">M3939</f>
        <v>Natural Gas</v>
      </c>
      <c r="D3939" s="191" t="str">
        <f aca="false">IF(ISNUMBER(FIND("Phy",N3939))=TRUE(),"Physical","Financial")</f>
        <v>Financial</v>
      </c>
      <c r="E3939" s="191" t="n">
        <f aca="false">IF(VLOOKUP(S3939,'DD-Lookup'!$J$6:$L$50,3,FALSE())="Monthly",(YEAR(AC3939)-YEAR(AB3939))*12+MONTH(AC3939)-MONTH(AB3939)+1,(AC3939-AB3939+1))</f>
        <v>153</v>
      </c>
      <c r="F3939" s="220" t="n">
        <f aca="false">E3939*SUM(P3939:Q3939)</f>
        <v>382500</v>
      </c>
      <c r="G3939" s="196" t="n">
        <v>1248989</v>
      </c>
      <c r="H3939" s="197" t="n">
        <v>37026.4556481482</v>
      </c>
      <c r="I3939" s="0" t="s">
        <v>1257</v>
      </c>
      <c r="M3939" s="0" t="s">
        <v>927</v>
      </c>
      <c r="N3939" s="0" t="s">
        <v>1341</v>
      </c>
      <c r="O3939" s="0" t="s">
        <v>1526</v>
      </c>
      <c r="Q3939" s="198" t="n">
        <v>2500</v>
      </c>
      <c r="S3939" s="0" t="s">
        <v>1343</v>
      </c>
      <c r="T3939" s="0" t="s">
        <v>772</v>
      </c>
      <c r="U3939" s="200" t="n">
        <v>4.67</v>
      </c>
      <c r="V3939" s="0" t="s">
        <v>2293</v>
      </c>
      <c r="W3939" s="0" t="s">
        <v>1345</v>
      </c>
      <c r="X3939" s="0" t="s">
        <v>1346</v>
      </c>
      <c r="Y3939" s="0" t="s">
        <v>893</v>
      </c>
      <c r="Z3939" s="0" t="s">
        <v>573</v>
      </c>
      <c r="AA3939" s="0" t="s">
        <v>3546</v>
      </c>
      <c r="AB3939" s="197" t="n">
        <v>37043</v>
      </c>
      <c r="AC3939" s="197" t="n">
        <v>37195</v>
      </c>
      <c r="AD3939" s="0" t="n">
        <f aca="false">(AC3939-AB3939+1)*SUM(P3939:Q3939)</f>
        <v>382500</v>
      </c>
    </row>
    <row r="3940" customFormat="false" ht="12.75" hidden="false" customHeight="false" outlineLevel="0" collapsed="false">
      <c r="A3940" s="191" t="str">
        <f aca="false">B3940&amp;" "&amp;C3940&amp;" "&amp;D3940</f>
        <v>US Natural Gas Financial</v>
      </c>
      <c r="B3940" s="191" t="str">
        <f aca="false">IF((LEFT(N3940,2)="US"),"US","")</f>
        <v>US</v>
      </c>
      <c r="C3940" s="191" t="str">
        <f aca="false">M3940</f>
        <v>Natural Gas</v>
      </c>
      <c r="D3940" s="191" t="str">
        <f aca="false">IF(ISNUMBER(FIND("Phy",N3940))=TRUE(),"Physical","Financial")</f>
        <v>Financial</v>
      </c>
      <c r="E3940" s="191" t="n">
        <f aca="false">IF(VLOOKUP(S3940,'DD-Lookup'!$J$6:$L$50,3,FALSE())="Monthly",(YEAR(AC3940)-YEAR(AB3940))*12+MONTH(AC3940)-MONTH(AB3940)+1,(AC3940-AB3940+1))</f>
        <v>365</v>
      </c>
      <c r="F3940" s="220" t="n">
        <f aca="false">E3940*SUM(P3940:Q3940)</f>
        <v>912500</v>
      </c>
      <c r="G3940" s="196" t="n">
        <v>1248993</v>
      </c>
      <c r="H3940" s="197" t="n">
        <v>37026.4557175926</v>
      </c>
      <c r="I3940" s="0" t="s">
        <v>1340</v>
      </c>
      <c r="M3940" s="0" t="s">
        <v>927</v>
      </c>
      <c r="N3940" s="0" t="s">
        <v>1341</v>
      </c>
      <c r="O3940" s="0" t="s">
        <v>1514</v>
      </c>
      <c r="Q3940" s="198" t="n">
        <v>2500</v>
      </c>
      <c r="S3940" s="0" t="s">
        <v>1343</v>
      </c>
      <c r="T3940" s="0" t="s">
        <v>772</v>
      </c>
      <c r="U3940" s="200" t="n">
        <v>4.57</v>
      </c>
      <c r="V3940" s="0" t="s">
        <v>2278</v>
      </c>
      <c r="W3940" s="0" t="s">
        <v>1345</v>
      </c>
      <c r="X3940" s="0" t="s">
        <v>1346</v>
      </c>
      <c r="Y3940" s="0" t="s">
        <v>893</v>
      </c>
      <c r="Z3940" s="0" t="s">
        <v>573</v>
      </c>
      <c r="AA3940" s="0" t="s">
        <v>3547</v>
      </c>
      <c r="AB3940" s="197" t="n">
        <v>37257.875</v>
      </c>
      <c r="AC3940" s="197" t="n">
        <v>37621.875</v>
      </c>
      <c r="AD3940" s="0" t="n">
        <f aca="false">(AC3940-AB3940+1)*SUM(P3940:Q3940)</f>
        <v>912500</v>
      </c>
    </row>
    <row r="3941" customFormat="false" ht="12.75" hidden="false" customHeight="false" outlineLevel="0" collapsed="false">
      <c r="A3941" s="191" t="str">
        <f aca="false">B3941&amp;" "&amp;C3941&amp;" "&amp;D3941</f>
        <v>US Natural Gas Financial</v>
      </c>
      <c r="B3941" s="191" t="str">
        <f aca="false">IF((LEFT(N3941,2)="US"),"US","")</f>
        <v>US</v>
      </c>
      <c r="C3941" s="191" t="str">
        <f aca="false">M3941</f>
        <v>Natural Gas</v>
      </c>
      <c r="D3941" s="191" t="str">
        <f aca="false">IF(ISNUMBER(FIND("Phy",N3941))=TRUE(),"Physical","Financial")</f>
        <v>Financial</v>
      </c>
      <c r="E3941" s="191" t="n">
        <f aca="false">IF(VLOOKUP(S3941,'DD-Lookup'!$J$6:$L$50,3,FALSE())="Monthly",(YEAR(AC3941)-YEAR(AB3941))*12+MONTH(AC3941)-MONTH(AB3941)+1,(AC3941-AB3941+1))</f>
        <v>365</v>
      </c>
      <c r="F3941" s="220" t="n">
        <f aca="false">E3941*SUM(P3941:Q3941)</f>
        <v>912500</v>
      </c>
      <c r="G3941" s="196" t="n">
        <v>1248994</v>
      </c>
      <c r="H3941" s="197" t="n">
        <v>37026.4557986111</v>
      </c>
      <c r="I3941" s="0" t="s">
        <v>1228</v>
      </c>
      <c r="M3941" s="0" t="s">
        <v>927</v>
      </c>
      <c r="N3941" s="0" t="s">
        <v>1341</v>
      </c>
      <c r="O3941" s="0" t="s">
        <v>1514</v>
      </c>
      <c r="Q3941" s="198" t="n">
        <v>2500</v>
      </c>
      <c r="S3941" s="0" t="s">
        <v>1343</v>
      </c>
      <c r="T3941" s="0" t="s">
        <v>772</v>
      </c>
      <c r="U3941" s="200" t="n">
        <v>4.57</v>
      </c>
      <c r="V3941" s="0" t="s">
        <v>1610</v>
      </c>
      <c r="W3941" s="0" t="s">
        <v>1345</v>
      </c>
      <c r="X3941" s="0" t="s">
        <v>1346</v>
      </c>
      <c r="Y3941" s="0" t="s">
        <v>893</v>
      </c>
      <c r="Z3941" s="0" t="s">
        <v>573</v>
      </c>
      <c r="AA3941" s="0" t="s">
        <v>3548</v>
      </c>
      <c r="AB3941" s="197" t="n">
        <v>37257.875</v>
      </c>
      <c r="AC3941" s="197" t="n">
        <v>37621.875</v>
      </c>
      <c r="AD3941" s="0" t="n">
        <f aca="false">(AC3941-AB3941+1)*SUM(P3941:Q3941)</f>
        <v>912500</v>
      </c>
    </row>
    <row r="3942" customFormat="false" ht="12.75" hidden="false" customHeight="false" outlineLevel="0" collapsed="false">
      <c r="A3942" s="191" t="str">
        <f aca="false">B3942&amp;" "&amp;C3942&amp;" "&amp;D3942</f>
        <v> Metals Financial</v>
      </c>
      <c r="B3942" s="191" t="str">
        <f aca="false">IF((LEFT(N3942,2)="US"),"US","")</f>
        <v/>
      </c>
      <c r="C3942" s="191" t="str">
        <f aca="false">M3942</f>
        <v>Metals</v>
      </c>
      <c r="D3942" s="191" t="str">
        <f aca="false">IF(ISNUMBER(FIND("Phy",N3942))=TRUE(),"Physical","Financial")</f>
        <v>Financial</v>
      </c>
      <c r="E3942" s="191" t="n">
        <f aca="false">IF(VLOOKUP(S3942,'DD-Lookup'!$J$6:$L$50,3,FALSE())="Monthly",(YEAR(AC3942)-YEAR(AB3942))*12+MONTH(AC3942)-MONTH(AB3942)+1,(AC3942-AB3942+1))</f>
        <v>1</v>
      </c>
      <c r="F3942" s="220" t="n">
        <f aca="false">E3942*SUM(P3942:Q3942)</f>
        <v>1</v>
      </c>
      <c r="G3942" s="196" t="n">
        <v>1248995</v>
      </c>
      <c r="H3942" s="197" t="n">
        <v>37026.4558449074</v>
      </c>
      <c r="I3942" s="0" t="s">
        <v>896</v>
      </c>
      <c r="M3942" s="0" t="s">
        <v>768</v>
      </c>
      <c r="N3942" s="0" t="s">
        <v>769</v>
      </c>
      <c r="O3942" s="0" t="s">
        <v>770</v>
      </c>
      <c r="Q3942" s="198" t="n">
        <v>1</v>
      </c>
      <c r="S3942" s="0" t="s">
        <v>771</v>
      </c>
      <c r="T3942" s="0" t="s">
        <v>772</v>
      </c>
      <c r="U3942" s="200" t="n">
        <v>1670</v>
      </c>
      <c r="V3942" s="0" t="s">
        <v>996</v>
      </c>
      <c r="W3942" s="0" t="s">
        <v>820</v>
      </c>
      <c r="X3942" s="0" t="s">
        <v>775</v>
      </c>
      <c r="Y3942" s="0" t="s">
        <v>776</v>
      </c>
      <c r="Z3942" s="0" t="s">
        <v>777</v>
      </c>
      <c r="AA3942" s="0" t="n">
        <v>2130394</v>
      </c>
    </row>
    <row r="3943" customFormat="false" ht="12.75" hidden="false" customHeight="false" outlineLevel="0" collapsed="false">
      <c r="A3943" s="191" t="str">
        <f aca="false">B3943&amp;" "&amp;C3943&amp;" "&amp;D3943</f>
        <v> Metals Financial</v>
      </c>
      <c r="B3943" s="191" t="str">
        <f aca="false">IF((LEFT(N3943,2)="US"),"US","")</f>
        <v/>
      </c>
      <c r="C3943" s="191" t="str">
        <f aca="false">M3943</f>
        <v>Metals</v>
      </c>
      <c r="D3943" s="191" t="str">
        <f aca="false">IF(ISNUMBER(FIND("Phy",N3943))=TRUE(),"Physical","Financial")</f>
        <v>Financial</v>
      </c>
      <c r="E3943" s="191" t="n">
        <f aca="false">IF(VLOOKUP(S3943,'DD-Lookup'!$J$6:$L$50,3,FALSE())="Monthly",(YEAR(AC3943)-YEAR(AB3943))*12+MONTH(AC3943)-MONTH(AB3943)+1,(AC3943-AB3943+1))</f>
        <v>1</v>
      </c>
      <c r="F3943" s="220" t="n">
        <f aca="false">E3943*SUM(P3943:Q3943)</f>
        <v>19</v>
      </c>
      <c r="G3943" s="196" t="n">
        <v>1248996</v>
      </c>
      <c r="H3943" s="197" t="n">
        <v>37026.4559490741</v>
      </c>
      <c r="I3943" s="0" t="s">
        <v>616</v>
      </c>
      <c r="M3943" s="0" t="s">
        <v>768</v>
      </c>
      <c r="N3943" s="0" t="s">
        <v>769</v>
      </c>
      <c r="O3943" s="0" t="s">
        <v>770</v>
      </c>
      <c r="Q3943" s="198" t="n">
        <v>19</v>
      </c>
      <c r="S3943" s="0" t="s">
        <v>771</v>
      </c>
      <c r="T3943" s="0" t="s">
        <v>772</v>
      </c>
      <c r="U3943" s="200" t="n">
        <v>1670</v>
      </c>
      <c r="V3943" s="0" t="s">
        <v>877</v>
      </c>
      <c r="W3943" s="0" t="s">
        <v>820</v>
      </c>
      <c r="X3943" s="0" t="s">
        <v>775</v>
      </c>
      <c r="Y3943" s="0" t="s">
        <v>776</v>
      </c>
      <c r="Z3943" s="0" t="s">
        <v>777</v>
      </c>
      <c r="AA3943" s="0" t="n">
        <v>2130397</v>
      </c>
    </row>
    <row r="3944" customFormat="false" ht="12.75" hidden="false" customHeight="false" outlineLevel="0" collapsed="false">
      <c r="A3944" s="191" t="str">
        <f aca="false">B3944&amp;" "&amp;C3944&amp;" "&amp;D3944</f>
        <v>US Natural Gas Financial</v>
      </c>
      <c r="B3944" s="191" t="str">
        <f aca="false">IF((LEFT(N3944,2)="US"),"US","")</f>
        <v>US</v>
      </c>
      <c r="C3944" s="191" t="str">
        <f aca="false">M3944</f>
        <v>Natural Gas</v>
      </c>
      <c r="D3944" s="191" t="str">
        <f aca="false">IF(ISNUMBER(FIND("Phy",N3944))=TRUE(),"Physical","Financial")</f>
        <v>Financial</v>
      </c>
      <c r="E3944" s="191" t="n">
        <f aca="false">IF(VLOOKUP(S3944,'DD-Lookup'!$J$6:$L$50,3,FALSE())="Monthly",(YEAR(AC3944)-YEAR(AB3944))*12+MONTH(AC3944)-MONTH(AB3944)+1,(AC3944-AB3944+1))</f>
        <v>16</v>
      </c>
      <c r="F3944" s="220" t="n">
        <f aca="false">E3944*SUM(P3944:Q3944)</f>
        <v>240000</v>
      </c>
      <c r="G3944" s="196" t="n">
        <v>1248997</v>
      </c>
      <c r="H3944" s="197" t="n">
        <v>37026.4560069444</v>
      </c>
      <c r="I3944" s="0" t="s">
        <v>2121</v>
      </c>
      <c r="M3944" s="0" t="s">
        <v>927</v>
      </c>
      <c r="N3944" s="0" t="s">
        <v>1341</v>
      </c>
      <c r="O3944" s="0" t="s">
        <v>1518</v>
      </c>
      <c r="P3944" s="198" t="n">
        <v>15000</v>
      </c>
      <c r="S3944" s="0" t="s">
        <v>1343</v>
      </c>
      <c r="T3944" s="0" t="s">
        <v>772</v>
      </c>
      <c r="U3944" s="200" t="n">
        <v>4.505</v>
      </c>
      <c r="V3944" s="0" t="s">
        <v>2122</v>
      </c>
      <c r="W3944" s="0" t="s">
        <v>1520</v>
      </c>
      <c r="X3944" s="0" t="s">
        <v>1521</v>
      </c>
      <c r="Y3944" s="0" t="s">
        <v>893</v>
      </c>
      <c r="Z3944" s="0" t="s">
        <v>573</v>
      </c>
      <c r="AA3944" s="0" t="s">
        <v>3549</v>
      </c>
      <c r="AB3944" s="197" t="n">
        <v>37027.875</v>
      </c>
      <c r="AC3944" s="197" t="n">
        <v>37042.875</v>
      </c>
      <c r="AD3944" s="0" t="n">
        <f aca="false">(AC3944-AB3944+1)*SUM(P3944:Q3944)</f>
        <v>240000</v>
      </c>
    </row>
    <row r="3945" customFormat="false" ht="12.75" hidden="false" customHeight="false" outlineLevel="0" collapsed="false">
      <c r="A3945" s="191" t="str">
        <f aca="false">B3945&amp;" "&amp;C3945&amp;" "&amp;D3945</f>
        <v> Natural Gas Physical</v>
      </c>
      <c r="B3945" s="191" t="str">
        <f aca="false">IF((LEFT(N3945,2)="US"),"US","")</f>
        <v/>
      </c>
      <c r="C3945" s="191" t="str">
        <f aca="false">M3945</f>
        <v>Natural Gas</v>
      </c>
      <c r="D3945" s="191" t="str">
        <f aca="false">IF(ISNUMBER(FIND("Phy",N3945))=TRUE(),"Physical","Financial")</f>
        <v>Physical</v>
      </c>
      <c r="E3945" s="191" t="n">
        <f aca="false">IF(VLOOKUP(S3945,'DD-Lookup'!$J$6:$L$50,3,FALSE())="Monthly",(YEAR(AC3945)-YEAR(AB3945))*12+MONTH(AC3945)-MONTH(AB3945)+1,(AC3945-AB3945+1))</f>
        <v>30</v>
      </c>
      <c r="F3945" s="220" t="n">
        <f aca="false">E3945*SUM(P3945:Q3945)</f>
        <v>60000</v>
      </c>
      <c r="G3945" s="196" t="n">
        <v>1248998</v>
      </c>
      <c r="H3945" s="197" t="n">
        <v>37026.4561689815</v>
      </c>
      <c r="I3945" s="0" t="s">
        <v>3550</v>
      </c>
      <c r="M3945" s="0" t="s">
        <v>927</v>
      </c>
      <c r="N3945" s="0" t="s">
        <v>1719</v>
      </c>
      <c r="O3945" s="0" t="s">
        <v>2554</v>
      </c>
      <c r="P3945" s="198" t="n">
        <v>2000</v>
      </c>
      <c r="S3945" s="0" t="s">
        <v>327</v>
      </c>
      <c r="T3945" s="0" t="s">
        <v>1721</v>
      </c>
      <c r="U3945" s="200" t="n">
        <v>6.215</v>
      </c>
      <c r="V3945" s="0" t="s">
        <v>3551</v>
      </c>
      <c r="W3945" s="0" t="s">
        <v>2317</v>
      </c>
      <c r="X3945" s="0" t="s">
        <v>1724</v>
      </c>
      <c r="Y3945" s="0" t="s">
        <v>1376</v>
      </c>
      <c r="Z3945" s="0" t="s">
        <v>646</v>
      </c>
      <c r="AA3945" s="0" t="n">
        <v>790735</v>
      </c>
      <c r="AB3945" s="197" t="n">
        <v>37043.875</v>
      </c>
      <c r="AC3945" s="197" t="n">
        <v>37072.875</v>
      </c>
    </row>
    <row r="3946" customFormat="false" ht="12.75" hidden="false" customHeight="false" outlineLevel="0" collapsed="false">
      <c r="A3946" s="191" t="str">
        <f aca="false">B3946&amp;" "&amp;C3946&amp;" "&amp;D3946</f>
        <v>US Oil Products Financial</v>
      </c>
      <c r="B3946" s="191" t="str">
        <f aca="false">IF((LEFT(N3946,2)="US"),"US","")</f>
        <v>US</v>
      </c>
      <c r="C3946" s="191" t="str">
        <f aca="false">M3946</f>
        <v>Oil Products</v>
      </c>
      <c r="D3946" s="191" t="str">
        <f aca="false">IF(ISNUMBER(FIND("Phy",N3946))=TRUE(),"Physical","Financial")</f>
        <v>Financial</v>
      </c>
      <c r="E3946" s="191" t="n">
        <f aca="false">IF(VLOOKUP(S3946,'DD-Lookup'!$J$6:$L$50,3,FALSE())="Monthly",(YEAR(AC3946)-YEAR(AB3946))*12+MONTH(AC3946)-MONTH(AB3946)+1,(AC3946-AB3946+1))</f>
        <v>1</v>
      </c>
      <c r="F3946" s="220" t="n">
        <f aca="false">E3946*SUM(P3946:Q3946)</f>
        <v>15000</v>
      </c>
      <c r="G3946" s="196" t="n">
        <v>1248999</v>
      </c>
      <c r="H3946" s="197" t="n">
        <v>37026.4562268519</v>
      </c>
      <c r="I3946" s="0" t="s">
        <v>1137</v>
      </c>
      <c r="M3946" s="0" t="s">
        <v>886</v>
      </c>
      <c r="N3946" s="0" t="s">
        <v>2690</v>
      </c>
      <c r="O3946" s="0" t="s">
        <v>2691</v>
      </c>
      <c r="P3946" s="198" t="n">
        <v>15000</v>
      </c>
      <c r="S3946" s="0" t="s">
        <v>2603</v>
      </c>
      <c r="T3946" s="0" t="s">
        <v>772</v>
      </c>
      <c r="U3946" s="200" t="n">
        <v>99.5</v>
      </c>
      <c r="V3946" s="0" t="s">
        <v>2367</v>
      </c>
      <c r="W3946" s="0" t="s">
        <v>2692</v>
      </c>
      <c r="X3946" s="0" t="s">
        <v>2693</v>
      </c>
      <c r="Y3946" s="0" t="s">
        <v>893</v>
      </c>
      <c r="Z3946" s="0" t="s">
        <v>573</v>
      </c>
      <c r="AA3946" s="0" t="s">
        <v>3552</v>
      </c>
      <c r="AB3946" s="197" t="n">
        <v>37043.875</v>
      </c>
      <c r="AC3946" s="197" t="n">
        <v>37072.875</v>
      </c>
      <c r="AE3946" s="121" t="n">
        <f aca="false">IF(S3946="Gallon",F3946/42,F3946)</f>
        <v>357.142857142857</v>
      </c>
    </row>
    <row r="3947" customFormat="false" ht="12.75" hidden="false" customHeight="false" outlineLevel="0" collapsed="false">
      <c r="A3947" s="191" t="str">
        <f aca="false">B3947&amp;" "&amp;C3947&amp;" "&amp;D3947</f>
        <v>US Natural Gas Financial</v>
      </c>
      <c r="B3947" s="191" t="str">
        <f aca="false">IF((LEFT(N3947,2)="US"),"US","")</f>
        <v>US</v>
      </c>
      <c r="C3947" s="191" t="str">
        <f aca="false">M3947</f>
        <v>Natural Gas</v>
      </c>
      <c r="D3947" s="191" t="str">
        <f aca="false">IF(ISNUMBER(FIND("Phy",N3947))=TRUE(),"Physical","Financial")</f>
        <v>Financial</v>
      </c>
      <c r="E3947" s="191" t="n">
        <f aca="false">IF(VLOOKUP(S3947,'DD-Lookup'!$J$6:$L$50,3,FALSE())="Monthly",(YEAR(AC3947)-YEAR(AB3947))*12+MONTH(AC3947)-MONTH(AB3947)+1,(AC3947-AB3947+1))</f>
        <v>30</v>
      </c>
      <c r="F3947" s="220" t="n">
        <f aca="false">E3947*SUM(P3947:Q3947)</f>
        <v>3000</v>
      </c>
      <c r="G3947" s="196" t="n">
        <v>1249002</v>
      </c>
      <c r="H3947" s="197" t="n">
        <v>37026.4566203704</v>
      </c>
      <c r="I3947" s="0" t="s">
        <v>1137</v>
      </c>
      <c r="M3947" s="0" t="s">
        <v>927</v>
      </c>
      <c r="N3947" s="0" t="s">
        <v>2058</v>
      </c>
      <c r="O3947" s="0" t="s">
        <v>3543</v>
      </c>
      <c r="Q3947" s="198" t="n">
        <v>100</v>
      </c>
      <c r="S3947" s="0" t="s">
        <v>2060</v>
      </c>
      <c r="T3947" s="0" t="s">
        <v>772</v>
      </c>
      <c r="U3947" s="200" t="n">
        <v>0.1575</v>
      </c>
      <c r="V3947" s="0" t="s">
        <v>2395</v>
      </c>
      <c r="W3947" s="0" t="s">
        <v>2061</v>
      </c>
      <c r="X3947" s="0" t="s">
        <v>2062</v>
      </c>
      <c r="Y3947" s="0" t="s">
        <v>893</v>
      </c>
      <c r="Z3947" s="0" t="s">
        <v>573</v>
      </c>
      <c r="AA3947" s="0" t="s">
        <v>3553</v>
      </c>
      <c r="AB3947" s="197" t="n">
        <v>37043</v>
      </c>
      <c r="AC3947" s="197" t="n">
        <v>37072</v>
      </c>
      <c r="AD3947" s="0" t="n">
        <f aca="false">(AC3947-AB3947+1)*SUM(P3947:Q3947)</f>
        <v>3000</v>
      </c>
    </row>
    <row r="3948" customFormat="false" ht="12.75" hidden="false" customHeight="false" outlineLevel="0" collapsed="false">
      <c r="A3948" s="191" t="str">
        <f aca="false">B3948&amp;" "&amp;C3948&amp;" "&amp;D3948</f>
        <v> Metals Financial</v>
      </c>
      <c r="B3948" s="191" t="str">
        <f aca="false">IF((LEFT(N3948,2)="US"),"US","")</f>
        <v/>
      </c>
      <c r="C3948" s="191" t="str">
        <f aca="false">M3948</f>
        <v>Metals</v>
      </c>
      <c r="D3948" s="191" t="str">
        <f aca="false">IF(ISNUMBER(FIND("Phy",N3948))=TRUE(),"Physical","Financial")</f>
        <v>Financial</v>
      </c>
      <c r="E3948" s="191" t="n">
        <f aca="false">IF(VLOOKUP(S3948,'DD-Lookup'!$J$6:$L$50,3,FALSE())="Monthly",(YEAR(AC3948)-YEAR(AB3948))*12+MONTH(AC3948)-MONTH(AB3948)+1,(AC3948-AB3948+1))</f>
        <v>1</v>
      </c>
      <c r="F3948" s="220" t="n">
        <f aca="false">E3948*SUM(P3948:Q3948)</f>
        <v>2</v>
      </c>
      <c r="G3948" s="196" t="n">
        <v>1249003</v>
      </c>
      <c r="H3948" s="197" t="n">
        <v>37026.4566203704</v>
      </c>
      <c r="I3948" s="0" t="s">
        <v>896</v>
      </c>
      <c r="M3948" s="0" t="s">
        <v>768</v>
      </c>
      <c r="N3948" s="0" t="s">
        <v>769</v>
      </c>
      <c r="O3948" s="0" t="s">
        <v>770</v>
      </c>
      <c r="Q3948" s="198" t="n">
        <v>2</v>
      </c>
      <c r="S3948" s="0" t="s">
        <v>771</v>
      </c>
      <c r="T3948" s="0" t="s">
        <v>772</v>
      </c>
      <c r="U3948" s="200" t="n">
        <v>1671</v>
      </c>
      <c r="V3948" s="0" t="s">
        <v>996</v>
      </c>
      <c r="W3948" s="0" t="s">
        <v>820</v>
      </c>
      <c r="X3948" s="0" t="s">
        <v>775</v>
      </c>
      <c r="Y3948" s="0" t="s">
        <v>776</v>
      </c>
      <c r="Z3948" s="0" t="s">
        <v>777</v>
      </c>
      <c r="AA3948" s="0" t="n">
        <v>2130399</v>
      </c>
    </row>
    <row r="3949" customFormat="false" ht="12.75" hidden="false" customHeight="false" outlineLevel="0" collapsed="false">
      <c r="A3949" s="191" t="str">
        <f aca="false">B3949&amp;" "&amp;C3949&amp;" "&amp;D3949</f>
        <v> Natural Gas Physical</v>
      </c>
      <c r="B3949" s="191" t="str">
        <f aca="false">IF((LEFT(N3949,2)="US"),"US","")</f>
        <v/>
      </c>
      <c r="C3949" s="191" t="str">
        <f aca="false">M3949</f>
        <v>Natural Gas</v>
      </c>
      <c r="D3949" s="191" t="str">
        <f aca="false">IF(ISNUMBER(FIND("Phy",N3949))=TRUE(),"Physical","Financial")</f>
        <v>Physical</v>
      </c>
      <c r="E3949" s="191" t="n">
        <f aca="false">IF(VLOOKUP(S3949,'DD-Lookup'!$J$6:$L$50,3,FALSE())="Monthly",(YEAR(AC3949)-YEAR(AB3949))*12+MONTH(AC3949)-MONTH(AB3949)+1,(AC3949-AB3949+1))</f>
        <v>1</v>
      </c>
      <c r="F3949" s="220" t="n">
        <f aca="false">E3949*SUM(P3949:Q3949)</f>
        <v>10000</v>
      </c>
      <c r="G3949" s="196" t="n">
        <v>1249005</v>
      </c>
      <c r="H3949" s="197" t="n">
        <v>37026.4566782407</v>
      </c>
      <c r="I3949" s="0" t="s">
        <v>2238</v>
      </c>
      <c r="M3949" s="0" t="s">
        <v>927</v>
      </c>
      <c r="N3949" s="0" t="s">
        <v>1719</v>
      </c>
      <c r="O3949" s="0" t="s">
        <v>1720</v>
      </c>
      <c r="P3949" s="198" t="n">
        <v>10000</v>
      </c>
      <c r="S3949" s="0" t="s">
        <v>327</v>
      </c>
      <c r="T3949" s="0" t="s">
        <v>1721</v>
      </c>
      <c r="U3949" s="200" t="n">
        <v>6.07</v>
      </c>
      <c r="V3949" s="0" t="s">
        <v>3554</v>
      </c>
      <c r="W3949" s="0" t="s">
        <v>1723</v>
      </c>
      <c r="X3949" s="0" t="s">
        <v>1724</v>
      </c>
      <c r="Y3949" s="0" t="s">
        <v>1376</v>
      </c>
      <c r="Z3949" s="0" t="s">
        <v>646</v>
      </c>
      <c r="AA3949" s="0" t="n">
        <v>790736</v>
      </c>
      <c r="AB3949" s="197" t="n">
        <v>37026.875</v>
      </c>
      <c r="AC3949" s="197" t="n">
        <v>37026.875</v>
      </c>
    </row>
    <row r="3950" customFormat="false" ht="12.75" hidden="false" customHeight="false" outlineLevel="0" collapsed="false">
      <c r="A3950" s="191" t="str">
        <f aca="false">B3950&amp;" "&amp;C3950&amp;" "&amp;D3950</f>
        <v>US Power Physical</v>
      </c>
      <c r="B3950" s="191" t="str">
        <f aca="false">IF((LEFT(N3950,2)="US"),"US","")</f>
        <v>US</v>
      </c>
      <c r="C3950" s="191" t="str">
        <f aca="false">M3950</f>
        <v>Power</v>
      </c>
      <c r="D3950" s="191" t="str">
        <f aca="false">IF(ISNUMBER(FIND("Phy",N3950))=TRUE(),"Physical","Financial")</f>
        <v>Physical</v>
      </c>
      <c r="E3950" s="191" t="n">
        <f aca="false">IF(VLOOKUP(S3950,'DD-Lookup'!$J$6:$L$50,3,FALSE())="Monthly",(YEAR(AC3950)-YEAR(AB3950))*12+MONTH(AC3950)-MONTH(AB3950)+1,(AC3950-AB3950+1))</f>
        <v>92</v>
      </c>
      <c r="F3950" s="220" t="n">
        <f aca="false">E3950*SUM(P3950:Q3950)</f>
        <v>4600</v>
      </c>
      <c r="G3950" s="196" t="n">
        <v>1249006</v>
      </c>
      <c r="H3950" s="197" t="n">
        <v>37026.4567708333</v>
      </c>
      <c r="I3950" s="0" t="s">
        <v>1262</v>
      </c>
      <c r="M3950" s="0" t="s">
        <v>72</v>
      </c>
      <c r="N3950" s="0" t="s">
        <v>1190</v>
      </c>
      <c r="O3950" s="0" t="s">
        <v>3555</v>
      </c>
      <c r="Q3950" s="198" t="n">
        <v>50</v>
      </c>
      <c r="S3950" s="0" t="s">
        <v>781</v>
      </c>
      <c r="T3950" s="0" t="s">
        <v>772</v>
      </c>
      <c r="U3950" s="200" t="n">
        <v>35.75</v>
      </c>
      <c r="V3950" s="0" t="s">
        <v>2546</v>
      </c>
      <c r="W3950" s="0" t="s">
        <v>1337</v>
      </c>
      <c r="X3950" s="0" t="s">
        <v>1447</v>
      </c>
      <c r="Y3950" s="0" t="s">
        <v>1167</v>
      </c>
      <c r="Z3950" s="0" t="s">
        <v>628</v>
      </c>
      <c r="AA3950" s="0" t="n">
        <v>611459.1</v>
      </c>
      <c r="AB3950" s="197" t="n">
        <v>37530.875</v>
      </c>
      <c r="AC3950" s="197" t="n">
        <v>37621.875</v>
      </c>
    </row>
    <row r="3951" customFormat="false" ht="12.75" hidden="false" customHeight="false" outlineLevel="0" collapsed="false">
      <c r="A3951" s="191" t="str">
        <f aca="false">B3951&amp;" "&amp;C3951&amp;" "&amp;D3951</f>
        <v> Metals Financial</v>
      </c>
      <c r="B3951" s="191" t="str">
        <f aca="false">IF((LEFT(N3951,2)="US"),"US","")</f>
        <v/>
      </c>
      <c r="C3951" s="191" t="str">
        <f aca="false">M3951</f>
        <v>Metals</v>
      </c>
      <c r="D3951" s="191" t="str">
        <f aca="false">IF(ISNUMBER(FIND("Phy",N3951))=TRUE(),"Physical","Financial")</f>
        <v>Financial</v>
      </c>
      <c r="E3951" s="191" t="n">
        <f aca="false">IF(VLOOKUP(S3951,'DD-Lookup'!$J$6:$L$50,3,FALSE())="Monthly",(YEAR(AC3951)-YEAR(AB3951))*12+MONTH(AC3951)-MONTH(AB3951)+1,(AC3951-AB3951+1))</f>
        <v>1</v>
      </c>
      <c r="F3951" s="220" t="n">
        <f aca="false">E3951*SUM(P3951:Q3951)</f>
        <v>2</v>
      </c>
      <c r="G3951" s="196" t="n">
        <v>1249007</v>
      </c>
      <c r="H3951" s="197" t="n">
        <v>37026.4573842593</v>
      </c>
      <c r="I3951" s="0" t="s">
        <v>896</v>
      </c>
      <c r="M3951" s="0" t="s">
        <v>768</v>
      </c>
      <c r="N3951" s="0" t="s">
        <v>870</v>
      </c>
      <c r="O3951" s="0" t="s">
        <v>871</v>
      </c>
      <c r="Q3951" s="198" t="n">
        <v>2</v>
      </c>
      <c r="S3951" s="0" t="s">
        <v>771</v>
      </c>
      <c r="T3951" s="0" t="s">
        <v>772</v>
      </c>
      <c r="U3951" s="200" t="n">
        <v>1510</v>
      </c>
      <c r="V3951" s="0" t="s">
        <v>996</v>
      </c>
      <c r="W3951" s="0" t="s">
        <v>820</v>
      </c>
      <c r="X3951" s="0" t="s">
        <v>775</v>
      </c>
      <c r="Y3951" s="0" t="s">
        <v>776</v>
      </c>
      <c r="Z3951" s="0" t="s">
        <v>777</v>
      </c>
      <c r="AA3951" s="0" t="n">
        <v>2130402</v>
      </c>
    </row>
    <row r="3952" customFormat="false" ht="12.75" hidden="false" customHeight="false" outlineLevel="0" collapsed="false">
      <c r="A3952" s="191" t="str">
        <f aca="false">B3952&amp;" "&amp;C3952&amp;" "&amp;D3952</f>
        <v>US Natural Gas Financial</v>
      </c>
      <c r="B3952" s="191" t="str">
        <f aca="false">IF((LEFT(N3952,2)="US"),"US","")</f>
        <v>US</v>
      </c>
      <c r="C3952" s="191" t="str">
        <f aca="false">M3952</f>
        <v>Natural Gas</v>
      </c>
      <c r="D3952" s="191" t="str">
        <f aca="false">IF(ISNUMBER(FIND("Phy",N3952))=TRUE(),"Physical","Financial")</f>
        <v>Financial</v>
      </c>
      <c r="E3952" s="191" t="n">
        <f aca="false">IF(VLOOKUP(S3952,'DD-Lookup'!$J$6:$L$50,3,FALSE())="Monthly",(YEAR(AC3952)-YEAR(AB3952))*12+MONTH(AC3952)-MONTH(AB3952)+1,(AC3952-AB3952+1))</f>
        <v>30</v>
      </c>
      <c r="F3952" s="220" t="n">
        <f aca="false">E3952*SUM(P3952:Q3952)</f>
        <v>150000</v>
      </c>
      <c r="G3952" s="196" t="n">
        <v>1249008</v>
      </c>
      <c r="H3952" s="197" t="n">
        <v>37026.4575</v>
      </c>
      <c r="I3952" s="0" t="s">
        <v>1482</v>
      </c>
      <c r="M3952" s="0" t="s">
        <v>927</v>
      </c>
      <c r="N3952" s="0" t="s">
        <v>1399</v>
      </c>
      <c r="O3952" s="0" t="s">
        <v>2808</v>
      </c>
      <c r="P3952" s="198" t="n">
        <v>5000</v>
      </c>
      <c r="S3952" s="0" t="s">
        <v>1343</v>
      </c>
      <c r="T3952" s="0" t="s">
        <v>772</v>
      </c>
      <c r="U3952" s="200" t="n">
        <v>-0.74</v>
      </c>
      <c r="V3952" s="0" t="s">
        <v>1874</v>
      </c>
      <c r="W3952" s="0" t="s">
        <v>2187</v>
      </c>
      <c r="X3952" s="0" t="s">
        <v>2188</v>
      </c>
      <c r="Y3952" s="0" t="s">
        <v>893</v>
      </c>
      <c r="Z3952" s="0" t="s">
        <v>573</v>
      </c>
      <c r="AA3952" s="0" t="s">
        <v>3556</v>
      </c>
      <c r="AB3952" s="197" t="n">
        <v>37135.875</v>
      </c>
      <c r="AC3952" s="197" t="n">
        <v>37164.875</v>
      </c>
      <c r="AD3952" s="0" t="n">
        <f aca="false">(AC3952-AB3952+1)*SUM(P3952:Q3952)</f>
        <v>150000</v>
      </c>
    </row>
    <row r="3953" customFormat="false" ht="12.75" hidden="false" customHeight="false" outlineLevel="0" collapsed="false">
      <c r="A3953" s="191" t="str">
        <f aca="false">B3953&amp;" "&amp;C3953&amp;" "&amp;D3953</f>
        <v>US Power Physical</v>
      </c>
      <c r="B3953" s="191" t="str">
        <f aca="false">IF((LEFT(N3953,2)="US"),"US","")</f>
        <v>US</v>
      </c>
      <c r="C3953" s="191" t="str">
        <f aca="false">M3953</f>
        <v>Power</v>
      </c>
      <c r="D3953" s="191" t="str">
        <f aca="false">IF(ISNUMBER(FIND("Phy",N3953))=TRUE(),"Physical","Financial")</f>
        <v>Physical</v>
      </c>
      <c r="E3953" s="191" t="n">
        <f aca="false">IF(VLOOKUP(S3953,'DD-Lookup'!$J$6:$L$50,3,FALSE())="Monthly",(YEAR(AC3953)-YEAR(AB3953))*12+MONTH(AC3953)-MONTH(AB3953)+1,(AC3953-AB3953+1))</f>
        <v>30</v>
      </c>
      <c r="F3953" s="220" t="n">
        <f aca="false">E3953*SUM(P3953:Q3953)</f>
        <v>1500</v>
      </c>
      <c r="G3953" s="196" t="n">
        <v>1249009</v>
      </c>
      <c r="H3953" s="197" t="n">
        <v>37026.4575810185</v>
      </c>
      <c r="I3953" s="0" t="s">
        <v>1180</v>
      </c>
      <c r="M3953" s="0" t="s">
        <v>72</v>
      </c>
      <c r="N3953" s="0" t="s">
        <v>1190</v>
      </c>
      <c r="O3953" s="0" t="s">
        <v>1255</v>
      </c>
      <c r="P3953" s="198" t="n">
        <v>50</v>
      </c>
      <c r="S3953" s="0" t="s">
        <v>781</v>
      </c>
      <c r="T3953" s="0" t="s">
        <v>772</v>
      </c>
      <c r="U3953" s="200" t="n">
        <v>40</v>
      </c>
      <c r="V3953" s="0" t="s">
        <v>2288</v>
      </c>
      <c r="W3953" s="0" t="s">
        <v>1237</v>
      </c>
      <c r="X3953" s="0" t="s">
        <v>1203</v>
      </c>
      <c r="Y3953" s="0" t="s">
        <v>1167</v>
      </c>
      <c r="Z3953" s="0" t="s">
        <v>628</v>
      </c>
      <c r="AA3953" s="0" t="n">
        <v>611461.1</v>
      </c>
      <c r="AB3953" s="197" t="n">
        <v>37135.7159722222</v>
      </c>
      <c r="AC3953" s="197" t="n">
        <v>37164.7159722222</v>
      </c>
    </row>
    <row r="3954" customFormat="false" ht="12.75" hidden="false" customHeight="false" outlineLevel="0" collapsed="false">
      <c r="A3954" s="191" t="str">
        <f aca="false">B3954&amp;" "&amp;C3954&amp;" "&amp;D3954</f>
        <v>US Power Physical</v>
      </c>
      <c r="B3954" s="191" t="str">
        <f aca="false">IF((LEFT(N3954,2)="US"),"US","")</f>
        <v>US</v>
      </c>
      <c r="C3954" s="191" t="str">
        <f aca="false">M3954</f>
        <v>Power</v>
      </c>
      <c r="D3954" s="191" t="str">
        <f aca="false">IF(ISNUMBER(FIND("Phy",N3954))=TRUE(),"Physical","Financial")</f>
        <v>Physical</v>
      </c>
      <c r="E3954" s="191" t="n">
        <f aca="false">IF(VLOOKUP(S3954,'DD-Lookup'!$J$6:$L$50,3,FALSE())="Monthly",(YEAR(AC3954)-YEAR(AB3954))*12+MONTH(AC3954)-MONTH(AB3954)+1,(AC3954-AB3954+1))</f>
        <v>62</v>
      </c>
      <c r="F3954" s="220" t="n">
        <f aca="false">E3954*SUM(P3954:Q3954)</f>
        <v>3100</v>
      </c>
      <c r="G3954" s="196" t="n">
        <v>1249010</v>
      </c>
      <c r="H3954" s="197" t="n">
        <v>37026.4576736111</v>
      </c>
      <c r="I3954" s="0" t="s">
        <v>1362</v>
      </c>
      <c r="M3954" s="0" t="s">
        <v>72</v>
      </c>
      <c r="N3954" s="0" t="s">
        <v>1312</v>
      </c>
      <c r="O3954" s="0" t="s">
        <v>2852</v>
      </c>
      <c r="P3954" s="198" t="n">
        <v>50</v>
      </c>
      <c r="S3954" s="0" t="s">
        <v>781</v>
      </c>
      <c r="T3954" s="0" t="s">
        <v>772</v>
      </c>
      <c r="U3954" s="200" t="n">
        <v>72</v>
      </c>
      <c r="V3954" s="0" t="s">
        <v>3351</v>
      </c>
      <c r="W3954" s="0" t="s">
        <v>1464</v>
      </c>
      <c r="X3954" s="0" t="s">
        <v>1465</v>
      </c>
      <c r="Y3954" s="0" t="s">
        <v>1167</v>
      </c>
      <c r="Z3954" s="0" t="s">
        <v>628</v>
      </c>
      <c r="AA3954" s="0" t="n">
        <v>611462.1</v>
      </c>
      <c r="AB3954" s="197" t="n">
        <v>37073</v>
      </c>
      <c r="AC3954" s="197" t="n">
        <v>37134</v>
      </c>
    </row>
    <row r="3955" customFormat="false" ht="12.75" hidden="false" customHeight="false" outlineLevel="0" collapsed="false">
      <c r="A3955" s="191" t="str">
        <f aca="false">B3955&amp;" "&amp;C3955&amp;" "&amp;D3955</f>
        <v>US Power Physical</v>
      </c>
      <c r="B3955" s="191" t="str">
        <f aca="false">IF((LEFT(N3955,2)="US"),"US","")</f>
        <v>US</v>
      </c>
      <c r="C3955" s="191" t="str">
        <f aca="false">M3955</f>
        <v>Power</v>
      </c>
      <c r="D3955" s="191" t="str">
        <f aca="false">IF(ISNUMBER(FIND("Phy",N3955))=TRUE(),"Physical","Financial")</f>
        <v>Physical</v>
      </c>
      <c r="E3955" s="191" t="n">
        <f aca="false">IF(VLOOKUP(S3955,'DD-Lookup'!$J$6:$L$50,3,FALSE())="Monthly",(YEAR(AC3955)-YEAR(AB3955))*12+MONTH(AC3955)-MONTH(AB3955)+1,(AC3955-AB3955+1))</f>
        <v>15</v>
      </c>
      <c r="F3955" s="220" t="n">
        <f aca="false">E3955*SUM(P3955:Q3955)</f>
        <v>375</v>
      </c>
      <c r="G3955" s="196" t="n">
        <v>1249013</v>
      </c>
      <c r="H3955" s="197" t="n">
        <v>37026.4578009259</v>
      </c>
      <c r="I3955" s="0" t="s">
        <v>1180</v>
      </c>
      <c r="M3955" s="0" t="s">
        <v>72</v>
      </c>
      <c r="N3955" s="0" t="s">
        <v>1746</v>
      </c>
      <c r="O3955" s="0" t="s">
        <v>3171</v>
      </c>
      <c r="Q3955" s="198" t="n">
        <v>25</v>
      </c>
      <c r="S3955" s="0" t="s">
        <v>781</v>
      </c>
      <c r="T3955" s="0" t="s">
        <v>772</v>
      </c>
      <c r="U3955" s="200" t="n">
        <v>210</v>
      </c>
      <c r="V3955" s="0" t="s">
        <v>1758</v>
      </c>
      <c r="W3955" s="0" t="s">
        <v>1768</v>
      </c>
      <c r="X3955" s="0" t="s">
        <v>1750</v>
      </c>
      <c r="Y3955" s="0" t="s">
        <v>1167</v>
      </c>
      <c r="Z3955" s="0" t="s">
        <v>628</v>
      </c>
      <c r="AA3955" s="0" t="n">
        <v>611464.1</v>
      </c>
      <c r="AB3955" s="197" t="n">
        <v>37028.875</v>
      </c>
      <c r="AC3955" s="197" t="n">
        <v>37042.875</v>
      </c>
    </row>
    <row r="3956" customFormat="false" ht="12.75" hidden="false" customHeight="false" outlineLevel="0" collapsed="false">
      <c r="A3956" s="191" t="str">
        <f aca="false">B3956&amp;" "&amp;C3956&amp;" "&amp;D3956</f>
        <v> Metals Financial</v>
      </c>
      <c r="B3956" s="191" t="str">
        <f aca="false">IF((LEFT(N3956,2)="US"),"US","")</f>
        <v/>
      </c>
      <c r="C3956" s="191" t="str">
        <f aca="false">M3956</f>
        <v>Metals</v>
      </c>
      <c r="D3956" s="191" t="str">
        <f aca="false">IF(ISNUMBER(FIND("Phy",N3956))=TRUE(),"Physical","Financial")</f>
        <v>Financial</v>
      </c>
      <c r="E3956" s="191" t="n">
        <f aca="false">IF(VLOOKUP(S3956,'DD-Lookup'!$J$6:$L$50,3,FALSE())="Monthly",(YEAR(AC3956)-YEAR(AB3956))*12+MONTH(AC3956)-MONTH(AB3956)+1,(AC3956-AB3956+1))</f>
        <v>1</v>
      </c>
      <c r="F3956" s="220" t="n">
        <f aca="false">E3956*SUM(P3956:Q3956)</f>
        <v>10</v>
      </c>
      <c r="G3956" s="196" t="n">
        <v>1249014</v>
      </c>
      <c r="H3956" s="197" t="n">
        <v>37026.4579513889</v>
      </c>
      <c r="I3956" s="0" t="s">
        <v>905</v>
      </c>
      <c r="M3956" s="0" t="s">
        <v>768</v>
      </c>
      <c r="N3956" s="0" t="s">
        <v>769</v>
      </c>
      <c r="O3956" s="0" t="s">
        <v>770</v>
      </c>
      <c r="Q3956" s="198" t="n">
        <v>10</v>
      </c>
      <c r="S3956" s="0" t="s">
        <v>771</v>
      </c>
      <c r="T3956" s="0" t="s">
        <v>772</v>
      </c>
      <c r="U3956" s="200" t="n">
        <v>1672</v>
      </c>
      <c r="V3956" s="0" t="s">
        <v>978</v>
      </c>
      <c r="W3956" s="0" t="s">
        <v>820</v>
      </c>
      <c r="X3956" s="0" t="s">
        <v>775</v>
      </c>
      <c r="Y3956" s="0" t="s">
        <v>776</v>
      </c>
      <c r="Z3956" s="0" t="s">
        <v>777</v>
      </c>
      <c r="AA3956" s="0" t="n">
        <v>2130407</v>
      </c>
    </row>
    <row r="3957" customFormat="false" ht="12.75" hidden="false" customHeight="false" outlineLevel="0" collapsed="false">
      <c r="A3957" s="191" t="str">
        <f aca="false">B3957&amp;" "&amp;C3957&amp;" "&amp;D3957</f>
        <v>US Natural Gas Financial</v>
      </c>
      <c r="B3957" s="191" t="str">
        <f aca="false">IF((LEFT(N3957,2)="US"),"US","")</f>
        <v>US</v>
      </c>
      <c r="C3957" s="191" t="str">
        <f aca="false">M3957</f>
        <v>Natural Gas</v>
      </c>
      <c r="D3957" s="191" t="str">
        <f aca="false">IF(ISNUMBER(FIND("Phy",N3957))=TRUE(),"Physical","Financial")</f>
        <v>Financial</v>
      </c>
      <c r="E3957" s="191" t="n">
        <f aca="false">IF(VLOOKUP(S3957,'DD-Lookup'!$J$6:$L$50,3,FALSE())="Monthly",(YEAR(AC3957)-YEAR(AB3957))*12+MONTH(AC3957)-MONTH(AB3957)+1,(AC3957-AB3957+1))</f>
        <v>30</v>
      </c>
      <c r="F3957" s="220" t="n">
        <f aca="false">E3957*SUM(P3957:Q3957)</f>
        <v>150000</v>
      </c>
      <c r="G3957" s="196" t="n">
        <v>1249016</v>
      </c>
      <c r="H3957" s="197" t="n">
        <v>37026.4580439815</v>
      </c>
      <c r="I3957" s="0" t="s">
        <v>1328</v>
      </c>
      <c r="M3957" s="0" t="s">
        <v>927</v>
      </c>
      <c r="N3957" s="0" t="s">
        <v>1399</v>
      </c>
      <c r="O3957" s="0" t="s">
        <v>1736</v>
      </c>
      <c r="Q3957" s="198" t="n">
        <v>5000</v>
      </c>
      <c r="S3957" s="0" t="s">
        <v>1343</v>
      </c>
      <c r="T3957" s="0" t="s">
        <v>772</v>
      </c>
      <c r="U3957" s="200" t="n">
        <v>-1.17</v>
      </c>
      <c r="V3957" s="0" t="s">
        <v>1914</v>
      </c>
      <c r="W3957" s="0" t="s">
        <v>1737</v>
      </c>
      <c r="X3957" s="0" t="s">
        <v>1738</v>
      </c>
      <c r="Y3957" s="0" t="s">
        <v>893</v>
      </c>
      <c r="Z3957" s="0" t="s">
        <v>573</v>
      </c>
      <c r="AA3957" s="0" t="s">
        <v>3557</v>
      </c>
      <c r="AB3957" s="197" t="n">
        <v>37043.875</v>
      </c>
      <c r="AC3957" s="197" t="n">
        <v>37072.875</v>
      </c>
      <c r="AD3957" s="0" t="n">
        <f aca="false">(AC3957-AB3957+1)*SUM(P3957:Q3957)</f>
        <v>150000</v>
      </c>
    </row>
    <row r="3958" customFormat="false" ht="12.75" hidden="false" customHeight="false" outlineLevel="0" collapsed="false">
      <c r="A3958" s="191" t="str">
        <f aca="false">B3958&amp;" "&amp;C3958&amp;" "&amp;D3958</f>
        <v>US Power Physical</v>
      </c>
      <c r="B3958" s="191" t="str">
        <f aca="false">IF((LEFT(N3958,2)="US"),"US","")</f>
        <v>US</v>
      </c>
      <c r="C3958" s="191" t="str">
        <f aca="false">M3958</f>
        <v>Power</v>
      </c>
      <c r="D3958" s="191" t="str">
        <f aca="false">IF(ISNUMBER(FIND("Phy",N3958))=TRUE(),"Physical","Financial")</f>
        <v>Physical</v>
      </c>
      <c r="E3958" s="191" t="n">
        <f aca="false">IF(VLOOKUP(S3958,'DD-Lookup'!$J$6:$L$50,3,FALSE())="Monthly",(YEAR(AC3958)-YEAR(AB3958))*12+MONTH(AC3958)-MONTH(AB3958)+1,(AC3958-AB3958+1))</f>
        <v>15</v>
      </c>
      <c r="F3958" s="220" t="n">
        <f aca="false">E3958*SUM(P3958:Q3958)</f>
        <v>375</v>
      </c>
      <c r="G3958" s="196" t="n">
        <v>1249017</v>
      </c>
      <c r="H3958" s="197" t="n">
        <v>37026.4581018519</v>
      </c>
      <c r="I3958" s="0" t="s">
        <v>1180</v>
      </c>
      <c r="M3958" s="0" t="s">
        <v>72</v>
      </c>
      <c r="N3958" s="0" t="s">
        <v>1741</v>
      </c>
      <c r="O3958" s="0" t="s">
        <v>2921</v>
      </c>
      <c r="Q3958" s="198" t="n">
        <v>25</v>
      </c>
      <c r="S3958" s="0" t="s">
        <v>781</v>
      </c>
      <c r="T3958" s="0" t="s">
        <v>772</v>
      </c>
      <c r="U3958" s="200" t="n">
        <v>230</v>
      </c>
      <c r="V3958" s="0" t="s">
        <v>1758</v>
      </c>
      <c r="W3958" s="0" t="s">
        <v>1755</v>
      </c>
      <c r="X3958" s="0" t="s">
        <v>1745</v>
      </c>
      <c r="Y3958" s="0" t="s">
        <v>1167</v>
      </c>
      <c r="Z3958" s="0" t="s">
        <v>628</v>
      </c>
      <c r="AA3958" s="0" t="n">
        <v>611465.1</v>
      </c>
      <c r="AB3958" s="197" t="n">
        <v>37028.875</v>
      </c>
      <c r="AC3958" s="197" t="n">
        <v>37042.875</v>
      </c>
    </row>
    <row r="3959" customFormat="false" ht="12.75" hidden="false" customHeight="false" outlineLevel="0" collapsed="false">
      <c r="A3959" s="191" t="str">
        <f aca="false">B3959&amp;" "&amp;C3959&amp;" "&amp;D3959</f>
        <v>US Power Physical</v>
      </c>
      <c r="B3959" s="191" t="str">
        <f aca="false">IF((LEFT(N3959,2)="US"),"US","")</f>
        <v>US</v>
      </c>
      <c r="C3959" s="191" t="str">
        <f aca="false">M3959</f>
        <v>Power</v>
      </c>
      <c r="D3959" s="191" t="str">
        <f aca="false">IF(ISNUMBER(FIND("Phy",N3959))=TRUE(),"Physical","Financial")</f>
        <v>Physical</v>
      </c>
      <c r="E3959" s="191" t="n">
        <f aca="false">IF(VLOOKUP(S3959,'DD-Lookup'!$J$6:$L$50,3,FALSE())="Monthly",(YEAR(AC3959)-YEAR(AB3959))*12+MONTH(AC3959)-MONTH(AB3959)+1,(AC3959-AB3959+1))</f>
        <v>365</v>
      </c>
      <c r="F3959" s="220" t="n">
        <f aca="false">E3959*SUM(P3959:Q3959)</f>
        <v>9125</v>
      </c>
      <c r="G3959" s="196" t="n">
        <v>1249018</v>
      </c>
      <c r="H3959" s="197" t="n">
        <v>37026.4582986111</v>
      </c>
      <c r="I3959" s="0" t="s">
        <v>1180</v>
      </c>
      <c r="M3959" s="0" t="s">
        <v>72</v>
      </c>
      <c r="N3959" s="0" t="s">
        <v>1741</v>
      </c>
      <c r="O3959" s="0" t="s">
        <v>3558</v>
      </c>
      <c r="Q3959" s="198" t="n">
        <v>25</v>
      </c>
      <c r="S3959" s="0" t="s">
        <v>781</v>
      </c>
      <c r="T3959" s="0" t="s">
        <v>772</v>
      </c>
      <c r="U3959" s="200" t="n">
        <v>56.5</v>
      </c>
      <c r="V3959" s="0" t="s">
        <v>1867</v>
      </c>
      <c r="W3959" s="0" t="s">
        <v>2049</v>
      </c>
      <c r="X3959" s="0" t="s">
        <v>1745</v>
      </c>
      <c r="Y3959" s="0" t="s">
        <v>1167</v>
      </c>
      <c r="Z3959" s="0" t="s">
        <v>628</v>
      </c>
      <c r="AA3959" s="0" t="n">
        <v>611466.1</v>
      </c>
      <c r="AB3959" s="197" t="n">
        <v>37622.7020833333</v>
      </c>
      <c r="AC3959" s="197" t="n">
        <v>37986.7020833333</v>
      </c>
    </row>
    <row r="3960" customFormat="false" ht="12.75" hidden="false" customHeight="false" outlineLevel="0" collapsed="false">
      <c r="A3960" s="191" t="str">
        <f aca="false">B3960&amp;" "&amp;C3960&amp;" "&amp;D3960</f>
        <v> Natural Gas Physical</v>
      </c>
      <c r="B3960" s="191" t="str">
        <f aca="false">IF((LEFT(N3960,2)="US"),"US","")</f>
        <v/>
      </c>
      <c r="C3960" s="191" t="str">
        <f aca="false">M3960</f>
        <v>Natural Gas</v>
      </c>
      <c r="D3960" s="191" t="str">
        <f aca="false">IF(ISNUMBER(FIND("Phy",N3960))=TRUE(),"Physical","Financial")</f>
        <v>Physical</v>
      </c>
      <c r="E3960" s="191" t="n">
        <f aca="false">IF(VLOOKUP(S3960,'DD-Lookup'!$J$6:$L$50,3,FALSE())="Monthly",(YEAR(AC3960)-YEAR(AB3960))*12+MONTH(AC3960)-MONTH(AB3960)+1,(AC3960-AB3960+1))</f>
        <v>30</v>
      </c>
      <c r="F3960" s="220" t="n">
        <f aca="false">E3960*SUM(P3960:Q3960)</f>
        <v>750000</v>
      </c>
      <c r="G3960" s="196" t="n">
        <v>1249019</v>
      </c>
      <c r="H3960" s="197" t="n">
        <v>37026.4583564815</v>
      </c>
      <c r="I3960" s="0" t="s">
        <v>1080</v>
      </c>
      <c r="M3960" s="0" t="s">
        <v>927</v>
      </c>
      <c r="N3960" s="0" t="s">
        <v>928</v>
      </c>
      <c r="O3960" s="0" t="s">
        <v>939</v>
      </c>
      <c r="Q3960" s="198" t="n">
        <v>25000</v>
      </c>
      <c r="S3960" s="0" t="s">
        <v>930</v>
      </c>
      <c r="T3960" s="0" t="s">
        <v>931</v>
      </c>
      <c r="U3960" s="200" t="n">
        <v>21.725</v>
      </c>
      <c r="V3960" s="0" t="s">
        <v>3559</v>
      </c>
      <c r="W3960" s="0" t="s">
        <v>933</v>
      </c>
      <c r="X3960" s="0" t="s">
        <v>934</v>
      </c>
      <c r="Y3960" s="0" t="s">
        <v>935</v>
      </c>
      <c r="Z3960" s="0" t="s">
        <v>800</v>
      </c>
      <c r="AA3960" s="0" t="n">
        <v>102972</v>
      </c>
      <c r="AB3960" s="197" t="n">
        <v>37043.875</v>
      </c>
      <c r="AC3960" s="197" t="n">
        <v>37072.875</v>
      </c>
    </row>
    <row r="3961" customFormat="false" ht="12.75" hidden="false" customHeight="false" outlineLevel="0" collapsed="false">
      <c r="A3961" s="191" t="str">
        <f aca="false">B3961&amp;" "&amp;C3961&amp;" "&amp;D3961</f>
        <v>US Natural Gas Financial</v>
      </c>
      <c r="B3961" s="191" t="str">
        <f aca="false">IF((LEFT(N3961,2)="US"),"US","")</f>
        <v>US</v>
      </c>
      <c r="C3961" s="191" t="str">
        <f aca="false">M3961</f>
        <v>Natural Gas</v>
      </c>
      <c r="D3961" s="191" t="str">
        <f aca="false">IF(ISNUMBER(FIND("Phy",N3961))=TRUE(),"Physical","Financial")</f>
        <v>Financial</v>
      </c>
      <c r="E3961" s="191" t="n">
        <f aca="false">IF(VLOOKUP(S3961,'DD-Lookup'!$J$6:$L$50,3,FALSE())="Monthly",(YEAR(AC3961)-YEAR(AB3961))*12+MONTH(AC3961)-MONTH(AB3961)+1,(AC3961-AB3961+1))</f>
        <v>30</v>
      </c>
      <c r="F3961" s="220" t="n">
        <f aca="false">E3961*SUM(P3961:Q3961)</f>
        <v>225000</v>
      </c>
      <c r="G3961" s="196" t="n">
        <v>1249020</v>
      </c>
      <c r="H3961" s="197" t="n">
        <v>37026.4583680556</v>
      </c>
      <c r="I3961" s="0" t="s">
        <v>2639</v>
      </c>
      <c r="M3961" s="0" t="s">
        <v>927</v>
      </c>
      <c r="N3961" s="0" t="s">
        <v>1341</v>
      </c>
      <c r="O3961" s="0" t="s">
        <v>1342</v>
      </c>
      <c r="Q3961" s="198" t="n">
        <v>7500</v>
      </c>
      <c r="S3961" s="0" t="s">
        <v>1343</v>
      </c>
      <c r="T3961" s="0" t="s">
        <v>772</v>
      </c>
      <c r="U3961" s="200" t="n">
        <v>4.57</v>
      </c>
      <c r="V3961" s="0" t="s">
        <v>3512</v>
      </c>
      <c r="W3961" s="0" t="s">
        <v>1345</v>
      </c>
      <c r="X3961" s="0" t="s">
        <v>1346</v>
      </c>
      <c r="Y3961" s="0" t="s">
        <v>893</v>
      </c>
      <c r="Z3961" s="0" t="s">
        <v>573</v>
      </c>
      <c r="AA3961" s="0" t="s">
        <v>3560</v>
      </c>
      <c r="AB3961" s="197" t="n">
        <v>37043.875</v>
      </c>
      <c r="AC3961" s="197" t="n">
        <v>37072.875</v>
      </c>
      <c r="AD3961" s="0" t="n">
        <f aca="false">(AC3961-AB3961+1)*SUM(P3961:Q3961)</f>
        <v>225000</v>
      </c>
    </row>
    <row r="3962" customFormat="false" ht="12.75" hidden="false" customHeight="false" outlineLevel="0" collapsed="false">
      <c r="A3962" s="191" t="str">
        <f aca="false">B3962&amp;" "&amp;C3962&amp;" "&amp;D3962</f>
        <v> Metals Financial</v>
      </c>
      <c r="B3962" s="191" t="str">
        <f aca="false">IF((LEFT(N3962,2)="US"),"US","")</f>
        <v/>
      </c>
      <c r="C3962" s="191" t="str">
        <f aca="false">M3962</f>
        <v>Metals</v>
      </c>
      <c r="D3962" s="191" t="str">
        <f aca="false">IF(ISNUMBER(FIND("Phy",N3962))=TRUE(),"Physical","Financial")</f>
        <v>Financial</v>
      </c>
      <c r="E3962" s="191" t="n">
        <f aca="false">IF(VLOOKUP(S3962,'DD-Lookup'!$J$6:$L$50,3,FALSE())="Monthly",(YEAR(AC3962)-YEAR(AB3962))*12+MONTH(AC3962)-MONTH(AB3962)+1,(AC3962-AB3962+1))</f>
        <v>1</v>
      </c>
      <c r="F3962" s="220" t="n">
        <f aca="false">E3962*SUM(P3962:Q3962)</f>
        <v>30</v>
      </c>
      <c r="G3962" s="196" t="n">
        <v>1249022</v>
      </c>
      <c r="H3962" s="197" t="n">
        <v>37026.4584027778</v>
      </c>
      <c r="I3962" s="0" t="s">
        <v>3036</v>
      </c>
      <c r="M3962" s="0" t="s">
        <v>768</v>
      </c>
      <c r="N3962" s="0" t="s">
        <v>769</v>
      </c>
      <c r="O3962" s="0" t="s">
        <v>2972</v>
      </c>
      <c r="Q3962" s="198" t="n">
        <v>30</v>
      </c>
      <c r="S3962" s="0" t="s">
        <v>771</v>
      </c>
      <c r="T3962" s="0" t="s">
        <v>772</v>
      </c>
      <c r="U3962" s="200" t="n">
        <v>1669</v>
      </c>
      <c r="V3962" s="0" t="s">
        <v>3037</v>
      </c>
      <c r="W3962" s="0" t="s">
        <v>965</v>
      </c>
      <c r="X3962" s="0" t="s">
        <v>775</v>
      </c>
      <c r="Y3962" s="0" t="s">
        <v>776</v>
      </c>
      <c r="Z3962" s="0" t="s">
        <v>777</v>
      </c>
      <c r="AA3962" s="0" t="n">
        <v>2130951</v>
      </c>
      <c r="AB3962" s="197" t="n">
        <v>37090.6472222222</v>
      </c>
      <c r="AC3962" s="197" t="n">
        <v>37090.6472222222</v>
      </c>
    </row>
    <row r="3963" customFormat="false" ht="12.75" hidden="false" customHeight="false" outlineLevel="0" collapsed="false">
      <c r="A3963" s="191" t="str">
        <f aca="false">B3963&amp;" "&amp;C3963&amp;" "&amp;D3963</f>
        <v> Metals Financial</v>
      </c>
      <c r="B3963" s="191" t="str">
        <f aca="false">IF((LEFT(N3963,2)="US"),"US","")</f>
        <v/>
      </c>
      <c r="C3963" s="191" t="str">
        <f aca="false">M3963</f>
        <v>Metals</v>
      </c>
      <c r="D3963" s="191" t="str">
        <f aca="false">IF(ISNUMBER(FIND("Phy",N3963))=TRUE(),"Physical","Financial")</f>
        <v>Financial</v>
      </c>
      <c r="E3963" s="191" t="n">
        <f aca="false">IF(VLOOKUP(S3963,'DD-Lookup'!$J$6:$L$50,3,FALSE())="Monthly",(YEAR(AC3963)-YEAR(AB3963))*12+MONTH(AC3963)-MONTH(AB3963)+1,(AC3963-AB3963+1))</f>
        <v>1</v>
      </c>
      <c r="F3963" s="220" t="n">
        <f aca="false">E3963*SUM(P3963:Q3963)</f>
        <v>30</v>
      </c>
      <c r="G3963" s="196" t="n">
        <v>1249023</v>
      </c>
      <c r="H3963" s="197" t="n">
        <v>37026.4584027778</v>
      </c>
      <c r="I3963" s="0" t="s">
        <v>3036</v>
      </c>
      <c r="M3963" s="0" t="s">
        <v>768</v>
      </c>
      <c r="N3963" s="0" t="s">
        <v>769</v>
      </c>
      <c r="O3963" s="0" t="s">
        <v>770</v>
      </c>
      <c r="P3963" s="198" t="n">
        <v>30</v>
      </c>
      <c r="S3963" s="0" t="s">
        <v>771</v>
      </c>
      <c r="T3963" s="0" t="s">
        <v>772</v>
      </c>
      <c r="U3963" s="200" t="n">
        <v>1671.5</v>
      </c>
      <c r="V3963" s="0" t="s">
        <v>3037</v>
      </c>
      <c r="W3963" s="0" t="s">
        <v>965</v>
      </c>
      <c r="X3963" s="0" t="s">
        <v>775</v>
      </c>
      <c r="Y3963" s="0" t="s">
        <v>776</v>
      </c>
      <c r="Z3963" s="0" t="s">
        <v>777</v>
      </c>
      <c r="AA3963" s="0" t="n">
        <v>2130949</v>
      </c>
    </row>
    <row r="3964" customFormat="false" ht="12.75" hidden="false" customHeight="false" outlineLevel="0" collapsed="false">
      <c r="A3964" s="191" t="str">
        <f aca="false">B3964&amp;" "&amp;C3964&amp;" "&amp;D3964</f>
        <v>US Natural Gas Financial</v>
      </c>
      <c r="B3964" s="191" t="str">
        <f aca="false">IF((LEFT(N3964,2)="US"),"US","")</f>
        <v>US</v>
      </c>
      <c r="C3964" s="191" t="str">
        <f aca="false">M3964</f>
        <v>Natural Gas</v>
      </c>
      <c r="D3964" s="191" t="str">
        <f aca="false">IF(ISNUMBER(FIND("Phy",N3964))=TRUE(),"Physical","Financial")</f>
        <v>Financial</v>
      </c>
      <c r="E3964" s="191" t="n">
        <f aca="false">IF(VLOOKUP(S3964,'DD-Lookup'!$J$6:$L$50,3,FALSE())="Monthly",(YEAR(AC3964)-YEAR(AB3964))*12+MONTH(AC3964)-MONTH(AB3964)+1,(AC3964-AB3964+1))</f>
        <v>153</v>
      </c>
      <c r="F3964" s="220" t="n">
        <f aca="false">E3964*SUM(P3964:Q3964)</f>
        <v>765000</v>
      </c>
      <c r="G3964" s="196" t="n">
        <v>1249024</v>
      </c>
      <c r="H3964" s="197" t="n">
        <v>37026.4584259259</v>
      </c>
      <c r="I3964" s="0" t="s">
        <v>2548</v>
      </c>
      <c r="M3964" s="0" t="s">
        <v>927</v>
      </c>
      <c r="N3964" s="0" t="s">
        <v>1399</v>
      </c>
      <c r="O3964" s="0" t="s">
        <v>3561</v>
      </c>
      <c r="P3964" s="198" t="n">
        <v>5000</v>
      </c>
      <c r="S3964" s="0" t="s">
        <v>1343</v>
      </c>
      <c r="T3964" s="0" t="s">
        <v>772</v>
      </c>
      <c r="U3964" s="200" t="n">
        <v>-0.01</v>
      </c>
      <c r="V3964" s="0" t="s">
        <v>2550</v>
      </c>
      <c r="W3964" s="0" t="s">
        <v>2024</v>
      </c>
      <c r="X3964" s="0" t="s">
        <v>2025</v>
      </c>
      <c r="Y3964" s="0" t="s">
        <v>893</v>
      </c>
      <c r="Z3964" s="0" t="s">
        <v>573</v>
      </c>
      <c r="AA3964" s="0" t="s">
        <v>3562</v>
      </c>
      <c r="AB3964" s="197" t="n">
        <v>37043.6493055556</v>
      </c>
      <c r="AC3964" s="197" t="n">
        <v>37195.6493055556</v>
      </c>
      <c r="AD3964" s="0" t="n">
        <f aca="false">(AC3964-AB3964+1)*SUM(P3964:Q3964)</f>
        <v>765000</v>
      </c>
    </row>
    <row r="3965" customFormat="false" ht="12.75" hidden="false" customHeight="false" outlineLevel="0" collapsed="false">
      <c r="A3965" s="191" t="str">
        <f aca="false">B3965&amp;" "&amp;C3965&amp;" "&amp;D3965</f>
        <v>US Natural Gas Financial</v>
      </c>
      <c r="B3965" s="191" t="str">
        <f aca="false">IF((LEFT(N3965,2)="US"),"US","")</f>
        <v>US</v>
      </c>
      <c r="C3965" s="191" t="str">
        <f aca="false">M3965</f>
        <v>Natural Gas</v>
      </c>
      <c r="D3965" s="191" t="str">
        <f aca="false">IF(ISNUMBER(FIND("Phy",N3965))=TRUE(),"Physical","Financial")</f>
        <v>Financial</v>
      </c>
      <c r="E3965" s="191" t="n">
        <f aca="false">IF(VLOOKUP(S3965,'DD-Lookup'!$J$6:$L$50,3,FALSE())="Monthly",(YEAR(AC3965)-YEAR(AB3965))*12+MONTH(AC3965)-MONTH(AB3965)+1,(AC3965-AB3965+1))</f>
        <v>153</v>
      </c>
      <c r="F3965" s="220" t="n">
        <f aca="false">E3965*SUM(P3965:Q3965)</f>
        <v>765000</v>
      </c>
      <c r="G3965" s="196" t="n">
        <v>1249025</v>
      </c>
      <c r="H3965" s="197" t="n">
        <v>37026.4585185185</v>
      </c>
      <c r="I3965" s="0" t="s">
        <v>1228</v>
      </c>
      <c r="M3965" s="0" t="s">
        <v>927</v>
      </c>
      <c r="N3965" s="0" t="s">
        <v>1341</v>
      </c>
      <c r="O3965" s="0" t="s">
        <v>1526</v>
      </c>
      <c r="P3965" s="198" t="n">
        <v>5000</v>
      </c>
      <c r="S3965" s="0" t="s">
        <v>1343</v>
      </c>
      <c r="T3965" s="0" t="s">
        <v>772</v>
      </c>
      <c r="U3965" s="200" t="n">
        <v>4.665</v>
      </c>
      <c r="V3965" s="0" t="s">
        <v>1610</v>
      </c>
      <c r="W3965" s="0" t="s">
        <v>1345</v>
      </c>
      <c r="X3965" s="0" t="s">
        <v>1346</v>
      </c>
      <c r="Y3965" s="0" t="s">
        <v>893</v>
      </c>
      <c r="Z3965" s="0" t="s">
        <v>573</v>
      </c>
      <c r="AA3965" s="0" t="s">
        <v>3563</v>
      </c>
      <c r="AB3965" s="197" t="n">
        <v>37043</v>
      </c>
      <c r="AC3965" s="197" t="n">
        <v>37195</v>
      </c>
      <c r="AD3965" s="0" t="n">
        <f aca="false">(AC3965-AB3965+1)*SUM(P3965:Q3965)</f>
        <v>765000</v>
      </c>
    </row>
    <row r="3966" customFormat="false" ht="12.75" hidden="false" customHeight="false" outlineLevel="0" collapsed="false">
      <c r="A3966" s="191" t="str">
        <f aca="false">B3966&amp;" "&amp;C3966&amp;" "&amp;D3966</f>
        <v>US Natural Gas Financial</v>
      </c>
      <c r="B3966" s="191" t="str">
        <f aca="false">IF((LEFT(N3966,2)="US"),"US","")</f>
        <v>US</v>
      </c>
      <c r="C3966" s="191" t="str">
        <f aca="false">M3966</f>
        <v>Natural Gas</v>
      </c>
      <c r="D3966" s="191" t="str">
        <f aca="false">IF(ISNUMBER(FIND("Phy",N3966))=TRUE(),"Physical","Financial")</f>
        <v>Financial</v>
      </c>
      <c r="E3966" s="191" t="n">
        <f aca="false">IF(VLOOKUP(S3966,'DD-Lookup'!$J$6:$L$50,3,FALSE())="Monthly",(YEAR(AC3966)-YEAR(AB3966))*12+MONTH(AC3966)-MONTH(AB3966)+1,(AC3966-AB3966+1))</f>
        <v>30</v>
      </c>
      <c r="F3966" s="220" t="n">
        <f aca="false">E3966*SUM(P3966:Q3966)</f>
        <v>3000</v>
      </c>
      <c r="G3966" s="196" t="n">
        <v>1249026</v>
      </c>
      <c r="H3966" s="197" t="n">
        <v>37026.4586111111</v>
      </c>
      <c r="I3966" s="0" t="s">
        <v>1137</v>
      </c>
      <c r="M3966" s="0" t="s">
        <v>927</v>
      </c>
      <c r="N3966" s="0" t="s">
        <v>2058</v>
      </c>
      <c r="O3966" s="0" t="s">
        <v>3543</v>
      </c>
      <c r="Q3966" s="198" t="n">
        <v>100</v>
      </c>
      <c r="S3966" s="0" t="s">
        <v>2060</v>
      </c>
      <c r="T3966" s="0" t="s">
        <v>772</v>
      </c>
      <c r="U3966" s="200" t="n">
        <v>0.16</v>
      </c>
      <c r="V3966" s="0" t="s">
        <v>2395</v>
      </c>
      <c r="W3966" s="0" t="s">
        <v>2061</v>
      </c>
      <c r="X3966" s="0" t="s">
        <v>2062</v>
      </c>
      <c r="Y3966" s="0" t="s">
        <v>893</v>
      </c>
      <c r="Z3966" s="0" t="s">
        <v>573</v>
      </c>
      <c r="AA3966" s="0" t="s">
        <v>3564</v>
      </c>
      <c r="AB3966" s="197" t="n">
        <v>37043</v>
      </c>
      <c r="AC3966" s="197" t="n">
        <v>37072</v>
      </c>
      <c r="AD3966" s="0" t="n">
        <f aca="false">(AC3966-AB3966+1)*SUM(P3966:Q3966)</f>
        <v>3000</v>
      </c>
    </row>
    <row r="3967" customFormat="false" ht="12.75" hidden="false" customHeight="false" outlineLevel="0" collapsed="false">
      <c r="A3967" s="191" t="str">
        <f aca="false">B3967&amp;" "&amp;C3967&amp;" "&amp;D3967</f>
        <v>US Natural Gas Financial</v>
      </c>
      <c r="B3967" s="191" t="str">
        <f aca="false">IF((LEFT(N3967,2)="US"),"US","")</f>
        <v>US</v>
      </c>
      <c r="C3967" s="191" t="str">
        <f aca="false">M3967</f>
        <v>Natural Gas</v>
      </c>
      <c r="D3967" s="191" t="str">
        <f aca="false">IF(ISNUMBER(FIND("Phy",N3967))=TRUE(),"Physical","Financial")</f>
        <v>Financial</v>
      </c>
      <c r="E3967" s="191" t="n">
        <f aca="false">IF(VLOOKUP(S3967,'DD-Lookup'!$J$6:$L$50,3,FALSE())="Monthly",(YEAR(AC3967)-YEAR(AB3967))*12+MONTH(AC3967)-MONTH(AB3967)+1,(AC3967-AB3967+1))</f>
        <v>365</v>
      </c>
      <c r="F3967" s="220" t="n">
        <f aca="false">E3967*SUM(P3967:Q3967)</f>
        <v>1825000</v>
      </c>
      <c r="G3967" s="196" t="n">
        <v>1249028</v>
      </c>
      <c r="H3967" s="197" t="n">
        <v>37026.4586689815</v>
      </c>
      <c r="I3967" s="0" t="s">
        <v>1485</v>
      </c>
      <c r="M3967" s="0" t="s">
        <v>927</v>
      </c>
      <c r="N3967" s="0" t="s">
        <v>1341</v>
      </c>
      <c r="O3967" s="0" t="s">
        <v>1514</v>
      </c>
      <c r="Q3967" s="198" t="n">
        <v>5000</v>
      </c>
      <c r="S3967" s="0" t="s">
        <v>1343</v>
      </c>
      <c r="T3967" s="0" t="s">
        <v>772</v>
      </c>
      <c r="U3967" s="200" t="n">
        <v>4.57</v>
      </c>
      <c r="V3967" s="0" t="s">
        <v>2846</v>
      </c>
      <c r="W3967" s="0" t="s">
        <v>1345</v>
      </c>
      <c r="X3967" s="0" t="s">
        <v>1346</v>
      </c>
      <c r="Y3967" s="0" t="s">
        <v>893</v>
      </c>
      <c r="Z3967" s="0" t="s">
        <v>573</v>
      </c>
      <c r="AA3967" s="0" t="s">
        <v>3565</v>
      </c>
      <c r="AB3967" s="197" t="n">
        <v>37257.875</v>
      </c>
      <c r="AC3967" s="197" t="n">
        <v>37621.875</v>
      </c>
      <c r="AD3967" s="0" t="n">
        <f aca="false">(AC3967-AB3967+1)*SUM(P3967:Q3967)</f>
        <v>1825000</v>
      </c>
    </row>
    <row r="3968" customFormat="false" ht="12.75" hidden="false" customHeight="false" outlineLevel="0" collapsed="false">
      <c r="A3968" s="191" t="str">
        <f aca="false">B3968&amp;" "&amp;C3968&amp;" "&amp;D3968</f>
        <v> Natural Gas Physical</v>
      </c>
      <c r="B3968" s="191" t="str">
        <f aca="false">IF((LEFT(N3968,2)="US"),"US","")</f>
        <v/>
      </c>
      <c r="C3968" s="191" t="str">
        <f aca="false">M3968</f>
        <v>Natural Gas</v>
      </c>
      <c r="D3968" s="191" t="str">
        <f aca="false">IF(ISNUMBER(FIND("Phy",N3968))=TRUE(),"Physical","Financial")</f>
        <v>Physical</v>
      </c>
      <c r="E3968" s="191" t="n">
        <f aca="false">IF(VLOOKUP(S3968,'DD-Lookup'!$J$6:$L$50,3,FALSE())="Monthly",(YEAR(AC3968)-YEAR(AB3968))*12+MONTH(AC3968)-MONTH(AB3968)+1,(AC3968-AB3968+1))</f>
        <v>3</v>
      </c>
      <c r="F3968" s="220" t="n">
        <f aca="false">E3968*SUM(P3968:Q3968)</f>
        <v>150000</v>
      </c>
      <c r="G3968" s="196" t="n">
        <v>1249029</v>
      </c>
      <c r="H3968" s="197" t="n">
        <v>37026.4588194444</v>
      </c>
      <c r="I3968" s="0" t="s">
        <v>936</v>
      </c>
      <c r="M3968" s="0" t="s">
        <v>927</v>
      </c>
      <c r="N3968" s="0" t="s">
        <v>928</v>
      </c>
      <c r="O3968" s="0" t="s">
        <v>959</v>
      </c>
      <c r="Q3968" s="198" t="n">
        <v>50000</v>
      </c>
      <c r="S3968" s="0" t="s">
        <v>930</v>
      </c>
      <c r="T3968" s="0" t="s">
        <v>931</v>
      </c>
      <c r="U3968" s="200" t="n">
        <v>21.4</v>
      </c>
      <c r="V3968" s="0" t="s">
        <v>1040</v>
      </c>
      <c r="W3968" s="0" t="s">
        <v>954</v>
      </c>
      <c r="X3968" s="0" t="s">
        <v>934</v>
      </c>
      <c r="Y3968" s="0" t="s">
        <v>935</v>
      </c>
      <c r="Z3968" s="0" t="s">
        <v>800</v>
      </c>
      <c r="AA3968" s="0" t="n">
        <v>102974</v>
      </c>
      <c r="AB3968" s="197" t="n">
        <v>37027.875</v>
      </c>
      <c r="AC3968" s="197" t="n">
        <v>37029.875</v>
      </c>
    </row>
    <row r="3969" customFormat="false" ht="12.75" hidden="false" customHeight="false" outlineLevel="0" collapsed="false">
      <c r="A3969" s="191" t="str">
        <f aca="false">B3969&amp;" "&amp;C3969&amp;" "&amp;D3969</f>
        <v>US Natural Gas Financial</v>
      </c>
      <c r="B3969" s="191" t="str">
        <f aca="false">IF((LEFT(N3969,2)="US"),"US","")</f>
        <v>US</v>
      </c>
      <c r="C3969" s="191" t="str">
        <f aca="false">M3969</f>
        <v>Natural Gas</v>
      </c>
      <c r="D3969" s="191" t="str">
        <f aca="false">IF(ISNUMBER(FIND("Phy",N3969))=TRUE(),"Physical","Financial")</f>
        <v>Financial</v>
      </c>
      <c r="E3969" s="191" t="n">
        <f aca="false">IF(VLOOKUP(S3969,'DD-Lookup'!$J$6:$L$50,3,FALSE())="Monthly",(YEAR(AC3969)-YEAR(AB3969))*12+MONTH(AC3969)-MONTH(AB3969)+1,(AC3969-AB3969+1))</f>
        <v>30</v>
      </c>
      <c r="F3969" s="220" t="n">
        <f aca="false">E3969*SUM(P3969:Q3969)</f>
        <v>300000</v>
      </c>
      <c r="G3969" s="196" t="n">
        <v>1249030</v>
      </c>
      <c r="H3969" s="197" t="n">
        <v>37026.4588888889</v>
      </c>
      <c r="I3969" s="0" t="s">
        <v>1901</v>
      </c>
      <c r="M3969" s="0" t="s">
        <v>927</v>
      </c>
      <c r="N3969" s="0" t="s">
        <v>1399</v>
      </c>
      <c r="O3969" s="0" t="s">
        <v>2734</v>
      </c>
      <c r="Q3969" s="198" t="n">
        <v>10000</v>
      </c>
      <c r="S3969" s="0" t="s">
        <v>1343</v>
      </c>
      <c r="T3969" s="0" t="s">
        <v>772</v>
      </c>
      <c r="U3969" s="200" t="n">
        <v>-0.08</v>
      </c>
      <c r="V3969" s="0" t="s">
        <v>2159</v>
      </c>
      <c r="W3969" s="0" t="s">
        <v>1846</v>
      </c>
      <c r="X3969" s="0" t="s">
        <v>1847</v>
      </c>
      <c r="Y3969" s="0" t="s">
        <v>893</v>
      </c>
      <c r="Z3969" s="0" t="s">
        <v>573</v>
      </c>
      <c r="AA3969" s="0" t="s">
        <v>3566</v>
      </c>
      <c r="AB3969" s="197" t="n">
        <v>37043.875</v>
      </c>
      <c r="AC3969" s="197" t="n">
        <v>37072.875</v>
      </c>
      <c r="AD3969" s="0" t="n">
        <f aca="false">(AC3969-AB3969+1)*SUM(P3969:Q3969)</f>
        <v>300000</v>
      </c>
    </row>
    <row r="3970" customFormat="false" ht="12.75" hidden="false" customHeight="false" outlineLevel="0" collapsed="false">
      <c r="A3970" s="191" t="str">
        <f aca="false">B3970&amp;" "&amp;C3970&amp;" "&amp;D3970</f>
        <v>US Natural Gas Financial</v>
      </c>
      <c r="B3970" s="191" t="str">
        <f aca="false">IF((LEFT(N3970,2)="US"),"US","")</f>
        <v>US</v>
      </c>
      <c r="C3970" s="191" t="str">
        <f aca="false">M3970</f>
        <v>Natural Gas</v>
      </c>
      <c r="D3970" s="191" t="str">
        <f aca="false">IF(ISNUMBER(FIND("Phy",N3970))=TRUE(),"Physical","Financial")</f>
        <v>Financial</v>
      </c>
      <c r="E3970" s="191" t="n">
        <f aca="false">IF(VLOOKUP(S3970,'DD-Lookup'!$J$6:$L$50,3,FALSE())="Monthly",(YEAR(AC3970)-YEAR(AB3970))*12+MONTH(AC3970)-MONTH(AB3970)+1,(AC3970-AB3970+1))</f>
        <v>30</v>
      </c>
      <c r="F3970" s="220" t="n">
        <f aca="false">E3970*SUM(P3970:Q3970)</f>
        <v>3000</v>
      </c>
      <c r="G3970" s="196" t="n">
        <v>1249031</v>
      </c>
      <c r="H3970" s="197" t="n">
        <v>37026.458900463</v>
      </c>
      <c r="I3970" s="0" t="s">
        <v>1137</v>
      </c>
      <c r="M3970" s="0" t="s">
        <v>927</v>
      </c>
      <c r="N3970" s="0" t="s">
        <v>2058</v>
      </c>
      <c r="O3970" s="0" t="s">
        <v>3543</v>
      </c>
      <c r="Q3970" s="198" t="n">
        <v>100</v>
      </c>
      <c r="S3970" s="0" t="s">
        <v>2060</v>
      </c>
      <c r="T3970" s="0" t="s">
        <v>772</v>
      </c>
      <c r="U3970" s="200" t="n">
        <v>0.1625</v>
      </c>
      <c r="V3970" s="0" t="s">
        <v>2395</v>
      </c>
      <c r="W3970" s="0" t="s">
        <v>2061</v>
      </c>
      <c r="X3970" s="0" t="s">
        <v>2062</v>
      </c>
      <c r="Y3970" s="0" t="s">
        <v>893</v>
      </c>
      <c r="Z3970" s="0" t="s">
        <v>573</v>
      </c>
      <c r="AA3970" s="0" t="s">
        <v>3567</v>
      </c>
      <c r="AB3970" s="197" t="n">
        <v>37043</v>
      </c>
      <c r="AC3970" s="197" t="n">
        <v>37072</v>
      </c>
      <c r="AD3970" s="0" t="n">
        <f aca="false">(AC3970-AB3970+1)*SUM(P3970:Q3970)</f>
        <v>3000</v>
      </c>
    </row>
    <row r="3971" customFormat="false" ht="12.75" hidden="false" customHeight="false" outlineLevel="0" collapsed="false">
      <c r="A3971" s="191" t="str">
        <f aca="false">B3971&amp;" "&amp;C3971&amp;" "&amp;D3971</f>
        <v>US Natural Gas Financial</v>
      </c>
      <c r="B3971" s="191" t="str">
        <f aca="false">IF((LEFT(N3971,2)="US"),"US","")</f>
        <v>US</v>
      </c>
      <c r="C3971" s="191" t="str">
        <f aca="false">M3971</f>
        <v>Natural Gas</v>
      </c>
      <c r="D3971" s="191" t="str">
        <f aca="false">IF(ISNUMBER(FIND("Phy",N3971))=TRUE(),"Physical","Financial")</f>
        <v>Financial</v>
      </c>
      <c r="E3971" s="191" t="n">
        <f aca="false">IF(VLOOKUP(S3971,'DD-Lookup'!$J$6:$L$50,3,FALSE())="Monthly",(YEAR(AC3971)-YEAR(AB3971))*12+MONTH(AC3971)-MONTH(AB3971)+1,(AC3971-AB3971+1))</f>
        <v>151</v>
      </c>
      <c r="F3971" s="220" t="n">
        <f aca="false">E3971*SUM(P3971:Q3971)</f>
        <v>377500</v>
      </c>
      <c r="G3971" s="196" t="n">
        <v>1249033</v>
      </c>
      <c r="H3971" s="197" t="n">
        <v>37026.4589467593</v>
      </c>
      <c r="I3971" s="0" t="s">
        <v>1187</v>
      </c>
      <c r="M3971" s="0" t="s">
        <v>927</v>
      </c>
      <c r="N3971" s="0" t="s">
        <v>1341</v>
      </c>
      <c r="O3971" s="0" t="s">
        <v>1442</v>
      </c>
      <c r="P3971" s="198" t="n">
        <v>2500</v>
      </c>
      <c r="S3971" s="0" t="s">
        <v>1343</v>
      </c>
      <c r="T3971" s="0" t="s">
        <v>772</v>
      </c>
      <c r="U3971" s="200" t="n">
        <v>4.965</v>
      </c>
      <c r="V3971" s="0" t="s">
        <v>3363</v>
      </c>
      <c r="W3971" s="0" t="s">
        <v>1345</v>
      </c>
      <c r="X3971" s="0" t="s">
        <v>1346</v>
      </c>
      <c r="Y3971" s="0" t="s">
        <v>893</v>
      </c>
      <c r="Z3971" s="0" t="s">
        <v>573</v>
      </c>
      <c r="AA3971" s="0" t="s">
        <v>3568</v>
      </c>
      <c r="AB3971" s="197" t="n">
        <v>37196</v>
      </c>
      <c r="AC3971" s="197" t="n">
        <v>37346</v>
      </c>
      <c r="AD3971" s="0" t="n">
        <f aca="false">(AC3971-AB3971+1)*SUM(P3971:Q3971)</f>
        <v>377500</v>
      </c>
    </row>
    <row r="3972" customFormat="false" ht="12.75" hidden="false" customHeight="false" outlineLevel="0" collapsed="false">
      <c r="A3972" s="191" t="str">
        <f aca="false">B3972&amp;" "&amp;C3972&amp;" "&amp;D3972</f>
        <v>US Natural Gas Financial</v>
      </c>
      <c r="B3972" s="191" t="str">
        <f aca="false">IF((LEFT(N3972,2)="US"),"US","")</f>
        <v>US</v>
      </c>
      <c r="C3972" s="191" t="str">
        <f aca="false">M3972</f>
        <v>Natural Gas</v>
      </c>
      <c r="D3972" s="191" t="str">
        <f aca="false">IF(ISNUMBER(FIND("Phy",N3972))=TRUE(),"Physical","Financial")</f>
        <v>Financial</v>
      </c>
      <c r="E3972" s="191" t="n">
        <f aca="false">IF(VLOOKUP(S3972,'DD-Lookup'!$J$6:$L$50,3,FALSE())="Monthly",(YEAR(AC3972)-YEAR(AB3972))*12+MONTH(AC3972)-MONTH(AB3972)+1,(AC3972-AB3972+1))</f>
        <v>15</v>
      </c>
      <c r="F3972" s="220" t="n">
        <f aca="false">E3972*SUM(P3972:Q3972)</f>
        <v>225000</v>
      </c>
      <c r="G3972" s="196" t="n">
        <v>1249035</v>
      </c>
      <c r="H3972" s="197" t="n">
        <v>37026.4589583333</v>
      </c>
      <c r="I3972" s="0" t="s">
        <v>2040</v>
      </c>
      <c r="M3972" s="0" t="s">
        <v>927</v>
      </c>
      <c r="N3972" s="0" t="s">
        <v>1341</v>
      </c>
      <c r="O3972" s="0" t="s">
        <v>3569</v>
      </c>
      <c r="Q3972" s="198" t="n">
        <v>15000</v>
      </c>
      <c r="S3972" s="0" t="s">
        <v>1343</v>
      </c>
      <c r="T3972" s="0" t="s">
        <v>772</v>
      </c>
      <c r="U3972" s="200" t="n">
        <v>4.51</v>
      </c>
      <c r="V3972" s="0" t="s">
        <v>2041</v>
      </c>
      <c r="W3972" s="0" t="s">
        <v>1520</v>
      </c>
      <c r="X3972" s="0" t="s">
        <v>1521</v>
      </c>
      <c r="Y3972" s="0" t="s">
        <v>893</v>
      </c>
      <c r="Z3972" s="0" t="s">
        <v>573</v>
      </c>
      <c r="AA3972" s="0" t="s">
        <v>3570</v>
      </c>
      <c r="AB3972" s="197" t="n">
        <v>37028.875</v>
      </c>
      <c r="AC3972" s="197" t="n">
        <v>37042.875</v>
      </c>
      <c r="AD3972" s="0" t="n">
        <f aca="false">(AC3972-AB3972+1)*SUM(P3972:Q3972)</f>
        <v>225000</v>
      </c>
    </row>
    <row r="3973" customFormat="false" ht="12.75" hidden="false" customHeight="false" outlineLevel="0" collapsed="false">
      <c r="A3973" s="191" t="str">
        <f aca="false">B3973&amp;" "&amp;C3973&amp;" "&amp;D3973</f>
        <v>US Natural Gas Financial</v>
      </c>
      <c r="B3973" s="191" t="str">
        <f aca="false">IF((LEFT(N3973,2)="US"),"US","")</f>
        <v>US</v>
      </c>
      <c r="C3973" s="191" t="str">
        <f aca="false">M3973</f>
        <v>Natural Gas</v>
      </c>
      <c r="D3973" s="191" t="str">
        <f aca="false">IF(ISNUMBER(FIND("Phy",N3973))=TRUE(),"Physical","Financial")</f>
        <v>Financial</v>
      </c>
      <c r="E3973" s="191" t="n">
        <f aca="false">IF(VLOOKUP(S3973,'DD-Lookup'!$J$6:$L$50,3,FALSE())="Monthly",(YEAR(AC3973)-YEAR(AB3973))*12+MONTH(AC3973)-MONTH(AB3973)+1,(AC3973-AB3973+1))</f>
        <v>153</v>
      </c>
      <c r="F3973" s="220" t="n">
        <f aca="false">E3973*SUM(P3973:Q3973)</f>
        <v>765000</v>
      </c>
      <c r="G3973" s="196" t="n">
        <v>1249036</v>
      </c>
      <c r="H3973" s="197" t="n">
        <v>37026.4589699074</v>
      </c>
      <c r="I3973" s="0" t="s">
        <v>625</v>
      </c>
      <c r="M3973" s="0" t="s">
        <v>927</v>
      </c>
      <c r="N3973" s="0" t="s">
        <v>1341</v>
      </c>
      <c r="O3973" s="0" t="s">
        <v>1526</v>
      </c>
      <c r="Q3973" s="198" t="n">
        <v>5000</v>
      </c>
      <c r="S3973" s="0" t="s">
        <v>1343</v>
      </c>
      <c r="T3973" s="0" t="s">
        <v>772</v>
      </c>
      <c r="U3973" s="200" t="n">
        <v>4.675</v>
      </c>
      <c r="V3973" s="0" t="s">
        <v>2632</v>
      </c>
      <c r="W3973" s="0" t="s">
        <v>1345</v>
      </c>
      <c r="X3973" s="0" t="s">
        <v>1346</v>
      </c>
      <c r="Y3973" s="0" t="s">
        <v>893</v>
      </c>
      <c r="Z3973" s="0" t="s">
        <v>573</v>
      </c>
      <c r="AA3973" s="0" t="s">
        <v>3571</v>
      </c>
      <c r="AB3973" s="197" t="n">
        <v>37043</v>
      </c>
      <c r="AC3973" s="197" t="n">
        <v>37195</v>
      </c>
      <c r="AD3973" s="0" t="n">
        <f aca="false">(AC3973-AB3973+1)*SUM(P3973:Q3973)</f>
        <v>765000</v>
      </c>
    </row>
    <row r="3974" customFormat="false" ht="12.75" hidden="false" customHeight="false" outlineLevel="0" collapsed="false">
      <c r="A3974" s="191" t="str">
        <f aca="false">B3974&amp;" "&amp;C3974&amp;" "&amp;D3974</f>
        <v>US Natural Gas Financial</v>
      </c>
      <c r="B3974" s="191" t="str">
        <f aca="false">IF((LEFT(N3974,2)="US"),"US","")</f>
        <v>US</v>
      </c>
      <c r="C3974" s="191" t="str">
        <f aca="false">M3974</f>
        <v>Natural Gas</v>
      </c>
      <c r="D3974" s="191" t="str">
        <f aca="false">IF(ISNUMBER(FIND("Phy",N3974))=TRUE(),"Physical","Financial")</f>
        <v>Financial</v>
      </c>
      <c r="E3974" s="191" t="n">
        <f aca="false">IF(VLOOKUP(S3974,'DD-Lookup'!$J$6:$L$50,3,FALSE())="Monthly",(YEAR(AC3974)-YEAR(AB3974))*12+MONTH(AC3974)-MONTH(AB3974)+1,(AC3974-AB3974+1))</f>
        <v>153</v>
      </c>
      <c r="F3974" s="220" t="n">
        <f aca="false">E3974*SUM(P3974:Q3974)</f>
        <v>765000</v>
      </c>
      <c r="G3974" s="196" t="n">
        <v>1249037</v>
      </c>
      <c r="H3974" s="197" t="n">
        <v>37026.4591782407</v>
      </c>
      <c r="I3974" s="0" t="s">
        <v>616</v>
      </c>
      <c r="M3974" s="0" t="s">
        <v>927</v>
      </c>
      <c r="N3974" s="0" t="s">
        <v>1341</v>
      </c>
      <c r="O3974" s="0" t="s">
        <v>1526</v>
      </c>
      <c r="Q3974" s="198" t="n">
        <v>5000</v>
      </c>
      <c r="S3974" s="0" t="s">
        <v>1343</v>
      </c>
      <c r="T3974" s="0" t="s">
        <v>772</v>
      </c>
      <c r="U3974" s="200" t="n">
        <v>4.675</v>
      </c>
      <c r="V3974" s="0" t="s">
        <v>2306</v>
      </c>
      <c r="W3974" s="0" t="s">
        <v>1345</v>
      </c>
      <c r="X3974" s="0" t="s">
        <v>1346</v>
      </c>
      <c r="Y3974" s="0" t="s">
        <v>893</v>
      </c>
      <c r="Z3974" s="0" t="s">
        <v>573</v>
      </c>
      <c r="AA3974" s="0" t="s">
        <v>3572</v>
      </c>
      <c r="AB3974" s="197" t="n">
        <v>37043</v>
      </c>
      <c r="AC3974" s="197" t="n">
        <v>37195</v>
      </c>
      <c r="AD3974" s="0" t="n">
        <f aca="false">(AC3974-AB3974+1)*SUM(P3974:Q3974)</f>
        <v>765000</v>
      </c>
    </row>
    <row r="3975" customFormat="false" ht="12.75" hidden="false" customHeight="false" outlineLevel="0" collapsed="false">
      <c r="A3975" s="191" t="str">
        <f aca="false">B3975&amp;" "&amp;C3975&amp;" "&amp;D3975</f>
        <v>US Natural Gas Financial</v>
      </c>
      <c r="B3975" s="191" t="str">
        <f aca="false">IF((LEFT(N3975,2)="US"),"US","")</f>
        <v>US</v>
      </c>
      <c r="C3975" s="191" t="str">
        <f aca="false">M3975</f>
        <v>Natural Gas</v>
      </c>
      <c r="D3975" s="191" t="str">
        <f aca="false">IF(ISNUMBER(FIND("Phy",N3975))=TRUE(),"Physical","Financial")</f>
        <v>Financial</v>
      </c>
      <c r="E3975" s="191" t="n">
        <f aca="false">IF(VLOOKUP(S3975,'DD-Lookup'!$J$6:$L$50,3,FALSE())="Monthly",(YEAR(AC3975)-YEAR(AB3975))*12+MONTH(AC3975)-MONTH(AB3975)+1,(AC3975-AB3975+1))</f>
        <v>30</v>
      </c>
      <c r="F3975" s="220" t="n">
        <f aca="false">E3975*SUM(P3975:Q3975)</f>
        <v>3000</v>
      </c>
      <c r="G3975" s="196" t="n">
        <v>1249038</v>
      </c>
      <c r="H3975" s="197" t="n">
        <v>37026.459224537</v>
      </c>
      <c r="I3975" s="0" t="s">
        <v>1137</v>
      </c>
      <c r="M3975" s="0" t="s">
        <v>927</v>
      </c>
      <c r="N3975" s="0" t="s">
        <v>2058</v>
      </c>
      <c r="O3975" s="0" t="s">
        <v>3543</v>
      </c>
      <c r="Q3975" s="198" t="n">
        <v>100</v>
      </c>
      <c r="S3975" s="0" t="s">
        <v>2060</v>
      </c>
      <c r="T3975" s="0" t="s">
        <v>772</v>
      </c>
      <c r="U3975" s="200" t="n">
        <v>0.165</v>
      </c>
      <c r="V3975" s="0" t="s">
        <v>2395</v>
      </c>
      <c r="W3975" s="0" t="s">
        <v>2061</v>
      </c>
      <c r="X3975" s="0" t="s">
        <v>2062</v>
      </c>
      <c r="Y3975" s="0" t="s">
        <v>893</v>
      </c>
      <c r="Z3975" s="0" t="s">
        <v>573</v>
      </c>
      <c r="AA3975" s="0" t="s">
        <v>3573</v>
      </c>
      <c r="AB3975" s="197" t="n">
        <v>37043</v>
      </c>
      <c r="AC3975" s="197" t="n">
        <v>37072</v>
      </c>
      <c r="AD3975" s="0" t="n">
        <f aca="false">(AC3975-AB3975+1)*SUM(P3975:Q3975)</f>
        <v>3000</v>
      </c>
    </row>
    <row r="3976" customFormat="false" ht="12.75" hidden="false" customHeight="false" outlineLevel="0" collapsed="false">
      <c r="A3976" s="191" t="str">
        <f aca="false">B3976&amp;" "&amp;C3976&amp;" "&amp;D3976</f>
        <v> Natural Gas Physical</v>
      </c>
      <c r="B3976" s="191" t="str">
        <f aca="false">IF((LEFT(N3976,2)="US"),"US","")</f>
        <v/>
      </c>
      <c r="C3976" s="191" t="str">
        <f aca="false">M3976</f>
        <v>Natural Gas</v>
      </c>
      <c r="D3976" s="191" t="str">
        <f aca="false">IF(ISNUMBER(FIND("Phy",N3976))=TRUE(),"Physical","Financial")</f>
        <v>Physical</v>
      </c>
      <c r="E3976" s="191" t="n">
        <f aca="false">IF(VLOOKUP(S3976,'DD-Lookup'!$J$6:$L$50,3,FALSE())="Monthly",(YEAR(AC3976)-YEAR(AB3976))*12+MONTH(AC3976)-MONTH(AB3976)+1,(AC3976-AB3976+1))</f>
        <v>1</v>
      </c>
      <c r="F3976" s="220" t="n">
        <f aca="false">E3976*SUM(P3976:Q3976)</f>
        <v>2000</v>
      </c>
      <c r="G3976" s="196" t="n">
        <v>1249040</v>
      </c>
      <c r="H3976" s="197" t="n">
        <v>37026.4594675926</v>
      </c>
      <c r="I3976" s="0" t="s">
        <v>3014</v>
      </c>
      <c r="M3976" s="0" t="s">
        <v>927</v>
      </c>
      <c r="N3976" s="0" t="s">
        <v>1719</v>
      </c>
      <c r="O3976" s="0" t="s">
        <v>1720</v>
      </c>
      <c r="P3976" s="198" t="n">
        <v>2000</v>
      </c>
      <c r="S3976" s="0" t="s">
        <v>327</v>
      </c>
      <c r="T3976" s="0" t="s">
        <v>1721</v>
      </c>
      <c r="U3976" s="200" t="n">
        <v>6.07</v>
      </c>
      <c r="V3976" s="0" t="s">
        <v>3015</v>
      </c>
      <c r="W3976" s="0" t="s">
        <v>1723</v>
      </c>
      <c r="X3976" s="0" t="s">
        <v>1724</v>
      </c>
      <c r="Y3976" s="0" t="s">
        <v>1376</v>
      </c>
      <c r="Z3976" s="0" t="s">
        <v>646</v>
      </c>
      <c r="AA3976" s="0" t="n">
        <v>790745</v>
      </c>
      <c r="AB3976" s="197" t="n">
        <v>37026.875</v>
      </c>
      <c r="AC3976" s="197" t="n">
        <v>37026.875</v>
      </c>
    </row>
    <row r="3977" customFormat="false" ht="12.75" hidden="false" customHeight="false" outlineLevel="0" collapsed="false">
      <c r="A3977" s="191" t="str">
        <f aca="false">B3977&amp;" "&amp;C3977&amp;" "&amp;D3977</f>
        <v>US Natural Gas Financial</v>
      </c>
      <c r="B3977" s="191" t="str">
        <f aca="false">IF((LEFT(N3977,2)="US"),"US","")</f>
        <v>US</v>
      </c>
      <c r="C3977" s="191" t="str">
        <f aca="false">M3977</f>
        <v>Natural Gas</v>
      </c>
      <c r="D3977" s="191" t="str">
        <f aca="false">IF(ISNUMBER(FIND("Phy",N3977))=TRUE(),"Physical","Financial")</f>
        <v>Financial</v>
      </c>
      <c r="E3977" s="191" t="n">
        <f aca="false">IF(VLOOKUP(S3977,'DD-Lookup'!$J$6:$L$50,3,FALSE())="Monthly",(YEAR(AC3977)-YEAR(AB3977))*12+MONTH(AC3977)-MONTH(AB3977)+1,(AC3977-AB3977+1))</f>
        <v>30</v>
      </c>
      <c r="F3977" s="220" t="n">
        <f aca="false">E3977*SUM(P3977:Q3977)</f>
        <v>150000</v>
      </c>
      <c r="G3977" s="196" t="n">
        <v>1249041</v>
      </c>
      <c r="H3977" s="197" t="n">
        <v>37026.4596643519</v>
      </c>
      <c r="I3977" s="0" t="s">
        <v>1383</v>
      </c>
      <c r="M3977" s="0" t="s">
        <v>927</v>
      </c>
      <c r="N3977" s="0" t="s">
        <v>1399</v>
      </c>
      <c r="O3977" s="0" t="s">
        <v>2186</v>
      </c>
      <c r="P3977" s="198" t="n">
        <v>5000</v>
      </c>
      <c r="S3977" s="0" t="s">
        <v>1343</v>
      </c>
      <c r="T3977" s="0" t="s">
        <v>772</v>
      </c>
      <c r="U3977" s="200" t="n">
        <v>-0.81</v>
      </c>
      <c r="V3977" s="0" t="s">
        <v>1991</v>
      </c>
      <c r="W3977" s="0" t="s">
        <v>2187</v>
      </c>
      <c r="X3977" s="0" t="s">
        <v>2188</v>
      </c>
      <c r="Y3977" s="0" t="s">
        <v>893</v>
      </c>
      <c r="Z3977" s="0" t="s">
        <v>573</v>
      </c>
      <c r="AA3977" s="0" t="s">
        <v>3574</v>
      </c>
      <c r="AB3977" s="197" t="n">
        <v>37043.875</v>
      </c>
      <c r="AC3977" s="197" t="n">
        <v>37072.875</v>
      </c>
      <c r="AD3977" s="0" t="n">
        <f aca="false">(AC3977-AB3977+1)*SUM(P3977:Q3977)</f>
        <v>150000</v>
      </c>
    </row>
    <row r="3978" customFormat="false" ht="12.75" hidden="false" customHeight="false" outlineLevel="0" collapsed="false">
      <c r="A3978" s="191" t="str">
        <f aca="false">B3978&amp;" "&amp;C3978&amp;" "&amp;D3978</f>
        <v> Natural Gas Physical</v>
      </c>
      <c r="B3978" s="191" t="str">
        <f aca="false">IF((LEFT(N3978,2)="US"),"US","")</f>
        <v/>
      </c>
      <c r="C3978" s="191" t="str">
        <f aca="false">M3978</f>
        <v>Natural Gas</v>
      </c>
      <c r="D3978" s="191" t="str">
        <f aca="false">IF(ISNUMBER(FIND("Phy",N3978))=TRUE(),"Physical","Financial")</f>
        <v>Physical</v>
      </c>
      <c r="E3978" s="191" t="n">
        <f aca="false">IF(VLOOKUP(S3978,'DD-Lookup'!$J$6:$L$50,3,FALSE())="Monthly",(YEAR(AC3978)-YEAR(AB3978))*12+MONTH(AC3978)-MONTH(AB3978)+1,(AC3978-AB3978+1))</f>
        <v>1</v>
      </c>
      <c r="F3978" s="220" t="n">
        <f aca="false">E3978*SUM(P3978:Q3978)</f>
        <v>5000</v>
      </c>
      <c r="G3978" s="196" t="n">
        <v>1249046</v>
      </c>
      <c r="H3978" s="197" t="n">
        <v>37026.4599537037</v>
      </c>
      <c r="I3978" s="0" t="s">
        <v>3208</v>
      </c>
      <c r="M3978" s="0" t="s">
        <v>927</v>
      </c>
      <c r="N3978" s="0" t="s">
        <v>1719</v>
      </c>
      <c r="O3978" s="0" t="s">
        <v>1720</v>
      </c>
      <c r="P3978" s="198" t="n">
        <v>5000</v>
      </c>
      <c r="S3978" s="0" t="s">
        <v>327</v>
      </c>
      <c r="T3978" s="0" t="s">
        <v>1721</v>
      </c>
      <c r="U3978" s="200" t="n">
        <v>6.075</v>
      </c>
      <c r="V3978" s="0" t="s">
        <v>3209</v>
      </c>
      <c r="W3978" s="0" t="s">
        <v>1723</v>
      </c>
      <c r="X3978" s="0" t="s">
        <v>1724</v>
      </c>
      <c r="Y3978" s="0" t="s">
        <v>1376</v>
      </c>
      <c r="Z3978" s="0" t="s">
        <v>646</v>
      </c>
      <c r="AA3978" s="0" t="n">
        <v>790747</v>
      </c>
      <c r="AB3978" s="197" t="n">
        <v>37026.875</v>
      </c>
      <c r="AC3978" s="197" t="n">
        <v>37026.875</v>
      </c>
    </row>
    <row r="3979" customFormat="false" ht="12.75" hidden="false" customHeight="false" outlineLevel="0" collapsed="false">
      <c r="A3979" s="191" t="str">
        <f aca="false">B3979&amp;" "&amp;C3979&amp;" "&amp;D3979</f>
        <v>US Natural Gas Financial</v>
      </c>
      <c r="B3979" s="191" t="str">
        <f aca="false">IF((LEFT(N3979,2)="US"),"US","")</f>
        <v>US</v>
      </c>
      <c r="C3979" s="191" t="str">
        <f aca="false">M3979</f>
        <v>Natural Gas</v>
      </c>
      <c r="D3979" s="191" t="str">
        <f aca="false">IF(ISNUMBER(FIND("Phy",N3979))=TRUE(),"Physical","Financial")</f>
        <v>Financial</v>
      </c>
      <c r="E3979" s="191" t="n">
        <f aca="false">IF(VLOOKUP(S3979,'DD-Lookup'!$J$6:$L$50,3,FALSE())="Monthly",(YEAR(AC3979)-YEAR(AB3979))*12+MONTH(AC3979)-MONTH(AB3979)+1,(AC3979-AB3979+1))</f>
        <v>30</v>
      </c>
      <c r="F3979" s="220" t="n">
        <f aca="false">E3979*SUM(P3979:Q3979)</f>
        <v>3000</v>
      </c>
      <c r="G3979" s="196" t="n">
        <v>1249047</v>
      </c>
      <c r="H3979" s="197" t="n">
        <v>37026.4599768519</v>
      </c>
      <c r="I3979" s="0" t="s">
        <v>1352</v>
      </c>
      <c r="M3979" s="0" t="s">
        <v>927</v>
      </c>
      <c r="N3979" s="0" t="s">
        <v>2331</v>
      </c>
      <c r="O3979" s="0" t="s">
        <v>3381</v>
      </c>
      <c r="P3979" s="198" t="n">
        <v>100</v>
      </c>
      <c r="S3979" s="0" t="s">
        <v>2060</v>
      </c>
      <c r="T3979" s="0" t="s">
        <v>772</v>
      </c>
      <c r="U3979" s="200" t="n">
        <v>0.015</v>
      </c>
      <c r="V3979" s="0" t="s">
        <v>3575</v>
      </c>
      <c r="W3979" s="0" t="s">
        <v>2061</v>
      </c>
      <c r="X3979" s="0" t="s">
        <v>2062</v>
      </c>
      <c r="Y3979" s="0" t="s">
        <v>893</v>
      </c>
      <c r="Z3979" s="0" t="s">
        <v>573</v>
      </c>
      <c r="AA3979" s="0" t="s">
        <v>3576</v>
      </c>
      <c r="AB3979" s="197" t="n">
        <v>37043</v>
      </c>
      <c r="AC3979" s="197" t="n">
        <v>37072</v>
      </c>
      <c r="AD3979" s="0" t="n">
        <f aca="false">(AC3979-AB3979+1)*SUM(P3979:Q3979)</f>
        <v>3000</v>
      </c>
    </row>
    <row r="3980" customFormat="false" ht="12.75" hidden="false" customHeight="false" outlineLevel="0" collapsed="false">
      <c r="A3980" s="191" t="str">
        <f aca="false">B3980&amp;" "&amp;C3980&amp;" "&amp;D3980</f>
        <v>US Natural Gas Financial</v>
      </c>
      <c r="B3980" s="191" t="str">
        <f aca="false">IF((LEFT(N3980,2)="US"),"US","")</f>
        <v>US</v>
      </c>
      <c r="C3980" s="191" t="str">
        <f aca="false">M3980</f>
        <v>Natural Gas</v>
      </c>
      <c r="D3980" s="191" t="str">
        <f aca="false">IF(ISNUMBER(FIND("Phy",N3980))=TRUE(),"Physical","Financial")</f>
        <v>Financial</v>
      </c>
      <c r="E3980" s="191" t="n">
        <f aca="false">IF(VLOOKUP(S3980,'DD-Lookup'!$J$6:$L$50,3,FALSE())="Monthly",(YEAR(AC3980)-YEAR(AB3980))*12+MONTH(AC3980)-MONTH(AB3980)+1,(AC3980-AB3980+1))</f>
        <v>153</v>
      </c>
      <c r="F3980" s="220" t="n">
        <f aca="false">E3980*SUM(P3980:Q3980)</f>
        <v>765000</v>
      </c>
      <c r="G3980" s="196" t="n">
        <v>1249049</v>
      </c>
      <c r="H3980" s="197" t="n">
        <v>37026.4600115741</v>
      </c>
      <c r="I3980" s="0" t="s">
        <v>1137</v>
      </c>
      <c r="M3980" s="0" t="s">
        <v>927</v>
      </c>
      <c r="N3980" s="0" t="s">
        <v>1341</v>
      </c>
      <c r="O3980" s="0" t="s">
        <v>1526</v>
      </c>
      <c r="Q3980" s="198" t="n">
        <v>5000</v>
      </c>
      <c r="S3980" s="0" t="s">
        <v>1343</v>
      </c>
      <c r="T3980" s="0" t="s">
        <v>772</v>
      </c>
      <c r="U3980" s="200" t="n">
        <v>4.69</v>
      </c>
      <c r="V3980" s="0" t="s">
        <v>2274</v>
      </c>
      <c r="W3980" s="0" t="s">
        <v>1345</v>
      </c>
      <c r="X3980" s="0" t="s">
        <v>1346</v>
      </c>
      <c r="Y3980" s="0" t="s">
        <v>893</v>
      </c>
      <c r="Z3980" s="0" t="s">
        <v>573</v>
      </c>
      <c r="AA3980" s="0" t="s">
        <v>3577</v>
      </c>
      <c r="AB3980" s="197" t="n">
        <v>37043</v>
      </c>
      <c r="AC3980" s="197" t="n">
        <v>37195</v>
      </c>
      <c r="AD3980" s="0" t="n">
        <f aca="false">(AC3980-AB3980+1)*SUM(P3980:Q3980)</f>
        <v>765000</v>
      </c>
    </row>
    <row r="3981" customFormat="false" ht="12.75" hidden="false" customHeight="false" outlineLevel="0" collapsed="false">
      <c r="A3981" s="191" t="str">
        <f aca="false">B3981&amp;" "&amp;C3981&amp;" "&amp;D3981</f>
        <v>US Natural Gas Financial</v>
      </c>
      <c r="B3981" s="191" t="str">
        <f aca="false">IF((LEFT(N3981,2)="US"),"US","")</f>
        <v>US</v>
      </c>
      <c r="C3981" s="191" t="str">
        <f aca="false">M3981</f>
        <v>Natural Gas</v>
      </c>
      <c r="D3981" s="191" t="str">
        <f aca="false">IF(ISNUMBER(FIND("Phy",N3981))=TRUE(),"Physical","Financial")</f>
        <v>Financial</v>
      </c>
      <c r="E3981" s="191" t="n">
        <f aca="false">IF(VLOOKUP(S3981,'DD-Lookup'!$J$6:$L$50,3,FALSE())="Monthly",(YEAR(AC3981)-YEAR(AB3981))*12+MONTH(AC3981)-MONTH(AB3981)+1,(AC3981-AB3981+1))</f>
        <v>30</v>
      </c>
      <c r="F3981" s="220" t="n">
        <f aca="false">E3981*SUM(P3981:Q3981)</f>
        <v>375000</v>
      </c>
      <c r="G3981" s="196" t="n">
        <v>1249050</v>
      </c>
      <c r="H3981" s="197" t="n">
        <v>37026.4600347222</v>
      </c>
      <c r="I3981" s="0" t="s">
        <v>2477</v>
      </c>
      <c r="M3981" s="0" t="s">
        <v>927</v>
      </c>
      <c r="N3981" s="0" t="s">
        <v>1341</v>
      </c>
      <c r="O3981" s="0" t="s">
        <v>1342</v>
      </c>
      <c r="Q3981" s="198" t="n">
        <v>12500</v>
      </c>
      <c r="S3981" s="0" t="s">
        <v>1343</v>
      </c>
      <c r="T3981" s="0" t="s">
        <v>772</v>
      </c>
      <c r="U3981" s="200" t="n">
        <v>4.59</v>
      </c>
      <c r="V3981" s="0" t="s">
        <v>2478</v>
      </c>
      <c r="W3981" s="0" t="s">
        <v>1345</v>
      </c>
      <c r="X3981" s="0" t="s">
        <v>1346</v>
      </c>
      <c r="Y3981" s="0" t="s">
        <v>893</v>
      </c>
      <c r="Z3981" s="0" t="s">
        <v>573</v>
      </c>
      <c r="AA3981" s="0" t="s">
        <v>3578</v>
      </c>
      <c r="AB3981" s="197" t="n">
        <v>37043.875</v>
      </c>
      <c r="AC3981" s="197" t="n">
        <v>37072.875</v>
      </c>
      <c r="AD3981" s="0" t="n">
        <f aca="false">(AC3981-AB3981+1)*SUM(P3981:Q3981)</f>
        <v>375000</v>
      </c>
    </row>
    <row r="3982" customFormat="false" ht="12.75" hidden="false" customHeight="false" outlineLevel="0" collapsed="false">
      <c r="A3982" s="191" t="str">
        <f aca="false">B3982&amp;" "&amp;C3982&amp;" "&amp;D3982</f>
        <v>US Crude Financial</v>
      </c>
      <c r="B3982" s="191" t="str">
        <f aca="false">IF((LEFT(N3982,2)="US"),"US","")</f>
        <v>US</v>
      </c>
      <c r="C3982" s="191" t="str">
        <f aca="false">M3982</f>
        <v>Crude</v>
      </c>
      <c r="D3982" s="191" t="str">
        <f aca="false">IF(ISNUMBER(FIND("Phy",N3982))=TRUE(),"Physical","Financial")</f>
        <v>Financial</v>
      </c>
      <c r="E3982" s="191" t="n">
        <f aca="false">IF(VLOOKUP(S3982,'DD-Lookup'!$J$6:$L$50,3,FALSE())="Monthly",(YEAR(AC3982)-YEAR(AB3982))*12+MONTH(AC3982)-MONTH(AB3982)+1,(AC3982-AB3982+1))</f>
        <v>1</v>
      </c>
      <c r="F3982" s="220" t="n">
        <f aca="false">E3982*SUM(P3982:Q3982)</f>
        <v>50000</v>
      </c>
      <c r="G3982" s="196" t="n">
        <v>1249051</v>
      </c>
      <c r="H3982" s="197" t="n">
        <v>37026.4600925926</v>
      </c>
      <c r="I3982" s="0" t="s">
        <v>1340</v>
      </c>
      <c r="M3982" s="0" t="s">
        <v>60</v>
      </c>
      <c r="N3982" s="0" t="s">
        <v>1138</v>
      </c>
      <c r="O3982" s="0" t="s">
        <v>1139</v>
      </c>
      <c r="Q3982" s="198" t="n">
        <v>50000</v>
      </c>
      <c r="S3982" s="0" t="s">
        <v>1140</v>
      </c>
      <c r="T3982" s="0" t="s">
        <v>772</v>
      </c>
      <c r="U3982" s="200" t="n">
        <v>28.8</v>
      </c>
      <c r="V3982" s="0" t="s">
        <v>2361</v>
      </c>
      <c r="W3982" s="0" t="s">
        <v>1142</v>
      </c>
      <c r="X3982" s="0" t="s">
        <v>1143</v>
      </c>
      <c r="Y3982" s="0" t="s">
        <v>893</v>
      </c>
      <c r="Z3982" s="0" t="s">
        <v>573</v>
      </c>
      <c r="AA3982" s="0" t="s">
        <v>3579</v>
      </c>
      <c r="AB3982" s="197" t="n">
        <v>37043</v>
      </c>
      <c r="AC3982" s="197" t="n">
        <v>37072</v>
      </c>
    </row>
    <row r="3983" customFormat="false" ht="12.75" hidden="false" customHeight="false" outlineLevel="0" collapsed="false">
      <c r="A3983" s="191" t="str">
        <f aca="false">B3983&amp;" "&amp;C3983&amp;" "&amp;D3983</f>
        <v>US Natural Gas Financial</v>
      </c>
      <c r="B3983" s="191" t="str">
        <f aca="false">IF((LEFT(N3983,2)="US"),"US","")</f>
        <v>US</v>
      </c>
      <c r="C3983" s="191" t="str">
        <f aca="false">M3983</f>
        <v>Natural Gas</v>
      </c>
      <c r="D3983" s="191" t="str">
        <f aca="false">IF(ISNUMBER(FIND("Phy",N3983))=TRUE(),"Physical","Financial")</f>
        <v>Financial</v>
      </c>
      <c r="E3983" s="191" t="n">
        <f aca="false">IF(VLOOKUP(S3983,'DD-Lookup'!$J$6:$L$50,3,FALSE())="Monthly",(YEAR(AC3983)-YEAR(AB3983))*12+MONTH(AC3983)-MONTH(AB3983)+1,(AC3983-AB3983+1))</f>
        <v>365</v>
      </c>
      <c r="F3983" s="220" t="n">
        <f aca="false">E3983*SUM(P3983:Q3983)</f>
        <v>1825000</v>
      </c>
      <c r="G3983" s="196" t="n">
        <v>1249052</v>
      </c>
      <c r="H3983" s="197" t="n">
        <v>37026.4601388889</v>
      </c>
      <c r="I3983" s="0" t="s">
        <v>609</v>
      </c>
      <c r="M3983" s="0" t="s">
        <v>927</v>
      </c>
      <c r="N3983" s="0" t="s">
        <v>1341</v>
      </c>
      <c r="O3983" s="0" t="s">
        <v>1514</v>
      </c>
      <c r="Q3983" s="198" t="n">
        <v>5000</v>
      </c>
      <c r="S3983" s="0" t="s">
        <v>1343</v>
      </c>
      <c r="T3983" s="0" t="s">
        <v>772</v>
      </c>
      <c r="U3983" s="200" t="n">
        <v>4.585</v>
      </c>
      <c r="V3983" s="0" t="s">
        <v>1642</v>
      </c>
      <c r="W3983" s="0" t="s">
        <v>1345</v>
      </c>
      <c r="X3983" s="0" t="s">
        <v>1346</v>
      </c>
      <c r="Y3983" s="0" t="s">
        <v>893</v>
      </c>
      <c r="Z3983" s="0" t="s">
        <v>573</v>
      </c>
      <c r="AA3983" s="0" t="s">
        <v>3580</v>
      </c>
      <c r="AB3983" s="197" t="n">
        <v>37257.875</v>
      </c>
      <c r="AC3983" s="197" t="n">
        <v>37621.875</v>
      </c>
      <c r="AD3983" s="0" t="n">
        <f aca="false">(AC3983-AB3983+1)*SUM(P3983:Q3983)</f>
        <v>1825000</v>
      </c>
    </row>
    <row r="3984" customFormat="false" ht="12.75" hidden="false" customHeight="false" outlineLevel="0" collapsed="false">
      <c r="A3984" s="191" t="str">
        <f aca="false">B3984&amp;" "&amp;C3984&amp;" "&amp;D3984</f>
        <v>US Natural Gas Financial</v>
      </c>
      <c r="B3984" s="191" t="str">
        <f aca="false">IF((LEFT(N3984,2)="US"),"US","")</f>
        <v>US</v>
      </c>
      <c r="C3984" s="191" t="str">
        <f aca="false">M3984</f>
        <v>Natural Gas</v>
      </c>
      <c r="D3984" s="191" t="str">
        <f aca="false">IF(ISNUMBER(FIND("Phy",N3984))=TRUE(),"Physical","Financial")</f>
        <v>Financial</v>
      </c>
      <c r="E3984" s="191" t="n">
        <f aca="false">IF(VLOOKUP(S3984,'DD-Lookup'!$J$6:$L$50,3,FALSE())="Monthly",(YEAR(AC3984)-YEAR(AB3984))*12+MONTH(AC3984)-MONTH(AB3984)+1,(AC3984-AB3984+1))</f>
        <v>30</v>
      </c>
      <c r="F3984" s="220" t="n">
        <f aca="false">E3984*SUM(P3984:Q3984)</f>
        <v>150000</v>
      </c>
      <c r="G3984" s="196" t="n">
        <v>1249054</v>
      </c>
      <c r="H3984" s="197" t="n">
        <v>37026.4602199074</v>
      </c>
      <c r="I3984" s="0" t="s">
        <v>1257</v>
      </c>
      <c r="M3984" s="0" t="s">
        <v>927</v>
      </c>
      <c r="N3984" s="0" t="s">
        <v>1341</v>
      </c>
      <c r="O3984" s="0" t="s">
        <v>1342</v>
      </c>
      <c r="Q3984" s="198" t="n">
        <v>5000</v>
      </c>
      <c r="S3984" s="0" t="s">
        <v>1343</v>
      </c>
      <c r="T3984" s="0" t="s">
        <v>772</v>
      </c>
      <c r="U3984" s="200" t="n">
        <v>4.595</v>
      </c>
      <c r="V3984" s="0" t="s">
        <v>2581</v>
      </c>
      <c r="W3984" s="0" t="s">
        <v>1345</v>
      </c>
      <c r="X3984" s="0" t="s">
        <v>1346</v>
      </c>
      <c r="Y3984" s="0" t="s">
        <v>893</v>
      </c>
      <c r="Z3984" s="0" t="s">
        <v>573</v>
      </c>
      <c r="AA3984" s="0" t="s">
        <v>3581</v>
      </c>
      <c r="AB3984" s="197" t="n">
        <v>37043.875</v>
      </c>
      <c r="AC3984" s="197" t="n">
        <v>37072.875</v>
      </c>
      <c r="AD3984" s="0" t="n">
        <f aca="false">(AC3984-AB3984+1)*SUM(P3984:Q3984)</f>
        <v>150000</v>
      </c>
    </row>
    <row r="3985" customFormat="false" ht="12.75" hidden="false" customHeight="false" outlineLevel="0" collapsed="false">
      <c r="A3985" s="191" t="str">
        <f aca="false">B3985&amp;" "&amp;C3985&amp;" "&amp;D3985</f>
        <v> Natural Gas Physical</v>
      </c>
      <c r="B3985" s="191" t="str">
        <f aca="false">IF((LEFT(N3985,2)="US"),"US","")</f>
        <v/>
      </c>
      <c r="C3985" s="191" t="str">
        <f aca="false">M3985</f>
        <v>Natural Gas</v>
      </c>
      <c r="D3985" s="191" t="str">
        <f aca="false">IF(ISNUMBER(FIND("Phy",N3985))=TRUE(),"Physical","Financial")</f>
        <v>Physical</v>
      </c>
      <c r="E3985" s="191" t="n">
        <f aca="false">IF(VLOOKUP(S3985,'DD-Lookup'!$J$6:$L$50,3,FALSE())="Monthly",(YEAR(AC3985)-YEAR(AB3985))*12+MONTH(AC3985)-MONTH(AB3985)+1,(AC3985-AB3985+1))</f>
        <v>30</v>
      </c>
      <c r="F3985" s="220" t="n">
        <f aca="false">E3985*SUM(P3985:Q3985)</f>
        <v>150000</v>
      </c>
      <c r="G3985" s="196" t="n">
        <v>1249055</v>
      </c>
      <c r="H3985" s="197" t="n">
        <v>37026.4602546296</v>
      </c>
      <c r="I3985" s="0" t="s">
        <v>625</v>
      </c>
      <c r="M3985" s="0" t="s">
        <v>927</v>
      </c>
      <c r="N3985" s="0" t="s">
        <v>1719</v>
      </c>
      <c r="O3985" s="0" t="s">
        <v>2554</v>
      </c>
      <c r="Q3985" s="198" t="n">
        <v>5000</v>
      </c>
      <c r="S3985" s="0" t="s">
        <v>327</v>
      </c>
      <c r="T3985" s="0" t="s">
        <v>1721</v>
      </c>
      <c r="U3985" s="200" t="n">
        <v>6.27</v>
      </c>
      <c r="V3985" s="0" t="s">
        <v>3106</v>
      </c>
      <c r="W3985" s="0" t="s">
        <v>2317</v>
      </c>
      <c r="X3985" s="0" t="s">
        <v>1724</v>
      </c>
      <c r="Y3985" s="0" t="s">
        <v>1376</v>
      </c>
      <c r="Z3985" s="0" t="s">
        <v>646</v>
      </c>
      <c r="AA3985" s="0" t="n">
        <v>790784</v>
      </c>
      <c r="AB3985" s="197" t="n">
        <v>37043.875</v>
      </c>
      <c r="AC3985" s="197" t="n">
        <v>37072.875</v>
      </c>
    </row>
    <row r="3986" customFormat="false" ht="12.75" hidden="false" customHeight="false" outlineLevel="0" collapsed="false">
      <c r="A3986" s="191" t="str">
        <f aca="false">B3986&amp;" "&amp;C3986&amp;" "&amp;D3986</f>
        <v> Natural Gas Financial</v>
      </c>
      <c r="B3986" s="191" t="str">
        <f aca="false">IF((LEFT(N3986,2)="US"),"US","")</f>
        <v/>
      </c>
      <c r="C3986" s="191" t="str">
        <f aca="false">M3986</f>
        <v>Natural Gas</v>
      </c>
      <c r="D3986" s="191" t="str">
        <f aca="false">IF(ISNUMBER(FIND("Phy",N3986))=TRUE(),"Physical","Financial")</f>
        <v>Financial</v>
      </c>
      <c r="E3986" s="191" t="n">
        <f aca="false">IF(VLOOKUP(S3986,'DD-Lookup'!$J$6:$L$50,3,FALSE())="Monthly",(YEAR(AC3986)-YEAR(AB3986))*12+MONTH(AC3986)-MONTH(AB3986)+1,(AC3986-AB3986+1))</f>
        <v>151</v>
      </c>
      <c r="F3986" s="220" t="n">
        <f aca="false">E3986*SUM(P3986:Q3986)</f>
        <v>755000</v>
      </c>
      <c r="G3986" s="196" t="n">
        <v>1249056</v>
      </c>
      <c r="H3986" s="197" t="n">
        <v>37026.4602546296</v>
      </c>
      <c r="I3986" s="0" t="s">
        <v>1523</v>
      </c>
      <c r="M3986" s="0" t="s">
        <v>927</v>
      </c>
      <c r="N3986" s="0" t="s">
        <v>3154</v>
      </c>
      <c r="O3986" s="0" t="s">
        <v>3582</v>
      </c>
      <c r="Q3986" s="198" t="n">
        <v>5000</v>
      </c>
      <c r="S3986" s="0" t="s">
        <v>1343</v>
      </c>
      <c r="T3986" s="0" t="s">
        <v>772</v>
      </c>
      <c r="U3986" s="200" t="n">
        <v>-0.27</v>
      </c>
      <c r="V3986" s="0" t="s">
        <v>2995</v>
      </c>
      <c r="W3986" s="0" t="s">
        <v>3156</v>
      </c>
      <c r="X3986" s="0" t="s">
        <v>3157</v>
      </c>
      <c r="Y3986" s="0" t="s">
        <v>893</v>
      </c>
      <c r="Z3986" s="0" t="s">
        <v>646</v>
      </c>
      <c r="AA3986" s="0" t="s">
        <v>3583</v>
      </c>
      <c r="AB3986" s="197" t="n">
        <v>37196</v>
      </c>
      <c r="AC3986" s="197" t="n">
        <v>37346</v>
      </c>
    </row>
    <row r="3987" customFormat="false" ht="12.75" hidden="false" customHeight="false" outlineLevel="0" collapsed="false">
      <c r="A3987" s="191" t="str">
        <f aca="false">B3987&amp;" "&amp;C3987&amp;" "&amp;D3987</f>
        <v>US Natural Gas Financial</v>
      </c>
      <c r="B3987" s="191" t="str">
        <f aca="false">IF((LEFT(N3987,2)="US"),"US","")</f>
        <v>US</v>
      </c>
      <c r="C3987" s="191" t="str">
        <f aca="false">M3987</f>
        <v>Natural Gas</v>
      </c>
      <c r="D3987" s="191" t="str">
        <f aca="false">IF(ISNUMBER(FIND("Phy",N3987))=TRUE(),"Physical","Financial")</f>
        <v>Financial</v>
      </c>
      <c r="E3987" s="191" t="n">
        <f aca="false">IF(VLOOKUP(S3987,'DD-Lookup'!$J$6:$L$50,3,FALSE())="Monthly",(YEAR(AC3987)-YEAR(AB3987))*12+MONTH(AC3987)-MONTH(AB3987)+1,(AC3987-AB3987+1))</f>
        <v>30</v>
      </c>
      <c r="F3987" s="220" t="n">
        <f aca="false">E3987*SUM(P3987:Q3987)</f>
        <v>300000</v>
      </c>
      <c r="G3987" s="196" t="n">
        <v>1249057</v>
      </c>
      <c r="H3987" s="197" t="n">
        <v>37026.4602662037</v>
      </c>
      <c r="I3987" s="0" t="s">
        <v>2477</v>
      </c>
      <c r="M3987" s="0" t="s">
        <v>927</v>
      </c>
      <c r="N3987" s="0" t="s">
        <v>1341</v>
      </c>
      <c r="O3987" s="0" t="s">
        <v>1342</v>
      </c>
      <c r="Q3987" s="198" t="n">
        <v>10000</v>
      </c>
      <c r="S3987" s="0" t="s">
        <v>1343</v>
      </c>
      <c r="T3987" s="0" t="s">
        <v>772</v>
      </c>
      <c r="U3987" s="200" t="n">
        <v>4.595</v>
      </c>
      <c r="V3987" s="0" t="s">
        <v>2946</v>
      </c>
      <c r="W3987" s="0" t="s">
        <v>1345</v>
      </c>
      <c r="X3987" s="0" t="s">
        <v>1346</v>
      </c>
      <c r="Y3987" s="0" t="s">
        <v>893</v>
      </c>
      <c r="Z3987" s="0" t="s">
        <v>573</v>
      </c>
      <c r="AA3987" s="0" t="s">
        <v>3584</v>
      </c>
      <c r="AB3987" s="197" t="n">
        <v>37043.875</v>
      </c>
      <c r="AC3987" s="197" t="n">
        <v>37072.875</v>
      </c>
      <c r="AD3987" s="0" t="n">
        <f aca="false">(AC3987-AB3987+1)*SUM(P3987:Q3987)</f>
        <v>300000</v>
      </c>
    </row>
    <row r="3988" customFormat="false" ht="12.75" hidden="false" customHeight="false" outlineLevel="0" collapsed="false">
      <c r="A3988" s="191" t="str">
        <f aca="false">B3988&amp;" "&amp;C3988&amp;" "&amp;D3988</f>
        <v>US Natural Gas Financial</v>
      </c>
      <c r="B3988" s="191" t="str">
        <f aca="false">IF((LEFT(N3988,2)="US"),"US","")</f>
        <v>US</v>
      </c>
      <c r="C3988" s="191" t="str">
        <f aca="false">M3988</f>
        <v>Natural Gas</v>
      </c>
      <c r="D3988" s="191" t="str">
        <f aca="false">IF(ISNUMBER(FIND("Phy",N3988))=TRUE(),"Physical","Financial")</f>
        <v>Financial</v>
      </c>
      <c r="E3988" s="191" t="n">
        <f aca="false">IF(VLOOKUP(S3988,'DD-Lookup'!$J$6:$L$50,3,FALSE())="Monthly",(YEAR(AC3988)-YEAR(AB3988))*12+MONTH(AC3988)-MONTH(AB3988)+1,(AC3988-AB3988+1))</f>
        <v>151</v>
      </c>
      <c r="F3988" s="220" t="n">
        <f aca="false">E3988*SUM(P3988:Q3988)</f>
        <v>755000</v>
      </c>
      <c r="G3988" s="196" t="n">
        <v>1249058</v>
      </c>
      <c r="H3988" s="197" t="n">
        <v>37026.4604166667</v>
      </c>
      <c r="I3988" s="0" t="s">
        <v>1420</v>
      </c>
      <c r="M3988" s="0" t="s">
        <v>927</v>
      </c>
      <c r="N3988" s="0" t="s">
        <v>1341</v>
      </c>
      <c r="O3988" s="0" t="s">
        <v>1442</v>
      </c>
      <c r="Q3988" s="198" t="n">
        <v>5000</v>
      </c>
      <c r="S3988" s="0" t="s">
        <v>1343</v>
      </c>
      <c r="T3988" s="0" t="s">
        <v>772</v>
      </c>
      <c r="U3988" s="200" t="n">
        <v>5</v>
      </c>
      <c r="V3988" s="0" t="s">
        <v>2659</v>
      </c>
      <c r="W3988" s="0" t="s">
        <v>1345</v>
      </c>
      <c r="X3988" s="0" t="s">
        <v>1346</v>
      </c>
      <c r="Y3988" s="0" t="s">
        <v>893</v>
      </c>
      <c r="Z3988" s="0" t="s">
        <v>573</v>
      </c>
      <c r="AA3988" s="0" t="s">
        <v>3585</v>
      </c>
      <c r="AB3988" s="197" t="n">
        <v>37196</v>
      </c>
      <c r="AC3988" s="197" t="n">
        <v>37346</v>
      </c>
      <c r="AD3988" s="0" t="n">
        <f aca="false">(AC3988-AB3988+1)*SUM(P3988:Q3988)</f>
        <v>755000</v>
      </c>
    </row>
    <row r="3989" customFormat="false" ht="12.75" hidden="false" customHeight="false" outlineLevel="0" collapsed="false">
      <c r="A3989" s="191" t="str">
        <f aca="false">B3989&amp;" "&amp;C3989&amp;" "&amp;D3989</f>
        <v> Metals Financial</v>
      </c>
      <c r="B3989" s="191" t="str">
        <f aca="false">IF((LEFT(N3989,2)="US"),"US","")</f>
        <v/>
      </c>
      <c r="C3989" s="191" t="str">
        <f aca="false">M3989</f>
        <v>Metals</v>
      </c>
      <c r="D3989" s="191" t="str">
        <f aca="false">IF(ISNUMBER(FIND("Phy",N3989))=TRUE(),"Physical","Financial")</f>
        <v>Financial</v>
      </c>
      <c r="E3989" s="191" t="n">
        <f aca="false">IF(VLOOKUP(S3989,'DD-Lookup'!$J$6:$L$50,3,FALSE())="Monthly",(YEAR(AC3989)-YEAR(AB3989))*12+MONTH(AC3989)-MONTH(AB3989)+1,(AC3989-AB3989+1))</f>
        <v>1</v>
      </c>
      <c r="F3989" s="220" t="n">
        <f aca="false">E3989*SUM(P3989:Q3989)</f>
        <v>2</v>
      </c>
      <c r="G3989" s="196" t="n">
        <v>1249060</v>
      </c>
      <c r="H3989" s="197" t="n">
        <v>37026.4604398148</v>
      </c>
      <c r="I3989" s="0" t="s">
        <v>879</v>
      </c>
      <c r="M3989" s="0" t="s">
        <v>768</v>
      </c>
      <c r="N3989" s="0" t="s">
        <v>906</v>
      </c>
      <c r="O3989" s="0" t="s">
        <v>907</v>
      </c>
      <c r="P3989" s="198" t="n">
        <v>2</v>
      </c>
      <c r="S3989" s="0" t="s">
        <v>908</v>
      </c>
      <c r="T3989" s="0" t="s">
        <v>772</v>
      </c>
      <c r="U3989" s="200" t="n">
        <v>7270</v>
      </c>
      <c r="V3989" s="0" t="s">
        <v>1169</v>
      </c>
      <c r="W3989" s="0" t="s">
        <v>910</v>
      </c>
      <c r="X3989" s="0" t="s">
        <v>775</v>
      </c>
      <c r="Y3989" s="0" t="s">
        <v>776</v>
      </c>
      <c r="Z3989" s="0" t="s">
        <v>777</v>
      </c>
      <c r="AA3989" s="0" t="n">
        <v>2130947</v>
      </c>
    </row>
    <row r="3990" customFormat="false" ht="12.75" hidden="false" customHeight="false" outlineLevel="0" collapsed="false">
      <c r="A3990" s="191" t="str">
        <f aca="false">B3990&amp;" "&amp;C3990&amp;" "&amp;D3990</f>
        <v>US Natural Gas Financial</v>
      </c>
      <c r="B3990" s="191" t="str">
        <f aca="false">IF((LEFT(N3990,2)="US"),"US","")</f>
        <v>US</v>
      </c>
      <c r="C3990" s="191" t="str">
        <f aca="false">M3990</f>
        <v>Natural Gas</v>
      </c>
      <c r="D3990" s="191" t="str">
        <f aca="false">IF(ISNUMBER(FIND("Phy",N3990))=TRUE(),"Physical","Financial")</f>
        <v>Financial</v>
      </c>
      <c r="E3990" s="191" t="n">
        <f aca="false">IF(VLOOKUP(S3990,'DD-Lookup'!$J$6:$L$50,3,FALSE())="Monthly",(YEAR(AC3990)-YEAR(AB3990))*12+MONTH(AC3990)-MONTH(AB3990)+1,(AC3990-AB3990+1))</f>
        <v>30</v>
      </c>
      <c r="F3990" s="220" t="n">
        <f aca="false">E3990*SUM(P3990:Q3990)</f>
        <v>450000</v>
      </c>
      <c r="G3990" s="196" t="n">
        <v>1249061</v>
      </c>
      <c r="H3990" s="197" t="n">
        <v>37026.460474537</v>
      </c>
      <c r="I3990" s="0" t="s">
        <v>1661</v>
      </c>
      <c r="M3990" s="0" t="s">
        <v>927</v>
      </c>
      <c r="N3990" s="0" t="s">
        <v>1341</v>
      </c>
      <c r="O3990" s="0" t="s">
        <v>1342</v>
      </c>
      <c r="Q3990" s="198" t="n">
        <v>15000</v>
      </c>
      <c r="S3990" s="0" t="s">
        <v>1343</v>
      </c>
      <c r="T3990" s="0" t="s">
        <v>772</v>
      </c>
      <c r="U3990" s="200" t="n">
        <v>4.6</v>
      </c>
      <c r="V3990" s="0" t="s">
        <v>2298</v>
      </c>
      <c r="W3990" s="0" t="s">
        <v>1345</v>
      </c>
      <c r="X3990" s="0" t="s">
        <v>1346</v>
      </c>
      <c r="Y3990" s="0" t="s">
        <v>893</v>
      </c>
      <c r="Z3990" s="0" t="s">
        <v>573</v>
      </c>
      <c r="AA3990" s="0" t="s">
        <v>3586</v>
      </c>
      <c r="AB3990" s="197" t="n">
        <v>37043.875</v>
      </c>
      <c r="AC3990" s="197" t="n">
        <v>37072.875</v>
      </c>
      <c r="AD3990" s="0" t="n">
        <f aca="false">(AC3990-AB3990+1)*SUM(P3990:Q3990)</f>
        <v>450000</v>
      </c>
    </row>
    <row r="3991" customFormat="false" ht="12.75" hidden="false" customHeight="false" outlineLevel="0" collapsed="false">
      <c r="A3991" s="191" t="str">
        <f aca="false">B3991&amp;" "&amp;C3991&amp;" "&amp;D3991</f>
        <v> Natural Gas Physical</v>
      </c>
      <c r="B3991" s="191" t="str">
        <f aca="false">IF((LEFT(N3991,2)="US"),"US","")</f>
        <v/>
      </c>
      <c r="C3991" s="191" t="str">
        <f aca="false">M3991</f>
        <v>Natural Gas</v>
      </c>
      <c r="D3991" s="191" t="str">
        <f aca="false">IF(ISNUMBER(FIND("Phy",N3991))=TRUE(),"Physical","Financial")</f>
        <v>Physical</v>
      </c>
      <c r="E3991" s="191" t="n">
        <f aca="false">IF(VLOOKUP(S3991,'DD-Lookup'!$J$6:$L$50,3,FALSE())="Monthly",(YEAR(AC3991)-YEAR(AB3991))*12+MONTH(AC3991)-MONTH(AB3991)+1,(AC3991-AB3991+1))</f>
        <v>16</v>
      </c>
      <c r="F3991" s="220" t="n">
        <f aca="false">E3991*SUM(P3991:Q3991)</f>
        <v>80000</v>
      </c>
      <c r="G3991" s="196" t="n">
        <v>1249062</v>
      </c>
      <c r="H3991" s="197" t="n">
        <v>37026.4606018519</v>
      </c>
      <c r="I3991" s="0" t="s">
        <v>2107</v>
      </c>
      <c r="M3991" s="0" t="s">
        <v>927</v>
      </c>
      <c r="N3991" s="0" t="s">
        <v>1719</v>
      </c>
      <c r="O3991" s="0" t="s">
        <v>2484</v>
      </c>
      <c r="Q3991" s="198" t="n">
        <v>5000</v>
      </c>
      <c r="S3991" s="0" t="s">
        <v>327</v>
      </c>
      <c r="T3991" s="0" t="s">
        <v>1721</v>
      </c>
      <c r="U3991" s="200" t="n">
        <v>6.195</v>
      </c>
      <c r="V3991" s="0" t="s">
        <v>2108</v>
      </c>
      <c r="W3991" s="0" t="s">
        <v>2317</v>
      </c>
      <c r="X3991" s="0" t="s">
        <v>1724</v>
      </c>
      <c r="Y3991" s="0" t="s">
        <v>1376</v>
      </c>
      <c r="Z3991" s="0" t="s">
        <v>646</v>
      </c>
      <c r="AA3991" s="0" t="n">
        <v>790786</v>
      </c>
      <c r="AB3991" s="197" t="n">
        <v>37027.875</v>
      </c>
      <c r="AC3991" s="197" t="n">
        <v>37042.875</v>
      </c>
    </row>
    <row r="3992" customFormat="false" ht="12.75" hidden="false" customHeight="false" outlineLevel="0" collapsed="false">
      <c r="A3992" s="191" t="str">
        <f aca="false">B3992&amp;" "&amp;C3992&amp;" "&amp;D3992</f>
        <v>US Natural Gas Financial</v>
      </c>
      <c r="B3992" s="191" t="str">
        <f aca="false">IF((LEFT(N3992,2)="US"),"US","")</f>
        <v>US</v>
      </c>
      <c r="C3992" s="191" t="str">
        <f aca="false">M3992</f>
        <v>Natural Gas</v>
      </c>
      <c r="D3992" s="191" t="str">
        <f aca="false">IF(ISNUMBER(FIND("Phy",N3992))=TRUE(),"Physical","Financial")</f>
        <v>Financial</v>
      </c>
      <c r="E3992" s="191" t="n">
        <f aca="false">IF(VLOOKUP(S3992,'DD-Lookup'!$J$6:$L$50,3,FALSE())="Monthly",(YEAR(AC3992)-YEAR(AB3992))*12+MONTH(AC3992)-MONTH(AB3992)+1,(AC3992-AB3992+1))</f>
        <v>31</v>
      </c>
      <c r="F3992" s="220" t="n">
        <f aca="false">E3992*SUM(P3992:Q3992)</f>
        <v>155000</v>
      </c>
      <c r="G3992" s="196" t="n">
        <v>1249064</v>
      </c>
      <c r="H3992" s="197" t="n">
        <v>37026.4606828704</v>
      </c>
      <c r="I3992" s="0" t="s">
        <v>1482</v>
      </c>
      <c r="M3992" s="0" t="s">
        <v>927</v>
      </c>
      <c r="N3992" s="0" t="s">
        <v>1341</v>
      </c>
      <c r="O3992" s="0" t="s">
        <v>1365</v>
      </c>
      <c r="Q3992" s="198" t="n">
        <v>5000</v>
      </c>
      <c r="S3992" s="0" t="s">
        <v>1343</v>
      </c>
      <c r="T3992" s="0" t="s">
        <v>772</v>
      </c>
      <c r="U3992" s="200" t="n">
        <v>4.7375</v>
      </c>
      <c r="V3992" s="0" t="s">
        <v>1483</v>
      </c>
      <c r="W3992" s="0" t="s">
        <v>1345</v>
      </c>
      <c r="X3992" s="0" t="s">
        <v>1346</v>
      </c>
      <c r="Y3992" s="0" t="s">
        <v>893</v>
      </c>
      <c r="Z3992" s="0" t="s">
        <v>573</v>
      </c>
      <c r="AA3992" s="0" t="s">
        <v>3587</v>
      </c>
      <c r="AB3992" s="197" t="n">
        <v>37104.875</v>
      </c>
      <c r="AC3992" s="197" t="n">
        <v>37134.875</v>
      </c>
      <c r="AD3992" s="0" t="n">
        <f aca="false">(AC3992-AB3992+1)*SUM(P3992:Q3992)</f>
        <v>155000</v>
      </c>
    </row>
    <row r="3993" customFormat="false" ht="12.75" hidden="false" customHeight="false" outlineLevel="0" collapsed="false">
      <c r="A3993" s="191" t="str">
        <f aca="false">B3993&amp;" "&amp;C3993&amp;" "&amp;D3993</f>
        <v>US Natural Gas Financial</v>
      </c>
      <c r="B3993" s="191" t="str">
        <f aca="false">IF((LEFT(N3993,2)="US"),"US","")</f>
        <v>US</v>
      </c>
      <c r="C3993" s="191" t="str">
        <f aca="false">M3993</f>
        <v>Natural Gas</v>
      </c>
      <c r="D3993" s="191" t="str">
        <f aca="false">IF(ISNUMBER(FIND("Phy",N3993))=TRUE(),"Physical","Financial")</f>
        <v>Financial</v>
      </c>
      <c r="E3993" s="191" t="n">
        <f aca="false">IF(VLOOKUP(S3993,'DD-Lookup'!$J$6:$L$50,3,FALSE())="Monthly",(YEAR(AC3993)-YEAR(AB3993))*12+MONTH(AC3993)-MONTH(AB3993)+1,(AC3993-AB3993+1))</f>
        <v>151</v>
      </c>
      <c r="F3993" s="220" t="n">
        <f aca="false">E3993*SUM(P3993:Q3993)</f>
        <v>755000</v>
      </c>
      <c r="G3993" s="196" t="n">
        <v>1249067</v>
      </c>
      <c r="H3993" s="197" t="n">
        <v>37026.4607060185</v>
      </c>
      <c r="I3993" s="0" t="s">
        <v>1569</v>
      </c>
      <c r="M3993" s="0" t="s">
        <v>927</v>
      </c>
      <c r="N3993" s="0" t="s">
        <v>1399</v>
      </c>
      <c r="O3993" s="0" t="s">
        <v>3588</v>
      </c>
      <c r="Q3993" s="198" t="n">
        <v>5000</v>
      </c>
      <c r="S3993" s="0" t="s">
        <v>1343</v>
      </c>
      <c r="T3993" s="0" t="s">
        <v>772</v>
      </c>
      <c r="U3993" s="200" t="n">
        <v>0.485</v>
      </c>
      <c r="V3993" s="0" t="s">
        <v>2436</v>
      </c>
      <c r="W3993" s="0" t="s">
        <v>1402</v>
      </c>
      <c r="X3993" s="0" t="s">
        <v>1403</v>
      </c>
      <c r="Y3993" s="0" t="s">
        <v>893</v>
      </c>
      <c r="Z3993" s="0" t="s">
        <v>573</v>
      </c>
      <c r="AA3993" s="0" t="s">
        <v>3589</v>
      </c>
      <c r="AB3993" s="197" t="n">
        <v>37196</v>
      </c>
      <c r="AC3993" s="197" t="n">
        <v>37346</v>
      </c>
      <c r="AD3993" s="0" t="n">
        <f aca="false">(AC3993-AB3993+1)*SUM(P3993:Q3993)</f>
        <v>755000</v>
      </c>
    </row>
    <row r="3994" customFormat="false" ht="12.75" hidden="false" customHeight="false" outlineLevel="0" collapsed="false">
      <c r="A3994" s="191" t="str">
        <f aca="false">B3994&amp;" "&amp;C3994&amp;" "&amp;D3994</f>
        <v>US Natural Gas Financial</v>
      </c>
      <c r="B3994" s="191" t="str">
        <f aca="false">IF((LEFT(N3994,2)="US"),"US","")</f>
        <v>US</v>
      </c>
      <c r="C3994" s="191" t="str">
        <f aca="false">M3994</f>
        <v>Natural Gas</v>
      </c>
      <c r="D3994" s="191" t="str">
        <f aca="false">IF(ISNUMBER(FIND("Phy",N3994))=TRUE(),"Physical","Financial")</f>
        <v>Financial</v>
      </c>
      <c r="E3994" s="191" t="n">
        <f aca="false">IF(VLOOKUP(S3994,'DD-Lookup'!$J$6:$L$50,3,FALSE())="Monthly",(YEAR(AC3994)-YEAR(AB3994))*12+MONTH(AC3994)-MONTH(AB3994)+1,(AC3994-AB3994+1))</f>
        <v>30</v>
      </c>
      <c r="F3994" s="220" t="n">
        <f aca="false">E3994*SUM(P3994:Q3994)</f>
        <v>300000</v>
      </c>
      <c r="G3994" s="196" t="n">
        <v>1249069</v>
      </c>
      <c r="H3994" s="197" t="n">
        <v>37026.460775463</v>
      </c>
      <c r="I3994" s="0" t="s">
        <v>3376</v>
      </c>
      <c r="M3994" s="0" t="s">
        <v>927</v>
      </c>
      <c r="N3994" s="0" t="s">
        <v>1341</v>
      </c>
      <c r="O3994" s="0" t="s">
        <v>1342</v>
      </c>
      <c r="P3994" s="198" t="n">
        <v>10000</v>
      </c>
      <c r="S3994" s="0" t="s">
        <v>1343</v>
      </c>
      <c r="T3994" s="0" t="s">
        <v>772</v>
      </c>
      <c r="U3994" s="200" t="n">
        <v>4.595</v>
      </c>
      <c r="V3994" s="0" t="s">
        <v>3377</v>
      </c>
      <c r="W3994" s="0" t="s">
        <v>1345</v>
      </c>
      <c r="X3994" s="0" t="s">
        <v>1346</v>
      </c>
      <c r="Y3994" s="0" t="s">
        <v>893</v>
      </c>
      <c r="Z3994" s="0" t="s">
        <v>573</v>
      </c>
      <c r="AA3994" s="0" t="s">
        <v>3590</v>
      </c>
      <c r="AB3994" s="197" t="n">
        <v>37043.875</v>
      </c>
      <c r="AC3994" s="197" t="n">
        <v>37072.875</v>
      </c>
      <c r="AD3994" s="0" t="n">
        <f aca="false">(AC3994-AB3994+1)*SUM(P3994:Q3994)</f>
        <v>300000</v>
      </c>
    </row>
    <row r="3995" customFormat="false" ht="12.75" hidden="false" customHeight="false" outlineLevel="0" collapsed="false">
      <c r="A3995" s="191" t="str">
        <f aca="false">B3995&amp;" "&amp;C3995&amp;" "&amp;D3995</f>
        <v>US Natural Gas Financial</v>
      </c>
      <c r="B3995" s="191" t="str">
        <f aca="false">IF((LEFT(N3995,2)="US"),"US","")</f>
        <v>US</v>
      </c>
      <c r="C3995" s="191" t="str">
        <f aca="false">M3995</f>
        <v>Natural Gas</v>
      </c>
      <c r="D3995" s="191" t="str">
        <f aca="false">IF(ISNUMBER(FIND("Phy",N3995))=TRUE(),"Physical","Financial")</f>
        <v>Financial</v>
      </c>
      <c r="E3995" s="191" t="n">
        <f aca="false">IF(VLOOKUP(S3995,'DD-Lookup'!$J$6:$L$50,3,FALSE())="Monthly",(YEAR(AC3995)-YEAR(AB3995))*12+MONTH(AC3995)-MONTH(AB3995)+1,(AC3995-AB3995+1))</f>
        <v>15</v>
      </c>
      <c r="F3995" s="220" t="n">
        <f aca="false">E3995*SUM(P3995:Q3995)</f>
        <v>300000</v>
      </c>
      <c r="G3995" s="196" t="n">
        <v>1249068</v>
      </c>
      <c r="H3995" s="197" t="n">
        <v>37026.460775463</v>
      </c>
      <c r="I3995" s="0" t="s">
        <v>625</v>
      </c>
      <c r="M3995" s="0" t="s">
        <v>927</v>
      </c>
      <c r="N3995" s="0" t="s">
        <v>1341</v>
      </c>
      <c r="O3995" s="0" t="s">
        <v>3591</v>
      </c>
      <c r="P3995" s="198" t="n">
        <v>20000</v>
      </c>
      <c r="S3995" s="0" t="s">
        <v>1343</v>
      </c>
      <c r="T3995" s="0" t="s">
        <v>772</v>
      </c>
      <c r="U3995" s="200" t="n">
        <v>4.48</v>
      </c>
      <c r="V3995" s="0" t="s">
        <v>3365</v>
      </c>
      <c r="W3995" s="0" t="s">
        <v>1915</v>
      </c>
      <c r="X3995" s="0" t="s">
        <v>1916</v>
      </c>
      <c r="Y3995" s="0" t="s">
        <v>893</v>
      </c>
      <c r="Z3995" s="0" t="s">
        <v>573</v>
      </c>
      <c r="AA3995" s="0" t="s">
        <v>3592</v>
      </c>
      <c r="AB3995" s="197" t="n">
        <v>37028.875</v>
      </c>
      <c r="AC3995" s="197" t="n">
        <v>37042.875</v>
      </c>
      <c r="AD3995" s="0" t="n">
        <f aca="false">(AC3995-AB3995+1)*SUM(P3995:Q3995)</f>
        <v>300000</v>
      </c>
    </row>
    <row r="3996" customFormat="false" ht="12.75" hidden="false" customHeight="false" outlineLevel="0" collapsed="false">
      <c r="A3996" s="191" t="str">
        <f aca="false">B3996&amp;" "&amp;C3996&amp;" "&amp;D3996</f>
        <v>US Natural Gas Financial</v>
      </c>
      <c r="B3996" s="191" t="str">
        <f aca="false">IF((LEFT(N3996,2)="US"),"US","")</f>
        <v>US</v>
      </c>
      <c r="C3996" s="191" t="str">
        <f aca="false">M3996</f>
        <v>Natural Gas</v>
      </c>
      <c r="D3996" s="191" t="str">
        <f aca="false">IF(ISNUMBER(FIND("Phy",N3996))=TRUE(),"Physical","Financial")</f>
        <v>Financial</v>
      </c>
      <c r="E3996" s="191" t="n">
        <f aca="false">IF(VLOOKUP(S3996,'DD-Lookup'!$J$6:$L$50,3,FALSE())="Monthly",(YEAR(AC3996)-YEAR(AB3996))*12+MONTH(AC3996)-MONTH(AB3996)+1,(AC3996-AB3996+1))</f>
        <v>153</v>
      </c>
      <c r="F3996" s="220" t="n">
        <f aca="false">E3996*SUM(P3996:Q3996)</f>
        <v>765000</v>
      </c>
      <c r="G3996" s="196" t="n">
        <v>1249070</v>
      </c>
      <c r="H3996" s="197" t="n">
        <v>37026.460787037</v>
      </c>
      <c r="I3996" s="0" t="s">
        <v>1420</v>
      </c>
      <c r="M3996" s="0" t="s">
        <v>927</v>
      </c>
      <c r="N3996" s="0" t="s">
        <v>1341</v>
      </c>
      <c r="O3996" s="0" t="s">
        <v>1526</v>
      </c>
      <c r="Q3996" s="198" t="n">
        <v>5000</v>
      </c>
      <c r="S3996" s="0" t="s">
        <v>1343</v>
      </c>
      <c r="T3996" s="0" t="s">
        <v>772</v>
      </c>
      <c r="U3996" s="200" t="n">
        <v>4.71</v>
      </c>
      <c r="V3996" s="0" t="s">
        <v>2659</v>
      </c>
      <c r="W3996" s="0" t="s">
        <v>1345</v>
      </c>
      <c r="X3996" s="0" t="s">
        <v>1346</v>
      </c>
      <c r="Y3996" s="0" t="s">
        <v>893</v>
      </c>
      <c r="Z3996" s="0" t="s">
        <v>573</v>
      </c>
      <c r="AA3996" s="0" t="s">
        <v>3593</v>
      </c>
      <c r="AB3996" s="197" t="n">
        <v>37043</v>
      </c>
      <c r="AC3996" s="197" t="n">
        <v>37195</v>
      </c>
      <c r="AD3996" s="0" t="n">
        <f aca="false">(AC3996-AB3996+1)*SUM(P3996:Q3996)</f>
        <v>765000</v>
      </c>
    </row>
    <row r="3997" customFormat="false" ht="12.75" hidden="false" customHeight="false" outlineLevel="0" collapsed="false">
      <c r="A3997" s="191" t="str">
        <f aca="false">B3997&amp;" "&amp;C3997&amp;" "&amp;D3997</f>
        <v>US Natural Gas Financial</v>
      </c>
      <c r="B3997" s="191" t="str">
        <f aca="false">IF((LEFT(N3997,2)="US"),"US","")</f>
        <v>US</v>
      </c>
      <c r="C3997" s="191" t="str">
        <f aca="false">M3997</f>
        <v>Natural Gas</v>
      </c>
      <c r="D3997" s="191" t="str">
        <f aca="false">IF(ISNUMBER(FIND("Phy",N3997))=TRUE(),"Physical","Financial")</f>
        <v>Financial</v>
      </c>
      <c r="E3997" s="191" t="n">
        <f aca="false">IF(VLOOKUP(S3997,'DD-Lookup'!$J$6:$L$50,3,FALSE())="Monthly",(YEAR(AC3997)-YEAR(AB3997))*12+MONTH(AC3997)-MONTH(AB3997)+1,(AC3997-AB3997+1))</f>
        <v>30</v>
      </c>
      <c r="F3997" s="220" t="n">
        <f aca="false">E3997*SUM(P3997:Q3997)</f>
        <v>75000</v>
      </c>
      <c r="G3997" s="196" t="n">
        <v>1249073</v>
      </c>
      <c r="H3997" s="197" t="n">
        <v>37026.4609027778</v>
      </c>
      <c r="I3997" s="0" t="s">
        <v>2477</v>
      </c>
      <c r="M3997" s="0" t="s">
        <v>927</v>
      </c>
      <c r="N3997" s="0" t="s">
        <v>1341</v>
      </c>
      <c r="O3997" s="0" t="s">
        <v>1342</v>
      </c>
      <c r="P3997" s="198" t="n">
        <v>2500</v>
      </c>
      <c r="S3997" s="0" t="s">
        <v>1343</v>
      </c>
      <c r="T3997" s="0" t="s">
        <v>772</v>
      </c>
      <c r="U3997" s="200" t="n">
        <v>4.6</v>
      </c>
      <c r="V3997" s="0" t="s">
        <v>2478</v>
      </c>
      <c r="W3997" s="0" t="s">
        <v>1345</v>
      </c>
      <c r="X3997" s="0" t="s">
        <v>1346</v>
      </c>
      <c r="Y3997" s="0" t="s">
        <v>893</v>
      </c>
      <c r="Z3997" s="0" t="s">
        <v>573</v>
      </c>
      <c r="AA3997" s="0" t="s">
        <v>3594</v>
      </c>
      <c r="AB3997" s="197" t="n">
        <v>37043.875</v>
      </c>
      <c r="AC3997" s="197" t="n">
        <v>37072.875</v>
      </c>
      <c r="AD3997" s="0" t="n">
        <f aca="false">(AC3997-AB3997+1)*SUM(P3997:Q3997)</f>
        <v>75000</v>
      </c>
    </row>
    <row r="3998" customFormat="false" ht="12.75" hidden="false" customHeight="false" outlineLevel="0" collapsed="false">
      <c r="A3998" s="191" t="str">
        <f aca="false">B3998&amp;" "&amp;C3998&amp;" "&amp;D3998</f>
        <v>US Natural Gas Financial</v>
      </c>
      <c r="B3998" s="191" t="str">
        <f aca="false">IF((LEFT(N3998,2)="US"),"US","")</f>
        <v>US</v>
      </c>
      <c r="C3998" s="191" t="str">
        <f aca="false">M3998</f>
        <v>Natural Gas</v>
      </c>
      <c r="D3998" s="191" t="str">
        <f aca="false">IF(ISNUMBER(FIND("Phy",N3998))=TRUE(),"Physical","Financial")</f>
        <v>Financial</v>
      </c>
      <c r="E3998" s="191" t="n">
        <f aca="false">IF(VLOOKUP(S3998,'DD-Lookup'!$J$6:$L$50,3,FALSE())="Monthly",(YEAR(AC3998)-YEAR(AB3998))*12+MONTH(AC3998)-MONTH(AB3998)+1,(AC3998-AB3998+1))</f>
        <v>30</v>
      </c>
      <c r="F3998" s="220" t="n">
        <f aca="false">E3998*SUM(P3998:Q3998)</f>
        <v>450000</v>
      </c>
      <c r="G3998" s="196" t="n">
        <v>1249074</v>
      </c>
      <c r="H3998" s="197" t="n">
        <v>37026.4610069444</v>
      </c>
      <c r="I3998" s="0" t="s">
        <v>1414</v>
      </c>
      <c r="M3998" s="0" t="s">
        <v>927</v>
      </c>
      <c r="N3998" s="0" t="s">
        <v>1341</v>
      </c>
      <c r="O3998" s="0" t="s">
        <v>1342</v>
      </c>
      <c r="Q3998" s="198" t="n">
        <v>15000</v>
      </c>
      <c r="S3998" s="0" t="s">
        <v>1343</v>
      </c>
      <c r="T3998" s="0" t="s">
        <v>772</v>
      </c>
      <c r="U3998" s="200" t="n">
        <v>4.61</v>
      </c>
      <c r="V3998" s="0" t="s">
        <v>3595</v>
      </c>
      <c r="W3998" s="0" t="s">
        <v>1345</v>
      </c>
      <c r="X3998" s="0" t="s">
        <v>1346</v>
      </c>
      <c r="Y3998" s="0" t="s">
        <v>893</v>
      </c>
      <c r="Z3998" s="0" t="s">
        <v>573</v>
      </c>
      <c r="AA3998" s="0" t="s">
        <v>3596</v>
      </c>
      <c r="AB3998" s="197" t="n">
        <v>37043.875</v>
      </c>
      <c r="AC3998" s="197" t="n">
        <v>37072.875</v>
      </c>
      <c r="AD3998" s="0" t="n">
        <f aca="false">(AC3998-AB3998+1)*SUM(P3998:Q3998)</f>
        <v>450000</v>
      </c>
    </row>
    <row r="3999" customFormat="false" ht="12.75" hidden="false" customHeight="false" outlineLevel="0" collapsed="false">
      <c r="A3999" s="191" t="str">
        <f aca="false">B3999&amp;" "&amp;C3999&amp;" "&amp;D3999</f>
        <v>US Natural Gas Financial</v>
      </c>
      <c r="B3999" s="191" t="str">
        <f aca="false">IF((LEFT(N3999,2)="US"),"US","")</f>
        <v>US</v>
      </c>
      <c r="C3999" s="191" t="str">
        <f aca="false">M3999</f>
        <v>Natural Gas</v>
      </c>
      <c r="D3999" s="191" t="str">
        <f aca="false">IF(ISNUMBER(FIND("Phy",N3999))=TRUE(),"Physical","Financial")</f>
        <v>Financial</v>
      </c>
      <c r="E3999" s="191" t="n">
        <f aca="false">IF(VLOOKUP(S3999,'DD-Lookup'!$J$6:$L$50,3,FALSE())="Monthly",(YEAR(AC3999)-YEAR(AB3999))*12+MONTH(AC3999)-MONTH(AB3999)+1,(AC3999-AB3999+1))</f>
        <v>30</v>
      </c>
      <c r="F3999" s="220" t="n">
        <f aca="false">E3999*SUM(P3999:Q3999)</f>
        <v>3000</v>
      </c>
      <c r="G3999" s="196" t="n">
        <v>1249075</v>
      </c>
      <c r="H3999" s="197" t="n">
        <v>37026.4610648148</v>
      </c>
      <c r="I3999" s="0" t="s">
        <v>1137</v>
      </c>
      <c r="M3999" s="0" t="s">
        <v>927</v>
      </c>
      <c r="N3999" s="0" t="s">
        <v>2058</v>
      </c>
      <c r="O3999" s="0" t="s">
        <v>2385</v>
      </c>
      <c r="P3999" s="198" t="n">
        <v>100</v>
      </c>
      <c r="S3999" s="0" t="s">
        <v>2060</v>
      </c>
      <c r="T3999" s="0" t="s">
        <v>772</v>
      </c>
      <c r="U3999" s="200" t="n">
        <v>0.1125</v>
      </c>
      <c r="V3999" s="0" t="s">
        <v>2395</v>
      </c>
      <c r="W3999" s="0" t="s">
        <v>2061</v>
      </c>
      <c r="X3999" s="0" t="s">
        <v>2062</v>
      </c>
      <c r="Y3999" s="0" t="s">
        <v>893</v>
      </c>
      <c r="Z3999" s="0" t="s">
        <v>573</v>
      </c>
      <c r="AA3999" s="0" t="s">
        <v>3597</v>
      </c>
      <c r="AB3999" s="197" t="n">
        <v>37043</v>
      </c>
      <c r="AC3999" s="197" t="n">
        <v>37072</v>
      </c>
      <c r="AD3999" s="0" t="n">
        <f aca="false">(AC3999-AB3999+1)*SUM(P3999:Q3999)</f>
        <v>3000</v>
      </c>
    </row>
    <row r="4000" customFormat="false" ht="12.75" hidden="false" customHeight="false" outlineLevel="0" collapsed="false">
      <c r="A4000" s="191" t="str">
        <f aca="false">B4000&amp;" "&amp;C4000&amp;" "&amp;D4000</f>
        <v>US Natural Gas Financial</v>
      </c>
      <c r="B4000" s="191" t="str">
        <f aca="false">IF((LEFT(N4000,2)="US"),"US","")</f>
        <v>US</v>
      </c>
      <c r="C4000" s="191" t="str">
        <f aca="false">M4000</f>
        <v>Natural Gas</v>
      </c>
      <c r="D4000" s="191" t="str">
        <f aca="false">IF(ISNUMBER(FIND("Phy",N4000))=TRUE(),"Physical","Financial")</f>
        <v>Financial</v>
      </c>
      <c r="E4000" s="191" t="n">
        <f aca="false">IF(VLOOKUP(S4000,'DD-Lookup'!$J$6:$L$50,3,FALSE())="Monthly",(YEAR(AC4000)-YEAR(AB4000))*12+MONTH(AC4000)-MONTH(AB4000)+1,(AC4000-AB4000+1))</f>
        <v>30</v>
      </c>
      <c r="F4000" s="220" t="n">
        <f aca="false">E4000*SUM(P4000:Q4000)</f>
        <v>450000</v>
      </c>
      <c r="G4000" s="196" t="n">
        <v>1249078</v>
      </c>
      <c r="H4000" s="197" t="n">
        <v>37026.4611226852</v>
      </c>
      <c r="I4000" s="0" t="s">
        <v>1257</v>
      </c>
      <c r="M4000" s="0" t="s">
        <v>927</v>
      </c>
      <c r="N4000" s="0" t="s">
        <v>1341</v>
      </c>
      <c r="O4000" s="0" t="s">
        <v>1342</v>
      </c>
      <c r="Q4000" s="198" t="n">
        <v>15000</v>
      </c>
      <c r="S4000" s="0" t="s">
        <v>1343</v>
      </c>
      <c r="T4000" s="0" t="s">
        <v>772</v>
      </c>
      <c r="U4000" s="200" t="n">
        <v>4.61</v>
      </c>
      <c r="V4000" s="0" t="s">
        <v>2581</v>
      </c>
      <c r="W4000" s="0" t="s">
        <v>1345</v>
      </c>
      <c r="X4000" s="0" t="s">
        <v>1346</v>
      </c>
      <c r="Y4000" s="0" t="s">
        <v>893</v>
      </c>
      <c r="Z4000" s="0" t="s">
        <v>573</v>
      </c>
      <c r="AA4000" s="0" t="s">
        <v>3598</v>
      </c>
      <c r="AB4000" s="197" t="n">
        <v>37043.875</v>
      </c>
      <c r="AC4000" s="197" t="n">
        <v>37072.875</v>
      </c>
      <c r="AD4000" s="0" t="n">
        <f aca="false">(AC4000-AB4000+1)*SUM(P4000:Q4000)</f>
        <v>450000</v>
      </c>
    </row>
    <row r="4001" customFormat="false" ht="12.75" hidden="false" customHeight="false" outlineLevel="0" collapsed="false">
      <c r="A4001" s="191" t="str">
        <f aca="false">B4001&amp;" "&amp;C4001&amp;" "&amp;D4001</f>
        <v>US Natural Gas Financial</v>
      </c>
      <c r="B4001" s="191" t="str">
        <f aca="false">IF((LEFT(N4001,2)="US"),"US","")</f>
        <v>US</v>
      </c>
      <c r="C4001" s="191" t="str">
        <f aca="false">M4001</f>
        <v>Natural Gas</v>
      </c>
      <c r="D4001" s="191" t="str">
        <f aca="false">IF(ISNUMBER(FIND("Phy",N4001))=TRUE(),"Physical","Financial")</f>
        <v>Financial</v>
      </c>
      <c r="E4001" s="191" t="n">
        <f aca="false">IF(VLOOKUP(S4001,'DD-Lookup'!$J$6:$L$50,3,FALSE())="Monthly",(YEAR(AC4001)-YEAR(AB4001))*12+MONTH(AC4001)-MONTH(AB4001)+1,(AC4001-AB4001+1))</f>
        <v>153</v>
      </c>
      <c r="F4001" s="220" t="n">
        <f aca="false">E4001*SUM(P4001:Q4001)</f>
        <v>765000</v>
      </c>
      <c r="G4001" s="196" t="n">
        <v>1249079</v>
      </c>
      <c r="H4001" s="197" t="n">
        <v>37026.4611226852</v>
      </c>
      <c r="I4001" s="0" t="s">
        <v>1228</v>
      </c>
      <c r="M4001" s="0" t="s">
        <v>927</v>
      </c>
      <c r="N4001" s="0" t="s">
        <v>1341</v>
      </c>
      <c r="O4001" s="0" t="s">
        <v>1526</v>
      </c>
      <c r="P4001" s="198" t="n">
        <v>5000</v>
      </c>
      <c r="S4001" s="0" t="s">
        <v>1343</v>
      </c>
      <c r="T4001" s="0" t="s">
        <v>772</v>
      </c>
      <c r="U4001" s="200" t="n">
        <v>4.695</v>
      </c>
      <c r="V4001" s="0" t="s">
        <v>1610</v>
      </c>
      <c r="W4001" s="0" t="s">
        <v>1345</v>
      </c>
      <c r="X4001" s="0" t="s">
        <v>1346</v>
      </c>
      <c r="Y4001" s="0" t="s">
        <v>893</v>
      </c>
      <c r="Z4001" s="0" t="s">
        <v>573</v>
      </c>
      <c r="AA4001" s="0" t="s">
        <v>3599</v>
      </c>
      <c r="AB4001" s="197" t="n">
        <v>37043</v>
      </c>
      <c r="AC4001" s="197" t="n">
        <v>37195</v>
      </c>
      <c r="AD4001" s="0" t="n">
        <f aca="false">(AC4001-AB4001+1)*SUM(P4001:Q4001)</f>
        <v>765000</v>
      </c>
    </row>
    <row r="4002" customFormat="false" ht="12.75" hidden="false" customHeight="false" outlineLevel="0" collapsed="false">
      <c r="A4002" s="191" t="str">
        <f aca="false">B4002&amp;" "&amp;C4002&amp;" "&amp;D4002</f>
        <v>US Natural Gas Financial</v>
      </c>
      <c r="B4002" s="191" t="str">
        <f aca="false">IF((LEFT(N4002,2)="US"),"US","")</f>
        <v>US</v>
      </c>
      <c r="C4002" s="191" t="str">
        <f aca="false">M4002</f>
        <v>Natural Gas</v>
      </c>
      <c r="D4002" s="191" t="str">
        <f aca="false">IF(ISNUMBER(FIND("Phy",N4002))=TRUE(),"Physical","Financial")</f>
        <v>Financial</v>
      </c>
      <c r="E4002" s="191" t="n">
        <f aca="false">IF(VLOOKUP(S4002,'DD-Lookup'!$J$6:$L$50,3,FALSE())="Monthly",(YEAR(AC4002)-YEAR(AB4002))*12+MONTH(AC4002)-MONTH(AB4002)+1,(AC4002-AB4002+1))</f>
        <v>30</v>
      </c>
      <c r="F4002" s="220" t="n">
        <f aca="false">E4002*SUM(P4002:Q4002)</f>
        <v>75000</v>
      </c>
      <c r="G4002" s="196" t="n">
        <v>1249080</v>
      </c>
      <c r="H4002" s="197" t="n">
        <v>37026.4611689815</v>
      </c>
      <c r="I4002" s="0" t="s">
        <v>1357</v>
      </c>
      <c r="M4002" s="0" t="s">
        <v>927</v>
      </c>
      <c r="N4002" s="0" t="s">
        <v>1341</v>
      </c>
      <c r="O4002" s="0" t="s">
        <v>1342</v>
      </c>
      <c r="P4002" s="198" t="n">
        <v>2500</v>
      </c>
      <c r="S4002" s="0" t="s">
        <v>1343</v>
      </c>
      <c r="T4002" s="0" t="s">
        <v>772</v>
      </c>
      <c r="U4002" s="200" t="n">
        <v>4.605</v>
      </c>
      <c r="V4002" s="0" t="s">
        <v>1358</v>
      </c>
      <c r="W4002" s="0" t="s">
        <v>1345</v>
      </c>
      <c r="X4002" s="0" t="s">
        <v>1346</v>
      </c>
      <c r="Y4002" s="0" t="s">
        <v>893</v>
      </c>
      <c r="Z4002" s="0" t="s">
        <v>573</v>
      </c>
      <c r="AA4002" s="0" t="s">
        <v>3600</v>
      </c>
      <c r="AB4002" s="197" t="n">
        <v>37043.875</v>
      </c>
      <c r="AC4002" s="197" t="n">
        <v>37072.875</v>
      </c>
      <c r="AD4002" s="0" t="n">
        <f aca="false">(AC4002-AB4002+1)*SUM(P4002:Q4002)</f>
        <v>75000</v>
      </c>
    </row>
    <row r="4003" customFormat="false" ht="12.75" hidden="false" customHeight="false" outlineLevel="0" collapsed="false">
      <c r="A4003" s="191" t="str">
        <f aca="false">B4003&amp;" "&amp;C4003&amp;" "&amp;D4003</f>
        <v>US Natural Gas Financial</v>
      </c>
      <c r="B4003" s="191" t="str">
        <f aca="false">IF((LEFT(N4003,2)="US"),"US","")</f>
        <v>US</v>
      </c>
      <c r="C4003" s="191" t="str">
        <f aca="false">M4003</f>
        <v>Natural Gas</v>
      </c>
      <c r="D4003" s="191" t="str">
        <f aca="false">IF(ISNUMBER(FIND("Phy",N4003))=TRUE(),"Physical","Financial")</f>
        <v>Financial</v>
      </c>
      <c r="E4003" s="191" t="n">
        <f aca="false">IF(VLOOKUP(S4003,'DD-Lookup'!$J$6:$L$50,3,FALSE())="Monthly",(YEAR(AC4003)-YEAR(AB4003))*12+MONTH(AC4003)-MONTH(AB4003)+1,(AC4003-AB4003+1))</f>
        <v>30</v>
      </c>
      <c r="F4003" s="220" t="n">
        <f aca="false">E4003*SUM(P4003:Q4003)</f>
        <v>300000</v>
      </c>
      <c r="G4003" s="196" t="n">
        <v>1249081</v>
      </c>
      <c r="H4003" s="197" t="n">
        <v>37026.46125</v>
      </c>
      <c r="I4003" s="0" t="s">
        <v>1306</v>
      </c>
      <c r="M4003" s="0" t="s">
        <v>927</v>
      </c>
      <c r="N4003" s="0" t="s">
        <v>1341</v>
      </c>
      <c r="O4003" s="0" t="s">
        <v>1342</v>
      </c>
      <c r="Q4003" s="198" t="n">
        <v>10000</v>
      </c>
      <c r="S4003" s="0" t="s">
        <v>1343</v>
      </c>
      <c r="T4003" s="0" t="s">
        <v>772</v>
      </c>
      <c r="U4003" s="200" t="n">
        <v>4.615</v>
      </c>
      <c r="V4003" s="0" t="s">
        <v>2336</v>
      </c>
      <c r="W4003" s="0" t="s">
        <v>1345</v>
      </c>
      <c r="X4003" s="0" t="s">
        <v>1346</v>
      </c>
      <c r="Y4003" s="0" t="s">
        <v>893</v>
      </c>
      <c r="Z4003" s="0" t="s">
        <v>573</v>
      </c>
      <c r="AA4003" s="0" t="s">
        <v>3601</v>
      </c>
      <c r="AB4003" s="197" t="n">
        <v>37043.875</v>
      </c>
      <c r="AC4003" s="197" t="n">
        <v>37072.875</v>
      </c>
      <c r="AD4003" s="0" t="n">
        <f aca="false">(AC4003-AB4003+1)*SUM(P4003:Q4003)</f>
        <v>300000</v>
      </c>
    </row>
    <row r="4004" customFormat="false" ht="12.75" hidden="false" customHeight="false" outlineLevel="0" collapsed="false">
      <c r="A4004" s="191" t="str">
        <f aca="false">B4004&amp;" "&amp;C4004&amp;" "&amp;D4004</f>
        <v>US Natural Gas Financial</v>
      </c>
      <c r="B4004" s="191" t="str">
        <f aca="false">IF((LEFT(N4004,2)="US"),"US","")</f>
        <v>US</v>
      </c>
      <c r="C4004" s="191" t="str">
        <f aca="false">M4004</f>
        <v>Natural Gas</v>
      </c>
      <c r="D4004" s="191" t="str">
        <f aca="false">IF(ISNUMBER(FIND("Phy",N4004))=TRUE(),"Physical","Financial")</f>
        <v>Financial</v>
      </c>
      <c r="E4004" s="191" t="n">
        <f aca="false">IF(VLOOKUP(S4004,'DD-Lookup'!$J$6:$L$50,3,FALSE())="Monthly",(YEAR(AC4004)-YEAR(AB4004))*12+MONTH(AC4004)-MONTH(AB4004)+1,(AC4004-AB4004+1))</f>
        <v>30</v>
      </c>
      <c r="F4004" s="220" t="n">
        <f aca="false">E4004*SUM(P4004:Q4004)</f>
        <v>375000</v>
      </c>
      <c r="G4004" s="196" t="n">
        <v>1249082</v>
      </c>
      <c r="H4004" s="197" t="n">
        <v>37026.4612962963</v>
      </c>
      <c r="I4004" s="0" t="s">
        <v>1187</v>
      </c>
      <c r="M4004" s="0" t="s">
        <v>927</v>
      </c>
      <c r="N4004" s="0" t="s">
        <v>1341</v>
      </c>
      <c r="O4004" s="0" t="s">
        <v>1342</v>
      </c>
      <c r="P4004" s="198" t="n">
        <v>12500</v>
      </c>
      <c r="S4004" s="0" t="s">
        <v>1343</v>
      </c>
      <c r="T4004" s="0" t="s">
        <v>772</v>
      </c>
      <c r="U4004" s="200" t="n">
        <v>4.605</v>
      </c>
      <c r="V4004" s="0" t="s">
        <v>3602</v>
      </c>
      <c r="W4004" s="0" t="s">
        <v>1345</v>
      </c>
      <c r="X4004" s="0" t="s">
        <v>1346</v>
      </c>
      <c r="Y4004" s="0" t="s">
        <v>893</v>
      </c>
      <c r="Z4004" s="0" t="s">
        <v>573</v>
      </c>
      <c r="AA4004" s="0" t="s">
        <v>3603</v>
      </c>
      <c r="AB4004" s="197" t="n">
        <v>37043.875</v>
      </c>
      <c r="AC4004" s="197" t="n">
        <v>37072.875</v>
      </c>
      <c r="AD4004" s="0" t="n">
        <f aca="false">(AC4004-AB4004+1)*SUM(P4004:Q4004)</f>
        <v>375000</v>
      </c>
    </row>
    <row r="4005" customFormat="false" ht="12.75" hidden="false" customHeight="false" outlineLevel="0" collapsed="false">
      <c r="A4005" s="191" t="str">
        <f aca="false">B4005&amp;" "&amp;C4005&amp;" "&amp;D4005</f>
        <v>US Natural Gas Financial</v>
      </c>
      <c r="B4005" s="191" t="str">
        <f aca="false">IF((LEFT(N4005,2)="US"),"US","")</f>
        <v>US</v>
      </c>
      <c r="C4005" s="191" t="str">
        <f aca="false">M4005</f>
        <v>Natural Gas</v>
      </c>
      <c r="D4005" s="191" t="str">
        <f aca="false">IF(ISNUMBER(FIND("Phy",N4005))=TRUE(),"Physical","Financial")</f>
        <v>Financial</v>
      </c>
      <c r="E4005" s="191" t="n">
        <f aca="false">IF(VLOOKUP(S4005,'DD-Lookup'!$J$6:$L$50,3,FALSE())="Monthly",(YEAR(AC4005)-YEAR(AB4005))*12+MONTH(AC4005)-MONTH(AB4005)+1,(AC4005-AB4005+1))</f>
        <v>31</v>
      </c>
      <c r="F4005" s="220" t="n">
        <f aca="false">E4005*SUM(P4005:Q4005)</f>
        <v>155000</v>
      </c>
      <c r="G4005" s="196" t="n">
        <v>1249083</v>
      </c>
      <c r="H4005" s="197" t="n">
        <v>37026.4613541667</v>
      </c>
      <c r="I4005" s="0" t="s">
        <v>1383</v>
      </c>
      <c r="M4005" s="0" t="s">
        <v>927</v>
      </c>
      <c r="N4005" s="0" t="s">
        <v>1341</v>
      </c>
      <c r="O4005" s="0" t="s">
        <v>1396</v>
      </c>
      <c r="Q4005" s="198" t="n">
        <v>5000</v>
      </c>
      <c r="S4005" s="0" t="s">
        <v>1343</v>
      </c>
      <c r="T4005" s="0" t="s">
        <v>772</v>
      </c>
      <c r="U4005" s="200" t="n">
        <v>4.6775</v>
      </c>
      <c r="V4005" s="0" t="s">
        <v>3604</v>
      </c>
      <c r="W4005" s="0" t="s">
        <v>1345</v>
      </c>
      <c r="X4005" s="0" t="s">
        <v>1346</v>
      </c>
      <c r="Y4005" s="0" t="s">
        <v>893</v>
      </c>
      <c r="Z4005" s="0" t="s">
        <v>573</v>
      </c>
      <c r="AA4005" s="0" t="s">
        <v>3605</v>
      </c>
      <c r="AB4005" s="197" t="n">
        <v>37073.875</v>
      </c>
      <c r="AC4005" s="197" t="n">
        <v>37103.875</v>
      </c>
      <c r="AD4005" s="0" t="n">
        <f aca="false">(AC4005-AB4005+1)*SUM(P4005:Q4005)</f>
        <v>155000</v>
      </c>
    </row>
    <row r="4006" customFormat="false" ht="12.75" hidden="false" customHeight="false" outlineLevel="0" collapsed="false">
      <c r="A4006" s="191" t="str">
        <f aca="false">B4006&amp;" "&amp;C4006&amp;" "&amp;D4006</f>
        <v>US Natural Gas Financial</v>
      </c>
      <c r="B4006" s="191" t="str">
        <f aca="false">IF((LEFT(N4006,2)="US"),"US","")</f>
        <v>US</v>
      </c>
      <c r="C4006" s="191" t="str">
        <f aca="false">M4006</f>
        <v>Natural Gas</v>
      </c>
      <c r="D4006" s="191" t="str">
        <f aca="false">IF(ISNUMBER(FIND("Phy",N4006))=TRUE(),"Physical","Financial")</f>
        <v>Financial</v>
      </c>
      <c r="E4006" s="191" t="n">
        <f aca="false">IF(VLOOKUP(S4006,'DD-Lookup'!$J$6:$L$50,3,FALSE())="Monthly",(YEAR(AC4006)-YEAR(AB4006))*12+MONTH(AC4006)-MONTH(AB4006)+1,(AC4006-AB4006+1))</f>
        <v>153</v>
      </c>
      <c r="F4006" s="220" t="n">
        <f aca="false">E4006*SUM(P4006:Q4006)</f>
        <v>382500</v>
      </c>
      <c r="G4006" s="196" t="n">
        <v>1249085</v>
      </c>
      <c r="H4006" s="197" t="n">
        <v>37026.4614351852</v>
      </c>
      <c r="I4006" s="0" t="s">
        <v>2822</v>
      </c>
      <c r="M4006" s="0" t="s">
        <v>927</v>
      </c>
      <c r="N4006" s="0" t="s">
        <v>1341</v>
      </c>
      <c r="O4006" s="0" t="s">
        <v>1526</v>
      </c>
      <c r="P4006" s="198" t="n">
        <v>2500</v>
      </c>
      <c r="S4006" s="0" t="s">
        <v>1343</v>
      </c>
      <c r="T4006" s="0" t="s">
        <v>772</v>
      </c>
      <c r="U4006" s="200" t="n">
        <v>4.695</v>
      </c>
      <c r="V4006" s="0" t="s">
        <v>3606</v>
      </c>
      <c r="W4006" s="0" t="s">
        <v>1345</v>
      </c>
      <c r="X4006" s="0" t="s">
        <v>1346</v>
      </c>
      <c r="Y4006" s="0" t="s">
        <v>893</v>
      </c>
      <c r="Z4006" s="0" t="s">
        <v>573</v>
      </c>
      <c r="AA4006" s="0" t="s">
        <v>3607</v>
      </c>
      <c r="AB4006" s="197" t="n">
        <v>37043</v>
      </c>
      <c r="AC4006" s="197" t="n">
        <v>37195</v>
      </c>
      <c r="AD4006" s="0" t="n">
        <f aca="false">(AC4006-AB4006+1)*SUM(P4006:Q4006)</f>
        <v>382500</v>
      </c>
    </row>
    <row r="4007" customFormat="false" ht="12.75" hidden="false" customHeight="false" outlineLevel="0" collapsed="false">
      <c r="A4007" s="191" t="str">
        <f aca="false">B4007&amp;" "&amp;C4007&amp;" "&amp;D4007</f>
        <v>US Natural Gas Financial</v>
      </c>
      <c r="B4007" s="191" t="str">
        <f aca="false">IF((LEFT(N4007,2)="US"),"US","")</f>
        <v>US</v>
      </c>
      <c r="C4007" s="191" t="str">
        <f aca="false">M4007</f>
        <v>Natural Gas</v>
      </c>
      <c r="D4007" s="191" t="str">
        <f aca="false">IF(ISNUMBER(FIND("Phy",N4007))=TRUE(),"Physical","Financial")</f>
        <v>Financial</v>
      </c>
      <c r="E4007" s="191" t="n">
        <f aca="false">IF(VLOOKUP(S4007,'DD-Lookup'!$J$6:$L$50,3,FALSE())="Monthly",(YEAR(AC4007)-YEAR(AB4007))*12+MONTH(AC4007)-MONTH(AB4007)+1,(AC4007-AB4007+1))</f>
        <v>30</v>
      </c>
      <c r="F4007" s="220" t="n">
        <f aca="false">E4007*SUM(P4007:Q4007)</f>
        <v>3000</v>
      </c>
      <c r="G4007" s="196" t="n">
        <v>1249087</v>
      </c>
      <c r="H4007" s="197" t="n">
        <v>37026.4615393519</v>
      </c>
      <c r="I4007" s="0" t="s">
        <v>1137</v>
      </c>
      <c r="M4007" s="0" t="s">
        <v>927</v>
      </c>
      <c r="N4007" s="0" t="s">
        <v>2058</v>
      </c>
      <c r="O4007" s="0" t="s">
        <v>2385</v>
      </c>
      <c r="P4007" s="198" t="n">
        <v>100</v>
      </c>
      <c r="S4007" s="0" t="s">
        <v>2060</v>
      </c>
      <c r="T4007" s="0" t="s">
        <v>772</v>
      </c>
      <c r="U4007" s="200" t="n">
        <v>0.1125</v>
      </c>
      <c r="V4007" s="0" t="s">
        <v>2395</v>
      </c>
      <c r="W4007" s="0" t="s">
        <v>2061</v>
      </c>
      <c r="X4007" s="0" t="s">
        <v>2062</v>
      </c>
      <c r="Y4007" s="0" t="s">
        <v>893</v>
      </c>
      <c r="Z4007" s="0" t="s">
        <v>573</v>
      </c>
      <c r="AA4007" s="0" t="s">
        <v>3608</v>
      </c>
      <c r="AB4007" s="197" t="n">
        <v>37043</v>
      </c>
      <c r="AC4007" s="197" t="n">
        <v>37072</v>
      </c>
      <c r="AD4007" s="0" t="n">
        <f aca="false">(AC4007-AB4007+1)*SUM(P4007:Q4007)</f>
        <v>3000</v>
      </c>
    </row>
    <row r="4008" customFormat="false" ht="12.75" hidden="false" customHeight="false" outlineLevel="0" collapsed="false">
      <c r="A4008" s="191" t="str">
        <f aca="false">B4008&amp;" "&amp;C4008&amp;" "&amp;D4008</f>
        <v> Natural Gas Physical</v>
      </c>
      <c r="B4008" s="191" t="str">
        <f aca="false">IF((LEFT(N4008,2)="US"),"US","")</f>
        <v/>
      </c>
      <c r="C4008" s="191" t="str">
        <f aca="false">M4008</f>
        <v>Natural Gas</v>
      </c>
      <c r="D4008" s="191" t="str">
        <f aca="false">IF(ISNUMBER(FIND("Phy",N4008))=TRUE(),"Physical","Financial")</f>
        <v>Physical</v>
      </c>
      <c r="E4008" s="191" t="n">
        <f aca="false">IF(VLOOKUP(S4008,'DD-Lookup'!$J$6:$L$50,3,FALSE())="Monthly",(YEAR(AC4008)-YEAR(AB4008))*12+MONTH(AC4008)-MONTH(AB4008)+1,(AC4008-AB4008+1))</f>
        <v>30</v>
      </c>
      <c r="F4008" s="220" t="n">
        <f aca="false">E4008*SUM(P4008:Q4008)</f>
        <v>150000</v>
      </c>
      <c r="G4008" s="196" t="n">
        <v>1249090</v>
      </c>
      <c r="H4008" s="197" t="n">
        <v>37026.4617013889</v>
      </c>
      <c r="I4008" s="0" t="s">
        <v>625</v>
      </c>
      <c r="M4008" s="0" t="s">
        <v>927</v>
      </c>
      <c r="N4008" s="0" t="s">
        <v>1719</v>
      </c>
      <c r="O4008" s="0" t="s">
        <v>2554</v>
      </c>
      <c r="Q4008" s="198" t="n">
        <v>5000</v>
      </c>
      <c r="S4008" s="0" t="s">
        <v>327</v>
      </c>
      <c r="T4008" s="0" t="s">
        <v>1721</v>
      </c>
      <c r="U4008" s="200" t="n">
        <v>6.295</v>
      </c>
      <c r="V4008" s="0" t="s">
        <v>3106</v>
      </c>
      <c r="W4008" s="0" t="s">
        <v>2317</v>
      </c>
      <c r="X4008" s="0" t="s">
        <v>1724</v>
      </c>
      <c r="Y4008" s="0" t="s">
        <v>1376</v>
      </c>
      <c r="Z4008" s="0" t="s">
        <v>646</v>
      </c>
      <c r="AA4008" s="0" t="n">
        <v>790789</v>
      </c>
      <c r="AB4008" s="197" t="n">
        <v>37043.875</v>
      </c>
      <c r="AC4008" s="197" t="n">
        <v>37072.875</v>
      </c>
    </row>
    <row r="4009" customFormat="false" ht="12.75" hidden="false" customHeight="false" outlineLevel="0" collapsed="false">
      <c r="A4009" s="191" t="str">
        <f aca="false">B4009&amp;" "&amp;C4009&amp;" "&amp;D4009</f>
        <v>US Power Physical</v>
      </c>
      <c r="B4009" s="191" t="str">
        <f aca="false">IF((LEFT(N4009,2)="US"),"US","")</f>
        <v>US</v>
      </c>
      <c r="C4009" s="191" t="str">
        <f aca="false">M4009</f>
        <v>Power</v>
      </c>
      <c r="D4009" s="191" t="str">
        <f aca="false">IF(ISNUMBER(FIND("Phy",N4009))=TRUE(),"Physical","Financial")</f>
        <v>Physical</v>
      </c>
      <c r="E4009" s="191" t="n">
        <f aca="false">IF(VLOOKUP(S4009,'DD-Lookup'!$J$6:$L$50,3,FALSE())="Monthly",(YEAR(AC4009)-YEAR(AB4009))*12+MONTH(AC4009)-MONTH(AB4009)+1,(AC4009-AB4009+1))</f>
        <v>92</v>
      </c>
      <c r="F4009" s="220" t="n">
        <f aca="false">E4009*SUM(P4009:Q4009)</f>
        <v>4600</v>
      </c>
      <c r="G4009" s="196" t="n">
        <v>1249091</v>
      </c>
      <c r="H4009" s="197" t="n">
        <v>37026.461712963</v>
      </c>
      <c r="I4009" s="0" t="s">
        <v>1266</v>
      </c>
      <c r="M4009" s="0" t="s">
        <v>72</v>
      </c>
      <c r="N4009" s="0" t="s">
        <v>1190</v>
      </c>
      <c r="O4009" s="0" t="s">
        <v>1865</v>
      </c>
      <c r="Q4009" s="198" t="n">
        <v>50</v>
      </c>
      <c r="S4009" s="0" t="s">
        <v>781</v>
      </c>
      <c r="T4009" s="0" t="s">
        <v>772</v>
      </c>
      <c r="U4009" s="200" t="n">
        <v>39.75</v>
      </c>
      <c r="V4009" s="0" t="s">
        <v>3609</v>
      </c>
      <c r="W4009" s="0" t="s">
        <v>1272</v>
      </c>
      <c r="X4009" s="0" t="s">
        <v>1273</v>
      </c>
      <c r="Y4009" s="0" t="s">
        <v>1167</v>
      </c>
      <c r="Z4009" s="0" t="s">
        <v>628</v>
      </c>
      <c r="AA4009" s="0" t="n">
        <v>611490.1</v>
      </c>
      <c r="AB4009" s="197" t="n">
        <v>37165.5916666667</v>
      </c>
      <c r="AC4009" s="197" t="n">
        <v>37256.5916666667</v>
      </c>
    </row>
    <row r="4010" customFormat="false" ht="12.75" hidden="false" customHeight="false" outlineLevel="0" collapsed="false">
      <c r="A4010" s="191" t="str">
        <f aca="false">B4010&amp;" "&amp;C4010&amp;" "&amp;D4010</f>
        <v>US Natural Gas Financial</v>
      </c>
      <c r="B4010" s="191" t="str">
        <f aca="false">IF((LEFT(N4010,2)="US"),"US","")</f>
        <v>US</v>
      </c>
      <c r="C4010" s="191" t="str">
        <f aca="false">M4010</f>
        <v>Natural Gas</v>
      </c>
      <c r="D4010" s="191" t="str">
        <f aca="false">IF(ISNUMBER(FIND("Phy",N4010))=TRUE(),"Physical","Financial")</f>
        <v>Financial</v>
      </c>
      <c r="E4010" s="191" t="n">
        <f aca="false">IF(VLOOKUP(S4010,'DD-Lookup'!$J$6:$L$50,3,FALSE())="Monthly",(YEAR(AC4010)-YEAR(AB4010))*12+MONTH(AC4010)-MONTH(AB4010)+1,(AC4010-AB4010+1))</f>
        <v>30</v>
      </c>
      <c r="F4010" s="220" t="n">
        <f aca="false">E4010*SUM(P4010:Q4010)</f>
        <v>450000</v>
      </c>
      <c r="G4010" s="196" t="n">
        <v>1249092</v>
      </c>
      <c r="H4010" s="197" t="n">
        <v>37026.461724537</v>
      </c>
      <c r="I4010" s="0" t="s">
        <v>1340</v>
      </c>
      <c r="M4010" s="0" t="s">
        <v>927</v>
      </c>
      <c r="N4010" s="0" t="s">
        <v>1341</v>
      </c>
      <c r="O4010" s="0" t="s">
        <v>1342</v>
      </c>
      <c r="Q4010" s="198" t="n">
        <v>15000</v>
      </c>
      <c r="S4010" s="0" t="s">
        <v>1343</v>
      </c>
      <c r="T4010" s="0" t="s">
        <v>772</v>
      </c>
      <c r="U4010" s="200" t="n">
        <v>4.615</v>
      </c>
      <c r="V4010" s="0" t="s">
        <v>2243</v>
      </c>
      <c r="W4010" s="0" t="s">
        <v>1345</v>
      </c>
      <c r="X4010" s="0" t="s">
        <v>1346</v>
      </c>
      <c r="Y4010" s="0" t="s">
        <v>893</v>
      </c>
      <c r="Z4010" s="0" t="s">
        <v>573</v>
      </c>
      <c r="AA4010" s="0" t="s">
        <v>3610</v>
      </c>
      <c r="AB4010" s="197" t="n">
        <v>37043.875</v>
      </c>
      <c r="AC4010" s="197" t="n">
        <v>37072.875</v>
      </c>
      <c r="AD4010" s="0" t="n">
        <f aca="false">(AC4010-AB4010+1)*SUM(P4010:Q4010)</f>
        <v>450000</v>
      </c>
    </row>
    <row r="4011" customFormat="false" ht="12.75" hidden="false" customHeight="false" outlineLevel="0" collapsed="false">
      <c r="A4011" s="191" t="str">
        <f aca="false">B4011&amp;" "&amp;C4011&amp;" "&amp;D4011</f>
        <v> Metals Financial</v>
      </c>
      <c r="B4011" s="191" t="str">
        <f aca="false">IF((LEFT(N4011,2)="US"),"US","")</f>
        <v/>
      </c>
      <c r="C4011" s="191" t="str">
        <f aca="false">M4011</f>
        <v>Metals</v>
      </c>
      <c r="D4011" s="191" t="str">
        <f aca="false">IF(ISNUMBER(FIND("Phy",N4011))=TRUE(),"Physical","Financial")</f>
        <v>Financial</v>
      </c>
      <c r="E4011" s="191" t="n">
        <f aca="false">IF(VLOOKUP(S4011,'DD-Lookup'!$J$6:$L$50,3,FALSE())="Monthly",(YEAR(AC4011)-YEAR(AB4011))*12+MONTH(AC4011)-MONTH(AB4011)+1,(AC4011-AB4011+1))</f>
        <v>1</v>
      </c>
      <c r="F4011" s="220" t="n">
        <f aca="false">E4011*SUM(P4011:Q4011)</f>
        <v>5</v>
      </c>
      <c r="G4011" s="196" t="n">
        <v>1249094</v>
      </c>
      <c r="H4011" s="197" t="n">
        <v>37026.4618055556</v>
      </c>
      <c r="I4011" s="0" t="s">
        <v>896</v>
      </c>
      <c r="M4011" s="0" t="s">
        <v>768</v>
      </c>
      <c r="N4011" s="0" t="s">
        <v>906</v>
      </c>
      <c r="O4011" s="0" t="s">
        <v>907</v>
      </c>
      <c r="P4011" s="198" t="n">
        <v>5</v>
      </c>
      <c r="S4011" s="0" t="s">
        <v>908</v>
      </c>
      <c r="T4011" s="0" t="s">
        <v>772</v>
      </c>
      <c r="U4011" s="200" t="n">
        <v>7270</v>
      </c>
      <c r="V4011" s="0" t="s">
        <v>1185</v>
      </c>
      <c r="W4011" s="0" t="s">
        <v>910</v>
      </c>
      <c r="X4011" s="0" t="s">
        <v>775</v>
      </c>
      <c r="Y4011" s="0" t="s">
        <v>776</v>
      </c>
      <c r="Z4011" s="0" t="s">
        <v>777</v>
      </c>
      <c r="AA4011" s="0" t="n">
        <v>2130945</v>
      </c>
    </row>
    <row r="4012" customFormat="false" ht="12.75" hidden="false" customHeight="false" outlineLevel="0" collapsed="false">
      <c r="A4012" s="191" t="str">
        <f aca="false">B4012&amp;" "&amp;C4012&amp;" "&amp;D4012</f>
        <v>US Power Physical</v>
      </c>
      <c r="B4012" s="191" t="str">
        <f aca="false">IF((LEFT(N4012,2)="US"),"US","")</f>
        <v>US</v>
      </c>
      <c r="C4012" s="191" t="str">
        <f aca="false">M4012</f>
        <v>Power</v>
      </c>
      <c r="D4012" s="191" t="str">
        <f aca="false">IF(ISNUMBER(FIND("Phy",N4012))=TRUE(),"Physical","Financial")</f>
        <v>Physical</v>
      </c>
      <c r="E4012" s="191" t="n">
        <f aca="false">IF(VLOOKUP(S4012,'DD-Lookup'!$J$6:$L$50,3,FALSE())="Monthly",(YEAR(AC4012)-YEAR(AB4012))*12+MONTH(AC4012)-MONTH(AB4012)+1,(AC4012-AB4012+1))</f>
        <v>30</v>
      </c>
      <c r="F4012" s="220" t="n">
        <f aca="false">E4012*SUM(P4012:Q4012)</f>
        <v>1500</v>
      </c>
      <c r="G4012" s="196" t="n">
        <v>1249093</v>
      </c>
      <c r="H4012" s="197" t="n">
        <v>37026.4618055556</v>
      </c>
      <c r="I4012" s="0" t="s">
        <v>1328</v>
      </c>
      <c r="M4012" s="0" t="s">
        <v>72</v>
      </c>
      <c r="N4012" s="0" t="s">
        <v>1190</v>
      </c>
      <c r="O4012" s="0" t="s">
        <v>1270</v>
      </c>
      <c r="Q4012" s="198" t="n">
        <v>50</v>
      </c>
      <c r="S4012" s="0" t="s">
        <v>781</v>
      </c>
      <c r="T4012" s="0" t="s">
        <v>772</v>
      </c>
      <c r="U4012" s="200" t="n">
        <v>43.75</v>
      </c>
      <c r="V4012" s="0" t="s">
        <v>3611</v>
      </c>
      <c r="W4012" s="0" t="s">
        <v>1272</v>
      </c>
      <c r="X4012" s="0" t="s">
        <v>1273</v>
      </c>
      <c r="Y4012" s="0" t="s">
        <v>1167</v>
      </c>
      <c r="Z4012" s="0" t="s">
        <v>628</v>
      </c>
      <c r="AA4012" s="0" t="n">
        <v>611491.1</v>
      </c>
      <c r="AB4012" s="197" t="n">
        <v>37135.5916666667</v>
      </c>
      <c r="AC4012" s="197" t="n">
        <v>37164.5916666667</v>
      </c>
    </row>
    <row r="4013" customFormat="false" ht="12.75" hidden="false" customHeight="false" outlineLevel="0" collapsed="false">
      <c r="A4013" s="191" t="str">
        <f aca="false">B4013&amp;" "&amp;C4013&amp;" "&amp;D4013</f>
        <v>US Natural Gas Financial</v>
      </c>
      <c r="B4013" s="191" t="str">
        <f aca="false">IF((LEFT(N4013,2)="US"),"US","")</f>
        <v>US</v>
      </c>
      <c r="C4013" s="191" t="str">
        <f aca="false">M4013</f>
        <v>Natural Gas</v>
      </c>
      <c r="D4013" s="191" t="str">
        <f aca="false">IF(ISNUMBER(FIND("Phy",N4013))=TRUE(),"Physical","Financial")</f>
        <v>Financial</v>
      </c>
      <c r="E4013" s="191" t="n">
        <f aca="false">IF(VLOOKUP(S4013,'DD-Lookup'!$J$6:$L$50,3,FALSE())="Monthly",(YEAR(AC4013)-YEAR(AB4013))*12+MONTH(AC4013)-MONTH(AB4013)+1,(AC4013-AB4013+1))</f>
        <v>30</v>
      </c>
      <c r="F4013" s="220" t="n">
        <f aca="false">E4013*SUM(P4013:Q4013)</f>
        <v>3000</v>
      </c>
      <c r="G4013" s="196" t="n">
        <v>1249095</v>
      </c>
      <c r="H4013" s="197" t="n">
        <v>37026.4618518519</v>
      </c>
      <c r="I4013" s="0" t="s">
        <v>1137</v>
      </c>
      <c r="M4013" s="0" t="s">
        <v>927</v>
      </c>
      <c r="N4013" s="0" t="s">
        <v>2058</v>
      </c>
      <c r="O4013" s="0" t="s">
        <v>2385</v>
      </c>
      <c r="P4013" s="198" t="n">
        <v>100</v>
      </c>
      <c r="S4013" s="0" t="s">
        <v>2060</v>
      </c>
      <c r="T4013" s="0" t="s">
        <v>772</v>
      </c>
      <c r="U4013" s="200" t="n">
        <v>0.115</v>
      </c>
      <c r="V4013" s="0" t="s">
        <v>2395</v>
      </c>
      <c r="W4013" s="0" t="s">
        <v>2061</v>
      </c>
      <c r="X4013" s="0" t="s">
        <v>2062</v>
      </c>
      <c r="Y4013" s="0" t="s">
        <v>893</v>
      </c>
      <c r="Z4013" s="0" t="s">
        <v>573</v>
      </c>
      <c r="AA4013" s="0" t="s">
        <v>3612</v>
      </c>
      <c r="AB4013" s="197" t="n">
        <v>37043</v>
      </c>
      <c r="AC4013" s="197" t="n">
        <v>37072</v>
      </c>
      <c r="AD4013" s="0" t="n">
        <f aca="false">(AC4013-AB4013+1)*SUM(P4013:Q4013)</f>
        <v>3000</v>
      </c>
    </row>
    <row r="4014" customFormat="false" ht="12.75" hidden="false" customHeight="false" outlineLevel="0" collapsed="false">
      <c r="A4014" s="191" t="str">
        <f aca="false">B4014&amp;" "&amp;C4014&amp;" "&amp;D4014</f>
        <v>US Power Physical</v>
      </c>
      <c r="B4014" s="191" t="str">
        <f aca="false">IF((LEFT(N4014,2)="US"),"US","")</f>
        <v>US</v>
      </c>
      <c r="C4014" s="191" t="str">
        <f aca="false">M4014</f>
        <v>Power</v>
      </c>
      <c r="D4014" s="191" t="str">
        <f aca="false">IF(ISNUMBER(FIND("Phy",N4014))=TRUE(),"Physical","Financial")</f>
        <v>Physical</v>
      </c>
      <c r="E4014" s="191" t="n">
        <f aca="false">IF(VLOOKUP(S4014,'DD-Lookup'!$J$6:$L$50,3,FALSE())="Monthly",(YEAR(AC4014)-YEAR(AB4014))*12+MONTH(AC4014)-MONTH(AB4014)+1,(AC4014-AB4014+1))</f>
        <v>59</v>
      </c>
      <c r="F4014" s="220" t="n">
        <f aca="false">E4014*SUM(P4014:Q4014)</f>
        <v>2950</v>
      </c>
      <c r="G4014" s="196" t="n">
        <v>1249097</v>
      </c>
      <c r="H4014" s="197" t="n">
        <v>37026.4618634259</v>
      </c>
      <c r="I4014" s="0" t="s">
        <v>1357</v>
      </c>
      <c r="M4014" s="0" t="s">
        <v>72</v>
      </c>
      <c r="N4014" s="0" t="s">
        <v>1190</v>
      </c>
      <c r="O4014" s="0" t="s">
        <v>3234</v>
      </c>
      <c r="Q4014" s="198" t="n">
        <v>50</v>
      </c>
      <c r="S4014" s="0" t="s">
        <v>781</v>
      </c>
      <c r="T4014" s="0" t="s">
        <v>772</v>
      </c>
      <c r="U4014" s="200" t="n">
        <v>45.5</v>
      </c>
      <c r="V4014" s="0" t="s">
        <v>3613</v>
      </c>
      <c r="W4014" s="0" t="s">
        <v>1272</v>
      </c>
      <c r="X4014" s="0" t="s">
        <v>1273</v>
      </c>
      <c r="Y4014" s="0" t="s">
        <v>1167</v>
      </c>
      <c r="Z4014" s="0" t="s">
        <v>628</v>
      </c>
      <c r="AA4014" s="0" t="n">
        <v>611492.1</v>
      </c>
      <c r="AB4014" s="197" t="n">
        <v>37257.5916666667</v>
      </c>
      <c r="AC4014" s="197" t="n">
        <v>37315.5916666667</v>
      </c>
    </row>
    <row r="4015" customFormat="false" ht="12.75" hidden="false" customHeight="false" outlineLevel="0" collapsed="false">
      <c r="A4015" s="191" t="str">
        <f aca="false">B4015&amp;" "&amp;C4015&amp;" "&amp;D4015</f>
        <v>US Natural Gas Financial</v>
      </c>
      <c r="B4015" s="191" t="str">
        <f aca="false">IF((LEFT(N4015,2)="US"),"US","")</f>
        <v>US</v>
      </c>
      <c r="C4015" s="191" t="str">
        <f aca="false">M4015</f>
        <v>Natural Gas</v>
      </c>
      <c r="D4015" s="191" t="str">
        <f aca="false">IF(ISNUMBER(FIND("Phy",N4015))=TRUE(),"Physical","Financial")</f>
        <v>Financial</v>
      </c>
      <c r="E4015" s="191" t="n">
        <f aca="false">IF(VLOOKUP(S4015,'DD-Lookup'!$J$6:$L$50,3,FALSE())="Monthly",(YEAR(AC4015)-YEAR(AB4015))*12+MONTH(AC4015)-MONTH(AB4015)+1,(AC4015-AB4015+1))</f>
        <v>153</v>
      </c>
      <c r="F4015" s="220" t="n">
        <f aca="false">E4015*SUM(P4015:Q4015)</f>
        <v>765000</v>
      </c>
      <c r="G4015" s="196" t="n">
        <v>1249099</v>
      </c>
      <c r="H4015" s="197" t="n">
        <v>37026.461875</v>
      </c>
      <c r="I4015" s="0" t="s">
        <v>1228</v>
      </c>
      <c r="M4015" s="0" t="s">
        <v>927</v>
      </c>
      <c r="N4015" s="0" t="s">
        <v>1341</v>
      </c>
      <c r="O4015" s="0" t="s">
        <v>1526</v>
      </c>
      <c r="P4015" s="198" t="n">
        <v>5000</v>
      </c>
      <c r="S4015" s="0" t="s">
        <v>1343</v>
      </c>
      <c r="T4015" s="0" t="s">
        <v>772</v>
      </c>
      <c r="U4015" s="200" t="n">
        <v>4.7</v>
      </c>
      <c r="V4015" s="0" t="s">
        <v>1610</v>
      </c>
      <c r="W4015" s="0" t="s">
        <v>1345</v>
      </c>
      <c r="X4015" s="0" t="s">
        <v>1346</v>
      </c>
      <c r="Y4015" s="0" t="s">
        <v>893</v>
      </c>
      <c r="Z4015" s="0" t="s">
        <v>573</v>
      </c>
      <c r="AA4015" s="0" t="s">
        <v>3614</v>
      </c>
      <c r="AB4015" s="197" t="n">
        <v>37043</v>
      </c>
      <c r="AC4015" s="197" t="n">
        <v>37195</v>
      </c>
      <c r="AD4015" s="0" t="n">
        <f aca="false">(AC4015-AB4015+1)*SUM(P4015:Q4015)</f>
        <v>765000</v>
      </c>
    </row>
    <row r="4016" customFormat="false" ht="12.75" hidden="false" customHeight="false" outlineLevel="0" collapsed="false">
      <c r="A4016" s="191" t="str">
        <f aca="false">B4016&amp;" "&amp;C4016&amp;" "&amp;D4016</f>
        <v>US Crude Financial</v>
      </c>
      <c r="B4016" s="191" t="str">
        <f aca="false">IF((LEFT(N4016,2)="US"),"US","")</f>
        <v>US</v>
      </c>
      <c r="C4016" s="191" t="str">
        <f aca="false">M4016</f>
        <v>Crude</v>
      </c>
      <c r="D4016" s="191" t="str">
        <f aca="false">IF(ISNUMBER(FIND("Phy",N4016))=TRUE(),"Physical","Financial")</f>
        <v>Financial</v>
      </c>
      <c r="E4016" s="191" t="n">
        <f aca="false">IF(VLOOKUP(S4016,'DD-Lookup'!$J$6:$L$50,3,FALSE())="Monthly",(YEAR(AC4016)-YEAR(AB4016))*12+MONTH(AC4016)-MONTH(AB4016)+1,(AC4016-AB4016+1))</f>
        <v>1</v>
      </c>
      <c r="F4016" s="220" t="n">
        <f aca="false">E4016*SUM(P4016:Q4016)</f>
        <v>25000</v>
      </c>
      <c r="G4016" s="196" t="n">
        <v>1249098</v>
      </c>
      <c r="H4016" s="197" t="n">
        <v>37026.461875</v>
      </c>
      <c r="I4016" s="0" t="s">
        <v>1340</v>
      </c>
      <c r="M4016" s="0" t="s">
        <v>60</v>
      </c>
      <c r="N4016" s="0" t="s">
        <v>2490</v>
      </c>
      <c r="O4016" s="0" t="s">
        <v>2491</v>
      </c>
      <c r="Q4016" s="198" t="n">
        <v>25000</v>
      </c>
      <c r="S4016" s="0" t="s">
        <v>889</v>
      </c>
      <c r="T4016" s="0" t="s">
        <v>772</v>
      </c>
      <c r="U4016" s="200" t="n">
        <v>-0.03</v>
      </c>
      <c r="V4016" s="0" t="s">
        <v>2361</v>
      </c>
      <c r="W4016" s="0" t="s">
        <v>2492</v>
      </c>
      <c r="X4016" s="0" t="s">
        <v>2493</v>
      </c>
      <c r="Y4016" s="0" t="s">
        <v>893</v>
      </c>
      <c r="Z4016" s="0" t="s">
        <v>573</v>
      </c>
      <c r="AA4016" s="0" t="s">
        <v>3615</v>
      </c>
      <c r="AB4016" s="197" t="n">
        <v>37073</v>
      </c>
      <c r="AC4016" s="197" t="n">
        <v>37103</v>
      </c>
    </row>
    <row r="4017" customFormat="false" ht="12.75" hidden="false" customHeight="false" outlineLevel="0" collapsed="false">
      <c r="A4017" s="191" t="str">
        <f aca="false">B4017&amp;" "&amp;C4017&amp;" "&amp;D4017</f>
        <v>US Natural Gas Financial</v>
      </c>
      <c r="B4017" s="191" t="str">
        <f aca="false">IF((LEFT(N4017,2)="US"),"US","")</f>
        <v>US</v>
      </c>
      <c r="C4017" s="191" t="str">
        <f aca="false">M4017</f>
        <v>Natural Gas</v>
      </c>
      <c r="D4017" s="191" t="str">
        <f aca="false">IF(ISNUMBER(FIND("Phy",N4017))=TRUE(),"Physical","Financial")</f>
        <v>Financial</v>
      </c>
      <c r="E4017" s="191" t="n">
        <f aca="false">IF(VLOOKUP(S4017,'DD-Lookup'!$J$6:$L$50,3,FALSE())="Monthly",(YEAR(AC4017)-YEAR(AB4017))*12+MONTH(AC4017)-MONTH(AB4017)+1,(AC4017-AB4017+1))</f>
        <v>151</v>
      </c>
      <c r="F4017" s="220" t="n">
        <f aca="false">E4017*SUM(P4017:Q4017)</f>
        <v>755000</v>
      </c>
      <c r="G4017" s="196" t="n">
        <v>1249100</v>
      </c>
      <c r="H4017" s="197" t="n">
        <v>37026.4619097222</v>
      </c>
      <c r="I4017" s="0" t="s">
        <v>1257</v>
      </c>
      <c r="M4017" s="0" t="s">
        <v>927</v>
      </c>
      <c r="N4017" s="0" t="s">
        <v>1341</v>
      </c>
      <c r="O4017" s="0" t="s">
        <v>1442</v>
      </c>
      <c r="Q4017" s="198" t="n">
        <v>5000</v>
      </c>
      <c r="S4017" s="0" t="s">
        <v>1343</v>
      </c>
      <c r="T4017" s="0" t="s">
        <v>772</v>
      </c>
      <c r="U4017" s="200" t="n">
        <v>5.015</v>
      </c>
      <c r="V4017" s="0" t="s">
        <v>3616</v>
      </c>
      <c r="W4017" s="0" t="s">
        <v>1345</v>
      </c>
      <c r="X4017" s="0" t="s">
        <v>1346</v>
      </c>
      <c r="Y4017" s="0" t="s">
        <v>893</v>
      </c>
      <c r="Z4017" s="0" t="s">
        <v>573</v>
      </c>
      <c r="AA4017" s="0" t="s">
        <v>3617</v>
      </c>
      <c r="AB4017" s="197" t="n">
        <v>37196</v>
      </c>
      <c r="AC4017" s="197" t="n">
        <v>37346</v>
      </c>
      <c r="AD4017" s="0" t="n">
        <f aca="false">(AC4017-AB4017+1)*SUM(P4017:Q4017)</f>
        <v>755000</v>
      </c>
    </row>
    <row r="4018" customFormat="false" ht="12.75" hidden="false" customHeight="false" outlineLevel="0" collapsed="false">
      <c r="A4018" s="191" t="str">
        <f aca="false">B4018&amp;" "&amp;C4018&amp;" "&amp;D4018</f>
        <v>US Natural Gas Financial</v>
      </c>
      <c r="B4018" s="191" t="str">
        <f aca="false">IF((LEFT(N4018,2)="US"),"US","")</f>
        <v>US</v>
      </c>
      <c r="C4018" s="191" t="str">
        <f aca="false">M4018</f>
        <v>Natural Gas</v>
      </c>
      <c r="D4018" s="191" t="str">
        <f aca="false">IF(ISNUMBER(FIND("Phy",N4018))=TRUE(),"Physical","Financial")</f>
        <v>Financial</v>
      </c>
      <c r="E4018" s="191" t="n">
        <f aca="false">IF(VLOOKUP(S4018,'DD-Lookup'!$J$6:$L$50,3,FALSE())="Monthly",(YEAR(AC4018)-YEAR(AB4018))*12+MONTH(AC4018)-MONTH(AB4018)+1,(AC4018-AB4018+1))</f>
        <v>30</v>
      </c>
      <c r="F4018" s="220" t="n">
        <f aca="false">E4018*SUM(P4018:Q4018)</f>
        <v>300000</v>
      </c>
      <c r="G4018" s="196" t="n">
        <v>1249103</v>
      </c>
      <c r="H4018" s="197" t="n">
        <v>37026.462025463</v>
      </c>
      <c r="I4018" s="0" t="s">
        <v>1420</v>
      </c>
      <c r="M4018" s="0" t="s">
        <v>927</v>
      </c>
      <c r="N4018" s="0" t="s">
        <v>1341</v>
      </c>
      <c r="O4018" s="0" t="s">
        <v>1342</v>
      </c>
      <c r="Q4018" s="198" t="n">
        <v>10000</v>
      </c>
      <c r="S4018" s="0" t="s">
        <v>1343</v>
      </c>
      <c r="T4018" s="0" t="s">
        <v>772</v>
      </c>
      <c r="U4018" s="200" t="n">
        <v>4.615</v>
      </c>
      <c r="V4018" s="0" t="s">
        <v>2659</v>
      </c>
      <c r="W4018" s="0" t="s">
        <v>1345</v>
      </c>
      <c r="X4018" s="0" t="s">
        <v>1346</v>
      </c>
      <c r="Y4018" s="0" t="s">
        <v>893</v>
      </c>
      <c r="Z4018" s="0" t="s">
        <v>573</v>
      </c>
      <c r="AA4018" s="0" t="s">
        <v>3618</v>
      </c>
      <c r="AB4018" s="197" t="n">
        <v>37043.875</v>
      </c>
      <c r="AC4018" s="197" t="n">
        <v>37072.875</v>
      </c>
      <c r="AD4018" s="0" t="n">
        <f aca="false">(AC4018-AB4018+1)*SUM(P4018:Q4018)</f>
        <v>300000</v>
      </c>
    </row>
    <row r="4019" customFormat="false" ht="12.75" hidden="false" customHeight="false" outlineLevel="0" collapsed="false">
      <c r="A4019" s="191" t="str">
        <f aca="false">B4019&amp;" "&amp;C4019&amp;" "&amp;D4019</f>
        <v>US Natural Gas Financial</v>
      </c>
      <c r="B4019" s="191" t="str">
        <f aca="false">IF((LEFT(N4019,2)="US"),"US","")</f>
        <v>US</v>
      </c>
      <c r="C4019" s="191" t="str">
        <f aca="false">M4019</f>
        <v>Natural Gas</v>
      </c>
      <c r="D4019" s="191" t="str">
        <f aca="false">IF(ISNUMBER(FIND("Phy",N4019))=TRUE(),"Physical","Financial")</f>
        <v>Financial</v>
      </c>
      <c r="E4019" s="191" t="n">
        <f aca="false">IF(VLOOKUP(S4019,'DD-Lookup'!$J$6:$L$50,3,FALSE())="Monthly",(YEAR(AC4019)-YEAR(AB4019))*12+MONTH(AC4019)-MONTH(AB4019)+1,(AC4019-AB4019+1))</f>
        <v>30</v>
      </c>
      <c r="F4019" s="220" t="n">
        <f aca="false">E4019*SUM(P4019:Q4019)</f>
        <v>75000</v>
      </c>
      <c r="G4019" s="196" t="n">
        <v>1249105</v>
      </c>
      <c r="H4019" s="197" t="n">
        <v>37026.4620833333</v>
      </c>
      <c r="I4019" s="0" t="s">
        <v>1187</v>
      </c>
      <c r="M4019" s="0" t="s">
        <v>927</v>
      </c>
      <c r="N4019" s="0" t="s">
        <v>1341</v>
      </c>
      <c r="O4019" s="0" t="s">
        <v>1342</v>
      </c>
      <c r="P4019" s="198" t="n">
        <v>2500</v>
      </c>
      <c r="S4019" s="0" t="s">
        <v>1343</v>
      </c>
      <c r="T4019" s="0" t="s">
        <v>772</v>
      </c>
      <c r="U4019" s="200" t="n">
        <v>4.61</v>
      </c>
      <c r="V4019" s="0" t="s">
        <v>3151</v>
      </c>
      <c r="W4019" s="0" t="s">
        <v>1345</v>
      </c>
      <c r="X4019" s="0" t="s">
        <v>1346</v>
      </c>
      <c r="Y4019" s="0" t="s">
        <v>893</v>
      </c>
      <c r="Z4019" s="0" t="s">
        <v>573</v>
      </c>
      <c r="AA4019" s="0" t="s">
        <v>3619</v>
      </c>
      <c r="AB4019" s="197" t="n">
        <v>37043.875</v>
      </c>
      <c r="AC4019" s="197" t="n">
        <v>37072.875</v>
      </c>
      <c r="AD4019" s="0" t="n">
        <f aca="false">(AC4019-AB4019+1)*SUM(P4019:Q4019)</f>
        <v>75000</v>
      </c>
    </row>
    <row r="4020" customFormat="false" ht="12.75" hidden="false" customHeight="false" outlineLevel="0" collapsed="false">
      <c r="A4020" s="191" t="str">
        <f aca="false">B4020&amp;" "&amp;C4020&amp;" "&amp;D4020</f>
        <v>US Natural Gas Financial</v>
      </c>
      <c r="B4020" s="191" t="str">
        <f aca="false">IF((LEFT(N4020,2)="US"),"US","")</f>
        <v>US</v>
      </c>
      <c r="C4020" s="191" t="str">
        <f aca="false">M4020</f>
        <v>Natural Gas</v>
      </c>
      <c r="D4020" s="191" t="str">
        <f aca="false">IF(ISNUMBER(FIND("Phy",N4020))=TRUE(),"Physical","Financial")</f>
        <v>Financial</v>
      </c>
      <c r="E4020" s="191" t="n">
        <f aca="false">IF(VLOOKUP(S4020,'DD-Lookup'!$J$6:$L$50,3,FALSE())="Monthly",(YEAR(AC4020)-YEAR(AB4020))*12+MONTH(AC4020)-MONTH(AB4020)+1,(AC4020-AB4020+1))</f>
        <v>30</v>
      </c>
      <c r="F4020" s="220" t="n">
        <f aca="false">E4020*SUM(P4020:Q4020)</f>
        <v>3000</v>
      </c>
      <c r="G4020" s="196" t="n">
        <v>1249106</v>
      </c>
      <c r="H4020" s="197" t="n">
        <v>37026.4621412037</v>
      </c>
      <c r="I4020" s="0" t="s">
        <v>1137</v>
      </c>
      <c r="M4020" s="0" t="s">
        <v>927</v>
      </c>
      <c r="N4020" s="0" t="s">
        <v>2058</v>
      </c>
      <c r="O4020" s="0" t="s">
        <v>2385</v>
      </c>
      <c r="P4020" s="198" t="n">
        <v>100</v>
      </c>
      <c r="S4020" s="0" t="s">
        <v>2060</v>
      </c>
      <c r="T4020" s="0" t="s">
        <v>772</v>
      </c>
      <c r="U4020" s="200" t="n">
        <v>0.115</v>
      </c>
      <c r="V4020" s="0" t="s">
        <v>2395</v>
      </c>
      <c r="W4020" s="0" t="s">
        <v>2061</v>
      </c>
      <c r="X4020" s="0" t="s">
        <v>2062</v>
      </c>
      <c r="Y4020" s="0" t="s">
        <v>893</v>
      </c>
      <c r="Z4020" s="0" t="s">
        <v>573</v>
      </c>
      <c r="AA4020" s="0" t="s">
        <v>3620</v>
      </c>
      <c r="AB4020" s="197" t="n">
        <v>37043</v>
      </c>
      <c r="AC4020" s="197" t="n">
        <v>37072</v>
      </c>
      <c r="AD4020" s="0" t="n">
        <f aca="false">(AC4020-AB4020+1)*SUM(P4020:Q4020)</f>
        <v>3000</v>
      </c>
    </row>
    <row r="4021" customFormat="false" ht="12.75" hidden="false" customHeight="false" outlineLevel="0" collapsed="false">
      <c r="A4021" s="191" t="str">
        <f aca="false">B4021&amp;" "&amp;C4021&amp;" "&amp;D4021</f>
        <v>US Natural Gas Financial</v>
      </c>
      <c r="B4021" s="191" t="str">
        <f aca="false">IF((LEFT(N4021,2)="US"),"US","")</f>
        <v>US</v>
      </c>
      <c r="C4021" s="191" t="str">
        <f aca="false">M4021</f>
        <v>Natural Gas</v>
      </c>
      <c r="D4021" s="191" t="str">
        <f aca="false">IF(ISNUMBER(FIND("Phy",N4021))=TRUE(),"Physical","Financial")</f>
        <v>Financial</v>
      </c>
      <c r="E4021" s="191" t="n">
        <f aca="false">IF(VLOOKUP(S4021,'DD-Lookup'!$J$6:$L$50,3,FALSE())="Monthly",(YEAR(AC4021)-YEAR(AB4021))*12+MONTH(AC4021)-MONTH(AB4021)+1,(AC4021-AB4021+1))</f>
        <v>31</v>
      </c>
      <c r="F4021" s="220" t="n">
        <f aca="false">E4021*SUM(P4021:Q4021)</f>
        <v>465000</v>
      </c>
      <c r="G4021" s="196" t="n">
        <v>1249108</v>
      </c>
      <c r="H4021" s="197" t="n">
        <v>37026.4623263889</v>
      </c>
      <c r="I4021" s="0" t="s">
        <v>1383</v>
      </c>
      <c r="M4021" s="0" t="s">
        <v>927</v>
      </c>
      <c r="N4021" s="0" t="s">
        <v>1341</v>
      </c>
      <c r="O4021" s="0" t="s">
        <v>1396</v>
      </c>
      <c r="Q4021" s="198" t="n">
        <v>15000</v>
      </c>
      <c r="S4021" s="0" t="s">
        <v>1343</v>
      </c>
      <c r="T4021" s="0" t="s">
        <v>772</v>
      </c>
      <c r="U4021" s="200" t="n">
        <v>4.6825</v>
      </c>
      <c r="V4021" s="0" t="s">
        <v>3604</v>
      </c>
      <c r="W4021" s="0" t="s">
        <v>1345</v>
      </c>
      <c r="X4021" s="0" t="s">
        <v>1346</v>
      </c>
      <c r="Y4021" s="0" t="s">
        <v>893</v>
      </c>
      <c r="Z4021" s="0" t="s">
        <v>573</v>
      </c>
      <c r="AA4021" s="0" t="s">
        <v>3621</v>
      </c>
      <c r="AB4021" s="197" t="n">
        <v>37073.875</v>
      </c>
      <c r="AC4021" s="197" t="n">
        <v>37103.875</v>
      </c>
      <c r="AD4021" s="0" t="n">
        <f aca="false">(AC4021-AB4021+1)*SUM(P4021:Q4021)</f>
        <v>465000</v>
      </c>
    </row>
    <row r="4022" customFormat="false" ht="12.75" hidden="false" customHeight="false" outlineLevel="0" collapsed="false">
      <c r="A4022" s="191" t="str">
        <f aca="false">B4022&amp;" "&amp;C4022&amp;" "&amp;D4022</f>
        <v>US Natural Gas Physical</v>
      </c>
      <c r="B4022" s="191" t="str">
        <f aca="false">IF((LEFT(N4022,2)="US"),"US","")</f>
        <v>US</v>
      </c>
      <c r="C4022" s="191" t="str">
        <f aca="false">M4022</f>
        <v>Natural Gas</v>
      </c>
      <c r="D4022" s="191" t="str">
        <f aca="false">IF(ISNUMBER(FIND("Phy",N4022))=TRUE(),"Physical","Financial")</f>
        <v>Physical</v>
      </c>
      <c r="E4022" s="191" t="n">
        <f aca="false">IF(VLOOKUP(S4022,'DD-Lookup'!$J$6:$L$50,3,FALSE())="Monthly",(YEAR(AC4022)-YEAR(AB4022))*12+MONTH(AC4022)-MONTH(AB4022)+1,(AC4022-AB4022+1))</f>
        <v>30</v>
      </c>
      <c r="F4022" s="220" t="n">
        <f aca="false">E4022*SUM(P4022:Q4022)</f>
        <v>150000</v>
      </c>
      <c r="G4022" s="196" t="n">
        <v>1249111</v>
      </c>
      <c r="H4022" s="197" t="n">
        <v>37026.4625347222</v>
      </c>
      <c r="I4022" s="0" t="s">
        <v>1584</v>
      </c>
      <c r="M4022" s="0" t="s">
        <v>927</v>
      </c>
      <c r="N4022" s="0" t="s">
        <v>1371</v>
      </c>
      <c r="O4022" s="0" t="s">
        <v>3622</v>
      </c>
      <c r="P4022" s="198" t="n">
        <v>5000</v>
      </c>
      <c r="S4022" s="0" t="s">
        <v>1343</v>
      </c>
      <c r="T4022" s="0" t="s">
        <v>772</v>
      </c>
      <c r="U4022" s="200" t="n">
        <v>4.8225</v>
      </c>
      <c r="V4022" s="0" t="s">
        <v>1586</v>
      </c>
      <c r="W4022" s="0" t="s">
        <v>1587</v>
      </c>
      <c r="X4022" s="0" t="s">
        <v>1588</v>
      </c>
      <c r="Y4022" s="0" t="s">
        <v>1376</v>
      </c>
      <c r="Z4022" s="0" t="s">
        <v>573</v>
      </c>
      <c r="AA4022" s="0" t="s">
        <v>3623</v>
      </c>
      <c r="AB4022" s="197" t="n">
        <v>37043.875</v>
      </c>
      <c r="AC4022" s="197" t="n">
        <v>37072.875</v>
      </c>
    </row>
    <row r="4023" customFormat="false" ht="12.75" hidden="false" customHeight="false" outlineLevel="0" collapsed="false">
      <c r="A4023" s="191" t="str">
        <f aca="false">B4023&amp;" "&amp;C4023&amp;" "&amp;D4023</f>
        <v>US Natural Gas Financial</v>
      </c>
      <c r="B4023" s="191" t="str">
        <f aca="false">IF((LEFT(N4023,2)="US"),"US","")</f>
        <v>US</v>
      </c>
      <c r="C4023" s="191" t="str">
        <f aca="false">M4023</f>
        <v>Natural Gas</v>
      </c>
      <c r="D4023" s="191" t="str">
        <f aca="false">IF(ISNUMBER(FIND("Phy",N4023))=TRUE(),"Physical","Financial")</f>
        <v>Financial</v>
      </c>
      <c r="E4023" s="191" t="n">
        <f aca="false">IF(VLOOKUP(S4023,'DD-Lookup'!$J$6:$L$50,3,FALSE())="Monthly",(YEAR(AC4023)-YEAR(AB4023))*12+MONTH(AC4023)-MONTH(AB4023)+1,(AC4023-AB4023+1))</f>
        <v>30</v>
      </c>
      <c r="F4023" s="220" t="n">
        <f aca="false">E4023*SUM(P4023:Q4023)</f>
        <v>3000</v>
      </c>
      <c r="G4023" s="196" t="n">
        <v>1249113</v>
      </c>
      <c r="H4023" s="197" t="n">
        <v>37026.4625925926</v>
      </c>
      <c r="I4023" s="0" t="s">
        <v>1187</v>
      </c>
      <c r="M4023" s="0" t="s">
        <v>927</v>
      </c>
      <c r="N4023" s="0" t="s">
        <v>2331</v>
      </c>
      <c r="O4023" s="0" t="s">
        <v>3624</v>
      </c>
      <c r="Q4023" s="198" t="n">
        <v>100</v>
      </c>
      <c r="S4023" s="0" t="s">
        <v>2060</v>
      </c>
      <c r="T4023" s="0" t="s">
        <v>772</v>
      </c>
      <c r="U4023" s="200" t="n">
        <v>0.1275</v>
      </c>
      <c r="V4023" s="0" t="s">
        <v>3625</v>
      </c>
      <c r="W4023" s="0" t="s">
        <v>2061</v>
      </c>
      <c r="X4023" s="0" t="s">
        <v>2062</v>
      </c>
      <c r="Y4023" s="0" t="s">
        <v>893</v>
      </c>
      <c r="Z4023" s="0" t="s">
        <v>573</v>
      </c>
      <c r="AA4023" s="0" t="s">
        <v>3626</v>
      </c>
      <c r="AB4023" s="197" t="n">
        <v>37043</v>
      </c>
      <c r="AC4023" s="197" t="n">
        <v>37072</v>
      </c>
      <c r="AD4023" s="0" t="n">
        <f aca="false">(AC4023-AB4023+1)*SUM(P4023:Q4023)</f>
        <v>3000</v>
      </c>
    </row>
    <row r="4024" customFormat="false" ht="12.75" hidden="false" customHeight="false" outlineLevel="0" collapsed="false">
      <c r="A4024" s="191" t="str">
        <f aca="false">B4024&amp;" "&amp;C4024&amp;" "&amp;D4024</f>
        <v>US Power Physical</v>
      </c>
      <c r="B4024" s="191" t="str">
        <f aca="false">IF((LEFT(N4024,2)="US"),"US","")</f>
        <v>US</v>
      </c>
      <c r="C4024" s="191" t="str">
        <f aca="false">M4024</f>
        <v>Power</v>
      </c>
      <c r="D4024" s="191" t="str">
        <f aca="false">IF(ISNUMBER(FIND("Phy",N4024))=TRUE(),"Physical","Financial")</f>
        <v>Physical</v>
      </c>
      <c r="E4024" s="191" t="n">
        <f aca="false">IF(VLOOKUP(S4024,'DD-Lookup'!$J$6:$L$50,3,FALSE())="Monthly",(YEAR(AC4024)-YEAR(AB4024))*12+MONTH(AC4024)-MONTH(AB4024)+1,(AC4024-AB4024+1))</f>
        <v>92</v>
      </c>
      <c r="F4024" s="220" t="n">
        <f aca="false">E4024*SUM(P4024:Q4024)</f>
        <v>4600</v>
      </c>
      <c r="G4024" s="196" t="n">
        <v>1249115</v>
      </c>
      <c r="H4024" s="197" t="n">
        <v>37026.4626736111</v>
      </c>
      <c r="I4024" s="0" t="s">
        <v>625</v>
      </c>
      <c r="M4024" s="0" t="s">
        <v>72</v>
      </c>
      <c r="N4024" s="0" t="s">
        <v>1190</v>
      </c>
      <c r="O4024" s="0" t="s">
        <v>3077</v>
      </c>
      <c r="Q4024" s="198" t="n">
        <v>50</v>
      </c>
      <c r="S4024" s="0" t="s">
        <v>781</v>
      </c>
      <c r="T4024" s="0" t="s">
        <v>772</v>
      </c>
      <c r="U4024" s="200" t="n">
        <v>35.5</v>
      </c>
      <c r="V4024" s="0" t="s">
        <v>1321</v>
      </c>
      <c r="W4024" s="0" t="s">
        <v>1237</v>
      </c>
      <c r="X4024" s="0" t="s">
        <v>1223</v>
      </c>
      <c r="Y4024" s="0" t="s">
        <v>1167</v>
      </c>
      <c r="Z4024" s="0" t="s">
        <v>628</v>
      </c>
      <c r="AA4024" s="0" t="n">
        <v>611493.1</v>
      </c>
      <c r="AB4024" s="197" t="n">
        <v>37530.7159722222</v>
      </c>
      <c r="AC4024" s="197" t="n">
        <v>37621.7159722222</v>
      </c>
    </row>
    <row r="4025" customFormat="false" ht="12.75" hidden="false" customHeight="false" outlineLevel="0" collapsed="false">
      <c r="A4025" s="191" t="str">
        <f aca="false">B4025&amp;" "&amp;C4025&amp;" "&amp;D4025</f>
        <v>US Natural Gas Financial</v>
      </c>
      <c r="B4025" s="191" t="str">
        <f aca="false">IF((LEFT(N4025,2)="US"),"US","")</f>
        <v>US</v>
      </c>
      <c r="C4025" s="191" t="str">
        <f aca="false">M4025</f>
        <v>Natural Gas</v>
      </c>
      <c r="D4025" s="191" t="str">
        <f aca="false">IF(ISNUMBER(FIND("Phy",N4025))=TRUE(),"Physical","Financial")</f>
        <v>Financial</v>
      </c>
      <c r="E4025" s="191" t="n">
        <f aca="false">IF(VLOOKUP(S4025,'DD-Lookup'!$J$6:$L$50,3,FALSE())="Monthly",(YEAR(AC4025)-YEAR(AB4025))*12+MONTH(AC4025)-MONTH(AB4025)+1,(AC4025-AB4025+1))</f>
        <v>15</v>
      </c>
      <c r="F4025" s="220" t="n">
        <f aca="false">E4025*SUM(P4025:Q4025)</f>
        <v>150000</v>
      </c>
      <c r="G4025" s="196" t="n">
        <v>1249116</v>
      </c>
      <c r="H4025" s="197" t="n">
        <v>37026.4626967593</v>
      </c>
      <c r="I4025" s="0" t="s">
        <v>2040</v>
      </c>
      <c r="M4025" s="0" t="s">
        <v>927</v>
      </c>
      <c r="N4025" s="0" t="s">
        <v>1341</v>
      </c>
      <c r="O4025" s="0" t="s">
        <v>3569</v>
      </c>
      <c r="P4025" s="198" t="n">
        <v>10000</v>
      </c>
      <c r="S4025" s="0" t="s">
        <v>1343</v>
      </c>
      <c r="T4025" s="0" t="s">
        <v>772</v>
      </c>
      <c r="U4025" s="200" t="n">
        <v>4.545</v>
      </c>
      <c r="V4025" s="0" t="s">
        <v>2041</v>
      </c>
      <c r="W4025" s="0" t="s">
        <v>1520</v>
      </c>
      <c r="X4025" s="0" t="s">
        <v>1521</v>
      </c>
      <c r="Y4025" s="0" t="s">
        <v>893</v>
      </c>
      <c r="Z4025" s="0" t="s">
        <v>573</v>
      </c>
      <c r="AA4025" s="0" t="s">
        <v>3627</v>
      </c>
      <c r="AB4025" s="197" t="n">
        <v>37028.875</v>
      </c>
      <c r="AC4025" s="197" t="n">
        <v>37042.875</v>
      </c>
      <c r="AD4025" s="0" t="n">
        <f aca="false">(AC4025-AB4025+1)*SUM(P4025:Q4025)</f>
        <v>150000</v>
      </c>
    </row>
    <row r="4026" customFormat="false" ht="12.75" hidden="false" customHeight="false" outlineLevel="0" collapsed="false">
      <c r="A4026" s="191" t="str">
        <f aca="false">B4026&amp;" "&amp;C4026&amp;" "&amp;D4026</f>
        <v>US Power Physical</v>
      </c>
      <c r="B4026" s="191" t="str">
        <f aca="false">IF((LEFT(N4026,2)="US"),"US","")</f>
        <v>US</v>
      </c>
      <c r="C4026" s="191" t="str">
        <f aca="false">M4026</f>
        <v>Power</v>
      </c>
      <c r="D4026" s="191" t="str">
        <f aca="false">IF(ISNUMBER(FIND("Phy",N4026))=TRUE(),"Physical","Financial")</f>
        <v>Physical</v>
      </c>
      <c r="E4026" s="191" t="n">
        <f aca="false">IF(VLOOKUP(S4026,'DD-Lookup'!$J$6:$L$50,3,FALSE())="Monthly",(YEAR(AC4026)-YEAR(AB4026))*12+MONTH(AC4026)-MONTH(AB4026)+1,(AC4026-AB4026+1))</f>
        <v>30</v>
      </c>
      <c r="F4026" s="220" t="n">
        <f aca="false">E4026*SUM(P4026:Q4026)</f>
        <v>1500</v>
      </c>
      <c r="G4026" s="196" t="n">
        <v>1249117</v>
      </c>
      <c r="H4026" s="197" t="n">
        <v>37026.4628125</v>
      </c>
      <c r="I4026" s="0" t="s">
        <v>1251</v>
      </c>
      <c r="M4026" s="0" t="s">
        <v>72</v>
      </c>
      <c r="N4026" s="0" t="s">
        <v>1190</v>
      </c>
      <c r="O4026" s="0" t="s">
        <v>1255</v>
      </c>
      <c r="Q4026" s="198" t="n">
        <v>50</v>
      </c>
      <c r="S4026" s="0" t="s">
        <v>781</v>
      </c>
      <c r="T4026" s="0" t="s">
        <v>772</v>
      </c>
      <c r="U4026" s="200" t="n">
        <v>40.15</v>
      </c>
      <c r="V4026" s="0" t="s">
        <v>1253</v>
      </c>
      <c r="W4026" s="0" t="s">
        <v>1237</v>
      </c>
      <c r="X4026" s="0" t="s">
        <v>1203</v>
      </c>
      <c r="Y4026" s="0" t="s">
        <v>1167</v>
      </c>
      <c r="Z4026" s="0" t="s">
        <v>628</v>
      </c>
      <c r="AA4026" s="0" t="n">
        <v>611494.1</v>
      </c>
      <c r="AB4026" s="197" t="n">
        <v>37135.7159722222</v>
      </c>
      <c r="AC4026" s="197" t="n">
        <v>37164.7159722222</v>
      </c>
    </row>
    <row r="4027" customFormat="false" ht="12.75" hidden="false" customHeight="false" outlineLevel="0" collapsed="false">
      <c r="A4027" s="191" t="str">
        <f aca="false">B4027&amp;" "&amp;C4027&amp;" "&amp;D4027</f>
        <v>US Natural Gas Financial</v>
      </c>
      <c r="B4027" s="191" t="str">
        <f aca="false">IF((LEFT(N4027,2)="US"),"US","")</f>
        <v>US</v>
      </c>
      <c r="C4027" s="191" t="str">
        <f aca="false">M4027</f>
        <v>Natural Gas</v>
      </c>
      <c r="D4027" s="191" t="str">
        <f aca="false">IF(ISNUMBER(FIND("Phy",N4027))=TRUE(),"Physical","Financial")</f>
        <v>Financial</v>
      </c>
      <c r="E4027" s="191" t="n">
        <f aca="false">IF(VLOOKUP(S4027,'DD-Lookup'!$J$6:$L$50,3,FALSE())="Monthly",(YEAR(AC4027)-YEAR(AB4027))*12+MONTH(AC4027)-MONTH(AB4027)+1,(AC4027-AB4027+1))</f>
        <v>15</v>
      </c>
      <c r="F4027" s="220" t="n">
        <f aca="false">E4027*SUM(P4027:Q4027)</f>
        <v>150000</v>
      </c>
      <c r="G4027" s="196" t="n">
        <v>1249118</v>
      </c>
      <c r="H4027" s="197" t="n">
        <v>37026.4628819445</v>
      </c>
      <c r="I4027" s="0" t="s">
        <v>1306</v>
      </c>
      <c r="M4027" s="0" t="s">
        <v>927</v>
      </c>
      <c r="N4027" s="0" t="s">
        <v>1341</v>
      </c>
      <c r="O4027" s="0" t="s">
        <v>3569</v>
      </c>
      <c r="Q4027" s="198" t="n">
        <v>10000</v>
      </c>
      <c r="S4027" s="0" t="s">
        <v>1343</v>
      </c>
      <c r="T4027" s="0" t="s">
        <v>772</v>
      </c>
      <c r="U4027" s="200" t="n">
        <v>4.555</v>
      </c>
      <c r="V4027" s="0" t="s">
        <v>2328</v>
      </c>
      <c r="W4027" s="0" t="s">
        <v>1520</v>
      </c>
      <c r="X4027" s="0" t="s">
        <v>1521</v>
      </c>
      <c r="Y4027" s="0" t="s">
        <v>893</v>
      </c>
      <c r="Z4027" s="0" t="s">
        <v>573</v>
      </c>
      <c r="AA4027" s="0" t="s">
        <v>3628</v>
      </c>
      <c r="AB4027" s="197" t="n">
        <v>37028.875</v>
      </c>
      <c r="AC4027" s="197" t="n">
        <v>37042.875</v>
      </c>
      <c r="AD4027" s="0" t="n">
        <f aca="false">(AC4027-AB4027+1)*SUM(P4027:Q4027)</f>
        <v>150000</v>
      </c>
    </row>
    <row r="4028" customFormat="false" ht="12.75" hidden="false" customHeight="false" outlineLevel="0" collapsed="false">
      <c r="A4028" s="191" t="str">
        <f aca="false">B4028&amp;" "&amp;C4028&amp;" "&amp;D4028</f>
        <v>US Natural Gas Financial</v>
      </c>
      <c r="B4028" s="191" t="str">
        <f aca="false">IF((LEFT(N4028,2)="US"),"US","")</f>
        <v>US</v>
      </c>
      <c r="C4028" s="191" t="str">
        <f aca="false">M4028</f>
        <v>Natural Gas</v>
      </c>
      <c r="D4028" s="191" t="str">
        <f aca="false">IF(ISNUMBER(FIND("Phy",N4028))=TRUE(),"Physical","Financial")</f>
        <v>Financial</v>
      </c>
      <c r="E4028" s="191" t="n">
        <f aca="false">IF(VLOOKUP(S4028,'DD-Lookup'!$J$6:$L$50,3,FALSE())="Monthly",(YEAR(AC4028)-YEAR(AB4028))*12+MONTH(AC4028)-MONTH(AB4028)+1,(AC4028-AB4028+1))</f>
        <v>30</v>
      </c>
      <c r="F4028" s="220" t="n">
        <f aca="false">E4028*SUM(P4028:Q4028)</f>
        <v>450000</v>
      </c>
      <c r="G4028" s="196" t="n">
        <v>1249120</v>
      </c>
      <c r="H4028" s="197" t="n">
        <v>37026.4629166667</v>
      </c>
      <c r="I4028" s="0" t="s">
        <v>1340</v>
      </c>
      <c r="M4028" s="0" t="s">
        <v>927</v>
      </c>
      <c r="N4028" s="0" t="s">
        <v>1341</v>
      </c>
      <c r="O4028" s="0" t="s">
        <v>1342</v>
      </c>
      <c r="P4028" s="198" t="n">
        <v>15000</v>
      </c>
      <c r="S4028" s="0" t="s">
        <v>1343</v>
      </c>
      <c r="T4028" s="0" t="s">
        <v>772</v>
      </c>
      <c r="U4028" s="200" t="n">
        <v>4.605</v>
      </c>
      <c r="V4028" s="0" t="s">
        <v>2243</v>
      </c>
      <c r="W4028" s="0" t="s">
        <v>1345</v>
      </c>
      <c r="X4028" s="0" t="s">
        <v>1346</v>
      </c>
      <c r="Y4028" s="0" t="s">
        <v>893</v>
      </c>
      <c r="Z4028" s="0" t="s">
        <v>573</v>
      </c>
      <c r="AA4028" s="0" t="s">
        <v>3629</v>
      </c>
      <c r="AB4028" s="197" t="n">
        <v>37043.875</v>
      </c>
      <c r="AC4028" s="197" t="n">
        <v>37072.875</v>
      </c>
      <c r="AD4028" s="0" t="n">
        <f aca="false">(AC4028-AB4028+1)*SUM(P4028:Q4028)</f>
        <v>450000</v>
      </c>
    </row>
    <row r="4029" customFormat="false" ht="12.75" hidden="false" customHeight="false" outlineLevel="0" collapsed="false">
      <c r="A4029" s="191" t="str">
        <f aca="false">B4029&amp;" "&amp;C4029&amp;" "&amp;D4029</f>
        <v>US Natural Gas Financial</v>
      </c>
      <c r="B4029" s="191" t="str">
        <f aca="false">IF((LEFT(N4029,2)="US"),"US","")</f>
        <v>US</v>
      </c>
      <c r="C4029" s="191" t="str">
        <f aca="false">M4029</f>
        <v>Natural Gas</v>
      </c>
      <c r="D4029" s="191" t="str">
        <f aca="false">IF(ISNUMBER(FIND("Phy",N4029))=TRUE(),"Physical","Financial")</f>
        <v>Financial</v>
      </c>
      <c r="E4029" s="191" t="n">
        <f aca="false">IF(VLOOKUP(S4029,'DD-Lookup'!$J$6:$L$50,3,FALSE())="Monthly",(YEAR(AC4029)-YEAR(AB4029))*12+MONTH(AC4029)-MONTH(AB4029)+1,(AC4029-AB4029+1))</f>
        <v>30</v>
      </c>
      <c r="F4029" s="220" t="n">
        <f aca="false">E4029*SUM(P4029:Q4029)</f>
        <v>300000</v>
      </c>
      <c r="G4029" s="196" t="n">
        <v>1249121</v>
      </c>
      <c r="H4029" s="197" t="n">
        <v>37026.4629282407</v>
      </c>
      <c r="I4029" s="0" t="s">
        <v>643</v>
      </c>
      <c r="M4029" s="0" t="s">
        <v>927</v>
      </c>
      <c r="N4029" s="0" t="s">
        <v>1399</v>
      </c>
      <c r="O4029" s="0" t="s">
        <v>1913</v>
      </c>
      <c r="P4029" s="198" t="n">
        <v>10000</v>
      </c>
      <c r="S4029" s="0" t="s">
        <v>1343</v>
      </c>
      <c r="T4029" s="0" t="s">
        <v>772</v>
      </c>
      <c r="U4029" s="200" t="n">
        <v>-0.06</v>
      </c>
      <c r="V4029" s="0" t="s">
        <v>2276</v>
      </c>
      <c r="W4029" s="0" t="s">
        <v>1915</v>
      </c>
      <c r="X4029" s="0" t="s">
        <v>1916</v>
      </c>
      <c r="Y4029" s="0" t="s">
        <v>893</v>
      </c>
      <c r="Z4029" s="0" t="s">
        <v>573</v>
      </c>
      <c r="AA4029" s="0" t="s">
        <v>3630</v>
      </c>
      <c r="AB4029" s="197" t="n">
        <v>37043.875</v>
      </c>
      <c r="AC4029" s="197" t="n">
        <v>37072.875</v>
      </c>
      <c r="AD4029" s="0" t="n">
        <f aca="false">(AC4029-AB4029+1)*SUM(P4029:Q4029)</f>
        <v>300000</v>
      </c>
    </row>
    <row r="4030" customFormat="false" ht="12.75" hidden="false" customHeight="false" outlineLevel="0" collapsed="false">
      <c r="A4030" s="191" t="str">
        <f aca="false">B4030&amp;" "&amp;C4030&amp;" "&amp;D4030</f>
        <v> Oil Products Financial</v>
      </c>
      <c r="B4030" s="191" t="str">
        <f aca="false">IF((LEFT(N4030,2)="US"),"US","")</f>
        <v/>
      </c>
      <c r="C4030" s="191" t="str">
        <f aca="false">M4030</f>
        <v>Oil Products</v>
      </c>
      <c r="D4030" s="191" t="str">
        <f aca="false">IF(ISNUMBER(FIND("Phy",N4030))=TRUE(),"Physical","Financial")</f>
        <v>Financial</v>
      </c>
      <c r="E4030" s="191" t="n">
        <f aca="false">IF(VLOOKUP(S4030,'DD-Lookup'!$J$6:$L$50,3,FALSE())="Monthly",(YEAR(AC4030)-YEAR(AB4030))*12+MONTH(AC4030)-MONTH(AB4030)+1,(AC4030-AB4030+1))</f>
        <v>30</v>
      </c>
      <c r="F4030" s="220" t="n">
        <f aca="false">E4030*SUM(P4030:Q4030)</f>
        <v>150000</v>
      </c>
      <c r="G4030" s="196" t="n">
        <v>1249122</v>
      </c>
      <c r="H4030" s="197" t="n">
        <v>37026.462962963</v>
      </c>
      <c r="I4030" s="0" t="s">
        <v>1171</v>
      </c>
      <c r="M4030" s="0" t="s">
        <v>886</v>
      </c>
      <c r="N4030" s="0" t="s">
        <v>1172</v>
      </c>
      <c r="O4030" s="0" t="s">
        <v>1173</v>
      </c>
      <c r="Q4030" s="198" t="n">
        <v>5000</v>
      </c>
      <c r="S4030" s="0" t="s">
        <v>1174</v>
      </c>
      <c r="T4030" s="0" t="s">
        <v>772</v>
      </c>
      <c r="U4030" s="200" t="n">
        <v>230.5</v>
      </c>
      <c r="V4030" s="0" t="s">
        <v>1175</v>
      </c>
      <c r="W4030" s="0" t="s">
        <v>1176</v>
      </c>
      <c r="X4030" s="0" t="s">
        <v>1177</v>
      </c>
      <c r="Y4030" s="0" t="s">
        <v>893</v>
      </c>
      <c r="Z4030" s="0" t="s">
        <v>1033</v>
      </c>
      <c r="AA4030" s="0" t="s">
        <v>3631</v>
      </c>
      <c r="AB4030" s="197" t="n">
        <v>37043</v>
      </c>
      <c r="AC4030" s="197" t="n">
        <v>37072</v>
      </c>
    </row>
    <row r="4031" customFormat="false" ht="12.75" hidden="false" customHeight="false" outlineLevel="0" collapsed="false">
      <c r="A4031" s="191" t="str">
        <f aca="false">B4031&amp;" "&amp;C4031&amp;" "&amp;D4031</f>
        <v>US Natural Gas Financial</v>
      </c>
      <c r="B4031" s="191" t="str">
        <f aca="false">IF((LEFT(N4031,2)="US"),"US","")</f>
        <v>US</v>
      </c>
      <c r="C4031" s="191" t="str">
        <f aca="false">M4031</f>
        <v>Natural Gas</v>
      </c>
      <c r="D4031" s="191" t="str">
        <f aca="false">IF(ISNUMBER(FIND("Phy",N4031))=TRUE(),"Physical","Financial")</f>
        <v>Financial</v>
      </c>
      <c r="E4031" s="191" t="n">
        <f aca="false">IF(VLOOKUP(S4031,'DD-Lookup'!$J$6:$L$50,3,FALSE())="Monthly",(YEAR(AC4031)-YEAR(AB4031))*12+MONTH(AC4031)-MONTH(AB4031)+1,(AC4031-AB4031+1))</f>
        <v>30</v>
      </c>
      <c r="F4031" s="220" t="n">
        <f aca="false">E4031*SUM(P4031:Q4031)</f>
        <v>450000</v>
      </c>
      <c r="G4031" s="196" t="n">
        <v>1249123</v>
      </c>
      <c r="H4031" s="197" t="n">
        <v>37026.462974537</v>
      </c>
      <c r="I4031" s="0" t="s">
        <v>1661</v>
      </c>
      <c r="M4031" s="0" t="s">
        <v>927</v>
      </c>
      <c r="N4031" s="0" t="s">
        <v>1341</v>
      </c>
      <c r="O4031" s="0" t="s">
        <v>1342</v>
      </c>
      <c r="Q4031" s="198" t="n">
        <v>15000</v>
      </c>
      <c r="S4031" s="0" t="s">
        <v>1343</v>
      </c>
      <c r="T4031" s="0" t="s">
        <v>772</v>
      </c>
      <c r="U4031" s="200" t="n">
        <v>4.61</v>
      </c>
      <c r="V4031" s="0" t="s">
        <v>2298</v>
      </c>
      <c r="W4031" s="0" t="s">
        <v>1345</v>
      </c>
      <c r="X4031" s="0" t="s">
        <v>1346</v>
      </c>
      <c r="Y4031" s="0" t="s">
        <v>893</v>
      </c>
      <c r="Z4031" s="0" t="s">
        <v>573</v>
      </c>
      <c r="AA4031" s="0" t="s">
        <v>3632</v>
      </c>
      <c r="AB4031" s="197" t="n">
        <v>37043.875</v>
      </c>
      <c r="AC4031" s="197" t="n">
        <v>37072.875</v>
      </c>
      <c r="AD4031" s="0" t="n">
        <f aca="false">(AC4031-AB4031+1)*SUM(P4031:Q4031)</f>
        <v>450000</v>
      </c>
    </row>
    <row r="4032" customFormat="false" ht="12.75" hidden="false" customHeight="false" outlineLevel="0" collapsed="false">
      <c r="A4032" s="191" t="str">
        <f aca="false">B4032&amp;" "&amp;C4032&amp;" "&amp;D4032</f>
        <v>US Natural Gas Financial</v>
      </c>
      <c r="B4032" s="191" t="str">
        <f aca="false">IF((LEFT(N4032,2)="US"),"US","")</f>
        <v>US</v>
      </c>
      <c r="C4032" s="191" t="str">
        <f aca="false">M4032</f>
        <v>Natural Gas</v>
      </c>
      <c r="D4032" s="191" t="str">
        <f aca="false">IF(ISNUMBER(FIND("Phy",N4032))=TRUE(),"Physical","Financial")</f>
        <v>Financial</v>
      </c>
      <c r="E4032" s="191" t="n">
        <f aca="false">IF(VLOOKUP(S4032,'DD-Lookup'!$J$6:$L$50,3,FALSE())="Monthly",(YEAR(AC4032)-YEAR(AB4032))*12+MONTH(AC4032)-MONTH(AB4032)+1,(AC4032-AB4032+1))</f>
        <v>153</v>
      </c>
      <c r="F4032" s="220" t="n">
        <f aca="false">E4032*SUM(P4032:Q4032)</f>
        <v>765000</v>
      </c>
      <c r="G4032" s="196" t="n">
        <v>1249124</v>
      </c>
      <c r="H4032" s="197" t="n">
        <v>37026.4631018519</v>
      </c>
      <c r="I4032" s="0" t="s">
        <v>1420</v>
      </c>
      <c r="M4032" s="0" t="s">
        <v>927</v>
      </c>
      <c r="N4032" s="0" t="s">
        <v>1341</v>
      </c>
      <c r="O4032" s="0" t="s">
        <v>1526</v>
      </c>
      <c r="Q4032" s="198" t="n">
        <v>5000</v>
      </c>
      <c r="S4032" s="0" t="s">
        <v>1343</v>
      </c>
      <c r="T4032" s="0" t="s">
        <v>772</v>
      </c>
      <c r="U4032" s="200" t="n">
        <v>4.71</v>
      </c>
      <c r="V4032" s="0" t="s">
        <v>2659</v>
      </c>
      <c r="W4032" s="0" t="s">
        <v>1345</v>
      </c>
      <c r="X4032" s="0" t="s">
        <v>1346</v>
      </c>
      <c r="Y4032" s="0" t="s">
        <v>893</v>
      </c>
      <c r="Z4032" s="0" t="s">
        <v>573</v>
      </c>
      <c r="AA4032" s="0" t="s">
        <v>3633</v>
      </c>
      <c r="AB4032" s="197" t="n">
        <v>37043</v>
      </c>
      <c r="AC4032" s="197" t="n">
        <v>37195</v>
      </c>
      <c r="AD4032" s="0" t="n">
        <f aca="false">(AC4032-AB4032+1)*SUM(P4032:Q4032)</f>
        <v>765000</v>
      </c>
    </row>
    <row r="4033" customFormat="false" ht="12.75" hidden="false" customHeight="false" outlineLevel="0" collapsed="false">
      <c r="A4033" s="191" t="str">
        <f aca="false">B4033&amp;" "&amp;C4033&amp;" "&amp;D4033</f>
        <v>US Natural Gas Financial</v>
      </c>
      <c r="B4033" s="191" t="str">
        <f aca="false">IF((LEFT(N4033,2)="US"),"US","")</f>
        <v>US</v>
      </c>
      <c r="C4033" s="191" t="str">
        <f aca="false">M4033</f>
        <v>Natural Gas</v>
      </c>
      <c r="D4033" s="191" t="str">
        <f aca="false">IF(ISNUMBER(FIND("Phy",N4033))=TRUE(),"Physical","Financial")</f>
        <v>Financial</v>
      </c>
      <c r="E4033" s="191" t="n">
        <f aca="false">IF(VLOOKUP(S4033,'DD-Lookup'!$J$6:$L$50,3,FALSE())="Monthly",(YEAR(AC4033)-YEAR(AB4033))*12+MONTH(AC4033)-MONTH(AB4033)+1,(AC4033-AB4033+1))</f>
        <v>151</v>
      </c>
      <c r="F4033" s="220" t="n">
        <f aca="false">E4033*SUM(P4033:Q4033)</f>
        <v>755000</v>
      </c>
      <c r="G4033" s="196" t="n">
        <v>1249126</v>
      </c>
      <c r="H4033" s="197" t="n">
        <v>37026.463275463</v>
      </c>
      <c r="I4033" s="0" t="s">
        <v>1569</v>
      </c>
      <c r="M4033" s="0" t="s">
        <v>927</v>
      </c>
      <c r="N4033" s="0" t="s">
        <v>1399</v>
      </c>
      <c r="O4033" s="0" t="s">
        <v>3588</v>
      </c>
      <c r="Q4033" s="198" t="n">
        <v>5000</v>
      </c>
      <c r="S4033" s="0" t="s">
        <v>1343</v>
      </c>
      <c r="T4033" s="0" t="s">
        <v>772</v>
      </c>
      <c r="U4033" s="200" t="n">
        <v>0.485</v>
      </c>
      <c r="V4033" s="0" t="s">
        <v>2436</v>
      </c>
      <c r="W4033" s="0" t="s">
        <v>1402</v>
      </c>
      <c r="X4033" s="0" t="s">
        <v>1403</v>
      </c>
      <c r="Y4033" s="0" t="s">
        <v>893</v>
      </c>
      <c r="Z4033" s="0" t="s">
        <v>573</v>
      </c>
      <c r="AA4033" s="0" t="s">
        <v>3634</v>
      </c>
      <c r="AB4033" s="197" t="n">
        <v>37196</v>
      </c>
      <c r="AC4033" s="197" t="n">
        <v>37346</v>
      </c>
      <c r="AD4033" s="0" t="n">
        <f aca="false">(AC4033-AB4033+1)*SUM(P4033:Q4033)</f>
        <v>755000</v>
      </c>
    </row>
    <row r="4034" customFormat="false" ht="12.75" hidden="false" customHeight="false" outlineLevel="0" collapsed="false">
      <c r="A4034" s="191" t="str">
        <f aca="false">B4034&amp;" "&amp;C4034&amp;" "&amp;D4034</f>
        <v>US Natural Gas Financial</v>
      </c>
      <c r="B4034" s="191" t="str">
        <f aca="false">IF((LEFT(N4034,2)="US"),"US","")</f>
        <v>US</v>
      </c>
      <c r="C4034" s="191" t="str">
        <f aca="false">M4034</f>
        <v>Natural Gas</v>
      </c>
      <c r="D4034" s="191" t="str">
        <f aca="false">IF(ISNUMBER(FIND("Phy",N4034))=TRUE(),"Physical","Financial")</f>
        <v>Financial</v>
      </c>
      <c r="E4034" s="191" t="n">
        <f aca="false">IF(VLOOKUP(S4034,'DD-Lookup'!$J$6:$L$50,3,FALSE())="Monthly",(YEAR(AC4034)-YEAR(AB4034))*12+MONTH(AC4034)-MONTH(AB4034)+1,(AC4034-AB4034+1))</f>
        <v>30</v>
      </c>
      <c r="F4034" s="220" t="n">
        <f aca="false">E4034*SUM(P4034:Q4034)</f>
        <v>3000</v>
      </c>
      <c r="G4034" s="196" t="n">
        <v>1249127</v>
      </c>
      <c r="H4034" s="197" t="n">
        <v>37026.4633101852</v>
      </c>
      <c r="I4034" s="0" t="s">
        <v>1352</v>
      </c>
      <c r="M4034" s="0" t="s">
        <v>927</v>
      </c>
      <c r="N4034" s="0" t="s">
        <v>2058</v>
      </c>
      <c r="O4034" s="0" t="s">
        <v>2059</v>
      </c>
      <c r="P4034" s="198" t="n">
        <v>100</v>
      </c>
      <c r="S4034" s="0" t="s">
        <v>2060</v>
      </c>
      <c r="T4034" s="0" t="s">
        <v>772</v>
      </c>
      <c r="U4034" s="200" t="n">
        <v>0.05</v>
      </c>
      <c r="V4034" s="0" t="s">
        <v>3575</v>
      </c>
      <c r="W4034" s="0" t="s">
        <v>2061</v>
      </c>
      <c r="X4034" s="0" t="s">
        <v>2062</v>
      </c>
      <c r="Y4034" s="0" t="s">
        <v>893</v>
      </c>
      <c r="Z4034" s="0" t="s">
        <v>573</v>
      </c>
      <c r="AA4034" s="0" t="s">
        <v>3635</v>
      </c>
      <c r="AB4034" s="197" t="n">
        <v>37043</v>
      </c>
      <c r="AC4034" s="197" t="n">
        <v>37072</v>
      </c>
      <c r="AD4034" s="0" t="n">
        <f aca="false">(AC4034-AB4034+1)*SUM(P4034:Q4034)</f>
        <v>3000</v>
      </c>
    </row>
    <row r="4035" customFormat="false" ht="12.75" hidden="false" customHeight="false" outlineLevel="0" collapsed="false">
      <c r="A4035" s="191" t="str">
        <f aca="false">B4035&amp;" "&amp;C4035&amp;" "&amp;D4035</f>
        <v>US Natural Gas Financial</v>
      </c>
      <c r="B4035" s="191" t="str">
        <f aca="false">IF((LEFT(N4035,2)="US"),"US","")</f>
        <v>US</v>
      </c>
      <c r="C4035" s="191" t="str">
        <f aca="false">M4035</f>
        <v>Natural Gas</v>
      </c>
      <c r="D4035" s="191" t="str">
        <f aca="false">IF(ISNUMBER(FIND("Phy",N4035))=TRUE(),"Physical","Financial")</f>
        <v>Financial</v>
      </c>
      <c r="E4035" s="191" t="n">
        <f aca="false">IF(VLOOKUP(S4035,'DD-Lookup'!$J$6:$L$50,3,FALSE())="Monthly",(YEAR(AC4035)-YEAR(AB4035))*12+MONTH(AC4035)-MONTH(AB4035)+1,(AC4035-AB4035+1))</f>
        <v>31</v>
      </c>
      <c r="F4035" s="220" t="n">
        <f aca="false">E4035*SUM(P4035:Q4035)</f>
        <v>155000</v>
      </c>
      <c r="G4035" s="196" t="n">
        <v>1249129</v>
      </c>
      <c r="H4035" s="197" t="n">
        <v>37026.4633449074</v>
      </c>
      <c r="I4035" s="0" t="s">
        <v>2639</v>
      </c>
      <c r="M4035" s="0" t="s">
        <v>927</v>
      </c>
      <c r="N4035" s="0" t="s">
        <v>1399</v>
      </c>
      <c r="O4035" s="0" t="s">
        <v>3636</v>
      </c>
      <c r="P4035" s="198" t="n">
        <v>5000</v>
      </c>
      <c r="S4035" s="0" t="s">
        <v>1343</v>
      </c>
      <c r="T4035" s="0" t="s">
        <v>772</v>
      </c>
      <c r="U4035" s="200" t="n">
        <v>-1.385</v>
      </c>
      <c r="V4035" s="0" t="s">
        <v>3637</v>
      </c>
      <c r="W4035" s="0" t="s">
        <v>1737</v>
      </c>
      <c r="X4035" s="0" t="s">
        <v>1738</v>
      </c>
      <c r="Y4035" s="0" t="s">
        <v>893</v>
      </c>
      <c r="Z4035" s="0" t="s">
        <v>573</v>
      </c>
      <c r="AA4035" s="0" t="s">
        <v>3638</v>
      </c>
      <c r="AB4035" s="197" t="n">
        <v>37104.875</v>
      </c>
      <c r="AC4035" s="197" t="n">
        <v>37134.875</v>
      </c>
      <c r="AD4035" s="0" t="n">
        <f aca="false">(AC4035-AB4035+1)*SUM(P4035:Q4035)</f>
        <v>155000</v>
      </c>
    </row>
    <row r="4036" customFormat="false" ht="12.75" hidden="false" customHeight="false" outlineLevel="0" collapsed="false">
      <c r="A4036" s="191" t="str">
        <f aca="false">B4036&amp;" "&amp;C4036&amp;" "&amp;D4036</f>
        <v>US Natural Gas Financial</v>
      </c>
      <c r="B4036" s="191" t="str">
        <f aca="false">IF((LEFT(N4036,2)="US"),"US","")</f>
        <v>US</v>
      </c>
      <c r="C4036" s="191" t="str">
        <f aca="false">M4036</f>
        <v>Natural Gas</v>
      </c>
      <c r="D4036" s="191" t="str">
        <f aca="false">IF(ISNUMBER(FIND("Phy",N4036))=TRUE(),"Physical","Financial")</f>
        <v>Financial</v>
      </c>
      <c r="E4036" s="191" t="n">
        <f aca="false">IF(VLOOKUP(S4036,'DD-Lookup'!$J$6:$L$50,3,FALSE())="Monthly",(YEAR(AC4036)-YEAR(AB4036))*12+MONTH(AC4036)-MONTH(AB4036)+1,(AC4036-AB4036+1))</f>
        <v>151</v>
      </c>
      <c r="F4036" s="220" t="n">
        <f aca="false">E4036*SUM(P4036:Q4036)</f>
        <v>755000</v>
      </c>
      <c r="G4036" s="196" t="n">
        <v>1249130</v>
      </c>
      <c r="H4036" s="197" t="n">
        <v>37026.4633564815</v>
      </c>
      <c r="I4036" s="0" t="s">
        <v>1606</v>
      </c>
      <c r="M4036" s="0" t="s">
        <v>927</v>
      </c>
      <c r="N4036" s="0" t="s">
        <v>1341</v>
      </c>
      <c r="O4036" s="0" t="s">
        <v>1442</v>
      </c>
      <c r="P4036" s="198" t="n">
        <v>5000</v>
      </c>
      <c r="S4036" s="0" t="s">
        <v>1343</v>
      </c>
      <c r="T4036" s="0" t="s">
        <v>772</v>
      </c>
      <c r="U4036" s="200" t="n">
        <v>4.995</v>
      </c>
      <c r="V4036" s="0" t="s">
        <v>1607</v>
      </c>
      <c r="W4036" s="0" t="s">
        <v>1345</v>
      </c>
      <c r="X4036" s="0" t="s">
        <v>1346</v>
      </c>
      <c r="Y4036" s="0" t="s">
        <v>893</v>
      </c>
      <c r="Z4036" s="0" t="s">
        <v>573</v>
      </c>
      <c r="AA4036" s="0" t="s">
        <v>3639</v>
      </c>
      <c r="AB4036" s="197" t="n">
        <v>37196</v>
      </c>
      <c r="AC4036" s="197" t="n">
        <v>37346</v>
      </c>
      <c r="AD4036" s="0" t="n">
        <f aca="false">(AC4036-AB4036+1)*SUM(P4036:Q4036)</f>
        <v>755000</v>
      </c>
    </row>
    <row r="4037" customFormat="false" ht="12.75" hidden="false" customHeight="false" outlineLevel="0" collapsed="false">
      <c r="A4037" s="191" t="str">
        <f aca="false">B4037&amp;" "&amp;C4037&amp;" "&amp;D4037</f>
        <v>US Natural Gas Financial</v>
      </c>
      <c r="B4037" s="191" t="str">
        <f aca="false">IF((LEFT(N4037,2)="US"),"US","")</f>
        <v>US</v>
      </c>
      <c r="C4037" s="191" t="str">
        <f aca="false">M4037</f>
        <v>Natural Gas</v>
      </c>
      <c r="D4037" s="191" t="str">
        <f aca="false">IF(ISNUMBER(FIND("Phy",N4037))=TRUE(),"Physical","Financial")</f>
        <v>Financial</v>
      </c>
      <c r="E4037" s="191" t="n">
        <f aca="false">IF(VLOOKUP(S4037,'DD-Lookup'!$J$6:$L$50,3,FALSE())="Monthly",(YEAR(AC4037)-YEAR(AB4037))*12+MONTH(AC4037)-MONTH(AB4037)+1,(AC4037-AB4037+1))</f>
        <v>30</v>
      </c>
      <c r="F4037" s="220" t="n">
        <f aca="false">E4037*SUM(P4037:Q4037)</f>
        <v>150000</v>
      </c>
      <c r="G4037" s="196" t="n">
        <v>1249131</v>
      </c>
      <c r="H4037" s="197" t="n">
        <v>37026.4633912037</v>
      </c>
      <c r="I4037" s="0" t="s">
        <v>2639</v>
      </c>
      <c r="M4037" s="0" t="s">
        <v>927</v>
      </c>
      <c r="N4037" s="0" t="s">
        <v>1399</v>
      </c>
      <c r="O4037" s="0" t="s">
        <v>1839</v>
      </c>
      <c r="P4037" s="198" t="n">
        <v>5000</v>
      </c>
      <c r="S4037" s="0" t="s">
        <v>1343</v>
      </c>
      <c r="T4037" s="0" t="s">
        <v>772</v>
      </c>
      <c r="U4037" s="200" t="n">
        <v>-1.38</v>
      </c>
      <c r="V4037" s="0" t="s">
        <v>3637</v>
      </c>
      <c r="W4037" s="0" t="s">
        <v>1737</v>
      </c>
      <c r="X4037" s="0" t="s">
        <v>1738</v>
      </c>
      <c r="Y4037" s="0" t="s">
        <v>893</v>
      </c>
      <c r="Z4037" s="0" t="s">
        <v>573</v>
      </c>
      <c r="AA4037" s="0" t="s">
        <v>3640</v>
      </c>
      <c r="AB4037" s="197" t="n">
        <v>37135.875</v>
      </c>
      <c r="AC4037" s="197" t="n">
        <v>37164.875</v>
      </c>
      <c r="AD4037" s="0" t="n">
        <f aca="false">(AC4037-AB4037+1)*SUM(P4037:Q4037)</f>
        <v>150000</v>
      </c>
    </row>
    <row r="4038" customFormat="false" ht="12.75" hidden="false" customHeight="false" outlineLevel="0" collapsed="false">
      <c r="A4038" s="191" t="str">
        <f aca="false">B4038&amp;" "&amp;C4038&amp;" "&amp;D4038</f>
        <v>US Natural Gas Financial</v>
      </c>
      <c r="B4038" s="191" t="str">
        <f aca="false">IF((LEFT(N4038,2)="US"),"US","")</f>
        <v>US</v>
      </c>
      <c r="C4038" s="191" t="str">
        <f aca="false">M4038</f>
        <v>Natural Gas</v>
      </c>
      <c r="D4038" s="191" t="str">
        <f aca="false">IF(ISNUMBER(FIND("Phy",N4038))=TRUE(),"Physical","Financial")</f>
        <v>Financial</v>
      </c>
      <c r="E4038" s="191" t="n">
        <f aca="false">IF(VLOOKUP(S4038,'DD-Lookup'!$J$6:$L$50,3,FALSE())="Monthly",(YEAR(AC4038)-YEAR(AB4038))*12+MONTH(AC4038)-MONTH(AB4038)+1,(AC4038-AB4038+1))</f>
        <v>30</v>
      </c>
      <c r="F4038" s="220" t="n">
        <f aca="false">E4038*SUM(P4038:Q4038)</f>
        <v>3000</v>
      </c>
      <c r="G4038" s="196" t="n">
        <v>1249132</v>
      </c>
      <c r="H4038" s="197" t="n">
        <v>37026.4634375</v>
      </c>
      <c r="I4038" s="0" t="s">
        <v>1352</v>
      </c>
      <c r="M4038" s="0" t="s">
        <v>927</v>
      </c>
      <c r="N4038" s="0" t="s">
        <v>2331</v>
      </c>
      <c r="O4038" s="0" t="s">
        <v>3381</v>
      </c>
      <c r="P4038" s="198" t="n">
        <v>100</v>
      </c>
      <c r="S4038" s="0" t="s">
        <v>2060</v>
      </c>
      <c r="T4038" s="0" t="s">
        <v>772</v>
      </c>
      <c r="U4038" s="200" t="n">
        <v>0.015</v>
      </c>
      <c r="V4038" s="0" t="s">
        <v>3575</v>
      </c>
      <c r="W4038" s="0" t="s">
        <v>2061</v>
      </c>
      <c r="X4038" s="0" t="s">
        <v>2062</v>
      </c>
      <c r="Y4038" s="0" t="s">
        <v>893</v>
      </c>
      <c r="Z4038" s="0" t="s">
        <v>573</v>
      </c>
      <c r="AA4038" s="0" t="s">
        <v>3641</v>
      </c>
      <c r="AB4038" s="197" t="n">
        <v>37043</v>
      </c>
      <c r="AC4038" s="197" t="n">
        <v>37072</v>
      </c>
      <c r="AD4038" s="0" t="n">
        <f aca="false">(AC4038-AB4038+1)*SUM(P4038:Q4038)</f>
        <v>3000</v>
      </c>
    </row>
    <row r="4039" customFormat="false" ht="12.75" hidden="false" customHeight="false" outlineLevel="0" collapsed="false">
      <c r="A4039" s="191" t="str">
        <f aca="false">B4039&amp;" "&amp;C4039&amp;" "&amp;D4039</f>
        <v>US Power Physical</v>
      </c>
      <c r="B4039" s="191" t="str">
        <f aca="false">IF((LEFT(N4039,2)="US"),"US","")</f>
        <v>US</v>
      </c>
      <c r="C4039" s="191" t="str">
        <f aca="false">M4039</f>
        <v>Power</v>
      </c>
      <c r="D4039" s="191" t="str">
        <f aca="false">IF(ISNUMBER(FIND("Phy",N4039))=TRUE(),"Physical","Financial")</f>
        <v>Physical</v>
      </c>
      <c r="E4039" s="191" t="n">
        <f aca="false">IF(VLOOKUP(S4039,'DD-Lookup'!$J$6:$L$50,3,FALSE())="Monthly",(YEAR(AC4039)-YEAR(AB4039))*12+MONTH(AC4039)-MONTH(AB4039)+1,(AC4039-AB4039+1))</f>
        <v>30</v>
      </c>
      <c r="F4039" s="220" t="n">
        <f aca="false">E4039*SUM(P4039:Q4039)</f>
        <v>1500</v>
      </c>
      <c r="G4039" s="196" t="n">
        <v>1249136</v>
      </c>
      <c r="H4039" s="197" t="n">
        <v>37026.4636342593</v>
      </c>
      <c r="I4039" s="0" t="s">
        <v>625</v>
      </c>
      <c r="M4039" s="0" t="s">
        <v>72</v>
      </c>
      <c r="N4039" s="0" t="s">
        <v>1190</v>
      </c>
      <c r="O4039" s="0" t="s">
        <v>1335</v>
      </c>
      <c r="Q4039" s="198" t="n">
        <v>50</v>
      </c>
      <c r="S4039" s="0" t="s">
        <v>781</v>
      </c>
      <c r="T4039" s="0" t="s">
        <v>772</v>
      </c>
      <c r="U4039" s="200" t="n">
        <v>46.8</v>
      </c>
      <c r="V4039" s="0" t="s">
        <v>1321</v>
      </c>
      <c r="W4039" s="0" t="s">
        <v>1337</v>
      </c>
      <c r="X4039" s="0" t="s">
        <v>1338</v>
      </c>
      <c r="Y4039" s="0" t="s">
        <v>1167</v>
      </c>
      <c r="Z4039" s="0" t="s">
        <v>628</v>
      </c>
      <c r="AA4039" s="0" t="n">
        <v>611497.1</v>
      </c>
      <c r="AB4039" s="197" t="n">
        <v>37135.5944444445</v>
      </c>
      <c r="AC4039" s="197" t="n">
        <v>37164.5944444445</v>
      </c>
    </row>
    <row r="4040" customFormat="false" ht="12.75" hidden="false" customHeight="false" outlineLevel="0" collapsed="false">
      <c r="A4040" s="191" t="str">
        <f aca="false">B4040&amp;" "&amp;C4040&amp;" "&amp;D4040</f>
        <v>US Natural Gas Financial</v>
      </c>
      <c r="B4040" s="191" t="str">
        <f aca="false">IF((LEFT(N4040,2)="US"),"US","")</f>
        <v>US</v>
      </c>
      <c r="C4040" s="191" t="str">
        <f aca="false">M4040</f>
        <v>Natural Gas</v>
      </c>
      <c r="D4040" s="191" t="str">
        <f aca="false">IF(ISNUMBER(FIND("Phy",N4040))=TRUE(),"Physical","Financial")</f>
        <v>Financial</v>
      </c>
      <c r="E4040" s="191" t="n">
        <f aca="false">IF(VLOOKUP(S4040,'DD-Lookup'!$J$6:$L$50,3,FALSE())="Monthly",(YEAR(AC4040)-YEAR(AB4040))*12+MONTH(AC4040)-MONTH(AB4040)+1,(AC4040-AB4040+1))</f>
        <v>30</v>
      </c>
      <c r="F4040" s="220" t="n">
        <f aca="false">E4040*SUM(P4040:Q4040)</f>
        <v>150000</v>
      </c>
      <c r="G4040" s="196" t="n">
        <v>1249137</v>
      </c>
      <c r="H4040" s="197" t="n">
        <v>37026.4636458333</v>
      </c>
      <c r="I4040" s="0" t="s">
        <v>643</v>
      </c>
      <c r="M4040" s="0" t="s">
        <v>927</v>
      </c>
      <c r="N4040" s="0" t="s">
        <v>1399</v>
      </c>
      <c r="O4040" s="0" t="s">
        <v>2186</v>
      </c>
      <c r="Q4040" s="198" t="n">
        <v>5000</v>
      </c>
      <c r="S4040" s="0" t="s">
        <v>1343</v>
      </c>
      <c r="T4040" s="0" t="s">
        <v>772</v>
      </c>
      <c r="U4040" s="200" t="n">
        <v>-0.81</v>
      </c>
      <c r="V4040" s="0" t="s">
        <v>2276</v>
      </c>
      <c r="W4040" s="0" t="s">
        <v>2187</v>
      </c>
      <c r="X4040" s="0" t="s">
        <v>2188</v>
      </c>
      <c r="Y4040" s="0" t="s">
        <v>893</v>
      </c>
      <c r="Z4040" s="0" t="s">
        <v>573</v>
      </c>
      <c r="AA4040" s="0" t="s">
        <v>3642</v>
      </c>
      <c r="AB4040" s="197" t="n">
        <v>37043.875</v>
      </c>
      <c r="AC4040" s="197" t="n">
        <v>37072.875</v>
      </c>
      <c r="AD4040" s="0" t="n">
        <f aca="false">(AC4040-AB4040+1)*SUM(P4040:Q4040)</f>
        <v>150000</v>
      </c>
    </row>
    <row r="4041" customFormat="false" ht="12.75" hidden="false" customHeight="false" outlineLevel="0" collapsed="false">
      <c r="A4041" s="191" t="str">
        <f aca="false">B4041&amp;" "&amp;C4041&amp;" "&amp;D4041</f>
        <v>US Natural Gas Financial</v>
      </c>
      <c r="B4041" s="191" t="str">
        <f aca="false">IF((LEFT(N4041,2)="US"),"US","")</f>
        <v>US</v>
      </c>
      <c r="C4041" s="191" t="str">
        <f aca="false">M4041</f>
        <v>Natural Gas</v>
      </c>
      <c r="D4041" s="191" t="str">
        <f aca="false">IF(ISNUMBER(FIND("Phy",N4041))=TRUE(),"Physical","Financial")</f>
        <v>Financial</v>
      </c>
      <c r="E4041" s="191" t="n">
        <f aca="false">IF(VLOOKUP(S4041,'DD-Lookup'!$J$6:$L$50,3,FALSE())="Monthly",(YEAR(AC4041)-YEAR(AB4041))*12+MONTH(AC4041)-MONTH(AB4041)+1,(AC4041-AB4041+1))</f>
        <v>15</v>
      </c>
      <c r="F4041" s="220" t="n">
        <f aca="false">E4041*SUM(P4041:Q4041)</f>
        <v>75000</v>
      </c>
      <c r="G4041" s="196" t="n">
        <v>1249140</v>
      </c>
      <c r="H4041" s="197" t="n">
        <v>37026.46375</v>
      </c>
      <c r="I4041" s="0" t="s">
        <v>1180</v>
      </c>
      <c r="M4041" s="0" t="s">
        <v>927</v>
      </c>
      <c r="N4041" s="0" t="s">
        <v>1341</v>
      </c>
      <c r="O4041" s="0" t="s">
        <v>3569</v>
      </c>
      <c r="P4041" s="198" t="n">
        <v>5000</v>
      </c>
      <c r="S4041" s="0" t="s">
        <v>1343</v>
      </c>
      <c r="T4041" s="0" t="s">
        <v>772</v>
      </c>
      <c r="U4041" s="200" t="n">
        <v>4.545</v>
      </c>
      <c r="V4041" s="0" t="s">
        <v>2251</v>
      </c>
      <c r="W4041" s="0" t="s">
        <v>1520</v>
      </c>
      <c r="X4041" s="0" t="s">
        <v>1521</v>
      </c>
      <c r="Y4041" s="0" t="s">
        <v>893</v>
      </c>
      <c r="Z4041" s="0" t="s">
        <v>573</v>
      </c>
      <c r="AA4041" s="0" t="s">
        <v>3643</v>
      </c>
      <c r="AB4041" s="197" t="n">
        <v>37028.875</v>
      </c>
      <c r="AC4041" s="197" t="n">
        <v>37042.875</v>
      </c>
      <c r="AD4041" s="0" t="n">
        <f aca="false">(AC4041-AB4041+1)*SUM(P4041:Q4041)</f>
        <v>75000</v>
      </c>
    </row>
    <row r="4042" customFormat="false" ht="12.75" hidden="false" customHeight="false" outlineLevel="0" collapsed="false">
      <c r="A4042" s="191" t="str">
        <f aca="false">B4042&amp;" "&amp;C4042&amp;" "&amp;D4042</f>
        <v>US Power Physical</v>
      </c>
      <c r="B4042" s="191" t="str">
        <f aca="false">IF((LEFT(N4042,2)="US"),"US","")</f>
        <v>US</v>
      </c>
      <c r="C4042" s="191" t="str">
        <f aca="false">M4042</f>
        <v>Power</v>
      </c>
      <c r="D4042" s="191" t="str">
        <f aca="false">IF(ISNUMBER(FIND("Phy",N4042))=TRUE(),"Physical","Financial")</f>
        <v>Physical</v>
      </c>
      <c r="E4042" s="191" t="n">
        <f aca="false">IF(VLOOKUP(S4042,'DD-Lookup'!$J$6:$L$50,3,FALSE())="Monthly",(YEAR(AC4042)-YEAR(AB4042))*12+MONTH(AC4042)-MONTH(AB4042)+1,(AC4042-AB4042+1))</f>
        <v>92</v>
      </c>
      <c r="F4042" s="220" t="n">
        <f aca="false">E4042*SUM(P4042:Q4042)</f>
        <v>4600</v>
      </c>
      <c r="G4042" s="196" t="n">
        <v>1249141</v>
      </c>
      <c r="H4042" s="197" t="n">
        <v>37026.4638310185</v>
      </c>
      <c r="I4042" s="0" t="s">
        <v>633</v>
      </c>
      <c r="M4042" s="0" t="s">
        <v>72</v>
      </c>
      <c r="N4042" s="0" t="s">
        <v>1190</v>
      </c>
      <c r="O4042" s="0" t="s">
        <v>1669</v>
      </c>
      <c r="Q4042" s="198" t="n">
        <v>50</v>
      </c>
      <c r="S4042" s="0" t="s">
        <v>781</v>
      </c>
      <c r="T4042" s="0" t="s">
        <v>772</v>
      </c>
      <c r="U4042" s="200" t="n">
        <v>41</v>
      </c>
      <c r="V4042" s="0" t="s">
        <v>3644</v>
      </c>
      <c r="W4042" s="0" t="s">
        <v>1337</v>
      </c>
      <c r="X4042" s="0" t="s">
        <v>1338</v>
      </c>
      <c r="Y4042" s="0" t="s">
        <v>1167</v>
      </c>
      <c r="Z4042" s="0" t="s">
        <v>628</v>
      </c>
      <c r="AA4042" s="0" t="n">
        <v>611498.1</v>
      </c>
      <c r="AB4042" s="197" t="n">
        <v>37165.5944444445</v>
      </c>
      <c r="AC4042" s="197" t="n">
        <v>37256.5944444445</v>
      </c>
    </row>
    <row r="4043" customFormat="false" ht="12.75" hidden="false" customHeight="false" outlineLevel="0" collapsed="false">
      <c r="A4043" s="191" t="str">
        <f aca="false">B4043&amp;" "&amp;C4043&amp;" "&amp;D4043</f>
        <v> Metals Financial</v>
      </c>
      <c r="B4043" s="191" t="str">
        <f aca="false">IF((LEFT(N4043,2)="US"),"US","")</f>
        <v/>
      </c>
      <c r="C4043" s="191" t="str">
        <f aca="false">M4043</f>
        <v>Metals</v>
      </c>
      <c r="D4043" s="191" t="str">
        <f aca="false">IF(ISNUMBER(FIND("Phy",N4043))=TRUE(),"Physical","Financial")</f>
        <v>Financial</v>
      </c>
      <c r="E4043" s="191" t="n">
        <f aca="false">IF(VLOOKUP(S4043,'DD-Lookup'!$J$6:$L$50,3,FALSE())="Monthly",(YEAR(AC4043)-YEAR(AB4043))*12+MONTH(AC4043)-MONTH(AB4043)+1,(AC4043-AB4043+1))</f>
        <v>1</v>
      </c>
      <c r="F4043" s="220" t="n">
        <f aca="false">E4043*SUM(P4043:Q4043)</f>
        <v>5</v>
      </c>
      <c r="G4043" s="196" t="n">
        <v>1249143</v>
      </c>
      <c r="H4043" s="197" t="n">
        <v>37026.4639583333</v>
      </c>
      <c r="I4043" s="0" t="s">
        <v>967</v>
      </c>
      <c r="M4043" s="0" t="s">
        <v>768</v>
      </c>
      <c r="N4043" s="0" t="s">
        <v>769</v>
      </c>
      <c r="O4043" s="0" t="s">
        <v>770</v>
      </c>
      <c r="P4043" s="198" t="n">
        <v>5</v>
      </c>
      <c r="S4043" s="0" t="s">
        <v>771</v>
      </c>
      <c r="T4043" s="0" t="s">
        <v>772</v>
      </c>
      <c r="U4043" s="200" t="n">
        <v>1671</v>
      </c>
      <c r="V4043" s="0" t="s">
        <v>968</v>
      </c>
      <c r="W4043" s="0" t="s">
        <v>820</v>
      </c>
      <c r="X4043" s="0" t="s">
        <v>775</v>
      </c>
      <c r="Y4043" s="0" t="s">
        <v>776</v>
      </c>
      <c r="Z4043" s="0" t="s">
        <v>777</v>
      </c>
      <c r="AA4043" s="0" t="n">
        <v>2130941</v>
      </c>
    </row>
    <row r="4044" customFormat="false" ht="12.75" hidden="false" customHeight="false" outlineLevel="0" collapsed="false">
      <c r="A4044" s="191" t="str">
        <f aca="false">B4044&amp;" "&amp;C4044&amp;" "&amp;D4044</f>
        <v>US Natural Gas Financial</v>
      </c>
      <c r="B4044" s="191" t="str">
        <f aca="false">IF((LEFT(N4044,2)="US"),"US","")</f>
        <v>US</v>
      </c>
      <c r="C4044" s="191" t="str">
        <f aca="false">M4044</f>
        <v>Natural Gas</v>
      </c>
      <c r="D4044" s="191" t="str">
        <f aca="false">IF(ISNUMBER(FIND("Phy",N4044))=TRUE(),"Physical","Financial")</f>
        <v>Financial</v>
      </c>
      <c r="E4044" s="191" t="n">
        <f aca="false">IF(VLOOKUP(S4044,'DD-Lookup'!$J$6:$L$50,3,FALSE())="Monthly",(YEAR(AC4044)-YEAR(AB4044))*12+MONTH(AC4044)-MONTH(AB4044)+1,(AC4044-AB4044+1))</f>
        <v>151</v>
      </c>
      <c r="F4044" s="220" t="n">
        <f aca="false">E4044*SUM(P4044:Q4044)</f>
        <v>755000</v>
      </c>
      <c r="G4044" s="196" t="n">
        <v>1249144</v>
      </c>
      <c r="H4044" s="197" t="n">
        <v>37026.4642361111</v>
      </c>
      <c r="I4044" s="0" t="s">
        <v>1569</v>
      </c>
      <c r="M4044" s="0" t="s">
        <v>927</v>
      </c>
      <c r="N4044" s="0" t="s">
        <v>1399</v>
      </c>
      <c r="O4044" s="0" t="s">
        <v>3588</v>
      </c>
      <c r="Q4044" s="198" t="n">
        <v>5000</v>
      </c>
      <c r="S4044" s="0" t="s">
        <v>1343</v>
      </c>
      <c r="T4044" s="0" t="s">
        <v>772</v>
      </c>
      <c r="U4044" s="200" t="n">
        <v>0.485</v>
      </c>
      <c r="V4044" s="0" t="s">
        <v>2436</v>
      </c>
      <c r="W4044" s="0" t="s">
        <v>1402</v>
      </c>
      <c r="X4044" s="0" t="s">
        <v>1403</v>
      </c>
      <c r="Y4044" s="0" t="s">
        <v>893</v>
      </c>
      <c r="Z4044" s="0" t="s">
        <v>573</v>
      </c>
      <c r="AA4044" s="0" t="s">
        <v>3645</v>
      </c>
      <c r="AB4044" s="197" t="n">
        <v>37196</v>
      </c>
      <c r="AC4044" s="197" t="n">
        <v>37346</v>
      </c>
      <c r="AD4044" s="0" t="n">
        <f aca="false">(AC4044-AB4044+1)*SUM(P4044:Q4044)</f>
        <v>755000</v>
      </c>
    </row>
    <row r="4045" customFormat="false" ht="12.75" hidden="false" customHeight="false" outlineLevel="0" collapsed="false">
      <c r="A4045" s="191" t="str">
        <f aca="false">B4045&amp;" "&amp;C4045&amp;" "&amp;D4045</f>
        <v>US Natural Gas Financial</v>
      </c>
      <c r="B4045" s="191" t="str">
        <f aca="false">IF((LEFT(N4045,2)="US"),"US","")</f>
        <v>US</v>
      </c>
      <c r="C4045" s="191" t="str">
        <f aca="false">M4045</f>
        <v>Natural Gas</v>
      </c>
      <c r="D4045" s="191" t="str">
        <f aca="false">IF(ISNUMBER(FIND("Phy",N4045))=TRUE(),"Physical","Financial")</f>
        <v>Financial</v>
      </c>
      <c r="E4045" s="191" t="n">
        <f aca="false">IF(VLOOKUP(S4045,'DD-Lookup'!$J$6:$L$50,3,FALSE())="Monthly",(YEAR(AC4045)-YEAR(AB4045))*12+MONTH(AC4045)-MONTH(AB4045)+1,(AC4045-AB4045+1))</f>
        <v>15</v>
      </c>
      <c r="F4045" s="220" t="n">
        <f aca="false">E4045*SUM(P4045:Q4045)</f>
        <v>75000</v>
      </c>
      <c r="G4045" s="196" t="n">
        <v>1249145</v>
      </c>
      <c r="H4045" s="197" t="n">
        <v>37026.4644444444</v>
      </c>
      <c r="I4045" s="0" t="s">
        <v>1414</v>
      </c>
      <c r="M4045" s="0" t="s">
        <v>927</v>
      </c>
      <c r="N4045" s="0" t="s">
        <v>1341</v>
      </c>
      <c r="O4045" s="0" t="s">
        <v>3569</v>
      </c>
      <c r="P4045" s="198" t="n">
        <v>5000</v>
      </c>
      <c r="S4045" s="0" t="s">
        <v>1343</v>
      </c>
      <c r="T4045" s="0" t="s">
        <v>772</v>
      </c>
      <c r="U4045" s="200" t="n">
        <v>4.545</v>
      </c>
      <c r="V4045" s="0" t="s">
        <v>2596</v>
      </c>
      <c r="W4045" s="0" t="s">
        <v>1520</v>
      </c>
      <c r="X4045" s="0" t="s">
        <v>1521</v>
      </c>
      <c r="Y4045" s="0" t="s">
        <v>893</v>
      </c>
      <c r="Z4045" s="0" t="s">
        <v>573</v>
      </c>
      <c r="AA4045" s="0" t="s">
        <v>3646</v>
      </c>
      <c r="AB4045" s="197" t="n">
        <v>37028.875</v>
      </c>
      <c r="AC4045" s="197" t="n">
        <v>37042.875</v>
      </c>
      <c r="AD4045" s="0" t="n">
        <f aca="false">(AC4045-AB4045+1)*SUM(P4045:Q4045)</f>
        <v>75000</v>
      </c>
    </row>
    <row r="4046" customFormat="false" ht="12.75" hidden="false" customHeight="false" outlineLevel="0" collapsed="false">
      <c r="A4046" s="191" t="str">
        <f aca="false">B4046&amp;" "&amp;C4046&amp;" "&amp;D4046</f>
        <v>US Natural Gas Financial</v>
      </c>
      <c r="B4046" s="191" t="str">
        <f aca="false">IF((LEFT(N4046,2)="US"),"US","")</f>
        <v>US</v>
      </c>
      <c r="C4046" s="191" t="str">
        <f aca="false">M4046</f>
        <v>Natural Gas</v>
      </c>
      <c r="D4046" s="191" t="str">
        <f aca="false">IF(ISNUMBER(FIND("Phy",N4046))=TRUE(),"Physical","Financial")</f>
        <v>Financial</v>
      </c>
      <c r="E4046" s="191" t="n">
        <f aca="false">IF(VLOOKUP(S4046,'DD-Lookup'!$J$6:$L$50,3,FALSE())="Monthly",(YEAR(AC4046)-YEAR(AB4046))*12+MONTH(AC4046)-MONTH(AB4046)+1,(AC4046-AB4046+1))</f>
        <v>15</v>
      </c>
      <c r="F4046" s="220" t="n">
        <f aca="false">E4046*SUM(P4046:Q4046)</f>
        <v>75000</v>
      </c>
      <c r="G4046" s="196" t="n">
        <v>1249146</v>
      </c>
      <c r="H4046" s="197" t="n">
        <v>37026.4645023148</v>
      </c>
      <c r="I4046" s="0" t="s">
        <v>609</v>
      </c>
      <c r="M4046" s="0" t="s">
        <v>927</v>
      </c>
      <c r="N4046" s="0" t="s">
        <v>1341</v>
      </c>
      <c r="O4046" s="0" t="s">
        <v>3569</v>
      </c>
      <c r="P4046" s="198" t="n">
        <v>5000</v>
      </c>
      <c r="S4046" s="0" t="s">
        <v>1343</v>
      </c>
      <c r="T4046" s="0" t="s">
        <v>772</v>
      </c>
      <c r="U4046" s="200" t="n">
        <v>4.545</v>
      </c>
      <c r="V4046" s="0" t="s">
        <v>1519</v>
      </c>
      <c r="W4046" s="0" t="s">
        <v>1520</v>
      </c>
      <c r="X4046" s="0" t="s">
        <v>1521</v>
      </c>
      <c r="Y4046" s="0" t="s">
        <v>893</v>
      </c>
      <c r="Z4046" s="0" t="s">
        <v>573</v>
      </c>
      <c r="AA4046" s="0" t="s">
        <v>3647</v>
      </c>
      <c r="AB4046" s="197" t="n">
        <v>37028.875</v>
      </c>
      <c r="AC4046" s="197" t="n">
        <v>37042.875</v>
      </c>
      <c r="AD4046" s="0" t="n">
        <f aca="false">(AC4046-AB4046+1)*SUM(P4046:Q4046)</f>
        <v>75000</v>
      </c>
    </row>
    <row r="4047" customFormat="false" ht="12.75" hidden="false" customHeight="false" outlineLevel="0" collapsed="false">
      <c r="A4047" s="191" t="str">
        <f aca="false">B4047&amp;" "&amp;C4047&amp;" "&amp;D4047</f>
        <v>US Natural Gas Physical</v>
      </c>
      <c r="B4047" s="191" t="str">
        <f aca="false">IF((LEFT(N4047,2)="US"),"US","")</f>
        <v>US</v>
      </c>
      <c r="C4047" s="191" t="str">
        <f aca="false">M4047</f>
        <v>Natural Gas</v>
      </c>
      <c r="D4047" s="191" t="str">
        <f aca="false">IF(ISNUMBER(FIND("Phy",N4047))=TRUE(),"Physical","Financial")</f>
        <v>Physical</v>
      </c>
      <c r="E4047" s="191" t="n">
        <f aca="false">IF(VLOOKUP(S4047,'DD-Lookup'!$J$6:$L$50,3,FALSE())="Monthly",(YEAR(AC4047)-YEAR(AB4047))*12+MONTH(AC4047)-MONTH(AB4047)+1,(AC4047-AB4047+1))</f>
        <v>30</v>
      </c>
      <c r="F4047" s="220" t="n">
        <f aca="false">E4047*SUM(P4047:Q4047)</f>
        <v>150000</v>
      </c>
      <c r="G4047" s="196" t="n">
        <v>1249148</v>
      </c>
      <c r="H4047" s="197" t="n">
        <v>37026.4646875</v>
      </c>
      <c r="I4047" s="0" t="s">
        <v>1364</v>
      </c>
      <c r="M4047" s="0" t="s">
        <v>927</v>
      </c>
      <c r="N4047" s="0" t="s">
        <v>2133</v>
      </c>
      <c r="O4047" s="0" t="s">
        <v>3648</v>
      </c>
      <c r="P4047" s="198" t="n">
        <v>5000</v>
      </c>
      <c r="S4047" s="0" t="s">
        <v>1343</v>
      </c>
      <c r="T4047" s="0" t="s">
        <v>772</v>
      </c>
      <c r="U4047" s="200" t="n">
        <v>-0.0175</v>
      </c>
      <c r="V4047" s="0" t="s">
        <v>1845</v>
      </c>
      <c r="W4047" s="0" t="s">
        <v>1424</v>
      </c>
      <c r="X4047" s="0" t="s">
        <v>1425</v>
      </c>
      <c r="Y4047" s="0" t="s">
        <v>1376</v>
      </c>
      <c r="Z4047" s="0" t="s">
        <v>573</v>
      </c>
      <c r="AA4047" s="0" t="s">
        <v>3649</v>
      </c>
      <c r="AB4047" s="197" t="n">
        <v>37043.875</v>
      </c>
      <c r="AC4047" s="197" t="n">
        <v>37072.875</v>
      </c>
    </row>
    <row r="4048" customFormat="false" ht="12.75" hidden="false" customHeight="false" outlineLevel="0" collapsed="false">
      <c r="A4048" s="191" t="str">
        <f aca="false">B4048&amp;" "&amp;C4048&amp;" "&amp;D4048</f>
        <v>US Natural Gas Financial</v>
      </c>
      <c r="B4048" s="191" t="str">
        <f aca="false">IF((LEFT(N4048,2)="US"),"US","")</f>
        <v>US</v>
      </c>
      <c r="C4048" s="191" t="str">
        <f aca="false">M4048</f>
        <v>Natural Gas</v>
      </c>
      <c r="D4048" s="191" t="str">
        <f aca="false">IF(ISNUMBER(FIND("Phy",N4048))=TRUE(),"Physical","Financial")</f>
        <v>Financial</v>
      </c>
      <c r="E4048" s="191" t="n">
        <f aca="false">IF(VLOOKUP(S4048,'DD-Lookup'!$J$6:$L$50,3,FALSE())="Monthly",(YEAR(AC4048)-YEAR(AB4048))*12+MONTH(AC4048)-MONTH(AB4048)+1,(AC4048-AB4048+1))</f>
        <v>15</v>
      </c>
      <c r="F4048" s="220" t="n">
        <f aca="false">E4048*SUM(P4048:Q4048)</f>
        <v>375000</v>
      </c>
      <c r="G4048" s="196" t="n">
        <v>1249149</v>
      </c>
      <c r="H4048" s="197" t="n">
        <v>37026.4647106482</v>
      </c>
      <c r="I4048" s="0" t="s">
        <v>609</v>
      </c>
      <c r="M4048" s="0" t="s">
        <v>927</v>
      </c>
      <c r="N4048" s="0" t="s">
        <v>1341</v>
      </c>
      <c r="O4048" s="0" t="s">
        <v>3650</v>
      </c>
      <c r="P4048" s="198" t="n">
        <v>25000</v>
      </c>
      <c r="S4048" s="0" t="s">
        <v>1343</v>
      </c>
      <c r="T4048" s="0" t="s">
        <v>772</v>
      </c>
      <c r="U4048" s="200" t="n">
        <v>4.575</v>
      </c>
      <c r="V4048" s="0" t="s">
        <v>2359</v>
      </c>
      <c r="W4048" s="0" t="s">
        <v>1915</v>
      </c>
      <c r="X4048" s="0" t="s">
        <v>1916</v>
      </c>
      <c r="Y4048" s="0" t="s">
        <v>893</v>
      </c>
      <c r="Z4048" s="0" t="s">
        <v>573</v>
      </c>
      <c r="AA4048" s="0" t="s">
        <v>3651</v>
      </c>
      <c r="AB4048" s="197" t="n">
        <v>37028.875</v>
      </c>
      <c r="AC4048" s="197" t="n">
        <v>37042.875</v>
      </c>
      <c r="AD4048" s="0" t="n">
        <f aca="false">(AC4048-AB4048+1)*SUM(P4048:Q4048)</f>
        <v>375000</v>
      </c>
    </row>
    <row r="4049" customFormat="false" ht="12.75" hidden="false" customHeight="false" outlineLevel="0" collapsed="false">
      <c r="A4049" s="191" t="str">
        <f aca="false">B4049&amp;" "&amp;C4049&amp;" "&amp;D4049</f>
        <v> Metals Financial</v>
      </c>
      <c r="B4049" s="191" t="str">
        <f aca="false">IF((LEFT(N4049,2)="US"),"US","")</f>
        <v/>
      </c>
      <c r="C4049" s="191" t="str">
        <f aca="false">M4049</f>
        <v>Metals</v>
      </c>
      <c r="D4049" s="191" t="str">
        <f aca="false">IF(ISNUMBER(FIND("Phy",N4049))=TRUE(),"Physical","Financial")</f>
        <v>Financial</v>
      </c>
      <c r="E4049" s="191" t="n">
        <f aca="false">IF(VLOOKUP(S4049,'DD-Lookup'!$J$6:$L$50,3,FALSE())="Monthly",(YEAR(AC4049)-YEAR(AB4049))*12+MONTH(AC4049)-MONTH(AB4049)+1,(AC4049-AB4049+1))</f>
        <v>1</v>
      </c>
      <c r="F4049" s="220" t="n">
        <f aca="false">E4049*SUM(P4049:Q4049)</f>
        <v>11</v>
      </c>
      <c r="G4049" s="196" t="n">
        <v>1249150</v>
      </c>
      <c r="H4049" s="197" t="n">
        <v>37026.4647222222</v>
      </c>
      <c r="I4049" s="0" t="s">
        <v>1020</v>
      </c>
      <c r="M4049" s="0" t="s">
        <v>768</v>
      </c>
      <c r="N4049" s="0" t="s">
        <v>870</v>
      </c>
      <c r="O4049" s="0" t="s">
        <v>871</v>
      </c>
      <c r="Q4049" s="198" t="n">
        <v>11</v>
      </c>
      <c r="S4049" s="0" t="s">
        <v>771</v>
      </c>
      <c r="T4049" s="0" t="s">
        <v>772</v>
      </c>
      <c r="U4049" s="200" t="n">
        <v>1509</v>
      </c>
      <c r="V4049" s="0" t="s">
        <v>1183</v>
      </c>
      <c r="W4049" s="0" t="s">
        <v>820</v>
      </c>
      <c r="X4049" s="0" t="s">
        <v>775</v>
      </c>
      <c r="Y4049" s="0" t="s">
        <v>776</v>
      </c>
      <c r="Z4049" s="0" t="s">
        <v>777</v>
      </c>
      <c r="AA4049" s="0" t="n">
        <v>2130939</v>
      </c>
    </row>
    <row r="4050" customFormat="false" ht="12.75" hidden="false" customHeight="false" outlineLevel="0" collapsed="false">
      <c r="A4050" s="191" t="str">
        <f aca="false">B4050&amp;" "&amp;C4050&amp;" "&amp;D4050</f>
        <v>US Natural Gas Financial</v>
      </c>
      <c r="B4050" s="191" t="str">
        <f aca="false">IF((LEFT(N4050,2)="US"),"US","")</f>
        <v>US</v>
      </c>
      <c r="C4050" s="191" t="str">
        <f aca="false">M4050</f>
        <v>Natural Gas</v>
      </c>
      <c r="D4050" s="191" t="str">
        <f aca="false">IF(ISNUMBER(FIND("Phy",N4050))=TRUE(),"Physical","Financial")</f>
        <v>Financial</v>
      </c>
      <c r="E4050" s="191" t="n">
        <f aca="false">IF(VLOOKUP(S4050,'DD-Lookup'!$J$6:$L$50,3,FALSE())="Monthly",(YEAR(AC4050)-YEAR(AB4050))*12+MONTH(AC4050)-MONTH(AB4050)+1,(AC4050-AB4050+1))</f>
        <v>15</v>
      </c>
      <c r="F4050" s="220" t="n">
        <f aca="false">E4050*SUM(P4050:Q4050)</f>
        <v>150000</v>
      </c>
      <c r="G4050" s="196" t="n">
        <v>1249151</v>
      </c>
      <c r="H4050" s="197" t="n">
        <v>37026.464837963</v>
      </c>
      <c r="I4050" s="0" t="s">
        <v>2040</v>
      </c>
      <c r="M4050" s="0" t="s">
        <v>927</v>
      </c>
      <c r="N4050" s="0" t="s">
        <v>1341</v>
      </c>
      <c r="O4050" s="0" t="s">
        <v>3569</v>
      </c>
      <c r="P4050" s="198" t="n">
        <v>10000</v>
      </c>
      <c r="S4050" s="0" t="s">
        <v>1343</v>
      </c>
      <c r="T4050" s="0" t="s">
        <v>772</v>
      </c>
      <c r="U4050" s="200" t="n">
        <v>4.54</v>
      </c>
      <c r="V4050" s="0" t="s">
        <v>2041</v>
      </c>
      <c r="W4050" s="0" t="s">
        <v>1520</v>
      </c>
      <c r="X4050" s="0" t="s">
        <v>1521</v>
      </c>
      <c r="Y4050" s="0" t="s">
        <v>893</v>
      </c>
      <c r="Z4050" s="0" t="s">
        <v>573</v>
      </c>
      <c r="AA4050" s="0" t="s">
        <v>3652</v>
      </c>
      <c r="AB4050" s="197" t="n">
        <v>37028.875</v>
      </c>
      <c r="AC4050" s="197" t="n">
        <v>37042.875</v>
      </c>
      <c r="AD4050" s="0" t="n">
        <f aca="false">(AC4050-AB4050+1)*SUM(P4050:Q4050)</f>
        <v>150000</v>
      </c>
    </row>
    <row r="4051" customFormat="false" ht="12.75" hidden="false" customHeight="false" outlineLevel="0" collapsed="false">
      <c r="A4051" s="191" t="str">
        <f aca="false">B4051&amp;" "&amp;C4051&amp;" "&amp;D4051</f>
        <v>US Natural Gas Financial</v>
      </c>
      <c r="B4051" s="191" t="str">
        <f aca="false">IF((LEFT(N4051,2)="US"),"US","")</f>
        <v>US</v>
      </c>
      <c r="C4051" s="191" t="str">
        <f aca="false">M4051</f>
        <v>Natural Gas</v>
      </c>
      <c r="D4051" s="191" t="str">
        <f aca="false">IF(ISNUMBER(FIND("Phy",N4051))=TRUE(),"Physical","Financial")</f>
        <v>Financial</v>
      </c>
      <c r="E4051" s="191" t="n">
        <f aca="false">IF(VLOOKUP(S4051,'DD-Lookup'!$J$6:$L$50,3,FALSE())="Monthly",(YEAR(AC4051)-YEAR(AB4051))*12+MONTH(AC4051)-MONTH(AB4051)+1,(AC4051-AB4051+1))</f>
        <v>15</v>
      </c>
      <c r="F4051" s="220" t="n">
        <f aca="false">E4051*SUM(P4051:Q4051)</f>
        <v>75000</v>
      </c>
      <c r="G4051" s="196" t="n">
        <v>1249152</v>
      </c>
      <c r="H4051" s="197" t="n">
        <v>37026.4648842593</v>
      </c>
      <c r="I4051" s="0" t="s">
        <v>1187</v>
      </c>
      <c r="M4051" s="0" t="s">
        <v>927</v>
      </c>
      <c r="N4051" s="0" t="s">
        <v>1341</v>
      </c>
      <c r="O4051" s="0" t="s">
        <v>3569</v>
      </c>
      <c r="P4051" s="198" t="n">
        <v>5000</v>
      </c>
      <c r="S4051" s="0" t="s">
        <v>1343</v>
      </c>
      <c r="T4051" s="0" t="s">
        <v>772</v>
      </c>
      <c r="U4051" s="200" t="n">
        <v>4.54</v>
      </c>
      <c r="V4051" s="0" t="s">
        <v>3151</v>
      </c>
      <c r="W4051" s="0" t="s">
        <v>1520</v>
      </c>
      <c r="X4051" s="0" t="s">
        <v>1521</v>
      </c>
      <c r="Y4051" s="0" t="s">
        <v>893</v>
      </c>
      <c r="Z4051" s="0" t="s">
        <v>573</v>
      </c>
      <c r="AA4051" s="0" t="s">
        <v>3653</v>
      </c>
      <c r="AB4051" s="197" t="n">
        <v>37028.875</v>
      </c>
      <c r="AC4051" s="197" t="n">
        <v>37042.875</v>
      </c>
      <c r="AD4051" s="0" t="n">
        <f aca="false">(AC4051-AB4051+1)*SUM(P4051:Q4051)</f>
        <v>75000</v>
      </c>
    </row>
    <row r="4052" customFormat="false" ht="12.75" hidden="false" customHeight="false" outlineLevel="0" collapsed="false">
      <c r="A4052" s="191" t="str">
        <f aca="false">B4052&amp;" "&amp;C4052&amp;" "&amp;D4052</f>
        <v>US Natural Gas Financial</v>
      </c>
      <c r="B4052" s="191" t="str">
        <f aca="false">IF((LEFT(N4052,2)="US"),"US","")</f>
        <v>US</v>
      </c>
      <c r="C4052" s="191" t="str">
        <f aca="false">M4052</f>
        <v>Natural Gas</v>
      </c>
      <c r="D4052" s="191" t="str">
        <f aca="false">IF(ISNUMBER(FIND("Phy",N4052))=TRUE(),"Physical","Financial")</f>
        <v>Financial</v>
      </c>
      <c r="E4052" s="191" t="n">
        <f aca="false">IF(VLOOKUP(S4052,'DD-Lookup'!$J$6:$L$50,3,FALSE())="Monthly",(YEAR(AC4052)-YEAR(AB4052))*12+MONTH(AC4052)-MONTH(AB4052)+1,(AC4052-AB4052+1))</f>
        <v>30</v>
      </c>
      <c r="F4052" s="220" t="n">
        <f aca="false">E4052*SUM(P4052:Q4052)</f>
        <v>375000</v>
      </c>
      <c r="G4052" s="196" t="n">
        <v>1249154</v>
      </c>
      <c r="H4052" s="197" t="n">
        <v>37026.4648958333</v>
      </c>
      <c r="I4052" s="0" t="s">
        <v>1187</v>
      </c>
      <c r="M4052" s="0" t="s">
        <v>927</v>
      </c>
      <c r="N4052" s="0" t="s">
        <v>1341</v>
      </c>
      <c r="O4052" s="0" t="s">
        <v>1342</v>
      </c>
      <c r="Q4052" s="198" t="n">
        <v>12500</v>
      </c>
      <c r="S4052" s="0" t="s">
        <v>1343</v>
      </c>
      <c r="T4052" s="0" t="s">
        <v>772</v>
      </c>
      <c r="U4052" s="200" t="n">
        <v>4.6</v>
      </c>
      <c r="V4052" s="0" t="s">
        <v>3625</v>
      </c>
      <c r="W4052" s="0" t="s">
        <v>1345</v>
      </c>
      <c r="X4052" s="0" t="s">
        <v>1346</v>
      </c>
      <c r="Y4052" s="0" t="s">
        <v>893</v>
      </c>
      <c r="Z4052" s="0" t="s">
        <v>573</v>
      </c>
      <c r="AA4052" s="0" t="s">
        <v>3654</v>
      </c>
      <c r="AB4052" s="197" t="n">
        <v>37043.875</v>
      </c>
      <c r="AC4052" s="197" t="n">
        <v>37072.875</v>
      </c>
      <c r="AD4052" s="0" t="n">
        <f aca="false">(AC4052-AB4052+1)*SUM(P4052:Q4052)</f>
        <v>375000</v>
      </c>
    </row>
    <row r="4053" customFormat="false" ht="12.75" hidden="false" customHeight="false" outlineLevel="0" collapsed="false">
      <c r="A4053" s="191" t="str">
        <f aca="false">B4053&amp;" "&amp;C4053&amp;" "&amp;D4053</f>
        <v>US Power Physical</v>
      </c>
      <c r="B4053" s="191" t="str">
        <f aca="false">IF((LEFT(N4053,2)="US"),"US","")</f>
        <v>US</v>
      </c>
      <c r="C4053" s="191" t="str">
        <f aca="false">M4053</f>
        <v>Power</v>
      </c>
      <c r="D4053" s="191" t="str">
        <f aca="false">IF(ISNUMBER(FIND("Phy",N4053))=TRUE(),"Physical","Financial")</f>
        <v>Physical</v>
      </c>
      <c r="E4053" s="191" t="n">
        <f aca="false">IF(VLOOKUP(S4053,'DD-Lookup'!$J$6:$L$50,3,FALSE())="Monthly",(YEAR(AC4053)-YEAR(AB4053))*12+MONTH(AC4053)-MONTH(AB4053)+1,(AC4053-AB4053+1))</f>
        <v>3</v>
      </c>
      <c r="F4053" s="220" t="n">
        <f aca="false">E4053*SUM(P4053:Q4053)</f>
        <v>150</v>
      </c>
      <c r="G4053" s="196" t="n">
        <v>1249153</v>
      </c>
      <c r="H4053" s="197" t="n">
        <v>37026.4648958333</v>
      </c>
      <c r="I4053" s="0" t="s">
        <v>637</v>
      </c>
      <c r="M4053" s="0" t="s">
        <v>72</v>
      </c>
      <c r="N4053" s="0" t="s">
        <v>1190</v>
      </c>
      <c r="O4053" s="0" t="s">
        <v>2841</v>
      </c>
      <c r="P4053" s="198" t="n">
        <v>50</v>
      </c>
      <c r="S4053" s="0" t="s">
        <v>781</v>
      </c>
      <c r="T4053" s="0" t="s">
        <v>772</v>
      </c>
      <c r="U4053" s="200" t="n">
        <v>52.75</v>
      </c>
      <c r="V4053" s="0" t="s">
        <v>1291</v>
      </c>
      <c r="W4053" s="0" t="s">
        <v>1232</v>
      </c>
      <c r="X4053" s="0" t="s">
        <v>1233</v>
      </c>
      <c r="Y4053" s="0" t="s">
        <v>1167</v>
      </c>
      <c r="Z4053" s="0" t="s">
        <v>628</v>
      </c>
      <c r="AA4053" s="0" t="n">
        <v>611499.1</v>
      </c>
      <c r="AB4053" s="197" t="n">
        <v>37040.875</v>
      </c>
      <c r="AC4053" s="197" t="n">
        <v>37042.875</v>
      </c>
    </row>
    <row r="4054" customFormat="false" ht="12.75" hidden="false" customHeight="false" outlineLevel="0" collapsed="false">
      <c r="A4054" s="191" t="str">
        <f aca="false">B4054&amp;" "&amp;C4054&amp;" "&amp;D4054</f>
        <v>US Crude Financial</v>
      </c>
      <c r="B4054" s="191" t="str">
        <f aca="false">IF((LEFT(N4054,2)="US"),"US","")</f>
        <v>US</v>
      </c>
      <c r="C4054" s="191" t="str">
        <f aca="false">M4054</f>
        <v>Crude</v>
      </c>
      <c r="D4054" s="191" t="str">
        <f aca="false">IF(ISNUMBER(FIND("Phy",N4054))=TRUE(),"Physical","Financial")</f>
        <v>Financial</v>
      </c>
      <c r="E4054" s="191" t="n">
        <f aca="false">IF(VLOOKUP(S4054,'DD-Lookup'!$J$6:$L$50,3,FALSE())="Monthly",(YEAR(AC4054)-YEAR(AB4054))*12+MONTH(AC4054)-MONTH(AB4054)+1,(AC4054-AB4054+1))</f>
        <v>1</v>
      </c>
      <c r="F4054" s="220" t="n">
        <f aca="false">E4054*SUM(P4054:Q4054)</f>
        <v>50000</v>
      </c>
      <c r="G4054" s="196" t="n">
        <v>1249155</v>
      </c>
      <c r="H4054" s="197" t="n">
        <v>37026.4649421296</v>
      </c>
      <c r="I4054" s="0" t="s">
        <v>1340</v>
      </c>
      <c r="M4054" s="0" t="s">
        <v>60</v>
      </c>
      <c r="N4054" s="0" t="s">
        <v>1138</v>
      </c>
      <c r="O4054" s="0" t="s">
        <v>1139</v>
      </c>
      <c r="Q4054" s="198" t="n">
        <v>50000</v>
      </c>
      <c r="S4054" s="0" t="s">
        <v>1140</v>
      </c>
      <c r="T4054" s="0" t="s">
        <v>772</v>
      </c>
      <c r="U4054" s="200" t="n">
        <v>28.84</v>
      </c>
      <c r="V4054" s="0" t="s">
        <v>2666</v>
      </c>
      <c r="W4054" s="0" t="s">
        <v>1142</v>
      </c>
      <c r="X4054" s="0" t="s">
        <v>1143</v>
      </c>
      <c r="Y4054" s="0" t="s">
        <v>893</v>
      </c>
      <c r="Z4054" s="0" t="s">
        <v>573</v>
      </c>
      <c r="AA4054" s="0" t="s">
        <v>3655</v>
      </c>
      <c r="AB4054" s="197" t="n">
        <v>37043</v>
      </c>
      <c r="AC4054" s="197" t="n">
        <v>37072</v>
      </c>
    </row>
    <row r="4055" customFormat="false" ht="12.75" hidden="false" customHeight="false" outlineLevel="0" collapsed="false">
      <c r="A4055" s="191" t="str">
        <f aca="false">B4055&amp;" "&amp;C4055&amp;" "&amp;D4055</f>
        <v>US Natural Gas Financial</v>
      </c>
      <c r="B4055" s="191" t="str">
        <f aca="false">IF((LEFT(N4055,2)="US"),"US","")</f>
        <v>US</v>
      </c>
      <c r="C4055" s="191" t="str">
        <f aca="false">M4055</f>
        <v>Natural Gas</v>
      </c>
      <c r="D4055" s="191" t="str">
        <f aca="false">IF(ISNUMBER(FIND("Phy",N4055))=TRUE(),"Physical","Financial")</f>
        <v>Financial</v>
      </c>
      <c r="E4055" s="191" t="n">
        <f aca="false">IF(VLOOKUP(S4055,'DD-Lookup'!$J$6:$L$50,3,FALSE())="Monthly",(YEAR(AC4055)-YEAR(AB4055))*12+MONTH(AC4055)-MONTH(AB4055)+1,(AC4055-AB4055+1))</f>
        <v>153</v>
      </c>
      <c r="F4055" s="220" t="n">
        <f aca="false">E4055*SUM(P4055:Q4055)</f>
        <v>382500</v>
      </c>
      <c r="G4055" s="196" t="n">
        <v>1249158</v>
      </c>
      <c r="H4055" s="197" t="n">
        <v>37026.4650578704</v>
      </c>
      <c r="I4055" s="0" t="s">
        <v>1420</v>
      </c>
      <c r="M4055" s="0" t="s">
        <v>927</v>
      </c>
      <c r="N4055" s="0" t="s">
        <v>1341</v>
      </c>
      <c r="O4055" s="0" t="s">
        <v>1526</v>
      </c>
      <c r="Q4055" s="198" t="n">
        <v>2500</v>
      </c>
      <c r="S4055" s="0" t="s">
        <v>1343</v>
      </c>
      <c r="T4055" s="0" t="s">
        <v>772</v>
      </c>
      <c r="U4055" s="200" t="n">
        <v>4.705</v>
      </c>
      <c r="V4055" s="0" t="s">
        <v>2322</v>
      </c>
      <c r="W4055" s="0" t="s">
        <v>1345</v>
      </c>
      <c r="X4055" s="0" t="s">
        <v>1346</v>
      </c>
      <c r="Y4055" s="0" t="s">
        <v>893</v>
      </c>
      <c r="Z4055" s="0" t="s">
        <v>573</v>
      </c>
      <c r="AA4055" s="0" t="s">
        <v>3656</v>
      </c>
      <c r="AB4055" s="197" t="n">
        <v>37043</v>
      </c>
      <c r="AC4055" s="197" t="n">
        <v>37195</v>
      </c>
      <c r="AD4055" s="0" t="n">
        <f aca="false">(AC4055-AB4055+1)*SUM(P4055:Q4055)</f>
        <v>382500</v>
      </c>
    </row>
    <row r="4056" customFormat="false" ht="12.75" hidden="false" customHeight="false" outlineLevel="0" collapsed="false">
      <c r="A4056" s="191" t="str">
        <f aca="false">B4056&amp;" "&amp;C4056&amp;" "&amp;D4056</f>
        <v>US Natural Gas Physical</v>
      </c>
      <c r="B4056" s="191" t="str">
        <f aca="false">IF((LEFT(N4056,2)="US"),"US","")</f>
        <v>US</v>
      </c>
      <c r="C4056" s="191" t="str">
        <f aca="false">M4056</f>
        <v>Natural Gas</v>
      </c>
      <c r="D4056" s="191" t="str">
        <f aca="false">IF(ISNUMBER(FIND("Phy",N4056))=TRUE(),"Physical","Financial")</f>
        <v>Physical</v>
      </c>
      <c r="E4056" s="191" t="n">
        <f aca="false">IF(VLOOKUP(S4056,'DD-Lookup'!$J$6:$L$50,3,FALSE())="Monthly",(YEAR(AC4056)-YEAR(AB4056))*12+MONTH(AC4056)-MONTH(AB4056)+1,(AC4056-AB4056+1))</f>
        <v>15</v>
      </c>
      <c r="F4056" s="220" t="n">
        <f aca="false">E4056*SUM(P4056:Q4056)</f>
        <v>75000</v>
      </c>
      <c r="G4056" s="196" t="n">
        <v>1249160</v>
      </c>
      <c r="H4056" s="197" t="n">
        <v>37026.465150463</v>
      </c>
      <c r="I4056" s="0" t="s">
        <v>625</v>
      </c>
      <c r="M4056" s="0" t="s">
        <v>927</v>
      </c>
      <c r="N4056" s="0" t="s">
        <v>1371</v>
      </c>
      <c r="O4056" s="0" t="s">
        <v>3657</v>
      </c>
      <c r="P4056" s="198" t="n">
        <v>5000</v>
      </c>
      <c r="S4056" s="0" t="s">
        <v>1343</v>
      </c>
      <c r="T4056" s="0" t="s">
        <v>772</v>
      </c>
      <c r="U4056" s="200" t="n">
        <v>4.4475</v>
      </c>
      <c r="V4056" s="0" t="s">
        <v>2449</v>
      </c>
      <c r="W4056" s="0" t="s">
        <v>1682</v>
      </c>
      <c r="X4056" s="0" t="s">
        <v>1683</v>
      </c>
      <c r="Y4056" s="0" t="s">
        <v>1376</v>
      </c>
      <c r="Z4056" s="0" t="s">
        <v>573</v>
      </c>
      <c r="AA4056" s="0" t="n">
        <v>790807</v>
      </c>
      <c r="AB4056" s="197" t="n">
        <v>37028.875</v>
      </c>
      <c r="AC4056" s="197" t="n">
        <v>37042.875</v>
      </c>
    </row>
    <row r="4057" customFormat="false" ht="12.75" hidden="false" customHeight="false" outlineLevel="0" collapsed="false">
      <c r="A4057" s="191" t="str">
        <f aca="false">B4057&amp;" "&amp;C4057&amp;" "&amp;D4057</f>
        <v>US Natural Gas Financial</v>
      </c>
      <c r="B4057" s="191" t="str">
        <f aca="false">IF((LEFT(N4057,2)="US"),"US","")</f>
        <v>US</v>
      </c>
      <c r="C4057" s="191" t="str">
        <f aca="false">M4057</f>
        <v>Natural Gas</v>
      </c>
      <c r="D4057" s="191" t="str">
        <f aca="false">IF(ISNUMBER(FIND("Phy",N4057))=TRUE(),"Physical","Financial")</f>
        <v>Financial</v>
      </c>
      <c r="E4057" s="191" t="n">
        <f aca="false">IF(VLOOKUP(S4057,'DD-Lookup'!$J$6:$L$50,3,FALSE())="Monthly",(YEAR(AC4057)-YEAR(AB4057))*12+MONTH(AC4057)-MONTH(AB4057)+1,(AC4057-AB4057+1))</f>
        <v>151</v>
      </c>
      <c r="F4057" s="220" t="n">
        <f aca="false">E4057*SUM(P4057:Q4057)</f>
        <v>755000</v>
      </c>
      <c r="G4057" s="196" t="n">
        <v>1249164</v>
      </c>
      <c r="H4057" s="197" t="n">
        <v>37026.4651967593</v>
      </c>
      <c r="I4057" s="0" t="s">
        <v>625</v>
      </c>
      <c r="M4057" s="0" t="s">
        <v>927</v>
      </c>
      <c r="N4057" s="0" t="s">
        <v>1399</v>
      </c>
      <c r="O4057" s="0" t="s">
        <v>3588</v>
      </c>
      <c r="Q4057" s="198" t="n">
        <v>5000</v>
      </c>
      <c r="S4057" s="0" t="s">
        <v>1343</v>
      </c>
      <c r="T4057" s="0" t="s">
        <v>772</v>
      </c>
      <c r="U4057" s="200" t="n">
        <v>0.485</v>
      </c>
      <c r="V4057" s="0" t="s">
        <v>3658</v>
      </c>
      <c r="W4057" s="0" t="s">
        <v>1402</v>
      </c>
      <c r="X4057" s="0" t="s">
        <v>1403</v>
      </c>
      <c r="Y4057" s="0" t="s">
        <v>893</v>
      </c>
      <c r="Z4057" s="0" t="s">
        <v>573</v>
      </c>
      <c r="AA4057" s="0" t="s">
        <v>3659</v>
      </c>
      <c r="AB4057" s="197" t="n">
        <v>37196</v>
      </c>
      <c r="AC4057" s="197" t="n">
        <v>37346</v>
      </c>
      <c r="AD4057" s="0" t="n">
        <f aca="false">(AC4057-AB4057+1)*SUM(P4057:Q4057)</f>
        <v>755000</v>
      </c>
    </row>
    <row r="4058" customFormat="false" ht="12.75" hidden="false" customHeight="false" outlineLevel="0" collapsed="false">
      <c r="A4058" s="191" t="str">
        <f aca="false">B4058&amp;" "&amp;C4058&amp;" "&amp;D4058</f>
        <v>US Natural Gas Financial</v>
      </c>
      <c r="B4058" s="191" t="str">
        <f aca="false">IF((LEFT(N4058,2)="US"),"US","")</f>
        <v>US</v>
      </c>
      <c r="C4058" s="191" t="str">
        <f aca="false">M4058</f>
        <v>Natural Gas</v>
      </c>
      <c r="D4058" s="191" t="str">
        <f aca="false">IF(ISNUMBER(FIND("Phy",N4058))=TRUE(),"Physical","Financial")</f>
        <v>Financial</v>
      </c>
      <c r="E4058" s="191" t="n">
        <f aca="false">IF(VLOOKUP(S4058,'DD-Lookup'!$J$6:$L$50,3,FALSE())="Monthly",(YEAR(AC4058)-YEAR(AB4058))*12+MONTH(AC4058)-MONTH(AB4058)+1,(AC4058-AB4058+1))</f>
        <v>15</v>
      </c>
      <c r="F4058" s="220" t="n">
        <f aca="false">E4058*SUM(P4058:Q4058)</f>
        <v>300000</v>
      </c>
      <c r="G4058" s="196" t="n">
        <v>1249166</v>
      </c>
      <c r="H4058" s="197" t="n">
        <v>37026.4652430556</v>
      </c>
      <c r="I4058" s="0" t="s">
        <v>625</v>
      </c>
      <c r="M4058" s="0" t="s">
        <v>927</v>
      </c>
      <c r="N4058" s="0" t="s">
        <v>1341</v>
      </c>
      <c r="O4058" s="0" t="s">
        <v>3591</v>
      </c>
      <c r="P4058" s="198" t="n">
        <v>20000</v>
      </c>
      <c r="S4058" s="0" t="s">
        <v>1343</v>
      </c>
      <c r="T4058" s="0" t="s">
        <v>772</v>
      </c>
      <c r="U4058" s="200" t="n">
        <v>4.465</v>
      </c>
      <c r="V4058" s="0" t="s">
        <v>3365</v>
      </c>
      <c r="W4058" s="0" t="s">
        <v>1915</v>
      </c>
      <c r="X4058" s="0" t="s">
        <v>1916</v>
      </c>
      <c r="Y4058" s="0" t="s">
        <v>893</v>
      </c>
      <c r="Z4058" s="0" t="s">
        <v>573</v>
      </c>
      <c r="AA4058" s="0" t="s">
        <v>3660</v>
      </c>
      <c r="AB4058" s="197" t="n">
        <v>37028.875</v>
      </c>
      <c r="AC4058" s="197" t="n">
        <v>37042.875</v>
      </c>
      <c r="AD4058" s="0" t="n">
        <f aca="false">(AC4058-AB4058+1)*SUM(P4058:Q4058)</f>
        <v>300000</v>
      </c>
    </row>
    <row r="4059" customFormat="false" ht="12.75" hidden="false" customHeight="false" outlineLevel="0" collapsed="false">
      <c r="A4059" s="191" t="str">
        <f aca="false">B4059&amp;" "&amp;C4059&amp;" "&amp;D4059</f>
        <v>US Natural Gas Financial</v>
      </c>
      <c r="B4059" s="191" t="str">
        <f aca="false">IF((LEFT(N4059,2)="US"),"US","")</f>
        <v>US</v>
      </c>
      <c r="C4059" s="191" t="str">
        <f aca="false">M4059</f>
        <v>Natural Gas</v>
      </c>
      <c r="D4059" s="191" t="str">
        <f aca="false">IF(ISNUMBER(FIND("Phy",N4059))=TRUE(),"Physical","Financial")</f>
        <v>Financial</v>
      </c>
      <c r="E4059" s="191" t="n">
        <f aca="false">IF(VLOOKUP(S4059,'DD-Lookup'!$J$6:$L$50,3,FALSE())="Monthly",(YEAR(AC4059)-YEAR(AB4059))*12+MONTH(AC4059)-MONTH(AB4059)+1,(AC4059-AB4059+1))</f>
        <v>153</v>
      </c>
      <c r="F4059" s="220" t="n">
        <f aca="false">E4059*SUM(P4059:Q4059)</f>
        <v>765000</v>
      </c>
      <c r="G4059" s="196" t="n">
        <v>1249169</v>
      </c>
      <c r="H4059" s="197" t="n">
        <v>37026.4653703704</v>
      </c>
      <c r="I4059" s="0" t="s">
        <v>616</v>
      </c>
      <c r="M4059" s="0" t="s">
        <v>927</v>
      </c>
      <c r="N4059" s="0" t="s">
        <v>1341</v>
      </c>
      <c r="O4059" s="0" t="s">
        <v>1526</v>
      </c>
      <c r="Q4059" s="198" t="n">
        <v>5000</v>
      </c>
      <c r="S4059" s="0" t="s">
        <v>1343</v>
      </c>
      <c r="T4059" s="0" t="s">
        <v>772</v>
      </c>
      <c r="U4059" s="200" t="n">
        <v>4.705</v>
      </c>
      <c r="V4059" s="0" t="s">
        <v>2306</v>
      </c>
      <c r="W4059" s="0" t="s">
        <v>1345</v>
      </c>
      <c r="X4059" s="0" t="s">
        <v>1346</v>
      </c>
      <c r="Y4059" s="0" t="s">
        <v>893</v>
      </c>
      <c r="Z4059" s="0" t="s">
        <v>573</v>
      </c>
      <c r="AA4059" s="0" t="s">
        <v>3661</v>
      </c>
      <c r="AB4059" s="197" t="n">
        <v>37043</v>
      </c>
      <c r="AC4059" s="197" t="n">
        <v>37195</v>
      </c>
      <c r="AD4059" s="0" t="n">
        <f aca="false">(AC4059-AB4059+1)*SUM(P4059:Q4059)</f>
        <v>765000</v>
      </c>
    </row>
    <row r="4060" customFormat="false" ht="12.75" hidden="false" customHeight="false" outlineLevel="0" collapsed="false">
      <c r="A4060" s="191" t="str">
        <f aca="false">B4060&amp;" "&amp;C4060&amp;" "&amp;D4060</f>
        <v>US Natural Gas Financial</v>
      </c>
      <c r="B4060" s="191" t="str">
        <f aca="false">IF((LEFT(N4060,2)="US"),"US","")</f>
        <v>US</v>
      </c>
      <c r="C4060" s="191" t="str">
        <f aca="false">M4060</f>
        <v>Natural Gas</v>
      </c>
      <c r="D4060" s="191" t="str">
        <f aca="false">IF(ISNUMBER(FIND("Phy",N4060))=TRUE(),"Physical","Financial")</f>
        <v>Financial</v>
      </c>
      <c r="E4060" s="191" t="n">
        <f aca="false">IF(VLOOKUP(S4060,'DD-Lookup'!$J$6:$L$50,3,FALSE())="Monthly",(YEAR(AC4060)-YEAR(AB4060))*12+MONTH(AC4060)-MONTH(AB4060)+1,(AC4060-AB4060+1))</f>
        <v>31</v>
      </c>
      <c r="F4060" s="220" t="n">
        <f aca="false">E4060*SUM(P4060:Q4060)</f>
        <v>155000</v>
      </c>
      <c r="G4060" s="196" t="n">
        <v>1249170</v>
      </c>
      <c r="H4060" s="197" t="n">
        <v>37026.4653935185</v>
      </c>
      <c r="I4060" s="0" t="s">
        <v>1340</v>
      </c>
      <c r="M4060" s="0" t="s">
        <v>927</v>
      </c>
      <c r="N4060" s="0" t="s">
        <v>1341</v>
      </c>
      <c r="O4060" s="0" t="s">
        <v>1396</v>
      </c>
      <c r="P4060" s="198" t="n">
        <v>5000</v>
      </c>
      <c r="S4060" s="0" t="s">
        <v>1343</v>
      </c>
      <c r="T4060" s="0" t="s">
        <v>772</v>
      </c>
      <c r="U4060" s="200" t="n">
        <v>4.6625</v>
      </c>
      <c r="V4060" s="0" t="s">
        <v>2243</v>
      </c>
      <c r="W4060" s="0" t="s">
        <v>1345</v>
      </c>
      <c r="X4060" s="0" t="s">
        <v>1346</v>
      </c>
      <c r="Y4060" s="0" t="s">
        <v>893</v>
      </c>
      <c r="Z4060" s="0" t="s">
        <v>573</v>
      </c>
      <c r="AA4060" s="0" t="s">
        <v>3662</v>
      </c>
      <c r="AB4060" s="197" t="n">
        <v>37073.875</v>
      </c>
      <c r="AC4060" s="197" t="n">
        <v>37103.875</v>
      </c>
      <c r="AD4060" s="0" t="n">
        <f aca="false">(AC4060-AB4060+1)*SUM(P4060:Q4060)</f>
        <v>155000</v>
      </c>
    </row>
    <row r="4061" customFormat="false" ht="12.75" hidden="false" customHeight="false" outlineLevel="0" collapsed="false">
      <c r="A4061" s="191" t="str">
        <f aca="false">B4061&amp;" "&amp;C4061&amp;" "&amp;D4061</f>
        <v>US Natural Gas Financial</v>
      </c>
      <c r="B4061" s="191" t="str">
        <f aca="false">IF((LEFT(N4061,2)="US"),"US","")</f>
        <v>US</v>
      </c>
      <c r="C4061" s="191" t="str">
        <f aca="false">M4061</f>
        <v>Natural Gas</v>
      </c>
      <c r="D4061" s="191" t="str">
        <f aca="false">IF(ISNUMBER(FIND("Phy",N4061))=TRUE(),"Physical","Financial")</f>
        <v>Financial</v>
      </c>
      <c r="E4061" s="191" t="n">
        <f aca="false">IF(VLOOKUP(S4061,'DD-Lookup'!$J$6:$L$50,3,FALSE())="Monthly",(YEAR(AC4061)-YEAR(AB4061))*12+MONTH(AC4061)-MONTH(AB4061)+1,(AC4061-AB4061+1))</f>
        <v>15</v>
      </c>
      <c r="F4061" s="220" t="n">
        <f aca="false">E4061*SUM(P4061:Q4061)</f>
        <v>375000</v>
      </c>
      <c r="G4061" s="196" t="n">
        <v>1249172</v>
      </c>
      <c r="H4061" s="197" t="n">
        <v>37026.4654166667</v>
      </c>
      <c r="I4061" s="0" t="s">
        <v>1414</v>
      </c>
      <c r="M4061" s="0" t="s">
        <v>927</v>
      </c>
      <c r="N4061" s="0" t="s">
        <v>1341</v>
      </c>
      <c r="O4061" s="0" t="s">
        <v>3650</v>
      </c>
      <c r="P4061" s="198" t="n">
        <v>25000</v>
      </c>
      <c r="S4061" s="0" t="s">
        <v>1343</v>
      </c>
      <c r="T4061" s="0" t="s">
        <v>772</v>
      </c>
      <c r="U4061" s="200" t="n">
        <v>4.565</v>
      </c>
      <c r="V4061" s="0" t="s">
        <v>2460</v>
      </c>
      <c r="W4061" s="0" t="s">
        <v>1915</v>
      </c>
      <c r="X4061" s="0" t="s">
        <v>1916</v>
      </c>
      <c r="Y4061" s="0" t="s">
        <v>893</v>
      </c>
      <c r="Z4061" s="0" t="s">
        <v>573</v>
      </c>
      <c r="AA4061" s="0" t="s">
        <v>3663</v>
      </c>
      <c r="AB4061" s="197" t="n">
        <v>37028.875</v>
      </c>
      <c r="AC4061" s="197" t="n">
        <v>37042.875</v>
      </c>
      <c r="AD4061" s="0" t="n">
        <f aca="false">(AC4061-AB4061+1)*SUM(P4061:Q4061)</f>
        <v>375000</v>
      </c>
    </row>
    <row r="4062" customFormat="false" ht="12.75" hidden="false" customHeight="false" outlineLevel="0" collapsed="false">
      <c r="A4062" s="191" t="str">
        <f aca="false">B4062&amp;" "&amp;C4062&amp;" "&amp;D4062</f>
        <v>US Crude Financial</v>
      </c>
      <c r="B4062" s="191" t="str">
        <f aca="false">IF((LEFT(N4062,2)="US"),"US","")</f>
        <v>US</v>
      </c>
      <c r="C4062" s="191" t="str">
        <f aca="false">M4062</f>
        <v>Crude</v>
      </c>
      <c r="D4062" s="191" t="str">
        <f aca="false">IF(ISNUMBER(FIND("Phy",N4062))=TRUE(),"Physical","Financial")</f>
        <v>Financial</v>
      </c>
      <c r="E4062" s="191" t="n">
        <f aca="false">IF(VLOOKUP(S4062,'DD-Lookup'!$J$6:$L$50,3,FALSE())="Monthly",(YEAR(AC4062)-YEAR(AB4062))*12+MONTH(AC4062)-MONTH(AB4062)+1,(AC4062-AB4062+1))</f>
        <v>1</v>
      </c>
      <c r="F4062" s="220" t="n">
        <f aca="false">E4062*SUM(P4062:Q4062)</f>
        <v>25000</v>
      </c>
      <c r="G4062" s="196" t="n">
        <v>1249173</v>
      </c>
      <c r="H4062" s="197" t="n">
        <v>37026.465474537</v>
      </c>
      <c r="I4062" s="0" t="s">
        <v>1340</v>
      </c>
      <c r="M4062" s="0" t="s">
        <v>60</v>
      </c>
      <c r="N4062" s="0" t="s">
        <v>2490</v>
      </c>
      <c r="O4062" s="0" t="s">
        <v>3075</v>
      </c>
      <c r="Q4062" s="198" t="n">
        <v>25000</v>
      </c>
      <c r="S4062" s="0" t="s">
        <v>889</v>
      </c>
      <c r="T4062" s="0" t="s">
        <v>772</v>
      </c>
      <c r="U4062" s="200" t="n">
        <v>-0.37</v>
      </c>
      <c r="V4062" s="0" t="s">
        <v>2783</v>
      </c>
      <c r="W4062" s="0" t="s">
        <v>2492</v>
      </c>
      <c r="X4062" s="0" t="s">
        <v>2493</v>
      </c>
      <c r="Y4062" s="0" t="s">
        <v>893</v>
      </c>
      <c r="Z4062" s="0" t="s">
        <v>573</v>
      </c>
      <c r="AA4062" s="0" t="s">
        <v>3664</v>
      </c>
      <c r="AB4062" s="197" t="n">
        <v>37043</v>
      </c>
      <c r="AC4062" s="197" t="n">
        <v>37072</v>
      </c>
    </row>
    <row r="4063" customFormat="false" ht="12.75" hidden="false" customHeight="false" outlineLevel="0" collapsed="false">
      <c r="A4063" s="191" t="str">
        <f aca="false">B4063&amp;" "&amp;C4063&amp;" "&amp;D4063</f>
        <v> Metals Financial</v>
      </c>
      <c r="B4063" s="191" t="str">
        <f aca="false">IF((LEFT(N4063,2)="US"),"US","")</f>
        <v/>
      </c>
      <c r="C4063" s="191" t="str">
        <f aca="false">M4063</f>
        <v>Metals</v>
      </c>
      <c r="D4063" s="191" t="str">
        <f aca="false">IF(ISNUMBER(FIND("Phy",N4063))=TRUE(),"Physical","Financial")</f>
        <v>Financial</v>
      </c>
      <c r="E4063" s="191" t="n">
        <f aca="false">IF(VLOOKUP(S4063,'DD-Lookup'!$J$6:$L$50,3,FALSE())="Monthly",(YEAR(AC4063)-YEAR(AB4063))*12+MONTH(AC4063)-MONTH(AB4063)+1,(AC4063-AB4063+1))</f>
        <v>1</v>
      </c>
      <c r="F4063" s="220" t="n">
        <f aca="false">E4063*SUM(P4063:Q4063)</f>
        <v>7</v>
      </c>
      <c r="G4063" s="196" t="n">
        <v>1249179</v>
      </c>
      <c r="H4063" s="197" t="n">
        <v>37026.4656828704</v>
      </c>
      <c r="I4063" s="0" t="s">
        <v>616</v>
      </c>
      <c r="M4063" s="0" t="s">
        <v>768</v>
      </c>
      <c r="N4063" s="0" t="s">
        <v>870</v>
      </c>
      <c r="O4063" s="0" t="s">
        <v>871</v>
      </c>
      <c r="Q4063" s="198" t="n">
        <v>7</v>
      </c>
      <c r="S4063" s="0" t="s">
        <v>771</v>
      </c>
      <c r="T4063" s="0" t="s">
        <v>772</v>
      </c>
      <c r="U4063" s="200" t="n">
        <v>1508</v>
      </c>
      <c r="V4063" s="0" t="s">
        <v>878</v>
      </c>
      <c r="W4063" s="0" t="s">
        <v>820</v>
      </c>
      <c r="X4063" s="0" t="s">
        <v>775</v>
      </c>
      <c r="Y4063" s="0" t="s">
        <v>776</v>
      </c>
      <c r="Z4063" s="0" t="s">
        <v>777</v>
      </c>
      <c r="AA4063" s="0" t="n">
        <v>2130935</v>
      </c>
    </row>
    <row r="4064" customFormat="false" ht="12.75" hidden="false" customHeight="false" outlineLevel="0" collapsed="false">
      <c r="A4064" s="191" t="str">
        <f aca="false">B4064&amp;" "&amp;C4064&amp;" "&amp;D4064</f>
        <v>US Crude Financial</v>
      </c>
      <c r="B4064" s="191" t="str">
        <f aca="false">IF((LEFT(N4064,2)="US"),"US","")</f>
        <v>US</v>
      </c>
      <c r="C4064" s="191" t="str">
        <f aca="false">M4064</f>
        <v>Crude</v>
      </c>
      <c r="D4064" s="191" t="str">
        <f aca="false">IF(ISNUMBER(FIND("Phy",N4064))=TRUE(),"Physical","Financial")</f>
        <v>Financial</v>
      </c>
      <c r="E4064" s="191" t="n">
        <f aca="false">IF(VLOOKUP(S4064,'DD-Lookup'!$J$6:$L$50,3,FALSE())="Monthly",(YEAR(AC4064)-YEAR(AB4064))*12+MONTH(AC4064)-MONTH(AB4064)+1,(AC4064-AB4064+1))</f>
        <v>1</v>
      </c>
      <c r="F4064" s="220" t="n">
        <f aca="false">E4064*SUM(P4064:Q4064)</f>
        <v>50000</v>
      </c>
      <c r="G4064" s="196" t="n">
        <v>1249178</v>
      </c>
      <c r="H4064" s="197" t="n">
        <v>37026.4656828704</v>
      </c>
      <c r="I4064" s="0" t="s">
        <v>1137</v>
      </c>
      <c r="M4064" s="0" t="s">
        <v>60</v>
      </c>
      <c r="N4064" s="0" t="s">
        <v>1138</v>
      </c>
      <c r="O4064" s="0" t="s">
        <v>1139</v>
      </c>
      <c r="Q4064" s="198" t="n">
        <v>50000</v>
      </c>
      <c r="S4064" s="0" t="s">
        <v>1140</v>
      </c>
      <c r="T4064" s="0" t="s">
        <v>772</v>
      </c>
      <c r="U4064" s="200" t="n">
        <v>28.88</v>
      </c>
      <c r="V4064" s="0" t="s">
        <v>2367</v>
      </c>
      <c r="W4064" s="0" t="s">
        <v>1142</v>
      </c>
      <c r="X4064" s="0" t="s">
        <v>1143</v>
      </c>
      <c r="Y4064" s="0" t="s">
        <v>893</v>
      </c>
      <c r="Z4064" s="0" t="s">
        <v>573</v>
      </c>
      <c r="AA4064" s="0" t="s">
        <v>3665</v>
      </c>
      <c r="AB4064" s="197" t="n">
        <v>37043</v>
      </c>
      <c r="AC4064" s="197" t="n">
        <v>37072</v>
      </c>
    </row>
    <row r="4065" customFormat="false" ht="12.75" hidden="false" customHeight="false" outlineLevel="0" collapsed="false">
      <c r="A4065" s="191" t="str">
        <f aca="false">B4065&amp;" "&amp;C4065&amp;" "&amp;D4065</f>
        <v>US Natural Gas Financial</v>
      </c>
      <c r="B4065" s="191" t="str">
        <f aca="false">IF((LEFT(N4065,2)="US"),"US","")</f>
        <v>US</v>
      </c>
      <c r="C4065" s="191" t="str">
        <f aca="false">M4065</f>
        <v>Natural Gas</v>
      </c>
      <c r="D4065" s="191" t="str">
        <f aca="false">IF(ISNUMBER(FIND("Phy",N4065))=TRUE(),"Physical","Financial")</f>
        <v>Financial</v>
      </c>
      <c r="E4065" s="191" t="n">
        <f aca="false">IF(VLOOKUP(S4065,'DD-Lookup'!$J$6:$L$50,3,FALSE())="Monthly",(YEAR(AC4065)-YEAR(AB4065))*12+MONTH(AC4065)-MONTH(AB4065)+1,(AC4065-AB4065+1))</f>
        <v>15</v>
      </c>
      <c r="F4065" s="220" t="n">
        <f aca="false">E4065*SUM(P4065:Q4065)</f>
        <v>75000</v>
      </c>
      <c r="G4065" s="196" t="n">
        <v>1249181</v>
      </c>
      <c r="H4065" s="197" t="n">
        <v>37026.4658564815</v>
      </c>
      <c r="I4065" s="0" t="s">
        <v>1414</v>
      </c>
      <c r="M4065" s="0" t="s">
        <v>927</v>
      </c>
      <c r="N4065" s="0" t="s">
        <v>1341</v>
      </c>
      <c r="O4065" s="0" t="s">
        <v>3569</v>
      </c>
      <c r="P4065" s="198" t="n">
        <v>5000</v>
      </c>
      <c r="S4065" s="0" t="s">
        <v>1343</v>
      </c>
      <c r="T4065" s="0" t="s">
        <v>772</v>
      </c>
      <c r="U4065" s="200" t="n">
        <v>4.53</v>
      </c>
      <c r="V4065" s="0" t="s">
        <v>2596</v>
      </c>
      <c r="W4065" s="0" t="s">
        <v>1520</v>
      </c>
      <c r="X4065" s="0" t="s">
        <v>1521</v>
      </c>
      <c r="Y4065" s="0" t="s">
        <v>893</v>
      </c>
      <c r="Z4065" s="0" t="s">
        <v>573</v>
      </c>
      <c r="AA4065" s="0" t="s">
        <v>3666</v>
      </c>
      <c r="AB4065" s="197" t="n">
        <v>37028.875</v>
      </c>
      <c r="AC4065" s="197" t="n">
        <v>37042.875</v>
      </c>
      <c r="AD4065" s="0" t="n">
        <f aca="false">(AC4065-AB4065+1)*SUM(P4065:Q4065)</f>
        <v>75000</v>
      </c>
    </row>
    <row r="4066" customFormat="false" ht="12.75" hidden="false" customHeight="false" outlineLevel="0" collapsed="false">
      <c r="A4066" s="191" t="str">
        <f aca="false">B4066&amp;" "&amp;C4066&amp;" "&amp;D4066</f>
        <v>US Natural Gas Financial</v>
      </c>
      <c r="B4066" s="191" t="str">
        <f aca="false">IF((LEFT(N4066,2)="US"),"US","")</f>
        <v>US</v>
      </c>
      <c r="C4066" s="191" t="str">
        <f aca="false">M4066</f>
        <v>Natural Gas</v>
      </c>
      <c r="D4066" s="191" t="str">
        <f aca="false">IF(ISNUMBER(FIND("Phy",N4066))=TRUE(),"Physical","Financial")</f>
        <v>Financial</v>
      </c>
      <c r="E4066" s="191" t="n">
        <f aca="false">IF(VLOOKUP(S4066,'DD-Lookup'!$J$6:$L$50,3,FALSE())="Monthly",(YEAR(AC4066)-YEAR(AB4066))*12+MONTH(AC4066)-MONTH(AB4066)+1,(AC4066-AB4066+1))</f>
        <v>151</v>
      </c>
      <c r="F4066" s="220" t="n">
        <f aca="false">E4066*SUM(P4066:Q4066)</f>
        <v>755000</v>
      </c>
      <c r="G4066" s="196" t="n">
        <v>1249182</v>
      </c>
      <c r="H4066" s="197" t="n">
        <v>37026.4659606482</v>
      </c>
      <c r="I4066" s="0" t="s">
        <v>1368</v>
      </c>
      <c r="M4066" s="0" t="s">
        <v>927</v>
      </c>
      <c r="N4066" s="0" t="s">
        <v>1341</v>
      </c>
      <c r="O4066" s="0" t="s">
        <v>1442</v>
      </c>
      <c r="P4066" s="198" t="n">
        <v>5000</v>
      </c>
      <c r="S4066" s="0" t="s">
        <v>1343</v>
      </c>
      <c r="T4066" s="0" t="s">
        <v>772</v>
      </c>
      <c r="U4066" s="200" t="n">
        <v>4.985</v>
      </c>
      <c r="V4066" s="0" t="s">
        <v>1578</v>
      </c>
      <c r="W4066" s="0" t="s">
        <v>1345</v>
      </c>
      <c r="X4066" s="0" t="s">
        <v>1346</v>
      </c>
      <c r="Y4066" s="0" t="s">
        <v>893</v>
      </c>
      <c r="Z4066" s="0" t="s">
        <v>573</v>
      </c>
      <c r="AA4066" s="0" t="s">
        <v>3667</v>
      </c>
      <c r="AB4066" s="197" t="n">
        <v>37196</v>
      </c>
      <c r="AC4066" s="197" t="n">
        <v>37346</v>
      </c>
      <c r="AD4066" s="0" t="n">
        <f aca="false">(AC4066-AB4066+1)*SUM(P4066:Q4066)</f>
        <v>755000</v>
      </c>
    </row>
    <row r="4067" customFormat="false" ht="12.75" hidden="false" customHeight="false" outlineLevel="0" collapsed="false">
      <c r="A4067" s="191" t="str">
        <f aca="false">B4067&amp;" "&amp;C4067&amp;" "&amp;D4067</f>
        <v>US Natural Gas Financial</v>
      </c>
      <c r="B4067" s="191" t="str">
        <f aca="false">IF((LEFT(N4067,2)="US"),"US","")</f>
        <v>US</v>
      </c>
      <c r="C4067" s="191" t="str">
        <f aca="false">M4067</f>
        <v>Natural Gas</v>
      </c>
      <c r="D4067" s="191" t="str">
        <f aca="false">IF(ISNUMBER(FIND("Phy",N4067))=TRUE(),"Physical","Financial")</f>
        <v>Financial</v>
      </c>
      <c r="E4067" s="191" t="n">
        <f aca="false">IF(VLOOKUP(S4067,'DD-Lookup'!$J$6:$L$50,3,FALSE())="Monthly",(YEAR(AC4067)-YEAR(AB4067))*12+MONTH(AC4067)-MONTH(AB4067)+1,(AC4067-AB4067+1))</f>
        <v>30</v>
      </c>
      <c r="F4067" s="220" t="n">
        <f aca="false">E4067*SUM(P4067:Q4067)</f>
        <v>300000</v>
      </c>
      <c r="G4067" s="196" t="n">
        <v>1249188</v>
      </c>
      <c r="H4067" s="197" t="n">
        <v>37026.4662384259</v>
      </c>
      <c r="I4067" s="0" t="s">
        <v>2107</v>
      </c>
      <c r="M4067" s="0" t="s">
        <v>927</v>
      </c>
      <c r="N4067" s="0" t="s">
        <v>1341</v>
      </c>
      <c r="O4067" s="0" t="s">
        <v>1342</v>
      </c>
      <c r="P4067" s="198" t="n">
        <v>10000</v>
      </c>
      <c r="S4067" s="0" t="s">
        <v>1343</v>
      </c>
      <c r="T4067" s="0" t="s">
        <v>772</v>
      </c>
      <c r="U4067" s="200" t="n">
        <v>4.59</v>
      </c>
      <c r="V4067" s="0" t="s">
        <v>2502</v>
      </c>
      <c r="W4067" s="0" t="s">
        <v>1345</v>
      </c>
      <c r="X4067" s="0" t="s">
        <v>1346</v>
      </c>
      <c r="Y4067" s="0" t="s">
        <v>893</v>
      </c>
      <c r="Z4067" s="0" t="s">
        <v>573</v>
      </c>
      <c r="AA4067" s="0" t="s">
        <v>3668</v>
      </c>
      <c r="AB4067" s="197" t="n">
        <v>37043.875</v>
      </c>
      <c r="AC4067" s="197" t="n">
        <v>37072.875</v>
      </c>
      <c r="AD4067" s="0" t="n">
        <f aca="false">(AC4067-AB4067+1)*SUM(P4067:Q4067)</f>
        <v>300000</v>
      </c>
    </row>
    <row r="4068" customFormat="false" ht="12.75" hidden="false" customHeight="false" outlineLevel="0" collapsed="false">
      <c r="A4068" s="191" t="str">
        <f aca="false">B4068&amp;" "&amp;C4068&amp;" "&amp;D4068</f>
        <v> Metals Financial</v>
      </c>
      <c r="B4068" s="191" t="str">
        <f aca="false">IF((LEFT(N4068,2)="US"),"US","")</f>
        <v/>
      </c>
      <c r="C4068" s="191" t="str">
        <f aca="false">M4068</f>
        <v>Metals</v>
      </c>
      <c r="D4068" s="191" t="str">
        <f aca="false">IF(ISNUMBER(FIND("Phy",N4068))=TRUE(),"Physical","Financial")</f>
        <v>Financial</v>
      </c>
      <c r="E4068" s="191" t="n">
        <f aca="false">IF(VLOOKUP(S4068,'DD-Lookup'!$J$6:$L$50,3,FALSE())="Monthly",(YEAR(AC4068)-YEAR(AB4068))*12+MONTH(AC4068)-MONTH(AB4068)+1,(AC4068-AB4068+1))</f>
        <v>1</v>
      </c>
      <c r="F4068" s="220" t="n">
        <f aca="false">E4068*SUM(P4068:Q4068)</f>
        <v>20</v>
      </c>
      <c r="G4068" s="196" t="n">
        <v>1249189</v>
      </c>
      <c r="H4068" s="197" t="n">
        <v>37026.4662731482</v>
      </c>
      <c r="I4068" s="0" t="s">
        <v>975</v>
      </c>
      <c r="M4068" s="0" t="s">
        <v>768</v>
      </c>
      <c r="N4068" s="0" t="s">
        <v>870</v>
      </c>
      <c r="O4068" s="0" t="s">
        <v>871</v>
      </c>
      <c r="Q4068" s="198" t="n">
        <v>20</v>
      </c>
      <c r="S4068" s="0" t="s">
        <v>771</v>
      </c>
      <c r="T4068" s="0" t="s">
        <v>772</v>
      </c>
      <c r="U4068" s="200" t="n">
        <v>1508</v>
      </c>
      <c r="V4068" s="0" t="s">
        <v>1250</v>
      </c>
      <c r="W4068" s="0" t="s">
        <v>820</v>
      </c>
      <c r="X4068" s="0" t="s">
        <v>775</v>
      </c>
      <c r="Y4068" s="0" t="s">
        <v>776</v>
      </c>
      <c r="Z4068" s="0" t="s">
        <v>777</v>
      </c>
      <c r="AA4068" s="0" t="n">
        <v>2130931</v>
      </c>
    </row>
    <row r="4069" customFormat="false" ht="12.75" hidden="false" customHeight="false" outlineLevel="0" collapsed="false">
      <c r="A4069" s="191" t="str">
        <f aca="false">B4069&amp;" "&amp;C4069&amp;" "&amp;D4069</f>
        <v>US Natural Gas Financial</v>
      </c>
      <c r="B4069" s="191" t="str">
        <f aca="false">IF((LEFT(N4069,2)="US"),"US","")</f>
        <v>US</v>
      </c>
      <c r="C4069" s="191" t="str">
        <f aca="false">M4069</f>
        <v>Natural Gas</v>
      </c>
      <c r="D4069" s="191" t="str">
        <f aca="false">IF(ISNUMBER(FIND("Phy",N4069))=TRUE(),"Physical","Financial")</f>
        <v>Financial</v>
      </c>
      <c r="E4069" s="191" t="n">
        <f aca="false">IF(VLOOKUP(S4069,'DD-Lookup'!$J$6:$L$50,3,FALSE())="Monthly",(YEAR(AC4069)-YEAR(AB4069))*12+MONTH(AC4069)-MONTH(AB4069)+1,(AC4069-AB4069+1))</f>
        <v>30</v>
      </c>
      <c r="F4069" s="220" t="n">
        <f aca="false">E4069*SUM(P4069:Q4069)</f>
        <v>150000</v>
      </c>
      <c r="G4069" s="196" t="n">
        <v>1249191</v>
      </c>
      <c r="H4069" s="197" t="n">
        <v>37026.4664467593</v>
      </c>
      <c r="I4069" s="0" t="s">
        <v>1383</v>
      </c>
      <c r="M4069" s="0" t="s">
        <v>927</v>
      </c>
      <c r="N4069" s="0" t="s">
        <v>1399</v>
      </c>
      <c r="O4069" s="0" t="s">
        <v>1913</v>
      </c>
      <c r="P4069" s="198" t="n">
        <v>5000</v>
      </c>
      <c r="S4069" s="0" t="s">
        <v>1343</v>
      </c>
      <c r="T4069" s="0" t="s">
        <v>772</v>
      </c>
      <c r="U4069" s="200" t="n">
        <v>-0.065</v>
      </c>
      <c r="V4069" s="0" t="s">
        <v>2891</v>
      </c>
      <c r="W4069" s="0" t="s">
        <v>1915</v>
      </c>
      <c r="X4069" s="0" t="s">
        <v>1916</v>
      </c>
      <c r="Y4069" s="0" t="s">
        <v>893</v>
      </c>
      <c r="Z4069" s="0" t="s">
        <v>573</v>
      </c>
      <c r="AA4069" s="0" t="s">
        <v>3669</v>
      </c>
      <c r="AB4069" s="197" t="n">
        <v>37043.875</v>
      </c>
      <c r="AC4069" s="197" t="n">
        <v>37072.875</v>
      </c>
      <c r="AD4069" s="0" t="n">
        <f aca="false">(AC4069-AB4069+1)*SUM(P4069:Q4069)</f>
        <v>150000</v>
      </c>
    </row>
    <row r="4070" customFormat="false" ht="12.75" hidden="false" customHeight="false" outlineLevel="0" collapsed="false">
      <c r="A4070" s="191" t="str">
        <f aca="false">B4070&amp;" "&amp;C4070&amp;" "&amp;D4070</f>
        <v>US Natural Gas Financial</v>
      </c>
      <c r="B4070" s="191" t="str">
        <f aca="false">IF((LEFT(N4070,2)="US"),"US","")</f>
        <v>US</v>
      </c>
      <c r="C4070" s="191" t="str">
        <f aca="false">M4070</f>
        <v>Natural Gas</v>
      </c>
      <c r="D4070" s="191" t="str">
        <f aca="false">IF(ISNUMBER(FIND("Phy",N4070))=TRUE(),"Physical","Financial")</f>
        <v>Financial</v>
      </c>
      <c r="E4070" s="191" t="n">
        <f aca="false">IF(VLOOKUP(S4070,'DD-Lookup'!$J$6:$L$50,3,FALSE())="Monthly",(YEAR(AC4070)-YEAR(AB4070))*12+MONTH(AC4070)-MONTH(AB4070)+1,(AC4070-AB4070+1))</f>
        <v>15</v>
      </c>
      <c r="F4070" s="220" t="n">
        <f aca="false">E4070*SUM(P4070:Q4070)</f>
        <v>150000</v>
      </c>
      <c r="G4070" s="196" t="n">
        <v>1249192</v>
      </c>
      <c r="H4070" s="197" t="n">
        <v>37026.4666203704</v>
      </c>
      <c r="I4070" s="0" t="s">
        <v>1383</v>
      </c>
      <c r="M4070" s="0" t="s">
        <v>927</v>
      </c>
      <c r="N4070" s="0" t="s">
        <v>1341</v>
      </c>
      <c r="O4070" s="0" t="s">
        <v>3569</v>
      </c>
      <c r="P4070" s="198" t="n">
        <v>10000</v>
      </c>
      <c r="S4070" s="0" t="s">
        <v>1343</v>
      </c>
      <c r="T4070" s="0" t="s">
        <v>772</v>
      </c>
      <c r="U4070" s="200" t="n">
        <v>4.53</v>
      </c>
      <c r="V4070" s="0" t="s">
        <v>1882</v>
      </c>
      <c r="W4070" s="0" t="s">
        <v>1520</v>
      </c>
      <c r="X4070" s="0" t="s">
        <v>1521</v>
      </c>
      <c r="Y4070" s="0" t="s">
        <v>893</v>
      </c>
      <c r="Z4070" s="0" t="s">
        <v>573</v>
      </c>
      <c r="AA4070" s="0" t="s">
        <v>3670</v>
      </c>
      <c r="AB4070" s="197" t="n">
        <v>37028.875</v>
      </c>
      <c r="AC4070" s="197" t="n">
        <v>37042.875</v>
      </c>
      <c r="AD4070" s="0" t="n">
        <f aca="false">(AC4070-AB4070+1)*SUM(P4070:Q4070)</f>
        <v>150000</v>
      </c>
    </row>
    <row r="4071" customFormat="false" ht="12.75" hidden="false" customHeight="false" outlineLevel="0" collapsed="false">
      <c r="A4071" s="191" t="str">
        <f aca="false">B4071&amp;" "&amp;C4071&amp;" "&amp;D4071</f>
        <v> Oil Products Financial</v>
      </c>
      <c r="B4071" s="191" t="str">
        <f aca="false">IF((LEFT(N4071,2)="US"),"US","")</f>
        <v/>
      </c>
      <c r="C4071" s="191" t="str">
        <f aca="false">M4071</f>
        <v>Oil Products</v>
      </c>
      <c r="D4071" s="191" t="str">
        <f aca="false">IF(ISNUMBER(FIND("Phy",N4071))=TRUE(),"Physical","Financial")</f>
        <v>Financial</v>
      </c>
      <c r="E4071" s="191" t="n">
        <f aca="false">IF(VLOOKUP(S4071,'DD-Lookup'!$J$6:$L$50,3,FALSE())="Monthly",(YEAR(AC4071)-YEAR(AB4071))*12+MONTH(AC4071)-MONTH(AB4071)+1,(AC4071-AB4071+1))</f>
        <v>30</v>
      </c>
      <c r="F4071" s="220" t="n">
        <f aca="false">E4071*SUM(P4071:Q4071)</f>
        <v>150000</v>
      </c>
      <c r="G4071" s="196" t="n">
        <v>1249193</v>
      </c>
      <c r="H4071" s="197" t="n">
        <v>37026.4666435185</v>
      </c>
      <c r="I4071" s="0" t="s">
        <v>1171</v>
      </c>
      <c r="M4071" s="0" t="s">
        <v>886</v>
      </c>
      <c r="N4071" s="0" t="s">
        <v>1172</v>
      </c>
      <c r="O4071" s="0" t="s">
        <v>1173</v>
      </c>
      <c r="Q4071" s="198" t="n">
        <v>5000</v>
      </c>
      <c r="S4071" s="0" t="s">
        <v>1174</v>
      </c>
      <c r="T4071" s="0" t="s">
        <v>772</v>
      </c>
      <c r="U4071" s="200" t="n">
        <v>230.75</v>
      </c>
      <c r="V4071" s="0" t="s">
        <v>1175</v>
      </c>
      <c r="W4071" s="0" t="s">
        <v>1176</v>
      </c>
      <c r="X4071" s="0" t="s">
        <v>1177</v>
      </c>
      <c r="Y4071" s="0" t="s">
        <v>893</v>
      </c>
      <c r="Z4071" s="0" t="s">
        <v>1033</v>
      </c>
      <c r="AA4071" s="0" t="s">
        <v>3671</v>
      </c>
      <c r="AB4071" s="197" t="n">
        <v>37043</v>
      </c>
      <c r="AC4071" s="197" t="n">
        <v>37072</v>
      </c>
    </row>
    <row r="4072" customFormat="false" ht="12.75" hidden="false" customHeight="false" outlineLevel="0" collapsed="false">
      <c r="A4072" s="191" t="str">
        <f aca="false">B4072&amp;" "&amp;C4072&amp;" "&amp;D4072</f>
        <v> Metals Financial</v>
      </c>
      <c r="B4072" s="191" t="str">
        <f aca="false">IF((LEFT(N4072,2)="US"),"US","")</f>
        <v/>
      </c>
      <c r="C4072" s="191" t="str">
        <f aca="false">M4072</f>
        <v>Metals</v>
      </c>
      <c r="D4072" s="191" t="str">
        <f aca="false">IF(ISNUMBER(FIND("Phy",N4072))=TRUE(),"Physical","Financial")</f>
        <v>Financial</v>
      </c>
      <c r="E4072" s="191" t="n">
        <f aca="false">IF(VLOOKUP(S4072,'DD-Lookup'!$J$6:$L$50,3,FALSE())="Monthly",(YEAR(AC4072)-YEAR(AB4072))*12+MONTH(AC4072)-MONTH(AB4072)+1,(AC4072-AB4072+1))</f>
        <v>1</v>
      </c>
      <c r="F4072" s="220" t="n">
        <f aca="false">E4072*SUM(P4072:Q4072)</f>
        <v>20</v>
      </c>
      <c r="G4072" s="196" t="n">
        <v>1249195</v>
      </c>
      <c r="H4072" s="197" t="n">
        <v>37026.4668171296</v>
      </c>
      <c r="I4072" s="0" t="s">
        <v>616</v>
      </c>
      <c r="M4072" s="0" t="s">
        <v>768</v>
      </c>
      <c r="N4072" s="0" t="s">
        <v>870</v>
      </c>
      <c r="O4072" s="0" t="s">
        <v>871</v>
      </c>
      <c r="Q4072" s="198" t="n">
        <v>20</v>
      </c>
      <c r="S4072" s="0" t="s">
        <v>771</v>
      </c>
      <c r="T4072" s="0" t="s">
        <v>772</v>
      </c>
      <c r="U4072" s="200" t="n">
        <v>1508</v>
      </c>
      <c r="V4072" s="0" t="s">
        <v>878</v>
      </c>
      <c r="W4072" s="0" t="s">
        <v>820</v>
      </c>
      <c r="X4072" s="0" t="s">
        <v>775</v>
      </c>
      <c r="Y4072" s="0" t="s">
        <v>776</v>
      </c>
      <c r="Z4072" s="0" t="s">
        <v>777</v>
      </c>
      <c r="AA4072" s="0" t="n">
        <v>2130927</v>
      </c>
    </row>
    <row r="4073" customFormat="false" ht="12.75" hidden="false" customHeight="false" outlineLevel="0" collapsed="false">
      <c r="A4073" s="191" t="str">
        <f aca="false">B4073&amp;" "&amp;C4073&amp;" "&amp;D4073</f>
        <v>US Natural Gas Financial</v>
      </c>
      <c r="B4073" s="191" t="str">
        <f aca="false">IF((LEFT(N4073,2)="US"),"US","")</f>
        <v>US</v>
      </c>
      <c r="C4073" s="191" t="str">
        <f aca="false">M4073</f>
        <v>Natural Gas</v>
      </c>
      <c r="D4073" s="191" t="str">
        <f aca="false">IF(ISNUMBER(FIND("Phy",N4073))=TRUE(),"Physical","Financial")</f>
        <v>Financial</v>
      </c>
      <c r="E4073" s="191" t="n">
        <f aca="false">IF(VLOOKUP(S4073,'DD-Lookup'!$J$6:$L$50,3,FALSE())="Monthly",(YEAR(AC4073)-YEAR(AB4073))*12+MONTH(AC4073)-MONTH(AB4073)+1,(AC4073-AB4073+1))</f>
        <v>30</v>
      </c>
      <c r="F4073" s="220" t="n">
        <f aca="false">E4073*SUM(P4073:Q4073)</f>
        <v>150000</v>
      </c>
      <c r="G4073" s="196" t="n">
        <v>1249197</v>
      </c>
      <c r="H4073" s="197" t="n">
        <v>37026.4669791667</v>
      </c>
      <c r="I4073" s="0" t="s">
        <v>1180</v>
      </c>
      <c r="M4073" s="0" t="s">
        <v>927</v>
      </c>
      <c r="N4073" s="0" t="s">
        <v>1341</v>
      </c>
      <c r="O4073" s="0" t="s">
        <v>1655</v>
      </c>
      <c r="P4073" s="198" t="n">
        <v>5000</v>
      </c>
      <c r="S4073" s="0" t="s">
        <v>1343</v>
      </c>
      <c r="T4073" s="0" t="s">
        <v>772</v>
      </c>
      <c r="U4073" s="200" t="n">
        <v>4.59</v>
      </c>
      <c r="V4073" s="0" t="s">
        <v>2887</v>
      </c>
      <c r="W4073" s="0" t="s">
        <v>1345</v>
      </c>
      <c r="X4073" s="0" t="s">
        <v>1346</v>
      </c>
      <c r="Y4073" s="0" t="s">
        <v>893</v>
      </c>
      <c r="Z4073" s="0" t="s">
        <v>573</v>
      </c>
      <c r="AA4073" s="0" t="s">
        <v>3672</v>
      </c>
      <c r="AB4073" s="197" t="n">
        <v>37043.9159722222</v>
      </c>
      <c r="AC4073" s="197" t="n">
        <v>37072.9159722222</v>
      </c>
      <c r="AD4073" s="0" t="n">
        <f aca="false">(AC4073-AB4073+1)*SUM(P4073:Q4073)</f>
        <v>150000</v>
      </c>
    </row>
    <row r="4074" customFormat="false" ht="12.75" hidden="false" customHeight="false" outlineLevel="0" collapsed="false">
      <c r="A4074" s="191" t="str">
        <f aca="false">B4074&amp;" "&amp;C4074&amp;" "&amp;D4074</f>
        <v> Metals Financial</v>
      </c>
      <c r="B4074" s="191" t="str">
        <f aca="false">IF((LEFT(N4074,2)="US"),"US","")</f>
        <v/>
      </c>
      <c r="C4074" s="191" t="str">
        <f aca="false">M4074</f>
        <v>Metals</v>
      </c>
      <c r="D4074" s="191" t="str">
        <f aca="false">IF(ISNUMBER(FIND("Phy",N4074))=TRUE(),"Physical","Financial")</f>
        <v>Financial</v>
      </c>
      <c r="E4074" s="191" t="n">
        <f aca="false">IF(VLOOKUP(S4074,'DD-Lookup'!$J$6:$L$50,3,FALSE())="Monthly",(YEAR(AC4074)-YEAR(AB4074))*12+MONTH(AC4074)-MONTH(AB4074)+1,(AC4074-AB4074+1))</f>
        <v>1</v>
      </c>
      <c r="F4074" s="220" t="n">
        <f aca="false">E4074*SUM(P4074:Q4074)</f>
        <v>10</v>
      </c>
      <c r="G4074" s="196" t="n">
        <v>1249201</v>
      </c>
      <c r="H4074" s="197" t="n">
        <v>37026.4671296296</v>
      </c>
      <c r="I4074" s="0" t="s">
        <v>975</v>
      </c>
      <c r="M4074" s="0" t="s">
        <v>768</v>
      </c>
      <c r="N4074" s="0" t="s">
        <v>870</v>
      </c>
      <c r="O4074" s="0" t="s">
        <v>871</v>
      </c>
      <c r="Q4074" s="198" t="n">
        <v>10</v>
      </c>
      <c r="S4074" s="0" t="s">
        <v>771</v>
      </c>
      <c r="T4074" s="0" t="s">
        <v>772</v>
      </c>
      <c r="U4074" s="200" t="n">
        <v>1508</v>
      </c>
      <c r="V4074" s="0" t="s">
        <v>1250</v>
      </c>
      <c r="W4074" s="0" t="s">
        <v>820</v>
      </c>
      <c r="X4074" s="0" t="s">
        <v>775</v>
      </c>
      <c r="Y4074" s="0" t="s">
        <v>776</v>
      </c>
      <c r="Z4074" s="0" t="s">
        <v>777</v>
      </c>
      <c r="AA4074" s="0" t="n">
        <v>2130923</v>
      </c>
    </row>
    <row r="4075" customFormat="false" ht="12.75" hidden="false" customHeight="false" outlineLevel="0" collapsed="false">
      <c r="A4075" s="191" t="str">
        <f aca="false">B4075&amp;" "&amp;C4075&amp;" "&amp;D4075</f>
        <v>US Natural Gas Financial</v>
      </c>
      <c r="B4075" s="191" t="str">
        <f aca="false">IF((LEFT(N4075,2)="US"),"US","")</f>
        <v>US</v>
      </c>
      <c r="C4075" s="191" t="str">
        <f aca="false">M4075</f>
        <v>Natural Gas</v>
      </c>
      <c r="D4075" s="191" t="str">
        <f aca="false">IF(ISNUMBER(FIND("Phy",N4075))=TRUE(),"Physical","Financial")</f>
        <v>Financial</v>
      </c>
      <c r="E4075" s="191" t="n">
        <f aca="false">IF(VLOOKUP(S4075,'DD-Lookup'!$J$6:$L$50,3,FALSE())="Monthly",(YEAR(AC4075)-YEAR(AB4075))*12+MONTH(AC4075)-MONTH(AB4075)+1,(AC4075-AB4075+1))</f>
        <v>153</v>
      </c>
      <c r="F4075" s="220" t="n">
        <f aca="false">E4075*SUM(P4075:Q4075)</f>
        <v>765000</v>
      </c>
      <c r="G4075" s="196" t="n">
        <v>1249208</v>
      </c>
      <c r="H4075" s="197" t="n">
        <v>37026.4674537037</v>
      </c>
      <c r="I4075" s="0" t="s">
        <v>616</v>
      </c>
      <c r="M4075" s="0" t="s">
        <v>927</v>
      </c>
      <c r="N4075" s="0" t="s">
        <v>1341</v>
      </c>
      <c r="O4075" s="0" t="s">
        <v>1526</v>
      </c>
      <c r="Q4075" s="198" t="n">
        <v>5000</v>
      </c>
      <c r="S4075" s="0" t="s">
        <v>1343</v>
      </c>
      <c r="T4075" s="0" t="s">
        <v>772</v>
      </c>
      <c r="U4075" s="200" t="n">
        <v>4.705</v>
      </c>
      <c r="V4075" s="0" t="s">
        <v>2306</v>
      </c>
      <c r="W4075" s="0" t="s">
        <v>1345</v>
      </c>
      <c r="X4075" s="0" t="s">
        <v>1346</v>
      </c>
      <c r="Y4075" s="0" t="s">
        <v>893</v>
      </c>
      <c r="Z4075" s="0" t="s">
        <v>573</v>
      </c>
      <c r="AA4075" s="0" t="s">
        <v>3673</v>
      </c>
      <c r="AB4075" s="197" t="n">
        <v>37043</v>
      </c>
      <c r="AC4075" s="197" t="n">
        <v>37195</v>
      </c>
      <c r="AD4075" s="0" t="n">
        <f aca="false">(AC4075-AB4075+1)*SUM(P4075:Q4075)</f>
        <v>765000</v>
      </c>
    </row>
    <row r="4076" customFormat="false" ht="12.75" hidden="false" customHeight="false" outlineLevel="0" collapsed="false">
      <c r="A4076" s="191" t="str">
        <f aca="false">B4076&amp;" "&amp;C4076&amp;" "&amp;D4076</f>
        <v>US Natural Gas Financial</v>
      </c>
      <c r="B4076" s="191" t="str">
        <f aca="false">IF((LEFT(N4076,2)="US"),"US","")</f>
        <v>US</v>
      </c>
      <c r="C4076" s="191" t="str">
        <f aca="false">M4076</f>
        <v>Natural Gas</v>
      </c>
      <c r="D4076" s="191" t="str">
        <f aca="false">IF(ISNUMBER(FIND("Phy",N4076))=TRUE(),"Physical","Financial")</f>
        <v>Financial</v>
      </c>
      <c r="E4076" s="191" t="n">
        <f aca="false">IF(VLOOKUP(S4076,'DD-Lookup'!$J$6:$L$50,3,FALSE())="Monthly",(YEAR(AC4076)-YEAR(AB4076))*12+MONTH(AC4076)-MONTH(AB4076)+1,(AC4076-AB4076+1))</f>
        <v>30</v>
      </c>
      <c r="F4076" s="220" t="n">
        <f aca="false">E4076*SUM(P4076:Q4076)</f>
        <v>150000</v>
      </c>
      <c r="G4076" s="196" t="n">
        <v>1249209</v>
      </c>
      <c r="H4076" s="197" t="n">
        <v>37026.4675115741</v>
      </c>
      <c r="I4076" s="0" t="s">
        <v>1289</v>
      </c>
      <c r="M4076" s="0" t="s">
        <v>927</v>
      </c>
      <c r="N4076" s="0" t="s">
        <v>1341</v>
      </c>
      <c r="O4076" s="0" t="s">
        <v>1342</v>
      </c>
      <c r="Q4076" s="198" t="n">
        <v>5000</v>
      </c>
      <c r="S4076" s="0" t="s">
        <v>1343</v>
      </c>
      <c r="T4076" s="0" t="s">
        <v>772</v>
      </c>
      <c r="U4076" s="200" t="n">
        <v>4.6</v>
      </c>
      <c r="V4076" s="0" t="s">
        <v>3328</v>
      </c>
      <c r="W4076" s="0" t="s">
        <v>1345</v>
      </c>
      <c r="X4076" s="0" t="s">
        <v>1346</v>
      </c>
      <c r="Y4076" s="0" t="s">
        <v>893</v>
      </c>
      <c r="Z4076" s="0" t="s">
        <v>573</v>
      </c>
      <c r="AA4076" s="0" t="s">
        <v>3674</v>
      </c>
      <c r="AB4076" s="197" t="n">
        <v>37043.875</v>
      </c>
      <c r="AC4076" s="197" t="n">
        <v>37072.875</v>
      </c>
      <c r="AD4076" s="0" t="n">
        <f aca="false">(AC4076-AB4076+1)*SUM(P4076:Q4076)</f>
        <v>150000</v>
      </c>
    </row>
    <row r="4077" customFormat="false" ht="12.75" hidden="false" customHeight="false" outlineLevel="0" collapsed="false">
      <c r="A4077" s="191" t="str">
        <f aca="false">B4077&amp;" "&amp;C4077&amp;" "&amp;D4077</f>
        <v>US Natural Gas Financial</v>
      </c>
      <c r="B4077" s="191" t="str">
        <f aca="false">IF((LEFT(N4077,2)="US"),"US","")</f>
        <v>US</v>
      </c>
      <c r="C4077" s="191" t="str">
        <f aca="false">M4077</f>
        <v>Natural Gas</v>
      </c>
      <c r="D4077" s="191" t="str">
        <f aca="false">IF(ISNUMBER(FIND("Phy",N4077))=TRUE(),"Physical","Financial")</f>
        <v>Financial</v>
      </c>
      <c r="E4077" s="191" t="n">
        <f aca="false">IF(VLOOKUP(S4077,'DD-Lookup'!$J$6:$L$50,3,FALSE())="Monthly",(YEAR(AC4077)-YEAR(AB4077))*12+MONTH(AC4077)-MONTH(AB4077)+1,(AC4077-AB4077+1))</f>
        <v>123</v>
      </c>
      <c r="F4077" s="220" t="n">
        <f aca="false">E4077*SUM(P4077:Q4077)</f>
        <v>615000</v>
      </c>
      <c r="G4077" s="196" t="n">
        <v>1249210</v>
      </c>
      <c r="H4077" s="197" t="n">
        <v>37026.4675347222</v>
      </c>
      <c r="I4077" s="0" t="s">
        <v>1664</v>
      </c>
      <c r="M4077" s="0" t="s">
        <v>927</v>
      </c>
      <c r="N4077" s="0" t="s">
        <v>1399</v>
      </c>
      <c r="O4077" s="0" t="s">
        <v>3675</v>
      </c>
      <c r="Q4077" s="198" t="n">
        <v>5000</v>
      </c>
      <c r="S4077" s="0" t="s">
        <v>1343</v>
      </c>
      <c r="T4077" s="0" t="s">
        <v>772</v>
      </c>
      <c r="U4077" s="200" t="n">
        <v>-0.12</v>
      </c>
      <c r="V4077" s="0" t="s">
        <v>2034</v>
      </c>
      <c r="W4077" s="0" t="s">
        <v>1846</v>
      </c>
      <c r="X4077" s="0" t="s">
        <v>1847</v>
      </c>
      <c r="Y4077" s="0" t="s">
        <v>893</v>
      </c>
      <c r="Z4077" s="0" t="s">
        <v>573</v>
      </c>
      <c r="AA4077" s="0" t="s">
        <v>3676</v>
      </c>
      <c r="AB4077" s="197" t="n">
        <v>37073</v>
      </c>
      <c r="AC4077" s="197" t="n">
        <v>37195</v>
      </c>
      <c r="AD4077" s="0" t="n">
        <f aca="false">(AC4077-AB4077+1)*SUM(P4077:Q4077)</f>
        <v>615000</v>
      </c>
    </row>
    <row r="4078" customFormat="false" ht="12.75" hidden="false" customHeight="false" outlineLevel="0" collapsed="false">
      <c r="A4078" s="191" t="str">
        <f aca="false">B4078&amp;" "&amp;C4078&amp;" "&amp;D4078</f>
        <v>US Natural Gas Financial</v>
      </c>
      <c r="B4078" s="191" t="str">
        <f aca="false">IF((LEFT(N4078,2)="US"),"US","")</f>
        <v>US</v>
      </c>
      <c r="C4078" s="191" t="str">
        <f aca="false">M4078</f>
        <v>Natural Gas</v>
      </c>
      <c r="D4078" s="191" t="str">
        <f aca="false">IF(ISNUMBER(FIND("Phy",N4078))=TRUE(),"Physical","Financial")</f>
        <v>Financial</v>
      </c>
      <c r="E4078" s="191" t="n">
        <f aca="false">IF(VLOOKUP(S4078,'DD-Lookup'!$J$6:$L$50,3,FALSE())="Monthly",(YEAR(AC4078)-YEAR(AB4078))*12+MONTH(AC4078)-MONTH(AB4078)+1,(AC4078-AB4078+1))</f>
        <v>31</v>
      </c>
      <c r="F4078" s="220" t="n">
        <f aca="false">E4078*SUM(P4078:Q4078)</f>
        <v>155000</v>
      </c>
      <c r="G4078" s="196" t="n">
        <v>1249212</v>
      </c>
      <c r="H4078" s="197" t="n">
        <v>37026.4676967593</v>
      </c>
      <c r="I4078" s="0" t="s">
        <v>1485</v>
      </c>
      <c r="M4078" s="0" t="s">
        <v>927</v>
      </c>
      <c r="N4078" s="0" t="s">
        <v>1399</v>
      </c>
      <c r="O4078" s="0" t="s">
        <v>3677</v>
      </c>
      <c r="P4078" s="198" t="n">
        <v>5000</v>
      </c>
      <c r="S4078" s="0" t="s">
        <v>1343</v>
      </c>
      <c r="T4078" s="0" t="s">
        <v>772</v>
      </c>
      <c r="U4078" s="200" t="n">
        <v>-0.91</v>
      </c>
      <c r="V4078" s="0" t="s">
        <v>2506</v>
      </c>
      <c r="W4078" s="0" t="s">
        <v>1737</v>
      </c>
      <c r="X4078" s="0" t="s">
        <v>1738</v>
      </c>
      <c r="Y4078" s="0" t="s">
        <v>893</v>
      </c>
      <c r="Z4078" s="0" t="s">
        <v>573</v>
      </c>
      <c r="AA4078" s="0" t="s">
        <v>3678</v>
      </c>
      <c r="AB4078" s="197" t="n">
        <v>37165.9159722222</v>
      </c>
      <c r="AC4078" s="197" t="n">
        <v>37195.9159722222</v>
      </c>
      <c r="AD4078" s="0" t="n">
        <f aca="false">(AC4078-AB4078+1)*SUM(P4078:Q4078)</f>
        <v>155000</v>
      </c>
    </row>
    <row r="4079" customFormat="false" ht="12.75" hidden="false" customHeight="false" outlineLevel="0" collapsed="false">
      <c r="A4079" s="191" t="str">
        <f aca="false">B4079&amp;" "&amp;C4079&amp;" "&amp;D4079</f>
        <v>US LPG Financial</v>
      </c>
      <c r="B4079" s="191" t="str">
        <f aca="false">IF((LEFT(N4079,2)="US"),"US","")</f>
        <v>US</v>
      </c>
      <c r="C4079" s="191" t="str">
        <f aca="false">M4079</f>
        <v>LPG</v>
      </c>
      <c r="D4079" s="191" t="str">
        <f aca="false">IF(ISNUMBER(FIND("Phy",N4079))=TRUE(),"Physical","Financial")</f>
        <v>Financial</v>
      </c>
      <c r="E4079" s="191" t="n">
        <f aca="false">IF(VLOOKUP(S4079,'DD-Lookup'!$J$6:$L$50,3,FALSE())="Monthly",(YEAR(AC4079)-YEAR(AB4079))*12+MONTH(AC4079)-MONTH(AB4079)+1,(AC4079-AB4079+1))</f>
        <v>1</v>
      </c>
      <c r="F4079" s="220" t="n">
        <f aca="false">E4079*SUM(P4079:Q4079)</f>
        <v>25000</v>
      </c>
      <c r="G4079" s="196" t="n">
        <v>1249213</v>
      </c>
      <c r="H4079" s="197" t="n">
        <v>37026.4678240741</v>
      </c>
      <c r="I4079" s="0" t="s">
        <v>3679</v>
      </c>
      <c r="M4079" s="0" t="s">
        <v>1064</v>
      </c>
      <c r="N4079" s="0" t="s">
        <v>3680</v>
      </c>
      <c r="O4079" s="0" t="s">
        <v>3681</v>
      </c>
      <c r="Q4079" s="198" t="n">
        <v>25000</v>
      </c>
      <c r="S4079" s="0" t="s">
        <v>2603</v>
      </c>
      <c r="T4079" s="0" t="s">
        <v>772</v>
      </c>
      <c r="U4079" s="200" t="n">
        <v>52.25</v>
      </c>
      <c r="V4079" s="0" t="s">
        <v>3682</v>
      </c>
      <c r="W4079" s="0" t="s">
        <v>3683</v>
      </c>
      <c r="X4079" s="0" t="s">
        <v>3684</v>
      </c>
      <c r="Y4079" s="0" t="s">
        <v>893</v>
      </c>
      <c r="Z4079" s="0" t="s">
        <v>573</v>
      </c>
      <c r="AA4079" s="0" t="s">
        <v>3685</v>
      </c>
      <c r="AB4079" s="197" t="n">
        <v>37043.875</v>
      </c>
      <c r="AC4079" s="197" t="n">
        <v>37072.875</v>
      </c>
    </row>
    <row r="4080" customFormat="false" ht="12.75" hidden="false" customHeight="false" outlineLevel="0" collapsed="false">
      <c r="A4080" s="191" t="str">
        <f aca="false">B4080&amp;" "&amp;C4080&amp;" "&amp;D4080</f>
        <v>US Natural Gas Financial</v>
      </c>
      <c r="B4080" s="191" t="str">
        <f aca="false">IF((LEFT(N4080,2)="US"),"US","")</f>
        <v>US</v>
      </c>
      <c r="C4080" s="191" t="str">
        <f aca="false">M4080</f>
        <v>Natural Gas</v>
      </c>
      <c r="D4080" s="191" t="str">
        <f aca="false">IF(ISNUMBER(FIND("Phy",N4080))=TRUE(),"Physical","Financial")</f>
        <v>Financial</v>
      </c>
      <c r="E4080" s="191" t="n">
        <f aca="false">IF(VLOOKUP(S4080,'DD-Lookup'!$J$6:$L$50,3,FALSE())="Monthly",(YEAR(AC4080)-YEAR(AB4080))*12+MONTH(AC4080)-MONTH(AB4080)+1,(AC4080-AB4080+1))</f>
        <v>30</v>
      </c>
      <c r="F4080" s="220" t="n">
        <f aca="false">E4080*SUM(P4080:Q4080)</f>
        <v>450000</v>
      </c>
      <c r="G4080" s="196" t="n">
        <v>1249214</v>
      </c>
      <c r="H4080" s="197" t="n">
        <v>37026.4679976852</v>
      </c>
      <c r="I4080" s="0" t="s">
        <v>1383</v>
      </c>
      <c r="M4080" s="0" t="s">
        <v>927</v>
      </c>
      <c r="N4080" s="0" t="s">
        <v>1341</v>
      </c>
      <c r="O4080" s="0" t="s">
        <v>1342</v>
      </c>
      <c r="Q4080" s="198" t="n">
        <v>15000</v>
      </c>
      <c r="S4080" s="0" t="s">
        <v>1343</v>
      </c>
      <c r="T4080" s="0" t="s">
        <v>772</v>
      </c>
      <c r="U4080" s="200" t="n">
        <v>4.605</v>
      </c>
      <c r="V4080" s="0" t="s">
        <v>1466</v>
      </c>
      <c r="W4080" s="0" t="s">
        <v>1345</v>
      </c>
      <c r="X4080" s="0" t="s">
        <v>1346</v>
      </c>
      <c r="Y4080" s="0" t="s">
        <v>893</v>
      </c>
      <c r="Z4080" s="0" t="s">
        <v>573</v>
      </c>
      <c r="AA4080" s="0" t="s">
        <v>3686</v>
      </c>
      <c r="AB4080" s="197" t="n">
        <v>37043.875</v>
      </c>
      <c r="AC4080" s="197" t="n">
        <v>37072.875</v>
      </c>
      <c r="AD4080" s="0" t="n">
        <f aca="false">(AC4080-AB4080+1)*SUM(P4080:Q4080)</f>
        <v>450000</v>
      </c>
    </row>
    <row r="4081" customFormat="false" ht="12.75" hidden="false" customHeight="false" outlineLevel="0" collapsed="false">
      <c r="A4081" s="191" t="str">
        <f aca="false">B4081&amp;" "&amp;C4081&amp;" "&amp;D4081</f>
        <v>US Power Physical</v>
      </c>
      <c r="B4081" s="191" t="str">
        <f aca="false">IF((LEFT(N4081,2)="US"),"US","")</f>
        <v>US</v>
      </c>
      <c r="C4081" s="191" t="str">
        <f aca="false">M4081</f>
        <v>Power</v>
      </c>
      <c r="D4081" s="191" t="str">
        <f aca="false">IF(ISNUMBER(FIND("Phy",N4081))=TRUE(),"Physical","Financial")</f>
        <v>Physical</v>
      </c>
      <c r="E4081" s="191" t="n">
        <f aca="false">IF(VLOOKUP(S4081,'DD-Lookup'!$J$6:$L$50,3,FALSE())="Monthly",(YEAR(AC4081)-YEAR(AB4081))*12+MONTH(AC4081)-MONTH(AB4081)+1,(AC4081-AB4081+1))</f>
        <v>30</v>
      </c>
      <c r="F4081" s="220" t="n">
        <f aca="false">E4081*SUM(P4081:Q4081)</f>
        <v>1500</v>
      </c>
      <c r="G4081" s="196" t="n">
        <v>1249215</v>
      </c>
      <c r="H4081" s="197" t="n">
        <v>37026.4681712963</v>
      </c>
      <c r="I4081" s="0" t="s">
        <v>1262</v>
      </c>
      <c r="M4081" s="0" t="s">
        <v>72</v>
      </c>
      <c r="N4081" s="0" t="s">
        <v>1190</v>
      </c>
      <c r="O4081" s="0" t="s">
        <v>1335</v>
      </c>
      <c r="P4081" s="198" t="n">
        <v>50</v>
      </c>
      <c r="S4081" s="0" t="s">
        <v>781</v>
      </c>
      <c r="T4081" s="0" t="s">
        <v>772</v>
      </c>
      <c r="U4081" s="200" t="n">
        <v>46.7</v>
      </c>
      <c r="V4081" s="0" t="s">
        <v>1336</v>
      </c>
      <c r="W4081" s="0" t="s">
        <v>1337</v>
      </c>
      <c r="X4081" s="0" t="s">
        <v>1338</v>
      </c>
      <c r="Y4081" s="0" t="s">
        <v>1167</v>
      </c>
      <c r="Z4081" s="0" t="s">
        <v>628</v>
      </c>
      <c r="AA4081" s="0" t="n">
        <v>611501.1</v>
      </c>
      <c r="AB4081" s="197" t="n">
        <v>37135.5944444445</v>
      </c>
      <c r="AC4081" s="197" t="n">
        <v>37164.5944444445</v>
      </c>
    </row>
    <row r="4082" customFormat="false" ht="12.75" hidden="false" customHeight="false" outlineLevel="0" collapsed="false">
      <c r="A4082" s="191" t="str">
        <f aca="false">B4082&amp;" "&amp;C4082&amp;" "&amp;D4082</f>
        <v> Metals Financial</v>
      </c>
      <c r="B4082" s="191" t="str">
        <f aca="false">IF((LEFT(N4082,2)="US"),"US","")</f>
        <v/>
      </c>
      <c r="C4082" s="191" t="str">
        <f aca="false">M4082</f>
        <v>Metals</v>
      </c>
      <c r="D4082" s="191" t="str">
        <f aca="false">IF(ISNUMBER(FIND("Phy",N4082))=TRUE(),"Physical","Financial")</f>
        <v>Financial</v>
      </c>
      <c r="E4082" s="191" t="n">
        <f aca="false">IF(VLOOKUP(S4082,'DD-Lookup'!$J$6:$L$50,3,FALSE())="Monthly",(YEAR(AC4082)-YEAR(AB4082))*12+MONTH(AC4082)-MONTH(AB4082)+1,(AC4082-AB4082+1))</f>
        <v>1</v>
      </c>
      <c r="F4082" s="220" t="n">
        <f aca="false">E4082*SUM(P4082:Q4082)</f>
        <v>3</v>
      </c>
      <c r="G4082" s="196" t="n">
        <v>1249217</v>
      </c>
      <c r="H4082" s="197" t="n">
        <v>37026.4684259259</v>
      </c>
      <c r="I4082" s="0" t="s">
        <v>982</v>
      </c>
      <c r="M4082" s="0" t="s">
        <v>768</v>
      </c>
      <c r="N4082" s="0" t="s">
        <v>906</v>
      </c>
      <c r="O4082" s="0" t="s">
        <v>907</v>
      </c>
      <c r="P4082" s="198" t="n">
        <v>3</v>
      </c>
      <c r="S4082" s="0" t="s">
        <v>908</v>
      </c>
      <c r="T4082" s="0" t="s">
        <v>772</v>
      </c>
      <c r="U4082" s="200" t="n">
        <v>7270</v>
      </c>
      <c r="V4082" s="0" t="s">
        <v>1179</v>
      </c>
      <c r="W4082" s="0" t="s">
        <v>910</v>
      </c>
      <c r="X4082" s="0" t="s">
        <v>775</v>
      </c>
      <c r="Y4082" s="0" t="s">
        <v>776</v>
      </c>
      <c r="Z4082" s="0" t="s">
        <v>777</v>
      </c>
      <c r="AA4082" s="0" t="n">
        <v>2130921</v>
      </c>
    </row>
    <row r="4083" customFormat="false" ht="12.75" hidden="false" customHeight="false" outlineLevel="0" collapsed="false">
      <c r="A4083" s="191" t="str">
        <f aca="false">B4083&amp;" "&amp;C4083&amp;" "&amp;D4083</f>
        <v>US Natural Gas Financial</v>
      </c>
      <c r="B4083" s="191" t="str">
        <f aca="false">IF((LEFT(N4083,2)="US"),"US","")</f>
        <v>US</v>
      </c>
      <c r="C4083" s="191" t="str">
        <f aca="false">M4083</f>
        <v>Natural Gas</v>
      </c>
      <c r="D4083" s="191" t="str">
        <f aca="false">IF(ISNUMBER(FIND("Phy",N4083))=TRUE(),"Physical","Financial")</f>
        <v>Financial</v>
      </c>
      <c r="E4083" s="191" t="n">
        <f aca="false">IF(VLOOKUP(S4083,'DD-Lookup'!$J$6:$L$50,3,FALSE())="Monthly",(YEAR(AC4083)-YEAR(AB4083))*12+MONTH(AC4083)-MONTH(AB4083)+1,(AC4083-AB4083+1))</f>
        <v>30</v>
      </c>
      <c r="F4083" s="220" t="n">
        <f aca="false">E4083*SUM(P4083:Q4083)</f>
        <v>150000</v>
      </c>
      <c r="G4083" s="196" t="n">
        <v>1249219</v>
      </c>
      <c r="H4083" s="197" t="n">
        <v>37026.4685300926</v>
      </c>
      <c r="I4083" s="0" t="s">
        <v>1187</v>
      </c>
      <c r="M4083" s="0" t="s">
        <v>927</v>
      </c>
      <c r="N4083" s="0" t="s">
        <v>1341</v>
      </c>
      <c r="O4083" s="0" t="s">
        <v>1342</v>
      </c>
      <c r="P4083" s="198" t="n">
        <v>5000</v>
      </c>
      <c r="S4083" s="0" t="s">
        <v>1343</v>
      </c>
      <c r="T4083" s="0" t="s">
        <v>772</v>
      </c>
      <c r="U4083" s="200" t="n">
        <v>4.6</v>
      </c>
      <c r="V4083" s="0" t="s">
        <v>3151</v>
      </c>
      <c r="W4083" s="0" t="s">
        <v>1345</v>
      </c>
      <c r="X4083" s="0" t="s">
        <v>1346</v>
      </c>
      <c r="Y4083" s="0" t="s">
        <v>893</v>
      </c>
      <c r="Z4083" s="0" t="s">
        <v>573</v>
      </c>
      <c r="AA4083" s="0" t="s">
        <v>3687</v>
      </c>
      <c r="AB4083" s="197" t="n">
        <v>37043.875</v>
      </c>
      <c r="AC4083" s="197" t="n">
        <v>37072.875</v>
      </c>
      <c r="AD4083" s="0" t="n">
        <f aca="false">(AC4083-AB4083+1)*SUM(P4083:Q4083)</f>
        <v>150000</v>
      </c>
    </row>
    <row r="4084" customFormat="false" ht="12.75" hidden="false" customHeight="false" outlineLevel="0" collapsed="false">
      <c r="A4084" s="191" t="str">
        <f aca="false">B4084&amp;" "&amp;C4084&amp;" "&amp;D4084</f>
        <v> Natural Gas Physical</v>
      </c>
      <c r="B4084" s="191" t="str">
        <f aca="false">IF((LEFT(N4084,2)="US"),"US","")</f>
        <v/>
      </c>
      <c r="C4084" s="191" t="str">
        <f aca="false">M4084</f>
        <v>Natural Gas</v>
      </c>
      <c r="D4084" s="191" t="str">
        <f aca="false">IF(ISNUMBER(FIND("Phy",N4084))=TRUE(),"Physical","Financial")</f>
        <v>Physical</v>
      </c>
      <c r="E4084" s="191" t="n">
        <f aca="false">IF(VLOOKUP(S4084,'DD-Lookup'!$J$6:$L$50,3,FALSE())="Monthly",(YEAR(AC4084)-YEAR(AB4084))*12+MONTH(AC4084)-MONTH(AB4084)+1,(AC4084-AB4084+1))</f>
        <v>1</v>
      </c>
      <c r="F4084" s="220" t="n">
        <f aca="false">E4084*SUM(P4084:Q4084)</f>
        <v>5000</v>
      </c>
      <c r="G4084" s="196" t="n">
        <v>1249221</v>
      </c>
      <c r="H4084" s="197" t="n">
        <v>37026.4689467593</v>
      </c>
      <c r="I4084" s="0" t="s">
        <v>1523</v>
      </c>
      <c r="M4084" s="0" t="s">
        <v>927</v>
      </c>
      <c r="N4084" s="0" t="s">
        <v>1719</v>
      </c>
      <c r="O4084" s="0" t="s">
        <v>1720</v>
      </c>
      <c r="P4084" s="198" t="n">
        <v>5000</v>
      </c>
      <c r="S4084" s="0" t="s">
        <v>327</v>
      </c>
      <c r="T4084" s="0" t="s">
        <v>1721</v>
      </c>
      <c r="U4084" s="200" t="n">
        <v>6.1</v>
      </c>
      <c r="V4084" s="0" t="s">
        <v>3180</v>
      </c>
      <c r="W4084" s="0" t="s">
        <v>1723</v>
      </c>
      <c r="X4084" s="0" t="s">
        <v>1724</v>
      </c>
      <c r="Y4084" s="0" t="s">
        <v>1376</v>
      </c>
      <c r="Z4084" s="0" t="s">
        <v>646</v>
      </c>
      <c r="AA4084" s="0" t="n">
        <v>790819</v>
      </c>
      <c r="AB4084" s="197" t="n">
        <v>37026.875</v>
      </c>
      <c r="AC4084" s="197" t="n">
        <v>37026.875</v>
      </c>
    </row>
    <row r="4085" customFormat="false" ht="12.75" hidden="false" customHeight="false" outlineLevel="0" collapsed="false">
      <c r="A4085" s="191" t="str">
        <f aca="false">B4085&amp;" "&amp;C4085&amp;" "&amp;D4085</f>
        <v>US Crude Financial</v>
      </c>
      <c r="B4085" s="191" t="str">
        <f aca="false">IF((LEFT(N4085,2)="US"),"US","")</f>
        <v>US</v>
      </c>
      <c r="C4085" s="191" t="str">
        <f aca="false">M4085</f>
        <v>Crude</v>
      </c>
      <c r="D4085" s="191" t="str">
        <f aca="false">IF(ISNUMBER(FIND("Phy",N4085))=TRUE(),"Physical","Financial")</f>
        <v>Financial</v>
      </c>
      <c r="E4085" s="191" t="n">
        <f aca="false">IF(VLOOKUP(S4085,'DD-Lookup'!$J$6:$L$50,3,FALSE())="Monthly",(YEAR(AC4085)-YEAR(AB4085))*12+MONTH(AC4085)-MONTH(AB4085)+1,(AC4085-AB4085+1))</f>
        <v>1</v>
      </c>
      <c r="F4085" s="220" t="n">
        <f aca="false">E4085*SUM(P4085:Q4085)</f>
        <v>50000</v>
      </c>
      <c r="G4085" s="196" t="n">
        <v>1249220</v>
      </c>
      <c r="H4085" s="197" t="n">
        <v>37026.4689467593</v>
      </c>
      <c r="I4085" s="0" t="s">
        <v>1137</v>
      </c>
      <c r="M4085" s="0" t="s">
        <v>60</v>
      </c>
      <c r="N4085" s="0" t="s">
        <v>1138</v>
      </c>
      <c r="O4085" s="0" t="s">
        <v>1139</v>
      </c>
      <c r="P4085" s="198" t="n">
        <v>50000</v>
      </c>
      <c r="S4085" s="0" t="s">
        <v>1140</v>
      </c>
      <c r="T4085" s="0" t="s">
        <v>772</v>
      </c>
      <c r="U4085" s="200" t="n">
        <v>28.82</v>
      </c>
      <c r="V4085" s="0" t="s">
        <v>2367</v>
      </c>
      <c r="W4085" s="0" t="s">
        <v>1142</v>
      </c>
      <c r="X4085" s="0" t="s">
        <v>1143</v>
      </c>
      <c r="Y4085" s="0" t="s">
        <v>893</v>
      </c>
      <c r="Z4085" s="0" t="s">
        <v>573</v>
      </c>
      <c r="AA4085" s="0" t="s">
        <v>3688</v>
      </c>
      <c r="AB4085" s="197" t="n">
        <v>37043</v>
      </c>
      <c r="AC4085" s="197" t="n">
        <v>37072</v>
      </c>
    </row>
    <row r="4086" customFormat="false" ht="12.75" hidden="false" customHeight="false" outlineLevel="0" collapsed="false">
      <c r="A4086" s="191" t="str">
        <f aca="false">B4086&amp;" "&amp;C4086&amp;" "&amp;D4086</f>
        <v>US Natural Gas Physical</v>
      </c>
      <c r="B4086" s="191" t="str">
        <f aca="false">IF((LEFT(N4086,2)="US"),"US","")</f>
        <v>US</v>
      </c>
      <c r="C4086" s="191" t="str">
        <f aca="false">M4086</f>
        <v>Natural Gas</v>
      </c>
      <c r="D4086" s="191" t="str">
        <f aca="false">IF(ISNUMBER(FIND("Phy",N4086))=TRUE(),"Physical","Financial")</f>
        <v>Physical</v>
      </c>
      <c r="E4086" s="191" t="n">
        <f aca="false">IF(VLOOKUP(S4086,'DD-Lookup'!$J$6:$L$50,3,FALSE())="Monthly",(YEAR(AC4086)-YEAR(AB4086))*12+MONTH(AC4086)-MONTH(AB4086)+1,(AC4086-AB4086+1))</f>
        <v>30</v>
      </c>
      <c r="F4086" s="220" t="n">
        <f aca="false">E4086*SUM(P4086:Q4086)</f>
        <v>150000</v>
      </c>
      <c r="G4086" s="196" t="n">
        <v>1249222</v>
      </c>
      <c r="H4086" s="197" t="n">
        <v>37026.4689583333</v>
      </c>
      <c r="I4086" s="0" t="s">
        <v>1364</v>
      </c>
      <c r="M4086" s="0" t="s">
        <v>927</v>
      </c>
      <c r="N4086" s="0" t="s">
        <v>2133</v>
      </c>
      <c r="O4086" s="0" t="s">
        <v>3648</v>
      </c>
      <c r="P4086" s="198" t="n">
        <v>5000</v>
      </c>
      <c r="S4086" s="0" t="s">
        <v>1343</v>
      </c>
      <c r="T4086" s="0" t="s">
        <v>772</v>
      </c>
      <c r="U4086" s="200" t="n">
        <v>-0.02</v>
      </c>
      <c r="V4086" s="0" t="s">
        <v>1845</v>
      </c>
      <c r="W4086" s="0" t="s">
        <v>1424</v>
      </c>
      <c r="X4086" s="0" t="s">
        <v>1425</v>
      </c>
      <c r="Y4086" s="0" t="s">
        <v>1376</v>
      </c>
      <c r="Z4086" s="0" t="s">
        <v>573</v>
      </c>
      <c r="AA4086" s="0" t="s">
        <v>3689</v>
      </c>
      <c r="AB4086" s="197" t="n">
        <v>37043.875</v>
      </c>
      <c r="AC4086" s="197" t="n">
        <v>37072.875</v>
      </c>
    </row>
    <row r="4087" customFormat="false" ht="12.75" hidden="false" customHeight="false" outlineLevel="0" collapsed="false">
      <c r="A4087" s="191" t="str">
        <f aca="false">B4087&amp;" "&amp;C4087&amp;" "&amp;D4087</f>
        <v> Metals Financial</v>
      </c>
      <c r="B4087" s="191" t="str">
        <f aca="false">IF((LEFT(N4087,2)="US"),"US","")</f>
        <v/>
      </c>
      <c r="C4087" s="191" t="str">
        <f aca="false">M4087</f>
        <v>Metals</v>
      </c>
      <c r="D4087" s="191" t="str">
        <f aca="false">IF(ISNUMBER(FIND("Phy",N4087))=TRUE(),"Physical","Financial")</f>
        <v>Financial</v>
      </c>
      <c r="E4087" s="191" t="n">
        <f aca="false">IF(VLOOKUP(S4087,'DD-Lookup'!$J$6:$L$50,3,FALSE())="Monthly",(YEAR(AC4087)-YEAR(AB4087))*12+MONTH(AC4087)-MONTH(AB4087)+1,(AC4087-AB4087+1))</f>
        <v>1</v>
      </c>
      <c r="F4087" s="220" t="n">
        <f aca="false">E4087*SUM(P4087:Q4087)</f>
        <v>5</v>
      </c>
      <c r="G4087" s="196" t="n">
        <v>1249224</v>
      </c>
      <c r="H4087" s="197" t="n">
        <v>37026.4690046296</v>
      </c>
      <c r="I4087" s="0" t="s">
        <v>896</v>
      </c>
      <c r="M4087" s="0" t="s">
        <v>768</v>
      </c>
      <c r="N4087" s="0" t="s">
        <v>769</v>
      </c>
      <c r="O4087" s="0" t="s">
        <v>770</v>
      </c>
      <c r="P4087" s="198" t="n">
        <v>5</v>
      </c>
      <c r="S4087" s="0" t="s">
        <v>771</v>
      </c>
      <c r="T4087" s="0" t="s">
        <v>772</v>
      </c>
      <c r="U4087" s="200" t="n">
        <v>1671</v>
      </c>
      <c r="V4087" s="0" t="s">
        <v>996</v>
      </c>
      <c r="W4087" s="0" t="s">
        <v>820</v>
      </c>
      <c r="X4087" s="0" t="s">
        <v>775</v>
      </c>
      <c r="Y4087" s="0" t="s">
        <v>776</v>
      </c>
      <c r="Z4087" s="0" t="s">
        <v>777</v>
      </c>
      <c r="AA4087" s="0" t="n">
        <v>2130919</v>
      </c>
    </row>
    <row r="4088" customFormat="false" ht="12.75" hidden="false" customHeight="false" outlineLevel="0" collapsed="false">
      <c r="A4088" s="191" t="str">
        <f aca="false">B4088&amp;" "&amp;C4088&amp;" "&amp;D4088</f>
        <v>US Natural Gas Financial</v>
      </c>
      <c r="B4088" s="191" t="str">
        <f aca="false">IF((LEFT(N4088,2)="US"),"US","")</f>
        <v>US</v>
      </c>
      <c r="C4088" s="191" t="str">
        <f aca="false">M4088</f>
        <v>Natural Gas</v>
      </c>
      <c r="D4088" s="191" t="str">
        <f aca="false">IF(ISNUMBER(FIND("Phy",N4088))=TRUE(),"Physical","Financial")</f>
        <v>Financial</v>
      </c>
      <c r="E4088" s="191" t="n">
        <f aca="false">IF(VLOOKUP(S4088,'DD-Lookup'!$J$6:$L$50,3,FALSE())="Monthly",(YEAR(AC4088)-YEAR(AB4088))*12+MONTH(AC4088)-MONTH(AB4088)+1,(AC4088-AB4088+1))</f>
        <v>153</v>
      </c>
      <c r="F4088" s="220" t="n">
        <f aca="false">E4088*SUM(P4088:Q4088)</f>
        <v>382500</v>
      </c>
      <c r="G4088" s="196" t="n">
        <v>1249223</v>
      </c>
      <c r="H4088" s="197" t="n">
        <v>37026.4690046296</v>
      </c>
      <c r="I4088" s="0" t="s">
        <v>633</v>
      </c>
      <c r="M4088" s="0" t="s">
        <v>927</v>
      </c>
      <c r="N4088" s="0" t="s">
        <v>1341</v>
      </c>
      <c r="O4088" s="0" t="s">
        <v>1526</v>
      </c>
      <c r="P4088" s="198" t="n">
        <v>2500</v>
      </c>
      <c r="S4088" s="0" t="s">
        <v>1343</v>
      </c>
      <c r="T4088" s="0" t="s">
        <v>772</v>
      </c>
      <c r="U4088" s="200" t="n">
        <v>4.7</v>
      </c>
      <c r="V4088" s="0" t="s">
        <v>2378</v>
      </c>
      <c r="W4088" s="0" t="s">
        <v>1345</v>
      </c>
      <c r="X4088" s="0" t="s">
        <v>1346</v>
      </c>
      <c r="Y4088" s="0" t="s">
        <v>893</v>
      </c>
      <c r="Z4088" s="0" t="s">
        <v>573</v>
      </c>
      <c r="AA4088" s="0" t="s">
        <v>3690</v>
      </c>
      <c r="AB4088" s="197" t="n">
        <v>37043</v>
      </c>
      <c r="AC4088" s="197" t="n">
        <v>37195</v>
      </c>
      <c r="AD4088" s="0" t="n">
        <f aca="false">(AC4088-AB4088+1)*SUM(P4088:Q4088)</f>
        <v>382500</v>
      </c>
    </row>
    <row r="4089" customFormat="false" ht="12.75" hidden="false" customHeight="false" outlineLevel="0" collapsed="false">
      <c r="A4089" s="191" t="str">
        <f aca="false">B4089&amp;" "&amp;C4089&amp;" "&amp;D4089</f>
        <v> Natural Gas Physical</v>
      </c>
      <c r="B4089" s="191" t="str">
        <f aca="false">IF((LEFT(N4089,2)="US"),"US","")</f>
        <v/>
      </c>
      <c r="C4089" s="191" t="str">
        <f aca="false">M4089</f>
        <v>Natural Gas</v>
      </c>
      <c r="D4089" s="191" t="str">
        <f aca="false">IF(ISNUMBER(FIND("Phy",N4089))=TRUE(),"Physical","Financial")</f>
        <v>Physical</v>
      </c>
      <c r="E4089" s="191" t="n">
        <f aca="false">IF(VLOOKUP(S4089,'DD-Lookup'!$J$6:$L$50,3,FALSE())="Monthly",(YEAR(AC4089)-YEAR(AB4089))*12+MONTH(AC4089)-MONTH(AB4089)+1,(AC4089-AB4089+1))</f>
        <v>30</v>
      </c>
      <c r="F4089" s="220" t="n">
        <f aca="false">E4089*SUM(P4089:Q4089)</f>
        <v>150000</v>
      </c>
      <c r="G4089" s="196" t="n">
        <v>1249225</v>
      </c>
      <c r="H4089" s="197" t="n">
        <v>37026.4690393519</v>
      </c>
      <c r="I4089" s="0" t="s">
        <v>3691</v>
      </c>
      <c r="M4089" s="0" t="s">
        <v>927</v>
      </c>
      <c r="N4089" s="0" t="s">
        <v>1719</v>
      </c>
      <c r="O4089" s="0" t="s">
        <v>2554</v>
      </c>
      <c r="Q4089" s="198" t="n">
        <v>5000</v>
      </c>
      <c r="S4089" s="0" t="s">
        <v>327</v>
      </c>
      <c r="T4089" s="0" t="s">
        <v>1721</v>
      </c>
      <c r="U4089" s="200" t="n">
        <v>6.29</v>
      </c>
      <c r="V4089" s="0" t="s">
        <v>3692</v>
      </c>
      <c r="W4089" s="0" t="s">
        <v>2317</v>
      </c>
      <c r="X4089" s="0" t="s">
        <v>1724</v>
      </c>
      <c r="Y4089" s="0" t="s">
        <v>1376</v>
      </c>
      <c r="Z4089" s="0" t="s">
        <v>646</v>
      </c>
      <c r="AA4089" s="0" t="n">
        <v>790820</v>
      </c>
      <c r="AB4089" s="197" t="n">
        <v>37043.875</v>
      </c>
      <c r="AC4089" s="197" t="n">
        <v>37072.875</v>
      </c>
    </row>
    <row r="4090" customFormat="false" ht="12.75" hidden="false" customHeight="false" outlineLevel="0" collapsed="false">
      <c r="A4090" s="191" t="str">
        <f aca="false">B4090&amp;" "&amp;C4090&amp;" "&amp;D4090</f>
        <v>US Natural Gas Financial</v>
      </c>
      <c r="B4090" s="191" t="str">
        <f aca="false">IF((LEFT(N4090,2)="US"),"US","")</f>
        <v>US</v>
      </c>
      <c r="C4090" s="191" t="str">
        <f aca="false">M4090</f>
        <v>Natural Gas</v>
      </c>
      <c r="D4090" s="191" t="str">
        <f aca="false">IF(ISNUMBER(FIND("Phy",N4090))=TRUE(),"Physical","Financial")</f>
        <v>Financial</v>
      </c>
      <c r="E4090" s="191" t="n">
        <f aca="false">IF(VLOOKUP(S4090,'DD-Lookup'!$J$6:$L$50,3,FALSE())="Monthly",(YEAR(AC4090)-YEAR(AB4090))*12+MONTH(AC4090)-MONTH(AB4090)+1,(AC4090-AB4090+1))</f>
        <v>30</v>
      </c>
      <c r="F4090" s="220" t="n">
        <f aca="false">E4090*SUM(P4090:Q4090)</f>
        <v>450000</v>
      </c>
      <c r="G4090" s="196" t="n">
        <v>1249229</v>
      </c>
      <c r="H4090" s="197" t="n">
        <v>37026.4693865741</v>
      </c>
      <c r="I4090" s="0" t="s">
        <v>1340</v>
      </c>
      <c r="M4090" s="0" t="s">
        <v>927</v>
      </c>
      <c r="N4090" s="0" t="s">
        <v>1341</v>
      </c>
      <c r="O4090" s="0" t="s">
        <v>1342</v>
      </c>
      <c r="Q4090" s="198" t="n">
        <v>15000</v>
      </c>
      <c r="S4090" s="0" t="s">
        <v>1343</v>
      </c>
      <c r="T4090" s="0" t="s">
        <v>772</v>
      </c>
      <c r="U4090" s="200" t="n">
        <v>4.605</v>
      </c>
      <c r="V4090" s="0" t="s">
        <v>2316</v>
      </c>
      <c r="W4090" s="0" t="s">
        <v>1345</v>
      </c>
      <c r="X4090" s="0" t="s">
        <v>1346</v>
      </c>
      <c r="Y4090" s="0" t="s">
        <v>893</v>
      </c>
      <c r="Z4090" s="0" t="s">
        <v>573</v>
      </c>
      <c r="AA4090" s="0" t="s">
        <v>3693</v>
      </c>
      <c r="AB4090" s="197" t="n">
        <v>37043.875</v>
      </c>
      <c r="AC4090" s="197" t="n">
        <v>37072.875</v>
      </c>
      <c r="AD4090" s="0" t="n">
        <f aca="false">(AC4090-AB4090+1)*SUM(P4090:Q4090)</f>
        <v>450000</v>
      </c>
    </row>
    <row r="4091" customFormat="false" ht="12.75" hidden="false" customHeight="false" outlineLevel="0" collapsed="false">
      <c r="A4091" s="191" t="str">
        <f aca="false">B4091&amp;" "&amp;C4091&amp;" "&amp;D4091</f>
        <v> Oil Products Financial</v>
      </c>
      <c r="B4091" s="191" t="str">
        <f aca="false">IF((LEFT(N4091,2)="US"),"US","")</f>
        <v/>
      </c>
      <c r="C4091" s="191" t="str">
        <f aca="false">M4091</f>
        <v>Oil Products</v>
      </c>
      <c r="D4091" s="191" t="str">
        <f aca="false">IF(ISNUMBER(FIND("Phy",N4091))=TRUE(),"Physical","Financial")</f>
        <v>Financial</v>
      </c>
      <c r="E4091" s="191" t="n">
        <f aca="false">IF(VLOOKUP(S4091,'DD-Lookup'!$J$6:$L$50,3,FALSE())="Monthly",(YEAR(AC4091)-YEAR(AB4091))*12+MONTH(AC4091)-MONTH(AB4091)+1,(AC4091-AB4091+1))</f>
        <v>30</v>
      </c>
      <c r="F4091" s="220" t="n">
        <f aca="false">E4091*SUM(P4091:Q4091)</f>
        <v>150000</v>
      </c>
      <c r="G4091" s="196" t="n">
        <v>1249231</v>
      </c>
      <c r="H4091" s="197" t="n">
        <v>37026.4694675926</v>
      </c>
      <c r="I4091" s="0" t="s">
        <v>1171</v>
      </c>
      <c r="M4091" s="0" t="s">
        <v>886</v>
      </c>
      <c r="N4091" s="0" t="s">
        <v>1172</v>
      </c>
      <c r="O4091" s="0" t="s">
        <v>1173</v>
      </c>
      <c r="P4091" s="198" t="n">
        <v>5000</v>
      </c>
      <c r="S4091" s="0" t="s">
        <v>1174</v>
      </c>
      <c r="T4091" s="0" t="s">
        <v>772</v>
      </c>
      <c r="U4091" s="200" t="n">
        <v>230.5</v>
      </c>
      <c r="V4091" s="0" t="s">
        <v>1175</v>
      </c>
      <c r="W4091" s="0" t="s">
        <v>1176</v>
      </c>
      <c r="X4091" s="0" t="s">
        <v>1177</v>
      </c>
      <c r="Y4091" s="0" t="s">
        <v>893</v>
      </c>
      <c r="Z4091" s="0" t="s">
        <v>1033</v>
      </c>
      <c r="AA4091" s="0" t="s">
        <v>3694</v>
      </c>
      <c r="AB4091" s="197" t="n">
        <v>37043</v>
      </c>
      <c r="AC4091" s="197" t="n">
        <v>37072</v>
      </c>
    </row>
    <row r="4092" customFormat="false" ht="12.75" hidden="false" customHeight="false" outlineLevel="0" collapsed="false">
      <c r="A4092" s="191" t="str">
        <f aca="false">B4092&amp;" "&amp;C4092&amp;" "&amp;D4092</f>
        <v>US Natural Gas Financial</v>
      </c>
      <c r="B4092" s="191" t="str">
        <f aca="false">IF((LEFT(N4092,2)="US"),"US","")</f>
        <v>US</v>
      </c>
      <c r="C4092" s="191" t="str">
        <f aca="false">M4092</f>
        <v>Natural Gas</v>
      </c>
      <c r="D4092" s="191" t="str">
        <f aca="false">IF(ISNUMBER(FIND("Phy",N4092))=TRUE(),"Physical","Financial")</f>
        <v>Financial</v>
      </c>
      <c r="E4092" s="191" t="n">
        <f aca="false">IF(VLOOKUP(S4092,'DD-Lookup'!$J$6:$L$50,3,FALSE())="Monthly",(YEAR(AC4092)-YEAR(AB4092))*12+MONTH(AC4092)-MONTH(AB4092)+1,(AC4092-AB4092+1))</f>
        <v>30</v>
      </c>
      <c r="F4092" s="220" t="n">
        <f aca="false">E4092*SUM(P4092:Q4092)</f>
        <v>150000</v>
      </c>
      <c r="G4092" s="196" t="n">
        <v>1249233</v>
      </c>
      <c r="H4092" s="197" t="n">
        <v>37026.4695833333</v>
      </c>
      <c r="I4092" s="0" t="s">
        <v>1482</v>
      </c>
      <c r="M4092" s="0" t="s">
        <v>927</v>
      </c>
      <c r="N4092" s="0" t="s">
        <v>1399</v>
      </c>
      <c r="O4092" s="0" t="s">
        <v>1736</v>
      </c>
      <c r="Q4092" s="198" t="n">
        <v>5000</v>
      </c>
      <c r="S4092" s="0" t="s">
        <v>1343</v>
      </c>
      <c r="T4092" s="0" t="s">
        <v>772</v>
      </c>
      <c r="U4092" s="200" t="n">
        <v>-1.2</v>
      </c>
      <c r="V4092" s="0" t="s">
        <v>1874</v>
      </c>
      <c r="W4092" s="0" t="s">
        <v>1737</v>
      </c>
      <c r="X4092" s="0" t="s">
        <v>1738</v>
      </c>
      <c r="Y4092" s="0" t="s">
        <v>893</v>
      </c>
      <c r="Z4092" s="0" t="s">
        <v>573</v>
      </c>
      <c r="AA4092" s="0" t="s">
        <v>3695</v>
      </c>
      <c r="AB4092" s="197" t="n">
        <v>37043.875</v>
      </c>
      <c r="AC4092" s="197" t="n">
        <v>37072.875</v>
      </c>
      <c r="AD4092" s="0" t="n">
        <f aca="false">(AC4092-AB4092+1)*SUM(P4092:Q4092)</f>
        <v>150000</v>
      </c>
    </row>
    <row r="4093" customFormat="false" ht="12.75" hidden="false" customHeight="false" outlineLevel="0" collapsed="false">
      <c r="A4093" s="191" t="str">
        <f aca="false">B4093&amp;" "&amp;C4093&amp;" "&amp;D4093</f>
        <v>US Crude Financial</v>
      </c>
      <c r="B4093" s="191" t="str">
        <f aca="false">IF((LEFT(N4093,2)="US"),"US","")</f>
        <v>US</v>
      </c>
      <c r="C4093" s="191" t="str">
        <f aca="false">M4093</f>
        <v>Crude</v>
      </c>
      <c r="D4093" s="191" t="str">
        <f aca="false">IF(ISNUMBER(FIND("Phy",N4093))=TRUE(),"Physical","Financial")</f>
        <v>Financial</v>
      </c>
      <c r="E4093" s="191" t="n">
        <f aca="false">IF(VLOOKUP(S4093,'DD-Lookup'!$J$6:$L$50,3,FALSE())="Monthly",(YEAR(AC4093)-YEAR(AB4093))*12+MONTH(AC4093)-MONTH(AB4093)+1,(AC4093-AB4093+1))</f>
        <v>1</v>
      </c>
      <c r="F4093" s="220" t="n">
        <f aca="false">E4093*SUM(P4093:Q4093)</f>
        <v>50000</v>
      </c>
      <c r="G4093" s="196" t="n">
        <v>1249235</v>
      </c>
      <c r="H4093" s="197" t="n">
        <v>37026.4697916667</v>
      </c>
      <c r="I4093" s="0" t="s">
        <v>1137</v>
      </c>
      <c r="M4093" s="0" t="s">
        <v>60</v>
      </c>
      <c r="N4093" s="0" t="s">
        <v>1138</v>
      </c>
      <c r="O4093" s="0" t="s">
        <v>1139</v>
      </c>
      <c r="P4093" s="198" t="n">
        <v>50000</v>
      </c>
      <c r="S4093" s="0" t="s">
        <v>1140</v>
      </c>
      <c r="T4093" s="0" t="s">
        <v>772</v>
      </c>
      <c r="U4093" s="200" t="n">
        <v>28.78</v>
      </c>
      <c r="V4093" s="0" t="s">
        <v>2367</v>
      </c>
      <c r="W4093" s="0" t="s">
        <v>1142</v>
      </c>
      <c r="X4093" s="0" t="s">
        <v>1143</v>
      </c>
      <c r="Y4093" s="0" t="s">
        <v>893</v>
      </c>
      <c r="Z4093" s="0" t="s">
        <v>573</v>
      </c>
      <c r="AA4093" s="0" t="s">
        <v>3696</v>
      </c>
      <c r="AB4093" s="197" t="n">
        <v>37043</v>
      </c>
      <c r="AC4093" s="197" t="n">
        <v>37072</v>
      </c>
    </row>
    <row r="4094" customFormat="false" ht="12.75" hidden="false" customHeight="false" outlineLevel="0" collapsed="false">
      <c r="A4094" s="191" t="str">
        <f aca="false">B4094&amp;" "&amp;C4094&amp;" "&amp;D4094</f>
        <v>US Natural Gas Financial</v>
      </c>
      <c r="B4094" s="191" t="str">
        <f aca="false">IF((LEFT(N4094,2)="US"),"US","")</f>
        <v>US</v>
      </c>
      <c r="C4094" s="191" t="str">
        <f aca="false">M4094</f>
        <v>Natural Gas</v>
      </c>
      <c r="D4094" s="191" t="str">
        <f aca="false">IF(ISNUMBER(FIND("Phy",N4094))=TRUE(),"Physical","Financial")</f>
        <v>Financial</v>
      </c>
      <c r="E4094" s="191" t="n">
        <f aca="false">IF(VLOOKUP(S4094,'DD-Lookup'!$J$6:$L$50,3,FALSE())="Monthly",(YEAR(AC4094)-YEAR(AB4094))*12+MONTH(AC4094)-MONTH(AB4094)+1,(AC4094-AB4094+1))</f>
        <v>15</v>
      </c>
      <c r="F4094" s="220" t="n">
        <f aca="false">E4094*SUM(P4094:Q4094)</f>
        <v>225000</v>
      </c>
      <c r="G4094" s="196" t="n">
        <v>1249236</v>
      </c>
      <c r="H4094" s="197" t="n">
        <v>37026.4698032407</v>
      </c>
      <c r="I4094" s="0" t="s">
        <v>1289</v>
      </c>
      <c r="M4094" s="0" t="s">
        <v>927</v>
      </c>
      <c r="N4094" s="0" t="s">
        <v>1341</v>
      </c>
      <c r="O4094" s="0" t="s">
        <v>3569</v>
      </c>
      <c r="P4094" s="198" t="n">
        <v>15000</v>
      </c>
      <c r="S4094" s="0" t="s">
        <v>1343</v>
      </c>
      <c r="T4094" s="0" t="s">
        <v>772</v>
      </c>
      <c r="U4094" s="200" t="n">
        <v>4.52</v>
      </c>
      <c r="V4094" s="0" t="s">
        <v>2138</v>
      </c>
      <c r="W4094" s="0" t="s">
        <v>1520</v>
      </c>
      <c r="X4094" s="0" t="s">
        <v>1521</v>
      </c>
      <c r="Y4094" s="0" t="s">
        <v>893</v>
      </c>
      <c r="Z4094" s="0" t="s">
        <v>573</v>
      </c>
      <c r="AA4094" s="0" t="s">
        <v>3697</v>
      </c>
      <c r="AB4094" s="197" t="n">
        <v>37028.875</v>
      </c>
      <c r="AC4094" s="197" t="n">
        <v>37042.875</v>
      </c>
      <c r="AD4094" s="0" t="n">
        <f aca="false">(AC4094-AB4094+1)*SUM(P4094:Q4094)</f>
        <v>225000</v>
      </c>
    </row>
    <row r="4095" customFormat="false" ht="12.75" hidden="false" customHeight="false" outlineLevel="0" collapsed="false">
      <c r="A4095" s="191" t="str">
        <f aca="false">B4095&amp;" "&amp;C4095&amp;" "&amp;D4095</f>
        <v>US Natural Gas Financial</v>
      </c>
      <c r="B4095" s="191" t="str">
        <f aca="false">IF((LEFT(N4095,2)="US"),"US","")</f>
        <v>US</v>
      </c>
      <c r="C4095" s="191" t="str">
        <f aca="false">M4095</f>
        <v>Natural Gas</v>
      </c>
      <c r="D4095" s="191" t="str">
        <f aca="false">IF(ISNUMBER(FIND("Phy",N4095))=TRUE(),"Physical","Financial")</f>
        <v>Financial</v>
      </c>
      <c r="E4095" s="191" t="n">
        <f aca="false">IF(VLOOKUP(S4095,'DD-Lookup'!$J$6:$L$50,3,FALSE())="Monthly",(YEAR(AC4095)-YEAR(AB4095))*12+MONTH(AC4095)-MONTH(AB4095)+1,(AC4095-AB4095+1))</f>
        <v>153</v>
      </c>
      <c r="F4095" s="220" t="n">
        <f aca="false">E4095*SUM(P4095:Q4095)</f>
        <v>765000</v>
      </c>
      <c r="G4095" s="196" t="n">
        <v>1249237</v>
      </c>
      <c r="H4095" s="197" t="n">
        <v>37026.4698148148</v>
      </c>
      <c r="I4095" s="0" t="s">
        <v>1228</v>
      </c>
      <c r="M4095" s="0" t="s">
        <v>927</v>
      </c>
      <c r="N4095" s="0" t="s">
        <v>1341</v>
      </c>
      <c r="O4095" s="0" t="s">
        <v>1526</v>
      </c>
      <c r="P4095" s="198" t="n">
        <v>5000</v>
      </c>
      <c r="S4095" s="0" t="s">
        <v>1343</v>
      </c>
      <c r="T4095" s="0" t="s">
        <v>772</v>
      </c>
      <c r="U4095" s="200" t="n">
        <v>4.695</v>
      </c>
      <c r="V4095" s="0" t="s">
        <v>1610</v>
      </c>
      <c r="W4095" s="0" t="s">
        <v>1345</v>
      </c>
      <c r="X4095" s="0" t="s">
        <v>1346</v>
      </c>
      <c r="Y4095" s="0" t="s">
        <v>893</v>
      </c>
      <c r="Z4095" s="0" t="s">
        <v>573</v>
      </c>
      <c r="AA4095" s="0" t="s">
        <v>3698</v>
      </c>
      <c r="AB4095" s="197" t="n">
        <v>37043</v>
      </c>
      <c r="AC4095" s="197" t="n">
        <v>37195</v>
      </c>
      <c r="AD4095" s="0" t="n">
        <f aca="false">(AC4095-AB4095+1)*SUM(P4095:Q4095)</f>
        <v>765000</v>
      </c>
    </row>
    <row r="4096" customFormat="false" ht="12.75" hidden="false" customHeight="false" outlineLevel="0" collapsed="false">
      <c r="A4096" s="191" t="str">
        <f aca="false">B4096&amp;" "&amp;C4096&amp;" "&amp;D4096</f>
        <v> Metals Financial</v>
      </c>
      <c r="B4096" s="191" t="str">
        <f aca="false">IF((LEFT(N4096,2)="US"),"US","")</f>
        <v/>
      </c>
      <c r="C4096" s="191" t="str">
        <f aca="false">M4096</f>
        <v>Metals</v>
      </c>
      <c r="D4096" s="191" t="str">
        <f aca="false">IF(ISNUMBER(FIND("Phy",N4096))=TRUE(),"Physical","Financial")</f>
        <v>Financial</v>
      </c>
      <c r="E4096" s="191" t="n">
        <f aca="false">IF(VLOOKUP(S4096,'DD-Lookup'!$J$6:$L$50,3,FALSE())="Monthly",(YEAR(AC4096)-YEAR(AB4096))*12+MONTH(AC4096)-MONTH(AB4096)+1,(AC4096-AB4096+1))</f>
        <v>1</v>
      </c>
      <c r="F4096" s="220" t="n">
        <f aca="false">E4096*SUM(P4096:Q4096)</f>
        <v>2</v>
      </c>
      <c r="G4096" s="196" t="n">
        <v>1249240</v>
      </c>
      <c r="H4096" s="197" t="n">
        <v>37026.4700694445</v>
      </c>
      <c r="I4096" s="0" t="s">
        <v>896</v>
      </c>
      <c r="M4096" s="0" t="s">
        <v>768</v>
      </c>
      <c r="N4096" s="0" t="s">
        <v>997</v>
      </c>
      <c r="O4096" s="0" t="s">
        <v>3699</v>
      </c>
      <c r="Q4096" s="198" t="n">
        <v>2</v>
      </c>
      <c r="S4096" s="0" t="s">
        <v>771</v>
      </c>
      <c r="T4096" s="0" t="s">
        <v>772</v>
      </c>
      <c r="U4096" s="200" t="n">
        <v>950.5</v>
      </c>
      <c r="V4096" s="0" t="s">
        <v>996</v>
      </c>
      <c r="W4096" s="0" t="s">
        <v>910</v>
      </c>
      <c r="X4096" s="0" t="s">
        <v>775</v>
      </c>
      <c r="Y4096" s="0" t="s">
        <v>776</v>
      </c>
      <c r="Z4096" s="0" t="s">
        <v>777</v>
      </c>
      <c r="AA4096" s="0" t="n">
        <v>2130917</v>
      </c>
      <c r="AB4096" s="197" t="n">
        <v>37090.875</v>
      </c>
      <c r="AC4096" s="197" t="n">
        <v>37090.875</v>
      </c>
    </row>
    <row r="4097" customFormat="false" ht="12.75" hidden="false" customHeight="false" outlineLevel="0" collapsed="false">
      <c r="A4097" s="191" t="str">
        <f aca="false">B4097&amp;" "&amp;C4097&amp;" "&amp;D4097</f>
        <v>US Power Financial</v>
      </c>
      <c r="B4097" s="191" t="str">
        <f aca="false">IF((LEFT(N4097,2)="US"),"US","")</f>
        <v>US</v>
      </c>
      <c r="C4097" s="191" t="str">
        <f aca="false">M4097</f>
        <v>Power</v>
      </c>
      <c r="D4097" s="191" t="str">
        <f aca="false">IF(ISNUMBER(FIND("Phy",N4097))=TRUE(),"Physical","Financial")</f>
        <v>Financial</v>
      </c>
      <c r="E4097" s="191" t="n">
        <f aca="false">IF(VLOOKUP(S4097,'DD-Lookup'!$J$6:$L$50,3,FALSE())="Monthly",(YEAR(AC4097)-YEAR(AB4097))*12+MONTH(AC4097)-MONTH(AB4097)+1,(AC4097-AB4097+1))</f>
        <v>1</v>
      </c>
      <c r="F4097" s="220" t="n">
        <f aca="false">E4097*SUM(P4097:Q4097)</f>
        <v>50</v>
      </c>
      <c r="G4097" s="196" t="n">
        <v>1249241</v>
      </c>
      <c r="H4097" s="197" t="n">
        <v>37026.4700694445</v>
      </c>
      <c r="I4097" s="0" t="s">
        <v>2403</v>
      </c>
      <c r="M4097" s="0" t="s">
        <v>72</v>
      </c>
      <c r="N4097" s="0" t="s">
        <v>1162</v>
      </c>
      <c r="O4097" s="0" t="s">
        <v>3700</v>
      </c>
      <c r="P4097" s="198" t="n">
        <v>50</v>
      </c>
      <c r="S4097" s="0" t="s">
        <v>781</v>
      </c>
      <c r="T4097" s="0" t="s">
        <v>772</v>
      </c>
      <c r="U4097" s="200" t="n">
        <v>30</v>
      </c>
      <c r="V4097" s="0" t="s">
        <v>3701</v>
      </c>
      <c r="W4097" s="0" t="s">
        <v>1165</v>
      </c>
      <c r="X4097" s="0" t="s">
        <v>1166</v>
      </c>
      <c r="Y4097" s="0" t="s">
        <v>1167</v>
      </c>
      <c r="Z4097" s="0" t="s">
        <v>573</v>
      </c>
      <c r="AA4097" s="0" t="n">
        <v>611503.1</v>
      </c>
      <c r="AB4097" s="197" t="n">
        <v>37026.875</v>
      </c>
      <c r="AC4097" s="197" t="n">
        <v>37026.875</v>
      </c>
    </row>
    <row r="4098" customFormat="false" ht="12.75" hidden="false" customHeight="false" outlineLevel="0" collapsed="false">
      <c r="A4098" s="191" t="str">
        <f aca="false">B4098&amp;" "&amp;C4098&amp;" "&amp;D4098</f>
        <v>US Natural Gas Financial</v>
      </c>
      <c r="B4098" s="191" t="str">
        <f aca="false">IF((LEFT(N4098,2)="US"),"US","")</f>
        <v>US</v>
      </c>
      <c r="C4098" s="191" t="str">
        <f aca="false">M4098</f>
        <v>Natural Gas</v>
      </c>
      <c r="D4098" s="191" t="str">
        <f aca="false">IF(ISNUMBER(FIND("Phy",N4098))=TRUE(),"Physical","Financial")</f>
        <v>Financial</v>
      </c>
      <c r="E4098" s="191" t="n">
        <f aca="false">IF(VLOOKUP(S4098,'DD-Lookup'!$J$6:$L$50,3,FALSE())="Monthly",(YEAR(AC4098)-YEAR(AB4098))*12+MONTH(AC4098)-MONTH(AB4098)+1,(AC4098-AB4098+1))</f>
        <v>30</v>
      </c>
      <c r="F4098" s="220" t="n">
        <f aca="false">E4098*SUM(P4098:Q4098)</f>
        <v>3000</v>
      </c>
      <c r="G4098" s="196" t="n">
        <v>1249252</v>
      </c>
      <c r="H4098" s="197" t="n">
        <v>37026.4707291667</v>
      </c>
      <c r="I4098" s="0" t="s">
        <v>1420</v>
      </c>
      <c r="M4098" s="0" t="s">
        <v>927</v>
      </c>
      <c r="N4098" s="0" t="s">
        <v>2331</v>
      </c>
      <c r="O4098" s="0" t="s">
        <v>2332</v>
      </c>
      <c r="Q4098" s="198" t="n">
        <v>100</v>
      </c>
      <c r="S4098" s="0" t="s">
        <v>2060</v>
      </c>
      <c r="T4098" s="0" t="s">
        <v>772</v>
      </c>
      <c r="U4098" s="200" t="n">
        <v>0.06</v>
      </c>
      <c r="V4098" s="0" t="s">
        <v>2659</v>
      </c>
      <c r="W4098" s="0" t="s">
        <v>2061</v>
      </c>
      <c r="X4098" s="0" t="s">
        <v>2062</v>
      </c>
      <c r="Y4098" s="0" t="s">
        <v>893</v>
      </c>
      <c r="Z4098" s="0" t="s">
        <v>573</v>
      </c>
      <c r="AA4098" s="0" t="s">
        <v>3702</v>
      </c>
      <c r="AB4098" s="197" t="n">
        <v>37043</v>
      </c>
      <c r="AC4098" s="197" t="n">
        <v>37072</v>
      </c>
      <c r="AD4098" s="0" t="n">
        <f aca="false">(AC4098-AB4098+1)*SUM(P4098:Q4098)</f>
        <v>3000</v>
      </c>
    </row>
    <row r="4099" customFormat="false" ht="12.75" hidden="false" customHeight="false" outlineLevel="0" collapsed="false">
      <c r="A4099" s="191" t="str">
        <f aca="false">B4099&amp;" "&amp;C4099&amp;" "&amp;D4099</f>
        <v>US Power Physical</v>
      </c>
      <c r="B4099" s="191" t="str">
        <f aca="false">IF((LEFT(N4099,2)="US"),"US","")</f>
        <v>US</v>
      </c>
      <c r="C4099" s="191" t="str">
        <f aca="false">M4099</f>
        <v>Power</v>
      </c>
      <c r="D4099" s="191" t="str">
        <f aca="false">IF(ISNUMBER(FIND("Phy",N4099))=TRUE(),"Physical","Financial")</f>
        <v>Physical</v>
      </c>
      <c r="E4099" s="191" t="n">
        <f aca="false">IF(VLOOKUP(S4099,'DD-Lookup'!$J$6:$L$50,3,FALSE())="Monthly",(YEAR(AC4099)-YEAR(AB4099))*12+MONTH(AC4099)-MONTH(AB4099)+1,(AC4099-AB4099+1))</f>
        <v>92</v>
      </c>
      <c r="F4099" s="220" t="n">
        <f aca="false">E4099*SUM(P4099:Q4099)</f>
        <v>4600</v>
      </c>
      <c r="G4099" s="196" t="n">
        <v>1249254</v>
      </c>
      <c r="H4099" s="197" t="n">
        <v>37026.4707638889</v>
      </c>
      <c r="I4099" s="0" t="s">
        <v>1251</v>
      </c>
      <c r="M4099" s="0" t="s">
        <v>72</v>
      </c>
      <c r="N4099" s="0" t="s">
        <v>1190</v>
      </c>
      <c r="O4099" s="0" t="s">
        <v>1235</v>
      </c>
      <c r="P4099" s="198" t="n">
        <v>50</v>
      </c>
      <c r="S4099" s="0" t="s">
        <v>781</v>
      </c>
      <c r="T4099" s="0" t="s">
        <v>772</v>
      </c>
      <c r="U4099" s="200" t="n">
        <v>38.5</v>
      </c>
      <c r="V4099" s="0" t="s">
        <v>1253</v>
      </c>
      <c r="W4099" s="0" t="s">
        <v>1237</v>
      </c>
      <c r="X4099" s="0" t="s">
        <v>1238</v>
      </c>
      <c r="Y4099" s="0" t="s">
        <v>1167</v>
      </c>
      <c r="Z4099" s="0" t="s">
        <v>628</v>
      </c>
      <c r="AA4099" s="0" t="n">
        <v>611504.1</v>
      </c>
      <c r="AB4099" s="197" t="n">
        <v>37165.7159722222</v>
      </c>
      <c r="AC4099" s="197" t="n">
        <v>37256.7159722222</v>
      </c>
    </row>
    <row r="4100" customFormat="false" ht="12.75" hidden="false" customHeight="false" outlineLevel="0" collapsed="false">
      <c r="A4100" s="191" t="str">
        <f aca="false">B4100&amp;" "&amp;C4100&amp;" "&amp;D4100</f>
        <v>US Natural Gas Financial</v>
      </c>
      <c r="B4100" s="191" t="str">
        <f aca="false">IF((LEFT(N4100,2)="US"),"US","")</f>
        <v>US</v>
      </c>
      <c r="C4100" s="191" t="str">
        <f aca="false">M4100</f>
        <v>Natural Gas</v>
      </c>
      <c r="D4100" s="191" t="str">
        <f aca="false">IF(ISNUMBER(FIND("Phy",N4100))=TRUE(),"Physical","Financial")</f>
        <v>Financial</v>
      </c>
      <c r="E4100" s="191" t="n">
        <f aca="false">IF(VLOOKUP(S4100,'DD-Lookup'!$J$6:$L$50,3,FALSE())="Monthly",(YEAR(AC4100)-YEAR(AB4100))*12+MONTH(AC4100)-MONTH(AB4100)+1,(AC4100-AB4100+1))</f>
        <v>30</v>
      </c>
      <c r="F4100" s="220" t="n">
        <f aca="false">E4100*SUM(P4100:Q4100)</f>
        <v>75000</v>
      </c>
      <c r="G4100" s="196" t="n">
        <v>1249255</v>
      </c>
      <c r="H4100" s="197" t="n">
        <v>37026.470787037</v>
      </c>
      <c r="I4100" s="0" t="s">
        <v>1357</v>
      </c>
      <c r="M4100" s="0" t="s">
        <v>927</v>
      </c>
      <c r="N4100" s="0" t="s">
        <v>1341</v>
      </c>
      <c r="O4100" s="0" t="s">
        <v>1342</v>
      </c>
      <c r="P4100" s="198" t="n">
        <v>2500</v>
      </c>
      <c r="S4100" s="0" t="s">
        <v>1343</v>
      </c>
      <c r="T4100" s="0" t="s">
        <v>772</v>
      </c>
      <c r="U4100" s="200" t="n">
        <v>4.59</v>
      </c>
      <c r="V4100" s="0" t="s">
        <v>1358</v>
      </c>
      <c r="W4100" s="0" t="s">
        <v>1345</v>
      </c>
      <c r="X4100" s="0" t="s">
        <v>1346</v>
      </c>
      <c r="Y4100" s="0" t="s">
        <v>893</v>
      </c>
      <c r="Z4100" s="0" t="s">
        <v>573</v>
      </c>
      <c r="AA4100" s="0" t="s">
        <v>3703</v>
      </c>
      <c r="AB4100" s="197" t="n">
        <v>37043.875</v>
      </c>
      <c r="AC4100" s="197" t="n">
        <v>37072.875</v>
      </c>
      <c r="AD4100" s="0" t="n">
        <f aca="false">(AC4100-AB4100+1)*SUM(P4100:Q4100)</f>
        <v>75000</v>
      </c>
    </row>
    <row r="4101" customFormat="false" ht="12.75" hidden="false" customHeight="false" outlineLevel="0" collapsed="false">
      <c r="A4101" s="191" t="str">
        <f aca="false">B4101&amp;" "&amp;C4101&amp;" "&amp;D4101</f>
        <v>US Power Financial</v>
      </c>
      <c r="B4101" s="191" t="str">
        <f aca="false">IF((LEFT(N4101,2)="US"),"US","")</f>
        <v>US</v>
      </c>
      <c r="C4101" s="191" t="str">
        <f aca="false">M4101</f>
        <v>Power</v>
      </c>
      <c r="D4101" s="191" t="str">
        <f aca="false">IF(ISNUMBER(FIND("Phy",N4101))=TRUE(),"Physical","Financial")</f>
        <v>Financial</v>
      </c>
      <c r="E4101" s="191" t="n">
        <f aca="false">IF(VLOOKUP(S4101,'DD-Lookup'!$J$6:$L$50,3,FALSE())="Monthly",(YEAR(AC4101)-YEAR(AB4101))*12+MONTH(AC4101)-MONTH(AB4101)+1,(AC4101-AB4101+1))</f>
        <v>1</v>
      </c>
      <c r="F4101" s="220" t="n">
        <f aca="false">E4101*SUM(P4101:Q4101)</f>
        <v>50</v>
      </c>
      <c r="G4101" s="196" t="n">
        <v>1249256</v>
      </c>
      <c r="H4101" s="197" t="n">
        <v>37026.4708217593</v>
      </c>
      <c r="I4101" s="0" t="s">
        <v>1187</v>
      </c>
      <c r="M4101" s="0" t="s">
        <v>72</v>
      </c>
      <c r="N4101" s="0" t="s">
        <v>1162</v>
      </c>
      <c r="O4101" s="0" t="s">
        <v>3700</v>
      </c>
      <c r="Q4101" s="198" t="n">
        <v>50</v>
      </c>
      <c r="S4101" s="0" t="s">
        <v>781</v>
      </c>
      <c r="T4101" s="0" t="s">
        <v>772</v>
      </c>
      <c r="U4101" s="200" t="n">
        <v>32</v>
      </c>
      <c r="V4101" s="0" t="s">
        <v>3704</v>
      </c>
      <c r="W4101" s="0" t="s">
        <v>1165</v>
      </c>
      <c r="X4101" s="0" t="s">
        <v>1166</v>
      </c>
      <c r="Y4101" s="0" t="s">
        <v>1167</v>
      </c>
      <c r="Z4101" s="0" t="s">
        <v>573</v>
      </c>
      <c r="AA4101" s="0" t="n">
        <v>611505.1</v>
      </c>
      <c r="AB4101" s="197" t="n">
        <v>37026.875</v>
      </c>
      <c r="AC4101" s="197" t="n">
        <v>37026.875</v>
      </c>
    </row>
    <row r="4102" customFormat="false" ht="12.75" hidden="false" customHeight="false" outlineLevel="0" collapsed="false">
      <c r="A4102" s="191" t="str">
        <f aca="false">B4102&amp;" "&amp;C4102&amp;" "&amp;D4102</f>
        <v>US Natural Gas Financial</v>
      </c>
      <c r="B4102" s="191" t="str">
        <f aca="false">IF((LEFT(N4102,2)="US"),"US","")</f>
        <v>US</v>
      </c>
      <c r="C4102" s="191" t="str">
        <f aca="false">M4102</f>
        <v>Natural Gas</v>
      </c>
      <c r="D4102" s="191" t="str">
        <f aca="false">IF(ISNUMBER(FIND("Phy",N4102))=TRUE(),"Physical","Financial")</f>
        <v>Financial</v>
      </c>
      <c r="E4102" s="191" t="n">
        <f aca="false">IF(VLOOKUP(S4102,'DD-Lookup'!$J$6:$L$50,3,FALSE())="Monthly",(YEAR(AC4102)-YEAR(AB4102))*12+MONTH(AC4102)-MONTH(AB4102)+1,(AC4102-AB4102+1))</f>
        <v>151</v>
      </c>
      <c r="F4102" s="220" t="n">
        <f aca="false">E4102*SUM(P4102:Q4102)</f>
        <v>755000</v>
      </c>
      <c r="G4102" s="196" t="n">
        <v>1249258</v>
      </c>
      <c r="H4102" s="197" t="n">
        <v>37026.4712962963</v>
      </c>
      <c r="I4102" s="0" t="s">
        <v>616</v>
      </c>
      <c r="M4102" s="0" t="s">
        <v>927</v>
      </c>
      <c r="N4102" s="0" t="s">
        <v>1341</v>
      </c>
      <c r="O4102" s="0" t="s">
        <v>1442</v>
      </c>
      <c r="P4102" s="198" t="n">
        <v>5000</v>
      </c>
      <c r="S4102" s="0" t="s">
        <v>1343</v>
      </c>
      <c r="T4102" s="0" t="s">
        <v>772</v>
      </c>
      <c r="U4102" s="200" t="n">
        <v>4.98</v>
      </c>
      <c r="V4102" s="0" t="s">
        <v>2051</v>
      </c>
      <c r="W4102" s="0" t="s">
        <v>1345</v>
      </c>
      <c r="X4102" s="0" t="s">
        <v>1346</v>
      </c>
      <c r="Y4102" s="0" t="s">
        <v>893</v>
      </c>
      <c r="Z4102" s="0" t="s">
        <v>573</v>
      </c>
      <c r="AA4102" s="0" t="s">
        <v>3705</v>
      </c>
      <c r="AB4102" s="197" t="n">
        <v>37196</v>
      </c>
      <c r="AC4102" s="197" t="n">
        <v>37346</v>
      </c>
      <c r="AD4102" s="0" t="n">
        <f aca="false">(AC4102-AB4102+1)*SUM(P4102:Q4102)</f>
        <v>755000</v>
      </c>
    </row>
    <row r="4103" customFormat="false" ht="12.75" hidden="false" customHeight="false" outlineLevel="0" collapsed="false">
      <c r="A4103" s="191" t="str">
        <f aca="false">B4103&amp;" "&amp;C4103&amp;" "&amp;D4103</f>
        <v>US Natural Gas Financial</v>
      </c>
      <c r="B4103" s="191" t="str">
        <f aca="false">IF((LEFT(N4103,2)="US"),"US","")</f>
        <v>US</v>
      </c>
      <c r="C4103" s="191" t="str">
        <f aca="false">M4103</f>
        <v>Natural Gas</v>
      </c>
      <c r="D4103" s="191" t="str">
        <f aca="false">IF(ISNUMBER(FIND("Phy",N4103))=TRUE(),"Physical","Financial")</f>
        <v>Financial</v>
      </c>
      <c r="E4103" s="191" t="n">
        <f aca="false">IF(VLOOKUP(S4103,'DD-Lookup'!$J$6:$L$50,3,FALSE())="Monthly",(YEAR(AC4103)-YEAR(AB4103))*12+MONTH(AC4103)-MONTH(AB4103)+1,(AC4103-AB4103+1))</f>
        <v>30</v>
      </c>
      <c r="F4103" s="220" t="n">
        <f aca="false">E4103*SUM(P4103:Q4103)</f>
        <v>150000</v>
      </c>
      <c r="G4103" s="196" t="n">
        <v>1249259</v>
      </c>
      <c r="H4103" s="197" t="n">
        <v>37026.4713541667</v>
      </c>
      <c r="I4103" s="0" t="s">
        <v>2107</v>
      </c>
      <c r="M4103" s="0" t="s">
        <v>927</v>
      </c>
      <c r="N4103" s="0" t="s">
        <v>1341</v>
      </c>
      <c r="O4103" s="0" t="s">
        <v>1342</v>
      </c>
      <c r="P4103" s="198" t="n">
        <v>5000</v>
      </c>
      <c r="S4103" s="0" t="s">
        <v>1343</v>
      </c>
      <c r="T4103" s="0" t="s">
        <v>772</v>
      </c>
      <c r="U4103" s="200" t="n">
        <v>4.58</v>
      </c>
      <c r="V4103" s="0" t="s">
        <v>2502</v>
      </c>
      <c r="W4103" s="0" t="s">
        <v>1345</v>
      </c>
      <c r="X4103" s="0" t="s">
        <v>1346</v>
      </c>
      <c r="Y4103" s="0" t="s">
        <v>893</v>
      </c>
      <c r="Z4103" s="0" t="s">
        <v>573</v>
      </c>
      <c r="AA4103" s="0" t="s">
        <v>3706</v>
      </c>
      <c r="AB4103" s="197" t="n">
        <v>37043.875</v>
      </c>
      <c r="AC4103" s="197" t="n">
        <v>37072.875</v>
      </c>
      <c r="AD4103" s="0" t="n">
        <f aca="false">(AC4103-AB4103+1)*SUM(P4103:Q4103)</f>
        <v>150000</v>
      </c>
    </row>
    <row r="4104" customFormat="false" ht="12.75" hidden="false" customHeight="false" outlineLevel="0" collapsed="false">
      <c r="A4104" s="191" t="str">
        <f aca="false">B4104&amp;" "&amp;C4104&amp;" "&amp;D4104</f>
        <v> Natural Gas Physical</v>
      </c>
      <c r="B4104" s="191" t="str">
        <f aca="false">IF((LEFT(N4104,2)="US"),"US","")</f>
        <v/>
      </c>
      <c r="C4104" s="191" t="str">
        <f aca="false">M4104</f>
        <v>Natural Gas</v>
      </c>
      <c r="D4104" s="191" t="str">
        <f aca="false">IF(ISNUMBER(FIND("Phy",N4104))=TRUE(),"Physical","Financial")</f>
        <v>Physical</v>
      </c>
      <c r="E4104" s="191" t="n">
        <f aca="false">IF(VLOOKUP(S4104,'DD-Lookup'!$J$6:$L$50,3,FALSE())="Monthly",(YEAR(AC4104)-YEAR(AB4104))*12+MONTH(AC4104)-MONTH(AB4104)+1,(AC4104-AB4104+1))</f>
        <v>1</v>
      </c>
      <c r="F4104" s="220" t="n">
        <f aca="false">E4104*SUM(P4104:Q4104)</f>
        <v>2000</v>
      </c>
      <c r="G4104" s="196" t="n">
        <v>1249260</v>
      </c>
      <c r="H4104" s="197" t="n">
        <v>37026.4715972222</v>
      </c>
      <c r="I4104" s="0" t="s">
        <v>2713</v>
      </c>
      <c r="M4104" s="0" t="s">
        <v>927</v>
      </c>
      <c r="N4104" s="0" t="s">
        <v>1719</v>
      </c>
      <c r="O4104" s="0" t="s">
        <v>2300</v>
      </c>
      <c r="P4104" s="198" t="n">
        <v>2000</v>
      </c>
      <c r="S4104" s="0" t="s">
        <v>327</v>
      </c>
      <c r="T4104" s="0" t="s">
        <v>1721</v>
      </c>
      <c r="U4104" s="200" t="n">
        <v>6.14</v>
      </c>
      <c r="V4104" s="0" t="s">
        <v>3707</v>
      </c>
      <c r="W4104" s="0" t="s">
        <v>1723</v>
      </c>
      <c r="X4104" s="0" t="s">
        <v>1724</v>
      </c>
      <c r="Y4104" s="0" t="s">
        <v>1376</v>
      </c>
      <c r="Z4104" s="0" t="s">
        <v>646</v>
      </c>
      <c r="AA4104" s="0" t="n">
        <v>790827</v>
      </c>
      <c r="AB4104" s="197" t="n">
        <v>37027.875</v>
      </c>
      <c r="AC4104" s="197" t="n">
        <v>37027.875</v>
      </c>
    </row>
    <row r="4105" customFormat="false" ht="12.75" hidden="false" customHeight="false" outlineLevel="0" collapsed="false">
      <c r="A4105" s="191" t="str">
        <f aca="false">B4105&amp;" "&amp;C4105&amp;" "&amp;D4105</f>
        <v>US Natural Gas Financial</v>
      </c>
      <c r="B4105" s="191" t="str">
        <f aca="false">IF((LEFT(N4105,2)="US"),"US","")</f>
        <v>US</v>
      </c>
      <c r="C4105" s="191" t="str">
        <f aca="false">M4105</f>
        <v>Natural Gas</v>
      </c>
      <c r="D4105" s="191" t="str">
        <f aca="false">IF(ISNUMBER(FIND("Phy",N4105))=TRUE(),"Physical","Financial")</f>
        <v>Financial</v>
      </c>
      <c r="E4105" s="191" t="n">
        <f aca="false">IF(VLOOKUP(S4105,'DD-Lookup'!$J$6:$L$50,3,FALSE())="Monthly",(YEAR(AC4105)-YEAR(AB4105))*12+MONTH(AC4105)-MONTH(AB4105)+1,(AC4105-AB4105+1))</f>
        <v>15</v>
      </c>
      <c r="F4105" s="220" t="n">
        <f aca="false">E4105*SUM(P4105:Q4105)</f>
        <v>150000</v>
      </c>
      <c r="G4105" s="196" t="n">
        <v>1249263</v>
      </c>
      <c r="H4105" s="197" t="n">
        <v>37026.4716550926</v>
      </c>
      <c r="I4105" s="0" t="s">
        <v>1357</v>
      </c>
      <c r="M4105" s="0" t="s">
        <v>927</v>
      </c>
      <c r="N4105" s="0" t="s">
        <v>1341</v>
      </c>
      <c r="O4105" s="0" t="s">
        <v>3569</v>
      </c>
      <c r="P4105" s="198" t="n">
        <v>10000</v>
      </c>
      <c r="S4105" s="0" t="s">
        <v>1343</v>
      </c>
      <c r="T4105" s="0" t="s">
        <v>772</v>
      </c>
      <c r="U4105" s="200" t="n">
        <v>4.515</v>
      </c>
      <c r="V4105" s="0" t="s">
        <v>1358</v>
      </c>
      <c r="W4105" s="0" t="s">
        <v>1520</v>
      </c>
      <c r="X4105" s="0" t="s">
        <v>1521</v>
      </c>
      <c r="Y4105" s="0" t="s">
        <v>893</v>
      </c>
      <c r="Z4105" s="0" t="s">
        <v>573</v>
      </c>
      <c r="AA4105" s="0" t="s">
        <v>3708</v>
      </c>
      <c r="AB4105" s="197" t="n">
        <v>37028.875</v>
      </c>
      <c r="AC4105" s="197" t="n">
        <v>37042.875</v>
      </c>
      <c r="AD4105" s="0" t="n">
        <f aca="false">(AC4105-AB4105+1)*SUM(P4105:Q4105)</f>
        <v>150000</v>
      </c>
    </row>
    <row r="4106" customFormat="false" ht="12.75" hidden="false" customHeight="false" outlineLevel="0" collapsed="false">
      <c r="A4106" s="191" t="str">
        <f aca="false">B4106&amp;" "&amp;C4106&amp;" "&amp;D4106</f>
        <v>US Crude Physical</v>
      </c>
      <c r="B4106" s="191" t="str">
        <f aca="false">IF((LEFT(N4106,2)="US"),"US","")</f>
        <v>US</v>
      </c>
      <c r="C4106" s="191" t="str">
        <f aca="false">M4106</f>
        <v>Crude</v>
      </c>
      <c r="D4106" s="191" t="str">
        <f aca="false">IF(ISNUMBER(FIND("Phy",N4106))=TRUE(),"Physical","Financial")</f>
        <v>Physical</v>
      </c>
      <c r="E4106" s="191" t="n">
        <f aca="false">IF(VLOOKUP(S4106,'DD-Lookup'!$J$6:$L$50,3,FALSE())="Monthly",(YEAR(AC4106)-YEAR(AB4106))*12+MONTH(AC4106)-MONTH(AB4106)+1,(AC4106-AB4106+1))</f>
        <v>31</v>
      </c>
      <c r="F4106" s="220" t="n">
        <f aca="false">E4106*SUM(P4106:Q4106)</f>
        <v>93000</v>
      </c>
      <c r="G4106" s="196" t="n">
        <v>1249264</v>
      </c>
      <c r="H4106" s="197" t="n">
        <v>37026.4718518519</v>
      </c>
      <c r="I4106" s="0" t="s">
        <v>1606</v>
      </c>
      <c r="M4106" s="0" t="s">
        <v>60</v>
      </c>
      <c r="N4106" s="0" t="s">
        <v>2558</v>
      </c>
      <c r="O4106" s="0" t="s">
        <v>3492</v>
      </c>
      <c r="P4106" s="198" t="n">
        <v>3000</v>
      </c>
      <c r="S4106" s="0" t="s">
        <v>2560</v>
      </c>
      <c r="T4106" s="0" t="s">
        <v>772</v>
      </c>
      <c r="U4106" s="200" t="n">
        <v>0.11</v>
      </c>
      <c r="V4106" s="0" t="s">
        <v>2349</v>
      </c>
      <c r="W4106" s="0" t="s">
        <v>2492</v>
      </c>
      <c r="X4106" s="0" t="s">
        <v>2562</v>
      </c>
      <c r="Y4106" s="0" t="s">
        <v>893</v>
      </c>
      <c r="Z4106" s="0" t="s">
        <v>2563</v>
      </c>
      <c r="AA4106" s="0" t="s">
        <v>3709</v>
      </c>
      <c r="AB4106" s="197" t="n">
        <v>37073.875</v>
      </c>
      <c r="AC4106" s="197" t="n">
        <v>37103.875</v>
      </c>
    </row>
    <row r="4107" customFormat="false" ht="12.75" hidden="false" customHeight="false" outlineLevel="0" collapsed="false">
      <c r="A4107" s="191" t="str">
        <f aca="false">B4107&amp;" "&amp;C4107&amp;" "&amp;D4107</f>
        <v>US Natural Gas Physical</v>
      </c>
      <c r="B4107" s="191" t="str">
        <f aca="false">IF((LEFT(N4107,2)="US"),"US","")</f>
        <v>US</v>
      </c>
      <c r="C4107" s="191" t="str">
        <f aca="false">M4107</f>
        <v>Natural Gas</v>
      </c>
      <c r="D4107" s="191" t="str">
        <f aca="false">IF(ISNUMBER(FIND("Phy",N4107))=TRUE(),"Physical","Financial")</f>
        <v>Physical</v>
      </c>
      <c r="E4107" s="191" t="n">
        <f aca="false">IF(VLOOKUP(S4107,'DD-Lookup'!$J$6:$L$50,3,FALSE())="Monthly",(YEAR(AC4107)-YEAR(AB4107))*12+MONTH(AC4107)-MONTH(AB4107)+1,(AC4107-AB4107+1))</f>
        <v>1</v>
      </c>
      <c r="F4107" s="220" t="n">
        <f aca="false">E4107*SUM(P4107:Q4107)</f>
        <v>5000</v>
      </c>
      <c r="G4107" s="196" t="n">
        <v>1249265</v>
      </c>
      <c r="H4107" s="197" t="n">
        <v>37026.4719675926</v>
      </c>
      <c r="I4107" s="0" t="s">
        <v>625</v>
      </c>
      <c r="M4107" s="0" t="s">
        <v>927</v>
      </c>
      <c r="N4107" s="0" t="s">
        <v>1371</v>
      </c>
      <c r="O4107" s="0" t="s">
        <v>3710</v>
      </c>
      <c r="P4107" s="198" t="n">
        <v>5000</v>
      </c>
      <c r="S4107" s="0" t="s">
        <v>1343</v>
      </c>
      <c r="T4107" s="0" t="s">
        <v>772</v>
      </c>
      <c r="U4107" s="200" t="n">
        <v>4.765</v>
      </c>
      <c r="V4107" s="0" t="s">
        <v>1613</v>
      </c>
      <c r="W4107" s="0" t="s">
        <v>1614</v>
      </c>
      <c r="X4107" s="0" t="s">
        <v>1615</v>
      </c>
      <c r="Y4107" s="0" t="s">
        <v>1376</v>
      </c>
      <c r="Z4107" s="0" t="s">
        <v>573</v>
      </c>
      <c r="AA4107" s="0" t="n">
        <v>790831</v>
      </c>
      <c r="AB4107" s="197" t="n">
        <v>37028.875</v>
      </c>
      <c r="AC4107" s="197" t="n">
        <v>37028.875</v>
      </c>
    </row>
    <row r="4108" customFormat="false" ht="12.75" hidden="false" customHeight="false" outlineLevel="0" collapsed="false">
      <c r="A4108" s="191" t="str">
        <f aca="false">B4108&amp;" "&amp;C4108&amp;" "&amp;D4108</f>
        <v>US Natural Gas Financial</v>
      </c>
      <c r="B4108" s="191" t="str">
        <f aca="false">IF((LEFT(N4108,2)="US"),"US","")</f>
        <v>US</v>
      </c>
      <c r="C4108" s="191" t="str">
        <f aca="false">M4108</f>
        <v>Natural Gas</v>
      </c>
      <c r="D4108" s="191" t="str">
        <f aca="false">IF(ISNUMBER(FIND("Phy",N4108))=TRUE(),"Physical","Financial")</f>
        <v>Financial</v>
      </c>
      <c r="E4108" s="191" t="n">
        <f aca="false">IF(VLOOKUP(S4108,'DD-Lookup'!$J$6:$L$50,3,FALSE())="Monthly",(YEAR(AC4108)-YEAR(AB4108))*12+MONTH(AC4108)-MONTH(AB4108)+1,(AC4108-AB4108+1))</f>
        <v>30</v>
      </c>
      <c r="F4108" s="220" t="n">
        <f aca="false">E4108*SUM(P4108:Q4108)</f>
        <v>150000</v>
      </c>
      <c r="G4108" s="196" t="n">
        <v>1249266</v>
      </c>
      <c r="H4108" s="197" t="n">
        <v>37026.4720138889</v>
      </c>
      <c r="I4108" s="0" t="s">
        <v>2403</v>
      </c>
      <c r="M4108" s="0" t="s">
        <v>927</v>
      </c>
      <c r="N4108" s="0" t="s">
        <v>1341</v>
      </c>
      <c r="O4108" s="0" t="s">
        <v>1342</v>
      </c>
      <c r="Q4108" s="198" t="n">
        <v>5000</v>
      </c>
      <c r="S4108" s="0" t="s">
        <v>1343</v>
      </c>
      <c r="T4108" s="0" t="s">
        <v>772</v>
      </c>
      <c r="U4108" s="200" t="n">
        <v>4.585</v>
      </c>
      <c r="V4108" s="0" t="s">
        <v>2404</v>
      </c>
      <c r="W4108" s="0" t="s">
        <v>1345</v>
      </c>
      <c r="X4108" s="0" t="s">
        <v>1346</v>
      </c>
      <c r="Y4108" s="0" t="s">
        <v>893</v>
      </c>
      <c r="Z4108" s="0" t="s">
        <v>573</v>
      </c>
      <c r="AA4108" s="0" t="s">
        <v>3711</v>
      </c>
      <c r="AB4108" s="197" t="n">
        <v>37043.875</v>
      </c>
      <c r="AC4108" s="197" t="n">
        <v>37072.875</v>
      </c>
      <c r="AD4108" s="0" t="n">
        <f aca="false">(AC4108-AB4108+1)*SUM(P4108:Q4108)</f>
        <v>150000</v>
      </c>
    </row>
    <row r="4109" customFormat="false" ht="12.75" hidden="false" customHeight="false" outlineLevel="0" collapsed="false">
      <c r="A4109" s="191" t="str">
        <f aca="false">B4109&amp;" "&amp;C4109&amp;" "&amp;D4109</f>
        <v>US Crude Financial</v>
      </c>
      <c r="B4109" s="191" t="str">
        <f aca="false">IF((LEFT(N4109,2)="US"),"US","")</f>
        <v>US</v>
      </c>
      <c r="C4109" s="191" t="str">
        <f aca="false">M4109</f>
        <v>Crude</v>
      </c>
      <c r="D4109" s="191" t="str">
        <f aca="false">IF(ISNUMBER(FIND("Phy",N4109))=TRUE(),"Physical","Financial")</f>
        <v>Financial</v>
      </c>
      <c r="E4109" s="191" t="n">
        <f aca="false">IF(VLOOKUP(S4109,'DD-Lookup'!$J$6:$L$50,3,FALSE())="Monthly",(YEAR(AC4109)-YEAR(AB4109))*12+MONTH(AC4109)-MONTH(AB4109)+1,(AC4109-AB4109+1))</f>
        <v>1</v>
      </c>
      <c r="F4109" s="220" t="n">
        <f aca="false">E4109*SUM(P4109:Q4109)</f>
        <v>50000</v>
      </c>
      <c r="G4109" s="196" t="n">
        <v>1249267</v>
      </c>
      <c r="H4109" s="197" t="n">
        <v>37026.4721759259</v>
      </c>
      <c r="I4109" s="0" t="s">
        <v>1340</v>
      </c>
      <c r="M4109" s="0" t="s">
        <v>60</v>
      </c>
      <c r="N4109" s="0" t="s">
        <v>1138</v>
      </c>
      <c r="O4109" s="0" t="s">
        <v>1139</v>
      </c>
      <c r="Q4109" s="198" t="n">
        <v>50000</v>
      </c>
      <c r="S4109" s="0" t="s">
        <v>1140</v>
      </c>
      <c r="T4109" s="0" t="s">
        <v>772</v>
      </c>
      <c r="U4109" s="200" t="n">
        <v>28.8</v>
      </c>
      <c r="V4109" s="0" t="s">
        <v>2666</v>
      </c>
      <c r="W4109" s="0" t="s">
        <v>1142</v>
      </c>
      <c r="X4109" s="0" t="s">
        <v>1143</v>
      </c>
      <c r="Y4109" s="0" t="s">
        <v>893</v>
      </c>
      <c r="Z4109" s="0" t="s">
        <v>573</v>
      </c>
      <c r="AA4109" s="0" t="s">
        <v>3712</v>
      </c>
      <c r="AB4109" s="197" t="n">
        <v>37043</v>
      </c>
      <c r="AC4109" s="197" t="n">
        <v>37072</v>
      </c>
    </row>
    <row r="4110" customFormat="false" ht="12.75" hidden="false" customHeight="false" outlineLevel="0" collapsed="false">
      <c r="A4110" s="191" t="str">
        <f aca="false">B4110&amp;" "&amp;C4110&amp;" "&amp;D4110</f>
        <v>US Natural Gas Financial</v>
      </c>
      <c r="B4110" s="191" t="str">
        <f aca="false">IF((LEFT(N4110,2)="US"),"US","")</f>
        <v>US</v>
      </c>
      <c r="C4110" s="191" t="str">
        <f aca="false">M4110</f>
        <v>Natural Gas</v>
      </c>
      <c r="D4110" s="191" t="str">
        <f aca="false">IF(ISNUMBER(FIND("Phy",N4110))=TRUE(),"Physical","Financial")</f>
        <v>Financial</v>
      </c>
      <c r="E4110" s="191" t="n">
        <f aca="false">IF(VLOOKUP(S4110,'DD-Lookup'!$J$6:$L$50,3,FALSE())="Monthly",(YEAR(AC4110)-YEAR(AB4110))*12+MONTH(AC4110)-MONTH(AB4110)+1,(AC4110-AB4110+1))</f>
        <v>30</v>
      </c>
      <c r="F4110" s="220" t="n">
        <f aca="false">E4110*SUM(P4110:Q4110)</f>
        <v>1500</v>
      </c>
      <c r="G4110" s="196" t="n">
        <v>1249268</v>
      </c>
      <c r="H4110" s="197" t="n">
        <v>37026.4722106482</v>
      </c>
      <c r="I4110" s="0" t="s">
        <v>2021</v>
      </c>
      <c r="M4110" s="0" t="s">
        <v>927</v>
      </c>
      <c r="N4110" s="0" t="s">
        <v>2331</v>
      </c>
      <c r="O4110" s="0" t="s">
        <v>3713</v>
      </c>
      <c r="Q4110" s="198" t="n">
        <v>50</v>
      </c>
      <c r="S4110" s="0" t="s">
        <v>2060</v>
      </c>
      <c r="T4110" s="0" t="s">
        <v>772</v>
      </c>
      <c r="U4110" s="200" t="n">
        <v>0.125</v>
      </c>
      <c r="V4110" s="0" t="s">
        <v>3714</v>
      </c>
      <c r="W4110" s="0" t="s">
        <v>2061</v>
      </c>
      <c r="X4110" s="0" t="s">
        <v>2062</v>
      </c>
      <c r="Y4110" s="0" t="s">
        <v>893</v>
      </c>
      <c r="Z4110" s="0" t="s">
        <v>573</v>
      </c>
      <c r="AA4110" s="0" t="s">
        <v>3715</v>
      </c>
      <c r="AB4110" s="197" t="n">
        <v>37043</v>
      </c>
      <c r="AC4110" s="197" t="n">
        <v>37072</v>
      </c>
      <c r="AD4110" s="0" t="n">
        <f aca="false">(AC4110-AB4110+1)*SUM(P4110:Q4110)</f>
        <v>1500</v>
      </c>
    </row>
    <row r="4111" customFormat="false" ht="12.75" hidden="false" customHeight="false" outlineLevel="0" collapsed="false">
      <c r="A4111" s="191" t="str">
        <f aca="false">B4111&amp;" "&amp;C4111&amp;" "&amp;D4111</f>
        <v>US Natural Gas Financial</v>
      </c>
      <c r="B4111" s="191" t="str">
        <f aca="false">IF((LEFT(N4111,2)="US"),"US","")</f>
        <v>US</v>
      </c>
      <c r="C4111" s="191" t="str">
        <f aca="false">M4111</f>
        <v>Natural Gas</v>
      </c>
      <c r="D4111" s="191" t="str">
        <f aca="false">IF(ISNUMBER(FIND("Phy",N4111))=TRUE(),"Physical","Financial")</f>
        <v>Financial</v>
      </c>
      <c r="E4111" s="191" t="n">
        <f aca="false">IF(VLOOKUP(S4111,'DD-Lookup'!$J$6:$L$50,3,FALSE())="Monthly",(YEAR(AC4111)-YEAR(AB4111))*12+MONTH(AC4111)-MONTH(AB4111)+1,(AC4111-AB4111+1))</f>
        <v>15</v>
      </c>
      <c r="F4111" s="220" t="n">
        <f aca="false">E4111*SUM(P4111:Q4111)</f>
        <v>75000</v>
      </c>
      <c r="G4111" s="196" t="n">
        <v>1249270</v>
      </c>
      <c r="H4111" s="197" t="n">
        <v>37026.4722222222</v>
      </c>
      <c r="I4111" s="0" t="s">
        <v>1357</v>
      </c>
      <c r="M4111" s="0" t="s">
        <v>927</v>
      </c>
      <c r="N4111" s="0" t="s">
        <v>1341</v>
      </c>
      <c r="O4111" s="0" t="s">
        <v>3569</v>
      </c>
      <c r="P4111" s="198" t="n">
        <v>5000</v>
      </c>
      <c r="S4111" s="0" t="s">
        <v>1343</v>
      </c>
      <c r="T4111" s="0" t="s">
        <v>772</v>
      </c>
      <c r="U4111" s="200" t="n">
        <v>4.51</v>
      </c>
      <c r="V4111" s="0" t="s">
        <v>1358</v>
      </c>
      <c r="W4111" s="0" t="s">
        <v>1520</v>
      </c>
      <c r="X4111" s="0" t="s">
        <v>1521</v>
      </c>
      <c r="Y4111" s="0" t="s">
        <v>893</v>
      </c>
      <c r="Z4111" s="0" t="s">
        <v>573</v>
      </c>
      <c r="AA4111" s="0" t="s">
        <v>3716</v>
      </c>
      <c r="AB4111" s="197" t="n">
        <v>37028.875</v>
      </c>
      <c r="AC4111" s="197" t="n">
        <v>37042.875</v>
      </c>
      <c r="AD4111" s="0" t="n">
        <f aca="false">(AC4111-AB4111+1)*SUM(P4111:Q4111)</f>
        <v>75000</v>
      </c>
    </row>
    <row r="4112" customFormat="false" ht="12.75" hidden="false" customHeight="false" outlineLevel="0" collapsed="false">
      <c r="A4112" s="191" t="str">
        <f aca="false">B4112&amp;" "&amp;C4112&amp;" "&amp;D4112</f>
        <v> Metals Financial</v>
      </c>
      <c r="B4112" s="191" t="str">
        <f aca="false">IF((LEFT(N4112,2)="US"),"US","")</f>
        <v/>
      </c>
      <c r="C4112" s="191" t="str">
        <f aca="false">M4112</f>
        <v>Metals</v>
      </c>
      <c r="D4112" s="191" t="str">
        <f aca="false">IF(ISNUMBER(FIND("Phy",N4112))=TRUE(),"Physical","Financial")</f>
        <v>Financial</v>
      </c>
      <c r="E4112" s="191" t="n">
        <f aca="false">IF(VLOOKUP(S4112,'DD-Lookup'!$J$6:$L$50,3,FALSE())="Monthly",(YEAR(AC4112)-YEAR(AB4112))*12+MONTH(AC4112)-MONTH(AB4112)+1,(AC4112-AB4112+1))</f>
        <v>1</v>
      </c>
      <c r="F4112" s="220" t="n">
        <f aca="false">E4112*SUM(P4112:Q4112)</f>
        <v>10</v>
      </c>
      <c r="G4112" s="196" t="n">
        <v>1249271</v>
      </c>
      <c r="H4112" s="197" t="n">
        <v>37026.4722569444</v>
      </c>
      <c r="I4112" s="0" t="s">
        <v>1043</v>
      </c>
      <c r="M4112" s="0" t="s">
        <v>768</v>
      </c>
      <c r="N4112" s="0" t="s">
        <v>870</v>
      </c>
      <c r="O4112" s="0" t="s">
        <v>871</v>
      </c>
      <c r="Q4112" s="198" t="n">
        <v>10</v>
      </c>
      <c r="S4112" s="0" t="s">
        <v>771</v>
      </c>
      <c r="T4112" s="0" t="s">
        <v>772</v>
      </c>
      <c r="U4112" s="200" t="n">
        <v>1508</v>
      </c>
      <c r="V4112" s="0" t="s">
        <v>3717</v>
      </c>
      <c r="W4112" s="0" t="s">
        <v>820</v>
      </c>
      <c r="X4112" s="0" t="s">
        <v>775</v>
      </c>
      <c r="Y4112" s="0" t="s">
        <v>776</v>
      </c>
      <c r="Z4112" s="0" t="s">
        <v>777</v>
      </c>
      <c r="AA4112" s="0" t="n">
        <v>2130915</v>
      </c>
    </row>
    <row r="4113" customFormat="false" ht="12.75" hidden="false" customHeight="false" outlineLevel="0" collapsed="false">
      <c r="A4113" s="191" t="str">
        <f aca="false">B4113&amp;" "&amp;C4113&amp;" "&amp;D4113</f>
        <v>US Natural Gas Financial</v>
      </c>
      <c r="B4113" s="191" t="str">
        <f aca="false">IF((LEFT(N4113,2)="US"),"US","")</f>
        <v>US</v>
      </c>
      <c r="C4113" s="191" t="str">
        <f aca="false">M4113</f>
        <v>Natural Gas</v>
      </c>
      <c r="D4113" s="191" t="str">
        <f aca="false">IF(ISNUMBER(FIND("Phy",N4113))=TRUE(),"Physical","Financial")</f>
        <v>Financial</v>
      </c>
      <c r="E4113" s="191" t="n">
        <f aca="false">IF(VLOOKUP(S4113,'DD-Lookup'!$J$6:$L$50,3,FALSE())="Monthly",(YEAR(AC4113)-YEAR(AB4113))*12+MONTH(AC4113)-MONTH(AB4113)+1,(AC4113-AB4113+1))</f>
        <v>15</v>
      </c>
      <c r="F4113" s="220" t="n">
        <f aca="false">E4113*SUM(P4113:Q4113)</f>
        <v>75000</v>
      </c>
      <c r="G4113" s="196" t="n">
        <v>1249272</v>
      </c>
      <c r="H4113" s="197" t="n">
        <v>37026.4722916667</v>
      </c>
      <c r="I4113" s="0" t="s">
        <v>1482</v>
      </c>
      <c r="M4113" s="0" t="s">
        <v>927</v>
      </c>
      <c r="N4113" s="0" t="s">
        <v>1341</v>
      </c>
      <c r="O4113" s="0" t="s">
        <v>3569</v>
      </c>
      <c r="P4113" s="198" t="n">
        <v>5000</v>
      </c>
      <c r="S4113" s="0" t="s">
        <v>1343</v>
      </c>
      <c r="T4113" s="0" t="s">
        <v>772</v>
      </c>
      <c r="U4113" s="200" t="n">
        <v>4.51</v>
      </c>
      <c r="V4113" s="0" t="s">
        <v>2736</v>
      </c>
      <c r="W4113" s="0" t="s">
        <v>1520</v>
      </c>
      <c r="X4113" s="0" t="s">
        <v>1521</v>
      </c>
      <c r="Y4113" s="0" t="s">
        <v>893</v>
      </c>
      <c r="Z4113" s="0" t="s">
        <v>573</v>
      </c>
      <c r="AA4113" s="0" t="s">
        <v>3718</v>
      </c>
      <c r="AB4113" s="197" t="n">
        <v>37028.875</v>
      </c>
      <c r="AC4113" s="197" t="n">
        <v>37042.875</v>
      </c>
      <c r="AD4113" s="0" t="n">
        <f aca="false">(AC4113-AB4113+1)*SUM(P4113:Q4113)</f>
        <v>75000</v>
      </c>
    </row>
    <row r="4114" customFormat="false" ht="12.75" hidden="false" customHeight="false" outlineLevel="0" collapsed="false">
      <c r="A4114" s="191" t="str">
        <f aca="false">B4114&amp;" "&amp;C4114&amp;" "&amp;D4114</f>
        <v>US Natural Gas Financial</v>
      </c>
      <c r="B4114" s="191" t="str">
        <f aca="false">IF((LEFT(N4114,2)="US"),"US","")</f>
        <v>US</v>
      </c>
      <c r="C4114" s="191" t="str">
        <f aca="false">M4114</f>
        <v>Natural Gas</v>
      </c>
      <c r="D4114" s="191" t="str">
        <f aca="false">IF(ISNUMBER(FIND("Phy",N4114))=TRUE(),"Physical","Financial")</f>
        <v>Financial</v>
      </c>
      <c r="E4114" s="191" t="n">
        <f aca="false">IF(VLOOKUP(S4114,'DD-Lookup'!$J$6:$L$50,3,FALSE())="Monthly",(YEAR(AC4114)-YEAR(AB4114))*12+MONTH(AC4114)-MONTH(AB4114)+1,(AC4114-AB4114+1))</f>
        <v>30</v>
      </c>
      <c r="F4114" s="220" t="n">
        <f aca="false">E4114*SUM(P4114:Q4114)</f>
        <v>300000</v>
      </c>
      <c r="G4114" s="196" t="n">
        <v>1249274</v>
      </c>
      <c r="H4114" s="197" t="n">
        <v>37026.4724305556</v>
      </c>
      <c r="I4114" s="0" t="s">
        <v>1257</v>
      </c>
      <c r="M4114" s="0" t="s">
        <v>927</v>
      </c>
      <c r="N4114" s="0" t="s">
        <v>1341</v>
      </c>
      <c r="O4114" s="0" t="s">
        <v>1342</v>
      </c>
      <c r="P4114" s="198" t="n">
        <v>10000</v>
      </c>
      <c r="S4114" s="0" t="s">
        <v>1343</v>
      </c>
      <c r="T4114" s="0" t="s">
        <v>772</v>
      </c>
      <c r="U4114" s="200" t="n">
        <v>4.575</v>
      </c>
      <c r="V4114" s="0" t="s">
        <v>2642</v>
      </c>
      <c r="W4114" s="0" t="s">
        <v>1345</v>
      </c>
      <c r="X4114" s="0" t="s">
        <v>1346</v>
      </c>
      <c r="Y4114" s="0" t="s">
        <v>893</v>
      </c>
      <c r="Z4114" s="0" t="s">
        <v>573</v>
      </c>
      <c r="AA4114" s="0" t="s">
        <v>3719</v>
      </c>
      <c r="AB4114" s="197" t="n">
        <v>37043.875</v>
      </c>
      <c r="AC4114" s="197" t="n">
        <v>37072.875</v>
      </c>
      <c r="AD4114" s="0" t="n">
        <f aca="false">(AC4114-AB4114+1)*SUM(P4114:Q4114)</f>
        <v>300000</v>
      </c>
    </row>
    <row r="4115" customFormat="false" ht="12.75" hidden="false" customHeight="false" outlineLevel="0" collapsed="false">
      <c r="A4115" s="191" t="str">
        <f aca="false">B4115&amp;" "&amp;C4115&amp;" "&amp;D4115</f>
        <v>US Natural Gas Financial</v>
      </c>
      <c r="B4115" s="191" t="str">
        <f aca="false">IF((LEFT(N4115,2)="US"),"US","")</f>
        <v>US</v>
      </c>
      <c r="C4115" s="191" t="str">
        <f aca="false">M4115</f>
        <v>Natural Gas</v>
      </c>
      <c r="D4115" s="191" t="str">
        <f aca="false">IF(ISNUMBER(FIND("Phy",N4115))=TRUE(),"Physical","Financial")</f>
        <v>Financial</v>
      </c>
      <c r="E4115" s="191" t="n">
        <f aca="false">IF(VLOOKUP(S4115,'DD-Lookup'!$J$6:$L$50,3,FALSE())="Monthly",(YEAR(AC4115)-YEAR(AB4115))*12+MONTH(AC4115)-MONTH(AB4115)+1,(AC4115-AB4115+1))</f>
        <v>30</v>
      </c>
      <c r="F4115" s="220" t="n">
        <f aca="false">E4115*SUM(P4115:Q4115)</f>
        <v>150000</v>
      </c>
      <c r="G4115" s="196" t="n">
        <v>1249276</v>
      </c>
      <c r="H4115" s="197" t="n">
        <v>37026.4728009259</v>
      </c>
      <c r="I4115" s="0" t="s">
        <v>2477</v>
      </c>
      <c r="M4115" s="0" t="s">
        <v>927</v>
      </c>
      <c r="N4115" s="0" t="s">
        <v>1341</v>
      </c>
      <c r="O4115" s="0" t="s">
        <v>1342</v>
      </c>
      <c r="Q4115" s="198" t="n">
        <v>5000</v>
      </c>
      <c r="S4115" s="0" t="s">
        <v>1343</v>
      </c>
      <c r="T4115" s="0" t="s">
        <v>772</v>
      </c>
      <c r="U4115" s="200" t="n">
        <v>4.58</v>
      </c>
      <c r="V4115" s="0" t="s">
        <v>2478</v>
      </c>
      <c r="W4115" s="0" t="s">
        <v>1345</v>
      </c>
      <c r="X4115" s="0" t="s">
        <v>1346</v>
      </c>
      <c r="Y4115" s="0" t="s">
        <v>893</v>
      </c>
      <c r="Z4115" s="0" t="s">
        <v>573</v>
      </c>
      <c r="AA4115" s="0" t="s">
        <v>3720</v>
      </c>
      <c r="AB4115" s="197" t="n">
        <v>37043.875</v>
      </c>
      <c r="AC4115" s="197" t="n">
        <v>37072.875</v>
      </c>
      <c r="AD4115" s="0" t="n">
        <f aca="false">(AC4115-AB4115+1)*SUM(P4115:Q4115)</f>
        <v>150000</v>
      </c>
    </row>
    <row r="4116" customFormat="false" ht="12.75" hidden="false" customHeight="false" outlineLevel="0" collapsed="false">
      <c r="A4116" s="191" t="str">
        <f aca="false">B4116&amp;" "&amp;C4116&amp;" "&amp;D4116</f>
        <v>US Crude Financial</v>
      </c>
      <c r="B4116" s="191" t="str">
        <f aca="false">IF((LEFT(N4116,2)="US"),"US","")</f>
        <v>US</v>
      </c>
      <c r="C4116" s="191" t="str">
        <f aca="false">M4116</f>
        <v>Crude</v>
      </c>
      <c r="D4116" s="191" t="str">
        <f aca="false">IF(ISNUMBER(FIND("Phy",N4116))=TRUE(),"Physical","Financial")</f>
        <v>Financial</v>
      </c>
      <c r="E4116" s="191" t="n">
        <f aca="false">IF(VLOOKUP(S4116,'DD-Lookup'!$J$6:$L$50,3,FALSE())="Monthly",(YEAR(AC4116)-YEAR(AB4116))*12+MONTH(AC4116)-MONTH(AB4116)+1,(AC4116-AB4116+1))</f>
        <v>1</v>
      </c>
      <c r="F4116" s="220" t="n">
        <f aca="false">E4116*SUM(P4116:Q4116)</f>
        <v>25000</v>
      </c>
      <c r="G4116" s="196" t="n">
        <v>1249277</v>
      </c>
      <c r="H4116" s="197" t="n">
        <v>37026.4728935185</v>
      </c>
      <c r="I4116" s="0" t="s">
        <v>1340</v>
      </c>
      <c r="M4116" s="0" t="s">
        <v>60</v>
      </c>
      <c r="N4116" s="0" t="s">
        <v>2490</v>
      </c>
      <c r="O4116" s="0" t="s">
        <v>2491</v>
      </c>
      <c r="P4116" s="198" t="n">
        <v>25000</v>
      </c>
      <c r="S4116" s="0" t="s">
        <v>889</v>
      </c>
      <c r="T4116" s="0" t="s">
        <v>772</v>
      </c>
      <c r="U4116" s="200" t="n">
        <v>-0.02</v>
      </c>
      <c r="V4116" s="0" t="s">
        <v>2666</v>
      </c>
      <c r="W4116" s="0" t="s">
        <v>2492</v>
      </c>
      <c r="X4116" s="0" t="s">
        <v>2493</v>
      </c>
      <c r="Y4116" s="0" t="s">
        <v>893</v>
      </c>
      <c r="Z4116" s="0" t="s">
        <v>573</v>
      </c>
      <c r="AA4116" s="0" t="s">
        <v>3721</v>
      </c>
      <c r="AB4116" s="197" t="n">
        <v>37073</v>
      </c>
      <c r="AC4116" s="197" t="n">
        <v>37103</v>
      </c>
    </row>
    <row r="4117" customFormat="false" ht="12.75" hidden="false" customHeight="false" outlineLevel="0" collapsed="false">
      <c r="A4117" s="191" t="str">
        <f aca="false">B4117&amp;" "&amp;C4117&amp;" "&amp;D4117</f>
        <v>US Natural Gas Physical</v>
      </c>
      <c r="B4117" s="191" t="str">
        <f aca="false">IF((LEFT(N4117,2)="US"),"US","")</f>
        <v>US</v>
      </c>
      <c r="C4117" s="191" t="str">
        <f aca="false">M4117</f>
        <v>Natural Gas</v>
      </c>
      <c r="D4117" s="191" t="str">
        <f aca="false">IF(ISNUMBER(FIND("Phy",N4117))=TRUE(),"Physical","Financial")</f>
        <v>Physical</v>
      </c>
      <c r="E4117" s="191" t="n">
        <f aca="false">IF(VLOOKUP(S4117,'DD-Lookup'!$J$6:$L$50,3,FALSE())="Monthly",(YEAR(AC4117)-YEAR(AB4117))*12+MONTH(AC4117)-MONTH(AB4117)+1,(AC4117-AB4117+1))</f>
        <v>214</v>
      </c>
      <c r="F4117" s="220" t="n">
        <f aca="false">E4117*SUM(P4117:Q4117)</f>
        <v>2140000</v>
      </c>
      <c r="G4117" s="196" t="n">
        <v>1249279</v>
      </c>
      <c r="H4117" s="197" t="n">
        <v>37026.4730787037</v>
      </c>
      <c r="I4117" s="0" t="s">
        <v>2751</v>
      </c>
      <c r="M4117" s="0" t="s">
        <v>927</v>
      </c>
      <c r="N4117" s="0" t="s">
        <v>3722</v>
      </c>
      <c r="O4117" s="0" t="s">
        <v>3723</v>
      </c>
      <c r="Q4117" s="198" t="n">
        <v>10000</v>
      </c>
      <c r="S4117" s="0" t="s">
        <v>1343</v>
      </c>
      <c r="T4117" s="0" t="s">
        <v>772</v>
      </c>
      <c r="U4117" s="200" t="n">
        <v>0.165</v>
      </c>
      <c r="V4117" s="0" t="s">
        <v>3413</v>
      </c>
      <c r="W4117" s="0" t="s">
        <v>1700</v>
      </c>
      <c r="X4117" s="0" t="s">
        <v>1505</v>
      </c>
      <c r="Y4117" s="0" t="s">
        <v>1376</v>
      </c>
      <c r="Z4117" s="0" t="s">
        <v>573</v>
      </c>
      <c r="AA4117" s="0" t="s">
        <v>3724</v>
      </c>
      <c r="AB4117" s="197" t="n">
        <v>37347</v>
      </c>
      <c r="AC4117" s="197" t="n">
        <v>37560</v>
      </c>
    </row>
    <row r="4118" customFormat="false" ht="12.75" hidden="false" customHeight="false" outlineLevel="0" collapsed="false">
      <c r="A4118" s="191" t="str">
        <f aca="false">B4118&amp;" "&amp;C4118&amp;" "&amp;D4118</f>
        <v>US Natural Gas Financial</v>
      </c>
      <c r="B4118" s="191" t="str">
        <f aca="false">IF((LEFT(N4118,2)="US"),"US","")</f>
        <v>US</v>
      </c>
      <c r="C4118" s="191" t="str">
        <f aca="false">M4118</f>
        <v>Natural Gas</v>
      </c>
      <c r="D4118" s="191" t="str">
        <f aca="false">IF(ISNUMBER(FIND("Phy",N4118))=TRUE(),"Physical","Financial")</f>
        <v>Financial</v>
      </c>
      <c r="E4118" s="191" t="n">
        <f aca="false">IF(VLOOKUP(S4118,'DD-Lookup'!$J$6:$L$50,3,FALSE())="Monthly",(YEAR(AC4118)-YEAR(AB4118))*12+MONTH(AC4118)-MONTH(AB4118)+1,(AC4118-AB4118+1))</f>
        <v>15</v>
      </c>
      <c r="F4118" s="220" t="n">
        <f aca="false">E4118*SUM(P4118:Q4118)</f>
        <v>225000</v>
      </c>
      <c r="G4118" s="196" t="n">
        <v>1249281</v>
      </c>
      <c r="H4118" s="197" t="n">
        <v>37026.4733796296</v>
      </c>
      <c r="I4118" s="0" t="s">
        <v>2040</v>
      </c>
      <c r="M4118" s="0" t="s">
        <v>927</v>
      </c>
      <c r="N4118" s="0" t="s">
        <v>1341</v>
      </c>
      <c r="O4118" s="0" t="s">
        <v>3569</v>
      </c>
      <c r="Q4118" s="198" t="n">
        <v>15000</v>
      </c>
      <c r="S4118" s="0" t="s">
        <v>1343</v>
      </c>
      <c r="T4118" s="0" t="s">
        <v>772</v>
      </c>
      <c r="U4118" s="200" t="n">
        <v>4.51</v>
      </c>
      <c r="V4118" s="0" t="s">
        <v>2704</v>
      </c>
      <c r="W4118" s="0" t="s">
        <v>1520</v>
      </c>
      <c r="X4118" s="0" t="s">
        <v>1521</v>
      </c>
      <c r="Y4118" s="0" t="s">
        <v>893</v>
      </c>
      <c r="Z4118" s="0" t="s">
        <v>573</v>
      </c>
      <c r="AA4118" s="0" t="s">
        <v>3725</v>
      </c>
      <c r="AB4118" s="197" t="n">
        <v>37028.875</v>
      </c>
      <c r="AC4118" s="197" t="n">
        <v>37042.875</v>
      </c>
      <c r="AD4118" s="0" t="n">
        <f aca="false">(AC4118-AB4118+1)*SUM(P4118:Q4118)</f>
        <v>225000</v>
      </c>
    </row>
    <row r="4119" customFormat="false" ht="12.75" hidden="false" customHeight="false" outlineLevel="0" collapsed="false">
      <c r="A4119" s="191" t="str">
        <f aca="false">B4119&amp;" "&amp;C4119&amp;" "&amp;D4119</f>
        <v>US Natural Gas Financial</v>
      </c>
      <c r="B4119" s="191" t="str">
        <f aca="false">IF((LEFT(N4119,2)="US"),"US","")</f>
        <v>US</v>
      </c>
      <c r="C4119" s="191" t="str">
        <f aca="false">M4119</f>
        <v>Natural Gas</v>
      </c>
      <c r="D4119" s="191" t="str">
        <f aca="false">IF(ISNUMBER(FIND("Phy",N4119))=TRUE(),"Physical","Financial")</f>
        <v>Financial</v>
      </c>
      <c r="E4119" s="191" t="n">
        <f aca="false">IF(VLOOKUP(S4119,'DD-Lookup'!$J$6:$L$50,3,FALSE())="Monthly",(YEAR(AC4119)-YEAR(AB4119))*12+MONTH(AC4119)-MONTH(AB4119)+1,(AC4119-AB4119+1))</f>
        <v>30</v>
      </c>
      <c r="F4119" s="220" t="n">
        <f aca="false">E4119*SUM(P4119:Q4119)</f>
        <v>450000</v>
      </c>
      <c r="G4119" s="196" t="n">
        <v>1249283</v>
      </c>
      <c r="H4119" s="197" t="n">
        <v>37026.4739467593</v>
      </c>
      <c r="I4119" s="0" t="s">
        <v>1340</v>
      </c>
      <c r="M4119" s="0" t="s">
        <v>927</v>
      </c>
      <c r="N4119" s="0" t="s">
        <v>1341</v>
      </c>
      <c r="O4119" s="0" t="s">
        <v>1342</v>
      </c>
      <c r="Q4119" s="198" t="n">
        <v>15000</v>
      </c>
      <c r="S4119" s="0" t="s">
        <v>1343</v>
      </c>
      <c r="T4119" s="0" t="s">
        <v>772</v>
      </c>
      <c r="U4119" s="200" t="n">
        <v>4.585</v>
      </c>
      <c r="V4119" s="0" t="s">
        <v>2316</v>
      </c>
      <c r="W4119" s="0" t="s">
        <v>1345</v>
      </c>
      <c r="X4119" s="0" t="s">
        <v>1346</v>
      </c>
      <c r="Y4119" s="0" t="s">
        <v>893</v>
      </c>
      <c r="Z4119" s="0" t="s">
        <v>573</v>
      </c>
      <c r="AA4119" s="0" t="s">
        <v>3726</v>
      </c>
      <c r="AB4119" s="197" t="n">
        <v>37043.875</v>
      </c>
      <c r="AC4119" s="197" t="n">
        <v>37072.875</v>
      </c>
      <c r="AD4119" s="0" t="n">
        <f aca="false">(AC4119-AB4119+1)*SUM(P4119:Q4119)</f>
        <v>450000</v>
      </c>
    </row>
    <row r="4120" customFormat="false" ht="12.75" hidden="false" customHeight="false" outlineLevel="0" collapsed="false">
      <c r="A4120" s="191" t="str">
        <f aca="false">B4120&amp;" "&amp;C4120&amp;" "&amp;D4120</f>
        <v>US Natural Gas Financial</v>
      </c>
      <c r="B4120" s="191" t="str">
        <f aca="false">IF((LEFT(N4120,2)="US"),"US","")</f>
        <v>US</v>
      </c>
      <c r="C4120" s="191" t="str">
        <f aca="false">M4120</f>
        <v>Natural Gas</v>
      </c>
      <c r="D4120" s="191" t="str">
        <f aca="false">IF(ISNUMBER(FIND("Phy",N4120))=TRUE(),"Physical","Financial")</f>
        <v>Financial</v>
      </c>
      <c r="E4120" s="191" t="n">
        <f aca="false">IF(VLOOKUP(S4120,'DD-Lookup'!$J$6:$L$50,3,FALSE())="Monthly",(YEAR(AC4120)-YEAR(AB4120))*12+MONTH(AC4120)-MONTH(AB4120)+1,(AC4120-AB4120+1))</f>
        <v>30</v>
      </c>
      <c r="F4120" s="220" t="n">
        <f aca="false">E4120*SUM(P4120:Q4120)</f>
        <v>150000</v>
      </c>
      <c r="G4120" s="196" t="n">
        <v>1249291</v>
      </c>
      <c r="H4120" s="197" t="n">
        <v>37026.474537037</v>
      </c>
      <c r="I4120" s="0" t="s">
        <v>2477</v>
      </c>
      <c r="M4120" s="0" t="s">
        <v>927</v>
      </c>
      <c r="N4120" s="0" t="s">
        <v>1341</v>
      </c>
      <c r="O4120" s="0" t="s">
        <v>1342</v>
      </c>
      <c r="Q4120" s="198" t="n">
        <v>5000</v>
      </c>
      <c r="S4120" s="0" t="s">
        <v>1343</v>
      </c>
      <c r="T4120" s="0" t="s">
        <v>772</v>
      </c>
      <c r="U4120" s="200" t="n">
        <v>4.59</v>
      </c>
      <c r="V4120" s="0" t="s">
        <v>2478</v>
      </c>
      <c r="W4120" s="0" t="s">
        <v>1345</v>
      </c>
      <c r="X4120" s="0" t="s">
        <v>1346</v>
      </c>
      <c r="Y4120" s="0" t="s">
        <v>893</v>
      </c>
      <c r="Z4120" s="0" t="s">
        <v>573</v>
      </c>
      <c r="AA4120" s="0" t="s">
        <v>3727</v>
      </c>
      <c r="AB4120" s="197" t="n">
        <v>37043.875</v>
      </c>
      <c r="AC4120" s="197" t="n">
        <v>37072.875</v>
      </c>
      <c r="AD4120" s="0" t="n">
        <f aca="false">(AC4120-AB4120+1)*SUM(P4120:Q4120)</f>
        <v>150000</v>
      </c>
    </row>
    <row r="4121" customFormat="false" ht="12.75" hidden="false" customHeight="false" outlineLevel="0" collapsed="false">
      <c r="A4121" s="191" t="str">
        <f aca="false">B4121&amp;" "&amp;C4121&amp;" "&amp;D4121</f>
        <v>US Natural Gas Financial</v>
      </c>
      <c r="B4121" s="191" t="str">
        <f aca="false">IF((LEFT(N4121,2)="US"),"US","")</f>
        <v>US</v>
      </c>
      <c r="C4121" s="191" t="str">
        <f aca="false">M4121</f>
        <v>Natural Gas</v>
      </c>
      <c r="D4121" s="191" t="str">
        <f aca="false">IF(ISNUMBER(FIND("Phy",N4121))=TRUE(),"Physical","Financial")</f>
        <v>Financial</v>
      </c>
      <c r="E4121" s="191" t="n">
        <f aca="false">IF(VLOOKUP(S4121,'DD-Lookup'!$J$6:$L$50,3,FALSE())="Monthly",(YEAR(AC4121)-YEAR(AB4121))*12+MONTH(AC4121)-MONTH(AB4121)+1,(AC4121-AB4121+1))</f>
        <v>30</v>
      </c>
      <c r="F4121" s="220" t="n">
        <f aca="false">E4121*SUM(P4121:Q4121)</f>
        <v>300000</v>
      </c>
      <c r="G4121" s="196" t="n">
        <v>1249292</v>
      </c>
      <c r="H4121" s="197" t="n">
        <v>37026.4745833333</v>
      </c>
      <c r="I4121" s="0" t="s">
        <v>633</v>
      </c>
      <c r="M4121" s="0" t="s">
        <v>927</v>
      </c>
      <c r="N4121" s="0" t="s">
        <v>1341</v>
      </c>
      <c r="O4121" s="0" t="s">
        <v>1342</v>
      </c>
      <c r="Q4121" s="198" t="n">
        <v>10000</v>
      </c>
      <c r="S4121" s="0" t="s">
        <v>1343</v>
      </c>
      <c r="T4121" s="0" t="s">
        <v>772</v>
      </c>
      <c r="U4121" s="200" t="n">
        <v>4.59</v>
      </c>
      <c r="V4121" s="0" t="s">
        <v>1350</v>
      </c>
      <c r="W4121" s="0" t="s">
        <v>1345</v>
      </c>
      <c r="X4121" s="0" t="s">
        <v>1346</v>
      </c>
      <c r="Y4121" s="0" t="s">
        <v>893</v>
      </c>
      <c r="Z4121" s="0" t="s">
        <v>573</v>
      </c>
      <c r="AA4121" s="0" t="s">
        <v>3728</v>
      </c>
      <c r="AB4121" s="197" t="n">
        <v>37043.875</v>
      </c>
      <c r="AC4121" s="197" t="n">
        <v>37072.875</v>
      </c>
      <c r="AD4121" s="0" t="n">
        <f aca="false">(AC4121-AB4121+1)*SUM(P4121:Q4121)</f>
        <v>300000</v>
      </c>
    </row>
    <row r="4122" customFormat="false" ht="12.75" hidden="false" customHeight="false" outlineLevel="0" collapsed="false">
      <c r="A4122" s="191" t="str">
        <f aca="false">B4122&amp;" "&amp;C4122&amp;" "&amp;D4122</f>
        <v>US Natural Gas Financial</v>
      </c>
      <c r="B4122" s="191" t="str">
        <f aca="false">IF((LEFT(N4122,2)="US"),"US","")</f>
        <v>US</v>
      </c>
      <c r="C4122" s="191" t="str">
        <f aca="false">M4122</f>
        <v>Natural Gas</v>
      </c>
      <c r="D4122" s="191" t="str">
        <f aca="false">IF(ISNUMBER(FIND("Phy",N4122))=TRUE(),"Physical","Financial")</f>
        <v>Financial</v>
      </c>
      <c r="E4122" s="191" t="n">
        <f aca="false">IF(VLOOKUP(S4122,'DD-Lookup'!$J$6:$L$50,3,FALSE())="Monthly",(YEAR(AC4122)-YEAR(AB4122))*12+MONTH(AC4122)-MONTH(AB4122)+1,(AC4122-AB4122+1))</f>
        <v>30</v>
      </c>
      <c r="F4122" s="220" t="n">
        <f aca="false">E4122*SUM(P4122:Q4122)</f>
        <v>450000</v>
      </c>
      <c r="G4122" s="196" t="n">
        <v>1249293</v>
      </c>
      <c r="H4122" s="197" t="n">
        <v>37026.4750347222</v>
      </c>
      <c r="I4122" s="0" t="s">
        <v>1357</v>
      </c>
      <c r="M4122" s="0" t="s">
        <v>927</v>
      </c>
      <c r="N4122" s="0" t="s">
        <v>1341</v>
      </c>
      <c r="O4122" s="0" t="s">
        <v>1342</v>
      </c>
      <c r="Q4122" s="198" t="n">
        <v>15000</v>
      </c>
      <c r="S4122" s="0" t="s">
        <v>1343</v>
      </c>
      <c r="T4122" s="0" t="s">
        <v>772</v>
      </c>
      <c r="U4122" s="200" t="n">
        <v>4.595</v>
      </c>
      <c r="V4122" s="0" t="s">
        <v>1358</v>
      </c>
      <c r="W4122" s="0" t="s">
        <v>1345</v>
      </c>
      <c r="X4122" s="0" t="s">
        <v>1346</v>
      </c>
      <c r="Y4122" s="0" t="s">
        <v>893</v>
      </c>
      <c r="Z4122" s="0" t="s">
        <v>573</v>
      </c>
      <c r="AA4122" s="0" t="s">
        <v>3729</v>
      </c>
      <c r="AB4122" s="197" t="n">
        <v>37043.875</v>
      </c>
      <c r="AC4122" s="197" t="n">
        <v>37072.875</v>
      </c>
      <c r="AD4122" s="0" t="n">
        <f aca="false">(AC4122-AB4122+1)*SUM(P4122:Q4122)</f>
        <v>450000</v>
      </c>
    </row>
    <row r="4123" customFormat="false" ht="12.75" hidden="false" customHeight="false" outlineLevel="0" collapsed="false">
      <c r="A4123" s="191" t="str">
        <f aca="false">B4123&amp;" "&amp;C4123&amp;" "&amp;D4123</f>
        <v>US Natural Gas Financial</v>
      </c>
      <c r="B4123" s="191" t="str">
        <f aca="false">IF((LEFT(N4123,2)="US"),"US","")</f>
        <v>US</v>
      </c>
      <c r="C4123" s="191" t="str">
        <f aca="false">M4123</f>
        <v>Natural Gas</v>
      </c>
      <c r="D4123" s="191" t="str">
        <f aca="false">IF(ISNUMBER(FIND("Phy",N4123))=TRUE(),"Physical","Financial")</f>
        <v>Financial</v>
      </c>
      <c r="E4123" s="191" t="n">
        <f aca="false">IF(VLOOKUP(S4123,'DD-Lookup'!$J$6:$L$50,3,FALSE())="Monthly",(YEAR(AC4123)-YEAR(AB4123))*12+MONTH(AC4123)-MONTH(AB4123)+1,(AC4123-AB4123+1))</f>
        <v>151</v>
      </c>
      <c r="F4123" s="220" t="n">
        <f aca="false">E4123*SUM(P4123:Q4123)</f>
        <v>755000</v>
      </c>
      <c r="G4123" s="196" t="n">
        <v>1249294</v>
      </c>
      <c r="H4123" s="197" t="n">
        <v>37026.4758564815</v>
      </c>
      <c r="I4123" s="0" t="s">
        <v>1328</v>
      </c>
      <c r="J4123" s="0" t="s">
        <v>2092</v>
      </c>
      <c r="K4123" s="0" t="s">
        <v>1301</v>
      </c>
      <c r="M4123" s="0" t="s">
        <v>927</v>
      </c>
      <c r="N4123" s="0" t="s">
        <v>1399</v>
      </c>
      <c r="O4123" s="0" t="s">
        <v>3730</v>
      </c>
      <c r="Q4123" s="198" t="n">
        <v>5000</v>
      </c>
      <c r="S4123" s="0" t="s">
        <v>1343</v>
      </c>
      <c r="T4123" s="0" t="s">
        <v>772</v>
      </c>
      <c r="U4123" s="200" t="n">
        <v>-0.43</v>
      </c>
      <c r="V4123" s="0" t="s">
        <v>3731</v>
      </c>
      <c r="W4123" s="0" t="s">
        <v>1737</v>
      </c>
      <c r="X4123" s="0" t="s">
        <v>1738</v>
      </c>
      <c r="Y4123" s="0" t="s">
        <v>893</v>
      </c>
      <c r="Z4123" s="0" t="s">
        <v>573</v>
      </c>
      <c r="AA4123" s="0" t="s">
        <v>3732</v>
      </c>
      <c r="AB4123" s="197" t="n">
        <v>37196</v>
      </c>
      <c r="AC4123" s="197" t="n">
        <v>37346</v>
      </c>
      <c r="AD4123" s="0" t="n">
        <f aca="false">(AC4123-AB4123+1)*SUM(P4123:Q4123)</f>
        <v>755000</v>
      </c>
    </row>
    <row r="4124" customFormat="false" ht="12.75" hidden="false" customHeight="false" outlineLevel="0" collapsed="false">
      <c r="A4124" s="191" t="str">
        <f aca="false">B4124&amp;" "&amp;C4124&amp;" "&amp;D4124</f>
        <v> Metals Financial</v>
      </c>
      <c r="B4124" s="191" t="str">
        <f aca="false">IF((LEFT(N4124,2)="US"),"US","")</f>
        <v/>
      </c>
      <c r="C4124" s="191" t="str">
        <f aca="false">M4124</f>
        <v>Metals</v>
      </c>
      <c r="D4124" s="191" t="str">
        <f aca="false">IF(ISNUMBER(FIND("Phy",N4124))=TRUE(),"Physical","Financial")</f>
        <v>Financial</v>
      </c>
      <c r="E4124" s="191" t="n">
        <f aca="false">IF(VLOOKUP(S4124,'DD-Lookup'!$J$6:$L$50,3,FALSE())="Monthly",(YEAR(AC4124)-YEAR(AB4124))*12+MONTH(AC4124)-MONTH(AB4124)+1,(AC4124-AB4124+1))</f>
        <v>1</v>
      </c>
      <c r="F4124" s="220" t="n">
        <f aca="false">E4124*SUM(P4124:Q4124)</f>
        <v>20</v>
      </c>
      <c r="G4124" s="196" t="n">
        <v>1249296</v>
      </c>
      <c r="H4124" s="197" t="n">
        <v>37026.4760416667</v>
      </c>
      <c r="I4124" s="0" t="s">
        <v>971</v>
      </c>
      <c r="M4124" s="0" t="s">
        <v>768</v>
      </c>
      <c r="N4124" s="0" t="s">
        <v>769</v>
      </c>
      <c r="O4124" s="0" t="s">
        <v>770</v>
      </c>
      <c r="P4124" s="198" t="n">
        <v>20</v>
      </c>
      <c r="S4124" s="0" t="s">
        <v>771</v>
      </c>
      <c r="T4124" s="0" t="s">
        <v>772</v>
      </c>
      <c r="U4124" s="200" t="n">
        <v>1670</v>
      </c>
      <c r="V4124" s="0" t="s">
        <v>1155</v>
      </c>
      <c r="W4124" s="0" t="s">
        <v>820</v>
      </c>
      <c r="X4124" s="0" t="s">
        <v>775</v>
      </c>
      <c r="Y4124" s="0" t="s">
        <v>776</v>
      </c>
      <c r="Z4124" s="0" t="s">
        <v>777</v>
      </c>
      <c r="AA4124" s="0" t="n">
        <v>2130913</v>
      </c>
    </row>
    <row r="4125" customFormat="false" ht="12.75" hidden="false" customHeight="false" outlineLevel="0" collapsed="false">
      <c r="A4125" s="191" t="str">
        <f aca="false">B4125&amp;" "&amp;C4125&amp;" "&amp;D4125</f>
        <v>US Natural Gas Financial</v>
      </c>
      <c r="B4125" s="191" t="str">
        <f aca="false">IF((LEFT(N4125,2)="US"),"US","")</f>
        <v>US</v>
      </c>
      <c r="C4125" s="191" t="str">
        <f aca="false">M4125</f>
        <v>Natural Gas</v>
      </c>
      <c r="D4125" s="191" t="str">
        <f aca="false">IF(ISNUMBER(FIND("Phy",N4125))=TRUE(),"Physical","Financial")</f>
        <v>Financial</v>
      </c>
      <c r="E4125" s="191" t="n">
        <f aca="false">IF(VLOOKUP(S4125,'DD-Lookup'!$J$6:$L$50,3,FALSE())="Monthly",(YEAR(AC4125)-YEAR(AB4125))*12+MONTH(AC4125)-MONTH(AB4125)+1,(AC4125-AB4125+1))</f>
        <v>15</v>
      </c>
      <c r="F4125" s="220" t="n">
        <f aca="false">E4125*SUM(P4125:Q4125)</f>
        <v>150000</v>
      </c>
      <c r="G4125" s="196" t="n">
        <v>1249295</v>
      </c>
      <c r="H4125" s="197" t="n">
        <v>37026.4760416667</v>
      </c>
      <c r="I4125" s="0" t="s">
        <v>1414</v>
      </c>
      <c r="M4125" s="0" t="s">
        <v>927</v>
      </c>
      <c r="N4125" s="0" t="s">
        <v>1341</v>
      </c>
      <c r="O4125" s="0" t="s">
        <v>3650</v>
      </c>
      <c r="P4125" s="198" t="n">
        <v>10000</v>
      </c>
      <c r="S4125" s="0" t="s">
        <v>1343</v>
      </c>
      <c r="T4125" s="0" t="s">
        <v>772</v>
      </c>
      <c r="U4125" s="200" t="n">
        <v>4.54</v>
      </c>
      <c r="V4125" s="0" t="s">
        <v>2460</v>
      </c>
      <c r="W4125" s="0" t="s">
        <v>1915</v>
      </c>
      <c r="X4125" s="0" t="s">
        <v>1916</v>
      </c>
      <c r="Y4125" s="0" t="s">
        <v>893</v>
      </c>
      <c r="Z4125" s="0" t="s">
        <v>573</v>
      </c>
      <c r="AA4125" s="0" t="s">
        <v>3733</v>
      </c>
      <c r="AB4125" s="197" t="n">
        <v>37028.875</v>
      </c>
      <c r="AC4125" s="197" t="n">
        <v>37042.875</v>
      </c>
      <c r="AD4125" s="0" t="n">
        <f aca="false">(AC4125-AB4125+1)*SUM(P4125:Q4125)</f>
        <v>150000</v>
      </c>
    </row>
    <row r="4126" customFormat="false" ht="12.75" hidden="false" customHeight="false" outlineLevel="0" collapsed="false">
      <c r="A4126" s="191" t="str">
        <f aca="false">B4126&amp;" "&amp;C4126&amp;" "&amp;D4126</f>
        <v> Metals Financial</v>
      </c>
      <c r="B4126" s="191" t="str">
        <f aca="false">IF((LEFT(N4126,2)="US"),"US","")</f>
        <v/>
      </c>
      <c r="C4126" s="191" t="str">
        <f aca="false">M4126</f>
        <v>Metals</v>
      </c>
      <c r="D4126" s="191" t="str">
        <f aca="false">IF(ISNUMBER(FIND("Phy",N4126))=TRUE(),"Physical","Financial")</f>
        <v>Financial</v>
      </c>
      <c r="E4126" s="191" t="n">
        <f aca="false">IF(VLOOKUP(S4126,'DD-Lookup'!$J$6:$L$50,3,FALSE())="Monthly",(YEAR(AC4126)-YEAR(AB4126))*12+MONTH(AC4126)-MONTH(AB4126)+1,(AC4126-AB4126+1))</f>
        <v>1</v>
      </c>
      <c r="F4126" s="220" t="n">
        <f aca="false">E4126*SUM(P4126:Q4126)</f>
        <v>20</v>
      </c>
      <c r="G4126" s="196" t="n">
        <v>1249297</v>
      </c>
      <c r="H4126" s="197" t="n">
        <v>37026.4763773148</v>
      </c>
      <c r="I4126" s="0" t="s">
        <v>999</v>
      </c>
      <c r="M4126" s="0" t="s">
        <v>768</v>
      </c>
      <c r="N4126" s="0" t="s">
        <v>870</v>
      </c>
      <c r="O4126" s="0" t="s">
        <v>871</v>
      </c>
      <c r="Q4126" s="198" t="n">
        <v>20</v>
      </c>
      <c r="S4126" s="0" t="s">
        <v>771</v>
      </c>
      <c r="T4126" s="0" t="s">
        <v>772</v>
      </c>
      <c r="U4126" s="200" t="n">
        <v>1509</v>
      </c>
      <c r="V4126" s="0" t="s">
        <v>1000</v>
      </c>
      <c r="W4126" s="0" t="s">
        <v>820</v>
      </c>
      <c r="X4126" s="0" t="s">
        <v>775</v>
      </c>
      <c r="Y4126" s="0" t="s">
        <v>776</v>
      </c>
      <c r="Z4126" s="0" t="s">
        <v>777</v>
      </c>
      <c r="AA4126" s="0" t="n">
        <v>2130911</v>
      </c>
    </row>
    <row r="4127" customFormat="false" ht="12.75" hidden="false" customHeight="false" outlineLevel="0" collapsed="false">
      <c r="A4127" s="191" t="str">
        <f aca="false">B4127&amp;" "&amp;C4127&amp;" "&amp;D4127</f>
        <v>US Power Physical</v>
      </c>
      <c r="B4127" s="191" t="str">
        <f aca="false">IF((LEFT(N4127,2)="US"),"US","")</f>
        <v>US</v>
      </c>
      <c r="C4127" s="191" t="str">
        <f aca="false">M4127</f>
        <v>Power</v>
      </c>
      <c r="D4127" s="191" t="str">
        <f aca="false">IF(ISNUMBER(FIND("Phy",N4127))=TRUE(),"Physical","Financial")</f>
        <v>Physical</v>
      </c>
      <c r="E4127" s="191" t="n">
        <f aca="false">IF(VLOOKUP(S4127,'DD-Lookup'!$J$6:$L$50,3,FALSE())="Monthly",(YEAR(AC4127)-YEAR(AB4127))*12+MONTH(AC4127)-MONTH(AB4127)+1,(AC4127-AB4127+1))</f>
        <v>30</v>
      </c>
      <c r="F4127" s="220" t="n">
        <f aca="false">E4127*SUM(P4127:Q4127)</f>
        <v>1500</v>
      </c>
      <c r="G4127" s="196" t="n">
        <v>1249298</v>
      </c>
      <c r="H4127" s="197" t="n">
        <v>37026.4764583333</v>
      </c>
      <c r="I4127" s="0" t="s">
        <v>2373</v>
      </c>
      <c r="M4127" s="0" t="s">
        <v>72</v>
      </c>
      <c r="N4127" s="0" t="s">
        <v>1190</v>
      </c>
      <c r="O4127" s="0" t="s">
        <v>1329</v>
      </c>
      <c r="Q4127" s="198" t="n">
        <v>50</v>
      </c>
      <c r="S4127" s="0" t="s">
        <v>781</v>
      </c>
      <c r="T4127" s="0" t="s">
        <v>772</v>
      </c>
      <c r="U4127" s="200" t="n">
        <v>66.5</v>
      </c>
      <c r="V4127" s="0" t="s">
        <v>3734</v>
      </c>
      <c r="W4127" s="0" t="s">
        <v>1202</v>
      </c>
      <c r="X4127" s="0" t="s">
        <v>1203</v>
      </c>
      <c r="Y4127" s="0" t="s">
        <v>1167</v>
      </c>
      <c r="Z4127" s="0" t="s">
        <v>628</v>
      </c>
      <c r="AA4127" s="0" t="n">
        <v>611516.1</v>
      </c>
      <c r="AB4127" s="197" t="n">
        <v>37043.7159722222</v>
      </c>
      <c r="AC4127" s="197" t="n">
        <v>37072.7159722222</v>
      </c>
    </row>
    <row r="4128" customFormat="false" ht="12.75" hidden="false" customHeight="false" outlineLevel="0" collapsed="false">
      <c r="A4128" s="191" t="str">
        <f aca="false">B4128&amp;" "&amp;C4128&amp;" "&amp;D4128</f>
        <v> Oil Products Financial</v>
      </c>
      <c r="B4128" s="191" t="str">
        <f aca="false">IF((LEFT(N4128,2)="US"),"US","")</f>
        <v/>
      </c>
      <c r="C4128" s="191" t="str">
        <f aca="false">M4128</f>
        <v>Oil Products</v>
      </c>
      <c r="D4128" s="191" t="str">
        <f aca="false">IF(ISNUMBER(FIND("Phy",N4128))=TRUE(),"Physical","Financial")</f>
        <v>Financial</v>
      </c>
      <c r="E4128" s="191" t="n">
        <f aca="false">IF(VLOOKUP(S4128,'DD-Lookup'!$J$6:$L$50,3,FALSE())="Monthly",(YEAR(AC4128)-YEAR(AB4128))*12+MONTH(AC4128)-MONTH(AB4128)+1,(AC4128-AB4128+1))</f>
        <v>30</v>
      </c>
      <c r="F4128" s="220" t="n">
        <f aca="false">E4128*SUM(P4128:Q4128)</f>
        <v>150000</v>
      </c>
      <c r="G4128" s="196" t="n">
        <v>1249299</v>
      </c>
      <c r="H4128" s="197" t="n">
        <v>37026.4765046296</v>
      </c>
      <c r="I4128" s="0" t="s">
        <v>1171</v>
      </c>
      <c r="M4128" s="0" t="s">
        <v>886</v>
      </c>
      <c r="N4128" s="0" t="s">
        <v>1172</v>
      </c>
      <c r="O4128" s="0" t="s">
        <v>1173</v>
      </c>
      <c r="P4128" s="198" t="n">
        <v>5000</v>
      </c>
      <c r="S4128" s="0" t="s">
        <v>1174</v>
      </c>
      <c r="T4128" s="0" t="s">
        <v>772</v>
      </c>
      <c r="U4128" s="200" t="n">
        <v>230.5</v>
      </c>
      <c r="V4128" s="0" t="s">
        <v>1175</v>
      </c>
      <c r="W4128" s="0" t="s">
        <v>1176</v>
      </c>
      <c r="X4128" s="0" t="s">
        <v>1177</v>
      </c>
      <c r="Y4128" s="0" t="s">
        <v>893</v>
      </c>
      <c r="Z4128" s="0" t="s">
        <v>1033</v>
      </c>
      <c r="AA4128" s="0" t="s">
        <v>3735</v>
      </c>
      <c r="AB4128" s="197" t="n">
        <v>37043</v>
      </c>
      <c r="AC4128" s="197" t="n">
        <v>37072</v>
      </c>
    </row>
    <row r="4129" customFormat="false" ht="12.75" hidden="false" customHeight="false" outlineLevel="0" collapsed="false">
      <c r="A4129" s="191" t="str">
        <f aca="false">B4129&amp;" "&amp;C4129&amp;" "&amp;D4129</f>
        <v>US Power Financial</v>
      </c>
      <c r="B4129" s="191" t="str">
        <f aca="false">IF((LEFT(N4129,2)="US"),"US","")</f>
        <v>US</v>
      </c>
      <c r="C4129" s="191" t="str">
        <f aca="false">M4129</f>
        <v>Power</v>
      </c>
      <c r="D4129" s="191" t="str">
        <f aca="false">IF(ISNUMBER(FIND("Phy",N4129))=TRUE(),"Physical","Financial")</f>
        <v>Financial</v>
      </c>
      <c r="E4129" s="191" t="n">
        <f aca="false">IF(VLOOKUP(S4129,'DD-Lookup'!$J$6:$L$50,3,FALSE())="Monthly",(YEAR(AC4129)-YEAR(AB4129))*12+MONTH(AC4129)-MONTH(AB4129)+1,(AC4129-AB4129+1))</f>
        <v>1</v>
      </c>
      <c r="F4129" s="220" t="n">
        <f aca="false">E4129*SUM(P4129:Q4129)</f>
        <v>50</v>
      </c>
      <c r="G4129" s="196" t="n">
        <v>1249300</v>
      </c>
      <c r="H4129" s="197" t="n">
        <v>37026.4765046296</v>
      </c>
      <c r="I4129" s="0" t="s">
        <v>1187</v>
      </c>
      <c r="M4129" s="0" t="s">
        <v>72</v>
      </c>
      <c r="N4129" s="0" t="s">
        <v>1162</v>
      </c>
      <c r="O4129" s="0" t="s">
        <v>3700</v>
      </c>
      <c r="Q4129" s="198" t="n">
        <v>50</v>
      </c>
      <c r="S4129" s="0" t="s">
        <v>781</v>
      </c>
      <c r="T4129" s="0" t="s">
        <v>772</v>
      </c>
      <c r="U4129" s="200" t="n">
        <v>33</v>
      </c>
      <c r="V4129" s="0" t="s">
        <v>1188</v>
      </c>
      <c r="W4129" s="0" t="s">
        <v>1165</v>
      </c>
      <c r="X4129" s="0" t="s">
        <v>1166</v>
      </c>
      <c r="Y4129" s="0" t="s">
        <v>1167</v>
      </c>
      <c r="Z4129" s="0" t="s">
        <v>573</v>
      </c>
      <c r="AA4129" s="0" t="n">
        <v>611517.1</v>
      </c>
      <c r="AB4129" s="197" t="n">
        <v>37026.875</v>
      </c>
      <c r="AC4129" s="197" t="n">
        <v>37026.875</v>
      </c>
    </row>
    <row r="4130" customFormat="false" ht="12.75" hidden="false" customHeight="false" outlineLevel="0" collapsed="false">
      <c r="A4130" s="191" t="str">
        <f aca="false">B4130&amp;" "&amp;C4130&amp;" "&amp;D4130</f>
        <v>US Natural Gas Financial</v>
      </c>
      <c r="B4130" s="191" t="str">
        <f aca="false">IF((LEFT(N4130,2)="US"),"US","")</f>
        <v>US</v>
      </c>
      <c r="C4130" s="191" t="str">
        <f aca="false">M4130</f>
        <v>Natural Gas</v>
      </c>
      <c r="D4130" s="191" t="str">
        <f aca="false">IF(ISNUMBER(FIND("Phy",N4130))=TRUE(),"Physical","Financial")</f>
        <v>Financial</v>
      </c>
      <c r="E4130" s="191" t="n">
        <f aca="false">IF(VLOOKUP(S4130,'DD-Lookup'!$J$6:$L$50,3,FALSE())="Monthly",(YEAR(AC4130)-YEAR(AB4130))*12+MONTH(AC4130)-MONTH(AB4130)+1,(AC4130-AB4130+1))</f>
        <v>15</v>
      </c>
      <c r="F4130" s="220" t="n">
        <f aca="false">E4130*SUM(P4130:Q4130)</f>
        <v>105000</v>
      </c>
      <c r="G4130" s="196" t="n">
        <v>1249301</v>
      </c>
      <c r="H4130" s="197" t="n">
        <v>37026.4770138889</v>
      </c>
      <c r="I4130" s="0" t="s">
        <v>633</v>
      </c>
      <c r="M4130" s="0" t="s">
        <v>927</v>
      </c>
      <c r="N4130" s="0" t="s">
        <v>1341</v>
      </c>
      <c r="O4130" s="0" t="s">
        <v>3569</v>
      </c>
      <c r="P4130" s="198" t="n">
        <v>7000</v>
      </c>
      <c r="S4130" s="0" t="s">
        <v>1343</v>
      </c>
      <c r="T4130" s="0" t="s">
        <v>772</v>
      </c>
      <c r="U4130" s="200" t="n">
        <v>4.52</v>
      </c>
      <c r="V4130" s="0" t="s">
        <v>3134</v>
      </c>
      <c r="W4130" s="0" t="s">
        <v>1520</v>
      </c>
      <c r="X4130" s="0" t="s">
        <v>1521</v>
      </c>
      <c r="Y4130" s="0" t="s">
        <v>893</v>
      </c>
      <c r="Z4130" s="0" t="s">
        <v>573</v>
      </c>
      <c r="AA4130" s="0" t="s">
        <v>3736</v>
      </c>
      <c r="AB4130" s="197" t="n">
        <v>37028.875</v>
      </c>
      <c r="AC4130" s="197" t="n">
        <v>37042.875</v>
      </c>
      <c r="AD4130" s="0" t="n">
        <f aca="false">(AC4130-AB4130+1)*SUM(P4130:Q4130)</f>
        <v>105000</v>
      </c>
    </row>
    <row r="4131" customFormat="false" ht="12.75" hidden="false" customHeight="false" outlineLevel="0" collapsed="false">
      <c r="A4131" s="191" t="str">
        <f aca="false">B4131&amp;" "&amp;C4131&amp;" "&amp;D4131</f>
        <v>US Natural Gas Financial</v>
      </c>
      <c r="B4131" s="191" t="str">
        <f aca="false">IF((LEFT(N4131,2)="US"),"US","")</f>
        <v>US</v>
      </c>
      <c r="C4131" s="191" t="str">
        <f aca="false">M4131</f>
        <v>Natural Gas</v>
      </c>
      <c r="D4131" s="191" t="str">
        <f aca="false">IF(ISNUMBER(FIND("Phy",N4131))=TRUE(),"Physical","Financial")</f>
        <v>Financial</v>
      </c>
      <c r="E4131" s="191" t="n">
        <f aca="false">IF(VLOOKUP(S4131,'DD-Lookup'!$J$6:$L$50,3,FALSE())="Monthly",(YEAR(AC4131)-YEAR(AB4131))*12+MONTH(AC4131)-MONTH(AB4131)+1,(AC4131-AB4131+1))</f>
        <v>151</v>
      </c>
      <c r="F4131" s="220" t="n">
        <f aca="false">E4131*SUM(P4131:Q4131)</f>
        <v>755000</v>
      </c>
      <c r="G4131" s="196" t="n">
        <v>1249302</v>
      </c>
      <c r="H4131" s="197" t="n">
        <v>37026.4771643519</v>
      </c>
      <c r="I4131" s="0" t="s">
        <v>1620</v>
      </c>
      <c r="M4131" s="0" t="s">
        <v>927</v>
      </c>
      <c r="N4131" s="0" t="s">
        <v>1341</v>
      </c>
      <c r="O4131" s="0" t="s">
        <v>1442</v>
      </c>
      <c r="Q4131" s="198" t="n">
        <v>5000</v>
      </c>
      <c r="S4131" s="0" t="s">
        <v>1343</v>
      </c>
      <c r="T4131" s="0" t="s">
        <v>772</v>
      </c>
      <c r="U4131" s="200" t="n">
        <v>4.99</v>
      </c>
      <c r="V4131" s="0" t="s">
        <v>1773</v>
      </c>
      <c r="W4131" s="0" t="s">
        <v>1345</v>
      </c>
      <c r="X4131" s="0" t="s">
        <v>1346</v>
      </c>
      <c r="Y4131" s="0" t="s">
        <v>893</v>
      </c>
      <c r="Z4131" s="0" t="s">
        <v>573</v>
      </c>
      <c r="AA4131" s="0" t="s">
        <v>3737</v>
      </c>
      <c r="AB4131" s="197" t="n">
        <v>37196</v>
      </c>
      <c r="AC4131" s="197" t="n">
        <v>37346</v>
      </c>
      <c r="AD4131" s="0" t="n">
        <f aca="false">(AC4131-AB4131+1)*SUM(P4131:Q4131)</f>
        <v>755000</v>
      </c>
    </row>
    <row r="4132" customFormat="false" ht="12.75" hidden="false" customHeight="false" outlineLevel="0" collapsed="false">
      <c r="A4132" s="191" t="str">
        <f aca="false">B4132&amp;" "&amp;C4132&amp;" "&amp;D4132</f>
        <v>US Natural Gas Financial</v>
      </c>
      <c r="B4132" s="191" t="str">
        <f aca="false">IF((LEFT(N4132,2)="US"),"US","")</f>
        <v>US</v>
      </c>
      <c r="C4132" s="191" t="str">
        <f aca="false">M4132</f>
        <v>Natural Gas</v>
      </c>
      <c r="D4132" s="191" t="str">
        <f aca="false">IF(ISNUMBER(FIND("Phy",N4132))=TRUE(),"Physical","Financial")</f>
        <v>Financial</v>
      </c>
      <c r="E4132" s="191" t="n">
        <f aca="false">IF(VLOOKUP(S4132,'DD-Lookup'!$J$6:$L$50,3,FALSE())="Monthly",(YEAR(AC4132)-YEAR(AB4132))*12+MONTH(AC4132)-MONTH(AB4132)+1,(AC4132-AB4132+1))</f>
        <v>30</v>
      </c>
      <c r="F4132" s="220" t="n">
        <f aca="false">E4132*SUM(P4132:Q4132)</f>
        <v>300000</v>
      </c>
      <c r="G4132" s="196" t="n">
        <v>1249304</v>
      </c>
      <c r="H4132" s="197" t="n">
        <v>37026.4772222222</v>
      </c>
      <c r="I4132" s="0" t="s">
        <v>1482</v>
      </c>
      <c r="M4132" s="0" t="s">
        <v>927</v>
      </c>
      <c r="N4132" s="0" t="s">
        <v>1341</v>
      </c>
      <c r="O4132" s="0" t="s">
        <v>1342</v>
      </c>
      <c r="Q4132" s="198" t="n">
        <v>10000</v>
      </c>
      <c r="S4132" s="0" t="s">
        <v>1343</v>
      </c>
      <c r="T4132" s="0" t="s">
        <v>772</v>
      </c>
      <c r="U4132" s="200" t="n">
        <v>4.595</v>
      </c>
      <c r="V4132" s="0" t="s">
        <v>2054</v>
      </c>
      <c r="W4132" s="0" t="s">
        <v>1345</v>
      </c>
      <c r="X4132" s="0" t="s">
        <v>1346</v>
      </c>
      <c r="Y4132" s="0" t="s">
        <v>893</v>
      </c>
      <c r="Z4132" s="0" t="s">
        <v>573</v>
      </c>
      <c r="AA4132" s="0" t="s">
        <v>3738</v>
      </c>
      <c r="AB4132" s="197" t="n">
        <v>37043.875</v>
      </c>
      <c r="AC4132" s="197" t="n">
        <v>37072.875</v>
      </c>
      <c r="AD4132" s="0" t="n">
        <f aca="false">(AC4132-AB4132+1)*SUM(P4132:Q4132)</f>
        <v>300000</v>
      </c>
    </row>
    <row r="4133" customFormat="false" ht="12.75" hidden="false" customHeight="false" outlineLevel="0" collapsed="false">
      <c r="A4133" s="191" t="str">
        <f aca="false">B4133&amp;" "&amp;C4133&amp;" "&amp;D4133</f>
        <v>US Power Financial</v>
      </c>
      <c r="B4133" s="191" t="str">
        <f aca="false">IF((LEFT(N4133,2)="US"),"US","")</f>
        <v>US</v>
      </c>
      <c r="C4133" s="191" t="str">
        <f aca="false">M4133</f>
        <v>Power</v>
      </c>
      <c r="D4133" s="191" t="str">
        <f aca="false">IF(ISNUMBER(FIND("Phy",N4133))=TRUE(),"Physical","Financial")</f>
        <v>Financial</v>
      </c>
      <c r="E4133" s="191" t="n">
        <f aca="false">IF(VLOOKUP(S4133,'DD-Lookup'!$J$6:$L$50,3,FALSE())="Monthly",(YEAR(AC4133)-YEAR(AB4133))*12+MONTH(AC4133)-MONTH(AB4133)+1,(AC4133-AB4133+1))</f>
        <v>5</v>
      </c>
      <c r="F4133" s="220" t="n">
        <f aca="false">E4133*SUM(P4133:Q4133)</f>
        <v>250</v>
      </c>
      <c r="G4133" s="196" t="n">
        <v>1249306</v>
      </c>
      <c r="H4133" s="197" t="n">
        <v>37026.4772916667</v>
      </c>
      <c r="I4133" s="0" t="s">
        <v>1383</v>
      </c>
      <c r="M4133" s="0" t="s">
        <v>72</v>
      </c>
      <c r="N4133" s="0" t="s">
        <v>1162</v>
      </c>
      <c r="O4133" s="0" t="s">
        <v>3739</v>
      </c>
      <c r="P4133" s="198" t="n">
        <v>50</v>
      </c>
      <c r="S4133" s="0" t="s">
        <v>781</v>
      </c>
      <c r="T4133" s="0" t="s">
        <v>772</v>
      </c>
      <c r="U4133" s="200" t="n">
        <v>48.25</v>
      </c>
      <c r="V4133" s="0" t="s">
        <v>3604</v>
      </c>
      <c r="W4133" s="0" t="s">
        <v>1202</v>
      </c>
      <c r="X4133" s="0" t="s">
        <v>1203</v>
      </c>
      <c r="Y4133" s="0" t="s">
        <v>1167</v>
      </c>
      <c r="Z4133" s="0" t="s">
        <v>573</v>
      </c>
      <c r="AA4133" s="0" t="n">
        <v>611518.1</v>
      </c>
      <c r="AB4133" s="197" t="n">
        <v>37032.875</v>
      </c>
      <c r="AC4133" s="197" t="n">
        <v>37036.875</v>
      </c>
    </row>
    <row r="4134" customFormat="false" ht="12.75" hidden="false" customHeight="false" outlineLevel="0" collapsed="false">
      <c r="A4134" s="191" t="str">
        <f aca="false">B4134&amp;" "&amp;C4134&amp;" "&amp;D4134</f>
        <v>US Natural Gas Financial</v>
      </c>
      <c r="B4134" s="191" t="str">
        <f aca="false">IF((LEFT(N4134,2)="US"),"US","")</f>
        <v>US</v>
      </c>
      <c r="C4134" s="191" t="str">
        <f aca="false">M4134</f>
        <v>Natural Gas</v>
      </c>
      <c r="D4134" s="191" t="str">
        <f aca="false">IF(ISNUMBER(FIND("Phy",N4134))=TRUE(),"Physical","Financial")</f>
        <v>Financial</v>
      </c>
      <c r="E4134" s="191" t="n">
        <f aca="false">IF(VLOOKUP(S4134,'DD-Lookup'!$J$6:$L$50,3,FALSE())="Monthly",(YEAR(AC4134)-YEAR(AB4134))*12+MONTH(AC4134)-MONTH(AB4134)+1,(AC4134-AB4134+1))</f>
        <v>30</v>
      </c>
      <c r="F4134" s="220" t="n">
        <f aca="false">E4134*SUM(P4134:Q4134)</f>
        <v>150000</v>
      </c>
      <c r="G4134" s="196" t="n">
        <v>1249307</v>
      </c>
      <c r="H4134" s="197" t="n">
        <v>37026.4774537037</v>
      </c>
      <c r="I4134" s="0" t="s">
        <v>1383</v>
      </c>
      <c r="M4134" s="0" t="s">
        <v>927</v>
      </c>
      <c r="N4134" s="0" t="s">
        <v>1341</v>
      </c>
      <c r="O4134" s="0" t="s">
        <v>1342</v>
      </c>
      <c r="Q4134" s="198" t="n">
        <v>5000</v>
      </c>
      <c r="S4134" s="0" t="s">
        <v>1343</v>
      </c>
      <c r="T4134" s="0" t="s">
        <v>772</v>
      </c>
      <c r="U4134" s="200" t="n">
        <v>4.59</v>
      </c>
      <c r="V4134" s="0" t="s">
        <v>1466</v>
      </c>
      <c r="W4134" s="0" t="s">
        <v>1345</v>
      </c>
      <c r="X4134" s="0" t="s">
        <v>1346</v>
      </c>
      <c r="Y4134" s="0" t="s">
        <v>893</v>
      </c>
      <c r="Z4134" s="0" t="s">
        <v>573</v>
      </c>
      <c r="AA4134" s="0" t="s">
        <v>3740</v>
      </c>
      <c r="AB4134" s="197" t="n">
        <v>37043.875</v>
      </c>
      <c r="AC4134" s="197" t="n">
        <v>37072.875</v>
      </c>
      <c r="AD4134" s="0" t="n">
        <f aca="false">(AC4134-AB4134+1)*SUM(P4134:Q4134)</f>
        <v>150000</v>
      </c>
    </row>
    <row r="4135" customFormat="false" ht="12.75" hidden="false" customHeight="false" outlineLevel="0" collapsed="false">
      <c r="A4135" s="191" t="str">
        <f aca="false">B4135&amp;" "&amp;C4135&amp;" "&amp;D4135</f>
        <v>US Power Financial</v>
      </c>
      <c r="B4135" s="191" t="str">
        <f aca="false">IF((LEFT(N4135,2)="US"),"US","")</f>
        <v>US</v>
      </c>
      <c r="C4135" s="191" t="str">
        <f aca="false">M4135</f>
        <v>Power</v>
      </c>
      <c r="D4135" s="191" t="str">
        <f aca="false">IF(ISNUMBER(FIND("Phy",N4135))=TRUE(),"Physical","Financial")</f>
        <v>Financial</v>
      </c>
      <c r="E4135" s="191" t="n">
        <f aca="false">IF(VLOOKUP(S4135,'DD-Lookup'!$J$6:$L$50,3,FALSE())="Monthly",(YEAR(AC4135)-YEAR(AB4135))*12+MONTH(AC4135)-MONTH(AB4135)+1,(AC4135-AB4135+1))</f>
        <v>15</v>
      </c>
      <c r="F4135" s="220" t="n">
        <f aca="false">E4135*SUM(P4135:Q4135)</f>
        <v>750</v>
      </c>
      <c r="G4135" s="196" t="n">
        <v>1249310</v>
      </c>
      <c r="H4135" s="197" t="n">
        <v>37026.4778009259</v>
      </c>
      <c r="I4135" s="0" t="s">
        <v>1383</v>
      </c>
      <c r="M4135" s="0" t="s">
        <v>72</v>
      </c>
      <c r="N4135" s="0" t="s">
        <v>1162</v>
      </c>
      <c r="O4135" s="0" t="s">
        <v>3741</v>
      </c>
      <c r="P4135" s="198" t="n">
        <v>50</v>
      </c>
      <c r="S4135" s="0" t="s">
        <v>781</v>
      </c>
      <c r="T4135" s="0" t="s">
        <v>772</v>
      </c>
      <c r="U4135" s="200" t="n">
        <v>52.55</v>
      </c>
      <c r="V4135" s="0" t="s">
        <v>3604</v>
      </c>
      <c r="W4135" s="0" t="s">
        <v>1284</v>
      </c>
      <c r="X4135" s="0" t="s">
        <v>1203</v>
      </c>
      <c r="Y4135" s="0" t="s">
        <v>1167</v>
      </c>
      <c r="Z4135" s="0" t="s">
        <v>573</v>
      </c>
      <c r="AA4135" s="0" t="n">
        <v>611520.1</v>
      </c>
      <c r="AB4135" s="197" t="n">
        <v>37028.875</v>
      </c>
      <c r="AC4135" s="197" t="n">
        <v>37042.875</v>
      </c>
    </row>
    <row r="4136" customFormat="false" ht="12.75" hidden="false" customHeight="false" outlineLevel="0" collapsed="false">
      <c r="A4136" s="191" t="str">
        <f aca="false">B4136&amp;" "&amp;C4136&amp;" "&amp;D4136</f>
        <v>US Natural Gas Financial</v>
      </c>
      <c r="B4136" s="191" t="str">
        <f aca="false">IF((LEFT(N4136,2)="US"),"US","")</f>
        <v>US</v>
      </c>
      <c r="C4136" s="191" t="str">
        <f aca="false">M4136</f>
        <v>Natural Gas</v>
      </c>
      <c r="D4136" s="191" t="str">
        <f aca="false">IF(ISNUMBER(FIND("Phy",N4136))=TRUE(),"Physical","Financial")</f>
        <v>Financial</v>
      </c>
      <c r="E4136" s="191" t="n">
        <f aca="false">IF(VLOOKUP(S4136,'DD-Lookup'!$J$6:$L$50,3,FALSE())="Monthly",(YEAR(AC4136)-YEAR(AB4136))*12+MONTH(AC4136)-MONTH(AB4136)+1,(AC4136-AB4136+1))</f>
        <v>15</v>
      </c>
      <c r="F4136" s="220" t="n">
        <f aca="false">E4136*SUM(P4136:Q4136)</f>
        <v>75000</v>
      </c>
      <c r="G4136" s="196" t="n">
        <v>1249311</v>
      </c>
      <c r="H4136" s="197" t="n">
        <v>37026.4778356482</v>
      </c>
      <c r="I4136" s="0" t="s">
        <v>1180</v>
      </c>
      <c r="M4136" s="0" t="s">
        <v>927</v>
      </c>
      <c r="N4136" s="0" t="s">
        <v>1341</v>
      </c>
      <c r="O4136" s="0" t="s">
        <v>3569</v>
      </c>
      <c r="P4136" s="198" t="n">
        <v>5000</v>
      </c>
      <c r="S4136" s="0" t="s">
        <v>1343</v>
      </c>
      <c r="T4136" s="0" t="s">
        <v>772</v>
      </c>
      <c r="U4136" s="200" t="n">
        <v>4.51</v>
      </c>
      <c r="V4136" s="0" t="s">
        <v>2251</v>
      </c>
      <c r="W4136" s="0" t="s">
        <v>1520</v>
      </c>
      <c r="X4136" s="0" t="s">
        <v>1521</v>
      </c>
      <c r="Y4136" s="0" t="s">
        <v>893</v>
      </c>
      <c r="Z4136" s="0" t="s">
        <v>573</v>
      </c>
      <c r="AA4136" s="0" t="s">
        <v>3742</v>
      </c>
      <c r="AB4136" s="197" t="n">
        <v>37028.875</v>
      </c>
      <c r="AC4136" s="197" t="n">
        <v>37042.875</v>
      </c>
      <c r="AD4136" s="0" t="n">
        <f aca="false">(AC4136-AB4136+1)*SUM(P4136:Q4136)</f>
        <v>75000</v>
      </c>
    </row>
    <row r="4137" customFormat="false" ht="12.75" hidden="false" customHeight="false" outlineLevel="0" collapsed="false">
      <c r="A4137" s="191" t="str">
        <f aca="false">B4137&amp;" "&amp;C4137&amp;" "&amp;D4137</f>
        <v>US Power Financial</v>
      </c>
      <c r="B4137" s="191" t="str">
        <f aca="false">IF((LEFT(N4137,2)="US"),"US","")</f>
        <v>US</v>
      </c>
      <c r="C4137" s="191" t="str">
        <f aca="false">M4137</f>
        <v>Power</v>
      </c>
      <c r="D4137" s="191" t="str">
        <f aca="false">IF(ISNUMBER(FIND("Phy",N4137))=TRUE(),"Physical","Financial")</f>
        <v>Financial</v>
      </c>
      <c r="E4137" s="191" t="n">
        <f aca="false">IF(VLOOKUP(S4137,'DD-Lookup'!$J$6:$L$50,3,FALSE())="Monthly",(YEAR(AC4137)-YEAR(AB4137))*12+MONTH(AC4137)-MONTH(AB4137)+1,(AC4137-AB4137+1))</f>
        <v>30</v>
      </c>
      <c r="F4137" s="220" t="n">
        <f aca="false">E4137*SUM(P4137:Q4137)</f>
        <v>1500</v>
      </c>
      <c r="G4137" s="196" t="n">
        <v>1249312</v>
      </c>
      <c r="H4137" s="197" t="n">
        <v>37026.4779398148</v>
      </c>
      <c r="I4137" s="0" t="s">
        <v>1383</v>
      </c>
      <c r="M4137" s="0" t="s">
        <v>72</v>
      </c>
      <c r="N4137" s="0" t="s">
        <v>1162</v>
      </c>
      <c r="O4137" s="0" t="s">
        <v>3743</v>
      </c>
      <c r="P4137" s="198" t="n">
        <v>50</v>
      </c>
      <c r="S4137" s="0" t="s">
        <v>781</v>
      </c>
      <c r="T4137" s="0" t="s">
        <v>772</v>
      </c>
      <c r="U4137" s="200" t="n">
        <v>65.35</v>
      </c>
      <c r="V4137" s="0" t="s">
        <v>3604</v>
      </c>
      <c r="W4137" s="0" t="s">
        <v>1202</v>
      </c>
      <c r="X4137" s="0" t="s">
        <v>1238</v>
      </c>
      <c r="Y4137" s="0" t="s">
        <v>1167</v>
      </c>
      <c r="Z4137" s="0" t="s">
        <v>573</v>
      </c>
      <c r="AA4137" s="0" t="n">
        <v>611521.1</v>
      </c>
      <c r="AB4137" s="197" t="n">
        <v>37043.5868055556</v>
      </c>
      <c r="AC4137" s="197" t="n">
        <v>37072.5868055556</v>
      </c>
    </row>
    <row r="4138" customFormat="false" ht="12.75" hidden="false" customHeight="false" outlineLevel="0" collapsed="false">
      <c r="A4138" s="191" t="str">
        <f aca="false">B4138&amp;" "&amp;C4138&amp;" "&amp;D4138</f>
        <v>US Natural Gas Financial</v>
      </c>
      <c r="B4138" s="191" t="str">
        <f aca="false">IF((LEFT(N4138,2)="US"),"US","")</f>
        <v>US</v>
      </c>
      <c r="C4138" s="191" t="str">
        <f aca="false">M4138</f>
        <v>Natural Gas</v>
      </c>
      <c r="D4138" s="191" t="str">
        <f aca="false">IF(ISNUMBER(FIND("Phy",N4138))=TRUE(),"Physical","Financial")</f>
        <v>Financial</v>
      </c>
      <c r="E4138" s="191" t="n">
        <f aca="false">IF(VLOOKUP(S4138,'DD-Lookup'!$J$6:$L$50,3,FALSE())="Monthly",(YEAR(AC4138)-YEAR(AB4138))*12+MONTH(AC4138)-MONTH(AB4138)+1,(AC4138-AB4138+1))</f>
        <v>30</v>
      </c>
      <c r="F4138" s="220" t="n">
        <f aca="false">E4138*SUM(P4138:Q4138)</f>
        <v>300000</v>
      </c>
      <c r="G4138" s="196" t="n">
        <v>1249313</v>
      </c>
      <c r="H4138" s="197" t="n">
        <v>37026.4781481482</v>
      </c>
      <c r="I4138" s="0" t="s">
        <v>1383</v>
      </c>
      <c r="M4138" s="0" t="s">
        <v>927</v>
      </c>
      <c r="N4138" s="0" t="s">
        <v>1341</v>
      </c>
      <c r="O4138" s="0" t="s">
        <v>1342</v>
      </c>
      <c r="P4138" s="198" t="n">
        <v>10000</v>
      </c>
      <c r="S4138" s="0" t="s">
        <v>1343</v>
      </c>
      <c r="T4138" s="0" t="s">
        <v>772</v>
      </c>
      <c r="U4138" s="200" t="n">
        <v>4.58</v>
      </c>
      <c r="V4138" s="0" t="s">
        <v>1384</v>
      </c>
      <c r="W4138" s="0" t="s">
        <v>1345</v>
      </c>
      <c r="X4138" s="0" t="s">
        <v>1346</v>
      </c>
      <c r="Y4138" s="0" t="s">
        <v>893</v>
      </c>
      <c r="Z4138" s="0" t="s">
        <v>573</v>
      </c>
      <c r="AA4138" s="0" t="s">
        <v>3744</v>
      </c>
      <c r="AB4138" s="197" t="n">
        <v>37043.875</v>
      </c>
      <c r="AC4138" s="197" t="n">
        <v>37072.875</v>
      </c>
      <c r="AD4138" s="0" t="n">
        <f aca="false">(AC4138-AB4138+1)*SUM(P4138:Q4138)</f>
        <v>300000</v>
      </c>
    </row>
    <row r="4139" customFormat="false" ht="12.75" hidden="false" customHeight="false" outlineLevel="0" collapsed="false">
      <c r="A4139" s="191" t="str">
        <f aca="false">B4139&amp;" "&amp;C4139&amp;" "&amp;D4139</f>
        <v>US Natural Gas Financial</v>
      </c>
      <c r="B4139" s="191" t="str">
        <f aca="false">IF((LEFT(N4139,2)="US"),"US","")</f>
        <v>US</v>
      </c>
      <c r="C4139" s="191" t="str">
        <f aca="false">M4139</f>
        <v>Natural Gas</v>
      </c>
      <c r="D4139" s="191" t="str">
        <f aca="false">IF(ISNUMBER(FIND("Phy",N4139))=TRUE(),"Physical","Financial")</f>
        <v>Financial</v>
      </c>
      <c r="E4139" s="191" t="n">
        <f aca="false">IF(VLOOKUP(S4139,'DD-Lookup'!$J$6:$L$50,3,FALSE())="Monthly",(YEAR(AC4139)-YEAR(AB4139))*12+MONTH(AC4139)-MONTH(AB4139)+1,(AC4139-AB4139+1))</f>
        <v>153</v>
      </c>
      <c r="F4139" s="220" t="n">
        <f aca="false">E4139*SUM(P4139:Q4139)</f>
        <v>765000</v>
      </c>
      <c r="G4139" s="196" t="n">
        <v>1249315</v>
      </c>
      <c r="H4139" s="197" t="n">
        <v>37026.478287037</v>
      </c>
      <c r="I4139" s="0" t="s">
        <v>1420</v>
      </c>
      <c r="M4139" s="0" t="s">
        <v>927</v>
      </c>
      <c r="N4139" s="0" t="s">
        <v>1341</v>
      </c>
      <c r="O4139" s="0" t="s">
        <v>1526</v>
      </c>
      <c r="P4139" s="198" t="n">
        <v>5000</v>
      </c>
      <c r="S4139" s="0" t="s">
        <v>1343</v>
      </c>
      <c r="T4139" s="0" t="s">
        <v>772</v>
      </c>
      <c r="U4139" s="200" t="n">
        <v>4.68</v>
      </c>
      <c r="V4139" s="0" t="s">
        <v>2659</v>
      </c>
      <c r="W4139" s="0" t="s">
        <v>1345</v>
      </c>
      <c r="X4139" s="0" t="s">
        <v>1346</v>
      </c>
      <c r="Y4139" s="0" t="s">
        <v>893</v>
      </c>
      <c r="Z4139" s="0" t="s">
        <v>573</v>
      </c>
      <c r="AA4139" s="0" t="s">
        <v>3745</v>
      </c>
      <c r="AB4139" s="197" t="n">
        <v>37043</v>
      </c>
      <c r="AC4139" s="197" t="n">
        <v>37195</v>
      </c>
      <c r="AD4139" s="0" t="n">
        <f aca="false">(AC4139-AB4139+1)*SUM(P4139:Q4139)</f>
        <v>765000</v>
      </c>
    </row>
    <row r="4140" customFormat="false" ht="12.75" hidden="false" customHeight="false" outlineLevel="0" collapsed="false">
      <c r="A4140" s="191" t="str">
        <f aca="false">B4140&amp;" "&amp;C4140&amp;" "&amp;D4140</f>
        <v>US Natural Gas Financial</v>
      </c>
      <c r="B4140" s="191" t="str">
        <f aca="false">IF((LEFT(N4140,2)="US"),"US","")</f>
        <v>US</v>
      </c>
      <c r="C4140" s="191" t="str">
        <f aca="false">M4140</f>
        <v>Natural Gas</v>
      </c>
      <c r="D4140" s="191" t="str">
        <f aca="false">IF(ISNUMBER(FIND("Phy",N4140))=TRUE(),"Physical","Financial")</f>
        <v>Financial</v>
      </c>
      <c r="E4140" s="191" t="n">
        <f aca="false">IF(VLOOKUP(S4140,'DD-Lookup'!$J$6:$L$50,3,FALSE())="Monthly",(YEAR(AC4140)-YEAR(AB4140))*12+MONTH(AC4140)-MONTH(AB4140)+1,(AC4140-AB4140+1))</f>
        <v>30</v>
      </c>
      <c r="F4140" s="220" t="n">
        <f aca="false">E4140*SUM(P4140:Q4140)</f>
        <v>3000</v>
      </c>
      <c r="G4140" s="196" t="n">
        <v>1249316</v>
      </c>
      <c r="H4140" s="197" t="n">
        <v>37026.4783217593</v>
      </c>
      <c r="I4140" s="0" t="s">
        <v>1383</v>
      </c>
      <c r="M4140" s="0" t="s">
        <v>927</v>
      </c>
      <c r="N4140" s="0" t="s">
        <v>2058</v>
      </c>
      <c r="O4140" s="0" t="s">
        <v>2059</v>
      </c>
      <c r="P4140" s="198" t="n">
        <v>100</v>
      </c>
      <c r="S4140" s="0" t="s">
        <v>2060</v>
      </c>
      <c r="T4140" s="0" t="s">
        <v>772</v>
      </c>
      <c r="U4140" s="200" t="n">
        <v>0.0475</v>
      </c>
      <c r="V4140" s="0" t="s">
        <v>1412</v>
      </c>
      <c r="W4140" s="0" t="s">
        <v>2061</v>
      </c>
      <c r="X4140" s="0" t="s">
        <v>2062</v>
      </c>
      <c r="Y4140" s="0" t="s">
        <v>893</v>
      </c>
      <c r="Z4140" s="0" t="s">
        <v>573</v>
      </c>
      <c r="AA4140" s="0" t="s">
        <v>3746</v>
      </c>
      <c r="AB4140" s="197" t="n">
        <v>37043</v>
      </c>
      <c r="AC4140" s="197" t="n">
        <v>37072</v>
      </c>
      <c r="AD4140" s="0" t="n">
        <f aca="false">(AC4140-AB4140+1)*SUM(P4140:Q4140)</f>
        <v>3000</v>
      </c>
    </row>
    <row r="4141" customFormat="false" ht="12.75" hidden="false" customHeight="false" outlineLevel="0" collapsed="false">
      <c r="A4141" s="191" t="str">
        <f aca="false">B4141&amp;" "&amp;C4141&amp;" "&amp;D4141</f>
        <v>US Natural Gas Financial</v>
      </c>
      <c r="B4141" s="191" t="str">
        <f aca="false">IF((LEFT(N4141,2)="US"),"US","")</f>
        <v>US</v>
      </c>
      <c r="C4141" s="191" t="str">
        <f aca="false">M4141</f>
        <v>Natural Gas</v>
      </c>
      <c r="D4141" s="191" t="str">
        <f aca="false">IF(ISNUMBER(FIND("Phy",N4141))=TRUE(),"Physical","Financial")</f>
        <v>Financial</v>
      </c>
      <c r="E4141" s="191" t="n">
        <f aca="false">IF(VLOOKUP(S4141,'DD-Lookup'!$J$6:$L$50,3,FALSE())="Monthly",(YEAR(AC4141)-YEAR(AB4141))*12+MONTH(AC4141)-MONTH(AB4141)+1,(AC4141-AB4141+1))</f>
        <v>365</v>
      </c>
      <c r="F4141" s="220" t="n">
        <f aca="false">E4141*SUM(P4141:Q4141)</f>
        <v>1825000</v>
      </c>
      <c r="G4141" s="196" t="n">
        <v>1249319</v>
      </c>
      <c r="H4141" s="197" t="n">
        <v>37026.4783680556</v>
      </c>
      <c r="I4141" s="0" t="s">
        <v>1383</v>
      </c>
      <c r="M4141" s="0" t="s">
        <v>927</v>
      </c>
      <c r="N4141" s="0" t="s">
        <v>1341</v>
      </c>
      <c r="O4141" s="0" t="s">
        <v>1514</v>
      </c>
      <c r="P4141" s="198" t="n">
        <v>5000</v>
      </c>
      <c r="S4141" s="0" t="s">
        <v>1343</v>
      </c>
      <c r="T4141" s="0" t="s">
        <v>772</v>
      </c>
      <c r="U4141" s="200" t="n">
        <v>4.57</v>
      </c>
      <c r="V4141" s="0" t="s">
        <v>1384</v>
      </c>
      <c r="W4141" s="0" t="s">
        <v>1345</v>
      </c>
      <c r="X4141" s="0" t="s">
        <v>1346</v>
      </c>
      <c r="Y4141" s="0" t="s">
        <v>893</v>
      </c>
      <c r="Z4141" s="0" t="s">
        <v>573</v>
      </c>
      <c r="AA4141" s="0" t="s">
        <v>3747</v>
      </c>
      <c r="AB4141" s="197" t="n">
        <v>37257.875</v>
      </c>
      <c r="AC4141" s="197" t="n">
        <v>37621.875</v>
      </c>
      <c r="AD4141" s="0" t="n">
        <f aca="false">(AC4141-AB4141+1)*SUM(P4141:Q4141)</f>
        <v>1825000</v>
      </c>
    </row>
    <row r="4142" customFormat="false" ht="12.75" hidden="false" customHeight="false" outlineLevel="0" collapsed="false">
      <c r="A4142" s="191" t="str">
        <f aca="false">B4142&amp;" "&amp;C4142&amp;" "&amp;D4142</f>
        <v>US Power Physical</v>
      </c>
      <c r="B4142" s="191" t="str">
        <f aca="false">IF((LEFT(N4142,2)="US"),"US","")</f>
        <v>US</v>
      </c>
      <c r="C4142" s="191" t="str">
        <f aca="false">M4142</f>
        <v>Power</v>
      </c>
      <c r="D4142" s="191" t="str">
        <f aca="false">IF(ISNUMBER(FIND("Phy",N4142))=TRUE(),"Physical","Financial")</f>
        <v>Physical</v>
      </c>
      <c r="E4142" s="191" t="n">
        <f aca="false">IF(VLOOKUP(S4142,'DD-Lookup'!$J$6:$L$50,3,FALSE())="Monthly",(YEAR(AC4142)-YEAR(AB4142))*12+MONTH(AC4142)-MONTH(AB4142)+1,(AC4142-AB4142+1))</f>
        <v>15</v>
      </c>
      <c r="F4142" s="220" t="n">
        <f aca="false">E4142*SUM(P4142:Q4142)</f>
        <v>375</v>
      </c>
      <c r="G4142" s="196" t="n">
        <v>1249318</v>
      </c>
      <c r="H4142" s="197" t="n">
        <v>37026.4783680556</v>
      </c>
      <c r="I4142" s="0" t="s">
        <v>1340</v>
      </c>
      <c r="M4142" s="0" t="s">
        <v>72</v>
      </c>
      <c r="N4142" s="0" t="s">
        <v>1741</v>
      </c>
      <c r="O4142" s="0" t="s">
        <v>2921</v>
      </c>
      <c r="Q4142" s="198" t="n">
        <v>25</v>
      </c>
      <c r="S4142" s="0" t="s">
        <v>781</v>
      </c>
      <c r="T4142" s="0" t="s">
        <v>772</v>
      </c>
      <c r="U4142" s="200" t="n">
        <v>235</v>
      </c>
      <c r="V4142" s="0" t="s">
        <v>2100</v>
      </c>
      <c r="W4142" s="0" t="s">
        <v>1755</v>
      </c>
      <c r="X4142" s="0" t="s">
        <v>1745</v>
      </c>
      <c r="Y4142" s="0" t="s">
        <v>1167</v>
      </c>
      <c r="Z4142" s="0" t="s">
        <v>628</v>
      </c>
      <c r="AA4142" s="0" t="n">
        <v>611522.1</v>
      </c>
      <c r="AB4142" s="197" t="n">
        <v>37028.875</v>
      </c>
      <c r="AC4142" s="197" t="n">
        <v>37042.875</v>
      </c>
    </row>
    <row r="4143" customFormat="false" ht="12.75" hidden="false" customHeight="false" outlineLevel="0" collapsed="false">
      <c r="A4143" s="191" t="str">
        <f aca="false">B4143&amp;" "&amp;C4143&amp;" "&amp;D4143</f>
        <v>US Power Physical</v>
      </c>
      <c r="B4143" s="191" t="str">
        <f aca="false">IF((LEFT(N4143,2)="US"),"US","")</f>
        <v>US</v>
      </c>
      <c r="C4143" s="191" t="str">
        <f aca="false">M4143</f>
        <v>Power</v>
      </c>
      <c r="D4143" s="191" t="str">
        <f aca="false">IF(ISNUMBER(FIND("Phy",N4143))=TRUE(),"Physical","Financial")</f>
        <v>Physical</v>
      </c>
      <c r="E4143" s="191" t="n">
        <f aca="false">IF(VLOOKUP(S4143,'DD-Lookup'!$J$6:$L$50,3,FALSE())="Monthly",(YEAR(AC4143)-YEAR(AB4143))*12+MONTH(AC4143)-MONTH(AB4143)+1,(AC4143-AB4143+1))</f>
        <v>15</v>
      </c>
      <c r="F4143" s="220" t="n">
        <f aca="false">E4143*SUM(P4143:Q4143)</f>
        <v>375</v>
      </c>
      <c r="G4143" s="196" t="n">
        <v>1249322</v>
      </c>
      <c r="H4143" s="197" t="n">
        <v>37026.4784143519</v>
      </c>
      <c r="I4143" s="0" t="s">
        <v>1340</v>
      </c>
      <c r="M4143" s="0" t="s">
        <v>72</v>
      </c>
      <c r="N4143" s="0" t="s">
        <v>1746</v>
      </c>
      <c r="O4143" s="0" t="s">
        <v>3532</v>
      </c>
      <c r="Q4143" s="198" t="n">
        <v>25</v>
      </c>
      <c r="S4143" s="0" t="s">
        <v>781</v>
      </c>
      <c r="T4143" s="0" t="s">
        <v>772</v>
      </c>
      <c r="U4143" s="200" t="n">
        <v>242</v>
      </c>
      <c r="V4143" s="0" t="s">
        <v>2100</v>
      </c>
      <c r="W4143" s="0" t="s">
        <v>1768</v>
      </c>
      <c r="X4143" s="0" t="s">
        <v>1750</v>
      </c>
      <c r="Y4143" s="0" t="s">
        <v>1167</v>
      </c>
      <c r="Z4143" s="0" t="s">
        <v>628</v>
      </c>
      <c r="AA4143" s="0" t="n">
        <v>611523.1</v>
      </c>
      <c r="AB4143" s="197" t="n">
        <v>37028.875</v>
      </c>
      <c r="AC4143" s="197" t="n">
        <v>37042.875</v>
      </c>
    </row>
    <row r="4144" customFormat="false" ht="12.75" hidden="false" customHeight="false" outlineLevel="0" collapsed="false">
      <c r="A4144" s="191" t="str">
        <f aca="false">B4144&amp;" "&amp;C4144&amp;" "&amp;D4144</f>
        <v> Natural Gas Physical</v>
      </c>
      <c r="B4144" s="191" t="str">
        <f aca="false">IF((LEFT(N4144,2)="US"),"US","")</f>
        <v/>
      </c>
      <c r="C4144" s="191" t="str">
        <f aca="false">M4144</f>
        <v>Natural Gas</v>
      </c>
      <c r="D4144" s="191" t="str">
        <f aca="false">IF(ISNUMBER(FIND("Phy",N4144))=TRUE(),"Physical","Financial")</f>
        <v>Physical</v>
      </c>
      <c r="E4144" s="191" t="n">
        <f aca="false">IF(VLOOKUP(S4144,'DD-Lookup'!$J$6:$L$50,3,FALSE())="Monthly",(YEAR(AC4144)-YEAR(AB4144))*12+MONTH(AC4144)-MONTH(AB4144)+1,(AC4144-AB4144+1))</f>
        <v>1</v>
      </c>
      <c r="F4144" s="220" t="n">
        <f aca="false">E4144*SUM(P4144:Q4144)</f>
        <v>10000</v>
      </c>
      <c r="G4144" s="196" t="n">
        <v>1249323</v>
      </c>
      <c r="H4144" s="197" t="n">
        <v>37026.4784953704</v>
      </c>
      <c r="I4144" s="0" t="s">
        <v>2150</v>
      </c>
      <c r="M4144" s="0" t="s">
        <v>927</v>
      </c>
      <c r="N4144" s="0" t="s">
        <v>1719</v>
      </c>
      <c r="O4144" s="0" t="s">
        <v>1720</v>
      </c>
      <c r="P4144" s="198" t="n">
        <v>10000</v>
      </c>
      <c r="S4144" s="0" t="s">
        <v>327</v>
      </c>
      <c r="T4144" s="0" t="s">
        <v>1721</v>
      </c>
      <c r="U4144" s="200" t="n">
        <v>6.08</v>
      </c>
      <c r="V4144" s="0" t="s">
        <v>2301</v>
      </c>
      <c r="W4144" s="0" t="s">
        <v>1723</v>
      </c>
      <c r="X4144" s="0" t="s">
        <v>1724</v>
      </c>
      <c r="Y4144" s="0" t="s">
        <v>1376</v>
      </c>
      <c r="Z4144" s="0" t="s">
        <v>646</v>
      </c>
      <c r="AA4144" s="0" t="n">
        <v>790844</v>
      </c>
      <c r="AB4144" s="197" t="n">
        <v>37026.875</v>
      </c>
      <c r="AC4144" s="197" t="n">
        <v>37026.875</v>
      </c>
    </row>
    <row r="4145" customFormat="false" ht="12.75" hidden="false" customHeight="false" outlineLevel="0" collapsed="false">
      <c r="A4145" s="191" t="str">
        <f aca="false">B4145&amp;" "&amp;C4145&amp;" "&amp;D4145</f>
        <v>US Natural Gas Financial</v>
      </c>
      <c r="B4145" s="191" t="str">
        <f aca="false">IF((LEFT(N4145,2)="US"),"US","")</f>
        <v>US</v>
      </c>
      <c r="C4145" s="191" t="str">
        <f aca="false">M4145</f>
        <v>Natural Gas</v>
      </c>
      <c r="D4145" s="191" t="str">
        <f aca="false">IF(ISNUMBER(FIND("Phy",N4145))=TRUE(),"Physical","Financial")</f>
        <v>Financial</v>
      </c>
      <c r="E4145" s="191" t="n">
        <f aca="false">IF(VLOOKUP(S4145,'DD-Lookup'!$J$6:$L$50,3,FALSE())="Monthly",(YEAR(AC4145)-YEAR(AB4145))*12+MONTH(AC4145)-MONTH(AB4145)+1,(AC4145-AB4145+1))</f>
        <v>153</v>
      </c>
      <c r="F4145" s="220" t="n">
        <f aca="false">E4145*SUM(P4145:Q4145)</f>
        <v>765000</v>
      </c>
      <c r="G4145" s="196" t="n">
        <v>1249324</v>
      </c>
      <c r="H4145" s="197" t="n">
        <v>37026.4785185185</v>
      </c>
      <c r="I4145" s="0" t="s">
        <v>1420</v>
      </c>
      <c r="M4145" s="0" t="s">
        <v>927</v>
      </c>
      <c r="N4145" s="0" t="s">
        <v>1341</v>
      </c>
      <c r="O4145" s="0" t="s">
        <v>1526</v>
      </c>
      <c r="P4145" s="198" t="n">
        <v>5000</v>
      </c>
      <c r="S4145" s="0" t="s">
        <v>1343</v>
      </c>
      <c r="T4145" s="0" t="s">
        <v>772</v>
      </c>
      <c r="U4145" s="200" t="n">
        <v>4.675</v>
      </c>
      <c r="V4145" s="0" t="s">
        <v>2659</v>
      </c>
      <c r="W4145" s="0" t="s">
        <v>1345</v>
      </c>
      <c r="X4145" s="0" t="s">
        <v>1346</v>
      </c>
      <c r="Y4145" s="0" t="s">
        <v>893</v>
      </c>
      <c r="Z4145" s="0" t="s">
        <v>573</v>
      </c>
      <c r="AA4145" s="0" t="s">
        <v>3748</v>
      </c>
      <c r="AB4145" s="197" t="n">
        <v>37043</v>
      </c>
      <c r="AC4145" s="197" t="n">
        <v>37195</v>
      </c>
      <c r="AD4145" s="0" t="n">
        <f aca="false">(AC4145-AB4145+1)*SUM(P4145:Q4145)</f>
        <v>765000</v>
      </c>
    </row>
    <row r="4146" customFormat="false" ht="12.75" hidden="false" customHeight="false" outlineLevel="0" collapsed="false">
      <c r="A4146" s="191" t="str">
        <f aca="false">B4146&amp;" "&amp;C4146&amp;" "&amp;D4146</f>
        <v>US Natural Gas Financial</v>
      </c>
      <c r="B4146" s="191" t="str">
        <f aca="false">IF((LEFT(N4146,2)="US"),"US","")</f>
        <v>US</v>
      </c>
      <c r="C4146" s="191" t="str">
        <f aca="false">M4146</f>
        <v>Natural Gas</v>
      </c>
      <c r="D4146" s="191" t="str">
        <f aca="false">IF(ISNUMBER(FIND("Phy",N4146))=TRUE(),"Physical","Financial")</f>
        <v>Financial</v>
      </c>
      <c r="E4146" s="191" t="n">
        <f aca="false">IF(VLOOKUP(S4146,'DD-Lookup'!$J$6:$L$50,3,FALSE())="Monthly",(YEAR(AC4146)-YEAR(AB4146))*12+MONTH(AC4146)-MONTH(AB4146)+1,(AC4146-AB4146+1))</f>
        <v>30</v>
      </c>
      <c r="F4146" s="220" t="n">
        <f aca="false">E4146*SUM(P4146:Q4146)</f>
        <v>450000</v>
      </c>
      <c r="G4146" s="196" t="n">
        <v>1249325</v>
      </c>
      <c r="H4146" s="197" t="n">
        <v>37026.4785416667</v>
      </c>
      <c r="I4146" s="0" t="s">
        <v>1306</v>
      </c>
      <c r="M4146" s="0" t="s">
        <v>927</v>
      </c>
      <c r="N4146" s="0" t="s">
        <v>1341</v>
      </c>
      <c r="O4146" s="0" t="s">
        <v>1342</v>
      </c>
      <c r="Q4146" s="198" t="n">
        <v>15000</v>
      </c>
      <c r="S4146" s="0" t="s">
        <v>1343</v>
      </c>
      <c r="T4146" s="0" t="s">
        <v>772</v>
      </c>
      <c r="U4146" s="200" t="n">
        <v>4.58</v>
      </c>
      <c r="V4146" s="0" t="s">
        <v>1725</v>
      </c>
      <c r="W4146" s="0" t="s">
        <v>1345</v>
      </c>
      <c r="X4146" s="0" t="s">
        <v>1346</v>
      </c>
      <c r="Y4146" s="0" t="s">
        <v>893</v>
      </c>
      <c r="Z4146" s="0" t="s">
        <v>573</v>
      </c>
      <c r="AA4146" s="0" t="s">
        <v>3749</v>
      </c>
      <c r="AB4146" s="197" t="n">
        <v>37043.875</v>
      </c>
      <c r="AC4146" s="197" t="n">
        <v>37072.875</v>
      </c>
      <c r="AD4146" s="0" t="n">
        <f aca="false">(AC4146-AB4146+1)*SUM(P4146:Q4146)</f>
        <v>450000</v>
      </c>
    </row>
    <row r="4147" customFormat="false" ht="12.75" hidden="false" customHeight="false" outlineLevel="0" collapsed="false">
      <c r="A4147" s="191" t="str">
        <f aca="false">B4147&amp;" "&amp;C4147&amp;" "&amp;D4147</f>
        <v>US Natural Gas Financial</v>
      </c>
      <c r="B4147" s="191" t="str">
        <f aca="false">IF((LEFT(N4147,2)="US"),"US","")</f>
        <v>US</v>
      </c>
      <c r="C4147" s="191" t="str">
        <f aca="false">M4147</f>
        <v>Natural Gas</v>
      </c>
      <c r="D4147" s="191" t="str">
        <f aca="false">IF(ISNUMBER(FIND("Phy",N4147))=TRUE(),"Physical","Financial")</f>
        <v>Financial</v>
      </c>
      <c r="E4147" s="191" t="n">
        <f aca="false">IF(VLOOKUP(S4147,'DD-Lookup'!$J$6:$L$50,3,FALSE())="Monthly",(YEAR(AC4147)-YEAR(AB4147))*12+MONTH(AC4147)-MONTH(AB4147)+1,(AC4147-AB4147+1))</f>
        <v>15</v>
      </c>
      <c r="F4147" s="220" t="n">
        <f aca="false">E4147*SUM(P4147:Q4147)</f>
        <v>150000</v>
      </c>
      <c r="G4147" s="196" t="n">
        <v>1249327</v>
      </c>
      <c r="H4147" s="197" t="n">
        <v>37026.4786805556</v>
      </c>
      <c r="I4147" s="0" t="s">
        <v>1306</v>
      </c>
      <c r="M4147" s="0" t="s">
        <v>927</v>
      </c>
      <c r="N4147" s="0" t="s">
        <v>1341</v>
      </c>
      <c r="O4147" s="0" t="s">
        <v>3569</v>
      </c>
      <c r="P4147" s="198" t="n">
        <v>10000</v>
      </c>
      <c r="S4147" s="0" t="s">
        <v>1343</v>
      </c>
      <c r="T4147" s="0" t="s">
        <v>772</v>
      </c>
      <c r="U4147" s="200" t="n">
        <v>4.505</v>
      </c>
      <c r="V4147" s="0" t="s">
        <v>2328</v>
      </c>
      <c r="W4147" s="0" t="s">
        <v>1520</v>
      </c>
      <c r="X4147" s="0" t="s">
        <v>1521</v>
      </c>
      <c r="Y4147" s="0" t="s">
        <v>893</v>
      </c>
      <c r="Z4147" s="0" t="s">
        <v>573</v>
      </c>
      <c r="AA4147" s="0" t="s">
        <v>3750</v>
      </c>
      <c r="AB4147" s="197" t="n">
        <v>37028.875</v>
      </c>
      <c r="AC4147" s="197" t="n">
        <v>37042.875</v>
      </c>
      <c r="AD4147" s="0" t="n">
        <f aca="false">(AC4147-AB4147+1)*SUM(P4147:Q4147)</f>
        <v>150000</v>
      </c>
    </row>
    <row r="4148" customFormat="false" ht="12.75" hidden="false" customHeight="false" outlineLevel="0" collapsed="false">
      <c r="A4148" s="191" t="str">
        <f aca="false">B4148&amp;" "&amp;C4148&amp;" "&amp;D4148</f>
        <v>US Power Financial</v>
      </c>
      <c r="B4148" s="191" t="str">
        <f aca="false">IF((LEFT(N4148,2)="US"),"US","")</f>
        <v>US</v>
      </c>
      <c r="C4148" s="191" t="str">
        <f aca="false">M4148</f>
        <v>Power</v>
      </c>
      <c r="D4148" s="191" t="str">
        <f aca="false">IF(ISNUMBER(FIND("Phy",N4148))=TRUE(),"Physical","Financial")</f>
        <v>Financial</v>
      </c>
      <c r="E4148" s="191" t="n">
        <f aca="false">IF(VLOOKUP(S4148,'DD-Lookup'!$J$6:$L$50,3,FALSE())="Monthly",(YEAR(AC4148)-YEAR(AB4148))*12+MONTH(AC4148)-MONTH(AB4148)+1,(AC4148-AB4148+1))</f>
        <v>11</v>
      </c>
      <c r="F4148" s="220" t="n">
        <f aca="false">E4148*SUM(P4148:Q4148)</f>
        <v>550</v>
      </c>
      <c r="G4148" s="196" t="n">
        <v>1249329</v>
      </c>
      <c r="H4148" s="197" t="n">
        <v>37026.4788541667</v>
      </c>
      <c r="I4148" s="0" t="s">
        <v>1383</v>
      </c>
      <c r="M4148" s="0" t="s">
        <v>72</v>
      </c>
      <c r="N4148" s="0" t="s">
        <v>1162</v>
      </c>
      <c r="O4148" s="0" t="s">
        <v>3270</v>
      </c>
      <c r="P4148" s="198" t="n">
        <v>50</v>
      </c>
      <c r="S4148" s="0" t="s">
        <v>781</v>
      </c>
      <c r="T4148" s="0" t="s">
        <v>772</v>
      </c>
      <c r="U4148" s="200" t="n">
        <v>69</v>
      </c>
      <c r="V4148" s="0" t="s">
        <v>3604</v>
      </c>
      <c r="W4148" s="0" t="s">
        <v>1260</v>
      </c>
      <c r="X4148" s="0" t="s">
        <v>1208</v>
      </c>
      <c r="Y4148" s="0" t="s">
        <v>1167</v>
      </c>
      <c r="Z4148" s="0" t="s">
        <v>573</v>
      </c>
      <c r="AA4148" s="0" t="n">
        <v>611525.1</v>
      </c>
      <c r="AB4148" s="197" t="n">
        <v>37032.875</v>
      </c>
      <c r="AC4148" s="197" t="n">
        <v>37042.875</v>
      </c>
    </row>
    <row r="4149" customFormat="false" ht="12.75" hidden="false" customHeight="false" outlineLevel="0" collapsed="false">
      <c r="A4149" s="191" t="str">
        <f aca="false">B4149&amp;" "&amp;C4149&amp;" "&amp;D4149</f>
        <v>US Natural Gas Financial</v>
      </c>
      <c r="B4149" s="191" t="str">
        <f aca="false">IF((LEFT(N4149,2)="US"),"US","")</f>
        <v>US</v>
      </c>
      <c r="C4149" s="191" t="str">
        <f aca="false">M4149</f>
        <v>Natural Gas</v>
      </c>
      <c r="D4149" s="191" t="str">
        <f aca="false">IF(ISNUMBER(FIND("Phy",N4149))=TRUE(),"Physical","Financial")</f>
        <v>Financial</v>
      </c>
      <c r="E4149" s="191" t="n">
        <f aca="false">IF(VLOOKUP(S4149,'DD-Lookup'!$J$6:$L$50,3,FALSE())="Monthly",(YEAR(AC4149)-YEAR(AB4149))*12+MONTH(AC4149)-MONTH(AB4149)+1,(AC4149-AB4149+1))</f>
        <v>151</v>
      </c>
      <c r="F4149" s="220" t="n">
        <f aca="false">E4149*SUM(P4149:Q4149)</f>
        <v>755000</v>
      </c>
      <c r="G4149" s="196" t="n">
        <v>1249331</v>
      </c>
      <c r="H4149" s="197" t="n">
        <v>37026.4789467593</v>
      </c>
      <c r="I4149" s="0" t="s">
        <v>1420</v>
      </c>
      <c r="M4149" s="0" t="s">
        <v>927</v>
      </c>
      <c r="N4149" s="0" t="s">
        <v>1341</v>
      </c>
      <c r="O4149" s="0" t="s">
        <v>1442</v>
      </c>
      <c r="P4149" s="198" t="n">
        <v>5000</v>
      </c>
      <c r="S4149" s="0" t="s">
        <v>1343</v>
      </c>
      <c r="T4149" s="0" t="s">
        <v>772</v>
      </c>
      <c r="U4149" s="200" t="n">
        <v>4.965</v>
      </c>
      <c r="V4149" s="0" t="s">
        <v>2659</v>
      </c>
      <c r="W4149" s="0" t="s">
        <v>1345</v>
      </c>
      <c r="X4149" s="0" t="s">
        <v>1346</v>
      </c>
      <c r="Y4149" s="0" t="s">
        <v>893</v>
      </c>
      <c r="Z4149" s="0" t="s">
        <v>573</v>
      </c>
      <c r="AA4149" s="0" t="s">
        <v>3751</v>
      </c>
      <c r="AB4149" s="197" t="n">
        <v>37196</v>
      </c>
      <c r="AC4149" s="197" t="n">
        <v>37346</v>
      </c>
      <c r="AD4149" s="0" t="n">
        <f aca="false">(AC4149-AB4149+1)*SUM(P4149:Q4149)</f>
        <v>755000</v>
      </c>
    </row>
    <row r="4150" customFormat="false" ht="12.75" hidden="false" customHeight="false" outlineLevel="0" collapsed="false">
      <c r="A4150" s="191" t="str">
        <f aca="false">B4150&amp;" "&amp;C4150&amp;" "&amp;D4150</f>
        <v>US Crude Physical</v>
      </c>
      <c r="B4150" s="191" t="str">
        <f aca="false">IF((LEFT(N4150,2)="US"),"US","")</f>
        <v>US</v>
      </c>
      <c r="C4150" s="191" t="str">
        <f aca="false">M4150</f>
        <v>Crude</v>
      </c>
      <c r="D4150" s="191" t="str">
        <f aca="false">IF(ISNUMBER(FIND("Phy",N4150))=TRUE(),"Physical","Financial")</f>
        <v>Physical</v>
      </c>
      <c r="E4150" s="191" t="n">
        <f aca="false">IF(VLOOKUP(S4150,'DD-Lookup'!$J$6:$L$50,3,FALSE())="Monthly",(YEAR(AC4150)-YEAR(AB4150))*12+MONTH(AC4150)-MONTH(AB4150)+1,(AC4150-AB4150+1))</f>
        <v>31</v>
      </c>
      <c r="F4150" s="220" t="n">
        <f aca="false">E4150*SUM(P4150:Q4150)</f>
        <v>93000</v>
      </c>
      <c r="G4150" s="196" t="n">
        <v>1249330</v>
      </c>
      <c r="H4150" s="197" t="n">
        <v>37026.4789467593</v>
      </c>
      <c r="I4150" s="0" t="s">
        <v>1606</v>
      </c>
      <c r="M4150" s="0" t="s">
        <v>60</v>
      </c>
      <c r="N4150" s="0" t="s">
        <v>2558</v>
      </c>
      <c r="O4150" s="0" t="s">
        <v>3492</v>
      </c>
      <c r="P4150" s="198" t="n">
        <v>3000</v>
      </c>
      <c r="S4150" s="0" t="s">
        <v>2560</v>
      </c>
      <c r="T4150" s="0" t="s">
        <v>772</v>
      </c>
      <c r="U4150" s="200" t="n">
        <v>0.11</v>
      </c>
      <c r="V4150" s="0" t="s">
        <v>2349</v>
      </c>
      <c r="W4150" s="0" t="s">
        <v>2492</v>
      </c>
      <c r="X4150" s="0" t="s">
        <v>2562</v>
      </c>
      <c r="Y4150" s="0" t="s">
        <v>893</v>
      </c>
      <c r="Z4150" s="0" t="s">
        <v>2563</v>
      </c>
      <c r="AA4150" s="0" t="s">
        <v>3752</v>
      </c>
      <c r="AB4150" s="197" t="n">
        <v>37073.875</v>
      </c>
      <c r="AC4150" s="197" t="n">
        <v>37103.875</v>
      </c>
    </row>
    <row r="4151" customFormat="false" ht="12.75" hidden="false" customHeight="false" outlineLevel="0" collapsed="false">
      <c r="A4151" s="191" t="str">
        <f aca="false">B4151&amp;" "&amp;C4151&amp;" "&amp;D4151</f>
        <v>US Natural Gas Financial</v>
      </c>
      <c r="B4151" s="191" t="str">
        <f aca="false">IF((LEFT(N4151,2)="US"),"US","")</f>
        <v>US</v>
      </c>
      <c r="C4151" s="191" t="str">
        <f aca="false">M4151</f>
        <v>Natural Gas</v>
      </c>
      <c r="D4151" s="191" t="str">
        <f aca="false">IF(ISNUMBER(FIND("Phy",N4151))=TRUE(),"Physical","Financial")</f>
        <v>Financial</v>
      </c>
      <c r="E4151" s="191" t="n">
        <f aca="false">IF(VLOOKUP(S4151,'DD-Lookup'!$J$6:$L$50,3,FALSE())="Monthly",(YEAR(AC4151)-YEAR(AB4151))*12+MONTH(AC4151)-MONTH(AB4151)+1,(AC4151-AB4151+1))</f>
        <v>15</v>
      </c>
      <c r="F4151" s="220" t="n">
        <f aca="false">E4151*SUM(P4151:Q4151)</f>
        <v>225000</v>
      </c>
      <c r="G4151" s="196" t="n">
        <v>1249333</v>
      </c>
      <c r="H4151" s="197" t="n">
        <v>37026.4791435185</v>
      </c>
      <c r="I4151" s="0" t="s">
        <v>1383</v>
      </c>
      <c r="M4151" s="0" t="s">
        <v>927</v>
      </c>
      <c r="N4151" s="0" t="s">
        <v>1341</v>
      </c>
      <c r="O4151" s="0" t="s">
        <v>3753</v>
      </c>
      <c r="P4151" s="198" t="n">
        <v>15000</v>
      </c>
      <c r="S4151" s="0" t="s">
        <v>1343</v>
      </c>
      <c r="T4151" s="0" t="s">
        <v>772</v>
      </c>
      <c r="U4151" s="200" t="n">
        <v>4.58</v>
      </c>
      <c r="V4151" s="0" t="s">
        <v>1780</v>
      </c>
      <c r="W4151" s="0" t="s">
        <v>1700</v>
      </c>
      <c r="X4151" s="0" t="s">
        <v>1701</v>
      </c>
      <c r="Y4151" s="0" t="s">
        <v>893</v>
      </c>
      <c r="Z4151" s="0" t="s">
        <v>573</v>
      </c>
      <c r="AA4151" s="0" t="s">
        <v>3754</v>
      </c>
      <c r="AB4151" s="197" t="n">
        <v>37028.875</v>
      </c>
      <c r="AC4151" s="197" t="n">
        <v>37042.875</v>
      </c>
      <c r="AD4151" s="0" t="n">
        <f aca="false">(AC4151-AB4151+1)*SUM(P4151:Q4151)</f>
        <v>225000</v>
      </c>
    </row>
    <row r="4152" customFormat="false" ht="12.75" hidden="false" customHeight="false" outlineLevel="0" collapsed="false">
      <c r="A4152" s="191" t="str">
        <f aca="false">B4152&amp;" "&amp;C4152&amp;" "&amp;D4152</f>
        <v>US Natural Gas Financial</v>
      </c>
      <c r="B4152" s="191" t="str">
        <f aca="false">IF((LEFT(N4152,2)="US"),"US","")</f>
        <v>US</v>
      </c>
      <c r="C4152" s="191" t="str">
        <f aca="false">M4152</f>
        <v>Natural Gas</v>
      </c>
      <c r="D4152" s="191" t="str">
        <f aca="false">IF(ISNUMBER(FIND("Phy",N4152))=TRUE(),"Physical","Financial")</f>
        <v>Financial</v>
      </c>
      <c r="E4152" s="191" t="n">
        <f aca="false">IF(VLOOKUP(S4152,'DD-Lookup'!$J$6:$L$50,3,FALSE())="Monthly",(YEAR(AC4152)-YEAR(AB4152))*12+MONTH(AC4152)-MONTH(AB4152)+1,(AC4152-AB4152+1))</f>
        <v>30</v>
      </c>
      <c r="F4152" s="220" t="n">
        <f aca="false">E4152*SUM(P4152:Q4152)</f>
        <v>150000</v>
      </c>
      <c r="G4152" s="196" t="n">
        <v>1249339</v>
      </c>
      <c r="H4152" s="197" t="n">
        <v>37026.4795949074</v>
      </c>
      <c r="I4152" s="0" t="s">
        <v>1257</v>
      </c>
      <c r="M4152" s="0" t="s">
        <v>927</v>
      </c>
      <c r="N4152" s="0" t="s">
        <v>1341</v>
      </c>
      <c r="O4152" s="0" t="s">
        <v>1342</v>
      </c>
      <c r="Q4152" s="198" t="n">
        <v>5000</v>
      </c>
      <c r="S4152" s="0" t="s">
        <v>1343</v>
      </c>
      <c r="T4152" s="0" t="s">
        <v>772</v>
      </c>
      <c r="U4152" s="200" t="n">
        <v>4.575</v>
      </c>
      <c r="V4152" s="0" t="s">
        <v>2419</v>
      </c>
      <c r="W4152" s="0" t="s">
        <v>1345</v>
      </c>
      <c r="X4152" s="0" t="s">
        <v>1346</v>
      </c>
      <c r="Y4152" s="0" t="s">
        <v>893</v>
      </c>
      <c r="Z4152" s="0" t="s">
        <v>573</v>
      </c>
      <c r="AA4152" s="0" t="s">
        <v>3755</v>
      </c>
      <c r="AB4152" s="197" t="n">
        <v>37043.875</v>
      </c>
      <c r="AC4152" s="197" t="n">
        <v>37072.875</v>
      </c>
      <c r="AD4152" s="0" t="n">
        <f aca="false">(AC4152-AB4152+1)*SUM(P4152:Q4152)</f>
        <v>150000</v>
      </c>
    </row>
    <row r="4153" customFormat="false" ht="12.75" hidden="false" customHeight="false" outlineLevel="0" collapsed="false">
      <c r="A4153" s="191" t="str">
        <f aca="false">B4153&amp;" "&amp;C4153&amp;" "&amp;D4153</f>
        <v>US Natural Gas Financial</v>
      </c>
      <c r="B4153" s="191" t="str">
        <f aca="false">IF((LEFT(N4153,2)="US"),"US","")</f>
        <v>US</v>
      </c>
      <c r="C4153" s="191" t="str">
        <f aca="false">M4153</f>
        <v>Natural Gas</v>
      </c>
      <c r="D4153" s="191" t="str">
        <f aca="false">IF(ISNUMBER(FIND("Phy",N4153))=TRUE(),"Physical","Financial")</f>
        <v>Financial</v>
      </c>
      <c r="E4153" s="191" t="n">
        <f aca="false">IF(VLOOKUP(S4153,'DD-Lookup'!$J$6:$L$50,3,FALSE())="Monthly",(YEAR(AC4153)-YEAR(AB4153))*12+MONTH(AC4153)-MONTH(AB4153)+1,(AC4153-AB4153+1))</f>
        <v>30</v>
      </c>
      <c r="F4153" s="220" t="n">
        <f aca="false">E4153*SUM(P4153:Q4153)</f>
        <v>300000</v>
      </c>
      <c r="G4153" s="196" t="n">
        <v>1249341</v>
      </c>
      <c r="H4153" s="197" t="n">
        <v>37026.4796412037</v>
      </c>
      <c r="I4153" s="0" t="s">
        <v>1482</v>
      </c>
      <c r="M4153" s="0" t="s">
        <v>927</v>
      </c>
      <c r="N4153" s="0" t="s">
        <v>1341</v>
      </c>
      <c r="O4153" s="0" t="s">
        <v>1342</v>
      </c>
      <c r="P4153" s="198" t="n">
        <v>10000</v>
      </c>
      <c r="S4153" s="0" t="s">
        <v>1343</v>
      </c>
      <c r="T4153" s="0" t="s">
        <v>772</v>
      </c>
      <c r="U4153" s="200" t="n">
        <v>4.565</v>
      </c>
      <c r="V4153" s="0" t="s">
        <v>2054</v>
      </c>
      <c r="W4153" s="0" t="s">
        <v>1345</v>
      </c>
      <c r="X4153" s="0" t="s">
        <v>1346</v>
      </c>
      <c r="Y4153" s="0" t="s">
        <v>893</v>
      </c>
      <c r="Z4153" s="0" t="s">
        <v>573</v>
      </c>
      <c r="AA4153" s="0" t="s">
        <v>3756</v>
      </c>
      <c r="AB4153" s="197" t="n">
        <v>37043.875</v>
      </c>
      <c r="AC4153" s="197" t="n">
        <v>37072.875</v>
      </c>
      <c r="AD4153" s="0" t="n">
        <f aca="false">(AC4153-AB4153+1)*SUM(P4153:Q4153)</f>
        <v>300000</v>
      </c>
    </row>
    <row r="4154" customFormat="false" ht="12.75" hidden="false" customHeight="false" outlineLevel="0" collapsed="false">
      <c r="A4154" s="191" t="str">
        <f aca="false">B4154&amp;" "&amp;C4154&amp;" "&amp;D4154</f>
        <v>US Power Physical</v>
      </c>
      <c r="B4154" s="191" t="str">
        <f aca="false">IF((LEFT(N4154,2)="US"),"US","")</f>
        <v>US</v>
      </c>
      <c r="C4154" s="191" t="str">
        <f aca="false">M4154</f>
        <v>Power</v>
      </c>
      <c r="D4154" s="191" t="str">
        <f aca="false">IF(ISNUMBER(FIND("Phy",N4154))=TRUE(),"Physical","Financial")</f>
        <v>Physical</v>
      </c>
      <c r="E4154" s="191" t="n">
        <f aca="false">IF(VLOOKUP(S4154,'DD-Lookup'!$J$6:$L$50,3,FALSE())="Monthly",(YEAR(AC4154)-YEAR(AB4154))*12+MONTH(AC4154)-MONTH(AB4154)+1,(AC4154-AB4154+1))</f>
        <v>30</v>
      </c>
      <c r="F4154" s="220" t="n">
        <f aca="false">E4154*SUM(P4154:Q4154)</f>
        <v>1500</v>
      </c>
      <c r="G4154" s="196" t="n">
        <v>1249340</v>
      </c>
      <c r="H4154" s="197" t="n">
        <v>37026.4796412037</v>
      </c>
      <c r="I4154" s="0" t="s">
        <v>643</v>
      </c>
      <c r="M4154" s="0" t="s">
        <v>72</v>
      </c>
      <c r="N4154" s="0" t="s">
        <v>1190</v>
      </c>
      <c r="O4154" s="0" t="s">
        <v>1278</v>
      </c>
      <c r="P4154" s="198" t="n">
        <v>50</v>
      </c>
      <c r="S4154" s="0" t="s">
        <v>781</v>
      </c>
      <c r="T4154" s="0" t="s">
        <v>772</v>
      </c>
      <c r="U4154" s="200" t="n">
        <v>61</v>
      </c>
      <c r="V4154" s="0" t="s">
        <v>1429</v>
      </c>
      <c r="W4154" s="0" t="s">
        <v>1193</v>
      </c>
      <c r="X4154" s="0" t="s">
        <v>1238</v>
      </c>
      <c r="Y4154" s="0" t="s">
        <v>1167</v>
      </c>
      <c r="Z4154" s="0" t="s">
        <v>628</v>
      </c>
      <c r="AA4154" s="0" t="n">
        <v>611526.1</v>
      </c>
      <c r="AB4154" s="197" t="n">
        <v>37043.7104166667</v>
      </c>
      <c r="AC4154" s="197" t="n">
        <v>37072.7104166667</v>
      </c>
    </row>
    <row r="4155" customFormat="false" ht="12.75" hidden="false" customHeight="false" outlineLevel="0" collapsed="false">
      <c r="A4155" s="191" t="str">
        <f aca="false">B4155&amp;" "&amp;C4155&amp;" "&amp;D4155</f>
        <v> Natural Gas Physical</v>
      </c>
      <c r="B4155" s="191" t="str">
        <f aca="false">IF((LEFT(N4155,2)="US"),"US","")</f>
        <v/>
      </c>
      <c r="C4155" s="191" t="str">
        <f aca="false">M4155</f>
        <v>Natural Gas</v>
      </c>
      <c r="D4155" s="191" t="str">
        <f aca="false">IF(ISNUMBER(FIND("Phy",N4155))=TRUE(),"Physical","Financial")</f>
        <v>Physical</v>
      </c>
      <c r="E4155" s="191" t="n">
        <f aca="false">IF(VLOOKUP(S4155,'DD-Lookup'!$J$6:$L$50,3,FALSE())="Monthly",(YEAR(AC4155)-YEAR(AB4155))*12+MONTH(AC4155)-MONTH(AB4155)+1,(AC4155-AB4155+1))</f>
        <v>30</v>
      </c>
      <c r="F4155" s="220" t="n">
        <f aca="false">E4155*SUM(P4155:Q4155)</f>
        <v>150000</v>
      </c>
      <c r="G4155" s="196" t="n">
        <v>1249342</v>
      </c>
      <c r="H4155" s="197" t="n">
        <v>37026.4796643519</v>
      </c>
      <c r="I4155" s="0" t="s">
        <v>625</v>
      </c>
      <c r="M4155" s="0" t="s">
        <v>927</v>
      </c>
      <c r="N4155" s="0" t="s">
        <v>1719</v>
      </c>
      <c r="O4155" s="0" t="s">
        <v>2554</v>
      </c>
      <c r="P4155" s="198" t="n">
        <v>5000</v>
      </c>
      <c r="S4155" s="0" t="s">
        <v>327</v>
      </c>
      <c r="T4155" s="0" t="s">
        <v>1721</v>
      </c>
      <c r="U4155" s="200" t="n">
        <v>6.245</v>
      </c>
      <c r="V4155" s="0" t="s">
        <v>3106</v>
      </c>
      <c r="W4155" s="0" t="s">
        <v>2317</v>
      </c>
      <c r="X4155" s="0" t="s">
        <v>1724</v>
      </c>
      <c r="Y4155" s="0" t="s">
        <v>1376</v>
      </c>
      <c r="Z4155" s="0" t="s">
        <v>646</v>
      </c>
      <c r="AA4155" s="0" t="n">
        <v>790847</v>
      </c>
      <c r="AB4155" s="197" t="n">
        <v>37043.875</v>
      </c>
      <c r="AC4155" s="197" t="n">
        <v>37072.875</v>
      </c>
    </row>
    <row r="4156" customFormat="false" ht="12.75" hidden="false" customHeight="false" outlineLevel="0" collapsed="false">
      <c r="A4156" s="191" t="str">
        <f aca="false">B4156&amp;" "&amp;C4156&amp;" "&amp;D4156</f>
        <v>US Natural Gas Financial</v>
      </c>
      <c r="B4156" s="191" t="str">
        <f aca="false">IF((LEFT(N4156,2)="US"),"US","")</f>
        <v>US</v>
      </c>
      <c r="C4156" s="191" t="str">
        <f aca="false">M4156</f>
        <v>Natural Gas</v>
      </c>
      <c r="D4156" s="191" t="str">
        <f aca="false">IF(ISNUMBER(FIND("Phy",N4156))=TRUE(),"Physical","Financial")</f>
        <v>Financial</v>
      </c>
      <c r="E4156" s="191" t="n">
        <f aca="false">IF(VLOOKUP(S4156,'DD-Lookup'!$J$6:$L$50,3,FALSE())="Monthly",(YEAR(AC4156)-YEAR(AB4156))*12+MONTH(AC4156)-MONTH(AB4156)+1,(AC4156-AB4156+1))</f>
        <v>30</v>
      </c>
      <c r="F4156" s="220" t="n">
        <f aca="false">E4156*SUM(P4156:Q4156)</f>
        <v>150000</v>
      </c>
      <c r="G4156" s="196" t="n">
        <v>1249345</v>
      </c>
      <c r="H4156" s="197" t="n">
        <v>37026.4803935185</v>
      </c>
      <c r="I4156" s="0" t="s">
        <v>2403</v>
      </c>
      <c r="M4156" s="0" t="s">
        <v>927</v>
      </c>
      <c r="N4156" s="0" t="s">
        <v>1341</v>
      </c>
      <c r="O4156" s="0" t="s">
        <v>1342</v>
      </c>
      <c r="Q4156" s="198" t="n">
        <v>5000</v>
      </c>
      <c r="S4156" s="0" t="s">
        <v>1343</v>
      </c>
      <c r="T4156" s="0" t="s">
        <v>772</v>
      </c>
      <c r="U4156" s="200" t="n">
        <v>4.57</v>
      </c>
      <c r="V4156" s="0" t="s">
        <v>2404</v>
      </c>
      <c r="W4156" s="0" t="s">
        <v>1345</v>
      </c>
      <c r="X4156" s="0" t="s">
        <v>1346</v>
      </c>
      <c r="Y4156" s="0" t="s">
        <v>893</v>
      </c>
      <c r="Z4156" s="0" t="s">
        <v>573</v>
      </c>
      <c r="AA4156" s="0" t="s">
        <v>3757</v>
      </c>
      <c r="AB4156" s="197" t="n">
        <v>37043.875</v>
      </c>
      <c r="AC4156" s="197" t="n">
        <v>37072.875</v>
      </c>
      <c r="AD4156" s="0" t="n">
        <f aca="false">(AC4156-AB4156+1)*SUM(P4156:Q4156)</f>
        <v>150000</v>
      </c>
    </row>
    <row r="4157" customFormat="false" ht="12.75" hidden="false" customHeight="false" outlineLevel="0" collapsed="false">
      <c r="A4157" s="191" t="str">
        <f aca="false">B4157&amp;" "&amp;C4157&amp;" "&amp;D4157</f>
        <v>US Natural Gas Financial</v>
      </c>
      <c r="B4157" s="191" t="str">
        <f aca="false">IF((LEFT(N4157,2)="US"),"US","")</f>
        <v>US</v>
      </c>
      <c r="C4157" s="191" t="str">
        <f aca="false">M4157</f>
        <v>Natural Gas</v>
      </c>
      <c r="D4157" s="191" t="str">
        <f aca="false">IF(ISNUMBER(FIND("Phy",N4157))=TRUE(),"Physical","Financial")</f>
        <v>Financial</v>
      </c>
      <c r="E4157" s="191" t="n">
        <f aca="false">IF(VLOOKUP(S4157,'DD-Lookup'!$J$6:$L$50,3,FALSE())="Monthly",(YEAR(AC4157)-YEAR(AB4157))*12+MONTH(AC4157)-MONTH(AB4157)+1,(AC4157-AB4157+1))</f>
        <v>30</v>
      </c>
      <c r="F4157" s="220" t="n">
        <f aca="false">E4157*SUM(P4157:Q4157)</f>
        <v>150000</v>
      </c>
      <c r="G4157" s="196" t="n">
        <v>1249346</v>
      </c>
      <c r="H4157" s="197" t="n">
        <v>37026.4804976852</v>
      </c>
      <c r="I4157" s="0" t="s">
        <v>3758</v>
      </c>
      <c r="M4157" s="0" t="s">
        <v>927</v>
      </c>
      <c r="N4157" s="0" t="s">
        <v>1341</v>
      </c>
      <c r="O4157" s="0" t="s">
        <v>1342</v>
      </c>
      <c r="Q4157" s="198" t="n">
        <v>5000</v>
      </c>
      <c r="S4157" s="0" t="s">
        <v>1343</v>
      </c>
      <c r="T4157" s="0" t="s">
        <v>772</v>
      </c>
      <c r="U4157" s="200" t="n">
        <v>4.57</v>
      </c>
      <c r="V4157" s="0" t="s">
        <v>3759</v>
      </c>
      <c r="W4157" s="0" t="s">
        <v>1345</v>
      </c>
      <c r="X4157" s="0" t="s">
        <v>1346</v>
      </c>
      <c r="Y4157" s="0" t="s">
        <v>893</v>
      </c>
      <c r="Z4157" s="0" t="s">
        <v>573</v>
      </c>
      <c r="AA4157" s="0" t="s">
        <v>3760</v>
      </c>
      <c r="AB4157" s="197" t="n">
        <v>37043.875</v>
      </c>
      <c r="AC4157" s="197" t="n">
        <v>37072.875</v>
      </c>
      <c r="AD4157" s="0" t="n">
        <f aca="false">(AC4157-AB4157+1)*SUM(P4157:Q4157)</f>
        <v>150000</v>
      </c>
    </row>
    <row r="4158" customFormat="false" ht="12.75" hidden="false" customHeight="false" outlineLevel="0" collapsed="false">
      <c r="A4158" s="191" t="str">
        <f aca="false">B4158&amp;" "&amp;C4158&amp;" "&amp;D4158</f>
        <v>US Power Physical</v>
      </c>
      <c r="B4158" s="191" t="str">
        <f aca="false">IF((LEFT(N4158,2)="US"),"US","")</f>
        <v>US</v>
      </c>
      <c r="C4158" s="191" t="str">
        <f aca="false">M4158</f>
        <v>Power</v>
      </c>
      <c r="D4158" s="191" t="str">
        <f aca="false">IF(ISNUMBER(FIND("Phy",N4158))=TRUE(),"Physical","Financial")</f>
        <v>Physical</v>
      </c>
      <c r="E4158" s="191" t="n">
        <f aca="false">IF(VLOOKUP(S4158,'DD-Lookup'!$J$6:$L$50,3,FALSE())="Monthly",(YEAR(AC4158)-YEAR(AB4158))*12+MONTH(AC4158)-MONTH(AB4158)+1,(AC4158-AB4158+1))</f>
        <v>3</v>
      </c>
      <c r="F4158" s="220" t="n">
        <f aca="false">E4158*SUM(P4158:Q4158)</f>
        <v>150</v>
      </c>
      <c r="G4158" s="196" t="n">
        <v>1249347</v>
      </c>
      <c r="H4158" s="197" t="n">
        <v>37026.4806134259</v>
      </c>
      <c r="I4158" s="0" t="s">
        <v>625</v>
      </c>
      <c r="M4158" s="0" t="s">
        <v>72</v>
      </c>
      <c r="N4158" s="0" t="s">
        <v>1190</v>
      </c>
      <c r="O4158" s="0" t="s">
        <v>2841</v>
      </c>
      <c r="P4158" s="198" t="n">
        <v>50</v>
      </c>
      <c r="S4158" s="0" t="s">
        <v>781</v>
      </c>
      <c r="T4158" s="0" t="s">
        <v>772</v>
      </c>
      <c r="U4158" s="200" t="n">
        <v>52.25</v>
      </c>
      <c r="V4158" s="0" t="s">
        <v>1247</v>
      </c>
      <c r="W4158" s="0" t="s">
        <v>1232</v>
      </c>
      <c r="X4158" s="0" t="s">
        <v>1233</v>
      </c>
      <c r="Y4158" s="0" t="s">
        <v>1167</v>
      </c>
      <c r="Z4158" s="0" t="s">
        <v>628</v>
      </c>
      <c r="AA4158" s="0" t="n">
        <v>611528.1</v>
      </c>
      <c r="AB4158" s="197" t="n">
        <v>37040.875</v>
      </c>
      <c r="AC4158" s="197" t="n">
        <v>37042.875</v>
      </c>
    </row>
    <row r="4159" customFormat="false" ht="12.75" hidden="false" customHeight="false" outlineLevel="0" collapsed="false">
      <c r="A4159" s="191" t="str">
        <f aca="false">B4159&amp;" "&amp;C4159&amp;" "&amp;D4159</f>
        <v>US Power Physical</v>
      </c>
      <c r="B4159" s="191" t="str">
        <f aca="false">IF((LEFT(N4159,2)="US"),"US","")</f>
        <v>US</v>
      </c>
      <c r="C4159" s="191" t="str">
        <f aca="false">M4159</f>
        <v>Power</v>
      </c>
      <c r="D4159" s="191" t="str">
        <f aca="false">IF(ISNUMBER(FIND("Phy",N4159))=TRUE(),"Physical","Financial")</f>
        <v>Physical</v>
      </c>
      <c r="E4159" s="191" t="n">
        <f aca="false">IF(VLOOKUP(S4159,'DD-Lookup'!$J$6:$L$50,3,FALSE())="Monthly",(YEAR(AC4159)-YEAR(AB4159))*12+MONTH(AC4159)-MONTH(AB4159)+1,(AC4159-AB4159+1))</f>
        <v>30</v>
      </c>
      <c r="F4159" s="220" t="n">
        <f aca="false">E4159*SUM(P4159:Q4159)</f>
        <v>1500</v>
      </c>
      <c r="G4159" s="196" t="n">
        <v>1249348</v>
      </c>
      <c r="H4159" s="197" t="n">
        <v>37026.4806712963</v>
      </c>
      <c r="I4159" s="0" t="s">
        <v>1239</v>
      </c>
      <c r="M4159" s="0" t="s">
        <v>72</v>
      </c>
      <c r="N4159" s="0" t="s">
        <v>1190</v>
      </c>
      <c r="O4159" s="0" t="s">
        <v>1311</v>
      </c>
      <c r="P4159" s="198" t="n">
        <v>50</v>
      </c>
      <c r="S4159" s="0" t="s">
        <v>781</v>
      </c>
      <c r="T4159" s="0" t="s">
        <v>772</v>
      </c>
      <c r="U4159" s="200" t="n">
        <v>56</v>
      </c>
      <c r="V4159" s="0" t="s">
        <v>1241</v>
      </c>
      <c r="W4159" s="0" t="s">
        <v>1288</v>
      </c>
      <c r="X4159" s="0" t="s">
        <v>1242</v>
      </c>
      <c r="Y4159" s="0" t="s">
        <v>1167</v>
      </c>
      <c r="Z4159" s="0" t="s">
        <v>628</v>
      </c>
      <c r="AA4159" s="0" t="n">
        <v>611529.1</v>
      </c>
      <c r="AB4159" s="197" t="n">
        <v>37135.7159722222</v>
      </c>
      <c r="AC4159" s="197" t="n">
        <v>37164.7159722222</v>
      </c>
    </row>
    <row r="4160" customFormat="false" ht="12.75" hidden="false" customHeight="false" outlineLevel="0" collapsed="false">
      <c r="A4160" s="191" t="str">
        <f aca="false">B4160&amp;" "&amp;C4160&amp;" "&amp;D4160</f>
        <v>US Natural Gas Financial</v>
      </c>
      <c r="B4160" s="191" t="str">
        <f aca="false">IF((LEFT(N4160,2)="US"),"US","")</f>
        <v>US</v>
      </c>
      <c r="C4160" s="191" t="str">
        <f aca="false">M4160</f>
        <v>Natural Gas</v>
      </c>
      <c r="D4160" s="191" t="str">
        <f aca="false">IF(ISNUMBER(FIND("Phy",N4160))=TRUE(),"Physical","Financial")</f>
        <v>Financial</v>
      </c>
      <c r="E4160" s="191" t="n">
        <f aca="false">IF(VLOOKUP(S4160,'DD-Lookup'!$J$6:$L$50,3,FALSE())="Monthly",(YEAR(AC4160)-YEAR(AB4160))*12+MONTH(AC4160)-MONTH(AB4160)+1,(AC4160-AB4160+1))</f>
        <v>31</v>
      </c>
      <c r="F4160" s="220" t="n">
        <f aca="false">E4160*SUM(P4160:Q4160)</f>
        <v>155000</v>
      </c>
      <c r="G4160" s="196" t="n">
        <v>1249349</v>
      </c>
      <c r="H4160" s="197" t="n">
        <v>37026.4807175926</v>
      </c>
      <c r="I4160" s="0" t="s">
        <v>1901</v>
      </c>
      <c r="M4160" s="0" t="s">
        <v>927</v>
      </c>
      <c r="N4160" s="0" t="s">
        <v>1341</v>
      </c>
      <c r="O4160" s="0" t="s">
        <v>1365</v>
      </c>
      <c r="Q4160" s="198" t="n">
        <v>5000</v>
      </c>
      <c r="S4160" s="0" t="s">
        <v>1343</v>
      </c>
      <c r="T4160" s="0" t="s">
        <v>772</v>
      </c>
      <c r="U4160" s="200" t="n">
        <v>4.7075</v>
      </c>
      <c r="V4160" s="0" t="s">
        <v>2159</v>
      </c>
      <c r="W4160" s="0" t="s">
        <v>1345</v>
      </c>
      <c r="X4160" s="0" t="s">
        <v>1346</v>
      </c>
      <c r="Y4160" s="0" t="s">
        <v>893</v>
      </c>
      <c r="Z4160" s="0" t="s">
        <v>573</v>
      </c>
      <c r="AA4160" s="0" t="s">
        <v>3761</v>
      </c>
      <c r="AB4160" s="197" t="n">
        <v>37104.875</v>
      </c>
      <c r="AC4160" s="197" t="n">
        <v>37134.875</v>
      </c>
      <c r="AD4160" s="0" t="n">
        <f aca="false">(AC4160-AB4160+1)*SUM(P4160:Q4160)</f>
        <v>155000</v>
      </c>
    </row>
    <row r="4161" customFormat="false" ht="12.75" hidden="false" customHeight="false" outlineLevel="0" collapsed="false">
      <c r="A4161" s="191" t="str">
        <f aca="false">B4161&amp;" "&amp;C4161&amp;" "&amp;D4161</f>
        <v> Metals Financial</v>
      </c>
      <c r="B4161" s="191" t="str">
        <f aca="false">IF((LEFT(N4161,2)="US"),"US","")</f>
        <v/>
      </c>
      <c r="C4161" s="191" t="str">
        <f aca="false">M4161</f>
        <v>Metals</v>
      </c>
      <c r="D4161" s="191" t="str">
        <f aca="false">IF(ISNUMBER(FIND("Phy",N4161))=TRUE(),"Physical","Financial")</f>
        <v>Financial</v>
      </c>
      <c r="E4161" s="191" t="n">
        <f aca="false">IF(VLOOKUP(S4161,'DD-Lookup'!$J$6:$L$50,3,FALSE())="Monthly",(YEAR(AC4161)-YEAR(AB4161))*12+MONTH(AC4161)-MONTH(AB4161)+1,(AC4161-AB4161+1))</f>
        <v>1</v>
      </c>
      <c r="F4161" s="220" t="n">
        <f aca="false">E4161*SUM(P4161:Q4161)</f>
        <v>20</v>
      </c>
      <c r="G4161" s="196" t="n">
        <v>1249354</v>
      </c>
      <c r="H4161" s="197" t="n">
        <v>37026.4808333333</v>
      </c>
      <c r="I4161" s="0" t="s">
        <v>1058</v>
      </c>
      <c r="M4161" s="0" t="s">
        <v>768</v>
      </c>
      <c r="N4161" s="0" t="s">
        <v>769</v>
      </c>
      <c r="O4161" s="0" t="s">
        <v>770</v>
      </c>
      <c r="P4161" s="198" t="n">
        <v>20</v>
      </c>
      <c r="S4161" s="0" t="s">
        <v>771</v>
      </c>
      <c r="T4161" s="0" t="s">
        <v>772</v>
      </c>
      <c r="U4161" s="200" t="n">
        <v>1669</v>
      </c>
      <c r="V4161" s="0" t="s">
        <v>1059</v>
      </c>
      <c r="W4161" s="0" t="s">
        <v>820</v>
      </c>
      <c r="X4161" s="0" t="s">
        <v>775</v>
      </c>
      <c r="Y4161" s="0" t="s">
        <v>776</v>
      </c>
      <c r="Z4161" s="0" t="s">
        <v>777</v>
      </c>
      <c r="AA4161" s="0" t="n">
        <v>2130909</v>
      </c>
    </row>
    <row r="4162" customFormat="false" ht="12.75" hidden="false" customHeight="false" outlineLevel="0" collapsed="false">
      <c r="A4162" s="191" t="str">
        <f aca="false">B4162&amp;" "&amp;C4162&amp;" "&amp;D4162</f>
        <v>US Power Physical</v>
      </c>
      <c r="B4162" s="191" t="str">
        <f aca="false">IF((LEFT(N4162,2)="US"),"US","")</f>
        <v>US</v>
      </c>
      <c r="C4162" s="191" t="str">
        <f aca="false">M4162</f>
        <v>Power</v>
      </c>
      <c r="D4162" s="191" t="str">
        <f aca="false">IF(ISNUMBER(FIND("Phy",N4162))=TRUE(),"Physical","Financial")</f>
        <v>Physical</v>
      </c>
      <c r="E4162" s="191" t="n">
        <f aca="false">IF(VLOOKUP(S4162,'DD-Lookup'!$J$6:$L$50,3,FALSE())="Monthly",(YEAR(AC4162)-YEAR(AB4162))*12+MONTH(AC4162)-MONTH(AB4162)+1,(AC4162-AB4162+1))</f>
        <v>15</v>
      </c>
      <c r="F4162" s="220" t="n">
        <f aca="false">E4162*SUM(P4162:Q4162)</f>
        <v>750</v>
      </c>
      <c r="G4162" s="196" t="n">
        <v>1249353</v>
      </c>
      <c r="H4162" s="197" t="n">
        <v>37026.4808333333</v>
      </c>
      <c r="I4162" s="0" t="s">
        <v>625</v>
      </c>
      <c r="M4162" s="0" t="s">
        <v>72</v>
      </c>
      <c r="N4162" s="0" t="s">
        <v>1190</v>
      </c>
      <c r="O4162" s="0" t="s">
        <v>1582</v>
      </c>
      <c r="P4162" s="198" t="n">
        <v>50</v>
      </c>
      <c r="S4162" s="0" t="s">
        <v>781</v>
      </c>
      <c r="T4162" s="0" t="s">
        <v>772</v>
      </c>
      <c r="U4162" s="200" t="n">
        <v>47</v>
      </c>
      <c r="V4162" s="0" t="s">
        <v>1247</v>
      </c>
      <c r="W4162" s="0" t="s">
        <v>1232</v>
      </c>
      <c r="X4162" s="0" t="s">
        <v>1233</v>
      </c>
      <c r="Y4162" s="0" t="s">
        <v>1167</v>
      </c>
      <c r="Z4162" s="0" t="s">
        <v>628</v>
      </c>
      <c r="AA4162" s="0" t="n">
        <v>611531.1</v>
      </c>
      <c r="AB4162" s="197" t="n">
        <v>37028.875</v>
      </c>
      <c r="AC4162" s="197" t="n">
        <v>37042.875</v>
      </c>
    </row>
    <row r="4163" customFormat="false" ht="12.75" hidden="false" customHeight="false" outlineLevel="0" collapsed="false">
      <c r="A4163" s="191" t="str">
        <f aca="false">B4163&amp;" "&amp;C4163&amp;" "&amp;D4163</f>
        <v>US Natural Gas Financial</v>
      </c>
      <c r="B4163" s="191" t="str">
        <f aca="false">IF((LEFT(N4163,2)="US"),"US","")</f>
        <v>US</v>
      </c>
      <c r="C4163" s="191" t="str">
        <f aca="false">M4163</f>
        <v>Natural Gas</v>
      </c>
      <c r="D4163" s="191" t="str">
        <f aca="false">IF(ISNUMBER(FIND("Phy",N4163))=TRUE(),"Physical","Financial")</f>
        <v>Financial</v>
      </c>
      <c r="E4163" s="191" t="n">
        <f aca="false">IF(VLOOKUP(S4163,'DD-Lookup'!$J$6:$L$50,3,FALSE())="Monthly",(YEAR(AC4163)-YEAR(AB4163))*12+MONTH(AC4163)-MONTH(AB4163)+1,(AC4163-AB4163+1))</f>
        <v>30</v>
      </c>
      <c r="F4163" s="220" t="n">
        <f aca="false">E4163*SUM(P4163:Q4163)</f>
        <v>300000</v>
      </c>
      <c r="G4163" s="196" t="n">
        <v>1249355</v>
      </c>
      <c r="H4163" s="197" t="n">
        <v>37026.4808564815</v>
      </c>
      <c r="I4163" s="0" t="s">
        <v>1187</v>
      </c>
      <c r="M4163" s="0" t="s">
        <v>927</v>
      </c>
      <c r="N4163" s="0" t="s">
        <v>1341</v>
      </c>
      <c r="O4163" s="0" t="s">
        <v>1342</v>
      </c>
      <c r="Q4163" s="198" t="n">
        <v>10000</v>
      </c>
      <c r="S4163" s="0" t="s">
        <v>1343</v>
      </c>
      <c r="T4163" s="0" t="s">
        <v>772</v>
      </c>
      <c r="U4163" s="200" t="n">
        <v>4.575</v>
      </c>
      <c r="V4163" s="0" t="s">
        <v>3625</v>
      </c>
      <c r="W4163" s="0" t="s">
        <v>1345</v>
      </c>
      <c r="X4163" s="0" t="s">
        <v>1346</v>
      </c>
      <c r="Y4163" s="0" t="s">
        <v>893</v>
      </c>
      <c r="Z4163" s="0" t="s">
        <v>573</v>
      </c>
      <c r="AA4163" s="0" t="s">
        <v>3762</v>
      </c>
      <c r="AB4163" s="197" t="n">
        <v>37043.875</v>
      </c>
      <c r="AC4163" s="197" t="n">
        <v>37072.875</v>
      </c>
      <c r="AD4163" s="0" t="n">
        <f aca="false">(AC4163-AB4163+1)*SUM(P4163:Q4163)</f>
        <v>300000</v>
      </c>
    </row>
    <row r="4164" customFormat="false" ht="12.75" hidden="false" customHeight="false" outlineLevel="0" collapsed="false">
      <c r="A4164" s="191" t="str">
        <f aca="false">B4164&amp;" "&amp;C4164&amp;" "&amp;D4164</f>
        <v>US Crude Financial</v>
      </c>
      <c r="B4164" s="191" t="str">
        <f aca="false">IF((LEFT(N4164,2)="US"),"US","")</f>
        <v>US</v>
      </c>
      <c r="C4164" s="191" t="str">
        <f aca="false">M4164</f>
        <v>Crude</v>
      </c>
      <c r="D4164" s="191" t="str">
        <f aca="false">IF(ISNUMBER(FIND("Phy",N4164))=TRUE(),"Physical","Financial")</f>
        <v>Financial</v>
      </c>
      <c r="E4164" s="191" t="n">
        <f aca="false">IF(VLOOKUP(S4164,'DD-Lookup'!$J$6:$L$50,3,FALSE())="Monthly",(YEAR(AC4164)-YEAR(AB4164))*12+MONTH(AC4164)-MONTH(AB4164)+1,(AC4164-AB4164+1))</f>
        <v>1</v>
      </c>
      <c r="F4164" s="220" t="n">
        <f aca="false">E4164*SUM(P4164:Q4164)</f>
        <v>50000</v>
      </c>
      <c r="G4164" s="196" t="n">
        <v>1249356</v>
      </c>
      <c r="H4164" s="197" t="n">
        <v>37026.4810300926</v>
      </c>
      <c r="I4164" s="0" t="s">
        <v>1340</v>
      </c>
      <c r="M4164" s="0" t="s">
        <v>60</v>
      </c>
      <c r="N4164" s="0" t="s">
        <v>1138</v>
      </c>
      <c r="O4164" s="0" t="s">
        <v>1139</v>
      </c>
      <c r="Q4164" s="198" t="n">
        <v>50000</v>
      </c>
      <c r="S4164" s="0" t="s">
        <v>1140</v>
      </c>
      <c r="T4164" s="0" t="s">
        <v>772</v>
      </c>
      <c r="U4164" s="200" t="n">
        <v>28.8</v>
      </c>
      <c r="V4164" s="0" t="s">
        <v>2361</v>
      </c>
      <c r="W4164" s="0" t="s">
        <v>1142</v>
      </c>
      <c r="X4164" s="0" t="s">
        <v>1143</v>
      </c>
      <c r="Y4164" s="0" t="s">
        <v>893</v>
      </c>
      <c r="Z4164" s="0" t="s">
        <v>573</v>
      </c>
      <c r="AA4164" s="0" t="s">
        <v>3763</v>
      </c>
      <c r="AB4164" s="197" t="n">
        <v>37043</v>
      </c>
      <c r="AC4164" s="197" t="n">
        <v>37072</v>
      </c>
    </row>
    <row r="4165" customFormat="false" ht="12.75" hidden="false" customHeight="false" outlineLevel="0" collapsed="false">
      <c r="A4165" s="191" t="str">
        <f aca="false">B4165&amp;" "&amp;C4165&amp;" "&amp;D4165</f>
        <v>US Power Physical</v>
      </c>
      <c r="B4165" s="191" t="str">
        <f aca="false">IF((LEFT(N4165,2)="US"),"US","")</f>
        <v>US</v>
      </c>
      <c r="C4165" s="191" t="str">
        <f aca="false">M4165</f>
        <v>Power</v>
      </c>
      <c r="D4165" s="191" t="str">
        <f aca="false">IF(ISNUMBER(FIND("Phy",N4165))=TRUE(),"Physical","Financial")</f>
        <v>Physical</v>
      </c>
      <c r="E4165" s="191" t="n">
        <f aca="false">IF(VLOOKUP(S4165,'DD-Lookup'!$J$6:$L$50,3,FALSE())="Monthly",(YEAR(AC4165)-YEAR(AB4165))*12+MONTH(AC4165)-MONTH(AB4165)+1,(AC4165-AB4165+1))</f>
        <v>30</v>
      </c>
      <c r="F4165" s="220" t="n">
        <f aca="false">E4165*SUM(P4165:Q4165)</f>
        <v>1500</v>
      </c>
      <c r="G4165" s="196" t="n">
        <v>1249357</v>
      </c>
      <c r="H4165" s="197" t="n">
        <v>37026.4810416667</v>
      </c>
      <c r="I4165" s="0" t="s">
        <v>1239</v>
      </c>
      <c r="M4165" s="0" t="s">
        <v>72</v>
      </c>
      <c r="N4165" s="0" t="s">
        <v>1190</v>
      </c>
      <c r="O4165" s="0" t="s">
        <v>1240</v>
      </c>
      <c r="P4165" s="198" t="n">
        <v>50</v>
      </c>
      <c r="S4165" s="0" t="s">
        <v>781</v>
      </c>
      <c r="T4165" s="0" t="s">
        <v>772</v>
      </c>
      <c r="U4165" s="200" t="n">
        <v>66</v>
      </c>
      <c r="V4165" s="0" t="s">
        <v>1241</v>
      </c>
      <c r="W4165" s="0" t="s">
        <v>1207</v>
      </c>
      <c r="X4165" s="0" t="s">
        <v>1242</v>
      </c>
      <c r="Y4165" s="0" t="s">
        <v>1167</v>
      </c>
      <c r="Z4165" s="0" t="s">
        <v>628</v>
      </c>
      <c r="AA4165" s="0" t="n">
        <v>611532.1</v>
      </c>
      <c r="AB4165" s="197" t="n">
        <v>37043.7159722222</v>
      </c>
      <c r="AC4165" s="197" t="n">
        <v>37072.7159722222</v>
      </c>
    </row>
    <row r="4166" customFormat="false" ht="12.75" hidden="false" customHeight="false" outlineLevel="0" collapsed="false">
      <c r="A4166" s="191" t="str">
        <f aca="false">B4166&amp;" "&amp;C4166&amp;" "&amp;D4166</f>
        <v>US Natural Gas Physical</v>
      </c>
      <c r="B4166" s="191" t="str">
        <f aca="false">IF((LEFT(N4166,2)="US"),"US","")</f>
        <v>US</v>
      </c>
      <c r="C4166" s="191" t="str">
        <f aca="false">M4166</f>
        <v>Natural Gas</v>
      </c>
      <c r="D4166" s="191" t="str">
        <f aca="false">IF(ISNUMBER(FIND("Phy",N4166))=TRUE(),"Physical","Financial")</f>
        <v>Physical</v>
      </c>
      <c r="E4166" s="191" t="n">
        <f aca="false">IF(VLOOKUP(S4166,'DD-Lookup'!$J$6:$L$50,3,FALSE())="Monthly",(YEAR(AC4166)-YEAR(AB4166))*12+MONTH(AC4166)-MONTH(AB4166)+1,(AC4166-AB4166+1))</f>
        <v>1</v>
      </c>
      <c r="F4166" s="220" t="n">
        <f aca="false">E4166*SUM(P4166:Q4166)</f>
        <v>10000</v>
      </c>
      <c r="G4166" s="196" t="n">
        <v>1249358</v>
      </c>
      <c r="H4166" s="197" t="n">
        <v>37026.4811111111</v>
      </c>
      <c r="I4166" s="0" t="s">
        <v>1584</v>
      </c>
      <c r="M4166" s="0" t="s">
        <v>927</v>
      </c>
      <c r="N4166" s="0" t="s">
        <v>1371</v>
      </c>
      <c r="O4166" s="0" t="s">
        <v>3764</v>
      </c>
      <c r="P4166" s="198" t="n">
        <v>10000</v>
      </c>
      <c r="S4166" s="0" t="s">
        <v>1343</v>
      </c>
      <c r="T4166" s="0" t="s">
        <v>772</v>
      </c>
      <c r="U4166" s="200" t="n">
        <v>4.7</v>
      </c>
      <c r="V4166" s="0" t="s">
        <v>1586</v>
      </c>
      <c r="W4166" s="0" t="s">
        <v>1587</v>
      </c>
      <c r="X4166" s="0" t="s">
        <v>1588</v>
      </c>
      <c r="Y4166" s="0" t="s">
        <v>1376</v>
      </c>
      <c r="Z4166" s="0" t="s">
        <v>573</v>
      </c>
      <c r="AA4166" s="0" t="n">
        <v>790850</v>
      </c>
      <c r="AB4166" s="197" t="n">
        <v>37028.875</v>
      </c>
      <c r="AC4166" s="197" t="n">
        <v>37028.875</v>
      </c>
    </row>
    <row r="4167" customFormat="false" ht="12.75" hidden="false" customHeight="false" outlineLevel="0" collapsed="false">
      <c r="A4167" s="191" t="str">
        <f aca="false">B4167&amp;" "&amp;C4167&amp;" "&amp;D4167</f>
        <v> Metals Financial</v>
      </c>
      <c r="B4167" s="191" t="str">
        <f aca="false">IF((LEFT(N4167,2)="US"),"US","")</f>
        <v/>
      </c>
      <c r="C4167" s="191" t="str">
        <f aca="false">M4167</f>
        <v>Metals</v>
      </c>
      <c r="D4167" s="191" t="str">
        <f aca="false">IF(ISNUMBER(FIND("Phy",N4167))=TRUE(),"Physical","Financial")</f>
        <v>Financial</v>
      </c>
      <c r="E4167" s="191" t="n">
        <f aca="false">IF(VLOOKUP(S4167,'DD-Lookup'!$J$6:$L$50,3,FALSE())="Monthly",(YEAR(AC4167)-YEAR(AB4167))*12+MONTH(AC4167)-MONTH(AB4167)+1,(AC4167-AB4167+1))</f>
        <v>1</v>
      </c>
      <c r="F4167" s="220" t="n">
        <f aca="false">E4167*SUM(P4167:Q4167)</f>
        <v>20</v>
      </c>
      <c r="G4167" s="196" t="n">
        <v>1249359</v>
      </c>
      <c r="H4167" s="197" t="n">
        <v>37026.4813657407</v>
      </c>
      <c r="I4167" s="0" t="s">
        <v>3036</v>
      </c>
      <c r="M4167" s="0" t="s">
        <v>768</v>
      </c>
      <c r="N4167" s="0" t="s">
        <v>769</v>
      </c>
      <c r="O4167" s="0" t="s">
        <v>770</v>
      </c>
      <c r="P4167" s="198" t="n">
        <v>20</v>
      </c>
      <c r="S4167" s="0" t="s">
        <v>771</v>
      </c>
      <c r="T4167" s="0" t="s">
        <v>772</v>
      </c>
      <c r="U4167" s="200" t="n">
        <v>1668</v>
      </c>
      <c r="V4167" s="0" t="s">
        <v>3037</v>
      </c>
      <c r="W4167" s="0" t="s">
        <v>820</v>
      </c>
      <c r="X4167" s="0" t="s">
        <v>775</v>
      </c>
      <c r="Y4167" s="0" t="s">
        <v>776</v>
      </c>
      <c r="Z4167" s="0" t="s">
        <v>777</v>
      </c>
      <c r="AA4167" s="0" t="n">
        <v>2130907</v>
      </c>
    </row>
    <row r="4168" customFormat="false" ht="12.75" hidden="false" customHeight="false" outlineLevel="0" collapsed="false">
      <c r="A4168" s="191" t="str">
        <f aca="false">B4168&amp;" "&amp;C4168&amp;" "&amp;D4168</f>
        <v> Metals Financial</v>
      </c>
      <c r="B4168" s="191" t="str">
        <f aca="false">IF((LEFT(N4168,2)="US"),"US","")</f>
        <v/>
      </c>
      <c r="C4168" s="191" t="str">
        <f aca="false">M4168</f>
        <v>Metals</v>
      </c>
      <c r="D4168" s="191" t="str">
        <f aca="false">IF(ISNUMBER(FIND("Phy",N4168))=TRUE(),"Physical","Financial")</f>
        <v>Financial</v>
      </c>
      <c r="E4168" s="191" t="n">
        <f aca="false">IF(VLOOKUP(S4168,'DD-Lookup'!$J$6:$L$50,3,FALSE())="Monthly",(YEAR(AC4168)-YEAR(AB4168))*12+MONTH(AC4168)-MONTH(AB4168)+1,(AC4168-AB4168+1))</f>
        <v>1</v>
      </c>
      <c r="F4168" s="220" t="n">
        <f aca="false">E4168*SUM(P4168:Q4168)</f>
        <v>2</v>
      </c>
      <c r="G4168" s="196" t="n">
        <v>1249360</v>
      </c>
      <c r="H4168" s="197" t="n">
        <v>37026.481400463</v>
      </c>
      <c r="I4168" s="0" t="s">
        <v>1034</v>
      </c>
      <c r="M4168" s="0" t="s">
        <v>768</v>
      </c>
      <c r="N4168" s="0" t="s">
        <v>769</v>
      </c>
      <c r="O4168" s="0" t="s">
        <v>770</v>
      </c>
      <c r="Q4168" s="198" t="n">
        <v>2</v>
      </c>
      <c r="S4168" s="0" t="s">
        <v>771</v>
      </c>
      <c r="T4168" s="0" t="s">
        <v>772</v>
      </c>
      <c r="U4168" s="200" t="n">
        <v>1669</v>
      </c>
      <c r="V4168" s="0" t="s">
        <v>1035</v>
      </c>
      <c r="W4168" s="0" t="s">
        <v>820</v>
      </c>
      <c r="X4168" s="0" t="s">
        <v>775</v>
      </c>
      <c r="Y4168" s="0" t="s">
        <v>776</v>
      </c>
      <c r="Z4168" s="0" t="s">
        <v>777</v>
      </c>
      <c r="AA4168" s="0" t="n">
        <v>2130905</v>
      </c>
    </row>
    <row r="4169" customFormat="false" ht="12.75" hidden="false" customHeight="false" outlineLevel="0" collapsed="false">
      <c r="A4169" s="191" t="str">
        <f aca="false">B4169&amp;" "&amp;C4169&amp;" "&amp;D4169</f>
        <v>US Crude Financial</v>
      </c>
      <c r="B4169" s="191" t="str">
        <f aca="false">IF((LEFT(N4169,2)="US"),"US","")</f>
        <v>US</v>
      </c>
      <c r="C4169" s="191" t="str">
        <f aca="false">M4169</f>
        <v>Crude</v>
      </c>
      <c r="D4169" s="191" t="str">
        <f aca="false">IF(ISNUMBER(FIND("Phy",N4169))=TRUE(),"Physical","Financial")</f>
        <v>Financial</v>
      </c>
      <c r="E4169" s="191" t="n">
        <f aca="false">IF(VLOOKUP(S4169,'DD-Lookup'!$J$6:$L$50,3,FALSE())="Monthly",(YEAR(AC4169)-YEAR(AB4169))*12+MONTH(AC4169)-MONTH(AB4169)+1,(AC4169-AB4169+1))</f>
        <v>1</v>
      </c>
      <c r="F4169" s="220" t="n">
        <f aca="false">E4169*SUM(P4169:Q4169)</f>
        <v>50000</v>
      </c>
      <c r="G4169" s="196" t="n">
        <v>1249361</v>
      </c>
      <c r="H4169" s="197" t="n">
        <v>37026.4814236111</v>
      </c>
      <c r="I4169" s="0" t="s">
        <v>1137</v>
      </c>
      <c r="M4169" s="0" t="s">
        <v>60</v>
      </c>
      <c r="N4169" s="0" t="s">
        <v>1138</v>
      </c>
      <c r="O4169" s="0" t="s">
        <v>1139</v>
      </c>
      <c r="P4169" s="198" t="n">
        <v>50000</v>
      </c>
      <c r="S4169" s="0" t="s">
        <v>1140</v>
      </c>
      <c r="T4169" s="0" t="s">
        <v>772</v>
      </c>
      <c r="U4169" s="200" t="n">
        <v>28.78</v>
      </c>
      <c r="V4169" s="0" t="s">
        <v>1671</v>
      </c>
      <c r="W4169" s="0" t="s">
        <v>1142</v>
      </c>
      <c r="X4169" s="0" t="s">
        <v>1143</v>
      </c>
      <c r="Y4169" s="0" t="s">
        <v>893</v>
      </c>
      <c r="Z4169" s="0" t="s">
        <v>573</v>
      </c>
      <c r="AA4169" s="0" t="s">
        <v>3765</v>
      </c>
      <c r="AB4169" s="197" t="n">
        <v>37043</v>
      </c>
      <c r="AC4169" s="197" t="n">
        <v>37072</v>
      </c>
    </row>
    <row r="4170" customFormat="false" ht="12.75" hidden="false" customHeight="false" outlineLevel="0" collapsed="false">
      <c r="A4170" s="191" t="str">
        <f aca="false">B4170&amp;" "&amp;C4170&amp;" "&amp;D4170</f>
        <v>US Natural Gas Financial</v>
      </c>
      <c r="B4170" s="191" t="str">
        <f aca="false">IF((LEFT(N4170,2)="US"),"US","")</f>
        <v>US</v>
      </c>
      <c r="C4170" s="191" t="str">
        <f aca="false">M4170</f>
        <v>Natural Gas</v>
      </c>
      <c r="D4170" s="191" t="str">
        <f aca="false">IF(ISNUMBER(FIND("Phy",N4170))=TRUE(),"Physical","Financial")</f>
        <v>Financial</v>
      </c>
      <c r="E4170" s="191" t="n">
        <f aca="false">IF(VLOOKUP(S4170,'DD-Lookup'!$J$6:$L$50,3,FALSE())="Monthly",(YEAR(AC4170)-YEAR(AB4170))*12+MONTH(AC4170)-MONTH(AB4170)+1,(AC4170-AB4170+1))</f>
        <v>30</v>
      </c>
      <c r="F4170" s="220" t="n">
        <f aca="false">E4170*SUM(P4170:Q4170)</f>
        <v>150000</v>
      </c>
      <c r="G4170" s="196" t="n">
        <v>1249363</v>
      </c>
      <c r="H4170" s="197" t="n">
        <v>37026.4816898148</v>
      </c>
      <c r="I4170" s="0" t="s">
        <v>2477</v>
      </c>
      <c r="M4170" s="0" t="s">
        <v>927</v>
      </c>
      <c r="N4170" s="0" t="s">
        <v>1341</v>
      </c>
      <c r="O4170" s="0" t="s">
        <v>1342</v>
      </c>
      <c r="P4170" s="198" t="n">
        <v>5000</v>
      </c>
      <c r="S4170" s="0" t="s">
        <v>1343</v>
      </c>
      <c r="T4170" s="0" t="s">
        <v>772</v>
      </c>
      <c r="U4170" s="200" t="n">
        <v>4.575</v>
      </c>
      <c r="V4170" s="0" t="s">
        <v>2478</v>
      </c>
      <c r="W4170" s="0" t="s">
        <v>1345</v>
      </c>
      <c r="X4170" s="0" t="s">
        <v>1346</v>
      </c>
      <c r="Y4170" s="0" t="s">
        <v>893</v>
      </c>
      <c r="Z4170" s="0" t="s">
        <v>573</v>
      </c>
      <c r="AA4170" s="0" t="s">
        <v>3766</v>
      </c>
      <c r="AB4170" s="197" t="n">
        <v>37043.875</v>
      </c>
      <c r="AC4170" s="197" t="n">
        <v>37072.875</v>
      </c>
      <c r="AD4170" s="0" t="n">
        <f aca="false">(AC4170-AB4170+1)*SUM(P4170:Q4170)</f>
        <v>150000</v>
      </c>
    </row>
    <row r="4171" customFormat="false" ht="12.75" hidden="false" customHeight="false" outlineLevel="0" collapsed="false">
      <c r="A4171" s="191" t="str">
        <f aca="false">B4171&amp;" "&amp;C4171&amp;" "&amp;D4171</f>
        <v> Metals Financial</v>
      </c>
      <c r="B4171" s="191" t="str">
        <f aca="false">IF((LEFT(N4171,2)="US"),"US","")</f>
        <v/>
      </c>
      <c r="C4171" s="191" t="str">
        <f aca="false">M4171</f>
        <v>Metals</v>
      </c>
      <c r="D4171" s="191" t="str">
        <f aca="false">IF(ISNUMBER(FIND("Phy",N4171))=TRUE(),"Physical","Financial")</f>
        <v>Financial</v>
      </c>
      <c r="E4171" s="191" t="n">
        <f aca="false">IF(VLOOKUP(S4171,'DD-Lookup'!$J$6:$L$50,3,FALSE())="Monthly",(YEAR(AC4171)-YEAR(AB4171))*12+MONTH(AC4171)-MONTH(AB4171)+1,(AC4171-AB4171+1))</f>
        <v>1</v>
      </c>
      <c r="F4171" s="220" t="n">
        <f aca="false">E4171*SUM(P4171:Q4171)</f>
        <v>6</v>
      </c>
      <c r="G4171" s="196" t="n">
        <v>1249366</v>
      </c>
      <c r="H4171" s="197" t="n">
        <v>37026.4820138889</v>
      </c>
      <c r="I4171" s="0" t="s">
        <v>1295</v>
      </c>
      <c r="M4171" s="0" t="s">
        <v>768</v>
      </c>
      <c r="N4171" s="0" t="s">
        <v>769</v>
      </c>
      <c r="O4171" s="0" t="s">
        <v>770</v>
      </c>
      <c r="Q4171" s="198" t="n">
        <v>6</v>
      </c>
      <c r="S4171" s="0" t="s">
        <v>771</v>
      </c>
      <c r="T4171" s="0" t="s">
        <v>772</v>
      </c>
      <c r="U4171" s="200" t="n">
        <v>1669</v>
      </c>
      <c r="V4171" s="0" t="s">
        <v>1296</v>
      </c>
      <c r="W4171" s="0" t="s">
        <v>820</v>
      </c>
      <c r="X4171" s="0" t="s">
        <v>775</v>
      </c>
      <c r="Y4171" s="0" t="s">
        <v>776</v>
      </c>
      <c r="Z4171" s="0" t="s">
        <v>777</v>
      </c>
      <c r="AA4171" s="0" t="n">
        <v>2130903</v>
      </c>
    </row>
    <row r="4172" customFormat="false" ht="12.75" hidden="false" customHeight="false" outlineLevel="0" collapsed="false">
      <c r="A4172" s="191" t="str">
        <f aca="false">B4172&amp;" "&amp;C4172&amp;" "&amp;D4172</f>
        <v>US Natural Gas Financial</v>
      </c>
      <c r="B4172" s="191" t="str">
        <f aca="false">IF((LEFT(N4172,2)="US"),"US","")</f>
        <v>US</v>
      </c>
      <c r="C4172" s="191" t="str">
        <f aca="false">M4172</f>
        <v>Natural Gas</v>
      </c>
      <c r="D4172" s="191" t="str">
        <f aca="false">IF(ISNUMBER(FIND("Phy",N4172))=TRUE(),"Physical","Financial")</f>
        <v>Financial</v>
      </c>
      <c r="E4172" s="191" t="n">
        <f aca="false">IF(VLOOKUP(S4172,'DD-Lookup'!$J$6:$L$50,3,FALSE())="Monthly",(YEAR(AC4172)-YEAR(AB4172))*12+MONTH(AC4172)-MONTH(AB4172)+1,(AC4172-AB4172+1))</f>
        <v>30</v>
      </c>
      <c r="F4172" s="220" t="n">
        <f aca="false">E4172*SUM(P4172:Q4172)</f>
        <v>150000</v>
      </c>
      <c r="G4172" s="196" t="n">
        <v>1249370</v>
      </c>
      <c r="H4172" s="197" t="n">
        <v>37026.4822685185</v>
      </c>
      <c r="I4172" s="0" t="s">
        <v>2477</v>
      </c>
      <c r="M4172" s="0" t="s">
        <v>927</v>
      </c>
      <c r="N4172" s="0" t="s">
        <v>1341</v>
      </c>
      <c r="O4172" s="0" t="s">
        <v>1342</v>
      </c>
      <c r="P4172" s="198" t="n">
        <v>5000</v>
      </c>
      <c r="S4172" s="0" t="s">
        <v>1343</v>
      </c>
      <c r="T4172" s="0" t="s">
        <v>772</v>
      </c>
      <c r="U4172" s="200" t="n">
        <v>4.58</v>
      </c>
      <c r="V4172" s="0" t="s">
        <v>2478</v>
      </c>
      <c r="W4172" s="0" t="s">
        <v>1345</v>
      </c>
      <c r="X4172" s="0" t="s">
        <v>1346</v>
      </c>
      <c r="Y4172" s="0" t="s">
        <v>893</v>
      </c>
      <c r="Z4172" s="0" t="s">
        <v>573</v>
      </c>
      <c r="AA4172" s="0" t="s">
        <v>3767</v>
      </c>
      <c r="AB4172" s="197" t="n">
        <v>37043.875</v>
      </c>
      <c r="AC4172" s="197" t="n">
        <v>37072.875</v>
      </c>
      <c r="AD4172" s="0" t="n">
        <f aca="false">(AC4172-AB4172+1)*SUM(P4172:Q4172)</f>
        <v>150000</v>
      </c>
    </row>
    <row r="4173" customFormat="false" ht="12.75" hidden="false" customHeight="false" outlineLevel="0" collapsed="false">
      <c r="A4173" s="191" t="str">
        <f aca="false">B4173&amp;" "&amp;C4173&amp;" "&amp;D4173</f>
        <v>US Natural Gas Financial</v>
      </c>
      <c r="B4173" s="191" t="str">
        <f aca="false">IF((LEFT(N4173,2)="US"),"US","")</f>
        <v>US</v>
      </c>
      <c r="C4173" s="191" t="str">
        <f aca="false">M4173</f>
        <v>Natural Gas</v>
      </c>
      <c r="D4173" s="191" t="str">
        <f aca="false">IF(ISNUMBER(FIND("Phy",N4173))=TRUE(),"Physical","Financial")</f>
        <v>Financial</v>
      </c>
      <c r="E4173" s="191" t="n">
        <f aca="false">IF(VLOOKUP(S4173,'DD-Lookup'!$J$6:$L$50,3,FALSE())="Monthly",(YEAR(AC4173)-YEAR(AB4173))*12+MONTH(AC4173)-MONTH(AB4173)+1,(AC4173-AB4173+1))</f>
        <v>15</v>
      </c>
      <c r="F4173" s="220" t="n">
        <f aca="false">E4173*SUM(P4173:Q4173)</f>
        <v>75000</v>
      </c>
      <c r="G4173" s="196" t="n">
        <v>1249376</v>
      </c>
      <c r="H4173" s="197" t="n">
        <v>37026.4825115741</v>
      </c>
      <c r="I4173" s="0" t="s">
        <v>1364</v>
      </c>
      <c r="M4173" s="0" t="s">
        <v>927</v>
      </c>
      <c r="N4173" s="0" t="s">
        <v>1341</v>
      </c>
      <c r="O4173" s="0" t="s">
        <v>3569</v>
      </c>
      <c r="Q4173" s="198" t="n">
        <v>5000</v>
      </c>
      <c r="S4173" s="0" t="s">
        <v>1343</v>
      </c>
      <c r="T4173" s="0" t="s">
        <v>772</v>
      </c>
      <c r="U4173" s="200" t="n">
        <v>4.51</v>
      </c>
      <c r="V4173" s="0" t="s">
        <v>1366</v>
      </c>
      <c r="W4173" s="0" t="s">
        <v>1520</v>
      </c>
      <c r="X4173" s="0" t="s">
        <v>1521</v>
      </c>
      <c r="Y4173" s="0" t="s">
        <v>893</v>
      </c>
      <c r="Z4173" s="0" t="s">
        <v>573</v>
      </c>
      <c r="AA4173" s="0" t="s">
        <v>3768</v>
      </c>
      <c r="AB4173" s="197" t="n">
        <v>37028.875</v>
      </c>
      <c r="AC4173" s="197" t="n">
        <v>37042.875</v>
      </c>
      <c r="AD4173" s="0" t="n">
        <f aca="false">(AC4173-AB4173+1)*SUM(P4173:Q4173)</f>
        <v>75000</v>
      </c>
    </row>
    <row r="4174" customFormat="false" ht="12.75" hidden="false" customHeight="false" outlineLevel="0" collapsed="false">
      <c r="A4174" s="191" t="str">
        <f aca="false">B4174&amp;" "&amp;C4174&amp;" "&amp;D4174</f>
        <v>US Natural Gas Financial</v>
      </c>
      <c r="B4174" s="191" t="str">
        <f aca="false">IF((LEFT(N4174,2)="US"),"US","")</f>
        <v>US</v>
      </c>
      <c r="C4174" s="191" t="str">
        <f aca="false">M4174</f>
        <v>Natural Gas</v>
      </c>
      <c r="D4174" s="191" t="str">
        <f aca="false">IF(ISNUMBER(FIND("Phy",N4174))=TRUE(),"Physical","Financial")</f>
        <v>Financial</v>
      </c>
      <c r="E4174" s="191" t="n">
        <f aca="false">IF(VLOOKUP(S4174,'DD-Lookup'!$J$6:$L$50,3,FALSE())="Monthly",(YEAR(AC4174)-YEAR(AB4174))*12+MONTH(AC4174)-MONTH(AB4174)+1,(AC4174-AB4174+1))</f>
        <v>30</v>
      </c>
      <c r="F4174" s="220" t="n">
        <f aca="false">E4174*SUM(P4174:Q4174)</f>
        <v>3000</v>
      </c>
      <c r="G4174" s="196" t="n">
        <v>1249377</v>
      </c>
      <c r="H4174" s="197" t="n">
        <v>37026.4828240741</v>
      </c>
      <c r="I4174" s="0" t="s">
        <v>1383</v>
      </c>
      <c r="M4174" s="0" t="s">
        <v>927</v>
      </c>
      <c r="N4174" s="0" t="s">
        <v>2058</v>
      </c>
      <c r="O4174" s="0" t="s">
        <v>2059</v>
      </c>
      <c r="P4174" s="198" t="n">
        <v>100</v>
      </c>
      <c r="S4174" s="0" t="s">
        <v>2060</v>
      </c>
      <c r="T4174" s="0" t="s">
        <v>772</v>
      </c>
      <c r="U4174" s="200" t="n">
        <v>0.0475</v>
      </c>
      <c r="V4174" s="0" t="s">
        <v>1412</v>
      </c>
      <c r="W4174" s="0" t="s">
        <v>2061</v>
      </c>
      <c r="X4174" s="0" t="s">
        <v>2062</v>
      </c>
      <c r="Y4174" s="0" t="s">
        <v>893</v>
      </c>
      <c r="Z4174" s="0" t="s">
        <v>573</v>
      </c>
      <c r="AA4174" s="0" t="s">
        <v>3769</v>
      </c>
      <c r="AB4174" s="197" t="n">
        <v>37043</v>
      </c>
      <c r="AC4174" s="197" t="n">
        <v>37072</v>
      </c>
      <c r="AD4174" s="0" t="n">
        <f aca="false">(AC4174-AB4174+1)*SUM(P4174:Q4174)</f>
        <v>3000</v>
      </c>
    </row>
    <row r="4175" customFormat="false" ht="12.75" hidden="false" customHeight="false" outlineLevel="0" collapsed="false">
      <c r="A4175" s="191" t="str">
        <f aca="false">B4175&amp;" "&amp;C4175&amp;" "&amp;D4175</f>
        <v>US Natural Gas Financial</v>
      </c>
      <c r="B4175" s="191" t="str">
        <f aca="false">IF((LEFT(N4175,2)="US"),"US","")</f>
        <v>US</v>
      </c>
      <c r="C4175" s="191" t="str">
        <f aca="false">M4175</f>
        <v>Natural Gas</v>
      </c>
      <c r="D4175" s="191" t="str">
        <f aca="false">IF(ISNUMBER(FIND("Phy",N4175))=TRUE(),"Physical","Financial")</f>
        <v>Financial</v>
      </c>
      <c r="E4175" s="191" t="n">
        <f aca="false">IF(VLOOKUP(S4175,'DD-Lookup'!$J$6:$L$50,3,FALSE())="Monthly",(YEAR(AC4175)-YEAR(AB4175))*12+MONTH(AC4175)-MONTH(AB4175)+1,(AC4175-AB4175+1))</f>
        <v>15</v>
      </c>
      <c r="F4175" s="220" t="n">
        <f aca="false">E4175*SUM(P4175:Q4175)</f>
        <v>75000</v>
      </c>
      <c r="G4175" s="196" t="n">
        <v>1249379</v>
      </c>
      <c r="H4175" s="197" t="n">
        <v>37026.4832175926</v>
      </c>
      <c r="I4175" s="0" t="s">
        <v>1383</v>
      </c>
      <c r="M4175" s="0" t="s">
        <v>927</v>
      </c>
      <c r="N4175" s="0" t="s">
        <v>1341</v>
      </c>
      <c r="O4175" s="0" t="s">
        <v>3753</v>
      </c>
      <c r="P4175" s="198" t="n">
        <v>5000</v>
      </c>
      <c r="S4175" s="0" t="s">
        <v>1343</v>
      </c>
      <c r="T4175" s="0" t="s">
        <v>772</v>
      </c>
      <c r="U4175" s="200" t="n">
        <v>4.58</v>
      </c>
      <c r="V4175" s="0" t="s">
        <v>1780</v>
      </c>
      <c r="W4175" s="0" t="s">
        <v>1700</v>
      </c>
      <c r="X4175" s="0" t="s">
        <v>1701</v>
      </c>
      <c r="Y4175" s="0" t="s">
        <v>893</v>
      </c>
      <c r="Z4175" s="0" t="s">
        <v>573</v>
      </c>
      <c r="AA4175" s="0" t="s">
        <v>3770</v>
      </c>
      <c r="AB4175" s="197" t="n">
        <v>37028.875</v>
      </c>
      <c r="AC4175" s="197" t="n">
        <v>37042.875</v>
      </c>
      <c r="AD4175" s="0" t="n">
        <f aca="false">(AC4175-AB4175+1)*SUM(P4175:Q4175)</f>
        <v>75000</v>
      </c>
    </row>
    <row r="4176" customFormat="false" ht="12.75" hidden="false" customHeight="false" outlineLevel="0" collapsed="false">
      <c r="A4176" s="191" t="str">
        <f aca="false">B4176&amp;" "&amp;C4176&amp;" "&amp;D4176</f>
        <v>US Natural Gas Financial</v>
      </c>
      <c r="B4176" s="191" t="str">
        <f aca="false">IF((LEFT(N4176,2)="US"),"US","")</f>
        <v>US</v>
      </c>
      <c r="C4176" s="191" t="str">
        <f aca="false">M4176</f>
        <v>Natural Gas</v>
      </c>
      <c r="D4176" s="191" t="str">
        <f aca="false">IF(ISNUMBER(FIND("Phy",N4176))=TRUE(),"Physical","Financial")</f>
        <v>Financial</v>
      </c>
      <c r="E4176" s="191" t="n">
        <f aca="false">IF(VLOOKUP(S4176,'DD-Lookup'!$J$6:$L$50,3,FALSE())="Monthly",(YEAR(AC4176)-YEAR(AB4176))*12+MONTH(AC4176)-MONTH(AB4176)+1,(AC4176-AB4176+1))</f>
        <v>30</v>
      </c>
      <c r="F4176" s="220" t="n">
        <f aca="false">E4176*SUM(P4176:Q4176)</f>
        <v>150000</v>
      </c>
      <c r="G4176" s="196" t="n">
        <v>1249381</v>
      </c>
      <c r="H4176" s="197" t="n">
        <v>37026.4833449074</v>
      </c>
      <c r="I4176" s="0" t="s">
        <v>625</v>
      </c>
      <c r="M4176" s="0" t="s">
        <v>927</v>
      </c>
      <c r="N4176" s="0" t="s">
        <v>1341</v>
      </c>
      <c r="O4176" s="0" t="s">
        <v>1342</v>
      </c>
      <c r="P4176" s="198" t="n">
        <v>5000</v>
      </c>
      <c r="S4176" s="0" t="s">
        <v>1343</v>
      </c>
      <c r="T4176" s="0" t="s">
        <v>772</v>
      </c>
      <c r="U4176" s="200" t="n">
        <v>4.58</v>
      </c>
      <c r="V4176" s="0" t="s">
        <v>2572</v>
      </c>
      <c r="W4176" s="0" t="s">
        <v>1345</v>
      </c>
      <c r="X4176" s="0" t="s">
        <v>1346</v>
      </c>
      <c r="Y4176" s="0" t="s">
        <v>893</v>
      </c>
      <c r="Z4176" s="0" t="s">
        <v>573</v>
      </c>
      <c r="AA4176" s="0" t="s">
        <v>3771</v>
      </c>
      <c r="AB4176" s="197" t="n">
        <v>37043.875</v>
      </c>
      <c r="AC4176" s="197" t="n">
        <v>37072.875</v>
      </c>
      <c r="AD4176" s="0" t="n">
        <f aca="false">(AC4176-AB4176+1)*SUM(P4176:Q4176)</f>
        <v>150000</v>
      </c>
    </row>
    <row r="4177" customFormat="false" ht="12.75" hidden="false" customHeight="false" outlineLevel="0" collapsed="false">
      <c r="A4177" s="191" t="str">
        <f aca="false">B4177&amp;" "&amp;C4177&amp;" "&amp;D4177</f>
        <v>US Natural Gas Financial</v>
      </c>
      <c r="B4177" s="191" t="str">
        <f aca="false">IF((LEFT(N4177,2)="US"),"US","")</f>
        <v>US</v>
      </c>
      <c r="C4177" s="191" t="str">
        <f aca="false">M4177</f>
        <v>Natural Gas</v>
      </c>
      <c r="D4177" s="191" t="str">
        <f aca="false">IF(ISNUMBER(FIND("Phy",N4177))=TRUE(),"Physical","Financial")</f>
        <v>Financial</v>
      </c>
      <c r="E4177" s="191" t="n">
        <f aca="false">IF(VLOOKUP(S4177,'DD-Lookup'!$J$6:$L$50,3,FALSE())="Monthly",(YEAR(AC4177)-YEAR(AB4177))*12+MONTH(AC4177)-MONTH(AB4177)+1,(AC4177-AB4177+1))</f>
        <v>30</v>
      </c>
      <c r="F4177" s="220" t="n">
        <f aca="false">E4177*SUM(P4177:Q4177)</f>
        <v>3000</v>
      </c>
      <c r="G4177" s="196" t="n">
        <v>1249382</v>
      </c>
      <c r="H4177" s="197" t="n">
        <v>37026.4835648148</v>
      </c>
      <c r="I4177" s="0" t="s">
        <v>1383</v>
      </c>
      <c r="M4177" s="0" t="s">
        <v>927</v>
      </c>
      <c r="N4177" s="0" t="s">
        <v>2058</v>
      </c>
      <c r="O4177" s="0" t="s">
        <v>2059</v>
      </c>
      <c r="P4177" s="198" t="n">
        <v>100</v>
      </c>
      <c r="S4177" s="0" t="s">
        <v>2060</v>
      </c>
      <c r="T4177" s="0" t="s">
        <v>772</v>
      </c>
      <c r="U4177" s="200" t="n">
        <v>0.0475</v>
      </c>
      <c r="V4177" s="0" t="s">
        <v>1412</v>
      </c>
      <c r="W4177" s="0" t="s">
        <v>2061</v>
      </c>
      <c r="X4177" s="0" t="s">
        <v>2062</v>
      </c>
      <c r="Y4177" s="0" t="s">
        <v>893</v>
      </c>
      <c r="Z4177" s="0" t="s">
        <v>573</v>
      </c>
      <c r="AA4177" s="0" t="s">
        <v>3772</v>
      </c>
      <c r="AB4177" s="197" t="n">
        <v>37043</v>
      </c>
      <c r="AC4177" s="197" t="n">
        <v>37072</v>
      </c>
      <c r="AD4177" s="0" t="n">
        <f aca="false">(AC4177-AB4177+1)*SUM(P4177:Q4177)</f>
        <v>3000</v>
      </c>
    </row>
    <row r="4178" customFormat="false" ht="12.75" hidden="false" customHeight="false" outlineLevel="0" collapsed="false">
      <c r="A4178" s="191" t="str">
        <f aca="false">B4178&amp;" "&amp;C4178&amp;" "&amp;D4178</f>
        <v>US Natural Gas Financial</v>
      </c>
      <c r="B4178" s="191" t="str">
        <f aca="false">IF((LEFT(N4178,2)="US"),"US","")</f>
        <v>US</v>
      </c>
      <c r="C4178" s="191" t="str">
        <f aca="false">M4178</f>
        <v>Natural Gas</v>
      </c>
      <c r="D4178" s="191" t="str">
        <f aca="false">IF(ISNUMBER(FIND("Phy",N4178))=TRUE(),"Physical","Financial")</f>
        <v>Financial</v>
      </c>
      <c r="E4178" s="191" t="n">
        <f aca="false">IF(VLOOKUP(S4178,'DD-Lookup'!$J$6:$L$50,3,FALSE())="Monthly",(YEAR(AC4178)-YEAR(AB4178))*12+MONTH(AC4178)-MONTH(AB4178)+1,(AC4178-AB4178+1))</f>
        <v>15</v>
      </c>
      <c r="F4178" s="220" t="n">
        <f aca="false">E4178*SUM(P4178:Q4178)</f>
        <v>225000</v>
      </c>
      <c r="G4178" s="196" t="n">
        <v>1249384</v>
      </c>
      <c r="H4178" s="197" t="n">
        <v>37026.4836574074</v>
      </c>
      <c r="I4178" s="0" t="s">
        <v>1364</v>
      </c>
      <c r="M4178" s="0" t="s">
        <v>927</v>
      </c>
      <c r="N4178" s="0" t="s">
        <v>1341</v>
      </c>
      <c r="O4178" s="0" t="s">
        <v>3569</v>
      </c>
      <c r="Q4178" s="198" t="n">
        <v>15000</v>
      </c>
      <c r="S4178" s="0" t="s">
        <v>1343</v>
      </c>
      <c r="T4178" s="0" t="s">
        <v>772</v>
      </c>
      <c r="U4178" s="200" t="n">
        <v>4.51</v>
      </c>
      <c r="V4178" s="0" t="s">
        <v>1366</v>
      </c>
      <c r="W4178" s="0" t="s">
        <v>1520</v>
      </c>
      <c r="X4178" s="0" t="s">
        <v>1521</v>
      </c>
      <c r="Y4178" s="0" t="s">
        <v>893</v>
      </c>
      <c r="Z4178" s="0" t="s">
        <v>573</v>
      </c>
      <c r="AA4178" s="0" t="s">
        <v>3773</v>
      </c>
      <c r="AB4178" s="197" t="n">
        <v>37028.875</v>
      </c>
      <c r="AC4178" s="197" t="n">
        <v>37042.875</v>
      </c>
      <c r="AD4178" s="0" t="n">
        <f aca="false">(AC4178-AB4178+1)*SUM(P4178:Q4178)</f>
        <v>225000</v>
      </c>
    </row>
    <row r="4179" customFormat="false" ht="12.75" hidden="false" customHeight="false" outlineLevel="0" collapsed="false">
      <c r="A4179" s="191" t="str">
        <f aca="false">B4179&amp;" "&amp;C4179&amp;" "&amp;D4179</f>
        <v>US Natural Gas Physical</v>
      </c>
      <c r="B4179" s="191" t="str">
        <f aca="false">IF((LEFT(N4179,2)="US"),"US","")</f>
        <v>US</v>
      </c>
      <c r="C4179" s="191" t="str">
        <f aca="false">M4179</f>
        <v>Natural Gas</v>
      </c>
      <c r="D4179" s="191" t="str">
        <f aca="false">IF(ISNUMBER(FIND("Phy",N4179))=TRUE(),"Physical","Financial")</f>
        <v>Physical</v>
      </c>
      <c r="E4179" s="191" t="n">
        <f aca="false">IF(VLOOKUP(S4179,'DD-Lookup'!$J$6:$L$50,3,FALSE())="Monthly",(YEAR(AC4179)-YEAR(AB4179))*12+MONTH(AC4179)-MONTH(AB4179)+1,(AC4179-AB4179+1))</f>
        <v>30</v>
      </c>
      <c r="F4179" s="220" t="n">
        <f aca="false">E4179*SUM(P4179:Q4179)</f>
        <v>75000</v>
      </c>
      <c r="G4179" s="196" t="n">
        <v>1249386</v>
      </c>
      <c r="H4179" s="197" t="n">
        <v>37026.4837268519</v>
      </c>
      <c r="I4179" s="0" t="s">
        <v>1584</v>
      </c>
      <c r="M4179" s="0" t="s">
        <v>927</v>
      </c>
      <c r="N4179" s="0" t="s">
        <v>1371</v>
      </c>
      <c r="O4179" s="0" t="s">
        <v>3622</v>
      </c>
      <c r="P4179" s="198" t="n">
        <v>2500</v>
      </c>
      <c r="S4179" s="0" t="s">
        <v>1343</v>
      </c>
      <c r="T4179" s="0" t="s">
        <v>772</v>
      </c>
      <c r="U4179" s="200" t="n">
        <v>4.7925</v>
      </c>
      <c r="V4179" s="0" t="s">
        <v>1586</v>
      </c>
      <c r="W4179" s="0" t="s">
        <v>1587</v>
      </c>
      <c r="X4179" s="0" t="s">
        <v>1588</v>
      </c>
      <c r="Y4179" s="0" t="s">
        <v>1376</v>
      </c>
      <c r="Z4179" s="0" t="s">
        <v>573</v>
      </c>
      <c r="AA4179" s="0" t="s">
        <v>3774</v>
      </c>
      <c r="AB4179" s="197" t="n">
        <v>37043.875</v>
      </c>
      <c r="AC4179" s="197" t="n">
        <v>37072.875</v>
      </c>
    </row>
    <row r="4180" customFormat="false" ht="12.75" hidden="false" customHeight="false" outlineLevel="0" collapsed="false">
      <c r="A4180" s="191" t="str">
        <f aca="false">B4180&amp;" "&amp;C4180&amp;" "&amp;D4180</f>
        <v>US Natural Gas Financial</v>
      </c>
      <c r="B4180" s="191" t="str">
        <f aca="false">IF((LEFT(N4180,2)="US"),"US","")</f>
        <v>US</v>
      </c>
      <c r="C4180" s="191" t="str">
        <f aca="false">M4180</f>
        <v>Natural Gas</v>
      </c>
      <c r="D4180" s="191" t="str">
        <f aca="false">IF(ISNUMBER(FIND("Phy",N4180))=TRUE(),"Physical","Financial")</f>
        <v>Financial</v>
      </c>
      <c r="E4180" s="191" t="n">
        <f aca="false">IF(VLOOKUP(S4180,'DD-Lookup'!$J$6:$L$50,3,FALSE())="Monthly",(YEAR(AC4180)-YEAR(AB4180))*12+MONTH(AC4180)-MONTH(AB4180)+1,(AC4180-AB4180+1))</f>
        <v>30</v>
      </c>
      <c r="F4180" s="220" t="n">
        <f aca="false">E4180*SUM(P4180:Q4180)</f>
        <v>3000</v>
      </c>
      <c r="G4180" s="196" t="n">
        <v>1249389</v>
      </c>
      <c r="H4180" s="197" t="n">
        <v>37026.4837962963</v>
      </c>
      <c r="I4180" s="0" t="s">
        <v>1340</v>
      </c>
      <c r="M4180" s="0" t="s">
        <v>927</v>
      </c>
      <c r="N4180" s="0" t="s">
        <v>2058</v>
      </c>
      <c r="O4180" s="0" t="s">
        <v>2059</v>
      </c>
      <c r="P4180" s="198" t="n">
        <v>100</v>
      </c>
      <c r="S4180" s="0" t="s">
        <v>2060</v>
      </c>
      <c r="T4180" s="0" t="s">
        <v>772</v>
      </c>
      <c r="U4180" s="200" t="n">
        <v>0.0475</v>
      </c>
      <c r="V4180" s="0" t="s">
        <v>2028</v>
      </c>
      <c r="W4180" s="0" t="s">
        <v>2061</v>
      </c>
      <c r="X4180" s="0" t="s">
        <v>2062</v>
      </c>
      <c r="Y4180" s="0" t="s">
        <v>893</v>
      </c>
      <c r="Z4180" s="0" t="s">
        <v>573</v>
      </c>
      <c r="AA4180" s="0" t="s">
        <v>3775</v>
      </c>
      <c r="AB4180" s="197" t="n">
        <v>37043</v>
      </c>
      <c r="AC4180" s="197" t="n">
        <v>37072</v>
      </c>
      <c r="AD4180" s="0" t="n">
        <f aca="false">(AC4180-AB4180+1)*SUM(P4180:Q4180)</f>
        <v>3000</v>
      </c>
    </row>
    <row r="4181" customFormat="false" ht="12.75" hidden="false" customHeight="false" outlineLevel="0" collapsed="false">
      <c r="A4181" s="191" t="str">
        <f aca="false">B4181&amp;" "&amp;C4181&amp;" "&amp;D4181</f>
        <v>US Natural Gas Financial</v>
      </c>
      <c r="B4181" s="191" t="str">
        <f aca="false">IF((LEFT(N4181,2)="US"),"US","")</f>
        <v>US</v>
      </c>
      <c r="C4181" s="191" t="str">
        <f aca="false">M4181</f>
        <v>Natural Gas</v>
      </c>
      <c r="D4181" s="191" t="str">
        <f aca="false">IF(ISNUMBER(FIND("Phy",N4181))=TRUE(),"Physical","Financial")</f>
        <v>Financial</v>
      </c>
      <c r="E4181" s="191" t="n">
        <f aca="false">IF(VLOOKUP(S4181,'DD-Lookup'!$J$6:$L$50,3,FALSE())="Monthly",(YEAR(AC4181)-YEAR(AB4181))*12+MONTH(AC4181)-MONTH(AB4181)+1,(AC4181-AB4181+1))</f>
        <v>30</v>
      </c>
      <c r="F4181" s="220" t="n">
        <f aca="false">E4181*SUM(P4181:Q4181)</f>
        <v>3000</v>
      </c>
      <c r="G4181" s="196" t="n">
        <v>1249391</v>
      </c>
      <c r="H4181" s="197" t="n">
        <v>37026.483912037</v>
      </c>
      <c r="I4181" s="0" t="s">
        <v>1340</v>
      </c>
      <c r="M4181" s="0" t="s">
        <v>927</v>
      </c>
      <c r="N4181" s="0" t="s">
        <v>2058</v>
      </c>
      <c r="O4181" s="0" t="s">
        <v>2059</v>
      </c>
      <c r="P4181" s="198" t="n">
        <v>100</v>
      </c>
      <c r="S4181" s="0" t="s">
        <v>2060</v>
      </c>
      <c r="T4181" s="0" t="s">
        <v>772</v>
      </c>
      <c r="U4181" s="200" t="n">
        <v>0.0475</v>
      </c>
      <c r="V4181" s="0" t="s">
        <v>2028</v>
      </c>
      <c r="W4181" s="0" t="s">
        <v>2061</v>
      </c>
      <c r="X4181" s="0" t="s">
        <v>2062</v>
      </c>
      <c r="Y4181" s="0" t="s">
        <v>893</v>
      </c>
      <c r="Z4181" s="0" t="s">
        <v>573</v>
      </c>
      <c r="AA4181" s="0" t="s">
        <v>3776</v>
      </c>
      <c r="AB4181" s="197" t="n">
        <v>37043</v>
      </c>
      <c r="AC4181" s="197" t="n">
        <v>37072</v>
      </c>
      <c r="AD4181" s="0" t="n">
        <f aca="false">(AC4181-AB4181+1)*SUM(P4181:Q4181)</f>
        <v>3000</v>
      </c>
    </row>
    <row r="4182" customFormat="false" ht="12.75" hidden="false" customHeight="false" outlineLevel="0" collapsed="false">
      <c r="A4182" s="191" t="str">
        <f aca="false">B4182&amp;" "&amp;C4182&amp;" "&amp;D4182</f>
        <v>US Natural Gas Financial</v>
      </c>
      <c r="B4182" s="191" t="str">
        <f aca="false">IF((LEFT(N4182,2)="US"),"US","")</f>
        <v>US</v>
      </c>
      <c r="C4182" s="191" t="str">
        <f aca="false">M4182</f>
        <v>Natural Gas</v>
      </c>
      <c r="D4182" s="191" t="str">
        <f aca="false">IF(ISNUMBER(FIND("Phy",N4182))=TRUE(),"Physical","Financial")</f>
        <v>Financial</v>
      </c>
      <c r="E4182" s="191" t="n">
        <f aca="false">IF(VLOOKUP(S4182,'DD-Lookup'!$J$6:$L$50,3,FALSE())="Monthly",(YEAR(AC4182)-YEAR(AB4182))*12+MONTH(AC4182)-MONTH(AB4182)+1,(AC4182-AB4182+1))</f>
        <v>153</v>
      </c>
      <c r="F4182" s="220" t="n">
        <f aca="false">E4182*SUM(P4182:Q4182)</f>
        <v>765000</v>
      </c>
      <c r="G4182" s="196" t="n">
        <v>1249393</v>
      </c>
      <c r="H4182" s="197" t="n">
        <v>37026.4839583333</v>
      </c>
      <c r="I4182" s="0" t="s">
        <v>1485</v>
      </c>
      <c r="M4182" s="0" t="s">
        <v>927</v>
      </c>
      <c r="N4182" s="0" t="s">
        <v>1341</v>
      </c>
      <c r="O4182" s="0" t="s">
        <v>1526</v>
      </c>
      <c r="P4182" s="198" t="n">
        <v>5000</v>
      </c>
      <c r="S4182" s="0" t="s">
        <v>1343</v>
      </c>
      <c r="T4182" s="0" t="s">
        <v>772</v>
      </c>
      <c r="U4182" s="200" t="n">
        <v>4.675</v>
      </c>
      <c r="V4182" s="0" t="s">
        <v>2506</v>
      </c>
      <c r="W4182" s="0" t="s">
        <v>1345</v>
      </c>
      <c r="X4182" s="0" t="s">
        <v>1346</v>
      </c>
      <c r="Y4182" s="0" t="s">
        <v>893</v>
      </c>
      <c r="Z4182" s="0" t="s">
        <v>573</v>
      </c>
      <c r="AA4182" s="0" t="s">
        <v>3777</v>
      </c>
      <c r="AB4182" s="197" t="n">
        <v>37043</v>
      </c>
      <c r="AC4182" s="197" t="n">
        <v>37195</v>
      </c>
      <c r="AD4182" s="0" t="n">
        <f aca="false">(AC4182-AB4182+1)*SUM(P4182:Q4182)</f>
        <v>765000</v>
      </c>
    </row>
    <row r="4183" customFormat="false" ht="12.75" hidden="false" customHeight="false" outlineLevel="0" collapsed="false">
      <c r="A4183" s="191" t="str">
        <f aca="false">B4183&amp;" "&amp;C4183&amp;" "&amp;D4183</f>
        <v>US Natural Gas Financial</v>
      </c>
      <c r="B4183" s="191" t="str">
        <f aca="false">IF((LEFT(N4183,2)="US"),"US","")</f>
        <v>US</v>
      </c>
      <c r="C4183" s="191" t="str">
        <f aca="false">M4183</f>
        <v>Natural Gas</v>
      </c>
      <c r="D4183" s="191" t="str">
        <f aca="false">IF(ISNUMBER(FIND("Phy",N4183))=TRUE(),"Physical","Financial")</f>
        <v>Financial</v>
      </c>
      <c r="E4183" s="191" t="n">
        <f aca="false">IF(VLOOKUP(S4183,'DD-Lookup'!$J$6:$L$50,3,FALSE())="Monthly",(YEAR(AC4183)-YEAR(AB4183))*12+MONTH(AC4183)-MONTH(AB4183)+1,(AC4183-AB4183+1))</f>
        <v>30</v>
      </c>
      <c r="F4183" s="220" t="n">
        <f aca="false">E4183*SUM(P4183:Q4183)</f>
        <v>3000</v>
      </c>
      <c r="G4183" s="196" t="n">
        <v>1249394</v>
      </c>
      <c r="H4183" s="197" t="n">
        <v>37026.4840277778</v>
      </c>
      <c r="I4183" s="0" t="s">
        <v>1340</v>
      </c>
      <c r="M4183" s="0" t="s">
        <v>927</v>
      </c>
      <c r="N4183" s="0" t="s">
        <v>2058</v>
      </c>
      <c r="O4183" s="0" t="s">
        <v>2059</v>
      </c>
      <c r="P4183" s="198" t="n">
        <v>100</v>
      </c>
      <c r="S4183" s="0" t="s">
        <v>2060</v>
      </c>
      <c r="T4183" s="0" t="s">
        <v>772</v>
      </c>
      <c r="U4183" s="200" t="n">
        <v>0.0475</v>
      </c>
      <c r="V4183" s="0" t="s">
        <v>2028</v>
      </c>
      <c r="W4183" s="0" t="s">
        <v>2061</v>
      </c>
      <c r="X4183" s="0" t="s">
        <v>2062</v>
      </c>
      <c r="Y4183" s="0" t="s">
        <v>893</v>
      </c>
      <c r="Z4183" s="0" t="s">
        <v>573</v>
      </c>
      <c r="AA4183" s="0" t="s">
        <v>3778</v>
      </c>
      <c r="AB4183" s="197" t="n">
        <v>37043</v>
      </c>
      <c r="AC4183" s="197" t="n">
        <v>37072</v>
      </c>
      <c r="AD4183" s="0" t="n">
        <f aca="false">(AC4183-AB4183+1)*SUM(P4183:Q4183)</f>
        <v>3000</v>
      </c>
    </row>
    <row r="4184" customFormat="false" ht="12.75" hidden="false" customHeight="false" outlineLevel="0" collapsed="false">
      <c r="A4184" s="191" t="str">
        <f aca="false">B4184&amp;" "&amp;C4184&amp;" "&amp;D4184</f>
        <v>US Natural Gas Financial</v>
      </c>
      <c r="B4184" s="191" t="str">
        <f aca="false">IF((LEFT(N4184,2)="US"),"US","")</f>
        <v>US</v>
      </c>
      <c r="C4184" s="191" t="str">
        <f aca="false">M4184</f>
        <v>Natural Gas</v>
      </c>
      <c r="D4184" s="191" t="str">
        <f aca="false">IF(ISNUMBER(FIND("Phy",N4184))=TRUE(),"Physical","Financial")</f>
        <v>Financial</v>
      </c>
      <c r="E4184" s="191" t="n">
        <f aca="false">IF(VLOOKUP(S4184,'DD-Lookup'!$J$6:$L$50,3,FALSE())="Monthly",(YEAR(AC4184)-YEAR(AB4184))*12+MONTH(AC4184)-MONTH(AB4184)+1,(AC4184-AB4184+1))</f>
        <v>30</v>
      </c>
      <c r="F4184" s="220" t="n">
        <f aca="false">E4184*SUM(P4184:Q4184)</f>
        <v>3000</v>
      </c>
      <c r="G4184" s="196" t="n">
        <v>1249396</v>
      </c>
      <c r="H4184" s="197" t="n">
        <v>37026.484212963</v>
      </c>
      <c r="I4184" s="0" t="s">
        <v>1340</v>
      </c>
      <c r="M4184" s="0" t="s">
        <v>927</v>
      </c>
      <c r="N4184" s="0" t="s">
        <v>2058</v>
      </c>
      <c r="O4184" s="0" t="s">
        <v>2059</v>
      </c>
      <c r="P4184" s="198" t="n">
        <v>100</v>
      </c>
      <c r="S4184" s="0" t="s">
        <v>2060</v>
      </c>
      <c r="T4184" s="0" t="s">
        <v>772</v>
      </c>
      <c r="U4184" s="200" t="n">
        <v>0.0475</v>
      </c>
      <c r="V4184" s="0" t="s">
        <v>2028</v>
      </c>
      <c r="W4184" s="0" t="s">
        <v>2061</v>
      </c>
      <c r="X4184" s="0" t="s">
        <v>2062</v>
      </c>
      <c r="Y4184" s="0" t="s">
        <v>893</v>
      </c>
      <c r="Z4184" s="0" t="s">
        <v>573</v>
      </c>
      <c r="AA4184" s="0" t="s">
        <v>3779</v>
      </c>
      <c r="AB4184" s="197" t="n">
        <v>37043</v>
      </c>
      <c r="AC4184" s="197" t="n">
        <v>37072</v>
      </c>
      <c r="AD4184" s="0" t="n">
        <f aca="false">(AC4184-AB4184+1)*SUM(P4184:Q4184)</f>
        <v>3000</v>
      </c>
    </row>
    <row r="4185" customFormat="false" ht="12.75" hidden="false" customHeight="false" outlineLevel="0" collapsed="false">
      <c r="A4185" s="191" t="str">
        <f aca="false">B4185&amp;" "&amp;C4185&amp;" "&amp;D4185</f>
        <v>US Power Physical</v>
      </c>
      <c r="B4185" s="191" t="str">
        <f aca="false">IF((LEFT(N4185,2)="US"),"US","")</f>
        <v>US</v>
      </c>
      <c r="C4185" s="191" t="str">
        <f aca="false">M4185</f>
        <v>Power</v>
      </c>
      <c r="D4185" s="191" t="str">
        <f aca="false">IF(ISNUMBER(FIND("Phy",N4185))=TRUE(),"Physical","Financial")</f>
        <v>Physical</v>
      </c>
      <c r="E4185" s="191" t="n">
        <f aca="false">IF(VLOOKUP(S4185,'DD-Lookup'!$J$6:$L$50,3,FALSE())="Monthly",(YEAR(AC4185)-YEAR(AB4185))*12+MONTH(AC4185)-MONTH(AB4185)+1,(AC4185-AB4185+1))</f>
        <v>15</v>
      </c>
      <c r="F4185" s="220" t="n">
        <f aca="false">E4185*SUM(P4185:Q4185)</f>
        <v>375</v>
      </c>
      <c r="G4185" s="196" t="n">
        <v>1249399</v>
      </c>
      <c r="H4185" s="197" t="n">
        <v>37026.4866435185</v>
      </c>
      <c r="I4185" s="0" t="s">
        <v>1187</v>
      </c>
      <c r="M4185" s="0" t="s">
        <v>72</v>
      </c>
      <c r="N4185" s="0" t="s">
        <v>1746</v>
      </c>
      <c r="O4185" s="0" t="s">
        <v>3780</v>
      </c>
      <c r="P4185" s="198" t="n">
        <v>25</v>
      </c>
      <c r="R4185" s="199" t="n">
        <v>0</v>
      </c>
      <c r="S4185" s="0" t="s">
        <v>781</v>
      </c>
      <c r="T4185" s="0" t="s">
        <v>772</v>
      </c>
      <c r="U4185" s="200" t="n">
        <v>145</v>
      </c>
      <c r="V4185" s="0" t="s">
        <v>1824</v>
      </c>
      <c r="W4185" s="0" t="s">
        <v>1768</v>
      </c>
      <c r="X4185" s="0" t="s">
        <v>1750</v>
      </c>
      <c r="Y4185" s="0" t="s">
        <v>1167</v>
      </c>
      <c r="Z4185" s="0" t="s">
        <v>628</v>
      </c>
      <c r="AA4185" s="0" t="n">
        <v>611545.1</v>
      </c>
      <c r="AB4185" s="197" t="n">
        <v>37028.875</v>
      </c>
      <c r="AC4185" s="197" t="n">
        <v>37042.875</v>
      </c>
    </row>
    <row r="4186" customFormat="false" ht="12.75" hidden="false" customHeight="false" outlineLevel="0" collapsed="false">
      <c r="A4186" s="191" t="str">
        <f aca="false">B4186&amp;" "&amp;C4186&amp;" "&amp;D4186</f>
        <v>US Power Physical</v>
      </c>
      <c r="B4186" s="191" t="str">
        <f aca="false">IF((LEFT(N4186,2)="US"),"US","")</f>
        <v>US</v>
      </c>
      <c r="C4186" s="191" t="str">
        <f aca="false">M4186</f>
        <v>Power</v>
      </c>
      <c r="D4186" s="191" t="str">
        <f aca="false">IF(ISNUMBER(FIND("Phy",N4186))=TRUE(),"Physical","Financial")</f>
        <v>Physical</v>
      </c>
      <c r="E4186" s="191" t="n">
        <f aca="false">IF(VLOOKUP(S4186,'DD-Lookup'!$J$6:$L$50,3,FALSE())="Monthly",(YEAR(AC4186)-YEAR(AB4186))*12+MONTH(AC4186)-MONTH(AB4186)+1,(AC4186-AB4186+1))</f>
        <v>2</v>
      </c>
      <c r="F4186" s="220" t="n">
        <f aca="false">E4186*SUM(P4186:Q4186)</f>
        <v>100</v>
      </c>
      <c r="G4186" s="196" t="n">
        <v>1249400</v>
      </c>
      <c r="H4186" s="197" t="n">
        <v>37026.4867476852</v>
      </c>
      <c r="I4186" s="0" t="s">
        <v>1228</v>
      </c>
      <c r="M4186" s="0" t="s">
        <v>72</v>
      </c>
      <c r="N4186" s="0" t="s">
        <v>1190</v>
      </c>
      <c r="O4186" s="0" t="s">
        <v>1302</v>
      </c>
      <c r="Q4186" s="198" t="n">
        <v>50</v>
      </c>
      <c r="S4186" s="0" t="s">
        <v>781</v>
      </c>
      <c r="T4186" s="0" t="s">
        <v>772</v>
      </c>
      <c r="U4186" s="200" t="n">
        <v>38.75</v>
      </c>
      <c r="V4186" s="0" t="s">
        <v>1229</v>
      </c>
      <c r="W4186" s="0" t="s">
        <v>1232</v>
      </c>
      <c r="X4186" s="0" t="s">
        <v>1233</v>
      </c>
      <c r="Y4186" s="0" t="s">
        <v>1167</v>
      </c>
      <c r="Z4186" s="0" t="s">
        <v>628</v>
      </c>
      <c r="AA4186" s="0" t="n">
        <v>611546.1</v>
      </c>
      <c r="AB4186" s="197" t="n">
        <v>37028.875</v>
      </c>
      <c r="AC4186" s="197" t="n">
        <v>37029.875</v>
      </c>
    </row>
    <row r="4187" customFormat="false" ht="12.75" hidden="false" customHeight="false" outlineLevel="0" collapsed="false">
      <c r="A4187" s="191" t="str">
        <f aca="false">B4187&amp;" "&amp;C4187&amp;" "&amp;D4187</f>
        <v>US Power Physical</v>
      </c>
      <c r="B4187" s="191" t="str">
        <f aca="false">IF((LEFT(N4187,2)="US"),"US","")</f>
        <v>US</v>
      </c>
      <c r="C4187" s="191" t="str">
        <f aca="false">M4187</f>
        <v>Power</v>
      </c>
      <c r="D4187" s="191" t="str">
        <f aca="false">IF(ISNUMBER(FIND("Phy",N4187))=TRUE(),"Physical","Financial")</f>
        <v>Physical</v>
      </c>
      <c r="E4187" s="191" t="n">
        <f aca="false">IF(VLOOKUP(S4187,'DD-Lookup'!$J$6:$L$50,3,FALSE())="Monthly",(YEAR(AC4187)-YEAR(AB4187))*12+MONTH(AC4187)-MONTH(AB4187)+1,(AC4187-AB4187+1))</f>
        <v>30</v>
      </c>
      <c r="F4187" s="220" t="n">
        <f aca="false">E4187*SUM(P4187:Q4187)</f>
        <v>750</v>
      </c>
      <c r="G4187" s="196" t="n">
        <v>1249401</v>
      </c>
      <c r="H4187" s="197" t="n">
        <v>37026.4869328704</v>
      </c>
      <c r="I4187" s="0" t="s">
        <v>1692</v>
      </c>
      <c r="M4187" s="0" t="s">
        <v>72</v>
      </c>
      <c r="N4187" s="0" t="s">
        <v>1746</v>
      </c>
      <c r="O4187" s="0" t="s">
        <v>3781</v>
      </c>
      <c r="P4187" s="198" t="n">
        <v>25</v>
      </c>
      <c r="S4187" s="0" t="s">
        <v>781</v>
      </c>
      <c r="T4187" s="0" t="s">
        <v>772</v>
      </c>
      <c r="U4187" s="200" t="n">
        <v>272</v>
      </c>
      <c r="V4187" s="0" t="s">
        <v>3782</v>
      </c>
      <c r="W4187" s="0" t="s">
        <v>1768</v>
      </c>
      <c r="X4187" s="0" t="s">
        <v>1750</v>
      </c>
      <c r="Y4187" s="0" t="s">
        <v>1167</v>
      </c>
      <c r="Z4187" s="0" t="s">
        <v>628</v>
      </c>
      <c r="AA4187" s="0" t="n">
        <v>611547.1</v>
      </c>
      <c r="AB4187" s="197" t="n">
        <v>37043.875</v>
      </c>
      <c r="AC4187" s="197" t="n">
        <v>37072.875</v>
      </c>
    </row>
    <row r="4188" customFormat="false" ht="12.75" hidden="false" customHeight="false" outlineLevel="0" collapsed="false">
      <c r="A4188" s="191" t="str">
        <f aca="false">B4188&amp;" "&amp;C4188&amp;" "&amp;D4188</f>
        <v>US Natural Gas Financial</v>
      </c>
      <c r="B4188" s="191" t="str">
        <f aca="false">IF((LEFT(N4188,2)="US"),"US","")</f>
        <v>US</v>
      </c>
      <c r="C4188" s="191" t="str">
        <f aca="false">M4188</f>
        <v>Natural Gas</v>
      </c>
      <c r="D4188" s="191" t="str">
        <f aca="false">IF(ISNUMBER(FIND("Phy",N4188))=TRUE(),"Physical","Financial")</f>
        <v>Financial</v>
      </c>
      <c r="E4188" s="191" t="n">
        <f aca="false">IF(VLOOKUP(S4188,'DD-Lookup'!$J$6:$L$50,3,FALSE())="Monthly",(YEAR(AC4188)-YEAR(AB4188))*12+MONTH(AC4188)-MONTH(AB4188)+1,(AC4188-AB4188+1))</f>
        <v>30</v>
      </c>
      <c r="F4188" s="220" t="n">
        <f aca="false">E4188*SUM(P4188:Q4188)</f>
        <v>225000</v>
      </c>
      <c r="G4188" s="196" t="n">
        <v>1249403</v>
      </c>
      <c r="H4188" s="197" t="n">
        <v>37026.4872453704</v>
      </c>
      <c r="I4188" s="0" t="s">
        <v>1364</v>
      </c>
      <c r="M4188" s="0" t="s">
        <v>927</v>
      </c>
      <c r="N4188" s="0" t="s">
        <v>1341</v>
      </c>
      <c r="O4188" s="0" t="s">
        <v>1342</v>
      </c>
      <c r="P4188" s="198" t="n">
        <v>7500</v>
      </c>
      <c r="S4188" s="0" t="s">
        <v>1343</v>
      </c>
      <c r="T4188" s="0" t="s">
        <v>772</v>
      </c>
      <c r="U4188" s="200" t="n">
        <v>4.575</v>
      </c>
      <c r="V4188" s="0" t="s">
        <v>1366</v>
      </c>
      <c r="W4188" s="0" t="s">
        <v>1345</v>
      </c>
      <c r="X4188" s="0" t="s">
        <v>1346</v>
      </c>
      <c r="Y4188" s="0" t="s">
        <v>893</v>
      </c>
      <c r="Z4188" s="0" t="s">
        <v>573</v>
      </c>
      <c r="AA4188" s="0" t="s">
        <v>3783</v>
      </c>
      <c r="AB4188" s="197" t="n">
        <v>37043.875</v>
      </c>
      <c r="AC4188" s="197" t="n">
        <v>37072.875</v>
      </c>
      <c r="AD4188" s="0" t="n">
        <f aca="false">(AC4188-AB4188+1)*SUM(P4188:Q4188)</f>
        <v>225000</v>
      </c>
    </row>
    <row r="4189" customFormat="false" ht="12.75" hidden="false" customHeight="false" outlineLevel="0" collapsed="false">
      <c r="A4189" s="191" t="str">
        <f aca="false">B4189&amp;" "&amp;C4189&amp;" "&amp;D4189</f>
        <v>US Power Physical</v>
      </c>
      <c r="B4189" s="191" t="str">
        <f aca="false">IF((LEFT(N4189,2)="US"),"US","")</f>
        <v>US</v>
      </c>
      <c r="C4189" s="191" t="str">
        <f aca="false">M4189</f>
        <v>Power</v>
      </c>
      <c r="D4189" s="191" t="str">
        <f aca="false">IF(ISNUMBER(FIND("Phy",N4189))=TRUE(),"Physical","Financial")</f>
        <v>Physical</v>
      </c>
      <c r="E4189" s="191" t="n">
        <f aca="false">IF(VLOOKUP(S4189,'DD-Lookup'!$J$6:$L$50,3,FALSE())="Monthly",(YEAR(AC4189)-YEAR(AB4189))*12+MONTH(AC4189)-MONTH(AB4189)+1,(AC4189-AB4189+1))</f>
        <v>2</v>
      </c>
      <c r="F4189" s="220" t="n">
        <f aca="false">E4189*SUM(P4189:Q4189)</f>
        <v>100</v>
      </c>
      <c r="G4189" s="196" t="n">
        <v>1249404</v>
      </c>
      <c r="H4189" s="197" t="n">
        <v>37026.4874768519</v>
      </c>
      <c r="I4189" s="0" t="s">
        <v>1239</v>
      </c>
      <c r="M4189" s="0" t="s">
        <v>72</v>
      </c>
      <c r="N4189" s="0" t="s">
        <v>1190</v>
      </c>
      <c r="O4189" s="0" t="s">
        <v>1302</v>
      </c>
      <c r="Q4189" s="198" t="n">
        <v>50</v>
      </c>
      <c r="S4189" s="0" t="s">
        <v>781</v>
      </c>
      <c r="T4189" s="0" t="s">
        <v>772</v>
      </c>
      <c r="U4189" s="200" t="n">
        <v>38.75</v>
      </c>
      <c r="V4189" s="0" t="s">
        <v>1280</v>
      </c>
      <c r="W4189" s="0" t="s">
        <v>1232</v>
      </c>
      <c r="X4189" s="0" t="s">
        <v>1233</v>
      </c>
      <c r="Y4189" s="0" t="s">
        <v>1167</v>
      </c>
      <c r="Z4189" s="0" t="s">
        <v>628</v>
      </c>
      <c r="AA4189" s="0" t="n">
        <v>611548.1</v>
      </c>
      <c r="AB4189" s="197" t="n">
        <v>37028.875</v>
      </c>
      <c r="AC4189" s="197" t="n">
        <v>37029.875</v>
      </c>
    </row>
    <row r="4190" customFormat="false" ht="12.75" hidden="false" customHeight="false" outlineLevel="0" collapsed="false">
      <c r="A4190" s="191" t="str">
        <f aca="false">B4190&amp;" "&amp;C4190&amp;" "&amp;D4190</f>
        <v>US Power Physical</v>
      </c>
      <c r="B4190" s="191" t="str">
        <f aca="false">IF((LEFT(N4190,2)="US"),"US","")</f>
        <v>US</v>
      </c>
      <c r="C4190" s="191" t="str">
        <f aca="false">M4190</f>
        <v>Power</v>
      </c>
      <c r="D4190" s="191" t="str">
        <f aca="false">IF(ISNUMBER(FIND("Phy",N4190))=TRUE(),"Physical","Financial")</f>
        <v>Physical</v>
      </c>
      <c r="E4190" s="191" t="n">
        <f aca="false">IF(VLOOKUP(S4190,'DD-Lookup'!$J$6:$L$50,3,FALSE())="Monthly",(YEAR(AC4190)-YEAR(AB4190))*12+MONTH(AC4190)-MONTH(AB4190)+1,(AC4190-AB4190+1))</f>
        <v>30</v>
      </c>
      <c r="F4190" s="220" t="n">
        <f aca="false">E4190*SUM(P4190:Q4190)</f>
        <v>1500</v>
      </c>
      <c r="G4190" s="196" t="n">
        <v>1249405</v>
      </c>
      <c r="H4190" s="197" t="n">
        <v>37026.4878935185</v>
      </c>
      <c r="I4190" s="0" t="s">
        <v>625</v>
      </c>
      <c r="M4190" s="0" t="s">
        <v>72</v>
      </c>
      <c r="N4190" s="0" t="s">
        <v>1190</v>
      </c>
      <c r="O4190" s="0" t="s">
        <v>3784</v>
      </c>
      <c r="P4190" s="198" t="n">
        <v>50</v>
      </c>
      <c r="S4190" s="0" t="s">
        <v>781</v>
      </c>
      <c r="T4190" s="0" t="s">
        <v>772</v>
      </c>
      <c r="U4190" s="200" t="n">
        <v>22</v>
      </c>
      <c r="V4190" s="0" t="s">
        <v>1411</v>
      </c>
      <c r="W4190" s="0" t="s">
        <v>1237</v>
      </c>
      <c r="X4190" s="0" t="s">
        <v>1223</v>
      </c>
      <c r="Y4190" s="0" t="s">
        <v>1167</v>
      </c>
      <c r="Z4190" s="0" t="s">
        <v>628</v>
      </c>
      <c r="AA4190" s="0" t="n">
        <v>611549.1</v>
      </c>
      <c r="AB4190" s="197" t="n">
        <v>37043.875</v>
      </c>
      <c r="AC4190" s="197" t="n">
        <v>37072.875</v>
      </c>
    </row>
    <row r="4191" customFormat="false" ht="12.75" hidden="false" customHeight="false" outlineLevel="0" collapsed="false">
      <c r="A4191" s="191" t="str">
        <f aca="false">B4191&amp;" "&amp;C4191&amp;" "&amp;D4191</f>
        <v>US Power Physical</v>
      </c>
      <c r="B4191" s="191" t="str">
        <f aca="false">IF((LEFT(N4191,2)="US"),"US","")</f>
        <v>US</v>
      </c>
      <c r="C4191" s="191" t="str">
        <f aca="false">M4191</f>
        <v>Power</v>
      </c>
      <c r="D4191" s="191" t="str">
        <f aca="false">IF(ISNUMBER(FIND("Phy",N4191))=TRUE(),"Physical","Financial")</f>
        <v>Physical</v>
      </c>
      <c r="E4191" s="191" t="n">
        <f aca="false">IF(VLOOKUP(S4191,'DD-Lookup'!$J$6:$L$50,3,FALSE())="Monthly",(YEAR(AC4191)-YEAR(AB4191))*12+MONTH(AC4191)-MONTH(AB4191)+1,(AC4191-AB4191+1))</f>
        <v>30</v>
      </c>
      <c r="F4191" s="220" t="n">
        <f aca="false">E4191*SUM(P4191:Q4191)</f>
        <v>1500</v>
      </c>
      <c r="G4191" s="196" t="n">
        <v>1249406</v>
      </c>
      <c r="H4191" s="197" t="n">
        <v>37026.4879513889</v>
      </c>
      <c r="I4191" s="0" t="s">
        <v>1228</v>
      </c>
      <c r="J4191" s="0" t="s">
        <v>1300</v>
      </c>
      <c r="K4191" s="0" t="s">
        <v>1301</v>
      </c>
      <c r="M4191" s="0" t="s">
        <v>72</v>
      </c>
      <c r="N4191" s="0" t="s">
        <v>1190</v>
      </c>
      <c r="O4191" s="0" t="s">
        <v>1394</v>
      </c>
      <c r="Q4191" s="198" t="n">
        <v>50</v>
      </c>
      <c r="S4191" s="0" t="s">
        <v>781</v>
      </c>
      <c r="T4191" s="0" t="s">
        <v>772</v>
      </c>
      <c r="U4191" s="200" t="n">
        <v>65.25</v>
      </c>
      <c r="V4191" s="0" t="s">
        <v>1303</v>
      </c>
      <c r="W4191" s="0" t="s">
        <v>1232</v>
      </c>
      <c r="X4191" s="0" t="s">
        <v>1273</v>
      </c>
      <c r="Y4191" s="0" t="s">
        <v>1167</v>
      </c>
      <c r="Z4191" s="0" t="s">
        <v>628</v>
      </c>
      <c r="AA4191" s="0" t="n">
        <v>611550.1</v>
      </c>
      <c r="AB4191" s="197" t="n">
        <v>37043.5916666667</v>
      </c>
      <c r="AC4191" s="197" t="n">
        <v>37072.5916666667</v>
      </c>
    </row>
    <row r="4192" customFormat="false" ht="12.75" hidden="false" customHeight="false" outlineLevel="0" collapsed="false">
      <c r="A4192" s="191" t="str">
        <f aca="false">B4192&amp;" "&amp;C4192&amp;" "&amp;D4192</f>
        <v>US Natural Gas Financial</v>
      </c>
      <c r="B4192" s="191" t="str">
        <f aca="false">IF((LEFT(N4192,2)="US"),"US","")</f>
        <v>US</v>
      </c>
      <c r="C4192" s="191" t="str">
        <f aca="false">M4192</f>
        <v>Natural Gas</v>
      </c>
      <c r="D4192" s="191" t="str">
        <f aca="false">IF(ISNUMBER(FIND("Phy",N4192))=TRUE(),"Physical","Financial")</f>
        <v>Financial</v>
      </c>
      <c r="E4192" s="191" t="n">
        <f aca="false">IF(VLOOKUP(S4192,'DD-Lookup'!$J$6:$L$50,3,FALSE())="Monthly",(YEAR(AC4192)-YEAR(AB4192))*12+MONTH(AC4192)-MONTH(AB4192)+1,(AC4192-AB4192+1))</f>
        <v>31</v>
      </c>
      <c r="F4192" s="220" t="n">
        <f aca="false">E4192*SUM(P4192:Q4192)</f>
        <v>155000</v>
      </c>
      <c r="G4192" s="196" t="n">
        <v>1249407</v>
      </c>
      <c r="H4192" s="197" t="n">
        <v>37026.4883217593</v>
      </c>
      <c r="I4192" s="0" t="s">
        <v>1482</v>
      </c>
      <c r="M4192" s="0" t="s">
        <v>927</v>
      </c>
      <c r="N4192" s="0" t="s">
        <v>1399</v>
      </c>
      <c r="O4192" s="0" t="s">
        <v>3677</v>
      </c>
      <c r="Q4192" s="198" t="n">
        <v>5000</v>
      </c>
      <c r="S4192" s="0" t="s">
        <v>1343</v>
      </c>
      <c r="T4192" s="0" t="s">
        <v>772</v>
      </c>
      <c r="U4192" s="200" t="n">
        <v>-0.9</v>
      </c>
      <c r="V4192" s="0" t="s">
        <v>1874</v>
      </c>
      <c r="W4192" s="0" t="s">
        <v>1737</v>
      </c>
      <c r="X4192" s="0" t="s">
        <v>1738</v>
      </c>
      <c r="Y4192" s="0" t="s">
        <v>893</v>
      </c>
      <c r="Z4192" s="0" t="s">
        <v>573</v>
      </c>
      <c r="AA4192" s="0" t="s">
        <v>3785</v>
      </c>
      <c r="AB4192" s="197" t="n">
        <v>37165.9159722222</v>
      </c>
      <c r="AC4192" s="197" t="n">
        <v>37195.9159722222</v>
      </c>
      <c r="AD4192" s="0" t="n">
        <f aca="false">(AC4192-AB4192+1)*SUM(P4192:Q4192)</f>
        <v>155000</v>
      </c>
    </row>
    <row r="4193" customFormat="false" ht="12.75" hidden="false" customHeight="false" outlineLevel="0" collapsed="false">
      <c r="A4193" s="191" t="str">
        <f aca="false">B4193&amp;" "&amp;C4193&amp;" "&amp;D4193</f>
        <v>US Power Physical</v>
      </c>
      <c r="B4193" s="191" t="str">
        <f aca="false">IF((LEFT(N4193,2)="US"),"US","")</f>
        <v>US</v>
      </c>
      <c r="C4193" s="191" t="str">
        <f aca="false">M4193</f>
        <v>Power</v>
      </c>
      <c r="D4193" s="191" t="str">
        <f aca="false">IF(ISNUMBER(FIND("Phy",N4193))=TRUE(),"Physical","Financial")</f>
        <v>Physical</v>
      </c>
      <c r="E4193" s="191" t="n">
        <f aca="false">IF(VLOOKUP(S4193,'DD-Lookup'!$J$6:$L$50,3,FALSE())="Monthly",(YEAR(AC4193)-YEAR(AB4193))*12+MONTH(AC4193)-MONTH(AB4193)+1,(AC4193-AB4193+1))</f>
        <v>5</v>
      </c>
      <c r="F4193" s="220" t="n">
        <f aca="false">E4193*SUM(P4193:Q4193)</f>
        <v>250</v>
      </c>
      <c r="G4193" s="196" t="n">
        <v>1249408</v>
      </c>
      <c r="H4193" s="197" t="n">
        <v>37026.4887268519</v>
      </c>
      <c r="I4193" s="0" t="s">
        <v>1268</v>
      </c>
      <c r="M4193" s="0" t="s">
        <v>72</v>
      </c>
      <c r="N4193" s="0" t="s">
        <v>1190</v>
      </c>
      <c r="O4193" s="0" t="s">
        <v>1963</v>
      </c>
      <c r="Q4193" s="198" t="n">
        <v>50</v>
      </c>
      <c r="S4193" s="0" t="s">
        <v>781</v>
      </c>
      <c r="T4193" s="0" t="s">
        <v>772</v>
      </c>
      <c r="U4193" s="200" t="n">
        <v>47.5</v>
      </c>
      <c r="V4193" s="0" t="s">
        <v>1269</v>
      </c>
      <c r="W4193" s="0" t="s">
        <v>1232</v>
      </c>
      <c r="X4193" s="0" t="s">
        <v>1233</v>
      </c>
      <c r="Y4193" s="0" t="s">
        <v>1167</v>
      </c>
      <c r="Z4193" s="0" t="s">
        <v>628</v>
      </c>
      <c r="AA4193" s="0" t="n">
        <v>611551.1</v>
      </c>
      <c r="AB4193" s="197" t="n">
        <v>37032.875</v>
      </c>
      <c r="AC4193" s="197" t="n">
        <v>37036.875</v>
      </c>
    </row>
    <row r="4194" customFormat="false" ht="12.75" hidden="false" customHeight="false" outlineLevel="0" collapsed="false">
      <c r="A4194" s="191" t="str">
        <f aca="false">B4194&amp;" "&amp;C4194&amp;" "&amp;D4194</f>
        <v>US Power Physical</v>
      </c>
      <c r="B4194" s="191" t="str">
        <f aca="false">IF((LEFT(N4194,2)="US"),"US","")</f>
        <v>US</v>
      </c>
      <c r="C4194" s="191" t="str">
        <f aca="false">M4194</f>
        <v>Power</v>
      </c>
      <c r="D4194" s="191" t="str">
        <f aca="false">IF(ISNUMBER(FIND("Phy",N4194))=TRUE(),"Physical","Financial")</f>
        <v>Physical</v>
      </c>
      <c r="E4194" s="191" t="n">
        <f aca="false">IF(VLOOKUP(S4194,'DD-Lookup'!$J$6:$L$50,3,FALSE())="Monthly",(YEAR(AC4194)-YEAR(AB4194))*12+MONTH(AC4194)-MONTH(AB4194)+1,(AC4194-AB4194+1))</f>
        <v>3</v>
      </c>
      <c r="F4194" s="220" t="n">
        <f aca="false">E4194*SUM(P4194:Q4194)</f>
        <v>150</v>
      </c>
      <c r="G4194" s="196" t="n">
        <v>1249409</v>
      </c>
      <c r="H4194" s="197" t="n">
        <v>37026.4888078704</v>
      </c>
      <c r="I4194" s="0" t="s">
        <v>637</v>
      </c>
      <c r="M4194" s="0" t="s">
        <v>72</v>
      </c>
      <c r="N4194" s="0" t="s">
        <v>1190</v>
      </c>
      <c r="O4194" s="0" t="s">
        <v>2841</v>
      </c>
      <c r="Q4194" s="198" t="n">
        <v>50</v>
      </c>
      <c r="S4194" s="0" t="s">
        <v>781</v>
      </c>
      <c r="T4194" s="0" t="s">
        <v>772</v>
      </c>
      <c r="U4194" s="200" t="n">
        <v>52.25</v>
      </c>
      <c r="V4194" s="0" t="s">
        <v>1291</v>
      </c>
      <c r="W4194" s="0" t="s">
        <v>1232</v>
      </c>
      <c r="X4194" s="0" t="s">
        <v>1233</v>
      </c>
      <c r="Y4194" s="0" t="s">
        <v>1167</v>
      </c>
      <c r="Z4194" s="0" t="s">
        <v>628</v>
      </c>
      <c r="AA4194" s="0" t="n">
        <v>611552.1</v>
      </c>
      <c r="AB4194" s="197" t="n">
        <v>37040.875</v>
      </c>
      <c r="AC4194" s="197" t="n">
        <v>37042.875</v>
      </c>
    </row>
    <row r="4195" customFormat="false" ht="12.75" hidden="false" customHeight="false" outlineLevel="0" collapsed="false">
      <c r="A4195" s="191" t="str">
        <f aca="false">B4195&amp;" "&amp;C4195&amp;" "&amp;D4195</f>
        <v>US Power Physical</v>
      </c>
      <c r="B4195" s="191" t="str">
        <f aca="false">IF((LEFT(N4195,2)="US"),"US","")</f>
        <v>US</v>
      </c>
      <c r="C4195" s="191" t="str">
        <f aca="false">M4195</f>
        <v>Power</v>
      </c>
      <c r="D4195" s="191" t="str">
        <f aca="false">IF(ISNUMBER(FIND("Phy",N4195))=TRUE(),"Physical","Financial")</f>
        <v>Physical</v>
      </c>
      <c r="E4195" s="191" t="n">
        <f aca="false">IF(VLOOKUP(S4195,'DD-Lookup'!$J$6:$L$50,3,FALSE())="Monthly",(YEAR(AC4195)-YEAR(AB4195))*12+MONTH(AC4195)-MONTH(AB4195)+1,(AC4195-AB4195+1))</f>
        <v>2</v>
      </c>
      <c r="F4195" s="220" t="n">
        <f aca="false">E4195*SUM(P4195:Q4195)</f>
        <v>100</v>
      </c>
      <c r="G4195" s="196" t="n">
        <v>1249410</v>
      </c>
      <c r="H4195" s="197" t="n">
        <v>37026.4892013889</v>
      </c>
      <c r="I4195" s="0" t="s">
        <v>1239</v>
      </c>
      <c r="M4195" s="0" t="s">
        <v>72</v>
      </c>
      <c r="N4195" s="0" t="s">
        <v>1190</v>
      </c>
      <c r="O4195" s="0" t="s">
        <v>1302</v>
      </c>
      <c r="Q4195" s="198" t="n">
        <v>50</v>
      </c>
      <c r="S4195" s="0" t="s">
        <v>781</v>
      </c>
      <c r="T4195" s="0" t="s">
        <v>772</v>
      </c>
      <c r="U4195" s="200" t="n">
        <v>38.75</v>
      </c>
      <c r="V4195" s="0" t="s">
        <v>1280</v>
      </c>
      <c r="W4195" s="0" t="s">
        <v>1232</v>
      </c>
      <c r="X4195" s="0" t="s">
        <v>1233</v>
      </c>
      <c r="Y4195" s="0" t="s">
        <v>1167</v>
      </c>
      <c r="Z4195" s="0" t="s">
        <v>628</v>
      </c>
      <c r="AA4195" s="0" t="n">
        <v>611553.1</v>
      </c>
      <c r="AB4195" s="197" t="n">
        <v>37028.875</v>
      </c>
      <c r="AC4195" s="197" t="n">
        <v>37029.875</v>
      </c>
    </row>
    <row r="4196" customFormat="false" ht="12.75" hidden="false" customHeight="false" outlineLevel="0" collapsed="false">
      <c r="A4196" s="191" t="str">
        <f aca="false">B4196&amp;" "&amp;C4196&amp;" "&amp;D4196</f>
        <v>US Natural Gas Financial</v>
      </c>
      <c r="B4196" s="191" t="str">
        <f aca="false">IF((LEFT(N4196,2)="US"),"US","")</f>
        <v>US</v>
      </c>
      <c r="C4196" s="191" t="str">
        <f aca="false">M4196</f>
        <v>Natural Gas</v>
      </c>
      <c r="D4196" s="191" t="str">
        <f aca="false">IF(ISNUMBER(FIND("Phy",N4196))=TRUE(),"Physical","Financial")</f>
        <v>Financial</v>
      </c>
      <c r="E4196" s="191" t="n">
        <f aca="false">IF(VLOOKUP(S4196,'DD-Lookup'!$J$6:$L$50,3,FALSE())="Monthly",(YEAR(AC4196)-YEAR(AB4196))*12+MONTH(AC4196)-MONTH(AB4196)+1,(AC4196-AB4196+1))</f>
        <v>30</v>
      </c>
      <c r="F4196" s="220" t="n">
        <f aca="false">E4196*SUM(P4196:Q4196)</f>
        <v>450000</v>
      </c>
      <c r="G4196" s="196" t="n">
        <v>1249411</v>
      </c>
      <c r="H4196" s="197" t="n">
        <v>37026.4898263889</v>
      </c>
      <c r="I4196" s="0" t="s">
        <v>1383</v>
      </c>
      <c r="M4196" s="0" t="s">
        <v>927</v>
      </c>
      <c r="N4196" s="0" t="s">
        <v>1341</v>
      </c>
      <c r="O4196" s="0" t="s">
        <v>1342</v>
      </c>
      <c r="Q4196" s="198" t="n">
        <v>15000</v>
      </c>
      <c r="S4196" s="0" t="s">
        <v>1343</v>
      </c>
      <c r="T4196" s="0" t="s">
        <v>772</v>
      </c>
      <c r="U4196" s="200" t="n">
        <v>4.59</v>
      </c>
      <c r="V4196" s="0" t="s">
        <v>1466</v>
      </c>
      <c r="W4196" s="0" t="s">
        <v>1345</v>
      </c>
      <c r="X4196" s="0" t="s">
        <v>1346</v>
      </c>
      <c r="Y4196" s="0" t="s">
        <v>893</v>
      </c>
      <c r="Z4196" s="0" t="s">
        <v>573</v>
      </c>
      <c r="AA4196" s="0" t="s">
        <v>3786</v>
      </c>
      <c r="AB4196" s="197" t="n">
        <v>37043.875</v>
      </c>
      <c r="AC4196" s="197" t="n">
        <v>37072.875</v>
      </c>
      <c r="AD4196" s="0" t="n">
        <f aca="false">(AC4196-AB4196+1)*SUM(P4196:Q4196)</f>
        <v>450000</v>
      </c>
    </row>
    <row r="4197" customFormat="false" ht="12.75" hidden="false" customHeight="false" outlineLevel="0" collapsed="false">
      <c r="A4197" s="191" t="str">
        <f aca="false">B4197&amp;" "&amp;C4197&amp;" "&amp;D4197</f>
        <v> Metals Financial</v>
      </c>
      <c r="B4197" s="191" t="str">
        <f aca="false">IF((LEFT(N4197,2)="US"),"US","")</f>
        <v/>
      </c>
      <c r="C4197" s="191" t="str">
        <f aca="false">M4197</f>
        <v>Metals</v>
      </c>
      <c r="D4197" s="191" t="str">
        <f aca="false">IF(ISNUMBER(FIND("Phy",N4197))=TRUE(),"Physical","Financial")</f>
        <v>Financial</v>
      </c>
      <c r="E4197" s="191" t="n">
        <f aca="false">IF(VLOOKUP(S4197,'DD-Lookup'!$J$6:$L$50,3,FALSE())="Monthly",(YEAR(AC4197)-YEAR(AB4197))*12+MONTH(AC4197)-MONTH(AB4197)+1,(AC4197-AB4197+1))</f>
        <v>1</v>
      </c>
      <c r="F4197" s="220" t="n">
        <f aca="false">E4197*SUM(P4197:Q4197)</f>
        <v>3</v>
      </c>
      <c r="G4197" s="196" t="n">
        <v>1249412</v>
      </c>
      <c r="H4197" s="197" t="n">
        <v>37026.4899074074</v>
      </c>
      <c r="I4197" s="0" t="s">
        <v>896</v>
      </c>
      <c r="M4197" s="0" t="s">
        <v>768</v>
      </c>
      <c r="N4197" s="0" t="s">
        <v>769</v>
      </c>
      <c r="O4197" s="0" t="s">
        <v>770</v>
      </c>
      <c r="Q4197" s="198" t="n">
        <v>3</v>
      </c>
      <c r="S4197" s="0" t="s">
        <v>771</v>
      </c>
      <c r="T4197" s="0" t="s">
        <v>772</v>
      </c>
      <c r="U4197" s="200" t="n">
        <v>1670</v>
      </c>
      <c r="V4197" s="0" t="s">
        <v>996</v>
      </c>
      <c r="W4197" s="0" t="s">
        <v>820</v>
      </c>
      <c r="X4197" s="0" t="s">
        <v>775</v>
      </c>
      <c r="Y4197" s="0" t="s">
        <v>776</v>
      </c>
      <c r="Z4197" s="0" t="s">
        <v>777</v>
      </c>
      <c r="AA4197" s="0" t="n">
        <v>2130901</v>
      </c>
    </row>
    <row r="4198" customFormat="false" ht="12.75" hidden="false" customHeight="false" outlineLevel="0" collapsed="false">
      <c r="A4198" s="191" t="str">
        <f aca="false">B4198&amp;" "&amp;C4198&amp;" "&amp;D4198</f>
        <v> Metals Financial</v>
      </c>
      <c r="B4198" s="191" t="str">
        <f aca="false">IF((LEFT(N4198,2)="US"),"US","")</f>
        <v/>
      </c>
      <c r="C4198" s="191" t="str">
        <f aca="false">M4198</f>
        <v>Metals</v>
      </c>
      <c r="D4198" s="191" t="str">
        <f aca="false">IF(ISNUMBER(FIND("Phy",N4198))=TRUE(),"Physical","Financial")</f>
        <v>Financial</v>
      </c>
      <c r="E4198" s="191" t="n">
        <f aca="false">IF(VLOOKUP(S4198,'DD-Lookup'!$J$6:$L$50,3,FALSE())="Monthly",(YEAR(AC4198)-YEAR(AB4198))*12+MONTH(AC4198)-MONTH(AB4198)+1,(AC4198-AB4198+1))</f>
        <v>1</v>
      </c>
      <c r="F4198" s="220" t="n">
        <f aca="false">E4198*SUM(P4198:Q4198)</f>
        <v>17</v>
      </c>
      <c r="G4198" s="196" t="n">
        <v>1249413</v>
      </c>
      <c r="H4198" s="197" t="n">
        <v>37026.4900462963</v>
      </c>
      <c r="I4198" s="0" t="s">
        <v>982</v>
      </c>
      <c r="M4198" s="0" t="s">
        <v>768</v>
      </c>
      <c r="N4198" s="0" t="s">
        <v>769</v>
      </c>
      <c r="O4198" s="0" t="s">
        <v>770</v>
      </c>
      <c r="Q4198" s="198" t="n">
        <v>17</v>
      </c>
      <c r="S4198" s="0" t="s">
        <v>771</v>
      </c>
      <c r="T4198" s="0" t="s">
        <v>772</v>
      </c>
      <c r="U4198" s="200" t="n">
        <v>1670</v>
      </c>
      <c r="V4198" s="0" t="s">
        <v>990</v>
      </c>
      <c r="W4198" s="0" t="s">
        <v>820</v>
      </c>
      <c r="X4198" s="0" t="s">
        <v>775</v>
      </c>
      <c r="Y4198" s="0" t="s">
        <v>776</v>
      </c>
      <c r="Z4198" s="0" t="s">
        <v>777</v>
      </c>
      <c r="AA4198" s="0" t="n">
        <v>2130899</v>
      </c>
    </row>
    <row r="4199" customFormat="false" ht="12.75" hidden="false" customHeight="false" outlineLevel="0" collapsed="false">
      <c r="A4199" s="191" t="str">
        <f aca="false">B4199&amp;" "&amp;C4199&amp;" "&amp;D4199</f>
        <v>US Natural Gas Financial</v>
      </c>
      <c r="B4199" s="191" t="str">
        <f aca="false">IF((LEFT(N4199,2)="US"),"US","")</f>
        <v>US</v>
      </c>
      <c r="C4199" s="191" t="str">
        <f aca="false">M4199</f>
        <v>Natural Gas</v>
      </c>
      <c r="D4199" s="191" t="str">
        <f aca="false">IF(ISNUMBER(FIND("Phy",N4199))=TRUE(),"Physical","Financial")</f>
        <v>Financial</v>
      </c>
      <c r="E4199" s="191" t="n">
        <f aca="false">IF(VLOOKUP(S4199,'DD-Lookup'!$J$6:$L$50,3,FALSE())="Monthly",(YEAR(AC4199)-YEAR(AB4199))*12+MONTH(AC4199)-MONTH(AB4199)+1,(AC4199-AB4199+1))</f>
        <v>153</v>
      </c>
      <c r="F4199" s="220" t="n">
        <f aca="false">E4199*SUM(P4199:Q4199)</f>
        <v>765000</v>
      </c>
      <c r="G4199" s="196" t="n">
        <v>1249414</v>
      </c>
      <c r="H4199" s="197" t="n">
        <v>37026.4901388889</v>
      </c>
      <c r="I4199" s="0" t="s">
        <v>1340</v>
      </c>
      <c r="M4199" s="0" t="s">
        <v>927</v>
      </c>
      <c r="N4199" s="0" t="s">
        <v>1341</v>
      </c>
      <c r="O4199" s="0" t="s">
        <v>1526</v>
      </c>
      <c r="Q4199" s="198" t="n">
        <v>5000</v>
      </c>
      <c r="S4199" s="0" t="s">
        <v>1343</v>
      </c>
      <c r="T4199" s="0" t="s">
        <v>772</v>
      </c>
      <c r="U4199" s="200" t="n">
        <v>4.69</v>
      </c>
      <c r="V4199" s="0" t="s">
        <v>2278</v>
      </c>
      <c r="W4199" s="0" t="s">
        <v>1345</v>
      </c>
      <c r="X4199" s="0" t="s">
        <v>1346</v>
      </c>
      <c r="Y4199" s="0" t="s">
        <v>893</v>
      </c>
      <c r="Z4199" s="0" t="s">
        <v>573</v>
      </c>
      <c r="AA4199" s="0" t="s">
        <v>3787</v>
      </c>
      <c r="AB4199" s="197" t="n">
        <v>37043</v>
      </c>
      <c r="AC4199" s="197" t="n">
        <v>37195</v>
      </c>
      <c r="AD4199" s="0" t="n">
        <f aca="false">(AC4199-AB4199+1)*SUM(P4199:Q4199)</f>
        <v>765000</v>
      </c>
    </row>
    <row r="4200" customFormat="false" ht="12.75" hidden="false" customHeight="false" outlineLevel="0" collapsed="false">
      <c r="A4200" s="191" t="str">
        <f aca="false">B4200&amp;" "&amp;C4200&amp;" "&amp;D4200</f>
        <v> Natural Gas Financial</v>
      </c>
      <c r="B4200" s="191" t="str">
        <f aca="false">IF((LEFT(N4200,2)="US"),"US","")</f>
        <v/>
      </c>
      <c r="C4200" s="191" t="str">
        <f aca="false">M4200</f>
        <v>Natural Gas</v>
      </c>
      <c r="D4200" s="191" t="str">
        <f aca="false">IF(ISNUMBER(FIND("Phy",N4200))=TRUE(),"Physical","Financial")</f>
        <v>Financial</v>
      </c>
      <c r="E4200" s="191" t="n">
        <f aca="false">IF(VLOOKUP(S4200,'DD-Lookup'!$J$6:$L$50,3,FALSE())="Monthly",(YEAR(AC4200)-YEAR(AB4200))*12+MONTH(AC4200)-MONTH(AB4200)+1,(AC4200-AB4200+1))</f>
        <v>30</v>
      </c>
      <c r="F4200" s="220" t="n">
        <f aca="false">E4200*SUM(P4200:Q4200)</f>
        <v>150000</v>
      </c>
      <c r="G4200" s="196" t="n">
        <v>1249415</v>
      </c>
      <c r="H4200" s="197" t="n">
        <v>37026.4902546296</v>
      </c>
      <c r="I4200" s="0" t="s">
        <v>2107</v>
      </c>
      <c r="M4200" s="0" t="s">
        <v>927</v>
      </c>
      <c r="N4200" s="0" t="s">
        <v>3154</v>
      </c>
      <c r="O4200" s="0" t="s">
        <v>3788</v>
      </c>
      <c r="Q4200" s="198" t="n">
        <v>5000</v>
      </c>
      <c r="S4200" s="0" t="s">
        <v>1343</v>
      </c>
      <c r="T4200" s="0" t="s">
        <v>772</v>
      </c>
      <c r="U4200" s="200" t="n">
        <v>0.19</v>
      </c>
      <c r="V4200" s="0" t="s">
        <v>3227</v>
      </c>
      <c r="W4200" s="0" t="s">
        <v>2265</v>
      </c>
      <c r="X4200" s="0" t="s">
        <v>3789</v>
      </c>
      <c r="Y4200" s="0" t="s">
        <v>893</v>
      </c>
      <c r="Z4200" s="0" t="s">
        <v>646</v>
      </c>
      <c r="AA4200" s="0" t="s">
        <v>3790</v>
      </c>
      <c r="AB4200" s="197" t="n">
        <v>37043.875</v>
      </c>
      <c r="AC4200" s="197" t="n">
        <v>37072.875</v>
      </c>
    </row>
    <row r="4201" customFormat="false" ht="12.75" hidden="false" customHeight="false" outlineLevel="0" collapsed="false">
      <c r="A4201" s="191" t="str">
        <f aca="false">B4201&amp;" "&amp;C4201&amp;" "&amp;D4201</f>
        <v> Natural Gas Physical</v>
      </c>
      <c r="B4201" s="191" t="str">
        <f aca="false">IF((LEFT(N4201,2)="US"),"US","")</f>
        <v/>
      </c>
      <c r="C4201" s="191" t="str">
        <f aca="false">M4201</f>
        <v>Natural Gas</v>
      </c>
      <c r="D4201" s="191" t="str">
        <f aca="false">IF(ISNUMBER(FIND("Phy",N4201))=TRUE(),"Physical","Financial")</f>
        <v>Physical</v>
      </c>
      <c r="E4201" s="191" t="n">
        <f aca="false">IF(VLOOKUP(S4201,'DD-Lookup'!$J$6:$L$50,3,FALSE())="Monthly",(YEAR(AC4201)-YEAR(AB4201))*12+MONTH(AC4201)-MONTH(AB4201)+1,(AC4201-AB4201+1))</f>
        <v>1</v>
      </c>
      <c r="F4201" s="220" t="n">
        <f aca="false">E4201*SUM(P4201:Q4201)</f>
        <v>10000</v>
      </c>
      <c r="G4201" s="196" t="n">
        <v>1249418</v>
      </c>
      <c r="H4201" s="197" t="n">
        <v>37026.4909375</v>
      </c>
      <c r="I4201" s="0" t="s">
        <v>2150</v>
      </c>
      <c r="M4201" s="0" t="s">
        <v>927</v>
      </c>
      <c r="N4201" s="0" t="s">
        <v>1719</v>
      </c>
      <c r="O4201" s="0" t="s">
        <v>1720</v>
      </c>
      <c r="P4201" s="198" t="n">
        <v>10000</v>
      </c>
      <c r="S4201" s="0" t="s">
        <v>327</v>
      </c>
      <c r="T4201" s="0" t="s">
        <v>1721</v>
      </c>
      <c r="U4201" s="200" t="n">
        <v>6.08</v>
      </c>
      <c r="V4201" s="0" t="s">
        <v>2301</v>
      </c>
      <c r="W4201" s="0" t="s">
        <v>1723</v>
      </c>
      <c r="X4201" s="0" t="s">
        <v>1724</v>
      </c>
      <c r="Y4201" s="0" t="s">
        <v>1376</v>
      </c>
      <c r="Z4201" s="0" t="s">
        <v>646</v>
      </c>
      <c r="AA4201" s="0" t="n">
        <v>790864</v>
      </c>
      <c r="AB4201" s="197" t="n">
        <v>37026.875</v>
      </c>
      <c r="AC4201" s="197" t="n">
        <v>37026.875</v>
      </c>
    </row>
    <row r="4202" customFormat="false" ht="12.75" hidden="false" customHeight="false" outlineLevel="0" collapsed="false">
      <c r="A4202" s="191" t="str">
        <f aca="false">B4202&amp;" "&amp;C4202&amp;" "&amp;D4202</f>
        <v>US Crude Financial</v>
      </c>
      <c r="B4202" s="191" t="str">
        <f aca="false">IF((LEFT(N4202,2)="US"),"US","")</f>
        <v>US</v>
      </c>
      <c r="C4202" s="191" t="str">
        <f aca="false">M4202</f>
        <v>Crude</v>
      </c>
      <c r="D4202" s="191" t="str">
        <f aca="false">IF(ISNUMBER(FIND("Phy",N4202))=TRUE(),"Physical","Financial")</f>
        <v>Financial</v>
      </c>
      <c r="E4202" s="191" t="n">
        <f aca="false">IF(VLOOKUP(S4202,'DD-Lookup'!$J$6:$L$50,3,FALSE())="Monthly",(YEAR(AC4202)-YEAR(AB4202))*12+MONTH(AC4202)-MONTH(AB4202)+1,(AC4202-AB4202+1))</f>
        <v>1</v>
      </c>
      <c r="F4202" s="220" t="n">
        <f aca="false">E4202*SUM(P4202:Q4202)</f>
        <v>50000</v>
      </c>
      <c r="G4202" s="196" t="n">
        <v>1249419</v>
      </c>
      <c r="H4202" s="197" t="n">
        <v>37026.4909606481</v>
      </c>
      <c r="I4202" s="0" t="s">
        <v>1340</v>
      </c>
      <c r="M4202" s="0" t="s">
        <v>60</v>
      </c>
      <c r="N4202" s="0" t="s">
        <v>1138</v>
      </c>
      <c r="O4202" s="0" t="s">
        <v>1139</v>
      </c>
      <c r="Q4202" s="198" t="n">
        <v>50000</v>
      </c>
      <c r="S4202" s="0" t="s">
        <v>1140</v>
      </c>
      <c r="T4202" s="0" t="s">
        <v>772</v>
      </c>
      <c r="U4202" s="200" t="n">
        <v>28.8</v>
      </c>
      <c r="V4202" s="0" t="s">
        <v>2666</v>
      </c>
      <c r="W4202" s="0" t="s">
        <v>1142</v>
      </c>
      <c r="X4202" s="0" t="s">
        <v>1143</v>
      </c>
      <c r="Y4202" s="0" t="s">
        <v>893</v>
      </c>
      <c r="Z4202" s="0" t="s">
        <v>573</v>
      </c>
      <c r="AA4202" s="0" t="s">
        <v>3791</v>
      </c>
      <c r="AB4202" s="197" t="n">
        <v>37043</v>
      </c>
      <c r="AC4202" s="197" t="n">
        <v>37072</v>
      </c>
    </row>
    <row r="4203" customFormat="false" ht="12.75" hidden="false" customHeight="false" outlineLevel="0" collapsed="false">
      <c r="A4203" s="191" t="str">
        <f aca="false">B4203&amp;" "&amp;C4203&amp;" "&amp;D4203</f>
        <v>US Power Physical</v>
      </c>
      <c r="B4203" s="191" t="str">
        <f aca="false">IF((LEFT(N4203,2)="US"),"US","")</f>
        <v>US</v>
      </c>
      <c r="C4203" s="191" t="str">
        <f aca="false">M4203</f>
        <v>Power</v>
      </c>
      <c r="D4203" s="191" t="str">
        <f aca="false">IF(ISNUMBER(FIND("Phy",N4203))=TRUE(),"Physical","Financial")</f>
        <v>Physical</v>
      </c>
      <c r="E4203" s="191" t="n">
        <f aca="false">IF(VLOOKUP(S4203,'DD-Lookup'!$J$6:$L$50,3,FALSE())="Monthly",(YEAR(AC4203)-YEAR(AB4203))*12+MONTH(AC4203)-MONTH(AB4203)+1,(AC4203-AB4203+1))</f>
        <v>30</v>
      </c>
      <c r="F4203" s="220" t="n">
        <f aca="false">E4203*SUM(P4203:Q4203)</f>
        <v>750</v>
      </c>
      <c r="G4203" s="196" t="n">
        <v>1249420</v>
      </c>
      <c r="H4203" s="197" t="n">
        <v>37026.4911226852</v>
      </c>
      <c r="I4203" s="0" t="s">
        <v>1251</v>
      </c>
      <c r="M4203" s="0" t="s">
        <v>72</v>
      </c>
      <c r="N4203" s="0" t="s">
        <v>1741</v>
      </c>
      <c r="O4203" s="0" t="s">
        <v>2878</v>
      </c>
      <c r="P4203" s="198" t="n">
        <v>25</v>
      </c>
      <c r="S4203" s="0" t="s">
        <v>781</v>
      </c>
      <c r="T4203" s="0" t="s">
        <v>772</v>
      </c>
      <c r="U4203" s="200" t="n">
        <v>315</v>
      </c>
      <c r="V4203" s="0" t="s">
        <v>1748</v>
      </c>
      <c r="W4203" s="0" t="s">
        <v>2223</v>
      </c>
      <c r="X4203" s="0" t="s">
        <v>2224</v>
      </c>
      <c r="Y4203" s="0" t="s">
        <v>1167</v>
      </c>
      <c r="Z4203" s="0" t="s">
        <v>628</v>
      </c>
      <c r="AA4203" s="0" t="n">
        <v>611554.1</v>
      </c>
      <c r="AB4203" s="197" t="n">
        <v>37043.875</v>
      </c>
      <c r="AC4203" s="197" t="n">
        <v>37072.875</v>
      </c>
    </row>
    <row r="4204" customFormat="false" ht="12.75" hidden="false" customHeight="false" outlineLevel="0" collapsed="false">
      <c r="A4204" s="191" t="str">
        <f aca="false">B4204&amp;" "&amp;C4204&amp;" "&amp;D4204</f>
        <v>US Natural Gas Financial</v>
      </c>
      <c r="B4204" s="191" t="str">
        <f aca="false">IF((LEFT(N4204,2)="US"),"US","")</f>
        <v>US</v>
      </c>
      <c r="C4204" s="191" t="str">
        <f aca="false">M4204</f>
        <v>Natural Gas</v>
      </c>
      <c r="D4204" s="191" t="str">
        <f aca="false">IF(ISNUMBER(FIND("Phy",N4204))=TRUE(),"Physical","Financial")</f>
        <v>Financial</v>
      </c>
      <c r="E4204" s="191" t="n">
        <f aca="false">IF(VLOOKUP(S4204,'DD-Lookup'!$J$6:$L$50,3,FALSE())="Monthly",(YEAR(AC4204)-YEAR(AB4204))*12+MONTH(AC4204)-MONTH(AB4204)+1,(AC4204-AB4204+1))</f>
        <v>30</v>
      </c>
      <c r="F4204" s="220" t="n">
        <f aca="false">E4204*SUM(P4204:Q4204)</f>
        <v>3000</v>
      </c>
      <c r="G4204" s="196" t="n">
        <v>1249421</v>
      </c>
      <c r="H4204" s="197" t="n">
        <v>37026.4921180556</v>
      </c>
      <c r="I4204" s="0" t="s">
        <v>625</v>
      </c>
      <c r="M4204" s="0" t="s">
        <v>927</v>
      </c>
      <c r="N4204" s="0" t="s">
        <v>2058</v>
      </c>
      <c r="O4204" s="0" t="s">
        <v>2385</v>
      </c>
      <c r="P4204" s="198" t="n">
        <v>100</v>
      </c>
      <c r="S4204" s="0" t="s">
        <v>2060</v>
      </c>
      <c r="T4204" s="0" t="s">
        <v>772</v>
      </c>
      <c r="U4204" s="200" t="n">
        <v>0.1125</v>
      </c>
      <c r="V4204" s="0" t="s">
        <v>3792</v>
      </c>
      <c r="W4204" s="0" t="s">
        <v>2061</v>
      </c>
      <c r="X4204" s="0" t="s">
        <v>2062</v>
      </c>
      <c r="Y4204" s="0" t="s">
        <v>893</v>
      </c>
      <c r="Z4204" s="0" t="s">
        <v>573</v>
      </c>
      <c r="AA4204" s="0" t="s">
        <v>3793</v>
      </c>
      <c r="AB4204" s="197" t="n">
        <v>37043</v>
      </c>
      <c r="AC4204" s="197" t="n">
        <v>37072</v>
      </c>
      <c r="AD4204" s="0" t="n">
        <f aca="false">(AC4204-AB4204+1)*SUM(P4204:Q4204)</f>
        <v>3000</v>
      </c>
    </row>
    <row r="4205" customFormat="false" ht="12.75" hidden="false" customHeight="false" outlineLevel="0" collapsed="false">
      <c r="A4205" s="191" t="str">
        <f aca="false">B4205&amp;" "&amp;C4205&amp;" "&amp;D4205</f>
        <v>US Natural Gas Financial</v>
      </c>
      <c r="B4205" s="191" t="str">
        <f aca="false">IF((LEFT(N4205,2)="US"),"US","")</f>
        <v>US</v>
      </c>
      <c r="C4205" s="191" t="str">
        <f aca="false">M4205</f>
        <v>Natural Gas</v>
      </c>
      <c r="D4205" s="191" t="str">
        <f aca="false">IF(ISNUMBER(FIND("Phy",N4205))=TRUE(),"Physical","Financial")</f>
        <v>Financial</v>
      </c>
      <c r="E4205" s="191" t="n">
        <f aca="false">IF(VLOOKUP(S4205,'DD-Lookup'!$J$6:$L$50,3,FALSE())="Monthly",(YEAR(AC4205)-YEAR(AB4205))*12+MONTH(AC4205)-MONTH(AB4205)+1,(AC4205-AB4205+1))</f>
        <v>30</v>
      </c>
      <c r="F4205" s="220" t="n">
        <f aca="false">E4205*SUM(P4205:Q4205)</f>
        <v>300000</v>
      </c>
      <c r="G4205" s="196" t="n">
        <v>1249423</v>
      </c>
      <c r="H4205" s="197" t="n">
        <v>37026.4923611111</v>
      </c>
      <c r="I4205" s="0" t="s">
        <v>1340</v>
      </c>
      <c r="M4205" s="0" t="s">
        <v>927</v>
      </c>
      <c r="N4205" s="0" t="s">
        <v>1341</v>
      </c>
      <c r="O4205" s="0" t="s">
        <v>1342</v>
      </c>
      <c r="P4205" s="198" t="n">
        <v>10000</v>
      </c>
      <c r="S4205" s="0" t="s">
        <v>1343</v>
      </c>
      <c r="T4205" s="0" t="s">
        <v>772</v>
      </c>
      <c r="U4205" s="200" t="n">
        <v>4.59</v>
      </c>
      <c r="V4205" s="0" t="s">
        <v>1344</v>
      </c>
      <c r="W4205" s="0" t="s">
        <v>1345</v>
      </c>
      <c r="X4205" s="0" t="s">
        <v>1346</v>
      </c>
      <c r="Y4205" s="0" t="s">
        <v>893</v>
      </c>
      <c r="Z4205" s="0" t="s">
        <v>573</v>
      </c>
      <c r="AA4205" s="0" t="s">
        <v>3794</v>
      </c>
      <c r="AB4205" s="197" t="n">
        <v>37043.875</v>
      </c>
      <c r="AC4205" s="197" t="n">
        <v>37072.875</v>
      </c>
      <c r="AD4205" s="0" t="n">
        <f aca="false">(AC4205-AB4205+1)*SUM(P4205:Q4205)</f>
        <v>300000</v>
      </c>
    </row>
    <row r="4206" customFormat="false" ht="12.75" hidden="false" customHeight="false" outlineLevel="0" collapsed="false">
      <c r="A4206" s="191" t="str">
        <f aca="false">B4206&amp;" "&amp;C4206&amp;" "&amp;D4206</f>
        <v>US Natural Gas Financial</v>
      </c>
      <c r="B4206" s="191" t="str">
        <f aca="false">IF((LEFT(N4206,2)="US"),"US","")</f>
        <v>US</v>
      </c>
      <c r="C4206" s="191" t="str">
        <f aca="false">M4206</f>
        <v>Natural Gas</v>
      </c>
      <c r="D4206" s="191" t="str">
        <f aca="false">IF(ISNUMBER(FIND("Phy",N4206))=TRUE(),"Physical","Financial")</f>
        <v>Financial</v>
      </c>
      <c r="E4206" s="191" t="n">
        <f aca="false">IF(VLOOKUP(S4206,'DD-Lookup'!$J$6:$L$50,3,FALSE())="Monthly",(YEAR(AC4206)-YEAR(AB4206))*12+MONTH(AC4206)-MONTH(AB4206)+1,(AC4206-AB4206+1))</f>
        <v>30</v>
      </c>
      <c r="F4206" s="220" t="n">
        <f aca="false">E4206*SUM(P4206:Q4206)</f>
        <v>450000</v>
      </c>
      <c r="G4206" s="196" t="n">
        <v>1249425</v>
      </c>
      <c r="H4206" s="197" t="n">
        <v>37026.4939930556</v>
      </c>
      <c r="I4206" s="0" t="s">
        <v>1357</v>
      </c>
      <c r="M4206" s="0" t="s">
        <v>927</v>
      </c>
      <c r="N4206" s="0" t="s">
        <v>1341</v>
      </c>
      <c r="O4206" s="0" t="s">
        <v>1342</v>
      </c>
      <c r="Q4206" s="198" t="n">
        <v>15000</v>
      </c>
      <c r="S4206" s="0" t="s">
        <v>1343</v>
      </c>
      <c r="T4206" s="0" t="s">
        <v>772</v>
      </c>
      <c r="U4206" s="200" t="n">
        <v>4.6</v>
      </c>
      <c r="V4206" s="0" t="s">
        <v>1358</v>
      </c>
      <c r="W4206" s="0" t="s">
        <v>1345</v>
      </c>
      <c r="X4206" s="0" t="s">
        <v>1346</v>
      </c>
      <c r="Y4206" s="0" t="s">
        <v>893</v>
      </c>
      <c r="Z4206" s="0" t="s">
        <v>573</v>
      </c>
      <c r="AA4206" s="0" t="s">
        <v>3795</v>
      </c>
      <c r="AB4206" s="197" t="n">
        <v>37043.875</v>
      </c>
      <c r="AC4206" s="197" t="n">
        <v>37072.875</v>
      </c>
      <c r="AD4206" s="0" t="n">
        <f aca="false">(AC4206-AB4206+1)*SUM(P4206:Q4206)</f>
        <v>450000</v>
      </c>
    </row>
    <row r="4207" customFormat="false" ht="12.75" hidden="false" customHeight="false" outlineLevel="0" collapsed="false">
      <c r="A4207" s="191" t="str">
        <f aca="false">B4207&amp;" "&amp;C4207&amp;" "&amp;D4207</f>
        <v>US Oil Products Financial</v>
      </c>
      <c r="B4207" s="191" t="str">
        <f aca="false">IF((LEFT(N4207,2)="US"),"US","")</f>
        <v>US</v>
      </c>
      <c r="C4207" s="191" t="str">
        <f aca="false">M4207</f>
        <v>Oil Products</v>
      </c>
      <c r="D4207" s="191" t="str">
        <f aca="false">IF(ISNUMBER(FIND("Phy",N4207))=TRUE(),"Physical","Financial")</f>
        <v>Financial</v>
      </c>
      <c r="E4207" s="191" t="n">
        <f aca="false">IF(VLOOKUP(S4207,'DD-Lookup'!$J$6:$L$50,3,FALSE())="Monthly",(YEAR(AC4207)-YEAR(AB4207))*12+MONTH(AC4207)-MONTH(AB4207)+1,(AC4207-AB4207+1))</f>
        <v>1</v>
      </c>
      <c r="F4207" s="220" t="n">
        <f aca="false">E4207*SUM(P4207:Q4207)</f>
        <v>15000</v>
      </c>
      <c r="G4207" s="196" t="n">
        <v>1249426</v>
      </c>
      <c r="H4207" s="197" t="n">
        <v>37026.4941087963</v>
      </c>
      <c r="I4207" s="0" t="s">
        <v>1340</v>
      </c>
      <c r="M4207" s="0" t="s">
        <v>886</v>
      </c>
      <c r="N4207" s="0" t="s">
        <v>2690</v>
      </c>
      <c r="O4207" s="0" t="s">
        <v>2691</v>
      </c>
      <c r="Q4207" s="198" t="n">
        <v>15000</v>
      </c>
      <c r="S4207" s="0" t="s">
        <v>2603</v>
      </c>
      <c r="T4207" s="0" t="s">
        <v>772</v>
      </c>
      <c r="U4207" s="200" t="n">
        <v>100.15</v>
      </c>
      <c r="V4207" s="0" t="s">
        <v>2504</v>
      </c>
      <c r="W4207" s="0" t="s">
        <v>2692</v>
      </c>
      <c r="X4207" s="0" t="s">
        <v>2693</v>
      </c>
      <c r="Y4207" s="0" t="s">
        <v>893</v>
      </c>
      <c r="Z4207" s="0" t="s">
        <v>573</v>
      </c>
      <c r="AA4207" s="0" t="s">
        <v>3796</v>
      </c>
      <c r="AB4207" s="197" t="n">
        <v>37043.875</v>
      </c>
      <c r="AC4207" s="197" t="n">
        <v>37072.875</v>
      </c>
      <c r="AE4207" s="121" t="n">
        <f aca="false">IF(S4207="Gallon",F4207/42,F4207)</f>
        <v>357.142857142857</v>
      </c>
    </row>
    <row r="4208" customFormat="false" ht="12.75" hidden="false" customHeight="false" outlineLevel="0" collapsed="false">
      <c r="A4208" s="191" t="str">
        <f aca="false">B4208&amp;" "&amp;C4208&amp;" "&amp;D4208</f>
        <v>US Power Physical</v>
      </c>
      <c r="B4208" s="191" t="str">
        <f aca="false">IF((LEFT(N4208,2)="US"),"US","")</f>
        <v>US</v>
      </c>
      <c r="C4208" s="191" t="str">
        <f aca="false">M4208</f>
        <v>Power</v>
      </c>
      <c r="D4208" s="191" t="str">
        <f aca="false">IF(ISNUMBER(FIND("Phy",N4208))=TRUE(),"Physical","Financial")</f>
        <v>Physical</v>
      </c>
      <c r="E4208" s="191" t="n">
        <f aca="false">IF(VLOOKUP(S4208,'DD-Lookup'!$J$6:$L$50,3,FALSE())="Monthly",(YEAR(AC4208)-YEAR(AB4208))*12+MONTH(AC4208)-MONTH(AB4208)+1,(AC4208-AB4208+1))</f>
        <v>2</v>
      </c>
      <c r="F4208" s="220" t="n">
        <f aca="false">E4208*SUM(P4208:Q4208)</f>
        <v>100</v>
      </c>
      <c r="G4208" s="196" t="n">
        <v>1249428</v>
      </c>
      <c r="H4208" s="197" t="n">
        <v>37026.4959722222</v>
      </c>
      <c r="I4208" s="0" t="s">
        <v>3797</v>
      </c>
      <c r="M4208" s="0" t="s">
        <v>72</v>
      </c>
      <c r="N4208" s="0" t="s">
        <v>1190</v>
      </c>
      <c r="O4208" s="0" t="s">
        <v>1605</v>
      </c>
      <c r="P4208" s="198" t="n">
        <v>50</v>
      </c>
      <c r="S4208" s="0" t="s">
        <v>781</v>
      </c>
      <c r="T4208" s="0" t="s">
        <v>772</v>
      </c>
      <c r="U4208" s="200" t="n">
        <v>43</v>
      </c>
      <c r="V4208" s="0" t="s">
        <v>3798</v>
      </c>
      <c r="W4208" s="0" t="s">
        <v>1202</v>
      </c>
      <c r="X4208" s="0" t="s">
        <v>1203</v>
      </c>
      <c r="Y4208" s="0" t="s">
        <v>1167</v>
      </c>
      <c r="Z4208" s="0" t="s">
        <v>628</v>
      </c>
      <c r="AA4208" s="0" t="n">
        <v>611555.1</v>
      </c>
      <c r="AB4208" s="197" t="n">
        <v>37028.875</v>
      </c>
      <c r="AC4208" s="197" t="n">
        <v>37029.875</v>
      </c>
    </row>
    <row r="4209" customFormat="false" ht="12.75" hidden="false" customHeight="false" outlineLevel="0" collapsed="false">
      <c r="A4209" s="191" t="str">
        <f aca="false">B4209&amp;" "&amp;C4209&amp;" "&amp;D4209</f>
        <v>US Natural Gas Physical</v>
      </c>
      <c r="B4209" s="191" t="str">
        <f aca="false">IF((LEFT(N4209,2)="US"),"US","")</f>
        <v>US</v>
      </c>
      <c r="C4209" s="191" t="str">
        <f aca="false">M4209</f>
        <v>Natural Gas</v>
      </c>
      <c r="D4209" s="191" t="str">
        <f aca="false">IF(ISNUMBER(FIND("Phy",N4209))=TRUE(),"Physical","Financial")</f>
        <v>Physical</v>
      </c>
      <c r="E4209" s="191" t="n">
        <f aca="false">IF(VLOOKUP(S4209,'DD-Lookup'!$J$6:$L$50,3,FALSE())="Monthly",(YEAR(AC4209)-YEAR(AB4209))*12+MONTH(AC4209)-MONTH(AB4209)+1,(AC4209-AB4209+1))</f>
        <v>1</v>
      </c>
      <c r="F4209" s="220" t="n">
        <f aca="false">E4209*SUM(P4209:Q4209)</f>
        <v>10000</v>
      </c>
      <c r="G4209" s="196" t="n">
        <v>1249429</v>
      </c>
      <c r="H4209" s="197" t="n">
        <v>37026.4960532407</v>
      </c>
      <c r="I4209" s="0" t="s">
        <v>1584</v>
      </c>
      <c r="M4209" s="0" t="s">
        <v>927</v>
      </c>
      <c r="N4209" s="0" t="s">
        <v>1371</v>
      </c>
      <c r="O4209" s="0" t="s">
        <v>3764</v>
      </c>
      <c r="P4209" s="198" t="n">
        <v>10000</v>
      </c>
      <c r="S4209" s="0" t="s">
        <v>1343</v>
      </c>
      <c r="T4209" s="0" t="s">
        <v>772</v>
      </c>
      <c r="U4209" s="200" t="n">
        <v>4.725</v>
      </c>
      <c r="V4209" s="0" t="s">
        <v>1586</v>
      </c>
      <c r="W4209" s="0" t="s">
        <v>1587</v>
      </c>
      <c r="X4209" s="0" t="s">
        <v>1588</v>
      </c>
      <c r="Y4209" s="0" t="s">
        <v>1376</v>
      </c>
      <c r="Z4209" s="0" t="s">
        <v>573</v>
      </c>
      <c r="AA4209" s="0" t="n">
        <v>790868</v>
      </c>
      <c r="AB4209" s="197" t="n">
        <v>37028.875</v>
      </c>
      <c r="AC4209" s="197" t="n">
        <v>37028.875</v>
      </c>
    </row>
    <row r="4210" customFormat="false" ht="12.75" hidden="false" customHeight="false" outlineLevel="0" collapsed="false">
      <c r="A4210" s="191" t="str">
        <f aca="false">B4210&amp;" "&amp;C4210&amp;" "&amp;D4210</f>
        <v> Natural Gas Physical</v>
      </c>
      <c r="B4210" s="191" t="str">
        <f aca="false">IF((LEFT(N4210,2)="US"),"US","")</f>
        <v/>
      </c>
      <c r="C4210" s="191" t="str">
        <f aca="false">M4210</f>
        <v>Natural Gas</v>
      </c>
      <c r="D4210" s="191" t="str">
        <f aca="false">IF(ISNUMBER(FIND("Phy",N4210))=TRUE(),"Physical","Financial")</f>
        <v>Physical</v>
      </c>
      <c r="E4210" s="191" t="n">
        <f aca="false">IF(VLOOKUP(S4210,'DD-Lookup'!$J$6:$L$50,3,FALSE())="Monthly",(YEAR(AC4210)-YEAR(AB4210))*12+MONTH(AC4210)-MONTH(AB4210)+1,(AC4210-AB4210+1))</f>
        <v>1</v>
      </c>
      <c r="F4210" s="220" t="n">
        <f aca="false">E4210*SUM(P4210:Q4210)</f>
        <v>10000</v>
      </c>
      <c r="G4210" s="196" t="n">
        <v>1249430</v>
      </c>
      <c r="H4210" s="197" t="n">
        <v>37026.4963657407</v>
      </c>
      <c r="I4210" s="0" t="s">
        <v>1523</v>
      </c>
      <c r="M4210" s="0" t="s">
        <v>927</v>
      </c>
      <c r="N4210" s="0" t="s">
        <v>1719</v>
      </c>
      <c r="O4210" s="0" t="s">
        <v>1720</v>
      </c>
      <c r="P4210" s="198" t="n">
        <v>10000</v>
      </c>
      <c r="S4210" s="0" t="s">
        <v>327</v>
      </c>
      <c r="T4210" s="0" t="s">
        <v>1721</v>
      </c>
      <c r="U4210" s="200" t="n">
        <v>6.075</v>
      </c>
      <c r="V4210" s="0" t="s">
        <v>3180</v>
      </c>
      <c r="W4210" s="0" t="s">
        <v>1723</v>
      </c>
      <c r="X4210" s="0" t="s">
        <v>1724</v>
      </c>
      <c r="Y4210" s="0" t="s">
        <v>1376</v>
      </c>
      <c r="Z4210" s="0" t="s">
        <v>646</v>
      </c>
      <c r="AA4210" s="0" t="n">
        <v>790870</v>
      </c>
      <c r="AB4210" s="197" t="n">
        <v>37026.875</v>
      </c>
      <c r="AC4210" s="197" t="n">
        <v>37026.875</v>
      </c>
    </row>
    <row r="4211" customFormat="false" ht="12.75" hidden="false" customHeight="false" outlineLevel="0" collapsed="false">
      <c r="A4211" s="191" t="str">
        <f aca="false">B4211&amp;" "&amp;C4211&amp;" "&amp;D4211</f>
        <v>US Oil Products Financial</v>
      </c>
      <c r="B4211" s="191" t="str">
        <f aca="false">IF((LEFT(N4211,2)="US"),"US","")</f>
        <v>US</v>
      </c>
      <c r="C4211" s="191" t="str">
        <f aca="false">M4211</f>
        <v>Oil Products</v>
      </c>
      <c r="D4211" s="191" t="str">
        <f aca="false">IF(ISNUMBER(FIND("Phy",N4211))=TRUE(),"Physical","Financial")</f>
        <v>Financial</v>
      </c>
      <c r="E4211" s="191" t="n">
        <f aca="false">IF(VLOOKUP(S4211,'DD-Lookup'!$J$6:$L$50,3,FALSE())="Monthly",(YEAR(AC4211)-YEAR(AB4211))*12+MONTH(AC4211)-MONTH(AB4211)+1,(AC4211-AB4211+1))</f>
        <v>1</v>
      </c>
      <c r="F4211" s="220" t="n">
        <f aca="false">E4211*SUM(P4211:Q4211)</f>
        <v>15000</v>
      </c>
      <c r="G4211" s="196" t="n">
        <v>1249431</v>
      </c>
      <c r="H4211" s="197" t="n">
        <v>37026.4967013889</v>
      </c>
      <c r="I4211" s="0" t="s">
        <v>1137</v>
      </c>
      <c r="M4211" s="0" t="s">
        <v>886</v>
      </c>
      <c r="N4211" s="0" t="s">
        <v>2690</v>
      </c>
      <c r="O4211" s="0" t="s">
        <v>2691</v>
      </c>
      <c r="P4211" s="198" t="n">
        <v>15000</v>
      </c>
      <c r="S4211" s="0" t="s">
        <v>2603</v>
      </c>
      <c r="T4211" s="0" t="s">
        <v>772</v>
      </c>
      <c r="U4211" s="200" t="n">
        <v>100.2</v>
      </c>
      <c r="V4211" s="0" t="s">
        <v>2367</v>
      </c>
      <c r="W4211" s="0" t="s">
        <v>2692</v>
      </c>
      <c r="X4211" s="0" t="s">
        <v>2693</v>
      </c>
      <c r="Y4211" s="0" t="s">
        <v>893</v>
      </c>
      <c r="Z4211" s="0" t="s">
        <v>573</v>
      </c>
      <c r="AA4211" s="0" t="s">
        <v>3799</v>
      </c>
      <c r="AB4211" s="197" t="n">
        <v>37043.875</v>
      </c>
      <c r="AC4211" s="197" t="n">
        <v>37072.875</v>
      </c>
      <c r="AE4211" s="121" t="n">
        <f aca="false">IF(S4211="Gallon",F4211/42,F4211)</f>
        <v>357.142857142857</v>
      </c>
    </row>
    <row r="4212" customFormat="false" ht="12.75" hidden="false" customHeight="false" outlineLevel="0" collapsed="false">
      <c r="A4212" s="191" t="str">
        <f aca="false">B4212&amp;" "&amp;C4212&amp;" "&amp;D4212</f>
        <v>US Power Physical</v>
      </c>
      <c r="B4212" s="191" t="str">
        <f aca="false">IF((LEFT(N4212,2)="US"),"US","")</f>
        <v>US</v>
      </c>
      <c r="C4212" s="191" t="str">
        <f aca="false">M4212</f>
        <v>Power</v>
      </c>
      <c r="D4212" s="191" t="str">
        <f aca="false">IF(ISNUMBER(FIND("Phy",N4212))=TRUE(),"Physical","Financial")</f>
        <v>Physical</v>
      </c>
      <c r="E4212" s="191" t="n">
        <f aca="false">IF(VLOOKUP(S4212,'DD-Lookup'!$J$6:$L$50,3,FALSE())="Monthly",(YEAR(AC4212)-YEAR(AB4212))*12+MONTH(AC4212)-MONTH(AB4212)+1,(AC4212-AB4212+1))</f>
        <v>2</v>
      </c>
      <c r="F4212" s="220" t="n">
        <f aca="false">E4212*SUM(P4212:Q4212)</f>
        <v>100</v>
      </c>
      <c r="G4212" s="196" t="n">
        <v>1249432</v>
      </c>
      <c r="H4212" s="197" t="n">
        <v>37026.4969791667</v>
      </c>
      <c r="I4212" s="0" t="s">
        <v>1239</v>
      </c>
      <c r="M4212" s="0" t="s">
        <v>72</v>
      </c>
      <c r="N4212" s="0" t="s">
        <v>1190</v>
      </c>
      <c r="O4212" s="0" t="s">
        <v>1302</v>
      </c>
      <c r="Q4212" s="198" t="n">
        <v>50</v>
      </c>
      <c r="S4212" s="0" t="s">
        <v>781</v>
      </c>
      <c r="T4212" s="0" t="s">
        <v>772</v>
      </c>
      <c r="U4212" s="200" t="n">
        <v>39</v>
      </c>
      <c r="V4212" s="0" t="s">
        <v>1280</v>
      </c>
      <c r="W4212" s="0" t="s">
        <v>1232</v>
      </c>
      <c r="X4212" s="0" t="s">
        <v>1233</v>
      </c>
      <c r="Y4212" s="0" t="s">
        <v>1167</v>
      </c>
      <c r="Z4212" s="0" t="s">
        <v>628</v>
      </c>
      <c r="AA4212" s="0" t="n">
        <v>611563.1</v>
      </c>
      <c r="AB4212" s="197" t="n">
        <v>37028.875</v>
      </c>
      <c r="AC4212" s="197" t="n">
        <v>37029.875</v>
      </c>
    </row>
    <row r="4213" customFormat="false" ht="12.75" hidden="false" customHeight="false" outlineLevel="0" collapsed="false">
      <c r="A4213" s="191" t="str">
        <f aca="false">B4213&amp;" "&amp;C4213&amp;" "&amp;D4213</f>
        <v>US Natural Gas Financial</v>
      </c>
      <c r="B4213" s="191" t="str">
        <f aca="false">IF((LEFT(N4213,2)="US"),"US","")</f>
        <v>US</v>
      </c>
      <c r="C4213" s="191" t="str">
        <f aca="false">M4213</f>
        <v>Natural Gas</v>
      </c>
      <c r="D4213" s="191" t="str">
        <f aca="false">IF(ISNUMBER(FIND("Phy",N4213))=TRUE(),"Physical","Financial")</f>
        <v>Financial</v>
      </c>
      <c r="E4213" s="191" t="n">
        <f aca="false">IF(VLOOKUP(S4213,'DD-Lookup'!$J$6:$L$50,3,FALSE())="Monthly",(YEAR(AC4213)-YEAR(AB4213))*12+MONTH(AC4213)-MONTH(AB4213)+1,(AC4213-AB4213+1))</f>
        <v>31</v>
      </c>
      <c r="F4213" s="220" t="n">
        <f aca="false">E4213*SUM(P4213:Q4213)</f>
        <v>387500</v>
      </c>
      <c r="G4213" s="196" t="n">
        <v>1249433</v>
      </c>
      <c r="H4213" s="197" t="n">
        <v>37026.4970949074</v>
      </c>
      <c r="I4213" s="0" t="s">
        <v>1340</v>
      </c>
      <c r="M4213" s="0" t="s">
        <v>927</v>
      </c>
      <c r="N4213" s="0" t="s">
        <v>1341</v>
      </c>
      <c r="O4213" s="0" t="s">
        <v>1396</v>
      </c>
      <c r="P4213" s="198" t="n">
        <v>12500</v>
      </c>
      <c r="S4213" s="0" t="s">
        <v>1343</v>
      </c>
      <c r="T4213" s="0" t="s">
        <v>772</v>
      </c>
      <c r="U4213" s="200" t="n">
        <v>4.6625</v>
      </c>
      <c r="V4213" s="0" t="s">
        <v>2316</v>
      </c>
      <c r="W4213" s="0" t="s">
        <v>1345</v>
      </c>
      <c r="X4213" s="0" t="s">
        <v>1346</v>
      </c>
      <c r="Y4213" s="0" t="s">
        <v>893</v>
      </c>
      <c r="Z4213" s="0" t="s">
        <v>573</v>
      </c>
      <c r="AA4213" s="0" t="s">
        <v>3800</v>
      </c>
      <c r="AB4213" s="197" t="n">
        <v>37073.875</v>
      </c>
      <c r="AC4213" s="197" t="n">
        <v>37103.875</v>
      </c>
      <c r="AD4213" s="0" t="n">
        <f aca="false">(AC4213-AB4213+1)*SUM(P4213:Q4213)</f>
        <v>387500</v>
      </c>
    </row>
    <row r="4214" customFormat="false" ht="12.75" hidden="false" customHeight="false" outlineLevel="0" collapsed="false">
      <c r="A4214" s="191" t="str">
        <f aca="false">B4214&amp;" "&amp;C4214&amp;" "&amp;D4214</f>
        <v>US Natural Gas Financial</v>
      </c>
      <c r="B4214" s="191" t="str">
        <f aca="false">IF((LEFT(N4214,2)="US"),"US","")</f>
        <v>US</v>
      </c>
      <c r="C4214" s="191" t="str">
        <f aca="false">M4214</f>
        <v>Natural Gas</v>
      </c>
      <c r="D4214" s="191" t="str">
        <f aca="false">IF(ISNUMBER(FIND("Phy",N4214))=TRUE(),"Physical","Financial")</f>
        <v>Financial</v>
      </c>
      <c r="E4214" s="191" t="n">
        <f aca="false">IF(VLOOKUP(S4214,'DD-Lookup'!$J$6:$L$50,3,FALSE())="Monthly",(YEAR(AC4214)-YEAR(AB4214))*12+MONTH(AC4214)-MONTH(AB4214)+1,(AC4214-AB4214+1))</f>
        <v>30</v>
      </c>
      <c r="F4214" s="220" t="n">
        <f aca="false">E4214*SUM(P4214:Q4214)</f>
        <v>300000</v>
      </c>
      <c r="G4214" s="196" t="n">
        <v>1249435</v>
      </c>
      <c r="H4214" s="197" t="n">
        <v>37026.4982291667</v>
      </c>
      <c r="I4214" s="0" t="s">
        <v>1482</v>
      </c>
      <c r="M4214" s="0" t="s">
        <v>927</v>
      </c>
      <c r="N4214" s="0" t="s">
        <v>1341</v>
      </c>
      <c r="O4214" s="0" t="s">
        <v>1342</v>
      </c>
      <c r="Q4214" s="198" t="n">
        <v>10000</v>
      </c>
      <c r="S4214" s="0" t="s">
        <v>1343</v>
      </c>
      <c r="T4214" s="0" t="s">
        <v>772</v>
      </c>
      <c r="U4214" s="200" t="n">
        <v>4.6</v>
      </c>
      <c r="V4214" s="0" t="s">
        <v>2054</v>
      </c>
      <c r="W4214" s="0" t="s">
        <v>1345</v>
      </c>
      <c r="X4214" s="0" t="s">
        <v>1346</v>
      </c>
      <c r="Y4214" s="0" t="s">
        <v>893</v>
      </c>
      <c r="Z4214" s="0" t="s">
        <v>573</v>
      </c>
      <c r="AA4214" s="0" t="s">
        <v>3801</v>
      </c>
      <c r="AB4214" s="197" t="n">
        <v>37043.875</v>
      </c>
      <c r="AC4214" s="197" t="n">
        <v>37072.875</v>
      </c>
      <c r="AD4214" s="0" t="n">
        <f aca="false">(AC4214-AB4214+1)*SUM(P4214:Q4214)</f>
        <v>300000</v>
      </c>
    </row>
    <row r="4215" customFormat="false" ht="12.75" hidden="false" customHeight="false" outlineLevel="0" collapsed="false">
      <c r="A4215" s="191" t="str">
        <f aca="false">B4215&amp;" "&amp;C4215&amp;" "&amp;D4215</f>
        <v>US Natural Gas Financial</v>
      </c>
      <c r="B4215" s="191" t="str">
        <f aca="false">IF((LEFT(N4215,2)="US"),"US","")</f>
        <v>US</v>
      </c>
      <c r="C4215" s="191" t="str">
        <f aca="false">M4215</f>
        <v>Natural Gas</v>
      </c>
      <c r="D4215" s="191" t="str">
        <f aca="false">IF(ISNUMBER(FIND("Phy",N4215))=TRUE(),"Physical","Financial")</f>
        <v>Financial</v>
      </c>
      <c r="E4215" s="191" t="n">
        <f aca="false">IF(VLOOKUP(S4215,'DD-Lookup'!$J$6:$L$50,3,FALSE())="Monthly",(YEAR(AC4215)-YEAR(AB4215))*12+MONTH(AC4215)-MONTH(AB4215)+1,(AC4215-AB4215+1))</f>
        <v>30</v>
      </c>
      <c r="F4215" s="220" t="n">
        <f aca="false">E4215*SUM(P4215:Q4215)</f>
        <v>150000</v>
      </c>
      <c r="G4215" s="196" t="n">
        <v>1249436</v>
      </c>
      <c r="H4215" s="197" t="n">
        <v>37026.4983449074</v>
      </c>
      <c r="I4215" s="0" t="s">
        <v>625</v>
      </c>
      <c r="M4215" s="0" t="s">
        <v>927</v>
      </c>
      <c r="N4215" s="0" t="s">
        <v>1341</v>
      </c>
      <c r="O4215" s="0" t="s">
        <v>1342</v>
      </c>
      <c r="Q4215" s="198" t="n">
        <v>5000</v>
      </c>
      <c r="S4215" s="0" t="s">
        <v>1343</v>
      </c>
      <c r="T4215" s="0" t="s">
        <v>772</v>
      </c>
      <c r="U4215" s="200" t="n">
        <v>4.6</v>
      </c>
      <c r="V4215" s="0" t="s">
        <v>2333</v>
      </c>
      <c r="W4215" s="0" t="s">
        <v>1345</v>
      </c>
      <c r="X4215" s="0" t="s">
        <v>1346</v>
      </c>
      <c r="Y4215" s="0" t="s">
        <v>893</v>
      </c>
      <c r="Z4215" s="0" t="s">
        <v>573</v>
      </c>
      <c r="AA4215" s="0" t="s">
        <v>3802</v>
      </c>
      <c r="AB4215" s="197" t="n">
        <v>37043.875</v>
      </c>
      <c r="AC4215" s="197" t="n">
        <v>37072.875</v>
      </c>
      <c r="AD4215" s="0" t="n">
        <f aca="false">(AC4215-AB4215+1)*SUM(P4215:Q4215)</f>
        <v>150000</v>
      </c>
    </row>
    <row r="4216" customFormat="false" ht="12.75" hidden="false" customHeight="false" outlineLevel="0" collapsed="false">
      <c r="A4216" s="191" t="str">
        <f aca="false">B4216&amp;" "&amp;C4216&amp;" "&amp;D4216</f>
        <v>US Power Physical</v>
      </c>
      <c r="B4216" s="191" t="str">
        <f aca="false">IF((LEFT(N4216,2)="US"),"US","")</f>
        <v>US</v>
      </c>
      <c r="C4216" s="191" t="str">
        <f aca="false">M4216</f>
        <v>Power</v>
      </c>
      <c r="D4216" s="191" t="str">
        <f aca="false">IF(ISNUMBER(FIND("Phy",N4216))=TRUE(),"Physical","Financial")</f>
        <v>Physical</v>
      </c>
      <c r="E4216" s="191" t="n">
        <f aca="false">IF(VLOOKUP(S4216,'DD-Lookup'!$J$6:$L$50,3,FALSE())="Monthly",(YEAR(AC4216)-YEAR(AB4216))*12+MONTH(AC4216)-MONTH(AB4216)+1,(AC4216-AB4216+1))</f>
        <v>62</v>
      </c>
      <c r="F4216" s="220" t="n">
        <f aca="false">E4216*SUM(P4216:Q4216)</f>
        <v>3100</v>
      </c>
      <c r="G4216" s="196" t="n">
        <v>1249438</v>
      </c>
      <c r="H4216" s="197" t="n">
        <v>37026.4986226852</v>
      </c>
      <c r="I4216" s="0" t="s">
        <v>637</v>
      </c>
      <c r="M4216" s="0" t="s">
        <v>72</v>
      </c>
      <c r="N4216" s="0" t="s">
        <v>1190</v>
      </c>
      <c r="O4216" s="0" t="s">
        <v>3803</v>
      </c>
      <c r="P4216" s="198" t="n">
        <v>50</v>
      </c>
      <c r="S4216" s="0" t="s">
        <v>781</v>
      </c>
      <c r="T4216" s="0" t="s">
        <v>772</v>
      </c>
      <c r="U4216" s="200" t="n">
        <v>104.25</v>
      </c>
      <c r="V4216" s="0" t="s">
        <v>3804</v>
      </c>
      <c r="W4216" s="0" t="s">
        <v>1337</v>
      </c>
      <c r="X4216" s="0" t="s">
        <v>2832</v>
      </c>
      <c r="Y4216" s="0" t="s">
        <v>1167</v>
      </c>
      <c r="Z4216" s="0" t="s">
        <v>628</v>
      </c>
      <c r="AA4216" s="0" t="n">
        <v>611568.1</v>
      </c>
      <c r="AB4216" s="197" t="n">
        <v>37073.6006944444</v>
      </c>
      <c r="AC4216" s="197" t="n">
        <v>37134.6006944444</v>
      </c>
    </row>
    <row r="4217" customFormat="false" ht="12.75" hidden="false" customHeight="false" outlineLevel="0" collapsed="false">
      <c r="A4217" s="191" t="str">
        <f aca="false">B4217&amp;" "&amp;C4217&amp;" "&amp;D4217</f>
        <v>US Natural Gas Financial</v>
      </c>
      <c r="B4217" s="191" t="str">
        <f aca="false">IF((LEFT(N4217,2)="US"),"US","")</f>
        <v>US</v>
      </c>
      <c r="C4217" s="191" t="str">
        <f aca="false">M4217</f>
        <v>Natural Gas</v>
      </c>
      <c r="D4217" s="191" t="str">
        <f aca="false">IF(ISNUMBER(FIND("Phy",N4217))=TRUE(),"Physical","Financial")</f>
        <v>Financial</v>
      </c>
      <c r="E4217" s="191" t="n">
        <f aca="false">IF(VLOOKUP(S4217,'DD-Lookup'!$J$6:$L$50,3,FALSE())="Monthly",(YEAR(AC4217)-YEAR(AB4217))*12+MONTH(AC4217)-MONTH(AB4217)+1,(AC4217-AB4217+1))</f>
        <v>15</v>
      </c>
      <c r="F4217" s="220" t="n">
        <f aca="false">E4217*SUM(P4217:Q4217)</f>
        <v>225000</v>
      </c>
      <c r="G4217" s="196" t="n">
        <v>1249439</v>
      </c>
      <c r="H4217" s="197" t="n">
        <v>37026.4988310185</v>
      </c>
      <c r="I4217" s="0" t="s">
        <v>1289</v>
      </c>
      <c r="M4217" s="0" t="s">
        <v>927</v>
      </c>
      <c r="N4217" s="0" t="s">
        <v>1341</v>
      </c>
      <c r="O4217" s="0" t="s">
        <v>3569</v>
      </c>
      <c r="P4217" s="198" t="n">
        <v>15000</v>
      </c>
      <c r="S4217" s="0" t="s">
        <v>1343</v>
      </c>
      <c r="T4217" s="0" t="s">
        <v>772</v>
      </c>
      <c r="U4217" s="200" t="n">
        <v>4.53</v>
      </c>
      <c r="V4217" s="0" t="s">
        <v>2138</v>
      </c>
      <c r="W4217" s="0" t="s">
        <v>1520</v>
      </c>
      <c r="X4217" s="0" t="s">
        <v>1521</v>
      </c>
      <c r="Y4217" s="0" t="s">
        <v>893</v>
      </c>
      <c r="Z4217" s="0" t="s">
        <v>573</v>
      </c>
      <c r="AA4217" s="0" t="s">
        <v>3805</v>
      </c>
      <c r="AB4217" s="197" t="n">
        <v>37028.875</v>
      </c>
      <c r="AC4217" s="197" t="n">
        <v>37042.875</v>
      </c>
      <c r="AD4217" s="0" t="n">
        <f aca="false">(AC4217-AB4217+1)*SUM(P4217:Q4217)</f>
        <v>225000</v>
      </c>
    </row>
    <row r="4218" customFormat="false" ht="12.75" hidden="false" customHeight="false" outlineLevel="0" collapsed="false">
      <c r="A4218" s="191" t="str">
        <f aca="false">B4218&amp;" "&amp;C4218&amp;" "&amp;D4218</f>
        <v> Natural Gas Physical</v>
      </c>
      <c r="B4218" s="191" t="str">
        <f aca="false">IF((LEFT(N4218,2)="US"),"US","")</f>
        <v/>
      </c>
      <c r="C4218" s="191" t="str">
        <f aca="false">M4218</f>
        <v>Natural Gas</v>
      </c>
      <c r="D4218" s="191" t="str">
        <f aca="false">IF(ISNUMBER(FIND("Phy",N4218))=TRUE(),"Physical","Financial")</f>
        <v>Physical</v>
      </c>
      <c r="E4218" s="191" t="n">
        <f aca="false">IF(VLOOKUP(S4218,'DD-Lookup'!$J$6:$L$50,3,FALSE())="Monthly",(YEAR(AC4218)-YEAR(AB4218))*12+MONTH(AC4218)-MONTH(AB4218)+1,(AC4218-AB4218+1))</f>
        <v>1</v>
      </c>
      <c r="F4218" s="220" t="n">
        <f aca="false">E4218*SUM(P4218:Q4218)</f>
        <v>10000</v>
      </c>
      <c r="G4218" s="196" t="n">
        <v>1249440</v>
      </c>
      <c r="H4218" s="197" t="n">
        <v>37026.498900463</v>
      </c>
      <c r="I4218" s="0" t="s">
        <v>2150</v>
      </c>
      <c r="M4218" s="0" t="s">
        <v>927</v>
      </c>
      <c r="N4218" s="0" t="s">
        <v>1719</v>
      </c>
      <c r="O4218" s="0" t="s">
        <v>1720</v>
      </c>
      <c r="Q4218" s="198" t="n">
        <v>10000</v>
      </c>
      <c r="S4218" s="0" t="s">
        <v>327</v>
      </c>
      <c r="T4218" s="0" t="s">
        <v>1721</v>
      </c>
      <c r="U4218" s="200" t="n">
        <v>6.08</v>
      </c>
      <c r="V4218" s="0" t="s">
        <v>2301</v>
      </c>
      <c r="W4218" s="0" t="s">
        <v>1723</v>
      </c>
      <c r="X4218" s="0" t="s">
        <v>1724</v>
      </c>
      <c r="Y4218" s="0" t="s">
        <v>1376</v>
      </c>
      <c r="Z4218" s="0" t="s">
        <v>646</v>
      </c>
      <c r="AA4218" s="0" t="n">
        <v>790872</v>
      </c>
      <c r="AB4218" s="197" t="n">
        <v>37026.875</v>
      </c>
      <c r="AC4218" s="197" t="n">
        <v>37026.875</v>
      </c>
    </row>
    <row r="4219" customFormat="false" ht="12.75" hidden="false" customHeight="false" outlineLevel="0" collapsed="false">
      <c r="A4219" s="191" t="str">
        <f aca="false">B4219&amp;" "&amp;C4219&amp;" "&amp;D4219</f>
        <v>US Power Physical</v>
      </c>
      <c r="B4219" s="191" t="str">
        <f aca="false">IF((LEFT(N4219,2)="US"),"US","")</f>
        <v>US</v>
      </c>
      <c r="C4219" s="191" t="str">
        <f aca="false">M4219</f>
        <v>Power</v>
      </c>
      <c r="D4219" s="191" t="str">
        <f aca="false">IF(ISNUMBER(FIND("Phy",N4219))=TRUE(),"Physical","Financial")</f>
        <v>Physical</v>
      </c>
      <c r="E4219" s="191" t="n">
        <f aca="false">IF(VLOOKUP(S4219,'DD-Lookup'!$J$6:$L$50,3,FALSE())="Monthly",(YEAR(AC4219)-YEAR(AB4219))*12+MONTH(AC4219)-MONTH(AB4219)+1,(AC4219-AB4219+1))</f>
        <v>15</v>
      </c>
      <c r="F4219" s="220" t="n">
        <f aca="false">E4219*SUM(P4219:Q4219)</f>
        <v>375</v>
      </c>
      <c r="G4219" s="196" t="n">
        <v>1249441</v>
      </c>
      <c r="H4219" s="197" t="n">
        <v>37026.4989583333</v>
      </c>
      <c r="I4219" s="0" t="s">
        <v>1811</v>
      </c>
      <c r="M4219" s="0" t="s">
        <v>72</v>
      </c>
      <c r="N4219" s="0" t="s">
        <v>1746</v>
      </c>
      <c r="O4219" s="0" t="s">
        <v>3780</v>
      </c>
      <c r="P4219" s="198" t="n">
        <v>25</v>
      </c>
      <c r="R4219" s="199" t="n">
        <v>0</v>
      </c>
      <c r="S4219" s="0" t="s">
        <v>781</v>
      </c>
      <c r="T4219" s="0" t="s">
        <v>772</v>
      </c>
      <c r="U4219" s="200" t="n">
        <v>146</v>
      </c>
      <c r="V4219" s="0" t="s">
        <v>2446</v>
      </c>
      <c r="W4219" s="0" t="s">
        <v>1768</v>
      </c>
      <c r="X4219" s="0" t="s">
        <v>1750</v>
      </c>
      <c r="Y4219" s="0" t="s">
        <v>1167</v>
      </c>
      <c r="Z4219" s="0" t="s">
        <v>628</v>
      </c>
      <c r="AA4219" s="0" t="n">
        <v>611569.1</v>
      </c>
      <c r="AB4219" s="197" t="n">
        <v>37028.875</v>
      </c>
      <c r="AC4219" s="197" t="n">
        <v>37042.875</v>
      </c>
    </row>
    <row r="4220" customFormat="false" ht="12.75" hidden="false" customHeight="false" outlineLevel="0" collapsed="false">
      <c r="A4220" s="191" t="str">
        <f aca="false">B4220&amp;" "&amp;C4220&amp;" "&amp;D4220</f>
        <v> Natural Gas Physical</v>
      </c>
      <c r="B4220" s="191" t="str">
        <f aca="false">IF((LEFT(N4220,2)="US"),"US","")</f>
        <v/>
      </c>
      <c r="C4220" s="191" t="str">
        <f aca="false">M4220</f>
        <v>Natural Gas</v>
      </c>
      <c r="D4220" s="191" t="str">
        <f aca="false">IF(ISNUMBER(FIND("Phy",N4220))=TRUE(),"Physical","Financial")</f>
        <v>Physical</v>
      </c>
      <c r="E4220" s="191" t="n">
        <f aca="false">IF(VLOOKUP(S4220,'DD-Lookup'!$J$6:$L$50,3,FALSE())="Monthly",(YEAR(AC4220)-YEAR(AB4220))*12+MONTH(AC4220)-MONTH(AB4220)+1,(AC4220-AB4220+1))</f>
        <v>16</v>
      </c>
      <c r="F4220" s="220" t="n">
        <f aca="false">E4220*SUM(P4220:Q4220)</f>
        <v>80000</v>
      </c>
      <c r="G4220" s="196" t="n">
        <v>1249442</v>
      </c>
      <c r="H4220" s="197" t="n">
        <v>37026.4990972222</v>
      </c>
      <c r="I4220" s="0" t="s">
        <v>2107</v>
      </c>
      <c r="M4220" s="0" t="s">
        <v>927</v>
      </c>
      <c r="N4220" s="0" t="s">
        <v>1719</v>
      </c>
      <c r="O4220" s="0" t="s">
        <v>2484</v>
      </c>
      <c r="P4220" s="198" t="n">
        <v>5000</v>
      </c>
      <c r="S4220" s="0" t="s">
        <v>327</v>
      </c>
      <c r="T4220" s="0" t="s">
        <v>1721</v>
      </c>
      <c r="U4220" s="200" t="n">
        <v>6.2</v>
      </c>
      <c r="V4220" s="0" t="s">
        <v>2108</v>
      </c>
      <c r="W4220" s="0" t="s">
        <v>2317</v>
      </c>
      <c r="X4220" s="0" t="s">
        <v>1724</v>
      </c>
      <c r="Y4220" s="0" t="s">
        <v>1376</v>
      </c>
      <c r="Z4220" s="0" t="s">
        <v>646</v>
      </c>
      <c r="AA4220" s="0" t="n">
        <v>790873</v>
      </c>
      <c r="AB4220" s="197" t="n">
        <v>37027.875</v>
      </c>
      <c r="AC4220" s="197" t="n">
        <v>37042.875</v>
      </c>
    </row>
    <row r="4221" customFormat="false" ht="12.75" hidden="false" customHeight="false" outlineLevel="0" collapsed="false">
      <c r="A4221" s="191" t="str">
        <f aca="false">B4221&amp;" "&amp;C4221&amp;" "&amp;D4221</f>
        <v>US Natural Gas Financial</v>
      </c>
      <c r="B4221" s="191" t="str">
        <f aca="false">IF((LEFT(N4221,2)="US"),"US","")</f>
        <v>US</v>
      </c>
      <c r="C4221" s="191" t="str">
        <f aca="false">M4221</f>
        <v>Natural Gas</v>
      </c>
      <c r="D4221" s="191" t="str">
        <f aca="false">IF(ISNUMBER(FIND("Phy",N4221))=TRUE(),"Physical","Financial")</f>
        <v>Financial</v>
      </c>
      <c r="E4221" s="191" t="n">
        <f aca="false">IF(VLOOKUP(S4221,'DD-Lookup'!$J$6:$L$50,3,FALSE())="Monthly",(YEAR(AC4221)-YEAR(AB4221))*12+MONTH(AC4221)-MONTH(AB4221)+1,(AC4221-AB4221+1))</f>
        <v>30</v>
      </c>
      <c r="F4221" s="220" t="n">
        <f aca="false">E4221*SUM(P4221:Q4221)</f>
        <v>300000</v>
      </c>
      <c r="G4221" s="196" t="n">
        <v>1249443</v>
      </c>
      <c r="H4221" s="197" t="n">
        <v>37026.499537037</v>
      </c>
      <c r="I4221" s="0" t="s">
        <v>1340</v>
      </c>
      <c r="M4221" s="0" t="s">
        <v>927</v>
      </c>
      <c r="N4221" s="0" t="s">
        <v>1341</v>
      </c>
      <c r="O4221" s="0" t="s">
        <v>1342</v>
      </c>
      <c r="P4221" s="198" t="n">
        <v>10000</v>
      </c>
      <c r="S4221" s="0" t="s">
        <v>1343</v>
      </c>
      <c r="T4221" s="0" t="s">
        <v>772</v>
      </c>
      <c r="U4221" s="200" t="n">
        <v>4.595</v>
      </c>
      <c r="V4221" s="0" t="s">
        <v>2243</v>
      </c>
      <c r="W4221" s="0" t="s">
        <v>1345</v>
      </c>
      <c r="X4221" s="0" t="s">
        <v>1346</v>
      </c>
      <c r="Y4221" s="0" t="s">
        <v>893</v>
      </c>
      <c r="Z4221" s="0" t="s">
        <v>573</v>
      </c>
      <c r="AA4221" s="0" t="s">
        <v>3806</v>
      </c>
      <c r="AB4221" s="197" t="n">
        <v>37043.875</v>
      </c>
      <c r="AC4221" s="197" t="n">
        <v>37072.875</v>
      </c>
      <c r="AD4221" s="0" t="n">
        <f aca="false">(AC4221-AB4221+1)*SUM(P4221:Q4221)</f>
        <v>300000</v>
      </c>
    </row>
    <row r="4222" customFormat="false" ht="12.75" hidden="false" customHeight="false" outlineLevel="0" collapsed="false">
      <c r="A4222" s="191" t="str">
        <f aca="false">B4222&amp;" "&amp;C4222&amp;" "&amp;D4222</f>
        <v>US Power Physical</v>
      </c>
      <c r="B4222" s="191" t="str">
        <f aca="false">IF((LEFT(N4222,2)="US"),"US","")</f>
        <v>US</v>
      </c>
      <c r="C4222" s="191" t="str">
        <f aca="false">M4222</f>
        <v>Power</v>
      </c>
      <c r="D4222" s="191" t="str">
        <f aca="false">IF(ISNUMBER(FIND("Phy",N4222))=TRUE(),"Physical","Financial")</f>
        <v>Physical</v>
      </c>
      <c r="E4222" s="191" t="n">
        <f aca="false">IF(VLOOKUP(S4222,'DD-Lookup'!$J$6:$L$50,3,FALSE())="Monthly",(YEAR(AC4222)-YEAR(AB4222))*12+MONTH(AC4222)-MONTH(AB4222)+1,(AC4222-AB4222+1))</f>
        <v>92</v>
      </c>
      <c r="F4222" s="220" t="n">
        <f aca="false">E4222*SUM(P4222:Q4222)</f>
        <v>2300</v>
      </c>
      <c r="G4222" s="196" t="n">
        <v>1249444</v>
      </c>
      <c r="H4222" s="197" t="n">
        <v>37026.5000347222</v>
      </c>
      <c r="I4222" s="0" t="s">
        <v>1692</v>
      </c>
      <c r="M4222" s="0" t="s">
        <v>72</v>
      </c>
      <c r="N4222" s="0" t="s">
        <v>1746</v>
      </c>
      <c r="O4222" s="0" t="s">
        <v>2233</v>
      </c>
      <c r="P4222" s="198" t="n">
        <v>25</v>
      </c>
      <c r="S4222" s="0" t="s">
        <v>781</v>
      </c>
      <c r="T4222" s="0" t="s">
        <v>772</v>
      </c>
      <c r="U4222" s="200" t="n">
        <v>150</v>
      </c>
      <c r="V4222" s="0" t="s">
        <v>3782</v>
      </c>
      <c r="W4222" s="0" t="s">
        <v>1868</v>
      </c>
      <c r="X4222" s="0" t="s">
        <v>1869</v>
      </c>
      <c r="Y4222" s="0" t="s">
        <v>1167</v>
      </c>
      <c r="Z4222" s="0" t="s">
        <v>628</v>
      </c>
      <c r="AA4222" s="0" t="n">
        <v>611570.1</v>
      </c>
      <c r="AB4222" s="197" t="n">
        <v>37165</v>
      </c>
      <c r="AC4222" s="197" t="n">
        <v>37256</v>
      </c>
    </row>
    <row r="4223" customFormat="false" ht="12.75" hidden="false" customHeight="false" outlineLevel="0" collapsed="false">
      <c r="A4223" s="191" t="str">
        <f aca="false">B4223&amp;" "&amp;C4223&amp;" "&amp;D4223</f>
        <v>US Power Physical</v>
      </c>
      <c r="B4223" s="191" t="str">
        <f aca="false">IF((LEFT(N4223,2)="US"),"US","")</f>
        <v>US</v>
      </c>
      <c r="C4223" s="191" t="str">
        <f aca="false">M4223</f>
        <v>Power</v>
      </c>
      <c r="D4223" s="191" t="str">
        <f aca="false">IF(ISNUMBER(FIND("Phy",N4223))=TRUE(),"Physical","Financial")</f>
        <v>Physical</v>
      </c>
      <c r="E4223" s="191" t="n">
        <f aca="false">IF(VLOOKUP(S4223,'DD-Lookup'!$J$6:$L$50,3,FALSE())="Monthly",(YEAR(AC4223)-YEAR(AB4223))*12+MONTH(AC4223)-MONTH(AB4223)+1,(AC4223-AB4223+1))</f>
        <v>15</v>
      </c>
      <c r="F4223" s="220" t="n">
        <f aca="false">E4223*SUM(P4223:Q4223)</f>
        <v>375</v>
      </c>
      <c r="G4223" s="196" t="n">
        <v>1249447</v>
      </c>
      <c r="H4223" s="197" t="n">
        <v>37026.50125</v>
      </c>
      <c r="I4223" s="0" t="s">
        <v>1340</v>
      </c>
      <c r="M4223" s="0" t="s">
        <v>72</v>
      </c>
      <c r="N4223" s="0" t="s">
        <v>1741</v>
      </c>
      <c r="O4223" s="0" t="s">
        <v>3807</v>
      </c>
      <c r="Q4223" s="198" t="n">
        <v>25</v>
      </c>
      <c r="S4223" s="0" t="s">
        <v>781</v>
      </c>
      <c r="T4223" s="0" t="s">
        <v>772</v>
      </c>
      <c r="U4223" s="200" t="n">
        <v>89.5</v>
      </c>
      <c r="V4223" s="0" t="s">
        <v>2100</v>
      </c>
      <c r="W4223" s="0" t="s">
        <v>1755</v>
      </c>
      <c r="X4223" s="0" t="s">
        <v>1745</v>
      </c>
      <c r="Y4223" s="0" t="s">
        <v>1167</v>
      </c>
      <c r="Z4223" s="0" t="s">
        <v>628</v>
      </c>
      <c r="AA4223" s="0" t="n">
        <v>611573.1</v>
      </c>
      <c r="AB4223" s="197" t="n">
        <v>37028.875</v>
      </c>
      <c r="AC4223" s="197" t="n">
        <v>37042.875</v>
      </c>
    </row>
    <row r="4224" customFormat="false" ht="12.75" hidden="false" customHeight="false" outlineLevel="0" collapsed="false">
      <c r="A4224" s="191" t="str">
        <f aca="false">B4224&amp;" "&amp;C4224&amp;" "&amp;D4224</f>
        <v> Power Financial</v>
      </c>
      <c r="B4224" s="191" t="str">
        <f aca="false">IF((LEFT(N4224,2)="US"),"US","")</f>
        <v/>
      </c>
      <c r="C4224" s="191" t="str">
        <f aca="false">M4224</f>
        <v>Power</v>
      </c>
      <c r="D4224" s="191" t="str">
        <f aca="false">IF(ISNUMBER(FIND("Phy",N4224))=TRUE(),"Physical","Financial")</f>
        <v>Financial</v>
      </c>
      <c r="E4224" s="191" t="n">
        <f aca="false">IF(VLOOKUP(S4224,'DD-Lookup'!$J$6:$L$50,3,FALSE())="Monthly",(YEAR(AC4224)-YEAR(AB4224))*12+MONTH(AC4224)-MONTH(AB4224)+1,(AC4224-AB4224+1))</f>
        <v>15</v>
      </c>
      <c r="F4224" s="220" t="n">
        <f aca="false">E4224*SUM(P4224:Q4224)</f>
        <v>225</v>
      </c>
      <c r="G4224" s="196" t="n">
        <v>1249448</v>
      </c>
      <c r="H4224" s="197" t="n">
        <v>37026.5013194445</v>
      </c>
      <c r="I4224" s="0" t="s">
        <v>2178</v>
      </c>
      <c r="M4224" s="0" t="s">
        <v>72</v>
      </c>
      <c r="N4224" s="0" t="s">
        <v>2351</v>
      </c>
      <c r="O4224" s="0" t="s">
        <v>3808</v>
      </c>
      <c r="P4224" s="198" t="n">
        <v>15</v>
      </c>
      <c r="S4224" s="0" t="s">
        <v>2353</v>
      </c>
      <c r="T4224" s="0" t="s">
        <v>1721</v>
      </c>
      <c r="U4224" s="200" t="n">
        <v>108.5</v>
      </c>
      <c r="V4224" s="0" t="s">
        <v>2354</v>
      </c>
      <c r="W4224" s="0" t="s">
        <v>2355</v>
      </c>
      <c r="X4224" s="0" t="s">
        <v>2356</v>
      </c>
      <c r="Y4224" s="0" t="s">
        <v>1167</v>
      </c>
      <c r="Z4224" s="0" t="s">
        <v>646</v>
      </c>
      <c r="AA4224" s="0" t="n">
        <v>611576.1</v>
      </c>
      <c r="AB4224" s="197" t="n">
        <v>37028.875</v>
      </c>
      <c r="AC4224" s="197" t="n">
        <v>37042.875</v>
      </c>
    </row>
    <row r="4225" customFormat="false" ht="12.75" hidden="false" customHeight="false" outlineLevel="0" collapsed="false">
      <c r="A4225" s="191" t="str">
        <f aca="false">B4225&amp;" "&amp;C4225&amp;" "&amp;D4225</f>
        <v>US Power Physical</v>
      </c>
      <c r="B4225" s="191" t="str">
        <f aca="false">IF((LEFT(N4225,2)="US"),"US","")</f>
        <v>US</v>
      </c>
      <c r="C4225" s="191" t="str">
        <f aca="false">M4225</f>
        <v>Power</v>
      </c>
      <c r="D4225" s="191" t="str">
        <f aca="false">IF(ISNUMBER(FIND("Phy",N4225))=TRUE(),"Physical","Financial")</f>
        <v>Physical</v>
      </c>
      <c r="E4225" s="191" t="n">
        <f aca="false">IF(VLOOKUP(S4225,'DD-Lookup'!$J$6:$L$50,3,FALSE())="Monthly",(YEAR(AC4225)-YEAR(AB4225))*12+MONTH(AC4225)-MONTH(AB4225)+1,(AC4225-AB4225+1))</f>
        <v>92</v>
      </c>
      <c r="F4225" s="220" t="n">
        <f aca="false">E4225*SUM(P4225:Q4225)</f>
        <v>2300</v>
      </c>
      <c r="G4225" s="196" t="n">
        <v>1249449</v>
      </c>
      <c r="H4225" s="197" t="n">
        <v>37026.5018518519</v>
      </c>
      <c r="I4225" s="0" t="s">
        <v>1187</v>
      </c>
      <c r="M4225" s="0" t="s">
        <v>72</v>
      </c>
      <c r="N4225" s="0" t="s">
        <v>1746</v>
      </c>
      <c r="O4225" s="0" t="s">
        <v>3809</v>
      </c>
      <c r="P4225" s="198" t="n">
        <v>25</v>
      </c>
      <c r="S4225" s="0" t="s">
        <v>781</v>
      </c>
      <c r="T4225" s="0" t="s">
        <v>772</v>
      </c>
      <c r="U4225" s="200" t="n">
        <v>139</v>
      </c>
      <c r="V4225" s="0" t="s">
        <v>2259</v>
      </c>
      <c r="W4225" s="0" t="s">
        <v>1868</v>
      </c>
      <c r="X4225" s="0" t="s">
        <v>1869</v>
      </c>
      <c r="Y4225" s="0" t="s">
        <v>1167</v>
      </c>
      <c r="Z4225" s="0" t="s">
        <v>628</v>
      </c>
      <c r="AA4225" s="0" t="n">
        <v>611585.1</v>
      </c>
      <c r="AB4225" s="197" t="n">
        <v>37165</v>
      </c>
      <c r="AC4225" s="197" t="n">
        <v>37256</v>
      </c>
    </row>
    <row r="4226" customFormat="false" ht="12.75" hidden="false" customHeight="false" outlineLevel="0" collapsed="false">
      <c r="A4226" s="191" t="str">
        <f aca="false">B4226&amp;" "&amp;C4226&amp;" "&amp;D4226</f>
        <v>US Power Physical</v>
      </c>
      <c r="B4226" s="191" t="str">
        <f aca="false">IF((LEFT(N4226,2)="US"),"US","")</f>
        <v>US</v>
      </c>
      <c r="C4226" s="191" t="str">
        <f aca="false">M4226</f>
        <v>Power</v>
      </c>
      <c r="D4226" s="191" t="str">
        <f aca="false">IF(ISNUMBER(FIND("Phy",N4226))=TRUE(),"Physical","Financial")</f>
        <v>Physical</v>
      </c>
      <c r="E4226" s="191" t="n">
        <f aca="false">IF(VLOOKUP(S4226,'DD-Lookup'!$J$6:$L$50,3,FALSE())="Monthly",(YEAR(AC4226)-YEAR(AB4226))*12+MONTH(AC4226)-MONTH(AB4226)+1,(AC4226-AB4226+1))</f>
        <v>15</v>
      </c>
      <c r="F4226" s="220" t="n">
        <f aca="false">E4226*SUM(P4226:Q4226)</f>
        <v>375</v>
      </c>
      <c r="G4226" s="196" t="n">
        <v>1249450</v>
      </c>
      <c r="H4226" s="197" t="n">
        <v>37026.5020486111</v>
      </c>
      <c r="I4226" s="0" t="s">
        <v>1340</v>
      </c>
      <c r="M4226" s="0" t="s">
        <v>72</v>
      </c>
      <c r="N4226" s="0" t="s">
        <v>1741</v>
      </c>
      <c r="O4226" s="0" t="s">
        <v>3807</v>
      </c>
      <c r="Q4226" s="198" t="n">
        <v>25</v>
      </c>
      <c r="S4226" s="0" t="s">
        <v>781</v>
      </c>
      <c r="T4226" s="0" t="s">
        <v>772</v>
      </c>
      <c r="U4226" s="200" t="n">
        <v>95</v>
      </c>
      <c r="V4226" s="0" t="s">
        <v>2100</v>
      </c>
      <c r="W4226" s="0" t="s">
        <v>1755</v>
      </c>
      <c r="X4226" s="0" t="s">
        <v>1745</v>
      </c>
      <c r="Y4226" s="0" t="s">
        <v>1167</v>
      </c>
      <c r="Z4226" s="0" t="s">
        <v>628</v>
      </c>
      <c r="AA4226" s="0" t="n">
        <v>611586.1</v>
      </c>
      <c r="AB4226" s="197" t="n">
        <v>37028.875</v>
      </c>
      <c r="AC4226" s="197" t="n">
        <v>37042.875</v>
      </c>
    </row>
    <row r="4227" customFormat="false" ht="12.75" hidden="false" customHeight="false" outlineLevel="0" collapsed="false">
      <c r="A4227" s="191" t="str">
        <f aca="false">B4227&amp;" "&amp;C4227&amp;" "&amp;D4227</f>
        <v>US Power Physical</v>
      </c>
      <c r="B4227" s="191" t="str">
        <f aca="false">IF((LEFT(N4227,2)="US"),"US","")</f>
        <v>US</v>
      </c>
      <c r="C4227" s="191" t="str">
        <f aca="false">M4227</f>
        <v>Power</v>
      </c>
      <c r="D4227" s="191" t="str">
        <f aca="false">IF(ISNUMBER(FIND("Phy",N4227))=TRUE(),"Physical","Financial")</f>
        <v>Physical</v>
      </c>
      <c r="E4227" s="191" t="n">
        <f aca="false">IF(VLOOKUP(S4227,'DD-Lookup'!$J$6:$L$50,3,FALSE())="Monthly",(YEAR(AC4227)-YEAR(AB4227))*12+MONTH(AC4227)-MONTH(AB4227)+1,(AC4227-AB4227+1))</f>
        <v>30</v>
      </c>
      <c r="F4227" s="220" t="n">
        <f aca="false">E4227*SUM(P4227:Q4227)</f>
        <v>1500</v>
      </c>
      <c r="G4227" s="196" t="n">
        <v>1249451</v>
      </c>
      <c r="H4227" s="197" t="n">
        <v>37026.5021180556</v>
      </c>
      <c r="I4227" s="0" t="s">
        <v>1340</v>
      </c>
      <c r="M4227" s="0" t="s">
        <v>72</v>
      </c>
      <c r="N4227" s="0" t="s">
        <v>1190</v>
      </c>
      <c r="O4227" s="0" t="s">
        <v>3810</v>
      </c>
      <c r="Q4227" s="198" t="n">
        <v>50</v>
      </c>
      <c r="S4227" s="0" t="s">
        <v>781</v>
      </c>
      <c r="T4227" s="0" t="s">
        <v>772</v>
      </c>
      <c r="U4227" s="200" t="n">
        <v>60.5</v>
      </c>
      <c r="V4227" s="0" t="s">
        <v>1529</v>
      </c>
      <c r="W4227" s="0" t="s">
        <v>1337</v>
      </c>
      <c r="X4227" s="0" t="s">
        <v>1447</v>
      </c>
      <c r="Y4227" s="0" t="s">
        <v>1167</v>
      </c>
      <c r="Z4227" s="0" t="s">
        <v>628</v>
      </c>
      <c r="AA4227" s="0" t="n">
        <v>611587.1</v>
      </c>
      <c r="AB4227" s="197" t="n">
        <v>37408.875</v>
      </c>
      <c r="AC4227" s="197" t="n">
        <v>37437.875</v>
      </c>
    </row>
    <row r="4228" customFormat="false" ht="12.75" hidden="false" customHeight="false" outlineLevel="0" collapsed="false">
      <c r="A4228" s="191" t="str">
        <f aca="false">B4228&amp;" "&amp;C4228&amp;" "&amp;D4228</f>
        <v>US Natural Gas Financial</v>
      </c>
      <c r="B4228" s="191" t="str">
        <f aca="false">IF((LEFT(N4228,2)="US"),"US","")</f>
        <v>US</v>
      </c>
      <c r="C4228" s="191" t="str">
        <f aca="false">M4228</f>
        <v>Natural Gas</v>
      </c>
      <c r="D4228" s="191" t="str">
        <f aca="false">IF(ISNUMBER(FIND("Phy",N4228))=TRUE(),"Physical","Financial")</f>
        <v>Financial</v>
      </c>
      <c r="E4228" s="191" t="n">
        <f aca="false">IF(VLOOKUP(S4228,'DD-Lookup'!$J$6:$L$50,3,FALSE())="Monthly",(YEAR(AC4228)-YEAR(AB4228))*12+MONTH(AC4228)-MONTH(AB4228)+1,(AC4228-AB4228+1))</f>
        <v>30</v>
      </c>
      <c r="F4228" s="220" t="n">
        <f aca="false">E4228*SUM(P4228:Q4228)</f>
        <v>300000</v>
      </c>
      <c r="G4228" s="196" t="n">
        <v>1249453</v>
      </c>
      <c r="H4228" s="197" t="n">
        <v>37026.5022453704</v>
      </c>
      <c r="I4228" s="0" t="s">
        <v>1187</v>
      </c>
      <c r="M4228" s="0" t="s">
        <v>927</v>
      </c>
      <c r="N4228" s="0" t="s">
        <v>1341</v>
      </c>
      <c r="O4228" s="0" t="s">
        <v>1342</v>
      </c>
      <c r="Q4228" s="198" t="n">
        <v>10000</v>
      </c>
      <c r="S4228" s="0" t="s">
        <v>1343</v>
      </c>
      <c r="T4228" s="0" t="s">
        <v>772</v>
      </c>
      <c r="U4228" s="200" t="n">
        <v>4.605</v>
      </c>
      <c r="V4228" s="0" t="s">
        <v>1971</v>
      </c>
      <c r="W4228" s="0" t="s">
        <v>1345</v>
      </c>
      <c r="X4228" s="0" t="s">
        <v>1346</v>
      </c>
      <c r="Y4228" s="0" t="s">
        <v>893</v>
      </c>
      <c r="Z4228" s="0" t="s">
        <v>573</v>
      </c>
      <c r="AA4228" s="0" t="s">
        <v>3811</v>
      </c>
      <c r="AB4228" s="197" t="n">
        <v>37043.875</v>
      </c>
      <c r="AC4228" s="197" t="n">
        <v>37072.875</v>
      </c>
      <c r="AD4228" s="0" t="n">
        <f aca="false">(AC4228-AB4228+1)*SUM(P4228:Q4228)</f>
        <v>300000</v>
      </c>
    </row>
    <row r="4229" customFormat="false" ht="12.75" hidden="false" customHeight="false" outlineLevel="0" collapsed="false">
      <c r="A4229" s="191" t="str">
        <f aca="false">B4229&amp;" "&amp;C4229&amp;" "&amp;D4229</f>
        <v>US Crude Financial</v>
      </c>
      <c r="B4229" s="191" t="str">
        <f aca="false">IF((LEFT(N4229,2)="US"),"US","")</f>
        <v>US</v>
      </c>
      <c r="C4229" s="191" t="str">
        <f aca="false">M4229</f>
        <v>Crude</v>
      </c>
      <c r="D4229" s="191" t="str">
        <f aca="false">IF(ISNUMBER(FIND("Phy",N4229))=TRUE(),"Physical","Financial")</f>
        <v>Financial</v>
      </c>
      <c r="E4229" s="191" t="n">
        <f aca="false">IF(VLOOKUP(S4229,'DD-Lookup'!$J$6:$L$50,3,FALSE())="Monthly",(YEAR(AC4229)-YEAR(AB4229))*12+MONTH(AC4229)-MONTH(AB4229)+1,(AC4229-AB4229+1))</f>
        <v>1</v>
      </c>
      <c r="F4229" s="220" t="n">
        <f aca="false">E4229*SUM(P4229:Q4229)</f>
        <v>50000</v>
      </c>
      <c r="G4229" s="196" t="n">
        <v>1249454</v>
      </c>
      <c r="H4229" s="197" t="n">
        <v>37026.5024305556</v>
      </c>
      <c r="I4229" s="0" t="s">
        <v>1340</v>
      </c>
      <c r="M4229" s="0" t="s">
        <v>60</v>
      </c>
      <c r="N4229" s="0" t="s">
        <v>1138</v>
      </c>
      <c r="O4229" s="0" t="s">
        <v>1139</v>
      </c>
      <c r="P4229" s="198" t="n">
        <v>50000</v>
      </c>
      <c r="S4229" s="0" t="s">
        <v>1140</v>
      </c>
      <c r="T4229" s="0" t="s">
        <v>772</v>
      </c>
      <c r="U4229" s="200" t="n">
        <v>28.82</v>
      </c>
      <c r="V4229" s="0" t="s">
        <v>2361</v>
      </c>
      <c r="W4229" s="0" t="s">
        <v>1142</v>
      </c>
      <c r="X4229" s="0" t="s">
        <v>1143</v>
      </c>
      <c r="Y4229" s="0" t="s">
        <v>893</v>
      </c>
      <c r="Z4229" s="0" t="s">
        <v>573</v>
      </c>
      <c r="AA4229" s="0" t="s">
        <v>3812</v>
      </c>
      <c r="AB4229" s="197" t="n">
        <v>37043</v>
      </c>
      <c r="AC4229" s="197" t="n">
        <v>37072</v>
      </c>
    </row>
    <row r="4230" customFormat="false" ht="12.75" hidden="false" customHeight="false" outlineLevel="0" collapsed="false">
      <c r="A4230" s="191" t="str">
        <f aca="false">B4230&amp;" "&amp;C4230&amp;" "&amp;D4230</f>
        <v>US Natural Gas Financial</v>
      </c>
      <c r="B4230" s="191" t="str">
        <f aca="false">IF((LEFT(N4230,2)="US"),"US","")</f>
        <v>US</v>
      </c>
      <c r="C4230" s="191" t="str">
        <f aca="false">M4230</f>
        <v>Natural Gas</v>
      </c>
      <c r="D4230" s="191" t="str">
        <f aca="false">IF(ISNUMBER(FIND("Phy",N4230))=TRUE(),"Physical","Financial")</f>
        <v>Financial</v>
      </c>
      <c r="E4230" s="191" t="n">
        <f aca="false">IF(VLOOKUP(S4230,'DD-Lookup'!$J$6:$L$50,3,FALSE())="Monthly",(YEAR(AC4230)-YEAR(AB4230))*12+MONTH(AC4230)-MONTH(AB4230)+1,(AC4230-AB4230+1))</f>
        <v>153</v>
      </c>
      <c r="F4230" s="220" t="n">
        <f aca="false">E4230*SUM(P4230:Q4230)</f>
        <v>765000</v>
      </c>
      <c r="G4230" s="196" t="n">
        <v>1249455</v>
      </c>
      <c r="H4230" s="197" t="n">
        <v>37026.5025115741</v>
      </c>
      <c r="I4230" s="0" t="s">
        <v>1228</v>
      </c>
      <c r="M4230" s="0" t="s">
        <v>927</v>
      </c>
      <c r="N4230" s="0" t="s">
        <v>1341</v>
      </c>
      <c r="O4230" s="0" t="s">
        <v>1526</v>
      </c>
      <c r="P4230" s="198" t="n">
        <v>5000</v>
      </c>
      <c r="S4230" s="0" t="s">
        <v>1343</v>
      </c>
      <c r="T4230" s="0" t="s">
        <v>772</v>
      </c>
      <c r="U4230" s="200" t="n">
        <v>4.7</v>
      </c>
      <c r="V4230" s="0" t="s">
        <v>1610</v>
      </c>
      <c r="W4230" s="0" t="s">
        <v>1345</v>
      </c>
      <c r="X4230" s="0" t="s">
        <v>1346</v>
      </c>
      <c r="Y4230" s="0" t="s">
        <v>893</v>
      </c>
      <c r="Z4230" s="0" t="s">
        <v>573</v>
      </c>
      <c r="AA4230" s="0" t="s">
        <v>3813</v>
      </c>
      <c r="AB4230" s="197" t="n">
        <v>37043</v>
      </c>
      <c r="AC4230" s="197" t="n">
        <v>37195</v>
      </c>
      <c r="AD4230" s="0" t="n">
        <f aca="false">(AC4230-AB4230+1)*SUM(P4230:Q4230)</f>
        <v>765000</v>
      </c>
    </row>
    <row r="4231" customFormat="false" ht="12.75" hidden="false" customHeight="false" outlineLevel="0" collapsed="false">
      <c r="A4231" s="191" t="str">
        <f aca="false">B4231&amp;" "&amp;C4231&amp;" "&amp;D4231</f>
        <v> Natural Gas Physical</v>
      </c>
      <c r="B4231" s="191" t="str">
        <f aca="false">IF((LEFT(N4231,2)="US"),"US","")</f>
        <v/>
      </c>
      <c r="C4231" s="191" t="str">
        <f aca="false">M4231</f>
        <v>Natural Gas</v>
      </c>
      <c r="D4231" s="191" t="str">
        <f aca="false">IF(ISNUMBER(FIND("Phy",N4231))=TRUE(),"Physical","Financial")</f>
        <v>Physical</v>
      </c>
      <c r="E4231" s="191" t="n">
        <f aca="false">IF(VLOOKUP(S4231,'DD-Lookup'!$J$6:$L$50,3,FALSE())="Monthly",(YEAR(AC4231)-YEAR(AB4231))*12+MONTH(AC4231)-MONTH(AB4231)+1,(AC4231-AB4231+1))</f>
        <v>30</v>
      </c>
      <c r="F4231" s="220" t="n">
        <f aca="false">E4231*SUM(P4231:Q4231)</f>
        <v>90000</v>
      </c>
      <c r="G4231" s="196" t="n">
        <v>1249456</v>
      </c>
      <c r="H4231" s="197" t="n">
        <v>37026.5026041667</v>
      </c>
      <c r="I4231" s="0" t="s">
        <v>3814</v>
      </c>
      <c r="M4231" s="0" t="s">
        <v>927</v>
      </c>
      <c r="N4231" s="0" t="s">
        <v>1719</v>
      </c>
      <c r="O4231" s="0" t="s">
        <v>2554</v>
      </c>
      <c r="P4231" s="198" t="n">
        <v>3000</v>
      </c>
      <c r="S4231" s="0" t="s">
        <v>327</v>
      </c>
      <c r="T4231" s="0" t="s">
        <v>1721</v>
      </c>
      <c r="U4231" s="200" t="n">
        <v>6.28</v>
      </c>
      <c r="V4231" s="0" t="s">
        <v>3815</v>
      </c>
      <c r="W4231" s="0" t="s">
        <v>2317</v>
      </c>
      <c r="X4231" s="0" t="s">
        <v>1724</v>
      </c>
      <c r="Y4231" s="0" t="s">
        <v>1376</v>
      </c>
      <c r="Z4231" s="0" t="s">
        <v>646</v>
      </c>
      <c r="AA4231" s="0" t="n">
        <v>790875</v>
      </c>
      <c r="AB4231" s="197" t="n">
        <v>37043.875</v>
      </c>
      <c r="AC4231" s="197" t="n">
        <v>37072.875</v>
      </c>
    </row>
    <row r="4232" customFormat="false" ht="12.75" hidden="false" customHeight="false" outlineLevel="0" collapsed="false">
      <c r="A4232" s="191" t="str">
        <f aca="false">B4232&amp;" "&amp;C4232&amp;" "&amp;D4232</f>
        <v> Natural Gas Physical</v>
      </c>
      <c r="B4232" s="191" t="str">
        <f aca="false">IF((LEFT(N4232,2)="US"),"US","")</f>
        <v/>
      </c>
      <c r="C4232" s="191" t="str">
        <f aca="false">M4232</f>
        <v>Natural Gas</v>
      </c>
      <c r="D4232" s="191" t="str">
        <f aca="false">IF(ISNUMBER(FIND("Phy",N4232))=TRUE(),"Physical","Financial")</f>
        <v>Physical</v>
      </c>
      <c r="E4232" s="191" t="n">
        <f aca="false">IF(VLOOKUP(S4232,'DD-Lookup'!$J$6:$L$50,3,FALSE())="Monthly",(YEAR(AC4232)-YEAR(AB4232))*12+MONTH(AC4232)-MONTH(AB4232)+1,(AC4232-AB4232+1))</f>
        <v>30</v>
      </c>
      <c r="F4232" s="220" t="n">
        <f aca="false">E4232*SUM(P4232:Q4232)</f>
        <v>150000</v>
      </c>
      <c r="G4232" s="196" t="n">
        <v>1249457</v>
      </c>
      <c r="H4232" s="197" t="n">
        <v>37026.5027662037</v>
      </c>
      <c r="I4232" s="0" t="s">
        <v>625</v>
      </c>
      <c r="M4232" s="0" t="s">
        <v>927</v>
      </c>
      <c r="N4232" s="0" t="s">
        <v>1719</v>
      </c>
      <c r="O4232" s="0" t="s">
        <v>2554</v>
      </c>
      <c r="Q4232" s="198" t="n">
        <v>5000</v>
      </c>
      <c r="S4232" s="0" t="s">
        <v>327</v>
      </c>
      <c r="T4232" s="0" t="s">
        <v>1721</v>
      </c>
      <c r="U4232" s="200" t="n">
        <v>6.3</v>
      </c>
      <c r="V4232" s="0" t="s">
        <v>3106</v>
      </c>
      <c r="W4232" s="0" t="s">
        <v>2317</v>
      </c>
      <c r="X4232" s="0" t="s">
        <v>1724</v>
      </c>
      <c r="Y4232" s="0" t="s">
        <v>1376</v>
      </c>
      <c r="Z4232" s="0" t="s">
        <v>646</v>
      </c>
      <c r="AA4232" s="0" t="n">
        <v>790876</v>
      </c>
      <c r="AB4232" s="197" t="n">
        <v>37043.875</v>
      </c>
      <c r="AC4232" s="197" t="n">
        <v>37072.875</v>
      </c>
    </row>
    <row r="4233" customFormat="false" ht="12.75" hidden="false" customHeight="false" outlineLevel="0" collapsed="false">
      <c r="A4233" s="191" t="str">
        <f aca="false">B4233&amp;" "&amp;C4233&amp;" "&amp;D4233</f>
        <v>US Natural Gas Financial</v>
      </c>
      <c r="B4233" s="191" t="str">
        <f aca="false">IF((LEFT(N4233,2)="US"),"US","")</f>
        <v>US</v>
      </c>
      <c r="C4233" s="191" t="str">
        <f aca="false">M4233</f>
        <v>Natural Gas</v>
      </c>
      <c r="D4233" s="191" t="str">
        <f aca="false">IF(ISNUMBER(FIND("Phy",N4233))=TRUE(),"Physical","Financial")</f>
        <v>Financial</v>
      </c>
      <c r="E4233" s="191" t="n">
        <f aca="false">IF(VLOOKUP(S4233,'DD-Lookup'!$J$6:$L$50,3,FALSE())="Monthly",(YEAR(AC4233)-YEAR(AB4233))*12+MONTH(AC4233)-MONTH(AB4233)+1,(AC4233-AB4233+1))</f>
        <v>31</v>
      </c>
      <c r="F4233" s="220" t="n">
        <f aca="false">E4233*SUM(P4233:Q4233)</f>
        <v>465000</v>
      </c>
      <c r="G4233" s="196" t="n">
        <v>1249458</v>
      </c>
      <c r="H4233" s="197" t="n">
        <v>37026.5028472222</v>
      </c>
      <c r="I4233" s="0" t="s">
        <v>1383</v>
      </c>
      <c r="M4233" s="0" t="s">
        <v>927</v>
      </c>
      <c r="N4233" s="0" t="s">
        <v>1341</v>
      </c>
      <c r="O4233" s="0" t="s">
        <v>1396</v>
      </c>
      <c r="Q4233" s="198" t="n">
        <v>15000</v>
      </c>
      <c r="S4233" s="0" t="s">
        <v>1343</v>
      </c>
      <c r="T4233" s="0" t="s">
        <v>772</v>
      </c>
      <c r="U4233" s="200" t="n">
        <v>4.6775</v>
      </c>
      <c r="V4233" s="0" t="s">
        <v>1466</v>
      </c>
      <c r="W4233" s="0" t="s">
        <v>1345</v>
      </c>
      <c r="X4233" s="0" t="s">
        <v>1346</v>
      </c>
      <c r="Y4233" s="0" t="s">
        <v>893</v>
      </c>
      <c r="Z4233" s="0" t="s">
        <v>573</v>
      </c>
      <c r="AA4233" s="0" t="s">
        <v>3816</v>
      </c>
      <c r="AB4233" s="197" t="n">
        <v>37073.875</v>
      </c>
      <c r="AC4233" s="197" t="n">
        <v>37103.875</v>
      </c>
      <c r="AD4233" s="0" t="n">
        <f aca="false">(AC4233-AB4233+1)*SUM(P4233:Q4233)</f>
        <v>465000</v>
      </c>
    </row>
    <row r="4234" customFormat="false" ht="12.75" hidden="false" customHeight="false" outlineLevel="0" collapsed="false">
      <c r="A4234" s="191" t="str">
        <f aca="false">B4234&amp;" "&amp;C4234&amp;" "&amp;D4234</f>
        <v>US Natural Gas Financial</v>
      </c>
      <c r="B4234" s="191" t="str">
        <f aca="false">IF((LEFT(N4234,2)="US"),"US","")</f>
        <v>US</v>
      </c>
      <c r="C4234" s="191" t="str">
        <f aca="false">M4234</f>
        <v>Natural Gas</v>
      </c>
      <c r="D4234" s="191" t="str">
        <f aca="false">IF(ISNUMBER(FIND("Phy",N4234))=TRUE(),"Physical","Financial")</f>
        <v>Financial</v>
      </c>
      <c r="E4234" s="191" t="n">
        <f aca="false">IF(VLOOKUP(S4234,'DD-Lookup'!$J$6:$L$50,3,FALSE())="Monthly",(YEAR(AC4234)-YEAR(AB4234))*12+MONTH(AC4234)-MONTH(AB4234)+1,(AC4234-AB4234+1))</f>
        <v>30</v>
      </c>
      <c r="F4234" s="220" t="n">
        <f aca="false">E4234*SUM(P4234:Q4234)</f>
        <v>450000</v>
      </c>
      <c r="G4234" s="196" t="n">
        <v>1249460</v>
      </c>
      <c r="H4234" s="197" t="n">
        <v>37026.5031712963</v>
      </c>
      <c r="I4234" s="0" t="s">
        <v>2477</v>
      </c>
      <c r="M4234" s="0" t="s">
        <v>927</v>
      </c>
      <c r="N4234" s="0" t="s">
        <v>1341</v>
      </c>
      <c r="O4234" s="0" t="s">
        <v>1342</v>
      </c>
      <c r="Q4234" s="198" t="n">
        <v>15000</v>
      </c>
      <c r="S4234" s="0" t="s">
        <v>1343</v>
      </c>
      <c r="T4234" s="0" t="s">
        <v>772</v>
      </c>
      <c r="U4234" s="200" t="n">
        <v>4.61</v>
      </c>
      <c r="V4234" s="0" t="s">
        <v>2478</v>
      </c>
      <c r="W4234" s="0" t="s">
        <v>1345</v>
      </c>
      <c r="X4234" s="0" t="s">
        <v>1346</v>
      </c>
      <c r="Y4234" s="0" t="s">
        <v>893</v>
      </c>
      <c r="Z4234" s="0" t="s">
        <v>573</v>
      </c>
      <c r="AA4234" s="0" t="s">
        <v>3817</v>
      </c>
      <c r="AB4234" s="197" t="n">
        <v>37043.875</v>
      </c>
      <c r="AC4234" s="197" t="n">
        <v>37072.875</v>
      </c>
      <c r="AD4234" s="0" t="n">
        <f aca="false">(AC4234-AB4234+1)*SUM(P4234:Q4234)</f>
        <v>450000</v>
      </c>
    </row>
    <row r="4235" customFormat="false" ht="12.75" hidden="false" customHeight="false" outlineLevel="0" collapsed="false">
      <c r="A4235" s="191" t="str">
        <f aca="false">B4235&amp;" "&amp;C4235&amp;" "&amp;D4235</f>
        <v>US Oil Products Financial</v>
      </c>
      <c r="B4235" s="191" t="str">
        <f aca="false">IF((LEFT(N4235,2)="US"),"US","")</f>
        <v>US</v>
      </c>
      <c r="C4235" s="191" t="str">
        <f aca="false">M4235</f>
        <v>Oil Products</v>
      </c>
      <c r="D4235" s="191" t="str">
        <f aca="false">IF(ISNUMBER(FIND("Phy",N4235))=TRUE(),"Physical","Financial")</f>
        <v>Financial</v>
      </c>
      <c r="E4235" s="191" t="n">
        <f aca="false">IF(VLOOKUP(S4235,'DD-Lookup'!$J$6:$L$50,3,FALSE())="Monthly",(YEAR(AC4235)-YEAR(AB4235))*12+MONTH(AC4235)-MONTH(AB4235)+1,(AC4235-AB4235+1))</f>
        <v>1</v>
      </c>
      <c r="F4235" s="220" t="n">
        <f aca="false">E4235*SUM(P4235:Q4235)</f>
        <v>15000</v>
      </c>
      <c r="G4235" s="196" t="n">
        <v>1249461</v>
      </c>
      <c r="H4235" s="197" t="n">
        <v>37026.5033217593</v>
      </c>
      <c r="I4235" s="0" t="s">
        <v>1340</v>
      </c>
      <c r="M4235" s="0" t="s">
        <v>886</v>
      </c>
      <c r="N4235" s="0" t="s">
        <v>2690</v>
      </c>
      <c r="O4235" s="0" t="s">
        <v>2691</v>
      </c>
      <c r="P4235" s="198" t="n">
        <v>15000</v>
      </c>
      <c r="S4235" s="0" t="s">
        <v>2603</v>
      </c>
      <c r="T4235" s="0" t="s">
        <v>772</v>
      </c>
      <c r="U4235" s="200" t="n">
        <v>100.25</v>
      </c>
      <c r="V4235" s="0" t="s">
        <v>2504</v>
      </c>
      <c r="W4235" s="0" t="s">
        <v>2692</v>
      </c>
      <c r="X4235" s="0" t="s">
        <v>2693</v>
      </c>
      <c r="Y4235" s="0" t="s">
        <v>893</v>
      </c>
      <c r="Z4235" s="0" t="s">
        <v>573</v>
      </c>
      <c r="AA4235" s="0" t="s">
        <v>3818</v>
      </c>
      <c r="AB4235" s="197" t="n">
        <v>37043.875</v>
      </c>
      <c r="AC4235" s="197" t="n">
        <v>37072.875</v>
      </c>
      <c r="AE4235" s="121" t="n">
        <f aca="false">IF(S4235="Gallon",F4235/42,F4235)</f>
        <v>357.142857142857</v>
      </c>
    </row>
    <row r="4236" customFormat="false" ht="12.75" hidden="false" customHeight="false" outlineLevel="0" collapsed="false">
      <c r="A4236" s="191" t="str">
        <f aca="false">B4236&amp;" "&amp;C4236&amp;" "&amp;D4236</f>
        <v>US Natural Gas Financial</v>
      </c>
      <c r="B4236" s="191" t="str">
        <f aca="false">IF((LEFT(N4236,2)="US"),"US","")</f>
        <v>US</v>
      </c>
      <c r="C4236" s="191" t="str">
        <f aca="false">M4236</f>
        <v>Natural Gas</v>
      </c>
      <c r="D4236" s="191" t="str">
        <f aca="false">IF(ISNUMBER(FIND("Phy",N4236))=TRUE(),"Physical","Financial")</f>
        <v>Financial</v>
      </c>
      <c r="E4236" s="191" t="n">
        <f aca="false">IF(VLOOKUP(S4236,'DD-Lookup'!$J$6:$L$50,3,FALSE())="Monthly",(YEAR(AC4236)-YEAR(AB4236))*12+MONTH(AC4236)-MONTH(AB4236)+1,(AC4236-AB4236+1))</f>
        <v>31</v>
      </c>
      <c r="F4236" s="220" t="n">
        <f aca="false">E4236*SUM(P4236:Q4236)</f>
        <v>3100</v>
      </c>
      <c r="G4236" s="196" t="n">
        <v>1249463</v>
      </c>
      <c r="H4236" s="197" t="n">
        <v>37026.5034027778</v>
      </c>
      <c r="I4236" s="0" t="s">
        <v>1620</v>
      </c>
      <c r="M4236" s="0" t="s">
        <v>927</v>
      </c>
      <c r="N4236" s="0" t="s">
        <v>2058</v>
      </c>
      <c r="O4236" s="0" t="s">
        <v>3819</v>
      </c>
      <c r="Q4236" s="198" t="n">
        <v>100</v>
      </c>
      <c r="S4236" s="0" t="s">
        <v>2060</v>
      </c>
      <c r="T4236" s="0" t="s">
        <v>772</v>
      </c>
      <c r="U4236" s="200" t="n">
        <v>0.1525</v>
      </c>
      <c r="V4236" s="0" t="s">
        <v>3820</v>
      </c>
      <c r="W4236" s="0" t="s">
        <v>2061</v>
      </c>
      <c r="X4236" s="0" t="s">
        <v>2062</v>
      </c>
      <c r="Y4236" s="0" t="s">
        <v>893</v>
      </c>
      <c r="Z4236" s="0" t="s">
        <v>573</v>
      </c>
      <c r="AA4236" s="0" t="s">
        <v>3821</v>
      </c>
      <c r="AB4236" s="197" t="n">
        <v>37073</v>
      </c>
      <c r="AC4236" s="197" t="n">
        <v>37103</v>
      </c>
      <c r="AD4236" s="0" t="n">
        <f aca="false">(AC4236-AB4236+1)*SUM(P4236:Q4236)</f>
        <v>3100</v>
      </c>
    </row>
    <row r="4237" customFormat="false" ht="12.75" hidden="false" customHeight="false" outlineLevel="0" collapsed="false">
      <c r="A4237" s="191" t="str">
        <f aca="false">B4237&amp;" "&amp;C4237&amp;" "&amp;D4237</f>
        <v>US Natural Gas Financial</v>
      </c>
      <c r="B4237" s="191" t="str">
        <f aca="false">IF((LEFT(N4237,2)="US"),"US","")</f>
        <v>US</v>
      </c>
      <c r="C4237" s="191" t="str">
        <f aca="false">M4237</f>
        <v>Natural Gas</v>
      </c>
      <c r="D4237" s="191" t="str">
        <f aca="false">IF(ISNUMBER(FIND("Phy",N4237))=TRUE(),"Physical","Financial")</f>
        <v>Financial</v>
      </c>
      <c r="E4237" s="191" t="n">
        <f aca="false">IF(VLOOKUP(S4237,'DD-Lookup'!$J$6:$L$50,3,FALSE())="Monthly",(YEAR(AC4237)-YEAR(AB4237))*12+MONTH(AC4237)-MONTH(AB4237)+1,(AC4237-AB4237+1))</f>
        <v>31</v>
      </c>
      <c r="F4237" s="220" t="n">
        <f aca="false">E4237*SUM(P4237:Q4237)</f>
        <v>155000</v>
      </c>
      <c r="G4237" s="196" t="n">
        <v>1249466</v>
      </c>
      <c r="H4237" s="197" t="n">
        <v>37026.5036458333</v>
      </c>
      <c r="I4237" s="0" t="s">
        <v>1383</v>
      </c>
      <c r="M4237" s="0" t="s">
        <v>927</v>
      </c>
      <c r="N4237" s="0" t="s">
        <v>1341</v>
      </c>
      <c r="O4237" s="0" t="s">
        <v>1396</v>
      </c>
      <c r="Q4237" s="198" t="n">
        <v>5000</v>
      </c>
      <c r="S4237" s="0" t="s">
        <v>1343</v>
      </c>
      <c r="T4237" s="0" t="s">
        <v>772</v>
      </c>
      <c r="U4237" s="200" t="n">
        <v>4.6825</v>
      </c>
      <c r="V4237" s="0" t="s">
        <v>1466</v>
      </c>
      <c r="W4237" s="0" t="s">
        <v>1345</v>
      </c>
      <c r="X4237" s="0" t="s">
        <v>1346</v>
      </c>
      <c r="Y4237" s="0" t="s">
        <v>893</v>
      </c>
      <c r="Z4237" s="0" t="s">
        <v>573</v>
      </c>
      <c r="AA4237" s="0" t="s">
        <v>3822</v>
      </c>
      <c r="AB4237" s="197" t="n">
        <v>37073.875</v>
      </c>
      <c r="AC4237" s="197" t="n">
        <v>37103.875</v>
      </c>
      <c r="AD4237" s="0" t="n">
        <f aca="false">(AC4237-AB4237+1)*SUM(P4237:Q4237)</f>
        <v>155000</v>
      </c>
    </row>
    <row r="4238" customFormat="false" ht="12.75" hidden="false" customHeight="false" outlineLevel="0" collapsed="false">
      <c r="A4238" s="191" t="str">
        <f aca="false">B4238&amp;" "&amp;C4238&amp;" "&amp;D4238</f>
        <v> Natural Gas Physical</v>
      </c>
      <c r="B4238" s="191" t="str">
        <f aca="false">IF((LEFT(N4238,2)="US"),"US","")</f>
        <v/>
      </c>
      <c r="C4238" s="191" t="str">
        <f aca="false">M4238</f>
        <v>Natural Gas</v>
      </c>
      <c r="D4238" s="191" t="str">
        <f aca="false">IF(ISNUMBER(FIND("Phy",N4238))=TRUE(),"Physical","Financial")</f>
        <v>Physical</v>
      </c>
      <c r="E4238" s="191" t="n">
        <f aca="false">IF(VLOOKUP(S4238,'DD-Lookup'!$J$6:$L$50,3,FALSE())="Monthly",(YEAR(AC4238)-YEAR(AB4238))*12+MONTH(AC4238)-MONTH(AB4238)+1,(AC4238-AB4238+1))</f>
        <v>1</v>
      </c>
      <c r="F4238" s="220" t="n">
        <f aca="false">E4238*SUM(P4238:Q4238)</f>
        <v>10000</v>
      </c>
      <c r="G4238" s="196" t="n">
        <v>1249468</v>
      </c>
      <c r="H4238" s="197" t="n">
        <v>37026.5037962963</v>
      </c>
      <c r="I4238" s="0" t="s">
        <v>1571</v>
      </c>
      <c r="M4238" s="0" t="s">
        <v>927</v>
      </c>
      <c r="N4238" s="0" t="s">
        <v>1719</v>
      </c>
      <c r="O4238" s="0" t="s">
        <v>1720</v>
      </c>
      <c r="Q4238" s="198" t="n">
        <v>10000</v>
      </c>
      <c r="S4238" s="0" t="s">
        <v>327</v>
      </c>
      <c r="T4238" s="0" t="s">
        <v>1721</v>
      </c>
      <c r="U4238" s="200" t="n">
        <v>6.09</v>
      </c>
      <c r="V4238" s="0" t="s">
        <v>2712</v>
      </c>
      <c r="W4238" s="0" t="s">
        <v>1723</v>
      </c>
      <c r="X4238" s="0" t="s">
        <v>1724</v>
      </c>
      <c r="Y4238" s="0" t="s">
        <v>1376</v>
      </c>
      <c r="Z4238" s="0" t="s">
        <v>646</v>
      </c>
      <c r="AA4238" s="0" t="n">
        <v>790878</v>
      </c>
      <c r="AB4238" s="197" t="n">
        <v>37026.875</v>
      </c>
      <c r="AC4238" s="197" t="n">
        <v>37026.875</v>
      </c>
    </row>
    <row r="4239" customFormat="false" ht="12.75" hidden="false" customHeight="false" outlineLevel="0" collapsed="false">
      <c r="A4239" s="191" t="str">
        <f aca="false">B4239&amp;" "&amp;C4239&amp;" "&amp;D4239</f>
        <v> Metals Financial</v>
      </c>
      <c r="B4239" s="191" t="str">
        <f aca="false">IF((LEFT(N4239,2)="US"),"US","")</f>
        <v/>
      </c>
      <c r="C4239" s="191" t="str">
        <f aca="false">M4239</f>
        <v>Metals</v>
      </c>
      <c r="D4239" s="191" t="str">
        <f aca="false">IF(ISNUMBER(FIND("Phy",N4239))=TRUE(),"Physical","Financial")</f>
        <v>Financial</v>
      </c>
      <c r="E4239" s="191" t="n">
        <f aca="false">IF(VLOOKUP(S4239,'DD-Lookup'!$J$6:$L$50,3,FALSE())="Monthly",(YEAR(AC4239)-YEAR(AB4239))*12+MONTH(AC4239)-MONTH(AB4239)+1,(AC4239-AB4239+1))</f>
        <v>1</v>
      </c>
      <c r="F4239" s="220" t="n">
        <f aca="false">E4239*SUM(P4239:Q4239)</f>
        <v>20</v>
      </c>
      <c r="G4239" s="196" t="n">
        <v>1249469</v>
      </c>
      <c r="H4239" s="197" t="n">
        <v>37026.5039583333</v>
      </c>
      <c r="I4239" s="0" t="s">
        <v>3036</v>
      </c>
      <c r="M4239" s="0" t="s">
        <v>768</v>
      </c>
      <c r="N4239" s="0" t="s">
        <v>769</v>
      </c>
      <c r="O4239" s="0" t="s">
        <v>770</v>
      </c>
      <c r="P4239" s="198" t="n">
        <v>20</v>
      </c>
      <c r="S4239" s="0" t="s">
        <v>771</v>
      </c>
      <c r="T4239" s="0" t="s">
        <v>772</v>
      </c>
      <c r="U4239" s="200" t="n">
        <v>1669</v>
      </c>
      <c r="V4239" s="0" t="s">
        <v>3037</v>
      </c>
      <c r="W4239" s="0" t="s">
        <v>820</v>
      </c>
      <c r="X4239" s="0" t="s">
        <v>775</v>
      </c>
      <c r="Y4239" s="0" t="s">
        <v>776</v>
      </c>
      <c r="Z4239" s="0" t="s">
        <v>777</v>
      </c>
      <c r="AA4239" s="0" t="n">
        <v>2130897</v>
      </c>
    </row>
    <row r="4240" customFormat="false" ht="12.75" hidden="false" customHeight="false" outlineLevel="0" collapsed="false">
      <c r="A4240" s="191" t="str">
        <f aca="false">B4240&amp;" "&amp;C4240&amp;" "&amp;D4240</f>
        <v>US Natural Gas Financial</v>
      </c>
      <c r="B4240" s="191" t="str">
        <f aca="false">IF((LEFT(N4240,2)="US"),"US","")</f>
        <v>US</v>
      </c>
      <c r="C4240" s="191" t="str">
        <f aca="false">M4240</f>
        <v>Natural Gas</v>
      </c>
      <c r="D4240" s="191" t="str">
        <f aca="false">IF(ISNUMBER(FIND("Phy",N4240))=TRUE(),"Physical","Financial")</f>
        <v>Financial</v>
      </c>
      <c r="E4240" s="191" t="n">
        <f aca="false">IF(VLOOKUP(S4240,'DD-Lookup'!$J$6:$L$50,3,FALSE())="Monthly",(YEAR(AC4240)-YEAR(AB4240))*12+MONTH(AC4240)-MONTH(AB4240)+1,(AC4240-AB4240+1))</f>
        <v>30</v>
      </c>
      <c r="F4240" s="220" t="n">
        <f aca="false">E4240*SUM(P4240:Q4240)</f>
        <v>300000</v>
      </c>
      <c r="G4240" s="196" t="n">
        <v>1249470</v>
      </c>
      <c r="H4240" s="197" t="n">
        <v>37026.5039583333</v>
      </c>
      <c r="I4240" s="0" t="s">
        <v>633</v>
      </c>
      <c r="M4240" s="0" t="s">
        <v>927</v>
      </c>
      <c r="N4240" s="0" t="s">
        <v>1341</v>
      </c>
      <c r="O4240" s="0" t="s">
        <v>1342</v>
      </c>
      <c r="P4240" s="198" t="n">
        <v>10000</v>
      </c>
      <c r="S4240" s="0" t="s">
        <v>1343</v>
      </c>
      <c r="T4240" s="0" t="s">
        <v>772</v>
      </c>
      <c r="U4240" s="200" t="n">
        <v>4.61</v>
      </c>
      <c r="V4240" s="0" t="s">
        <v>2378</v>
      </c>
      <c r="W4240" s="0" t="s">
        <v>1345</v>
      </c>
      <c r="X4240" s="0" t="s">
        <v>1346</v>
      </c>
      <c r="Y4240" s="0" t="s">
        <v>893</v>
      </c>
      <c r="Z4240" s="0" t="s">
        <v>573</v>
      </c>
      <c r="AA4240" s="0" t="s">
        <v>3823</v>
      </c>
      <c r="AB4240" s="197" t="n">
        <v>37043.875</v>
      </c>
      <c r="AC4240" s="197" t="n">
        <v>37072.875</v>
      </c>
      <c r="AD4240" s="0" t="n">
        <f aca="false">(AC4240-AB4240+1)*SUM(P4240:Q4240)</f>
        <v>300000</v>
      </c>
    </row>
    <row r="4241" customFormat="false" ht="12.75" hidden="false" customHeight="false" outlineLevel="0" collapsed="false">
      <c r="A4241" s="191" t="str">
        <f aca="false">B4241&amp;" "&amp;C4241&amp;" "&amp;D4241</f>
        <v>US Natural Gas Financial</v>
      </c>
      <c r="B4241" s="191" t="str">
        <f aca="false">IF((LEFT(N4241,2)="US"),"US","")</f>
        <v>US</v>
      </c>
      <c r="C4241" s="191" t="str">
        <f aca="false">M4241</f>
        <v>Natural Gas</v>
      </c>
      <c r="D4241" s="191" t="str">
        <f aca="false">IF(ISNUMBER(FIND("Phy",N4241))=TRUE(),"Physical","Financial")</f>
        <v>Financial</v>
      </c>
      <c r="E4241" s="191" t="n">
        <f aca="false">IF(VLOOKUP(S4241,'DD-Lookup'!$J$6:$L$50,3,FALSE())="Monthly",(YEAR(AC4241)-YEAR(AB4241))*12+MONTH(AC4241)-MONTH(AB4241)+1,(AC4241-AB4241+1))</f>
        <v>30</v>
      </c>
      <c r="F4241" s="220" t="n">
        <f aca="false">E4241*SUM(P4241:Q4241)</f>
        <v>150000</v>
      </c>
      <c r="G4241" s="196" t="n">
        <v>1249472</v>
      </c>
      <c r="H4241" s="197" t="n">
        <v>37026.5040972222</v>
      </c>
      <c r="I4241" s="0" t="s">
        <v>1228</v>
      </c>
      <c r="M4241" s="0" t="s">
        <v>927</v>
      </c>
      <c r="N4241" s="0" t="s">
        <v>1341</v>
      </c>
      <c r="O4241" s="0" t="s">
        <v>1342</v>
      </c>
      <c r="P4241" s="198" t="n">
        <v>5000</v>
      </c>
      <c r="S4241" s="0" t="s">
        <v>1343</v>
      </c>
      <c r="T4241" s="0" t="s">
        <v>772</v>
      </c>
      <c r="U4241" s="200" t="n">
        <v>4.615</v>
      </c>
      <c r="V4241" s="0" t="s">
        <v>1610</v>
      </c>
      <c r="W4241" s="0" t="s">
        <v>1345</v>
      </c>
      <c r="X4241" s="0" t="s">
        <v>1346</v>
      </c>
      <c r="Y4241" s="0" t="s">
        <v>893</v>
      </c>
      <c r="Z4241" s="0" t="s">
        <v>573</v>
      </c>
      <c r="AA4241" s="0" t="s">
        <v>3824</v>
      </c>
      <c r="AB4241" s="197" t="n">
        <v>37043.875</v>
      </c>
      <c r="AC4241" s="197" t="n">
        <v>37072.875</v>
      </c>
      <c r="AD4241" s="0" t="n">
        <f aca="false">(AC4241-AB4241+1)*SUM(P4241:Q4241)</f>
        <v>150000</v>
      </c>
    </row>
    <row r="4242" customFormat="false" ht="12.75" hidden="false" customHeight="false" outlineLevel="0" collapsed="false">
      <c r="A4242" s="191" t="str">
        <f aca="false">B4242&amp;" "&amp;C4242&amp;" "&amp;D4242</f>
        <v>US Natural Gas Financial</v>
      </c>
      <c r="B4242" s="191" t="str">
        <f aca="false">IF((LEFT(N4242,2)="US"),"US","")</f>
        <v>US</v>
      </c>
      <c r="C4242" s="191" t="str">
        <f aca="false">M4242</f>
        <v>Natural Gas</v>
      </c>
      <c r="D4242" s="191" t="str">
        <f aca="false">IF(ISNUMBER(FIND("Phy",N4242))=TRUE(),"Physical","Financial")</f>
        <v>Financial</v>
      </c>
      <c r="E4242" s="191" t="n">
        <f aca="false">IF(VLOOKUP(S4242,'DD-Lookup'!$J$6:$L$50,3,FALSE())="Monthly",(YEAR(AC4242)-YEAR(AB4242))*12+MONTH(AC4242)-MONTH(AB4242)+1,(AC4242-AB4242+1))</f>
        <v>153</v>
      </c>
      <c r="F4242" s="220" t="n">
        <f aca="false">E4242*SUM(P4242:Q4242)</f>
        <v>765000</v>
      </c>
      <c r="G4242" s="196" t="n">
        <v>1249474</v>
      </c>
      <c r="H4242" s="197" t="n">
        <v>37026.5043055556</v>
      </c>
      <c r="I4242" s="0" t="s">
        <v>1340</v>
      </c>
      <c r="M4242" s="0" t="s">
        <v>927</v>
      </c>
      <c r="N4242" s="0" t="s">
        <v>1341</v>
      </c>
      <c r="O4242" s="0" t="s">
        <v>1526</v>
      </c>
      <c r="P4242" s="198" t="n">
        <v>5000</v>
      </c>
      <c r="S4242" s="0" t="s">
        <v>1343</v>
      </c>
      <c r="T4242" s="0" t="s">
        <v>772</v>
      </c>
      <c r="U4242" s="200" t="n">
        <v>4.705</v>
      </c>
      <c r="V4242" s="0" t="s">
        <v>2243</v>
      </c>
      <c r="W4242" s="0" t="s">
        <v>1345</v>
      </c>
      <c r="X4242" s="0" t="s">
        <v>1346</v>
      </c>
      <c r="Y4242" s="0" t="s">
        <v>893</v>
      </c>
      <c r="Z4242" s="0" t="s">
        <v>573</v>
      </c>
      <c r="AA4242" s="0" t="s">
        <v>3825</v>
      </c>
      <c r="AB4242" s="197" t="n">
        <v>37043</v>
      </c>
      <c r="AC4242" s="197" t="n">
        <v>37195</v>
      </c>
      <c r="AD4242" s="0" t="n">
        <f aca="false">(AC4242-AB4242+1)*SUM(P4242:Q4242)</f>
        <v>765000</v>
      </c>
    </row>
    <row r="4243" customFormat="false" ht="12.75" hidden="false" customHeight="false" outlineLevel="0" collapsed="false">
      <c r="A4243" s="191" t="str">
        <f aca="false">B4243&amp;" "&amp;C4243&amp;" "&amp;D4243</f>
        <v>US Natural Gas Financial</v>
      </c>
      <c r="B4243" s="191" t="str">
        <f aca="false">IF((LEFT(N4243,2)="US"),"US","")</f>
        <v>US</v>
      </c>
      <c r="C4243" s="191" t="str">
        <f aca="false">M4243</f>
        <v>Natural Gas</v>
      </c>
      <c r="D4243" s="191" t="str">
        <f aca="false">IF(ISNUMBER(FIND("Phy",N4243))=TRUE(),"Physical","Financial")</f>
        <v>Financial</v>
      </c>
      <c r="E4243" s="191" t="n">
        <f aca="false">IF(VLOOKUP(S4243,'DD-Lookup'!$J$6:$L$50,3,FALSE())="Monthly",(YEAR(AC4243)-YEAR(AB4243))*12+MONTH(AC4243)-MONTH(AB4243)+1,(AC4243-AB4243+1))</f>
        <v>30</v>
      </c>
      <c r="F4243" s="220" t="n">
        <f aca="false">E4243*SUM(P4243:Q4243)</f>
        <v>450000</v>
      </c>
      <c r="G4243" s="196" t="n">
        <v>1249476</v>
      </c>
      <c r="H4243" s="197" t="n">
        <v>37026.5046759259</v>
      </c>
      <c r="I4243" s="0" t="s">
        <v>1420</v>
      </c>
      <c r="M4243" s="0" t="s">
        <v>927</v>
      </c>
      <c r="N4243" s="0" t="s">
        <v>1341</v>
      </c>
      <c r="O4243" s="0" t="s">
        <v>1342</v>
      </c>
      <c r="Q4243" s="198" t="n">
        <v>15000</v>
      </c>
      <c r="S4243" s="0" t="s">
        <v>1343</v>
      </c>
      <c r="T4243" s="0" t="s">
        <v>772</v>
      </c>
      <c r="U4243" s="200" t="n">
        <v>4.62</v>
      </c>
      <c r="V4243" s="0" t="s">
        <v>2659</v>
      </c>
      <c r="W4243" s="0" t="s">
        <v>1345</v>
      </c>
      <c r="X4243" s="0" t="s">
        <v>1346</v>
      </c>
      <c r="Y4243" s="0" t="s">
        <v>893</v>
      </c>
      <c r="Z4243" s="0" t="s">
        <v>573</v>
      </c>
      <c r="AA4243" s="0" t="s">
        <v>3826</v>
      </c>
      <c r="AB4243" s="197" t="n">
        <v>37043.875</v>
      </c>
      <c r="AC4243" s="197" t="n">
        <v>37072.875</v>
      </c>
      <c r="AD4243" s="0" t="n">
        <f aca="false">(AC4243-AB4243+1)*SUM(P4243:Q4243)</f>
        <v>450000</v>
      </c>
    </row>
    <row r="4244" customFormat="false" ht="12.75" hidden="false" customHeight="false" outlineLevel="0" collapsed="false">
      <c r="A4244" s="191" t="str">
        <f aca="false">B4244&amp;" "&amp;C4244&amp;" "&amp;D4244</f>
        <v>US Natural Gas Financial</v>
      </c>
      <c r="B4244" s="191" t="str">
        <f aca="false">IF((LEFT(N4244,2)="US"),"US","")</f>
        <v>US</v>
      </c>
      <c r="C4244" s="191" t="str">
        <f aca="false">M4244</f>
        <v>Natural Gas</v>
      </c>
      <c r="D4244" s="191" t="str">
        <f aca="false">IF(ISNUMBER(FIND("Phy",N4244))=TRUE(),"Physical","Financial")</f>
        <v>Financial</v>
      </c>
      <c r="E4244" s="191" t="n">
        <f aca="false">IF(VLOOKUP(S4244,'DD-Lookup'!$J$6:$L$50,3,FALSE())="Monthly",(YEAR(AC4244)-YEAR(AB4244))*12+MONTH(AC4244)-MONTH(AB4244)+1,(AC4244-AB4244+1))</f>
        <v>153</v>
      </c>
      <c r="F4244" s="220" t="n">
        <f aca="false">E4244*SUM(P4244:Q4244)</f>
        <v>765000</v>
      </c>
      <c r="G4244" s="196" t="n">
        <v>1249477</v>
      </c>
      <c r="H4244" s="197" t="n">
        <v>37026.5047569444</v>
      </c>
      <c r="I4244" s="0" t="s">
        <v>1257</v>
      </c>
      <c r="M4244" s="0" t="s">
        <v>927</v>
      </c>
      <c r="N4244" s="0" t="s">
        <v>1341</v>
      </c>
      <c r="O4244" s="0" t="s">
        <v>1526</v>
      </c>
      <c r="Q4244" s="198" t="n">
        <v>5000</v>
      </c>
      <c r="S4244" s="0" t="s">
        <v>1343</v>
      </c>
      <c r="T4244" s="0" t="s">
        <v>772</v>
      </c>
      <c r="U4244" s="200" t="n">
        <v>4.715</v>
      </c>
      <c r="V4244" s="0" t="s">
        <v>2293</v>
      </c>
      <c r="W4244" s="0" t="s">
        <v>1345</v>
      </c>
      <c r="X4244" s="0" t="s">
        <v>1346</v>
      </c>
      <c r="Y4244" s="0" t="s">
        <v>893</v>
      </c>
      <c r="Z4244" s="0" t="s">
        <v>573</v>
      </c>
      <c r="AA4244" s="0" t="s">
        <v>3827</v>
      </c>
      <c r="AB4244" s="197" t="n">
        <v>37043</v>
      </c>
      <c r="AC4244" s="197" t="n">
        <v>37195</v>
      </c>
      <c r="AD4244" s="0" t="n">
        <f aca="false">(AC4244-AB4244+1)*SUM(P4244:Q4244)</f>
        <v>765000</v>
      </c>
    </row>
    <row r="4245" customFormat="false" ht="12.75" hidden="false" customHeight="false" outlineLevel="0" collapsed="false">
      <c r="A4245" s="191" t="str">
        <f aca="false">B4245&amp;" "&amp;C4245&amp;" "&amp;D4245</f>
        <v>US Natural Gas Financial</v>
      </c>
      <c r="B4245" s="191" t="str">
        <f aca="false">IF((LEFT(N4245,2)="US"),"US","")</f>
        <v>US</v>
      </c>
      <c r="C4245" s="191" t="str">
        <f aca="false">M4245</f>
        <v>Natural Gas</v>
      </c>
      <c r="D4245" s="191" t="str">
        <f aca="false">IF(ISNUMBER(FIND("Phy",N4245))=TRUE(),"Physical","Financial")</f>
        <v>Financial</v>
      </c>
      <c r="E4245" s="191" t="n">
        <f aca="false">IF(VLOOKUP(S4245,'DD-Lookup'!$J$6:$L$50,3,FALSE())="Monthly",(YEAR(AC4245)-YEAR(AB4245))*12+MONTH(AC4245)-MONTH(AB4245)+1,(AC4245-AB4245+1))</f>
        <v>30</v>
      </c>
      <c r="F4245" s="220" t="n">
        <f aca="false">E4245*SUM(P4245:Q4245)</f>
        <v>3000</v>
      </c>
      <c r="G4245" s="196" t="n">
        <v>1249478</v>
      </c>
      <c r="H4245" s="197" t="n">
        <v>37026.5048148148</v>
      </c>
      <c r="I4245" s="0" t="s">
        <v>625</v>
      </c>
      <c r="M4245" s="0" t="s">
        <v>927</v>
      </c>
      <c r="N4245" s="0" t="s">
        <v>2058</v>
      </c>
      <c r="O4245" s="0" t="s">
        <v>2385</v>
      </c>
      <c r="P4245" s="198" t="n">
        <v>100</v>
      </c>
      <c r="S4245" s="0" t="s">
        <v>2060</v>
      </c>
      <c r="T4245" s="0" t="s">
        <v>772</v>
      </c>
      <c r="U4245" s="200" t="n">
        <v>0.1225</v>
      </c>
      <c r="V4245" s="0" t="s">
        <v>3792</v>
      </c>
      <c r="W4245" s="0" t="s">
        <v>2061</v>
      </c>
      <c r="X4245" s="0" t="s">
        <v>2062</v>
      </c>
      <c r="Y4245" s="0" t="s">
        <v>893</v>
      </c>
      <c r="Z4245" s="0" t="s">
        <v>573</v>
      </c>
      <c r="AA4245" s="0" t="s">
        <v>3828</v>
      </c>
      <c r="AB4245" s="197" t="n">
        <v>37043</v>
      </c>
      <c r="AC4245" s="197" t="n">
        <v>37072</v>
      </c>
      <c r="AD4245" s="0" t="n">
        <f aca="false">(AC4245-AB4245+1)*SUM(P4245:Q4245)</f>
        <v>3000</v>
      </c>
    </row>
    <row r="4246" customFormat="false" ht="12.75" hidden="false" customHeight="false" outlineLevel="0" collapsed="false">
      <c r="A4246" s="191" t="str">
        <f aca="false">B4246&amp;" "&amp;C4246&amp;" "&amp;D4246</f>
        <v>US Natural Gas Financial</v>
      </c>
      <c r="B4246" s="191" t="str">
        <f aca="false">IF((LEFT(N4246,2)="US"),"US","")</f>
        <v>US</v>
      </c>
      <c r="C4246" s="191" t="str">
        <f aca="false">M4246</f>
        <v>Natural Gas</v>
      </c>
      <c r="D4246" s="191" t="str">
        <f aca="false">IF(ISNUMBER(FIND("Phy",N4246))=TRUE(),"Physical","Financial")</f>
        <v>Financial</v>
      </c>
      <c r="E4246" s="191" t="n">
        <f aca="false">IF(VLOOKUP(S4246,'DD-Lookup'!$J$6:$L$50,3,FALSE())="Monthly",(YEAR(AC4246)-YEAR(AB4246))*12+MONTH(AC4246)-MONTH(AB4246)+1,(AC4246-AB4246+1))</f>
        <v>30</v>
      </c>
      <c r="F4246" s="220" t="n">
        <f aca="false">E4246*SUM(P4246:Q4246)</f>
        <v>450000</v>
      </c>
      <c r="G4246" s="196" t="n">
        <v>1249480</v>
      </c>
      <c r="H4246" s="197" t="n">
        <v>37026.5050925926</v>
      </c>
      <c r="I4246" s="0" t="s">
        <v>1340</v>
      </c>
      <c r="M4246" s="0" t="s">
        <v>927</v>
      </c>
      <c r="N4246" s="0" t="s">
        <v>1341</v>
      </c>
      <c r="O4246" s="0" t="s">
        <v>1342</v>
      </c>
      <c r="Q4246" s="198" t="n">
        <v>15000</v>
      </c>
      <c r="S4246" s="0" t="s">
        <v>1343</v>
      </c>
      <c r="T4246" s="0" t="s">
        <v>772</v>
      </c>
      <c r="U4246" s="200" t="n">
        <v>4.625</v>
      </c>
      <c r="V4246" s="0" t="s">
        <v>2028</v>
      </c>
      <c r="W4246" s="0" t="s">
        <v>1345</v>
      </c>
      <c r="X4246" s="0" t="s">
        <v>1346</v>
      </c>
      <c r="Y4246" s="0" t="s">
        <v>893</v>
      </c>
      <c r="Z4246" s="0" t="s">
        <v>573</v>
      </c>
      <c r="AA4246" s="0" t="s">
        <v>3829</v>
      </c>
      <c r="AB4246" s="197" t="n">
        <v>37043.875</v>
      </c>
      <c r="AC4246" s="197" t="n">
        <v>37072.875</v>
      </c>
      <c r="AD4246" s="0" t="n">
        <f aca="false">(AC4246-AB4246+1)*SUM(P4246:Q4246)</f>
        <v>450000</v>
      </c>
    </row>
    <row r="4247" customFormat="false" ht="12.75" hidden="false" customHeight="false" outlineLevel="0" collapsed="false">
      <c r="A4247" s="191" t="str">
        <f aca="false">B4247&amp;" "&amp;C4247&amp;" "&amp;D4247</f>
        <v> Natural Gas Physical</v>
      </c>
      <c r="B4247" s="191" t="str">
        <f aca="false">IF((LEFT(N4247,2)="US"),"US","")</f>
        <v/>
      </c>
      <c r="C4247" s="191" t="str">
        <f aca="false">M4247</f>
        <v>Natural Gas</v>
      </c>
      <c r="D4247" s="191" t="str">
        <f aca="false">IF(ISNUMBER(FIND("Phy",N4247))=TRUE(),"Physical","Financial")</f>
        <v>Physical</v>
      </c>
      <c r="E4247" s="191" t="n">
        <f aca="false">IF(VLOOKUP(S4247,'DD-Lookup'!$J$6:$L$50,3,FALSE())="Monthly",(YEAR(AC4247)-YEAR(AB4247))*12+MONTH(AC4247)-MONTH(AB4247)+1,(AC4247-AB4247+1))</f>
        <v>30</v>
      </c>
      <c r="F4247" s="220" t="n">
        <f aca="false">E4247*SUM(P4247:Q4247)</f>
        <v>150000</v>
      </c>
      <c r="G4247" s="196" t="n">
        <v>1249481</v>
      </c>
      <c r="H4247" s="197" t="n">
        <v>37026.5052314815</v>
      </c>
      <c r="I4247" s="0" t="s">
        <v>2002</v>
      </c>
      <c r="M4247" s="0" t="s">
        <v>927</v>
      </c>
      <c r="N4247" s="0" t="s">
        <v>1719</v>
      </c>
      <c r="O4247" s="0" t="s">
        <v>2554</v>
      </c>
      <c r="Q4247" s="198" t="n">
        <v>5000</v>
      </c>
      <c r="S4247" s="0" t="s">
        <v>327</v>
      </c>
      <c r="T4247" s="0" t="s">
        <v>1721</v>
      </c>
      <c r="U4247" s="200" t="n">
        <v>6.33</v>
      </c>
      <c r="V4247" s="0" t="s">
        <v>3830</v>
      </c>
      <c r="W4247" s="0" t="s">
        <v>2317</v>
      </c>
      <c r="X4247" s="0" t="s">
        <v>1724</v>
      </c>
      <c r="Y4247" s="0" t="s">
        <v>1376</v>
      </c>
      <c r="Z4247" s="0" t="s">
        <v>646</v>
      </c>
      <c r="AA4247" s="0" t="n">
        <v>790880</v>
      </c>
      <c r="AB4247" s="197" t="n">
        <v>37043.875</v>
      </c>
      <c r="AC4247" s="197" t="n">
        <v>37072.875</v>
      </c>
    </row>
    <row r="4248" customFormat="false" ht="12.75" hidden="false" customHeight="false" outlineLevel="0" collapsed="false">
      <c r="A4248" s="191" t="str">
        <f aca="false">B4248&amp;" "&amp;C4248&amp;" "&amp;D4248</f>
        <v>US Natural Gas Financial</v>
      </c>
      <c r="B4248" s="191" t="str">
        <f aca="false">IF((LEFT(N4248,2)="US"),"US","")</f>
        <v>US</v>
      </c>
      <c r="C4248" s="191" t="str">
        <f aca="false">M4248</f>
        <v>Natural Gas</v>
      </c>
      <c r="D4248" s="191" t="str">
        <f aca="false">IF(ISNUMBER(FIND("Phy",N4248))=TRUE(),"Physical","Financial")</f>
        <v>Financial</v>
      </c>
      <c r="E4248" s="191" t="n">
        <f aca="false">IF(VLOOKUP(S4248,'DD-Lookup'!$J$6:$L$50,3,FALSE())="Monthly",(YEAR(AC4248)-YEAR(AB4248))*12+MONTH(AC4248)-MONTH(AB4248)+1,(AC4248-AB4248+1))</f>
        <v>30</v>
      </c>
      <c r="F4248" s="220" t="n">
        <f aca="false">E4248*SUM(P4248:Q4248)</f>
        <v>300000</v>
      </c>
      <c r="G4248" s="196" t="n">
        <v>1249482</v>
      </c>
      <c r="H4248" s="197" t="n">
        <v>37026.5053009259</v>
      </c>
      <c r="I4248" s="0" t="s">
        <v>1340</v>
      </c>
      <c r="M4248" s="0" t="s">
        <v>927</v>
      </c>
      <c r="N4248" s="0" t="s">
        <v>1341</v>
      </c>
      <c r="O4248" s="0" t="s">
        <v>1342</v>
      </c>
      <c r="Q4248" s="198" t="n">
        <v>10000</v>
      </c>
      <c r="S4248" s="0" t="s">
        <v>1343</v>
      </c>
      <c r="T4248" s="0" t="s">
        <v>772</v>
      </c>
      <c r="U4248" s="200" t="n">
        <v>4.63</v>
      </c>
      <c r="V4248" s="0" t="s">
        <v>1344</v>
      </c>
      <c r="W4248" s="0" t="s">
        <v>1345</v>
      </c>
      <c r="X4248" s="0" t="s">
        <v>1346</v>
      </c>
      <c r="Y4248" s="0" t="s">
        <v>893</v>
      </c>
      <c r="Z4248" s="0" t="s">
        <v>573</v>
      </c>
      <c r="AA4248" s="0" t="s">
        <v>3831</v>
      </c>
      <c r="AB4248" s="197" t="n">
        <v>37043.875</v>
      </c>
      <c r="AC4248" s="197" t="n">
        <v>37072.875</v>
      </c>
      <c r="AD4248" s="0" t="n">
        <f aca="false">(AC4248-AB4248+1)*SUM(P4248:Q4248)</f>
        <v>300000</v>
      </c>
    </row>
    <row r="4249" customFormat="false" ht="12.75" hidden="false" customHeight="false" outlineLevel="0" collapsed="false">
      <c r="A4249" s="191" t="str">
        <f aca="false">B4249&amp;" "&amp;C4249&amp;" "&amp;D4249</f>
        <v>US Natural Gas Financial</v>
      </c>
      <c r="B4249" s="191" t="str">
        <f aca="false">IF((LEFT(N4249,2)="US"),"US","")</f>
        <v>US</v>
      </c>
      <c r="C4249" s="191" t="str">
        <f aca="false">M4249</f>
        <v>Natural Gas</v>
      </c>
      <c r="D4249" s="191" t="str">
        <f aca="false">IF(ISNUMBER(FIND("Phy",N4249))=TRUE(),"Physical","Financial")</f>
        <v>Financial</v>
      </c>
      <c r="E4249" s="191" t="n">
        <f aca="false">IF(VLOOKUP(S4249,'DD-Lookup'!$J$6:$L$50,3,FALSE())="Monthly",(YEAR(AC4249)-YEAR(AB4249))*12+MONTH(AC4249)-MONTH(AB4249)+1,(AC4249-AB4249+1))</f>
        <v>15</v>
      </c>
      <c r="F4249" s="220" t="n">
        <f aca="false">E4249*SUM(P4249:Q4249)</f>
        <v>225000</v>
      </c>
      <c r="G4249" s="196" t="n">
        <v>1249483</v>
      </c>
      <c r="H4249" s="197" t="n">
        <v>37026.5053240741</v>
      </c>
      <c r="I4249" s="0" t="s">
        <v>1289</v>
      </c>
      <c r="M4249" s="0" t="s">
        <v>927</v>
      </c>
      <c r="N4249" s="0" t="s">
        <v>1341</v>
      </c>
      <c r="O4249" s="0" t="s">
        <v>3569</v>
      </c>
      <c r="Q4249" s="198" t="n">
        <v>15000</v>
      </c>
      <c r="S4249" s="0" t="s">
        <v>1343</v>
      </c>
      <c r="T4249" s="0" t="s">
        <v>772</v>
      </c>
      <c r="U4249" s="200" t="n">
        <v>4.565</v>
      </c>
      <c r="V4249" s="0" t="s">
        <v>2138</v>
      </c>
      <c r="W4249" s="0" t="s">
        <v>1520</v>
      </c>
      <c r="X4249" s="0" t="s">
        <v>1521</v>
      </c>
      <c r="Y4249" s="0" t="s">
        <v>893</v>
      </c>
      <c r="Z4249" s="0" t="s">
        <v>573</v>
      </c>
      <c r="AA4249" s="0" t="s">
        <v>3832</v>
      </c>
      <c r="AB4249" s="197" t="n">
        <v>37028.875</v>
      </c>
      <c r="AC4249" s="197" t="n">
        <v>37042.875</v>
      </c>
      <c r="AD4249" s="0" t="n">
        <f aca="false">(AC4249-AB4249+1)*SUM(P4249:Q4249)</f>
        <v>225000</v>
      </c>
    </row>
    <row r="4250" customFormat="false" ht="12.75" hidden="false" customHeight="false" outlineLevel="0" collapsed="false">
      <c r="A4250" s="191" t="str">
        <f aca="false">B4250&amp;" "&amp;C4250&amp;" "&amp;D4250</f>
        <v>US Natural Gas Physical</v>
      </c>
      <c r="B4250" s="191" t="str">
        <f aca="false">IF((LEFT(N4250,2)="US"),"US","")</f>
        <v>US</v>
      </c>
      <c r="C4250" s="191" t="str">
        <f aca="false">M4250</f>
        <v>Natural Gas</v>
      </c>
      <c r="D4250" s="191" t="str">
        <f aca="false">IF(ISNUMBER(FIND("Phy",N4250))=TRUE(),"Physical","Financial")</f>
        <v>Physical</v>
      </c>
      <c r="E4250" s="191" t="n">
        <f aca="false">IF(VLOOKUP(S4250,'DD-Lookup'!$J$6:$L$50,3,FALSE())="Monthly",(YEAR(AC4250)-YEAR(AB4250))*12+MONTH(AC4250)-MONTH(AB4250)+1,(AC4250-AB4250+1))</f>
        <v>1</v>
      </c>
      <c r="F4250" s="220" t="n">
        <f aca="false">E4250*SUM(P4250:Q4250)</f>
        <v>10000</v>
      </c>
      <c r="G4250" s="196" t="n">
        <v>1249484</v>
      </c>
      <c r="H4250" s="197" t="n">
        <v>37026.5053935185</v>
      </c>
      <c r="I4250" s="0" t="s">
        <v>1661</v>
      </c>
      <c r="M4250" s="0" t="s">
        <v>927</v>
      </c>
      <c r="N4250" s="0" t="s">
        <v>1371</v>
      </c>
      <c r="O4250" s="0" t="s">
        <v>3833</v>
      </c>
      <c r="Q4250" s="198" t="n">
        <v>10000</v>
      </c>
      <c r="S4250" s="0" t="s">
        <v>1343</v>
      </c>
      <c r="T4250" s="0" t="s">
        <v>772</v>
      </c>
      <c r="U4250" s="200" t="n">
        <v>4.56</v>
      </c>
      <c r="V4250" s="0" t="s">
        <v>1662</v>
      </c>
      <c r="W4250" s="0" t="s">
        <v>1555</v>
      </c>
      <c r="X4250" s="0" t="s">
        <v>1556</v>
      </c>
      <c r="Y4250" s="0" t="s">
        <v>1376</v>
      </c>
      <c r="Z4250" s="0" t="s">
        <v>573</v>
      </c>
      <c r="AA4250" s="0" t="n">
        <v>790881</v>
      </c>
      <c r="AB4250" s="197" t="n">
        <v>37028.875</v>
      </c>
      <c r="AC4250" s="197" t="n">
        <v>37028.875</v>
      </c>
    </row>
    <row r="4251" customFormat="false" ht="12.75" hidden="false" customHeight="false" outlineLevel="0" collapsed="false">
      <c r="A4251" s="191" t="str">
        <f aca="false">B4251&amp;" "&amp;C4251&amp;" "&amp;D4251</f>
        <v>US Power Physical</v>
      </c>
      <c r="B4251" s="191" t="str">
        <f aca="false">IF((LEFT(N4251,2)="US"),"US","")</f>
        <v>US</v>
      </c>
      <c r="C4251" s="191" t="str">
        <f aca="false">M4251</f>
        <v>Power</v>
      </c>
      <c r="D4251" s="191" t="str">
        <f aca="false">IF(ISNUMBER(FIND("Phy",N4251))=TRUE(),"Physical","Financial")</f>
        <v>Physical</v>
      </c>
      <c r="E4251" s="191" t="n">
        <f aca="false">IF(VLOOKUP(S4251,'DD-Lookup'!$J$6:$L$50,3,FALSE())="Monthly",(YEAR(AC4251)-YEAR(AB4251))*12+MONTH(AC4251)-MONTH(AB4251)+1,(AC4251-AB4251+1))</f>
        <v>30</v>
      </c>
      <c r="F4251" s="220" t="n">
        <f aca="false">E4251*SUM(P4251:Q4251)</f>
        <v>1500</v>
      </c>
      <c r="G4251" s="196" t="n">
        <v>1249486</v>
      </c>
      <c r="H4251" s="197" t="n">
        <v>37026.5054976852</v>
      </c>
      <c r="I4251" s="0" t="s">
        <v>1328</v>
      </c>
      <c r="M4251" s="0" t="s">
        <v>72</v>
      </c>
      <c r="N4251" s="0" t="s">
        <v>1190</v>
      </c>
      <c r="O4251" s="0" t="s">
        <v>1255</v>
      </c>
      <c r="Q4251" s="198" t="n">
        <v>50</v>
      </c>
      <c r="S4251" s="0" t="s">
        <v>781</v>
      </c>
      <c r="T4251" s="0" t="s">
        <v>772</v>
      </c>
      <c r="U4251" s="200" t="n">
        <v>40.15</v>
      </c>
      <c r="V4251" s="0" t="s">
        <v>3611</v>
      </c>
      <c r="W4251" s="0" t="s">
        <v>1237</v>
      </c>
      <c r="X4251" s="0" t="s">
        <v>1203</v>
      </c>
      <c r="Y4251" s="0" t="s">
        <v>1167</v>
      </c>
      <c r="Z4251" s="0" t="s">
        <v>628</v>
      </c>
      <c r="AA4251" s="0" t="n">
        <v>611592.1</v>
      </c>
      <c r="AB4251" s="197" t="n">
        <v>37135.7159722222</v>
      </c>
      <c r="AC4251" s="197" t="n">
        <v>37164.7159722222</v>
      </c>
    </row>
    <row r="4252" customFormat="false" ht="12.75" hidden="false" customHeight="false" outlineLevel="0" collapsed="false">
      <c r="A4252" s="191" t="str">
        <f aca="false">B4252&amp;" "&amp;C4252&amp;" "&amp;D4252</f>
        <v>US Natural Gas Financial</v>
      </c>
      <c r="B4252" s="191" t="str">
        <f aca="false">IF((LEFT(N4252,2)="US"),"US","")</f>
        <v>US</v>
      </c>
      <c r="C4252" s="191" t="str">
        <f aca="false">M4252</f>
        <v>Natural Gas</v>
      </c>
      <c r="D4252" s="191" t="str">
        <f aca="false">IF(ISNUMBER(FIND("Phy",N4252))=TRUE(),"Physical","Financial")</f>
        <v>Financial</v>
      </c>
      <c r="E4252" s="191" t="n">
        <f aca="false">IF(VLOOKUP(S4252,'DD-Lookup'!$J$6:$L$50,3,FALSE())="Monthly",(YEAR(AC4252)-YEAR(AB4252))*12+MONTH(AC4252)-MONTH(AB4252)+1,(AC4252-AB4252+1))</f>
        <v>30</v>
      </c>
      <c r="F4252" s="220" t="n">
        <f aca="false">E4252*SUM(P4252:Q4252)</f>
        <v>3000</v>
      </c>
      <c r="G4252" s="196" t="n">
        <v>1249488</v>
      </c>
      <c r="H4252" s="197" t="n">
        <v>37026.5055671296</v>
      </c>
      <c r="I4252" s="0" t="s">
        <v>625</v>
      </c>
      <c r="M4252" s="0" t="s">
        <v>927</v>
      </c>
      <c r="N4252" s="0" t="s">
        <v>2058</v>
      </c>
      <c r="O4252" s="0" t="s">
        <v>2385</v>
      </c>
      <c r="P4252" s="198" t="n">
        <v>100</v>
      </c>
      <c r="S4252" s="0" t="s">
        <v>2060</v>
      </c>
      <c r="T4252" s="0" t="s">
        <v>772</v>
      </c>
      <c r="U4252" s="200" t="n">
        <v>0.125</v>
      </c>
      <c r="V4252" s="0" t="s">
        <v>3792</v>
      </c>
      <c r="W4252" s="0" t="s">
        <v>2061</v>
      </c>
      <c r="X4252" s="0" t="s">
        <v>2062</v>
      </c>
      <c r="Y4252" s="0" t="s">
        <v>893</v>
      </c>
      <c r="Z4252" s="0" t="s">
        <v>573</v>
      </c>
      <c r="AA4252" s="0" t="s">
        <v>3834</v>
      </c>
      <c r="AB4252" s="197" t="n">
        <v>37043</v>
      </c>
      <c r="AC4252" s="197" t="n">
        <v>37072</v>
      </c>
      <c r="AD4252" s="0" t="n">
        <f aca="false">(AC4252-AB4252+1)*SUM(P4252:Q4252)</f>
        <v>3000</v>
      </c>
    </row>
    <row r="4253" customFormat="false" ht="12.75" hidden="false" customHeight="false" outlineLevel="0" collapsed="false">
      <c r="A4253" s="191" t="str">
        <f aca="false">B4253&amp;" "&amp;C4253&amp;" "&amp;D4253</f>
        <v>US Natural Gas Financial</v>
      </c>
      <c r="B4253" s="191" t="str">
        <f aca="false">IF((LEFT(N4253,2)="US"),"US","")</f>
        <v>US</v>
      </c>
      <c r="C4253" s="191" t="str">
        <f aca="false">M4253</f>
        <v>Natural Gas</v>
      </c>
      <c r="D4253" s="191" t="str">
        <f aca="false">IF(ISNUMBER(FIND("Phy",N4253))=TRUE(),"Physical","Financial")</f>
        <v>Financial</v>
      </c>
      <c r="E4253" s="191" t="n">
        <f aca="false">IF(VLOOKUP(S4253,'DD-Lookup'!$J$6:$L$50,3,FALSE())="Monthly",(YEAR(AC4253)-YEAR(AB4253))*12+MONTH(AC4253)-MONTH(AB4253)+1,(AC4253-AB4253+1))</f>
        <v>31</v>
      </c>
      <c r="F4253" s="220" t="n">
        <f aca="false">E4253*SUM(P4253:Q4253)</f>
        <v>3100</v>
      </c>
      <c r="G4253" s="196" t="n">
        <v>1249491</v>
      </c>
      <c r="H4253" s="197" t="n">
        <v>37026.5058449074</v>
      </c>
      <c r="I4253" s="0" t="s">
        <v>1420</v>
      </c>
      <c r="M4253" s="0" t="s">
        <v>927</v>
      </c>
      <c r="N4253" s="0" t="s">
        <v>2331</v>
      </c>
      <c r="O4253" s="0" t="s">
        <v>2456</v>
      </c>
      <c r="Q4253" s="198" t="n">
        <v>100</v>
      </c>
      <c r="S4253" s="0" t="s">
        <v>2060</v>
      </c>
      <c r="T4253" s="0" t="s">
        <v>772</v>
      </c>
      <c r="U4253" s="200" t="n">
        <v>0.095</v>
      </c>
      <c r="V4253" s="0" t="s">
        <v>2659</v>
      </c>
      <c r="W4253" s="0" t="s">
        <v>2061</v>
      </c>
      <c r="X4253" s="0" t="s">
        <v>2062</v>
      </c>
      <c r="Y4253" s="0" t="s">
        <v>893</v>
      </c>
      <c r="Z4253" s="0" t="s">
        <v>573</v>
      </c>
      <c r="AA4253" s="0" t="s">
        <v>3835</v>
      </c>
      <c r="AB4253" s="197" t="n">
        <v>37073</v>
      </c>
      <c r="AC4253" s="197" t="n">
        <v>37103</v>
      </c>
      <c r="AD4253" s="0" t="n">
        <f aca="false">(AC4253-AB4253+1)*SUM(P4253:Q4253)</f>
        <v>3100</v>
      </c>
    </row>
    <row r="4254" customFormat="false" ht="12.75" hidden="false" customHeight="false" outlineLevel="0" collapsed="false">
      <c r="A4254" s="191" t="str">
        <f aca="false">B4254&amp;" "&amp;C4254&amp;" "&amp;D4254</f>
        <v>US Crude Financial</v>
      </c>
      <c r="B4254" s="191" t="str">
        <f aca="false">IF((LEFT(N4254,2)="US"),"US","")</f>
        <v>US</v>
      </c>
      <c r="C4254" s="191" t="str">
        <f aca="false">M4254</f>
        <v>Crude</v>
      </c>
      <c r="D4254" s="191" t="str">
        <f aca="false">IF(ISNUMBER(FIND("Phy",N4254))=TRUE(),"Physical","Financial")</f>
        <v>Financial</v>
      </c>
      <c r="E4254" s="191" t="n">
        <f aca="false">IF(VLOOKUP(S4254,'DD-Lookup'!$J$6:$L$50,3,FALSE())="Monthly",(YEAR(AC4254)-YEAR(AB4254))*12+MONTH(AC4254)-MONTH(AB4254)+1,(AC4254-AB4254+1))</f>
        <v>1</v>
      </c>
      <c r="F4254" s="220" t="n">
        <f aca="false">E4254*SUM(P4254:Q4254)</f>
        <v>50000</v>
      </c>
      <c r="G4254" s="196" t="n">
        <v>1249494</v>
      </c>
      <c r="H4254" s="197" t="n">
        <v>37026.5059953704</v>
      </c>
      <c r="I4254" s="0" t="s">
        <v>1137</v>
      </c>
      <c r="M4254" s="0" t="s">
        <v>60</v>
      </c>
      <c r="N4254" s="0" t="s">
        <v>1138</v>
      </c>
      <c r="O4254" s="0" t="s">
        <v>1139</v>
      </c>
      <c r="Q4254" s="198" t="n">
        <v>50000</v>
      </c>
      <c r="S4254" s="0" t="s">
        <v>1140</v>
      </c>
      <c r="T4254" s="0" t="s">
        <v>772</v>
      </c>
      <c r="U4254" s="200" t="n">
        <v>28.84</v>
      </c>
      <c r="V4254" s="0" t="s">
        <v>1671</v>
      </c>
      <c r="W4254" s="0" t="s">
        <v>1142</v>
      </c>
      <c r="X4254" s="0" t="s">
        <v>1143</v>
      </c>
      <c r="Y4254" s="0" t="s">
        <v>893</v>
      </c>
      <c r="Z4254" s="0" t="s">
        <v>573</v>
      </c>
      <c r="AA4254" s="0" t="s">
        <v>3836</v>
      </c>
      <c r="AB4254" s="197" t="n">
        <v>37043</v>
      </c>
      <c r="AC4254" s="197" t="n">
        <v>37072</v>
      </c>
    </row>
    <row r="4255" customFormat="false" ht="12.75" hidden="false" customHeight="false" outlineLevel="0" collapsed="false">
      <c r="A4255" s="191" t="str">
        <f aca="false">B4255&amp;" "&amp;C4255&amp;" "&amp;D4255</f>
        <v>US Natural Gas Financial</v>
      </c>
      <c r="B4255" s="191" t="str">
        <f aca="false">IF((LEFT(N4255,2)="US"),"US","")</f>
        <v>US</v>
      </c>
      <c r="C4255" s="191" t="str">
        <f aca="false">M4255</f>
        <v>Natural Gas</v>
      </c>
      <c r="D4255" s="191" t="str">
        <f aca="false">IF(ISNUMBER(FIND("Phy",N4255))=TRUE(),"Physical","Financial")</f>
        <v>Financial</v>
      </c>
      <c r="E4255" s="191" t="n">
        <f aca="false">IF(VLOOKUP(S4255,'DD-Lookup'!$J$6:$L$50,3,FALSE())="Monthly",(YEAR(AC4255)-YEAR(AB4255))*12+MONTH(AC4255)-MONTH(AB4255)+1,(AC4255-AB4255+1))</f>
        <v>15</v>
      </c>
      <c r="F4255" s="220" t="n">
        <f aca="false">E4255*SUM(P4255:Q4255)</f>
        <v>75000</v>
      </c>
      <c r="G4255" s="196" t="n">
        <v>1249496</v>
      </c>
      <c r="H4255" s="197" t="n">
        <v>37026.5063078704</v>
      </c>
      <c r="I4255" s="0" t="s">
        <v>1257</v>
      </c>
      <c r="M4255" s="0" t="s">
        <v>927</v>
      </c>
      <c r="N4255" s="0" t="s">
        <v>1341</v>
      </c>
      <c r="O4255" s="0" t="s">
        <v>3569</v>
      </c>
      <c r="P4255" s="198" t="n">
        <v>5000</v>
      </c>
      <c r="S4255" s="0" t="s">
        <v>1343</v>
      </c>
      <c r="T4255" s="0" t="s">
        <v>772</v>
      </c>
      <c r="U4255" s="200" t="n">
        <v>4.555</v>
      </c>
      <c r="V4255" s="0" t="s">
        <v>1627</v>
      </c>
      <c r="W4255" s="0" t="s">
        <v>1520</v>
      </c>
      <c r="X4255" s="0" t="s">
        <v>1521</v>
      </c>
      <c r="Y4255" s="0" t="s">
        <v>893</v>
      </c>
      <c r="Z4255" s="0" t="s">
        <v>573</v>
      </c>
      <c r="AA4255" s="0" t="s">
        <v>3837</v>
      </c>
      <c r="AB4255" s="197" t="n">
        <v>37028.875</v>
      </c>
      <c r="AC4255" s="197" t="n">
        <v>37042.875</v>
      </c>
      <c r="AD4255" s="0" t="n">
        <f aca="false">(AC4255-AB4255+1)*SUM(P4255:Q4255)</f>
        <v>75000</v>
      </c>
    </row>
    <row r="4256" customFormat="false" ht="12.75" hidden="false" customHeight="false" outlineLevel="0" collapsed="false">
      <c r="A4256" s="191" t="str">
        <f aca="false">B4256&amp;" "&amp;C4256&amp;" "&amp;D4256</f>
        <v>US Oil Products Financial</v>
      </c>
      <c r="B4256" s="191" t="str">
        <f aca="false">IF((LEFT(N4256,2)="US"),"US","")</f>
        <v>US</v>
      </c>
      <c r="C4256" s="191" t="str">
        <f aca="false">M4256</f>
        <v>Oil Products</v>
      </c>
      <c r="D4256" s="191" t="str">
        <f aca="false">IF(ISNUMBER(FIND("Phy",N4256))=TRUE(),"Physical","Financial")</f>
        <v>Financial</v>
      </c>
      <c r="E4256" s="191" t="n">
        <f aca="false">IF(VLOOKUP(S4256,'DD-Lookup'!$J$6:$L$50,3,FALSE())="Monthly",(YEAR(AC4256)-YEAR(AB4256))*12+MONTH(AC4256)-MONTH(AB4256)+1,(AC4256-AB4256+1))</f>
        <v>1</v>
      </c>
      <c r="F4256" s="220" t="n">
        <f aca="false">E4256*SUM(P4256:Q4256)</f>
        <v>15000</v>
      </c>
      <c r="G4256" s="196" t="n">
        <v>1249498</v>
      </c>
      <c r="H4256" s="197" t="n">
        <v>37026.5063310185</v>
      </c>
      <c r="I4256" s="0" t="s">
        <v>1137</v>
      </c>
      <c r="M4256" s="0" t="s">
        <v>886</v>
      </c>
      <c r="N4256" s="0" t="s">
        <v>2690</v>
      </c>
      <c r="O4256" s="0" t="s">
        <v>2691</v>
      </c>
      <c r="P4256" s="198" t="n">
        <v>15000</v>
      </c>
      <c r="S4256" s="0" t="s">
        <v>2603</v>
      </c>
      <c r="T4256" s="0" t="s">
        <v>772</v>
      </c>
      <c r="U4256" s="200" t="n">
        <v>100.4</v>
      </c>
      <c r="V4256" s="0" t="s">
        <v>2367</v>
      </c>
      <c r="W4256" s="0" t="s">
        <v>2692</v>
      </c>
      <c r="X4256" s="0" t="s">
        <v>2693</v>
      </c>
      <c r="Y4256" s="0" t="s">
        <v>893</v>
      </c>
      <c r="Z4256" s="0" t="s">
        <v>573</v>
      </c>
      <c r="AA4256" s="0" t="s">
        <v>3838</v>
      </c>
      <c r="AB4256" s="197" t="n">
        <v>37043.875</v>
      </c>
      <c r="AC4256" s="197" t="n">
        <v>37072.875</v>
      </c>
      <c r="AE4256" s="121" t="n">
        <f aca="false">IF(S4256="Gallon",F4256/42,F4256)</f>
        <v>357.142857142857</v>
      </c>
    </row>
    <row r="4257" customFormat="false" ht="12.75" hidden="false" customHeight="false" outlineLevel="0" collapsed="false">
      <c r="A4257" s="191" t="str">
        <f aca="false">B4257&amp;" "&amp;C4257&amp;" "&amp;D4257</f>
        <v>US Natural Gas Financial</v>
      </c>
      <c r="B4257" s="191" t="str">
        <f aca="false">IF((LEFT(N4257,2)="US"),"US","")</f>
        <v>US</v>
      </c>
      <c r="C4257" s="191" t="str">
        <f aca="false">M4257</f>
        <v>Natural Gas</v>
      </c>
      <c r="D4257" s="191" t="str">
        <f aca="false">IF(ISNUMBER(FIND("Phy",N4257))=TRUE(),"Physical","Financial")</f>
        <v>Financial</v>
      </c>
      <c r="E4257" s="191" t="n">
        <f aca="false">IF(VLOOKUP(S4257,'DD-Lookup'!$J$6:$L$50,3,FALSE())="Monthly",(YEAR(AC4257)-YEAR(AB4257))*12+MONTH(AC4257)-MONTH(AB4257)+1,(AC4257-AB4257+1))</f>
        <v>30</v>
      </c>
      <c r="F4257" s="220" t="n">
        <f aca="false">E4257*SUM(P4257:Q4257)</f>
        <v>300000</v>
      </c>
      <c r="G4257" s="196" t="n">
        <v>1249499</v>
      </c>
      <c r="H4257" s="197" t="n">
        <v>37026.5064467593</v>
      </c>
      <c r="I4257" s="0" t="s">
        <v>1420</v>
      </c>
      <c r="M4257" s="0" t="s">
        <v>927</v>
      </c>
      <c r="N4257" s="0" t="s">
        <v>1341</v>
      </c>
      <c r="O4257" s="0" t="s">
        <v>1342</v>
      </c>
      <c r="P4257" s="198" t="n">
        <v>10000</v>
      </c>
      <c r="S4257" s="0" t="s">
        <v>1343</v>
      </c>
      <c r="T4257" s="0" t="s">
        <v>772</v>
      </c>
      <c r="U4257" s="200" t="n">
        <v>4.62</v>
      </c>
      <c r="V4257" s="0" t="s">
        <v>1426</v>
      </c>
      <c r="W4257" s="0" t="s">
        <v>1345</v>
      </c>
      <c r="X4257" s="0" t="s">
        <v>1346</v>
      </c>
      <c r="Y4257" s="0" t="s">
        <v>893</v>
      </c>
      <c r="Z4257" s="0" t="s">
        <v>573</v>
      </c>
      <c r="AA4257" s="0" t="s">
        <v>3839</v>
      </c>
      <c r="AB4257" s="197" t="n">
        <v>37043.875</v>
      </c>
      <c r="AC4257" s="197" t="n">
        <v>37072.875</v>
      </c>
      <c r="AD4257" s="0" t="n">
        <f aca="false">(AC4257-AB4257+1)*SUM(P4257:Q4257)</f>
        <v>300000</v>
      </c>
    </row>
    <row r="4258" customFormat="false" ht="12.75" hidden="false" customHeight="false" outlineLevel="0" collapsed="false">
      <c r="A4258" s="191" t="str">
        <f aca="false">B4258&amp;" "&amp;C4258&amp;" "&amp;D4258</f>
        <v>US Power Physical</v>
      </c>
      <c r="B4258" s="191" t="str">
        <f aca="false">IF((LEFT(N4258,2)="US"),"US","")</f>
        <v>US</v>
      </c>
      <c r="C4258" s="191" t="str">
        <f aca="false">M4258</f>
        <v>Power</v>
      </c>
      <c r="D4258" s="191" t="str">
        <f aca="false">IF(ISNUMBER(FIND("Phy",N4258))=TRUE(),"Physical","Financial")</f>
        <v>Physical</v>
      </c>
      <c r="E4258" s="191" t="n">
        <f aca="false">IF(VLOOKUP(S4258,'DD-Lookup'!$J$6:$L$50,3,FALSE())="Monthly",(YEAR(AC4258)-YEAR(AB4258))*12+MONTH(AC4258)-MONTH(AB4258)+1,(AC4258-AB4258+1))</f>
        <v>30</v>
      </c>
      <c r="F4258" s="220" t="n">
        <f aca="false">E4258*SUM(P4258:Q4258)</f>
        <v>1500</v>
      </c>
      <c r="G4258" s="196" t="n">
        <v>1249500</v>
      </c>
      <c r="H4258" s="197" t="n">
        <v>37026.5065509259</v>
      </c>
      <c r="I4258" s="0" t="s">
        <v>1251</v>
      </c>
      <c r="M4258" s="0" t="s">
        <v>72</v>
      </c>
      <c r="N4258" s="0" t="s">
        <v>1190</v>
      </c>
      <c r="O4258" s="0" t="s">
        <v>2831</v>
      </c>
      <c r="Q4258" s="198" t="n">
        <v>50</v>
      </c>
      <c r="S4258" s="0" t="s">
        <v>781</v>
      </c>
      <c r="T4258" s="0" t="s">
        <v>772</v>
      </c>
      <c r="U4258" s="200" t="n">
        <v>41.9</v>
      </c>
      <c r="V4258" s="0" t="s">
        <v>3840</v>
      </c>
      <c r="W4258" s="0" t="s">
        <v>1337</v>
      </c>
      <c r="X4258" s="0" t="s">
        <v>2832</v>
      </c>
      <c r="Y4258" s="0" t="s">
        <v>1167</v>
      </c>
      <c r="Z4258" s="0" t="s">
        <v>628</v>
      </c>
      <c r="AA4258" s="0" t="n">
        <v>611597.1</v>
      </c>
      <c r="AB4258" s="197" t="n">
        <v>37135.6006944444</v>
      </c>
      <c r="AC4258" s="197" t="n">
        <v>37164.6006944444</v>
      </c>
    </row>
    <row r="4259" customFormat="false" ht="12.75" hidden="false" customHeight="false" outlineLevel="0" collapsed="false">
      <c r="A4259" s="191" t="str">
        <f aca="false">B4259&amp;" "&amp;C4259&amp;" "&amp;D4259</f>
        <v>US Natural Gas Financial</v>
      </c>
      <c r="B4259" s="191" t="str">
        <f aca="false">IF((LEFT(N4259,2)="US"),"US","")</f>
        <v>US</v>
      </c>
      <c r="C4259" s="191" t="str">
        <f aca="false">M4259</f>
        <v>Natural Gas</v>
      </c>
      <c r="D4259" s="191" t="str">
        <f aca="false">IF(ISNUMBER(FIND("Phy",N4259))=TRUE(),"Physical","Financial")</f>
        <v>Financial</v>
      </c>
      <c r="E4259" s="191" t="n">
        <f aca="false">IF(VLOOKUP(S4259,'DD-Lookup'!$J$6:$L$50,3,FALSE())="Monthly",(YEAR(AC4259)-YEAR(AB4259))*12+MONTH(AC4259)-MONTH(AB4259)+1,(AC4259-AB4259+1))</f>
        <v>30</v>
      </c>
      <c r="F4259" s="220" t="n">
        <f aca="false">E4259*SUM(P4259:Q4259)</f>
        <v>450000</v>
      </c>
      <c r="G4259" s="196" t="n">
        <v>1249501</v>
      </c>
      <c r="H4259" s="197" t="n">
        <v>37026.5067592593</v>
      </c>
      <c r="I4259" s="0" t="s">
        <v>1046</v>
      </c>
      <c r="M4259" s="0" t="s">
        <v>927</v>
      </c>
      <c r="N4259" s="0" t="s">
        <v>1341</v>
      </c>
      <c r="O4259" s="0" t="s">
        <v>1342</v>
      </c>
      <c r="Q4259" s="198" t="n">
        <v>15000</v>
      </c>
      <c r="S4259" s="0" t="s">
        <v>1343</v>
      </c>
      <c r="T4259" s="0" t="s">
        <v>772</v>
      </c>
      <c r="U4259" s="200" t="n">
        <v>4.63</v>
      </c>
      <c r="V4259" s="0" t="s">
        <v>3841</v>
      </c>
      <c r="W4259" s="0" t="s">
        <v>1345</v>
      </c>
      <c r="X4259" s="0" t="s">
        <v>1346</v>
      </c>
      <c r="Y4259" s="0" t="s">
        <v>893</v>
      </c>
      <c r="Z4259" s="0" t="s">
        <v>573</v>
      </c>
      <c r="AA4259" s="0" t="s">
        <v>3842</v>
      </c>
      <c r="AB4259" s="197" t="n">
        <v>37043.875</v>
      </c>
      <c r="AC4259" s="197" t="n">
        <v>37072.875</v>
      </c>
      <c r="AD4259" s="0" t="n">
        <f aca="false">(AC4259-AB4259+1)*SUM(P4259:Q4259)</f>
        <v>450000</v>
      </c>
    </row>
    <row r="4260" customFormat="false" ht="12.75" hidden="false" customHeight="false" outlineLevel="0" collapsed="false">
      <c r="A4260" s="191" t="str">
        <f aca="false">B4260&amp;" "&amp;C4260&amp;" "&amp;D4260</f>
        <v>US Natural Gas Financial</v>
      </c>
      <c r="B4260" s="191" t="str">
        <f aca="false">IF((LEFT(N4260,2)="US"),"US","")</f>
        <v>US</v>
      </c>
      <c r="C4260" s="191" t="str">
        <f aca="false">M4260</f>
        <v>Natural Gas</v>
      </c>
      <c r="D4260" s="191" t="str">
        <f aca="false">IF(ISNUMBER(FIND("Phy",N4260))=TRUE(),"Physical","Financial")</f>
        <v>Financial</v>
      </c>
      <c r="E4260" s="191" t="n">
        <f aca="false">IF(VLOOKUP(S4260,'DD-Lookup'!$J$6:$L$50,3,FALSE())="Monthly",(YEAR(AC4260)-YEAR(AB4260))*12+MONTH(AC4260)-MONTH(AB4260)+1,(AC4260-AB4260+1))</f>
        <v>151</v>
      </c>
      <c r="F4260" s="220" t="n">
        <f aca="false">E4260*SUM(P4260:Q4260)</f>
        <v>755000</v>
      </c>
      <c r="G4260" s="196" t="n">
        <v>1249502</v>
      </c>
      <c r="H4260" s="197" t="n">
        <v>37026.5068402778</v>
      </c>
      <c r="I4260" s="0" t="s">
        <v>1257</v>
      </c>
      <c r="M4260" s="0" t="s">
        <v>927</v>
      </c>
      <c r="N4260" s="0" t="s">
        <v>1341</v>
      </c>
      <c r="O4260" s="0" t="s">
        <v>1442</v>
      </c>
      <c r="Q4260" s="198" t="n">
        <v>5000</v>
      </c>
      <c r="S4260" s="0" t="s">
        <v>1343</v>
      </c>
      <c r="T4260" s="0" t="s">
        <v>772</v>
      </c>
      <c r="U4260" s="200" t="n">
        <v>5.025</v>
      </c>
      <c r="V4260" s="0" t="s">
        <v>1454</v>
      </c>
      <c r="W4260" s="0" t="s">
        <v>1345</v>
      </c>
      <c r="X4260" s="0" t="s">
        <v>1346</v>
      </c>
      <c r="Y4260" s="0" t="s">
        <v>893</v>
      </c>
      <c r="Z4260" s="0" t="s">
        <v>573</v>
      </c>
      <c r="AA4260" s="0" t="s">
        <v>3843</v>
      </c>
      <c r="AB4260" s="197" t="n">
        <v>37196</v>
      </c>
      <c r="AC4260" s="197" t="n">
        <v>37346</v>
      </c>
      <c r="AD4260" s="0" t="n">
        <f aca="false">(AC4260-AB4260+1)*SUM(P4260:Q4260)</f>
        <v>755000</v>
      </c>
    </row>
    <row r="4261" customFormat="false" ht="12.75" hidden="false" customHeight="false" outlineLevel="0" collapsed="false">
      <c r="A4261" s="191" t="str">
        <f aca="false">B4261&amp;" "&amp;C4261&amp;" "&amp;D4261</f>
        <v>US Natural Gas Financial</v>
      </c>
      <c r="B4261" s="191" t="str">
        <f aca="false">IF((LEFT(N4261,2)="US"),"US","")</f>
        <v>US</v>
      </c>
      <c r="C4261" s="191" t="str">
        <f aca="false">M4261</f>
        <v>Natural Gas</v>
      </c>
      <c r="D4261" s="191" t="str">
        <f aca="false">IF(ISNUMBER(FIND("Phy",N4261))=TRUE(),"Physical","Financial")</f>
        <v>Financial</v>
      </c>
      <c r="E4261" s="191" t="n">
        <f aca="false">IF(VLOOKUP(S4261,'DD-Lookup'!$J$6:$L$50,3,FALSE())="Monthly",(YEAR(AC4261)-YEAR(AB4261))*12+MONTH(AC4261)-MONTH(AB4261)+1,(AC4261-AB4261+1))</f>
        <v>15</v>
      </c>
      <c r="F4261" s="220" t="n">
        <f aca="false">E4261*SUM(P4261:Q4261)</f>
        <v>75000</v>
      </c>
      <c r="G4261" s="196" t="n">
        <v>1249504</v>
      </c>
      <c r="H4261" s="197" t="n">
        <v>37026.5068402778</v>
      </c>
      <c r="I4261" s="0" t="s">
        <v>1187</v>
      </c>
      <c r="M4261" s="0" t="s">
        <v>927</v>
      </c>
      <c r="N4261" s="0" t="s">
        <v>1341</v>
      </c>
      <c r="O4261" s="0" t="s">
        <v>3569</v>
      </c>
      <c r="P4261" s="198" t="n">
        <v>5000</v>
      </c>
      <c r="S4261" s="0" t="s">
        <v>1343</v>
      </c>
      <c r="T4261" s="0" t="s">
        <v>772</v>
      </c>
      <c r="U4261" s="200" t="n">
        <v>4.555</v>
      </c>
      <c r="V4261" s="0" t="s">
        <v>3151</v>
      </c>
      <c r="W4261" s="0" t="s">
        <v>1520</v>
      </c>
      <c r="X4261" s="0" t="s">
        <v>1521</v>
      </c>
      <c r="Y4261" s="0" t="s">
        <v>893</v>
      </c>
      <c r="Z4261" s="0" t="s">
        <v>573</v>
      </c>
      <c r="AA4261" s="0" t="s">
        <v>3844</v>
      </c>
      <c r="AB4261" s="197" t="n">
        <v>37028.875</v>
      </c>
      <c r="AC4261" s="197" t="n">
        <v>37042.875</v>
      </c>
      <c r="AD4261" s="0" t="n">
        <f aca="false">(AC4261-AB4261+1)*SUM(P4261:Q4261)</f>
        <v>75000</v>
      </c>
    </row>
    <row r="4262" customFormat="false" ht="12.75" hidden="false" customHeight="false" outlineLevel="0" collapsed="false">
      <c r="A4262" s="191" t="str">
        <f aca="false">B4262&amp;" "&amp;C4262&amp;" "&amp;D4262</f>
        <v>US Power Physical</v>
      </c>
      <c r="B4262" s="191" t="str">
        <f aca="false">IF((LEFT(N4262,2)="US"),"US","")</f>
        <v>US</v>
      </c>
      <c r="C4262" s="191" t="str">
        <f aca="false">M4262</f>
        <v>Power</v>
      </c>
      <c r="D4262" s="191" t="str">
        <f aca="false">IF(ISNUMBER(FIND("Phy",N4262))=TRUE(),"Physical","Financial")</f>
        <v>Physical</v>
      </c>
      <c r="E4262" s="191" t="n">
        <f aca="false">IF(VLOOKUP(S4262,'DD-Lookup'!$J$6:$L$50,3,FALSE())="Monthly",(YEAR(AC4262)-YEAR(AB4262))*12+MONTH(AC4262)-MONTH(AB4262)+1,(AC4262-AB4262+1))</f>
        <v>59</v>
      </c>
      <c r="F4262" s="220" t="n">
        <f aca="false">E4262*SUM(P4262:Q4262)</f>
        <v>2950</v>
      </c>
      <c r="G4262" s="196" t="n">
        <v>1249503</v>
      </c>
      <c r="H4262" s="197" t="n">
        <v>37026.5068402778</v>
      </c>
      <c r="I4262" s="0" t="s">
        <v>1340</v>
      </c>
      <c r="M4262" s="0" t="s">
        <v>72</v>
      </c>
      <c r="N4262" s="0" t="s">
        <v>1190</v>
      </c>
      <c r="O4262" s="0" t="s">
        <v>1244</v>
      </c>
      <c r="Q4262" s="198" t="n">
        <v>50</v>
      </c>
      <c r="S4262" s="0" t="s">
        <v>781</v>
      </c>
      <c r="T4262" s="0" t="s">
        <v>772</v>
      </c>
      <c r="U4262" s="200" t="n">
        <v>43</v>
      </c>
      <c r="V4262" s="0" t="s">
        <v>1529</v>
      </c>
      <c r="W4262" s="0" t="s">
        <v>1237</v>
      </c>
      <c r="X4262" s="0" t="s">
        <v>1238</v>
      </c>
      <c r="Y4262" s="0" t="s">
        <v>1167</v>
      </c>
      <c r="Z4262" s="0" t="s">
        <v>628</v>
      </c>
      <c r="AA4262" s="0" t="n">
        <v>611598.1</v>
      </c>
      <c r="AB4262" s="197" t="n">
        <v>37257.7159722222</v>
      </c>
      <c r="AC4262" s="197" t="n">
        <v>37315.7159722222</v>
      </c>
    </row>
    <row r="4263" customFormat="false" ht="12.75" hidden="false" customHeight="false" outlineLevel="0" collapsed="false">
      <c r="A4263" s="191" t="str">
        <f aca="false">B4263&amp;" "&amp;C4263&amp;" "&amp;D4263</f>
        <v> Natural Gas Physical</v>
      </c>
      <c r="B4263" s="191" t="str">
        <f aca="false">IF((LEFT(N4263,2)="US"),"US","")</f>
        <v/>
      </c>
      <c r="C4263" s="191" t="str">
        <f aca="false">M4263</f>
        <v>Natural Gas</v>
      </c>
      <c r="D4263" s="191" t="str">
        <f aca="false">IF(ISNUMBER(FIND("Phy",N4263))=TRUE(),"Physical","Financial")</f>
        <v>Physical</v>
      </c>
      <c r="E4263" s="191" t="n">
        <f aca="false">IF(VLOOKUP(S4263,'DD-Lookup'!$J$6:$L$50,3,FALSE())="Monthly",(YEAR(AC4263)-YEAR(AB4263))*12+MONTH(AC4263)-MONTH(AB4263)+1,(AC4263-AB4263+1))</f>
        <v>1</v>
      </c>
      <c r="F4263" s="220" t="n">
        <f aca="false">E4263*SUM(P4263:Q4263)</f>
        <v>2000</v>
      </c>
      <c r="G4263" s="196" t="n">
        <v>1249505</v>
      </c>
      <c r="H4263" s="197" t="n">
        <v>37026.5068518519</v>
      </c>
      <c r="I4263" s="0" t="s">
        <v>2569</v>
      </c>
      <c r="M4263" s="0" t="s">
        <v>927</v>
      </c>
      <c r="N4263" s="0" t="s">
        <v>1719</v>
      </c>
      <c r="O4263" s="0" t="s">
        <v>1720</v>
      </c>
      <c r="P4263" s="198" t="n">
        <v>2000</v>
      </c>
      <c r="S4263" s="0" t="s">
        <v>327</v>
      </c>
      <c r="T4263" s="0" t="s">
        <v>1721</v>
      </c>
      <c r="U4263" s="200" t="n">
        <v>6.1</v>
      </c>
      <c r="V4263" s="0" t="s">
        <v>2570</v>
      </c>
      <c r="W4263" s="0" t="s">
        <v>1723</v>
      </c>
      <c r="X4263" s="0" t="s">
        <v>1724</v>
      </c>
      <c r="Y4263" s="0" t="s">
        <v>1376</v>
      </c>
      <c r="Z4263" s="0" t="s">
        <v>646</v>
      </c>
      <c r="AA4263" s="0" t="n">
        <v>790883</v>
      </c>
      <c r="AB4263" s="197" t="n">
        <v>37026.875</v>
      </c>
      <c r="AC4263" s="197" t="n">
        <v>37026.875</v>
      </c>
    </row>
    <row r="4264" customFormat="false" ht="12.75" hidden="false" customHeight="false" outlineLevel="0" collapsed="false">
      <c r="A4264" s="191" t="str">
        <f aca="false">B4264&amp;" "&amp;C4264&amp;" "&amp;D4264</f>
        <v>US Natural Gas Physical</v>
      </c>
      <c r="B4264" s="191" t="str">
        <f aca="false">IF((LEFT(N4264,2)="US"),"US","")</f>
        <v>US</v>
      </c>
      <c r="C4264" s="191" t="str">
        <f aca="false">M4264</f>
        <v>Natural Gas</v>
      </c>
      <c r="D4264" s="191" t="str">
        <f aca="false">IF(ISNUMBER(FIND("Phy",N4264))=TRUE(),"Physical","Financial")</f>
        <v>Physical</v>
      </c>
      <c r="E4264" s="191" t="n">
        <f aca="false">IF(VLOOKUP(S4264,'DD-Lookup'!$J$6:$L$50,3,FALSE())="Monthly",(YEAR(AC4264)-YEAR(AB4264))*12+MONTH(AC4264)-MONTH(AB4264)+1,(AC4264-AB4264+1))</f>
        <v>30</v>
      </c>
      <c r="F4264" s="220" t="n">
        <f aca="false">E4264*SUM(P4264:Q4264)</f>
        <v>150000</v>
      </c>
      <c r="G4264" s="196" t="n">
        <v>1249507</v>
      </c>
      <c r="H4264" s="197" t="n">
        <v>37026.5069791667</v>
      </c>
      <c r="I4264" s="0" t="s">
        <v>1219</v>
      </c>
      <c r="M4264" s="0" t="s">
        <v>927</v>
      </c>
      <c r="N4264" s="0" t="s">
        <v>1371</v>
      </c>
      <c r="O4264" s="0" t="s">
        <v>3427</v>
      </c>
      <c r="Q4264" s="198" t="n">
        <v>5000</v>
      </c>
      <c r="S4264" s="0" t="s">
        <v>1343</v>
      </c>
      <c r="T4264" s="0" t="s">
        <v>772</v>
      </c>
      <c r="U4264" s="200" t="n">
        <v>5.03</v>
      </c>
      <c r="V4264" s="0" t="s">
        <v>2172</v>
      </c>
      <c r="W4264" s="0" t="s">
        <v>1635</v>
      </c>
      <c r="X4264" s="0" t="s">
        <v>1636</v>
      </c>
      <c r="Y4264" s="0" t="s">
        <v>1376</v>
      </c>
      <c r="Z4264" s="0" t="s">
        <v>573</v>
      </c>
      <c r="AA4264" s="0" t="s">
        <v>3845</v>
      </c>
      <c r="AB4264" s="197" t="n">
        <v>37043.875</v>
      </c>
      <c r="AC4264" s="197" t="n">
        <v>37072.875</v>
      </c>
    </row>
    <row r="4265" customFormat="false" ht="12.75" hidden="false" customHeight="false" outlineLevel="0" collapsed="false">
      <c r="A4265" s="191" t="str">
        <f aca="false">B4265&amp;" "&amp;C4265&amp;" "&amp;D4265</f>
        <v>US Natural Gas Financial</v>
      </c>
      <c r="B4265" s="191" t="str">
        <f aca="false">IF((LEFT(N4265,2)="US"),"US","")</f>
        <v>US</v>
      </c>
      <c r="C4265" s="191" t="str">
        <f aca="false">M4265</f>
        <v>Natural Gas</v>
      </c>
      <c r="D4265" s="191" t="str">
        <f aca="false">IF(ISNUMBER(FIND("Phy",N4265))=TRUE(),"Physical","Financial")</f>
        <v>Financial</v>
      </c>
      <c r="E4265" s="191" t="n">
        <f aca="false">IF(VLOOKUP(S4265,'DD-Lookup'!$J$6:$L$50,3,FALSE())="Monthly",(YEAR(AC4265)-YEAR(AB4265))*12+MONTH(AC4265)-MONTH(AB4265)+1,(AC4265-AB4265+1))</f>
        <v>153</v>
      </c>
      <c r="F4265" s="220" t="n">
        <f aca="false">E4265*SUM(P4265:Q4265)</f>
        <v>382500</v>
      </c>
      <c r="G4265" s="196" t="n">
        <v>1249509</v>
      </c>
      <c r="H4265" s="197" t="n">
        <v>37026.5070486111</v>
      </c>
      <c r="I4265" s="0" t="s">
        <v>2107</v>
      </c>
      <c r="M4265" s="0" t="s">
        <v>927</v>
      </c>
      <c r="N4265" s="0" t="s">
        <v>1341</v>
      </c>
      <c r="O4265" s="0" t="s">
        <v>1526</v>
      </c>
      <c r="Q4265" s="198" t="n">
        <v>2500</v>
      </c>
      <c r="S4265" s="0" t="s">
        <v>1343</v>
      </c>
      <c r="T4265" s="0" t="s">
        <v>772</v>
      </c>
      <c r="U4265" s="200" t="n">
        <v>4.735</v>
      </c>
      <c r="V4265" s="0" t="s">
        <v>2502</v>
      </c>
      <c r="W4265" s="0" t="s">
        <v>1345</v>
      </c>
      <c r="X4265" s="0" t="s">
        <v>1346</v>
      </c>
      <c r="Y4265" s="0" t="s">
        <v>893</v>
      </c>
      <c r="Z4265" s="0" t="s">
        <v>573</v>
      </c>
      <c r="AA4265" s="0" t="s">
        <v>3846</v>
      </c>
      <c r="AB4265" s="197" t="n">
        <v>37043</v>
      </c>
      <c r="AC4265" s="197" t="n">
        <v>37195</v>
      </c>
      <c r="AD4265" s="0" t="n">
        <f aca="false">(AC4265-AB4265+1)*SUM(P4265:Q4265)</f>
        <v>382500</v>
      </c>
    </row>
    <row r="4266" customFormat="false" ht="12.75" hidden="false" customHeight="false" outlineLevel="0" collapsed="false">
      <c r="A4266" s="191" t="str">
        <f aca="false">B4266&amp;" "&amp;C4266&amp;" "&amp;D4266</f>
        <v>US Natural Gas Financial</v>
      </c>
      <c r="B4266" s="191" t="str">
        <f aca="false">IF((LEFT(N4266,2)="US"),"US","")</f>
        <v>US</v>
      </c>
      <c r="C4266" s="191" t="str">
        <f aca="false">M4266</f>
        <v>Natural Gas</v>
      </c>
      <c r="D4266" s="191" t="str">
        <f aca="false">IF(ISNUMBER(FIND("Phy",N4266))=TRUE(),"Physical","Financial")</f>
        <v>Financial</v>
      </c>
      <c r="E4266" s="191" t="n">
        <f aca="false">IF(VLOOKUP(S4266,'DD-Lookup'!$J$6:$L$50,3,FALSE())="Monthly",(YEAR(AC4266)-YEAR(AB4266))*12+MONTH(AC4266)-MONTH(AB4266)+1,(AC4266-AB4266+1))</f>
        <v>151</v>
      </c>
      <c r="F4266" s="220" t="n">
        <f aca="false">E4266*SUM(P4266:Q4266)</f>
        <v>377500</v>
      </c>
      <c r="G4266" s="196" t="n">
        <v>1249511</v>
      </c>
      <c r="H4266" s="197" t="n">
        <v>37026.5070717593</v>
      </c>
      <c r="I4266" s="0" t="s">
        <v>1647</v>
      </c>
      <c r="M4266" s="0" t="s">
        <v>927</v>
      </c>
      <c r="N4266" s="0" t="s">
        <v>1341</v>
      </c>
      <c r="O4266" s="0" t="s">
        <v>1442</v>
      </c>
      <c r="P4266" s="198" t="n">
        <v>2500</v>
      </c>
      <c r="S4266" s="0" t="s">
        <v>1343</v>
      </c>
      <c r="T4266" s="0" t="s">
        <v>772</v>
      </c>
      <c r="U4266" s="200" t="n">
        <v>5.015</v>
      </c>
      <c r="V4266" s="0" t="s">
        <v>1648</v>
      </c>
      <c r="W4266" s="0" t="s">
        <v>1345</v>
      </c>
      <c r="X4266" s="0" t="s">
        <v>1346</v>
      </c>
      <c r="Y4266" s="0" t="s">
        <v>893</v>
      </c>
      <c r="Z4266" s="0" t="s">
        <v>573</v>
      </c>
      <c r="AA4266" s="0" t="s">
        <v>3847</v>
      </c>
      <c r="AB4266" s="197" t="n">
        <v>37196</v>
      </c>
      <c r="AC4266" s="197" t="n">
        <v>37346</v>
      </c>
      <c r="AD4266" s="0" t="n">
        <f aca="false">(AC4266-AB4266+1)*SUM(P4266:Q4266)</f>
        <v>377500</v>
      </c>
    </row>
    <row r="4267" customFormat="false" ht="12.75" hidden="false" customHeight="false" outlineLevel="0" collapsed="false">
      <c r="A4267" s="191" t="str">
        <f aca="false">B4267&amp;" "&amp;C4267&amp;" "&amp;D4267</f>
        <v>US Natural Gas Financial</v>
      </c>
      <c r="B4267" s="191" t="str">
        <f aca="false">IF((LEFT(N4267,2)="US"),"US","")</f>
        <v>US</v>
      </c>
      <c r="C4267" s="191" t="str">
        <f aca="false">M4267</f>
        <v>Natural Gas</v>
      </c>
      <c r="D4267" s="191" t="str">
        <f aca="false">IF(ISNUMBER(FIND("Phy",N4267))=TRUE(),"Physical","Financial")</f>
        <v>Financial</v>
      </c>
      <c r="E4267" s="191" t="n">
        <f aca="false">IF(VLOOKUP(S4267,'DD-Lookup'!$J$6:$L$50,3,FALSE())="Monthly",(YEAR(AC4267)-YEAR(AB4267))*12+MONTH(AC4267)-MONTH(AB4267)+1,(AC4267-AB4267+1))</f>
        <v>30</v>
      </c>
      <c r="F4267" s="220" t="n">
        <f aca="false">E4267*SUM(P4267:Q4267)</f>
        <v>300000</v>
      </c>
      <c r="G4267" s="196" t="n">
        <v>1249510</v>
      </c>
      <c r="H4267" s="197" t="n">
        <v>37026.5070717593</v>
      </c>
      <c r="I4267" s="0" t="s">
        <v>625</v>
      </c>
      <c r="M4267" s="0" t="s">
        <v>927</v>
      </c>
      <c r="N4267" s="0" t="s">
        <v>1341</v>
      </c>
      <c r="O4267" s="0" t="s">
        <v>1342</v>
      </c>
      <c r="Q4267" s="198" t="n">
        <v>10000</v>
      </c>
      <c r="S4267" s="0" t="s">
        <v>1343</v>
      </c>
      <c r="T4267" s="0" t="s">
        <v>772</v>
      </c>
      <c r="U4267" s="200" t="n">
        <v>4.63</v>
      </c>
      <c r="V4267" s="0" t="s">
        <v>3848</v>
      </c>
      <c r="W4267" s="0" t="s">
        <v>1345</v>
      </c>
      <c r="X4267" s="0" t="s">
        <v>1346</v>
      </c>
      <c r="Y4267" s="0" t="s">
        <v>893</v>
      </c>
      <c r="Z4267" s="0" t="s">
        <v>573</v>
      </c>
      <c r="AA4267" s="0" t="s">
        <v>3849</v>
      </c>
      <c r="AB4267" s="197" t="n">
        <v>37043.875</v>
      </c>
      <c r="AC4267" s="197" t="n">
        <v>37072.875</v>
      </c>
      <c r="AD4267" s="0" t="n">
        <f aca="false">(AC4267-AB4267+1)*SUM(P4267:Q4267)</f>
        <v>300000</v>
      </c>
    </row>
    <row r="4268" customFormat="false" ht="12.75" hidden="false" customHeight="false" outlineLevel="0" collapsed="false">
      <c r="A4268" s="191" t="str">
        <f aca="false">B4268&amp;" "&amp;C4268&amp;" "&amp;D4268</f>
        <v>US Natural Gas Physical</v>
      </c>
      <c r="B4268" s="191" t="str">
        <f aca="false">IF((LEFT(N4268,2)="US"),"US","")</f>
        <v>US</v>
      </c>
      <c r="C4268" s="191" t="str">
        <f aca="false">M4268</f>
        <v>Natural Gas</v>
      </c>
      <c r="D4268" s="191" t="str">
        <f aca="false">IF(ISNUMBER(FIND("Phy",N4268))=TRUE(),"Physical","Financial")</f>
        <v>Physical</v>
      </c>
      <c r="E4268" s="191" t="n">
        <f aca="false">IF(VLOOKUP(S4268,'DD-Lookup'!$J$6:$L$50,3,FALSE())="Monthly",(YEAR(AC4268)-YEAR(AB4268))*12+MONTH(AC4268)-MONTH(AB4268)+1,(AC4268-AB4268+1))</f>
        <v>1</v>
      </c>
      <c r="F4268" s="220" t="n">
        <f aca="false">E4268*SUM(P4268:Q4268)</f>
        <v>10000</v>
      </c>
      <c r="G4268" s="196" t="n">
        <v>1249512</v>
      </c>
      <c r="H4268" s="197" t="n">
        <v>37026.5073032407</v>
      </c>
      <c r="I4268" s="0" t="s">
        <v>1661</v>
      </c>
      <c r="M4268" s="0" t="s">
        <v>927</v>
      </c>
      <c r="N4268" s="0" t="s">
        <v>1371</v>
      </c>
      <c r="O4268" s="0" t="s">
        <v>3833</v>
      </c>
      <c r="Q4268" s="198" t="n">
        <v>10000</v>
      </c>
      <c r="S4268" s="0" t="s">
        <v>1343</v>
      </c>
      <c r="T4268" s="0" t="s">
        <v>772</v>
      </c>
      <c r="U4268" s="200" t="n">
        <v>4.57</v>
      </c>
      <c r="V4268" s="0" t="s">
        <v>1662</v>
      </c>
      <c r="W4268" s="0" t="s">
        <v>1555</v>
      </c>
      <c r="X4268" s="0" t="s">
        <v>1556</v>
      </c>
      <c r="Y4268" s="0" t="s">
        <v>1376</v>
      </c>
      <c r="Z4268" s="0" t="s">
        <v>573</v>
      </c>
      <c r="AA4268" s="0" t="n">
        <v>790886</v>
      </c>
      <c r="AB4268" s="197" t="n">
        <v>37028.875</v>
      </c>
      <c r="AC4268" s="197" t="n">
        <v>37028.875</v>
      </c>
    </row>
    <row r="4269" customFormat="false" ht="12.75" hidden="false" customHeight="false" outlineLevel="0" collapsed="false">
      <c r="A4269" s="191" t="str">
        <f aca="false">B4269&amp;" "&amp;C4269&amp;" "&amp;D4269</f>
        <v>US Natural Gas Physical</v>
      </c>
      <c r="B4269" s="191" t="str">
        <f aca="false">IF((LEFT(N4269,2)="US"),"US","")</f>
        <v>US</v>
      </c>
      <c r="C4269" s="191" t="str">
        <f aca="false">M4269</f>
        <v>Natural Gas</v>
      </c>
      <c r="D4269" s="191" t="str">
        <f aca="false">IF(ISNUMBER(FIND("Phy",N4269))=TRUE(),"Physical","Financial")</f>
        <v>Physical</v>
      </c>
      <c r="E4269" s="191" t="n">
        <f aca="false">IF(VLOOKUP(S4269,'DD-Lookup'!$J$6:$L$50,3,FALSE())="Monthly",(YEAR(AC4269)-YEAR(AB4269))*12+MONTH(AC4269)-MONTH(AB4269)+1,(AC4269-AB4269+1))</f>
        <v>30</v>
      </c>
      <c r="F4269" s="220" t="n">
        <f aca="false">E4269*SUM(P4269:Q4269)</f>
        <v>150000</v>
      </c>
      <c r="G4269" s="196" t="n">
        <v>1249513</v>
      </c>
      <c r="H4269" s="197" t="n">
        <v>37026.5073148148</v>
      </c>
      <c r="I4269" s="0" t="s">
        <v>1219</v>
      </c>
      <c r="M4269" s="0" t="s">
        <v>927</v>
      </c>
      <c r="N4269" s="0" t="s">
        <v>1371</v>
      </c>
      <c r="O4269" s="0" t="s">
        <v>3427</v>
      </c>
      <c r="Q4269" s="198" t="n">
        <v>5000</v>
      </c>
      <c r="S4269" s="0" t="s">
        <v>1343</v>
      </c>
      <c r="T4269" s="0" t="s">
        <v>772</v>
      </c>
      <c r="U4269" s="200" t="n">
        <v>5.035</v>
      </c>
      <c r="V4269" s="0" t="s">
        <v>2172</v>
      </c>
      <c r="W4269" s="0" t="s">
        <v>1635</v>
      </c>
      <c r="X4269" s="0" t="s">
        <v>1636</v>
      </c>
      <c r="Y4269" s="0" t="s">
        <v>1376</v>
      </c>
      <c r="Z4269" s="0" t="s">
        <v>573</v>
      </c>
      <c r="AA4269" s="0" t="s">
        <v>3850</v>
      </c>
      <c r="AB4269" s="197" t="n">
        <v>37043.875</v>
      </c>
      <c r="AC4269" s="197" t="n">
        <v>37072.875</v>
      </c>
    </row>
    <row r="4270" customFormat="false" ht="12.75" hidden="false" customHeight="false" outlineLevel="0" collapsed="false">
      <c r="A4270" s="191" t="str">
        <f aca="false">B4270&amp;" "&amp;C4270&amp;" "&amp;D4270</f>
        <v>US Natural Gas Financial</v>
      </c>
      <c r="B4270" s="191" t="str">
        <f aca="false">IF((LEFT(N4270,2)="US"),"US","")</f>
        <v>US</v>
      </c>
      <c r="C4270" s="191" t="str">
        <f aca="false">M4270</f>
        <v>Natural Gas</v>
      </c>
      <c r="D4270" s="191" t="str">
        <f aca="false">IF(ISNUMBER(FIND("Phy",N4270))=TRUE(),"Physical","Financial")</f>
        <v>Financial</v>
      </c>
      <c r="E4270" s="191" t="n">
        <f aca="false">IF(VLOOKUP(S4270,'DD-Lookup'!$J$6:$L$50,3,FALSE())="Monthly",(YEAR(AC4270)-YEAR(AB4270))*12+MONTH(AC4270)-MONTH(AB4270)+1,(AC4270-AB4270+1))</f>
        <v>30</v>
      </c>
      <c r="F4270" s="220" t="n">
        <f aca="false">E4270*SUM(P4270:Q4270)</f>
        <v>450000</v>
      </c>
      <c r="G4270" s="196" t="n">
        <v>1249516</v>
      </c>
      <c r="H4270" s="197" t="n">
        <v>37026.5073726852</v>
      </c>
      <c r="I4270" s="0" t="s">
        <v>2154</v>
      </c>
      <c r="M4270" s="0" t="s">
        <v>927</v>
      </c>
      <c r="N4270" s="0" t="s">
        <v>1341</v>
      </c>
      <c r="O4270" s="0" t="s">
        <v>1342</v>
      </c>
      <c r="P4270" s="198" t="n">
        <v>15000</v>
      </c>
      <c r="S4270" s="0" t="s">
        <v>1343</v>
      </c>
      <c r="T4270" s="0" t="s">
        <v>772</v>
      </c>
      <c r="U4270" s="200" t="n">
        <v>4.625</v>
      </c>
      <c r="V4270" s="0" t="s">
        <v>2754</v>
      </c>
      <c r="W4270" s="0" t="s">
        <v>1345</v>
      </c>
      <c r="X4270" s="0" t="s">
        <v>1346</v>
      </c>
      <c r="Y4270" s="0" t="s">
        <v>893</v>
      </c>
      <c r="Z4270" s="0" t="s">
        <v>573</v>
      </c>
      <c r="AA4270" s="0" t="s">
        <v>3851</v>
      </c>
      <c r="AB4270" s="197" t="n">
        <v>37043.875</v>
      </c>
      <c r="AC4270" s="197" t="n">
        <v>37072.875</v>
      </c>
      <c r="AD4270" s="0" t="n">
        <f aca="false">(AC4270-AB4270+1)*SUM(P4270:Q4270)</f>
        <v>450000</v>
      </c>
    </row>
    <row r="4271" customFormat="false" ht="12.75" hidden="false" customHeight="false" outlineLevel="0" collapsed="false">
      <c r="A4271" s="191" t="str">
        <f aca="false">B4271&amp;" "&amp;C4271&amp;" "&amp;D4271</f>
        <v>US Natural Gas Financial</v>
      </c>
      <c r="B4271" s="191" t="str">
        <f aca="false">IF((LEFT(N4271,2)="US"),"US","")</f>
        <v>US</v>
      </c>
      <c r="C4271" s="191" t="str">
        <f aca="false">M4271</f>
        <v>Natural Gas</v>
      </c>
      <c r="D4271" s="191" t="str">
        <f aca="false">IF(ISNUMBER(FIND("Phy",N4271))=TRUE(),"Physical","Financial")</f>
        <v>Financial</v>
      </c>
      <c r="E4271" s="191" t="n">
        <f aca="false">IF(VLOOKUP(S4271,'DD-Lookup'!$J$6:$L$50,3,FALSE())="Monthly",(YEAR(AC4271)-YEAR(AB4271))*12+MONTH(AC4271)-MONTH(AB4271)+1,(AC4271-AB4271+1))</f>
        <v>153</v>
      </c>
      <c r="F4271" s="220" t="n">
        <f aca="false">E4271*SUM(P4271:Q4271)</f>
        <v>382500</v>
      </c>
      <c r="G4271" s="196" t="n">
        <v>1249517</v>
      </c>
      <c r="H4271" s="197" t="n">
        <v>37026.5074768519</v>
      </c>
      <c r="I4271" s="0" t="s">
        <v>1340</v>
      </c>
      <c r="M4271" s="0" t="s">
        <v>927</v>
      </c>
      <c r="N4271" s="0" t="s">
        <v>1341</v>
      </c>
      <c r="O4271" s="0" t="s">
        <v>1526</v>
      </c>
      <c r="P4271" s="198" t="n">
        <v>2500</v>
      </c>
      <c r="S4271" s="0" t="s">
        <v>1343</v>
      </c>
      <c r="T4271" s="0" t="s">
        <v>772</v>
      </c>
      <c r="U4271" s="200" t="n">
        <v>4.72</v>
      </c>
      <c r="V4271" s="0" t="s">
        <v>2243</v>
      </c>
      <c r="W4271" s="0" t="s">
        <v>1345</v>
      </c>
      <c r="X4271" s="0" t="s">
        <v>1346</v>
      </c>
      <c r="Y4271" s="0" t="s">
        <v>893</v>
      </c>
      <c r="Z4271" s="0" t="s">
        <v>573</v>
      </c>
      <c r="AA4271" s="0" t="s">
        <v>3852</v>
      </c>
      <c r="AB4271" s="197" t="n">
        <v>37043</v>
      </c>
      <c r="AC4271" s="197" t="n">
        <v>37195</v>
      </c>
      <c r="AD4271" s="0" t="n">
        <f aca="false">(AC4271-AB4271+1)*SUM(P4271:Q4271)</f>
        <v>382500</v>
      </c>
    </row>
    <row r="4272" customFormat="false" ht="12.75" hidden="false" customHeight="false" outlineLevel="0" collapsed="false">
      <c r="A4272" s="191" t="str">
        <f aca="false">B4272&amp;" "&amp;C4272&amp;" "&amp;D4272</f>
        <v> Natural Gas Physical</v>
      </c>
      <c r="B4272" s="191" t="str">
        <f aca="false">IF((LEFT(N4272,2)="US"),"US","")</f>
        <v/>
      </c>
      <c r="C4272" s="191" t="str">
        <f aca="false">M4272</f>
        <v>Natural Gas</v>
      </c>
      <c r="D4272" s="191" t="str">
        <f aca="false">IF(ISNUMBER(FIND("Phy",N4272))=TRUE(),"Physical","Financial")</f>
        <v>Physical</v>
      </c>
      <c r="E4272" s="191" t="n">
        <f aca="false">IF(VLOOKUP(S4272,'DD-Lookup'!$J$6:$L$50,3,FALSE())="Monthly",(YEAR(AC4272)-YEAR(AB4272))*12+MONTH(AC4272)-MONTH(AB4272)+1,(AC4272-AB4272+1))</f>
        <v>30</v>
      </c>
      <c r="F4272" s="220" t="n">
        <f aca="false">E4272*SUM(P4272:Q4272)</f>
        <v>150000</v>
      </c>
      <c r="G4272" s="196" t="n">
        <v>1249518</v>
      </c>
      <c r="H4272" s="197" t="n">
        <v>37026.5075</v>
      </c>
      <c r="I4272" s="0" t="s">
        <v>2238</v>
      </c>
      <c r="M4272" s="0" t="s">
        <v>927</v>
      </c>
      <c r="N4272" s="0" t="s">
        <v>1719</v>
      </c>
      <c r="O4272" s="0" t="s">
        <v>2554</v>
      </c>
      <c r="Q4272" s="198" t="n">
        <v>5000</v>
      </c>
      <c r="S4272" s="0" t="s">
        <v>327</v>
      </c>
      <c r="T4272" s="0" t="s">
        <v>1721</v>
      </c>
      <c r="U4272" s="200" t="n">
        <v>6.345</v>
      </c>
      <c r="V4272" s="0" t="s">
        <v>3853</v>
      </c>
      <c r="W4272" s="0" t="s">
        <v>2317</v>
      </c>
      <c r="X4272" s="0" t="s">
        <v>1724</v>
      </c>
      <c r="Y4272" s="0" t="s">
        <v>1376</v>
      </c>
      <c r="Z4272" s="0" t="s">
        <v>646</v>
      </c>
      <c r="AA4272" s="0" t="n">
        <v>790888</v>
      </c>
      <c r="AB4272" s="197" t="n">
        <v>37043.875</v>
      </c>
      <c r="AC4272" s="197" t="n">
        <v>37072.875</v>
      </c>
    </row>
    <row r="4273" customFormat="false" ht="12.75" hidden="false" customHeight="false" outlineLevel="0" collapsed="false">
      <c r="A4273" s="191" t="str">
        <f aca="false">B4273&amp;" "&amp;C4273&amp;" "&amp;D4273</f>
        <v>US Power Physical</v>
      </c>
      <c r="B4273" s="191" t="str">
        <f aca="false">IF((LEFT(N4273,2)="US"),"US","")</f>
        <v>US</v>
      </c>
      <c r="C4273" s="191" t="str">
        <f aca="false">M4273</f>
        <v>Power</v>
      </c>
      <c r="D4273" s="191" t="str">
        <f aca="false">IF(ISNUMBER(FIND("Phy",N4273))=TRUE(),"Physical","Financial")</f>
        <v>Physical</v>
      </c>
      <c r="E4273" s="191" t="n">
        <f aca="false">IF(VLOOKUP(S4273,'DD-Lookup'!$J$6:$L$50,3,FALSE())="Monthly",(YEAR(AC4273)-YEAR(AB4273))*12+MONTH(AC4273)-MONTH(AB4273)+1,(AC4273-AB4273+1))</f>
        <v>3</v>
      </c>
      <c r="F4273" s="220" t="n">
        <f aca="false">E4273*SUM(P4273:Q4273)</f>
        <v>150</v>
      </c>
      <c r="G4273" s="196" t="n">
        <v>1249519</v>
      </c>
      <c r="H4273" s="197" t="n">
        <v>37026.5076736111</v>
      </c>
      <c r="I4273" s="0" t="s">
        <v>1225</v>
      </c>
      <c r="M4273" s="0" t="s">
        <v>72</v>
      </c>
      <c r="N4273" s="0" t="s">
        <v>1190</v>
      </c>
      <c r="O4273" s="0" t="s">
        <v>2841</v>
      </c>
      <c r="Q4273" s="198" t="n">
        <v>50</v>
      </c>
      <c r="S4273" s="0" t="s">
        <v>781</v>
      </c>
      <c r="T4273" s="0" t="s">
        <v>772</v>
      </c>
      <c r="U4273" s="200" t="n">
        <v>52.75</v>
      </c>
      <c r="V4273" s="0" t="s">
        <v>1292</v>
      </c>
      <c r="W4273" s="0" t="s">
        <v>1232</v>
      </c>
      <c r="X4273" s="0" t="s">
        <v>1233</v>
      </c>
      <c r="Y4273" s="0" t="s">
        <v>1167</v>
      </c>
      <c r="Z4273" s="0" t="s">
        <v>628</v>
      </c>
      <c r="AA4273" s="0" t="n">
        <v>611599.1</v>
      </c>
      <c r="AB4273" s="197" t="n">
        <v>37040.875</v>
      </c>
      <c r="AC4273" s="197" t="n">
        <v>37042.875</v>
      </c>
    </row>
    <row r="4274" customFormat="false" ht="12.75" hidden="false" customHeight="false" outlineLevel="0" collapsed="false">
      <c r="A4274" s="191" t="str">
        <f aca="false">B4274&amp;" "&amp;C4274&amp;" "&amp;D4274</f>
        <v>US Oil Products Financial</v>
      </c>
      <c r="B4274" s="191" t="str">
        <f aca="false">IF((LEFT(N4274,2)="US"),"US","")</f>
        <v>US</v>
      </c>
      <c r="C4274" s="191" t="str">
        <f aca="false">M4274</f>
        <v>Oil Products</v>
      </c>
      <c r="D4274" s="191" t="str">
        <f aca="false">IF(ISNUMBER(FIND("Phy",N4274))=TRUE(),"Physical","Financial")</f>
        <v>Financial</v>
      </c>
      <c r="E4274" s="191" t="n">
        <f aca="false">IF(VLOOKUP(S4274,'DD-Lookup'!$J$6:$L$50,3,FALSE())="Monthly",(YEAR(AC4274)-YEAR(AB4274))*12+MONTH(AC4274)-MONTH(AB4274)+1,(AC4274-AB4274+1))</f>
        <v>1</v>
      </c>
      <c r="F4274" s="220" t="n">
        <f aca="false">E4274*SUM(P4274:Q4274)</f>
        <v>15000</v>
      </c>
      <c r="G4274" s="196" t="n">
        <v>1249522</v>
      </c>
      <c r="H4274" s="197" t="n">
        <v>37026.5082638889</v>
      </c>
      <c r="I4274" s="0" t="s">
        <v>1137</v>
      </c>
      <c r="M4274" s="0" t="s">
        <v>886</v>
      </c>
      <c r="N4274" s="0" t="s">
        <v>2690</v>
      </c>
      <c r="O4274" s="0" t="s">
        <v>2691</v>
      </c>
      <c r="P4274" s="198" t="n">
        <v>15000</v>
      </c>
      <c r="S4274" s="0" t="s">
        <v>2603</v>
      </c>
      <c r="T4274" s="0" t="s">
        <v>772</v>
      </c>
      <c r="U4274" s="200" t="n">
        <v>100.5</v>
      </c>
      <c r="V4274" s="0" t="s">
        <v>2367</v>
      </c>
      <c r="W4274" s="0" t="s">
        <v>2692</v>
      </c>
      <c r="X4274" s="0" t="s">
        <v>2693</v>
      </c>
      <c r="Y4274" s="0" t="s">
        <v>893</v>
      </c>
      <c r="Z4274" s="0" t="s">
        <v>573</v>
      </c>
      <c r="AA4274" s="0" t="s">
        <v>3854</v>
      </c>
      <c r="AB4274" s="197" t="n">
        <v>37043.875</v>
      </c>
      <c r="AC4274" s="197" t="n">
        <v>37072.875</v>
      </c>
      <c r="AE4274" s="121" t="n">
        <f aca="false">IF(S4274="Gallon",F4274/42,F4274)</f>
        <v>357.142857142857</v>
      </c>
    </row>
    <row r="4275" customFormat="false" ht="12.75" hidden="false" customHeight="false" outlineLevel="0" collapsed="false">
      <c r="A4275" s="191" t="str">
        <f aca="false">B4275&amp;" "&amp;C4275&amp;" "&amp;D4275</f>
        <v>US Natural Gas Financial</v>
      </c>
      <c r="B4275" s="191" t="str">
        <f aca="false">IF((LEFT(N4275,2)="US"),"US","")</f>
        <v>US</v>
      </c>
      <c r="C4275" s="191" t="str">
        <f aca="false">M4275</f>
        <v>Natural Gas</v>
      </c>
      <c r="D4275" s="191" t="str">
        <f aca="false">IF(ISNUMBER(FIND("Phy",N4275))=TRUE(),"Physical","Financial")</f>
        <v>Financial</v>
      </c>
      <c r="E4275" s="191" t="n">
        <f aca="false">IF(VLOOKUP(S4275,'DD-Lookup'!$J$6:$L$50,3,FALSE())="Monthly",(YEAR(AC4275)-YEAR(AB4275))*12+MONTH(AC4275)-MONTH(AB4275)+1,(AC4275-AB4275+1))</f>
        <v>30</v>
      </c>
      <c r="F4275" s="220" t="n">
        <f aca="false">E4275*SUM(P4275:Q4275)</f>
        <v>450000</v>
      </c>
      <c r="G4275" s="196" t="n">
        <v>1249523</v>
      </c>
      <c r="H4275" s="197" t="n">
        <v>37026.508587963</v>
      </c>
      <c r="I4275" s="0" t="s">
        <v>2154</v>
      </c>
      <c r="M4275" s="0" t="s">
        <v>927</v>
      </c>
      <c r="N4275" s="0" t="s">
        <v>1341</v>
      </c>
      <c r="O4275" s="0" t="s">
        <v>1342</v>
      </c>
      <c r="P4275" s="198" t="n">
        <v>15000</v>
      </c>
      <c r="S4275" s="0" t="s">
        <v>1343</v>
      </c>
      <c r="T4275" s="0" t="s">
        <v>772</v>
      </c>
      <c r="U4275" s="200" t="n">
        <v>4.62</v>
      </c>
      <c r="V4275" s="0" t="s">
        <v>2754</v>
      </c>
      <c r="W4275" s="0" t="s">
        <v>1345</v>
      </c>
      <c r="X4275" s="0" t="s">
        <v>1346</v>
      </c>
      <c r="Y4275" s="0" t="s">
        <v>893</v>
      </c>
      <c r="Z4275" s="0" t="s">
        <v>573</v>
      </c>
      <c r="AA4275" s="0" t="s">
        <v>3855</v>
      </c>
      <c r="AB4275" s="197" t="n">
        <v>37043.875</v>
      </c>
      <c r="AC4275" s="197" t="n">
        <v>37072.875</v>
      </c>
      <c r="AD4275" s="0" t="n">
        <f aca="false">(AC4275-AB4275+1)*SUM(P4275:Q4275)</f>
        <v>450000</v>
      </c>
    </row>
    <row r="4276" customFormat="false" ht="12.75" hidden="false" customHeight="false" outlineLevel="0" collapsed="false">
      <c r="A4276" s="191" t="str">
        <f aca="false">B4276&amp;" "&amp;C4276&amp;" "&amp;D4276</f>
        <v>US Crude Financial</v>
      </c>
      <c r="B4276" s="191" t="str">
        <f aca="false">IF((LEFT(N4276,2)="US"),"US","")</f>
        <v>US</v>
      </c>
      <c r="C4276" s="191" t="str">
        <f aca="false">M4276</f>
        <v>Crude</v>
      </c>
      <c r="D4276" s="191" t="str">
        <f aca="false">IF(ISNUMBER(FIND("Phy",N4276))=TRUE(),"Physical","Financial")</f>
        <v>Financial</v>
      </c>
      <c r="E4276" s="191" t="n">
        <f aca="false">IF(VLOOKUP(S4276,'DD-Lookup'!$J$6:$L$50,3,FALSE())="Monthly",(YEAR(AC4276)-YEAR(AB4276))*12+MONTH(AC4276)-MONTH(AB4276)+1,(AC4276-AB4276+1))</f>
        <v>1</v>
      </c>
      <c r="F4276" s="220" t="n">
        <f aca="false">E4276*SUM(P4276:Q4276)</f>
        <v>50000</v>
      </c>
      <c r="G4276" s="196" t="n">
        <v>1249524</v>
      </c>
      <c r="H4276" s="197" t="n">
        <v>37026.5086921296</v>
      </c>
      <c r="I4276" s="0" t="s">
        <v>1137</v>
      </c>
      <c r="M4276" s="0" t="s">
        <v>60</v>
      </c>
      <c r="N4276" s="0" t="s">
        <v>1138</v>
      </c>
      <c r="O4276" s="0" t="s">
        <v>1139</v>
      </c>
      <c r="P4276" s="198" t="n">
        <v>50000</v>
      </c>
      <c r="S4276" s="0" t="s">
        <v>1140</v>
      </c>
      <c r="T4276" s="0" t="s">
        <v>772</v>
      </c>
      <c r="U4276" s="200" t="n">
        <v>28.82</v>
      </c>
      <c r="V4276" s="0" t="s">
        <v>1671</v>
      </c>
      <c r="W4276" s="0" t="s">
        <v>1142</v>
      </c>
      <c r="X4276" s="0" t="s">
        <v>1143</v>
      </c>
      <c r="Y4276" s="0" t="s">
        <v>893</v>
      </c>
      <c r="Z4276" s="0" t="s">
        <v>573</v>
      </c>
      <c r="AA4276" s="0" t="s">
        <v>3856</v>
      </c>
      <c r="AB4276" s="197" t="n">
        <v>37043</v>
      </c>
      <c r="AC4276" s="197" t="n">
        <v>37072</v>
      </c>
    </row>
    <row r="4277" customFormat="false" ht="12.75" hidden="false" customHeight="false" outlineLevel="0" collapsed="false">
      <c r="A4277" s="191" t="str">
        <f aca="false">B4277&amp;" "&amp;C4277&amp;" "&amp;D4277</f>
        <v>US Natural Gas Financial</v>
      </c>
      <c r="B4277" s="191" t="str">
        <f aca="false">IF((LEFT(N4277,2)="US"),"US","")</f>
        <v>US</v>
      </c>
      <c r="C4277" s="191" t="str">
        <f aca="false">M4277</f>
        <v>Natural Gas</v>
      </c>
      <c r="D4277" s="191" t="str">
        <f aca="false">IF(ISNUMBER(FIND("Phy",N4277))=TRUE(),"Physical","Financial")</f>
        <v>Financial</v>
      </c>
      <c r="E4277" s="191" t="n">
        <f aca="false">IF(VLOOKUP(S4277,'DD-Lookup'!$J$6:$L$50,3,FALSE())="Monthly",(YEAR(AC4277)-YEAR(AB4277))*12+MONTH(AC4277)-MONTH(AB4277)+1,(AC4277-AB4277+1))</f>
        <v>365</v>
      </c>
      <c r="F4277" s="220" t="n">
        <f aca="false">E4277*SUM(P4277:Q4277)</f>
        <v>912500</v>
      </c>
      <c r="G4277" s="196" t="n">
        <v>1249525</v>
      </c>
      <c r="H4277" s="197" t="n">
        <v>37026.5087615741</v>
      </c>
      <c r="I4277" s="0" t="s">
        <v>2822</v>
      </c>
      <c r="M4277" s="0" t="s">
        <v>927</v>
      </c>
      <c r="N4277" s="0" t="s">
        <v>1341</v>
      </c>
      <c r="O4277" s="0" t="s">
        <v>1514</v>
      </c>
      <c r="P4277" s="198" t="n">
        <v>2500</v>
      </c>
      <c r="S4277" s="0" t="s">
        <v>1343</v>
      </c>
      <c r="T4277" s="0" t="s">
        <v>772</v>
      </c>
      <c r="U4277" s="200" t="n">
        <v>4.59</v>
      </c>
      <c r="V4277" s="0" t="s">
        <v>3606</v>
      </c>
      <c r="W4277" s="0" t="s">
        <v>1345</v>
      </c>
      <c r="X4277" s="0" t="s">
        <v>1346</v>
      </c>
      <c r="Y4277" s="0" t="s">
        <v>893</v>
      </c>
      <c r="Z4277" s="0" t="s">
        <v>573</v>
      </c>
      <c r="AA4277" s="0" t="s">
        <v>3857</v>
      </c>
      <c r="AB4277" s="197" t="n">
        <v>37257.875</v>
      </c>
      <c r="AC4277" s="197" t="n">
        <v>37621.875</v>
      </c>
      <c r="AD4277" s="0" t="n">
        <f aca="false">(AC4277-AB4277+1)*SUM(P4277:Q4277)</f>
        <v>912500</v>
      </c>
    </row>
    <row r="4278" customFormat="false" ht="12.75" hidden="false" customHeight="false" outlineLevel="0" collapsed="false">
      <c r="A4278" s="191" t="str">
        <f aca="false">B4278&amp;" "&amp;C4278&amp;" "&amp;D4278</f>
        <v>US Power Physical</v>
      </c>
      <c r="B4278" s="191" t="str">
        <f aca="false">IF((LEFT(N4278,2)="US"),"US","")</f>
        <v>US</v>
      </c>
      <c r="C4278" s="191" t="str">
        <f aca="false">M4278</f>
        <v>Power</v>
      </c>
      <c r="D4278" s="191" t="str">
        <f aca="false">IF(ISNUMBER(FIND("Phy",N4278))=TRUE(),"Physical","Financial")</f>
        <v>Physical</v>
      </c>
      <c r="E4278" s="191" t="n">
        <f aca="false">IF(VLOOKUP(S4278,'DD-Lookup'!$J$6:$L$50,3,FALSE())="Monthly",(YEAR(AC4278)-YEAR(AB4278))*12+MONTH(AC4278)-MONTH(AB4278)+1,(AC4278-AB4278+1))</f>
        <v>15</v>
      </c>
      <c r="F4278" s="220" t="n">
        <f aca="false">E4278*SUM(P4278:Q4278)</f>
        <v>375</v>
      </c>
      <c r="G4278" s="196" t="n">
        <v>1249526</v>
      </c>
      <c r="H4278" s="197" t="n">
        <v>37026.5087731482</v>
      </c>
      <c r="I4278" s="0" t="s">
        <v>1328</v>
      </c>
      <c r="M4278" s="0" t="s">
        <v>72</v>
      </c>
      <c r="N4278" s="0" t="s">
        <v>1746</v>
      </c>
      <c r="O4278" s="0" t="s">
        <v>3780</v>
      </c>
      <c r="P4278" s="198" t="n">
        <v>25</v>
      </c>
      <c r="R4278" s="199" t="n">
        <v>0</v>
      </c>
      <c r="S4278" s="0" t="s">
        <v>781</v>
      </c>
      <c r="T4278" s="0" t="s">
        <v>772</v>
      </c>
      <c r="U4278" s="200" t="n">
        <v>148</v>
      </c>
      <c r="V4278" s="0" t="s">
        <v>2053</v>
      </c>
      <c r="W4278" s="0" t="s">
        <v>1768</v>
      </c>
      <c r="X4278" s="0" t="s">
        <v>1750</v>
      </c>
      <c r="Y4278" s="0" t="s">
        <v>1167</v>
      </c>
      <c r="Z4278" s="0" t="s">
        <v>628</v>
      </c>
      <c r="AA4278" s="0" t="n">
        <v>611601.1</v>
      </c>
      <c r="AB4278" s="197" t="n">
        <v>37028.875</v>
      </c>
      <c r="AC4278" s="197" t="n">
        <v>37042.875</v>
      </c>
    </row>
    <row r="4279" customFormat="false" ht="12.75" hidden="false" customHeight="false" outlineLevel="0" collapsed="false">
      <c r="A4279" s="191" t="str">
        <f aca="false">B4279&amp;" "&amp;C4279&amp;" "&amp;D4279</f>
        <v>US Oil Products Financial</v>
      </c>
      <c r="B4279" s="191" t="str">
        <f aca="false">IF((LEFT(N4279,2)="US"),"US","")</f>
        <v>US</v>
      </c>
      <c r="C4279" s="191" t="str">
        <f aca="false">M4279</f>
        <v>Oil Products</v>
      </c>
      <c r="D4279" s="191" t="str">
        <f aca="false">IF(ISNUMBER(FIND("Phy",N4279))=TRUE(),"Physical","Financial")</f>
        <v>Financial</v>
      </c>
      <c r="E4279" s="191" t="n">
        <f aca="false">IF(VLOOKUP(S4279,'DD-Lookup'!$J$6:$L$50,3,FALSE())="Monthly",(YEAR(AC4279)-YEAR(AB4279))*12+MONTH(AC4279)-MONTH(AB4279)+1,(AC4279-AB4279+1))</f>
        <v>1</v>
      </c>
      <c r="F4279" s="220" t="n">
        <f aca="false">E4279*SUM(P4279:Q4279)</f>
        <v>15000</v>
      </c>
      <c r="G4279" s="196" t="n">
        <v>1249528</v>
      </c>
      <c r="H4279" s="197" t="n">
        <v>37026.5089930556</v>
      </c>
      <c r="I4279" s="0" t="s">
        <v>1340</v>
      </c>
      <c r="M4279" s="0" t="s">
        <v>886</v>
      </c>
      <c r="N4279" s="0" t="s">
        <v>2690</v>
      </c>
      <c r="O4279" s="0" t="s">
        <v>2691</v>
      </c>
      <c r="P4279" s="198" t="n">
        <v>15000</v>
      </c>
      <c r="S4279" s="0" t="s">
        <v>2603</v>
      </c>
      <c r="T4279" s="0" t="s">
        <v>772</v>
      </c>
      <c r="U4279" s="200" t="n">
        <v>100.25</v>
      </c>
      <c r="V4279" s="0" t="s">
        <v>2504</v>
      </c>
      <c r="W4279" s="0" t="s">
        <v>2692</v>
      </c>
      <c r="X4279" s="0" t="s">
        <v>2693</v>
      </c>
      <c r="Y4279" s="0" t="s">
        <v>893</v>
      </c>
      <c r="Z4279" s="0" t="s">
        <v>573</v>
      </c>
      <c r="AA4279" s="0" t="s">
        <v>3858</v>
      </c>
      <c r="AB4279" s="197" t="n">
        <v>37043.875</v>
      </c>
      <c r="AC4279" s="197" t="n">
        <v>37072.875</v>
      </c>
      <c r="AE4279" s="121" t="n">
        <f aca="false">IF(S4279="Gallon",F4279/42,F4279)</f>
        <v>357.142857142857</v>
      </c>
    </row>
    <row r="4280" customFormat="false" ht="12.75" hidden="false" customHeight="false" outlineLevel="0" collapsed="false">
      <c r="A4280" s="191" t="str">
        <f aca="false">B4280&amp;" "&amp;C4280&amp;" "&amp;D4280</f>
        <v> Natural Gas Physical</v>
      </c>
      <c r="B4280" s="191" t="str">
        <f aca="false">IF((LEFT(N4280,2)="US"),"US","")</f>
        <v/>
      </c>
      <c r="C4280" s="191" t="str">
        <f aca="false">M4280</f>
        <v>Natural Gas</v>
      </c>
      <c r="D4280" s="191" t="str">
        <f aca="false">IF(ISNUMBER(FIND("Phy",N4280))=TRUE(),"Physical","Financial")</f>
        <v>Physical</v>
      </c>
      <c r="E4280" s="191" t="n">
        <f aca="false">IF(VLOOKUP(S4280,'DD-Lookup'!$J$6:$L$50,3,FALSE())="Monthly",(YEAR(AC4280)-YEAR(AB4280))*12+MONTH(AC4280)-MONTH(AB4280)+1,(AC4280-AB4280+1))</f>
        <v>16</v>
      </c>
      <c r="F4280" s="220" t="n">
        <f aca="false">E4280*SUM(P4280:Q4280)</f>
        <v>80000</v>
      </c>
      <c r="G4280" s="196" t="n">
        <v>1249530</v>
      </c>
      <c r="H4280" s="197" t="n">
        <v>37026.5092013889</v>
      </c>
      <c r="I4280" s="0" t="s">
        <v>2107</v>
      </c>
      <c r="M4280" s="0" t="s">
        <v>927</v>
      </c>
      <c r="N4280" s="0" t="s">
        <v>1719</v>
      </c>
      <c r="O4280" s="0" t="s">
        <v>2484</v>
      </c>
      <c r="P4280" s="198" t="n">
        <v>5000</v>
      </c>
      <c r="S4280" s="0" t="s">
        <v>327</v>
      </c>
      <c r="T4280" s="0" t="s">
        <v>1721</v>
      </c>
      <c r="U4280" s="200" t="n">
        <v>6.22</v>
      </c>
      <c r="V4280" s="0" t="s">
        <v>2108</v>
      </c>
      <c r="W4280" s="0" t="s">
        <v>2317</v>
      </c>
      <c r="X4280" s="0" t="s">
        <v>1724</v>
      </c>
      <c r="Y4280" s="0" t="s">
        <v>1376</v>
      </c>
      <c r="Z4280" s="0" t="s">
        <v>646</v>
      </c>
      <c r="AA4280" s="0" t="n">
        <v>790897</v>
      </c>
      <c r="AB4280" s="197" t="n">
        <v>37027.875</v>
      </c>
      <c r="AC4280" s="197" t="n">
        <v>37042.875</v>
      </c>
    </row>
    <row r="4281" customFormat="false" ht="12.75" hidden="false" customHeight="false" outlineLevel="0" collapsed="false">
      <c r="A4281" s="191" t="str">
        <f aca="false">B4281&amp;" "&amp;C4281&amp;" "&amp;D4281</f>
        <v>US Natural Gas Financial</v>
      </c>
      <c r="B4281" s="191" t="str">
        <f aca="false">IF((LEFT(N4281,2)="US"),"US","")</f>
        <v>US</v>
      </c>
      <c r="C4281" s="191" t="str">
        <f aca="false">M4281</f>
        <v>Natural Gas</v>
      </c>
      <c r="D4281" s="191" t="str">
        <f aca="false">IF(ISNUMBER(FIND("Phy",N4281))=TRUE(),"Physical","Financial")</f>
        <v>Financial</v>
      </c>
      <c r="E4281" s="191" t="n">
        <f aca="false">IF(VLOOKUP(S4281,'DD-Lookup'!$J$6:$L$50,3,FALSE())="Monthly",(YEAR(AC4281)-YEAR(AB4281))*12+MONTH(AC4281)-MONTH(AB4281)+1,(AC4281-AB4281+1))</f>
        <v>15</v>
      </c>
      <c r="F4281" s="220" t="n">
        <f aca="false">E4281*SUM(P4281:Q4281)</f>
        <v>75000</v>
      </c>
      <c r="G4281" s="196" t="n">
        <v>1249531</v>
      </c>
      <c r="H4281" s="197" t="n">
        <v>37026.5092592593</v>
      </c>
      <c r="I4281" s="0" t="s">
        <v>1414</v>
      </c>
      <c r="M4281" s="0" t="s">
        <v>927</v>
      </c>
      <c r="N4281" s="0" t="s">
        <v>1341</v>
      </c>
      <c r="O4281" s="0" t="s">
        <v>3569</v>
      </c>
      <c r="P4281" s="198" t="n">
        <v>5000</v>
      </c>
      <c r="S4281" s="0" t="s">
        <v>1343</v>
      </c>
      <c r="T4281" s="0" t="s">
        <v>772</v>
      </c>
      <c r="U4281" s="200" t="n">
        <v>4.555</v>
      </c>
      <c r="V4281" s="0" t="s">
        <v>2596</v>
      </c>
      <c r="W4281" s="0" t="s">
        <v>1520</v>
      </c>
      <c r="X4281" s="0" t="s">
        <v>1521</v>
      </c>
      <c r="Y4281" s="0" t="s">
        <v>893</v>
      </c>
      <c r="Z4281" s="0" t="s">
        <v>573</v>
      </c>
      <c r="AA4281" s="0" t="s">
        <v>3859</v>
      </c>
      <c r="AB4281" s="197" t="n">
        <v>37028.875</v>
      </c>
      <c r="AC4281" s="197" t="n">
        <v>37042.875</v>
      </c>
      <c r="AD4281" s="0" t="n">
        <f aca="false">(AC4281-AB4281+1)*SUM(P4281:Q4281)</f>
        <v>75000</v>
      </c>
    </row>
    <row r="4282" customFormat="false" ht="12.75" hidden="false" customHeight="false" outlineLevel="0" collapsed="false">
      <c r="A4282" s="191" t="str">
        <f aca="false">B4282&amp;" "&amp;C4282&amp;" "&amp;D4282</f>
        <v>US Natural Gas Physical</v>
      </c>
      <c r="B4282" s="191" t="str">
        <f aca="false">IF((LEFT(N4282,2)="US"),"US","")</f>
        <v>US</v>
      </c>
      <c r="C4282" s="191" t="str">
        <f aca="false">M4282</f>
        <v>Natural Gas</v>
      </c>
      <c r="D4282" s="191" t="str">
        <f aca="false">IF(ISNUMBER(FIND("Phy",N4282))=TRUE(),"Physical","Financial")</f>
        <v>Physical</v>
      </c>
      <c r="E4282" s="191" t="n">
        <f aca="false">IF(VLOOKUP(S4282,'DD-Lookup'!$J$6:$L$50,3,FALSE())="Monthly",(YEAR(AC4282)-YEAR(AB4282))*12+MONTH(AC4282)-MONTH(AB4282)+1,(AC4282-AB4282+1))</f>
        <v>15</v>
      </c>
      <c r="F4282" s="220" t="n">
        <f aca="false">E4282*SUM(P4282:Q4282)</f>
        <v>150000</v>
      </c>
      <c r="G4282" s="196" t="n">
        <v>1249532</v>
      </c>
      <c r="H4282" s="197" t="n">
        <v>37026.5093634259</v>
      </c>
      <c r="I4282" s="0" t="s">
        <v>2143</v>
      </c>
      <c r="M4282" s="0" t="s">
        <v>927</v>
      </c>
      <c r="N4282" s="0" t="s">
        <v>1371</v>
      </c>
      <c r="O4282" s="0" t="s">
        <v>3860</v>
      </c>
      <c r="P4282" s="198" t="n">
        <v>10000</v>
      </c>
      <c r="S4282" s="0" t="s">
        <v>1343</v>
      </c>
      <c r="T4282" s="0" t="s">
        <v>772</v>
      </c>
      <c r="U4282" s="200" t="n">
        <v>4.465</v>
      </c>
      <c r="V4282" s="0" t="s">
        <v>2145</v>
      </c>
      <c r="W4282" s="0" t="s">
        <v>1682</v>
      </c>
      <c r="X4282" s="0" t="s">
        <v>1683</v>
      </c>
      <c r="Y4282" s="0" t="s">
        <v>1376</v>
      </c>
      <c r="Z4282" s="0" t="s">
        <v>573</v>
      </c>
      <c r="AA4282" s="0" t="n">
        <v>790901</v>
      </c>
      <c r="AB4282" s="197" t="n">
        <v>37028.875</v>
      </c>
      <c r="AC4282" s="197" t="n">
        <v>37042.875</v>
      </c>
    </row>
    <row r="4283" customFormat="false" ht="12.75" hidden="false" customHeight="false" outlineLevel="0" collapsed="false">
      <c r="A4283" s="191" t="str">
        <f aca="false">B4283&amp;" "&amp;C4283&amp;" "&amp;D4283</f>
        <v>US Natural Gas Financial</v>
      </c>
      <c r="B4283" s="191" t="str">
        <f aca="false">IF((LEFT(N4283,2)="US"),"US","")</f>
        <v>US</v>
      </c>
      <c r="C4283" s="191" t="str">
        <f aca="false">M4283</f>
        <v>Natural Gas</v>
      </c>
      <c r="D4283" s="191" t="str">
        <f aca="false">IF(ISNUMBER(FIND("Phy",N4283))=TRUE(),"Physical","Financial")</f>
        <v>Financial</v>
      </c>
      <c r="E4283" s="191" t="n">
        <f aca="false">IF(VLOOKUP(S4283,'DD-Lookup'!$J$6:$L$50,3,FALSE())="Monthly",(YEAR(AC4283)-YEAR(AB4283))*12+MONTH(AC4283)-MONTH(AB4283)+1,(AC4283-AB4283+1))</f>
        <v>30</v>
      </c>
      <c r="F4283" s="220" t="n">
        <f aca="false">E4283*SUM(P4283:Q4283)</f>
        <v>450000</v>
      </c>
      <c r="G4283" s="196" t="n">
        <v>1249533</v>
      </c>
      <c r="H4283" s="197" t="n">
        <v>37026.509375</v>
      </c>
      <c r="I4283" s="0" t="s">
        <v>2154</v>
      </c>
      <c r="M4283" s="0" t="s">
        <v>927</v>
      </c>
      <c r="N4283" s="0" t="s">
        <v>1341</v>
      </c>
      <c r="O4283" s="0" t="s">
        <v>1342</v>
      </c>
      <c r="P4283" s="198" t="n">
        <v>15000</v>
      </c>
      <c r="S4283" s="0" t="s">
        <v>1343</v>
      </c>
      <c r="T4283" s="0" t="s">
        <v>772</v>
      </c>
      <c r="U4283" s="200" t="n">
        <v>4.615</v>
      </c>
      <c r="V4283" s="0" t="s">
        <v>2754</v>
      </c>
      <c r="W4283" s="0" t="s">
        <v>1345</v>
      </c>
      <c r="X4283" s="0" t="s">
        <v>1346</v>
      </c>
      <c r="Y4283" s="0" t="s">
        <v>893</v>
      </c>
      <c r="Z4283" s="0" t="s">
        <v>573</v>
      </c>
      <c r="AA4283" s="0" t="s">
        <v>3861</v>
      </c>
      <c r="AB4283" s="197" t="n">
        <v>37043.875</v>
      </c>
      <c r="AC4283" s="197" t="n">
        <v>37072.875</v>
      </c>
      <c r="AD4283" s="0" t="n">
        <f aca="false">(AC4283-AB4283+1)*SUM(P4283:Q4283)</f>
        <v>450000</v>
      </c>
    </row>
    <row r="4284" customFormat="false" ht="12.75" hidden="false" customHeight="false" outlineLevel="0" collapsed="false">
      <c r="A4284" s="191" t="str">
        <f aca="false">B4284&amp;" "&amp;C4284&amp;" "&amp;D4284</f>
        <v> Natural Gas Physical</v>
      </c>
      <c r="B4284" s="191" t="str">
        <f aca="false">IF((LEFT(N4284,2)="US"),"US","")</f>
        <v/>
      </c>
      <c r="C4284" s="191" t="str">
        <f aca="false">M4284</f>
        <v>Natural Gas</v>
      </c>
      <c r="D4284" s="191" t="str">
        <f aca="false">IF(ISNUMBER(FIND("Phy",N4284))=TRUE(),"Physical","Financial")</f>
        <v>Physical</v>
      </c>
      <c r="E4284" s="191" t="n">
        <f aca="false">IF(VLOOKUP(S4284,'DD-Lookup'!$J$6:$L$50,3,FALSE())="Monthly",(YEAR(AC4284)-YEAR(AB4284))*12+MONTH(AC4284)-MONTH(AB4284)+1,(AC4284-AB4284+1))</f>
        <v>1</v>
      </c>
      <c r="F4284" s="220" t="n">
        <f aca="false">E4284*SUM(P4284:Q4284)</f>
        <v>10000</v>
      </c>
      <c r="G4284" s="196" t="n">
        <v>1249536</v>
      </c>
      <c r="H4284" s="197" t="n">
        <v>37026.5094097222</v>
      </c>
      <c r="I4284" s="0" t="s">
        <v>2262</v>
      </c>
      <c r="M4284" s="0" t="s">
        <v>927</v>
      </c>
      <c r="N4284" s="0" t="s">
        <v>1719</v>
      </c>
      <c r="O4284" s="0" t="s">
        <v>1720</v>
      </c>
      <c r="P4284" s="198" t="n">
        <v>10000</v>
      </c>
      <c r="S4284" s="0" t="s">
        <v>327</v>
      </c>
      <c r="T4284" s="0" t="s">
        <v>1721</v>
      </c>
      <c r="U4284" s="200" t="n">
        <v>6.1</v>
      </c>
      <c r="V4284" s="0" t="s">
        <v>2426</v>
      </c>
      <c r="W4284" s="0" t="s">
        <v>1723</v>
      </c>
      <c r="X4284" s="0" t="s">
        <v>1724</v>
      </c>
      <c r="Y4284" s="0" t="s">
        <v>1376</v>
      </c>
      <c r="Z4284" s="0" t="s">
        <v>646</v>
      </c>
      <c r="AA4284" s="0" t="n">
        <v>790900</v>
      </c>
      <c r="AB4284" s="197" t="n">
        <v>37026.875</v>
      </c>
      <c r="AC4284" s="197" t="n">
        <v>37026.875</v>
      </c>
    </row>
    <row r="4285" customFormat="false" ht="12.75" hidden="false" customHeight="false" outlineLevel="0" collapsed="false">
      <c r="A4285" s="191" t="str">
        <f aca="false">B4285&amp;" "&amp;C4285&amp;" "&amp;D4285</f>
        <v>US Natural Gas Financial</v>
      </c>
      <c r="B4285" s="191" t="str">
        <f aca="false">IF((LEFT(N4285,2)="US"),"US","")</f>
        <v>US</v>
      </c>
      <c r="C4285" s="191" t="str">
        <f aca="false">M4285</f>
        <v>Natural Gas</v>
      </c>
      <c r="D4285" s="191" t="str">
        <f aca="false">IF(ISNUMBER(FIND("Phy",N4285))=TRUE(),"Physical","Financial")</f>
        <v>Financial</v>
      </c>
      <c r="E4285" s="191" t="n">
        <f aca="false">IF(VLOOKUP(S4285,'DD-Lookup'!$J$6:$L$50,3,FALSE())="Monthly",(YEAR(AC4285)-YEAR(AB4285))*12+MONTH(AC4285)-MONTH(AB4285)+1,(AC4285-AB4285+1))</f>
        <v>151</v>
      </c>
      <c r="F4285" s="220" t="n">
        <f aca="false">E4285*SUM(P4285:Q4285)</f>
        <v>755000</v>
      </c>
      <c r="G4285" s="196" t="n">
        <v>1249537</v>
      </c>
      <c r="H4285" s="197" t="n">
        <v>37026.5094212963</v>
      </c>
      <c r="I4285" s="0" t="s">
        <v>1340</v>
      </c>
      <c r="M4285" s="0" t="s">
        <v>927</v>
      </c>
      <c r="N4285" s="0" t="s">
        <v>1341</v>
      </c>
      <c r="O4285" s="0" t="s">
        <v>1442</v>
      </c>
      <c r="P4285" s="198" t="n">
        <v>5000</v>
      </c>
      <c r="S4285" s="0" t="s">
        <v>1343</v>
      </c>
      <c r="T4285" s="0" t="s">
        <v>772</v>
      </c>
      <c r="U4285" s="200" t="n">
        <v>5.01</v>
      </c>
      <c r="V4285" s="0" t="s">
        <v>2278</v>
      </c>
      <c r="W4285" s="0" t="s">
        <v>1345</v>
      </c>
      <c r="X4285" s="0" t="s">
        <v>1346</v>
      </c>
      <c r="Y4285" s="0" t="s">
        <v>893</v>
      </c>
      <c r="Z4285" s="0" t="s">
        <v>573</v>
      </c>
      <c r="AA4285" s="0" t="s">
        <v>3862</v>
      </c>
      <c r="AB4285" s="197" t="n">
        <v>37196</v>
      </c>
      <c r="AC4285" s="197" t="n">
        <v>37346</v>
      </c>
      <c r="AD4285" s="0" t="n">
        <f aca="false">(AC4285-AB4285+1)*SUM(P4285:Q4285)</f>
        <v>755000</v>
      </c>
    </row>
    <row r="4286" customFormat="false" ht="12.75" hidden="false" customHeight="false" outlineLevel="0" collapsed="false">
      <c r="A4286" s="191" t="str">
        <f aca="false">B4286&amp;" "&amp;C4286&amp;" "&amp;D4286</f>
        <v>US Power Physical</v>
      </c>
      <c r="B4286" s="191" t="str">
        <f aca="false">IF((LEFT(N4286,2)="US"),"US","")</f>
        <v>US</v>
      </c>
      <c r="C4286" s="191" t="str">
        <f aca="false">M4286</f>
        <v>Power</v>
      </c>
      <c r="D4286" s="191" t="str">
        <f aca="false">IF(ISNUMBER(FIND("Phy",N4286))=TRUE(),"Physical","Financial")</f>
        <v>Physical</v>
      </c>
      <c r="E4286" s="191" t="n">
        <f aca="false">IF(VLOOKUP(S4286,'DD-Lookup'!$J$6:$L$50,3,FALSE())="Monthly",(YEAR(AC4286)-YEAR(AB4286))*12+MONTH(AC4286)-MONTH(AB4286)+1,(AC4286-AB4286+1))</f>
        <v>11</v>
      </c>
      <c r="F4286" s="220" t="n">
        <f aca="false">E4286*SUM(P4286:Q4286)</f>
        <v>550</v>
      </c>
      <c r="G4286" s="196" t="n">
        <v>1249538</v>
      </c>
      <c r="H4286" s="197" t="n">
        <v>37026.5095949074</v>
      </c>
      <c r="I4286" s="0" t="s">
        <v>1362</v>
      </c>
      <c r="M4286" s="0" t="s">
        <v>72</v>
      </c>
      <c r="N4286" s="0" t="s">
        <v>1312</v>
      </c>
      <c r="O4286" s="0" t="s">
        <v>3350</v>
      </c>
      <c r="P4286" s="198" t="n">
        <v>50</v>
      </c>
      <c r="S4286" s="0" t="s">
        <v>781</v>
      </c>
      <c r="T4286" s="0" t="s">
        <v>772</v>
      </c>
      <c r="U4286" s="200" t="n">
        <v>57.25</v>
      </c>
      <c r="V4286" s="0" t="s">
        <v>3351</v>
      </c>
      <c r="W4286" s="0" t="s">
        <v>1315</v>
      </c>
      <c r="X4286" s="0" t="s">
        <v>1465</v>
      </c>
      <c r="Y4286" s="0" t="s">
        <v>1167</v>
      </c>
      <c r="Z4286" s="0" t="s">
        <v>628</v>
      </c>
      <c r="AA4286" s="0" t="n">
        <v>611616.1</v>
      </c>
      <c r="AB4286" s="197" t="n">
        <v>37032</v>
      </c>
      <c r="AC4286" s="197" t="n">
        <v>37042</v>
      </c>
    </row>
    <row r="4287" customFormat="false" ht="12.75" hidden="false" customHeight="false" outlineLevel="0" collapsed="false">
      <c r="A4287" s="191" t="str">
        <f aca="false">B4287&amp;" "&amp;C4287&amp;" "&amp;D4287</f>
        <v>US Power Physical</v>
      </c>
      <c r="B4287" s="191" t="str">
        <f aca="false">IF((LEFT(N4287,2)="US"),"US","")</f>
        <v>US</v>
      </c>
      <c r="C4287" s="191" t="str">
        <f aca="false">M4287</f>
        <v>Power</v>
      </c>
      <c r="D4287" s="191" t="str">
        <f aca="false">IF(ISNUMBER(FIND("Phy",N4287))=TRUE(),"Physical","Financial")</f>
        <v>Physical</v>
      </c>
      <c r="E4287" s="191" t="n">
        <f aca="false">IF(VLOOKUP(S4287,'DD-Lookup'!$J$6:$L$50,3,FALSE())="Monthly",(YEAR(AC4287)-YEAR(AB4287))*12+MONTH(AC4287)-MONTH(AB4287)+1,(AC4287-AB4287+1))</f>
        <v>2</v>
      </c>
      <c r="F4287" s="220" t="n">
        <f aca="false">E4287*SUM(P4287:Q4287)</f>
        <v>100</v>
      </c>
      <c r="G4287" s="196" t="n">
        <v>1249540</v>
      </c>
      <c r="H4287" s="197" t="n">
        <v>37026.5096412037</v>
      </c>
      <c r="I4287" s="0" t="s">
        <v>1362</v>
      </c>
      <c r="M4287" s="0" t="s">
        <v>72</v>
      </c>
      <c r="N4287" s="0" t="s">
        <v>1312</v>
      </c>
      <c r="O4287" s="0" t="s">
        <v>1516</v>
      </c>
      <c r="P4287" s="198" t="n">
        <v>50</v>
      </c>
      <c r="S4287" s="0" t="s">
        <v>781</v>
      </c>
      <c r="T4287" s="0" t="s">
        <v>772</v>
      </c>
      <c r="U4287" s="200" t="n">
        <v>59.25</v>
      </c>
      <c r="V4287" s="0" t="s">
        <v>3351</v>
      </c>
      <c r="W4287" s="0" t="s">
        <v>1315</v>
      </c>
      <c r="X4287" s="0" t="s">
        <v>1316</v>
      </c>
      <c r="Y4287" s="0" t="s">
        <v>1167</v>
      </c>
      <c r="Z4287" s="0" t="s">
        <v>628</v>
      </c>
      <c r="AA4287" s="0" t="n">
        <v>611617.1</v>
      </c>
      <c r="AB4287" s="197" t="n">
        <v>37028.875</v>
      </c>
      <c r="AC4287" s="197" t="n">
        <v>37029.875</v>
      </c>
    </row>
    <row r="4288" customFormat="false" ht="12.75" hidden="false" customHeight="false" outlineLevel="0" collapsed="false">
      <c r="A4288" s="191" t="str">
        <f aca="false">B4288&amp;" "&amp;C4288&amp;" "&amp;D4288</f>
        <v> Metals Financial</v>
      </c>
      <c r="B4288" s="191" t="str">
        <f aca="false">IF((LEFT(N4288,2)="US"),"US","")</f>
        <v/>
      </c>
      <c r="C4288" s="191" t="str">
        <f aca="false">M4288</f>
        <v>Metals</v>
      </c>
      <c r="D4288" s="191" t="str">
        <f aca="false">IF(ISNUMBER(FIND("Phy",N4288))=TRUE(),"Physical","Financial")</f>
        <v>Financial</v>
      </c>
      <c r="E4288" s="191" t="n">
        <f aca="false">IF(VLOOKUP(S4288,'DD-Lookup'!$J$6:$L$50,3,FALSE())="Monthly",(YEAR(AC4288)-YEAR(AB4288))*12+MONTH(AC4288)-MONTH(AB4288)+1,(AC4288-AB4288+1))</f>
        <v>1</v>
      </c>
      <c r="F4288" s="220" t="n">
        <f aca="false">E4288*SUM(P4288:Q4288)</f>
        <v>20</v>
      </c>
      <c r="G4288" s="196" t="n">
        <v>1249543</v>
      </c>
      <c r="H4288" s="197" t="n">
        <v>37026.510150463</v>
      </c>
      <c r="I4288" s="0" t="s">
        <v>999</v>
      </c>
      <c r="M4288" s="0" t="s">
        <v>768</v>
      </c>
      <c r="N4288" s="0" t="s">
        <v>870</v>
      </c>
      <c r="O4288" s="0" t="s">
        <v>871</v>
      </c>
      <c r="Q4288" s="198" t="n">
        <v>20</v>
      </c>
      <c r="S4288" s="0" t="s">
        <v>771</v>
      </c>
      <c r="T4288" s="0" t="s">
        <v>772</v>
      </c>
      <c r="U4288" s="200" t="n">
        <v>1510</v>
      </c>
      <c r="V4288" s="0" t="s">
        <v>1000</v>
      </c>
      <c r="W4288" s="0" t="s">
        <v>820</v>
      </c>
      <c r="X4288" s="0" t="s">
        <v>775</v>
      </c>
      <c r="Y4288" s="0" t="s">
        <v>776</v>
      </c>
      <c r="Z4288" s="0" t="s">
        <v>777</v>
      </c>
      <c r="AA4288" s="0" t="n">
        <v>2130895</v>
      </c>
    </row>
    <row r="4289" customFormat="false" ht="12.75" hidden="false" customHeight="false" outlineLevel="0" collapsed="false">
      <c r="A4289" s="191" t="str">
        <f aca="false">B4289&amp;" "&amp;C4289&amp;" "&amp;D4289</f>
        <v>US Natural Gas Financial</v>
      </c>
      <c r="B4289" s="191" t="str">
        <f aca="false">IF((LEFT(N4289,2)="US"),"US","")</f>
        <v>US</v>
      </c>
      <c r="C4289" s="191" t="str">
        <f aca="false">M4289</f>
        <v>Natural Gas</v>
      </c>
      <c r="D4289" s="191" t="str">
        <f aca="false">IF(ISNUMBER(FIND("Phy",N4289))=TRUE(),"Physical","Financial")</f>
        <v>Financial</v>
      </c>
      <c r="E4289" s="191" t="n">
        <f aca="false">IF(VLOOKUP(S4289,'DD-Lookup'!$J$6:$L$50,3,FALSE())="Monthly",(YEAR(AC4289)-YEAR(AB4289))*12+MONTH(AC4289)-MONTH(AB4289)+1,(AC4289-AB4289+1))</f>
        <v>153</v>
      </c>
      <c r="F4289" s="220" t="n">
        <f aca="false">E4289*SUM(P4289:Q4289)</f>
        <v>765000</v>
      </c>
      <c r="G4289" s="196" t="n">
        <v>1249542</v>
      </c>
      <c r="H4289" s="197" t="n">
        <v>37026.510150463</v>
      </c>
      <c r="I4289" s="0" t="s">
        <v>1228</v>
      </c>
      <c r="M4289" s="0" t="s">
        <v>927</v>
      </c>
      <c r="N4289" s="0" t="s">
        <v>1341</v>
      </c>
      <c r="O4289" s="0" t="s">
        <v>1526</v>
      </c>
      <c r="P4289" s="198" t="n">
        <v>5000</v>
      </c>
      <c r="S4289" s="0" t="s">
        <v>1343</v>
      </c>
      <c r="T4289" s="0" t="s">
        <v>772</v>
      </c>
      <c r="U4289" s="200" t="n">
        <v>4.71</v>
      </c>
      <c r="V4289" s="0" t="s">
        <v>1610</v>
      </c>
      <c r="W4289" s="0" t="s">
        <v>1345</v>
      </c>
      <c r="X4289" s="0" t="s">
        <v>1346</v>
      </c>
      <c r="Y4289" s="0" t="s">
        <v>893</v>
      </c>
      <c r="Z4289" s="0" t="s">
        <v>573</v>
      </c>
      <c r="AA4289" s="0" t="s">
        <v>3863</v>
      </c>
      <c r="AB4289" s="197" t="n">
        <v>37043</v>
      </c>
      <c r="AC4289" s="197" t="n">
        <v>37195</v>
      </c>
      <c r="AD4289" s="0" t="n">
        <f aca="false">(AC4289-AB4289+1)*SUM(P4289:Q4289)</f>
        <v>765000</v>
      </c>
    </row>
    <row r="4290" customFormat="false" ht="12.75" hidden="false" customHeight="false" outlineLevel="0" collapsed="false">
      <c r="A4290" s="191" t="str">
        <f aca="false">B4290&amp;" "&amp;C4290&amp;" "&amp;D4290</f>
        <v>US Natural Gas Financial</v>
      </c>
      <c r="B4290" s="191" t="str">
        <f aca="false">IF((LEFT(N4290,2)="US"),"US","")</f>
        <v>US</v>
      </c>
      <c r="C4290" s="191" t="str">
        <f aca="false">M4290</f>
        <v>Natural Gas</v>
      </c>
      <c r="D4290" s="191" t="str">
        <f aca="false">IF(ISNUMBER(FIND("Phy",N4290))=TRUE(),"Physical","Financial")</f>
        <v>Financial</v>
      </c>
      <c r="E4290" s="191" t="n">
        <f aca="false">IF(VLOOKUP(S4290,'DD-Lookup'!$J$6:$L$50,3,FALSE())="Monthly",(YEAR(AC4290)-YEAR(AB4290))*12+MONTH(AC4290)-MONTH(AB4290)+1,(AC4290-AB4290+1))</f>
        <v>151</v>
      </c>
      <c r="F4290" s="220" t="n">
        <f aca="false">E4290*SUM(P4290:Q4290)</f>
        <v>755000</v>
      </c>
      <c r="G4290" s="196" t="n">
        <v>1249547</v>
      </c>
      <c r="H4290" s="197" t="n">
        <v>37026.510474537</v>
      </c>
      <c r="I4290" s="0" t="s">
        <v>1340</v>
      </c>
      <c r="M4290" s="0" t="s">
        <v>927</v>
      </c>
      <c r="N4290" s="0" t="s">
        <v>1341</v>
      </c>
      <c r="O4290" s="0" t="s">
        <v>1442</v>
      </c>
      <c r="P4290" s="198" t="n">
        <v>5000</v>
      </c>
      <c r="S4290" s="0" t="s">
        <v>1343</v>
      </c>
      <c r="T4290" s="0" t="s">
        <v>772</v>
      </c>
      <c r="U4290" s="200" t="n">
        <v>5</v>
      </c>
      <c r="V4290" s="0" t="s">
        <v>2243</v>
      </c>
      <c r="W4290" s="0" t="s">
        <v>1345</v>
      </c>
      <c r="X4290" s="0" t="s">
        <v>1346</v>
      </c>
      <c r="Y4290" s="0" t="s">
        <v>893</v>
      </c>
      <c r="Z4290" s="0" t="s">
        <v>573</v>
      </c>
      <c r="AA4290" s="0" t="s">
        <v>3864</v>
      </c>
      <c r="AB4290" s="197" t="n">
        <v>37196</v>
      </c>
      <c r="AC4290" s="197" t="n">
        <v>37346</v>
      </c>
      <c r="AD4290" s="0" t="n">
        <f aca="false">(AC4290-AB4290+1)*SUM(P4290:Q4290)</f>
        <v>755000</v>
      </c>
    </row>
    <row r="4291" customFormat="false" ht="12.75" hidden="false" customHeight="false" outlineLevel="0" collapsed="false">
      <c r="A4291" s="191" t="str">
        <f aca="false">B4291&amp;" "&amp;C4291&amp;" "&amp;D4291</f>
        <v>US Natural Gas Financial</v>
      </c>
      <c r="B4291" s="191" t="str">
        <f aca="false">IF((LEFT(N4291,2)="US"),"US","")</f>
        <v>US</v>
      </c>
      <c r="C4291" s="191" t="str">
        <f aca="false">M4291</f>
        <v>Natural Gas</v>
      </c>
      <c r="D4291" s="191" t="str">
        <f aca="false">IF(ISNUMBER(FIND("Phy",N4291))=TRUE(),"Physical","Financial")</f>
        <v>Financial</v>
      </c>
      <c r="E4291" s="191" t="n">
        <f aca="false">IF(VLOOKUP(S4291,'DD-Lookup'!$J$6:$L$50,3,FALSE())="Monthly",(YEAR(AC4291)-YEAR(AB4291))*12+MONTH(AC4291)-MONTH(AB4291)+1,(AC4291-AB4291+1))</f>
        <v>151</v>
      </c>
      <c r="F4291" s="220" t="n">
        <f aca="false">E4291*SUM(P4291:Q4291)</f>
        <v>755000</v>
      </c>
      <c r="G4291" s="196" t="n">
        <v>1249548</v>
      </c>
      <c r="H4291" s="197" t="n">
        <v>37026.5106134259</v>
      </c>
      <c r="I4291" s="0" t="s">
        <v>625</v>
      </c>
      <c r="M4291" s="0" t="s">
        <v>927</v>
      </c>
      <c r="N4291" s="0" t="s">
        <v>1341</v>
      </c>
      <c r="O4291" s="0" t="s">
        <v>1442</v>
      </c>
      <c r="P4291" s="198" t="n">
        <v>5000</v>
      </c>
      <c r="S4291" s="0" t="s">
        <v>1343</v>
      </c>
      <c r="T4291" s="0" t="s">
        <v>772</v>
      </c>
      <c r="U4291" s="200" t="n">
        <v>5</v>
      </c>
      <c r="V4291" s="0" t="s">
        <v>3848</v>
      </c>
      <c r="W4291" s="0" t="s">
        <v>1345</v>
      </c>
      <c r="X4291" s="0" t="s">
        <v>1346</v>
      </c>
      <c r="Y4291" s="0" t="s">
        <v>893</v>
      </c>
      <c r="Z4291" s="0" t="s">
        <v>573</v>
      </c>
      <c r="AA4291" s="0" t="s">
        <v>3865</v>
      </c>
      <c r="AB4291" s="197" t="n">
        <v>37196</v>
      </c>
      <c r="AC4291" s="197" t="n">
        <v>37346</v>
      </c>
      <c r="AD4291" s="0" t="n">
        <f aca="false">(AC4291-AB4291+1)*SUM(P4291:Q4291)</f>
        <v>755000</v>
      </c>
    </row>
    <row r="4292" customFormat="false" ht="12.75" hidden="false" customHeight="false" outlineLevel="0" collapsed="false">
      <c r="A4292" s="191" t="str">
        <f aca="false">B4292&amp;" "&amp;C4292&amp;" "&amp;D4292</f>
        <v>US Natural Gas Financial</v>
      </c>
      <c r="B4292" s="191" t="str">
        <f aca="false">IF((LEFT(N4292,2)="US"),"US","")</f>
        <v>US</v>
      </c>
      <c r="C4292" s="191" t="str">
        <f aca="false">M4292</f>
        <v>Natural Gas</v>
      </c>
      <c r="D4292" s="191" t="str">
        <f aca="false">IF(ISNUMBER(FIND("Phy",N4292))=TRUE(),"Physical","Financial")</f>
        <v>Financial</v>
      </c>
      <c r="E4292" s="191" t="n">
        <f aca="false">IF(VLOOKUP(S4292,'DD-Lookup'!$J$6:$L$50,3,FALSE())="Monthly",(YEAR(AC4292)-YEAR(AB4292))*12+MONTH(AC4292)-MONTH(AB4292)+1,(AC4292-AB4292+1))</f>
        <v>365</v>
      </c>
      <c r="F4292" s="220" t="n">
        <f aca="false">E4292*SUM(P4292:Q4292)</f>
        <v>1825000</v>
      </c>
      <c r="G4292" s="196" t="n">
        <v>1249550</v>
      </c>
      <c r="H4292" s="197" t="n">
        <v>37026.5110648148</v>
      </c>
      <c r="I4292" s="0" t="s">
        <v>1228</v>
      </c>
      <c r="M4292" s="0" t="s">
        <v>927</v>
      </c>
      <c r="N4292" s="0" t="s">
        <v>1341</v>
      </c>
      <c r="O4292" s="0" t="s">
        <v>1514</v>
      </c>
      <c r="P4292" s="198" t="n">
        <v>5000</v>
      </c>
      <c r="S4292" s="0" t="s">
        <v>1343</v>
      </c>
      <c r="T4292" s="0" t="s">
        <v>772</v>
      </c>
      <c r="U4292" s="200" t="n">
        <v>4.58</v>
      </c>
      <c r="V4292" s="0" t="s">
        <v>1610</v>
      </c>
      <c r="W4292" s="0" t="s">
        <v>1345</v>
      </c>
      <c r="X4292" s="0" t="s">
        <v>1346</v>
      </c>
      <c r="Y4292" s="0" t="s">
        <v>893</v>
      </c>
      <c r="Z4292" s="0" t="s">
        <v>573</v>
      </c>
      <c r="AA4292" s="0" t="s">
        <v>3866</v>
      </c>
      <c r="AB4292" s="197" t="n">
        <v>37257.875</v>
      </c>
      <c r="AC4292" s="197" t="n">
        <v>37621.875</v>
      </c>
      <c r="AD4292" s="0" t="n">
        <f aca="false">(AC4292-AB4292+1)*SUM(P4292:Q4292)</f>
        <v>1825000</v>
      </c>
    </row>
    <row r="4293" customFormat="false" ht="12.75" hidden="false" customHeight="false" outlineLevel="0" collapsed="false">
      <c r="A4293" s="191" t="str">
        <f aca="false">B4293&amp;" "&amp;C4293&amp;" "&amp;D4293</f>
        <v>US Natural Gas Financial</v>
      </c>
      <c r="B4293" s="191" t="str">
        <f aca="false">IF((LEFT(N4293,2)="US"),"US","")</f>
        <v>US</v>
      </c>
      <c r="C4293" s="191" t="str">
        <f aca="false">M4293</f>
        <v>Natural Gas</v>
      </c>
      <c r="D4293" s="191" t="str">
        <f aca="false">IF(ISNUMBER(FIND("Phy",N4293))=TRUE(),"Physical","Financial")</f>
        <v>Financial</v>
      </c>
      <c r="E4293" s="191" t="n">
        <f aca="false">IF(VLOOKUP(S4293,'DD-Lookup'!$J$6:$L$50,3,FALSE())="Monthly",(YEAR(AC4293)-YEAR(AB4293))*12+MONTH(AC4293)-MONTH(AB4293)+1,(AC4293-AB4293+1))</f>
        <v>30</v>
      </c>
      <c r="F4293" s="220" t="n">
        <f aca="false">E4293*SUM(P4293:Q4293)</f>
        <v>75000</v>
      </c>
      <c r="G4293" s="196" t="n">
        <v>1249551</v>
      </c>
      <c r="H4293" s="197" t="n">
        <v>37026.5112615741</v>
      </c>
      <c r="I4293" s="0" t="s">
        <v>1383</v>
      </c>
      <c r="M4293" s="0" t="s">
        <v>927</v>
      </c>
      <c r="N4293" s="0" t="s">
        <v>1341</v>
      </c>
      <c r="O4293" s="0" t="s">
        <v>1342</v>
      </c>
      <c r="Q4293" s="198" t="n">
        <v>2500</v>
      </c>
      <c r="S4293" s="0" t="s">
        <v>1343</v>
      </c>
      <c r="T4293" s="0" t="s">
        <v>772</v>
      </c>
      <c r="U4293" s="200" t="n">
        <v>4.61</v>
      </c>
      <c r="V4293" s="0" t="s">
        <v>2371</v>
      </c>
      <c r="W4293" s="0" t="s">
        <v>1345</v>
      </c>
      <c r="X4293" s="0" t="s">
        <v>1346</v>
      </c>
      <c r="Y4293" s="0" t="s">
        <v>893</v>
      </c>
      <c r="Z4293" s="0" t="s">
        <v>573</v>
      </c>
      <c r="AA4293" s="0" t="s">
        <v>3867</v>
      </c>
      <c r="AB4293" s="197" t="n">
        <v>37043.875</v>
      </c>
      <c r="AC4293" s="197" t="n">
        <v>37072.875</v>
      </c>
      <c r="AD4293" s="0" t="n">
        <f aca="false">(AC4293-AB4293+1)*SUM(P4293:Q4293)</f>
        <v>75000</v>
      </c>
    </row>
    <row r="4294" customFormat="false" ht="12.75" hidden="false" customHeight="false" outlineLevel="0" collapsed="false">
      <c r="A4294" s="191" t="str">
        <f aca="false">B4294&amp;" "&amp;C4294&amp;" "&amp;D4294</f>
        <v>US Natural Gas Financial</v>
      </c>
      <c r="B4294" s="191" t="str">
        <f aca="false">IF((LEFT(N4294,2)="US"),"US","")</f>
        <v>US</v>
      </c>
      <c r="C4294" s="191" t="str">
        <f aca="false">M4294</f>
        <v>Natural Gas</v>
      </c>
      <c r="D4294" s="191" t="str">
        <f aca="false">IF(ISNUMBER(FIND("Phy",N4294))=TRUE(),"Physical","Financial")</f>
        <v>Financial</v>
      </c>
      <c r="E4294" s="191" t="n">
        <f aca="false">IF(VLOOKUP(S4294,'DD-Lookup'!$J$6:$L$50,3,FALSE())="Monthly",(YEAR(AC4294)-YEAR(AB4294))*12+MONTH(AC4294)-MONTH(AB4294)+1,(AC4294-AB4294+1))</f>
        <v>30</v>
      </c>
      <c r="F4294" s="220" t="n">
        <f aca="false">E4294*SUM(P4294:Q4294)</f>
        <v>75000</v>
      </c>
      <c r="G4294" s="196" t="n">
        <v>1249552</v>
      </c>
      <c r="H4294" s="197" t="n">
        <v>37026.5113541667</v>
      </c>
      <c r="I4294" s="0" t="s">
        <v>1289</v>
      </c>
      <c r="M4294" s="0" t="s">
        <v>927</v>
      </c>
      <c r="N4294" s="0" t="s">
        <v>1341</v>
      </c>
      <c r="O4294" s="0" t="s">
        <v>1342</v>
      </c>
      <c r="Q4294" s="198" t="n">
        <v>2500</v>
      </c>
      <c r="S4294" s="0" t="s">
        <v>1343</v>
      </c>
      <c r="T4294" s="0" t="s">
        <v>772</v>
      </c>
      <c r="U4294" s="200" t="n">
        <v>4.61</v>
      </c>
      <c r="V4294" s="0" t="s">
        <v>3279</v>
      </c>
      <c r="W4294" s="0" t="s">
        <v>1345</v>
      </c>
      <c r="X4294" s="0" t="s">
        <v>1346</v>
      </c>
      <c r="Y4294" s="0" t="s">
        <v>893</v>
      </c>
      <c r="Z4294" s="0" t="s">
        <v>573</v>
      </c>
      <c r="AA4294" s="0" t="s">
        <v>3868</v>
      </c>
      <c r="AB4294" s="197" t="n">
        <v>37043.875</v>
      </c>
      <c r="AC4294" s="197" t="n">
        <v>37072.875</v>
      </c>
      <c r="AD4294" s="0" t="n">
        <f aca="false">(AC4294-AB4294+1)*SUM(P4294:Q4294)</f>
        <v>75000</v>
      </c>
    </row>
    <row r="4295" customFormat="false" ht="12.75" hidden="false" customHeight="false" outlineLevel="0" collapsed="false">
      <c r="A4295" s="191" t="str">
        <f aca="false">B4295&amp;" "&amp;C4295&amp;" "&amp;D4295</f>
        <v>US Natural Gas Financial</v>
      </c>
      <c r="B4295" s="191" t="str">
        <f aca="false">IF((LEFT(N4295,2)="US"),"US","")</f>
        <v>US</v>
      </c>
      <c r="C4295" s="191" t="str">
        <f aca="false">M4295</f>
        <v>Natural Gas</v>
      </c>
      <c r="D4295" s="191" t="str">
        <f aca="false">IF(ISNUMBER(FIND("Phy",N4295))=TRUE(),"Physical","Financial")</f>
        <v>Financial</v>
      </c>
      <c r="E4295" s="191" t="n">
        <f aca="false">IF(VLOOKUP(S4295,'DD-Lookup'!$J$6:$L$50,3,FALSE())="Monthly",(YEAR(AC4295)-YEAR(AB4295))*12+MONTH(AC4295)-MONTH(AB4295)+1,(AC4295-AB4295+1))</f>
        <v>30</v>
      </c>
      <c r="F4295" s="220" t="n">
        <f aca="false">E4295*SUM(P4295:Q4295)</f>
        <v>150000</v>
      </c>
      <c r="G4295" s="196" t="n">
        <v>1249553</v>
      </c>
      <c r="H4295" s="197" t="n">
        <v>37026.5114583333</v>
      </c>
      <c r="I4295" s="0" t="s">
        <v>1257</v>
      </c>
      <c r="M4295" s="0" t="s">
        <v>927</v>
      </c>
      <c r="N4295" s="0" t="s">
        <v>1341</v>
      </c>
      <c r="O4295" s="0" t="s">
        <v>1342</v>
      </c>
      <c r="Q4295" s="198" t="n">
        <v>5000</v>
      </c>
      <c r="S4295" s="0" t="s">
        <v>1343</v>
      </c>
      <c r="T4295" s="0" t="s">
        <v>772</v>
      </c>
      <c r="U4295" s="200" t="n">
        <v>4.61</v>
      </c>
      <c r="V4295" s="0" t="s">
        <v>2419</v>
      </c>
      <c r="W4295" s="0" t="s">
        <v>1345</v>
      </c>
      <c r="X4295" s="0" t="s">
        <v>1346</v>
      </c>
      <c r="Y4295" s="0" t="s">
        <v>893</v>
      </c>
      <c r="Z4295" s="0" t="s">
        <v>573</v>
      </c>
      <c r="AA4295" s="0" t="s">
        <v>3869</v>
      </c>
      <c r="AB4295" s="197" t="n">
        <v>37043.875</v>
      </c>
      <c r="AC4295" s="197" t="n">
        <v>37072.875</v>
      </c>
      <c r="AD4295" s="0" t="n">
        <f aca="false">(AC4295-AB4295+1)*SUM(P4295:Q4295)</f>
        <v>150000</v>
      </c>
    </row>
    <row r="4296" customFormat="false" ht="12.75" hidden="false" customHeight="false" outlineLevel="0" collapsed="false">
      <c r="A4296" s="191" t="str">
        <f aca="false">B4296&amp;" "&amp;C4296&amp;" "&amp;D4296</f>
        <v>US Natural Gas Financial</v>
      </c>
      <c r="B4296" s="191" t="str">
        <f aca="false">IF((LEFT(N4296,2)="US"),"US","")</f>
        <v>US</v>
      </c>
      <c r="C4296" s="191" t="str">
        <f aca="false">M4296</f>
        <v>Natural Gas</v>
      </c>
      <c r="D4296" s="191" t="str">
        <f aca="false">IF(ISNUMBER(FIND("Phy",N4296))=TRUE(),"Physical","Financial")</f>
        <v>Financial</v>
      </c>
      <c r="E4296" s="191" t="n">
        <f aca="false">IF(VLOOKUP(S4296,'DD-Lookup'!$J$6:$L$50,3,FALSE())="Monthly",(YEAR(AC4296)-YEAR(AB4296))*12+MONTH(AC4296)-MONTH(AB4296)+1,(AC4296-AB4296+1))</f>
        <v>153</v>
      </c>
      <c r="F4296" s="220" t="n">
        <f aca="false">E4296*SUM(P4296:Q4296)</f>
        <v>1530000</v>
      </c>
      <c r="G4296" s="196" t="n">
        <v>1249555</v>
      </c>
      <c r="H4296" s="197" t="n">
        <v>37026.5115856482</v>
      </c>
      <c r="I4296" s="0" t="s">
        <v>1525</v>
      </c>
      <c r="M4296" s="0" t="s">
        <v>927</v>
      </c>
      <c r="N4296" s="0" t="s">
        <v>1399</v>
      </c>
      <c r="O4296" s="0" t="s">
        <v>3870</v>
      </c>
      <c r="P4296" s="198" t="n">
        <v>10000</v>
      </c>
      <c r="S4296" s="0" t="s">
        <v>1343</v>
      </c>
      <c r="T4296" s="0" t="s">
        <v>772</v>
      </c>
      <c r="U4296" s="200" t="n">
        <v>-0.1375</v>
      </c>
      <c r="V4296" s="0" t="s">
        <v>1527</v>
      </c>
      <c r="W4296" s="0" t="s">
        <v>2024</v>
      </c>
      <c r="X4296" s="0" t="s">
        <v>2025</v>
      </c>
      <c r="Y4296" s="0" t="s">
        <v>893</v>
      </c>
      <c r="Z4296" s="0" t="s">
        <v>573</v>
      </c>
      <c r="AA4296" s="0" t="s">
        <v>3871</v>
      </c>
      <c r="AB4296" s="197" t="n">
        <v>37043</v>
      </c>
      <c r="AC4296" s="197" t="n">
        <v>37195</v>
      </c>
      <c r="AD4296" s="0" t="n">
        <f aca="false">(AC4296-AB4296+1)*SUM(P4296:Q4296)</f>
        <v>1530000</v>
      </c>
    </row>
    <row r="4297" customFormat="false" ht="12.75" hidden="false" customHeight="false" outlineLevel="0" collapsed="false">
      <c r="A4297" s="191" t="str">
        <f aca="false">B4297&amp;" "&amp;C4297&amp;" "&amp;D4297</f>
        <v>US Natural Gas Financial</v>
      </c>
      <c r="B4297" s="191" t="str">
        <f aca="false">IF((LEFT(N4297,2)="US"),"US","")</f>
        <v>US</v>
      </c>
      <c r="C4297" s="191" t="str">
        <f aca="false">M4297</f>
        <v>Natural Gas</v>
      </c>
      <c r="D4297" s="191" t="str">
        <f aca="false">IF(ISNUMBER(FIND("Phy",N4297))=TRUE(),"Physical","Financial")</f>
        <v>Financial</v>
      </c>
      <c r="E4297" s="191" t="n">
        <f aca="false">IF(VLOOKUP(S4297,'DD-Lookup'!$J$6:$L$50,3,FALSE())="Monthly",(YEAR(AC4297)-YEAR(AB4297))*12+MONTH(AC4297)-MONTH(AB4297)+1,(AC4297-AB4297+1))</f>
        <v>30</v>
      </c>
      <c r="F4297" s="220" t="n">
        <f aca="false">E4297*SUM(P4297:Q4297)</f>
        <v>450000</v>
      </c>
      <c r="G4297" s="196" t="n">
        <v>1249556</v>
      </c>
      <c r="H4297" s="197" t="n">
        <v>37026.5120833333</v>
      </c>
      <c r="I4297" s="0" t="s">
        <v>609</v>
      </c>
      <c r="M4297" s="0" t="s">
        <v>927</v>
      </c>
      <c r="N4297" s="0" t="s">
        <v>1341</v>
      </c>
      <c r="O4297" s="0" t="s">
        <v>1342</v>
      </c>
      <c r="P4297" s="198" t="n">
        <v>15000</v>
      </c>
      <c r="S4297" s="0" t="s">
        <v>1343</v>
      </c>
      <c r="T4297" s="0" t="s">
        <v>772</v>
      </c>
      <c r="U4297" s="200" t="n">
        <v>4.605</v>
      </c>
      <c r="V4297" s="0" t="s">
        <v>1642</v>
      </c>
      <c r="W4297" s="0" t="s">
        <v>1345</v>
      </c>
      <c r="X4297" s="0" t="s">
        <v>1346</v>
      </c>
      <c r="Y4297" s="0" t="s">
        <v>893</v>
      </c>
      <c r="Z4297" s="0" t="s">
        <v>573</v>
      </c>
      <c r="AA4297" s="0" t="s">
        <v>3872</v>
      </c>
      <c r="AB4297" s="197" t="n">
        <v>37043.875</v>
      </c>
      <c r="AC4297" s="197" t="n">
        <v>37072.875</v>
      </c>
      <c r="AD4297" s="0" t="n">
        <f aca="false">(AC4297-AB4297+1)*SUM(P4297:Q4297)</f>
        <v>450000</v>
      </c>
    </row>
    <row r="4298" customFormat="false" ht="12.75" hidden="false" customHeight="false" outlineLevel="0" collapsed="false">
      <c r="A4298" s="191" t="str">
        <f aca="false">B4298&amp;" "&amp;C4298&amp;" "&amp;D4298</f>
        <v>US Natural Gas Financial</v>
      </c>
      <c r="B4298" s="191" t="str">
        <f aca="false">IF((LEFT(N4298,2)="US"),"US","")</f>
        <v>US</v>
      </c>
      <c r="C4298" s="191" t="str">
        <f aca="false">M4298</f>
        <v>Natural Gas</v>
      </c>
      <c r="D4298" s="191" t="str">
        <f aca="false">IF(ISNUMBER(FIND("Phy",N4298))=TRUE(),"Physical","Financial")</f>
        <v>Financial</v>
      </c>
      <c r="E4298" s="191" t="n">
        <f aca="false">IF(VLOOKUP(S4298,'DD-Lookup'!$J$6:$L$50,3,FALSE())="Monthly",(YEAR(AC4298)-YEAR(AB4298))*12+MONTH(AC4298)-MONTH(AB4298)+1,(AC4298-AB4298+1))</f>
        <v>151</v>
      </c>
      <c r="F4298" s="220" t="n">
        <f aca="false">E4298*SUM(P4298:Q4298)</f>
        <v>755000</v>
      </c>
      <c r="G4298" s="196" t="n">
        <v>1249558</v>
      </c>
      <c r="H4298" s="197" t="n">
        <v>37026.5122685185</v>
      </c>
      <c r="I4298" s="0" t="s">
        <v>1340</v>
      </c>
      <c r="M4298" s="0" t="s">
        <v>927</v>
      </c>
      <c r="N4298" s="0" t="s">
        <v>1341</v>
      </c>
      <c r="O4298" s="0" t="s">
        <v>1442</v>
      </c>
      <c r="P4298" s="198" t="n">
        <v>5000</v>
      </c>
      <c r="S4298" s="0" t="s">
        <v>1343</v>
      </c>
      <c r="T4298" s="0" t="s">
        <v>772</v>
      </c>
      <c r="U4298" s="200" t="n">
        <v>4.995</v>
      </c>
      <c r="V4298" s="0" t="s">
        <v>2028</v>
      </c>
      <c r="W4298" s="0" t="s">
        <v>1345</v>
      </c>
      <c r="X4298" s="0" t="s">
        <v>1346</v>
      </c>
      <c r="Y4298" s="0" t="s">
        <v>893</v>
      </c>
      <c r="Z4298" s="0" t="s">
        <v>573</v>
      </c>
      <c r="AA4298" s="0" t="s">
        <v>3873</v>
      </c>
      <c r="AB4298" s="197" t="n">
        <v>37196</v>
      </c>
      <c r="AC4298" s="197" t="n">
        <v>37346</v>
      </c>
      <c r="AD4298" s="0" t="n">
        <f aca="false">(AC4298-AB4298+1)*SUM(P4298:Q4298)</f>
        <v>755000</v>
      </c>
    </row>
    <row r="4299" customFormat="false" ht="12.75" hidden="false" customHeight="false" outlineLevel="0" collapsed="false">
      <c r="A4299" s="191" t="str">
        <f aca="false">B4299&amp;" "&amp;C4299&amp;" "&amp;D4299</f>
        <v>US Natural Gas Financial</v>
      </c>
      <c r="B4299" s="191" t="str">
        <f aca="false">IF((LEFT(N4299,2)="US"),"US","")</f>
        <v>US</v>
      </c>
      <c r="C4299" s="191" t="str">
        <f aca="false">M4299</f>
        <v>Natural Gas</v>
      </c>
      <c r="D4299" s="191" t="str">
        <f aca="false">IF(ISNUMBER(FIND("Phy",N4299))=TRUE(),"Physical","Financial")</f>
        <v>Financial</v>
      </c>
      <c r="E4299" s="191" t="n">
        <f aca="false">IF(VLOOKUP(S4299,'DD-Lookup'!$J$6:$L$50,3,FALSE())="Monthly",(YEAR(AC4299)-YEAR(AB4299))*12+MONTH(AC4299)-MONTH(AB4299)+1,(AC4299-AB4299+1))</f>
        <v>151</v>
      </c>
      <c r="F4299" s="220" t="n">
        <f aca="false">E4299*SUM(P4299:Q4299)</f>
        <v>755000</v>
      </c>
      <c r="G4299" s="196" t="n">
        <v>1249559</v>
      </c>
      <c r="H4299" s="197" t="n">
        <v>37026.5127199074</v>
      </c>
      <c r="I4299" s="0" t="s">
        <v>3391</v>
      </c>
      <c r="M4299" s="0" t="s">
        <v>927</v>
      </c>
      <c r="N4299" s="0" t="s">
        <v>1341</v>
      </c>
      <c r="O4299" s="0" t="s">
        <v>1442</v>
      </c>
      <c r="P4299" s="198" t="n">
        <v>5000</v>
      </c>
      <c r="S4299" s="0" t="s">
        <v>1343</v>
      </c>
      <c r="T4299" s="0" t="s">
        <v>772</v>
      </c>
      <c r="U4299" s="200" t="n">
        <v>4.99</v>
      </c>
      <c r="V4299" s="0" t="s">
        <v>3392</v>
      </c>
      <c r="W4299" s="0" t="s">
        <v>1345</v>
      </c>
      <c r="X4299" s="0" t="s">
        <v>1346</v>
      </c>
      <c r="Y4299" s="0" t="s">
        <v>893</v>
      </c>
      <c r="Z4299" s="0" t="s">
        <v>573</v>
      </c>
      <c r="AA4299" s="0" t="s">
        <v>3874</v>
      </c>
      <c r="AB4299" s="197" t="n">
        <v>37196</v>
      </c>
      <c r="AC4299" s="197" t="n">
        <v>37346</v>
      </c>
      <c r="AD4299" s="0" t="n">
        <f aca="false">(AC4299-AB4299+1)*SUM(P4299:Q4299)</f>
        <v>755000</v>
      </c>
    </row>
    <row r="4300" customFormat="false" ht="12.75" hidden="false" customHeight="false" outlineLevel="0" collapsed="false">
      <c r="A4300" s="191" t="str">
        <f aca="false">B4300&amp;" "&amp;C4300&amp;" "&amp;D4300</f>
        <v>US Natural Gas Financial</v>
      </c>
      <c r="B4300" s="191" t="str">
        <f aca="false">IF((LEFT(N4300,2)="US"),"US","")</f>
        <v>US</v>
      </c>
      <c r="C4300" s="191" t="str">
        <f aca="false">M4300</f>
        <v>Natural Gas</v>
      </c>
      <c r="D4300" s="191" t="str">
        <f aca="false">IF(ISNUMBER(FIND("Phy",N4300))=TRUE(),"Physical","Financial")</f>
        <v>Financial</v>
      </c>
      <c r="E4300" s="191" t="n">
        <f aca="false">IF(VLOOKUP(S4300,'DD-Lookup'!$J$6:$L$50,3,FALSE())="Monthly",(YEAR(AC4300)-YEAR(AB4300))*12+MONTH(AC4300)-MONTH(AB4300)+1,(AC4300-AB4300+1))</f>
        <v>30</v>
      </c>
      <c r="F4300" s="220" t="n">
        <f aca="false">E4300*SUM(P4300:Q4300)</f>
        <v>150000</v>
      </c>
      <c r="G4300" s="196" t="n">
        <v>1249561</v>
      </c>
      <c r="H4300" s="197" t="n">
        <v>37026.5129861111</v>
      </c>
      <c r="I4300" s="0" t="s">
        <v>1289</v>
      </c>
      <c r="M4300" s="0" t="s">
        <v>927</v>
      </c>
      <c r="N4300" s="0" t="s">
        <v>1341</v>
      </c>
      <c r="O4300" s="0" t="s">
        <v>1342</v>
      </c>
      <c r="Q4300" s="198" t="n">
        <v>5000</v>
      </c>
      <c r="S4300" s="0" t="s">
        <v>1343</v>
      </c>
      <c r="T4300" s="0" t="s">
        <v>772</v>
      </c>
      <c r="U4300" s="200" t="n">
        <v>4.605</v>
      </c>
      <c r="V4300" s="0" t="s">
        <v>3328</v>
      </c>
      <c r="W4300" s="0" t="s">
        <v>1345</v>
      </c>
      <c r="X4300" s="0" t="s">
        <v>1346</v>
      </c>
      <c r="Y4300" s="0" t="s">
        <v>893</v>
      </c>
      <c r="Z4300" s="0" t="s">
        <v>573</v>
      </c>
      <c r="AA4300" s="0" t="s">
        <v>3875</v>
      </c>
      <c r="AB4300" s="197" t="n">
        <v>37043.875</v>
      </c>
      <c r="AC4300" s="197" t="n">
        <v>37072.875</v>
      </c>
      <c r="AD4300" s="0" t="n">
        <f aca="false">(AC4300-AB4300+1)*SUM(P4300:Q4300)</f>
        <v>150000</v>
      </c>
    </row>
    <row r="4301" customFormat="false" ht="12.75" hidden="false" customHeight="false" outlineLevel="0" collapsed="false">
      <c r="A4301" s="191" t="str">
        <f aca="false">B4301&amp;" "&amp;C4301&amp;" "&amp;D4301</f>
        <v>US Natural Gas Physical</v>
      </c>
      <c r="B4301" s="191" t="str">
        <f aca="false">IF((LEFT(N4301,2)="US"),"US","")</f>
        <v>US</v>
      </c>
      <c r="C4301" s="191" t="str">
        <f aca="false">M4301</f>
        <v>Natural Gas</v>
      </c>
      <c r="D4301" s="191" t="str">
        <f aca="false">IF(ISNUMBER(FIND("Phy",N4301))=TRUE(),"Physical","Financial")</f>
        <v>Physical</v>
      </c>
      <c r="E4301" s="191" t="n">
        <f aca="false">IF(VLOOKUP(S4301,'DD-Lookup'!$J$6:$L$50,3,FALSE())="Monthly",(YEAR(AC4301)-YEAR(AB4301))*12+MONTH(AC4301)-MONTH(AB4301)+1,(AC4301-AB4301+1))</f>
        <v>1</v>
      </c>
      <c r="F4301" s="220" t="n">
        <f aca="false">E4301*SUM(P4301:Q4301)</f>
        <v>10000</v>
      </c>
      <c r="G4301" s="196" t="n">
        <v>1249562</v>
      </c>
      <c r="H4301" s="197" t="n">
        <v>37026.5135185185</v>
      </c>
      <c r="I4301" s="0" t="s">
        <v>1420</v>
      </c>
      <c r="M4301" s="0" t="s">
        <v>927</v>
      </c>
      <c r="N4301" s="0" t="s">
        <v>1371</v>
      </c>
      <c r="O4301" s="0" t="s">
        <v>3833</v>
      </c>
      <c r="P4301" s="198" t="n">
        <v>10000</v>
      </c>
      <c r="S4301" s="0" t="s">
        <v>1343</v>
      </c>
      <c r="T4301" s="0" t="s">
        <v>772</v>
      </c>
      <c r="U4301" s="200" t="n">
        <v>4.57</v>
      </c>
      <c r="V4301" s="0" t="s">
        <v>2827</v>
      </c>
      <c r="W4301" s="0" t="s">
        <v>1555</v>
      </c>
      <c r="X4301" s="0" t="s">
        <v>1556</v>
      </c>
      <c r="Y4301" s="0" t="s">
        <v>1376</v>
      </c>
      <c r="Z4301" s="0" t="s">
        <v>573</v>
      </c>
      <c r="AA4301" s="0" t="n">
        <v>790911</v>
      </c>
      <c r="AB4301" s="197" t="n">
        <v>37028.875</v>
      </c>
      <c r="AC4301" s="197" t="n">
        <v>37028.875</v>
      </c>
    </row>
    <row r="4302" customFormat="false" ht="12.75" hidden="false" customHeight="false" outlineLevel="0" collapsed="false">
      <c r="A4302" s="191" t="str">
        <f aca="false">B4302&amp;" "&amp;C4302&amp;" "&amp;D4302</f>
        <v>US Natural Gas Physical</v>
      </c>
      <c r="B4302" s="191" t="str">
        <f aca="false">IF((LEFT(N4302,2)="US"),"US","")</f>
        <v>US</v>
      </c>
      <c r="C4302" s="191" t="str">
        <f aca="false">M4302</f>
        <v>Natural Gas</v>
      </c>
      <c r="D4302" s="191" t="str">
        <f aca="false">IF(ISNUMBER(FIND("Phy",N4302))=TRUE(),"Physical","Financial")</f>
        <v>Physical</v>
      </c>
      <c r="E4302" s="191" t="n">
        <f aca="false">IF(VLOOKUP(S4302,'DD-Lookup'!$J$6:$L$50,3,FALSE())="Monthly",(YEAR(AC4302)-YEAR(AB4302))*12+MONTH(AC4302)-MONTH(AB4302)+1,(AC4302-AB4302+1))</f>
        <v>1</v>
      </c>
      <c r="F4302" s="220" t="n">
        <f aca="false">E4302*SUM(P4302:Q4302)</f>
        <v>10000</v>
      </c>
      <c r="G4302" s="196" t="n">
        <v>1249563</v>
      </c>
      <c r="H4302" s="197" t="n">
        <v>37026.5136111111</v>
      </c>
      <c r="I4302" s="0" t="s">
        <v>1420</v>
      </c>
      <c r="M4302" s="0" t="s">
        <v>927</v>
      </c>
      <c r="N4302" s="0" t="s">
        <v>1371</v>
      </c>
      <c r="O4302" s="0" t="s">
        <v>3833</v>
      </c>
      <c r="P4302" s="198" t="n">
        <v>10000</v>
      </c>
      <c r="S4302" s="0" t="s">
        <v>1343</v>
      </c>
      <c r="T4302" s="0" t="s">
        <v>772</v>
      </c>
      <c r="U4302" s="200" t="n">
        <v>4.565</v>
      </c>
      <c r="V4302" s="0" t="s">
        <v>2827</v>
      </c>
      <c r="W4302" s="0" t="s">
        <v>1555</v>
      </c>
      <c r="X4302" s="0" t="s">
        <v>1556</v>
      </c>
      <c r="Y4302" s="0" t="s">
        <v>1376</v>
      </c>
      <c r="Z4302" s="0" t="s">
        <v>573</v>
      </c>
      <c r="AA4302" s="0" t="n">
        <v>790912</v>
      </c>
      <c r="AB4302" s="197" t="n">
        <v>37028.875</v>
      </c>
      <c r="AC4302" s="197" t="n">
        <v>37028.875</v>
      </c>
    </row>
    <row r="4303" customFormat="false" ht="12.75" hidden="false" customHeight="false" outlineLevel="0" collapsed="false">
      <c r="A4303" s="191" t="str">
        <f aca="false">B4303&amp;" "&amp;C4303&amp;" "&amp;D4303</f>
        <v>US Power Physical</v>
      </c>
      <c r="B4303" s="191" t="str">
        <f aca="false">IF((LEFT(N4303,2)="US"),"US","")</f>
        <v>US</v>
      </c>
      <c r="C4303" s="191" t="str">
        <f aca="false">M4303</f>
        <v>Power</v>
      </c>
      <c r="D4303" s="191" t="str">
        <f aca="false">IF(ISNUMBER(FIND("Phy",N4303))=TRUE(),"Physical","Financial")</f>
        <v>Physical</v>
      </c>
      <c r="E4303" s="191" t="n">
        <f aca="false">IF(VLOOKUP(S4303,'DD-Lookup'!$J$6:$L$50,3,FALSE())="Monthly",(YEAR(AC4303)-YEAR(AB4303))*12+MONTH(AC4303)-MONTH(AB4303)+1,(AC4303-AB4303+1))</f>
        <v>15</v>
      </c>
      <c r="F4303" s="220" t="n">
        <f aca="false">E4303*SUM(P4303:Q4303)</f>
        <v>375</v>
      </c>
      <c r="G4303" s="196" t="n">
        <v>1249565</v>
      </c>
      <c r="H4303" s="197" t="n">
        <v>37026.5136574074</v>
      </c>
      <c r="I4303" s="0" t="s">
        <v>1251</v>
      </c>
      <c r="M4303" s="0" t="s">
        <v>72</v>
      </c>
      <c r="N4303" s="0" t="s">
        <v>1741</v>
      </c>
      <c r="O4303" s="0" t="s">
        <v>2925</v>
      </c>
      <c r="Q4303" s="198" t="n">
        <v>25</v>
      </c>
      <c r="S4303" s="0" t="s">
        <v>781</v>
      </c>
      <c r="T4303" s="0" t="s">
        <v>772</v>
      </c>
      <c r="U4303" s="200" t="n">
        <v>77.5</v>
      </c>
      <c r="V4303" s="0" t="s">
        <v>1748</v>
      </c>
      <c r="W4303" s="0" t="s">
        <v>1755</v>
      </c>
      <c r="X4303" s="0" t="s">
        <v>1745</v>
      </c>
      <c r="Y4303" s="0" t="s">
        <v>1167</v>
      </c>
      <c r="Z4303" s="0" t="s">
        <v>628</v>
      </c>
      <c r="AA4303" s="0" t="n">
        <v>611621.1</v>
      </c>
      <c r="AB4303" s="197" t="n">
        <v>37028.875</v>
      </c>
      <c r="AC4303" s="197" t="n">
        <v>37042.875</v>
      </c>
    </row>
    <row r="4304" customFormat="false" ht="12.75" hidden="false" customHeight="false" outlineLevel="0" collapsed="false">
      <c r="A4304" s="191" t="str">
        <f aca="false">B4304&amp;" "&amp;C4304&amp;" "&amp;D4304</f>
        <v>US Power Physical</v>
      </c>
      <c r="B4304" s="191" t="str">
        <f aca="false">IF((LEFT(N4304,2)="US"),"US","")</f>
        <v>US</v>
      </c>
      <c r="C4304" s="191" t="str">
        <f aca="false">M4304</f>
        <v>Power</v>
      </c>
      <c r="D4304" s="191" t="str">
        <f aca="false">IF(ISNUMBER(FIND("Phy",N4304))=TRUE(),"Physical","Financial")</f>
        <v>Physical</v>
      </c>
      <c r="E4304" s="191" t="n">
        <f aca="false">IF(VLOOKUP(S4304,'DD-Lookup'!$J$6:$L$50,3,FALSE())="Monthly",(YEAR(AC4304)-YEAR(AB4304))*12+MONTH(AC4304)-MONTH(AB4304)+1,(AC4304-AB4304+1))</f>
        <v>30</v>
      </c>
      <c r="F4304" s="220" t="n">
        <f aca="false">E4304*SUM(P4304:Q4304)</f>
        <v>1500</v>
      </c>
      <c r="G4304" s="196" t="n">
        <v>1249567</v>
      </c>
      <c r="H4304" s="197" t="n">
        <v>37026.5139236111</v>
      </c>
      <c r="I4304" s="0" t="s">
        <v>1362</v>
      </c>
      <c r="M4304" s="0" t="s">
        <v>72</v>
      </c>
      <c r="N4304" s="0" t="s">
        <v>1312</v>
      </c>
      <c r="O4304" s="0" t="s">
        <v>3876</v>
      </c>
      <c r="P4304" s="198" t="n">
        <v>50</v>
      </c>
      <c r="S4304" s="0" t="s">
        <v>781</v>
      </c>
      <c r="T4304" s="0" t="s">
        <v>772</v>
      </c>
      <c r="U4304" s="200" t="n">
        <v>63.25</v>
      </c>
      <c r="V4304" s="0" t="s">
        <v>3351</v>
      </c>
      <c r="W4304" s="0" t="s">
        <v>1464</v>
      </c>
      <c r="X4304" s="0" t="s">
        <v>1465</v>
      </c>
      <c r="Y4304" s="0" t="s">
        <v>1167</v>
      </c>
      <c r="Z4304" s="0" t="s">
        <v>628</v>
      </c>
      <c r="AA4304" s="0" t="n">
        <v>611622.1</v>
      </c>
      <c r="AB4304" s="197" t="n">
        <v>37043</v>
      </c>
      <c r="AC4304" s="197" t="n">
        <v>37072</v>
      </c>
    </row>
    <row r="4305" customFormat="false" ht="12.75" hidden="false" customHeight="false" outlineLevel="0" collapsed="false">
      <c r="A4305" s="191" t="str">
        <f aca="false">B4305&amp;" "&amp;C4305&amp;" "&amp;D4305</f>
        <v>US Natural Gas Financial</v>
      </c>
      <c r="B4305" s="191" t="str">
        <f aca="false">IF((LEFT(N4305,2)="US"),"US","")</f>
        <v>US</v>
      </c>
      <c r="C4305" s="191" t="str">
        <f aca="false">M4305</f>
        <v>Natural Gas</v>
      </c>
      <c r="D4305" s="191" t="str">
        <f aca="false">IF(ISNUMBER(FIND("Phy",N4305))=TRUE(),"Physical","Financial")</f>
        <v>Financial</v>
      </c>
      <c r="E4305" s="191" t="n">
        <f aca="false">IF(VLOOKUP(S4305,'DD-Lookup'!$J$6:$L$50,3,FALSE())="Monthly",(YEAR(AC4305)-YEAR(AB4305))*12+MONTH(AC4305)-MONTH(AB4305)+1,(AC4305-AB4305+1))</f>
        <v>153</v>
      </c>
      <c r="F4305" s="220" t="n">
        <f aca="false">E4305*SUM(P4305:Q4305)</f>
        <v>382500</v>
      </c>
      <c r="G4305" s="196" t="n">
        <v>1249568</v>
      </c>
      <c r="H4305" s="197" t="n">
        <v>37026.5139814815</v>
      </c>
      <c r="I4305" s="0" t="s">
        <v>1406</v>
      </c>
      <c r="M4305" s="0" t="s">
        <v>927</v>
      </c>
      <c r="N4305" s="0" t="s">
        <v>1341</v>
      </c>
      <c r="O4305" s="0" t="s">
        <v>1526</v>
      </c>
      <c r="P4305" s="198" t="n">
        <v>2500</v>
      </c>
      <c r="S4305" s="0" t="s">
        <v>1343</v>
      </c>
      <c r="T4305" s="0" t="s">
        <v>772</v>
      </c>
      <c r="U4305" s="200" t="n">
        <v>4.7</v>
      </c>
      <c r="V4305" s="0" t="s">
        <v>2427</v>
      </c>
      <c r="W4305" s="0" t="s">
        <v>1345</v>
      </c>
      <c r="X4305" s="0" t="s">
        <v>1346</v>
      </c>
      <c r="Y4305" s="0" t="s">
        <v>893</v>
      </c>
      <c r="Z4305" s="0" t="s">
        <v>573</v>
      </c>
      <c r="AA4305" s="0" t="s">
        <v>3877</v>
      </c>
      <c r="AB4305" s="197" t="n">
        <v>37043</v>
      </c>
      <c r="AC4305" s="197" t="n">
        <v>37195</v>
      </c>
      <c r="AD4305" s="0" t="n">
        <f aca="false">(AC4305-AB4305+1)*SUM(P4305:Q4305)</f>
        <v>382500</v>
      </c>
    </row>
    <row r="4306" customFormat="false" ht="12.75" hidden="false" customHeight="false" outlineLevel="0" collapsed="false">
      <c r="A4306" s="191" t="str">
        <f aca="false">B4306&amp;" "&amp;C4306&amp;" "&amp;D4306</f>
        <v>US Natural Gas Financial</v>
      </c>
      <c r="B4306" s="191" t="str">
        <f aca="false">IF((LEFT(N4306,2)="US"),"US","")</f>
        <v>US</v>
      </c>
      <c r="C4306" s="191" t="str">
        <f aca="false">M4306</f>
        <v>Natural Gas</v>
      </c>
      <c r="D4306" s="191" t="str">
        <f aca="false">IF(ISNUMBER(FIND("Phy",N4306))=TRUE(),"Physical","Financial")</f>
        <v>Financial</v>
      </c>
      <c r="E4306" s="191" t="n">
        <f aca="false">IF(VLOOKUP(S4306,'DD-Lookup'!$J$6:$L$50,3,FALSE())="Monthly",(YEAR(AC4306)-YEAR(AB4306))*12+MONTH(AC4306)-MONTH(AB4306)+1,(AC4306-AB4306+1))</f>
        <v>151</v>
      </c>
      <c r="F4306" s="220" t="n">
        <f aca="false">E4306*SUM(P4306:Q4306)</f>
        <v>377500</v>
      </c>
      <c r="G4306" s="196" t="n">
        <v>1249569</v>
      </c>
      <c r="H4306" s="197" t="n">
        <v>37026.5140162037</v>
      </c>
      <c r="I4306" s="0" t="s">
        <v>1187</v>
      </c>
      <c r="M4306" s="0" t="s">
        <v>927</v>
      </c>
      <c r="N4306" s="0" t="s">
        <v>1341</v>
      </c>
      <c r="O4306" s="0" t="s">
        <v>1442</v>
      </c>
      <c r="P4306" s="198" t="n">
        <v>2500</v>
      </c>
      <c r="S4306" s="0" t="s">
        <v>1343</v>
      </c>
      <c r="T4306" s="0" t="s">
        <v>772</v>
      </c>
      <c r="U4306" s="200" t="n">
        <v>4.99</v>
      </c>
      <c r="V4306" s="0" t="s">
        <v>1971</v>
      </c>
      <c r="W4306" s="0" t="s">
        <v>1345</v>
      </c>
      <c r="X4306" s="0" t="s">
        <v>1346</v>
      </c>
      <c r="Y4306" s="0" t="s">
        <v>893</v>
      </c>
      <c r="Z4306" s="0" t="s">
        <v>573</v>
      </c>
      <c r="AA4306" s="0" t="s">
        <v>3878</v>
      </c>
      <c r="AB4306" s="197" t="n">
        <v>37196</v>
      </c>
      <c r="AC4306" s="197" t="n">
        <v>37346</v>
      </c>
      <c r="AD4306" s="0" t="n">
        <f aca="false">(AC4306-AB4306+1)*SUM(P4306:Q4306)</f>
        <v>377500</v>
      </c>
    </row>
    <row r="4307" customFormat="false" ht="12.75" hidden="false" customHeight="false" outlineLevel="0" collapsed="false">
      <c r="A4307" s="191" t="str">
        <f aca="false">B4307&amp;" "&amp;C4307&amp;" "&amp;D4307</f>
        <v>US Natural Gas Financial</v>
      </c>
      <c r="B4307" s="191" t="str">
        <f aca="false">IF((LEFT(N4307,2)="US"),"US","")</f>
        <v>US</v>
      </c>
      <c r="C4307" s="191" t="str">
        <f aca="false">M4307</f>
        <v>Natural Gas</v>
      </c>
      <c r="D4307" s="191" t="str">
        <f aca="false">IF(ISNUMBER(FIND("Phy",N4307))=TRUE(),"Physical","Financial")</f>
        <v>Financial</v>
      </c>
      <c r="E4307" s="191" t="n">
        <f aca="false">IF(VLOOKUP(S4307,'DD-Lookup'!$J$6:$L$50,3,FALSE())="Monthly",(YEAR(AC4307)-YEAR(AB4307))*12+MONTH(AC4307)-MONTH(AB4307)+1,(AC4307-AB4307+1))</f>
        <v>151</v>
      </c>
      <c r="F4307" s="220" t="n">
        <f aca="false">E4307*SUM(P4307:Q4307)</f>
        <v>377500</v>
      </c>
      <c r="G4307" s="196" t="n">
        <v>1249570</v>
      </c>
      <c r="H4307" s="197" t="n">
        <v>37026.5142476852</v>
      </c>
      <c r="I4307" s="0" t="s">
        <v>1420</v>
      </c>
      <c r="M4307" s="0" t="s">
        <v>927</v>
      </c>
      <c r="N4307" s="0" t="s">
        <v>1341</v>
      </c>
      <c r="O4307" s="0" t="s">
        <v>1442</v>
      </c>
      <c r="P4307" s="198" t="n">
        <v>2500</v>
      </c>
      <c r="S4307" s="0" t="s">
        <v>1343</v>
      </c>
      <c r="T4307" s="0" t="s">
        <v>772</v>
      </c>
      <c r="U4307" s="200" t="n">
        <v>4.99</v>
      </c>
      <c r="V4307" s="0" t="s">
        <v>2322</v>
      </c>
      <c r="W4307" s="0" t="s">
        <v>1345</v>
      </c>
      <c r="X4307" s="0" t="s">
        <v>1346</v>
      </c>
      <c r="Y4307" s="0" t="s">
        <v>893</v>
      </c>
      <c r="Z4307" s="0" t="s">
        <v>573</v>
      </c>
      <c r="AA4307" s="0" t="s">
        <v>3879</v>
      </c>
      <c r="AB4307" s="197" t="n">
        <v>37196</v>
      </c>
      <c r="AC4307" s="197" t="n">
        <v>37346</v>
      </c>
      <c r="AD4307" s="0" t="n">
        <f aca="false">(AC4307-AB4307+1)*SUM(P4307:Q4307)</f>
        <v>377500</v>
      </c>
    </row>
    <row r="4308" customFormat="false" ht="12.75" hidden="false" customHeight="false" outlineLevel="0" collapsed="false">
      <c r="A4308" s="191" t="str">
        <f aca="false">B4308&amp;" "&amp;C4308&amp;" "&amp;D4308</f>
        <v>US Crude Financial</v>
      </c>
      <c r="B4308" s="191" t="str">
        <f aca="false">IF((LEFT(N4308,2)="US"),"US","")</f>
        <v>US</v>
      </c>
      <c r="C4308" s="191" t="str">
        <f aca="false">M4308</f>
        <v>Crude</v>
      </c>
      <c r="D4308" s="191" t="str">
        <f aca="false">IF(ISNUMBER(FIND("Phy",N4308))=TRUE(),"Physical","Financial")</f>
        <v>Financial</v>
      </c>
      <c r="E4308" s="191" t="n">
        <f aca="false">IF(VLOOKUP(S4308,'DD-Lookup'!$J$6:$L$50,3,FALSE())="Monthly",(YEAR(AC4308)-YEAR(AB4308))*12+MONTH(AC4308)-MONTH(AB4308)+1,(AC4308-AB4308+1))</f>
        <v>1</v>
      </c>
      <c r="F4308" s="220" t="n">
        <f aca="false">E4308*SUM(P4308:Q4308)</f>
        <v>50000</v>
      </c>
      <c r="G4308" s="196" t="n">
        <v>1249571</v>
      </c>
      <c r="H4308" s="197" t="n">
        <v>37026.5142939815</v>
      </c>
      <c r="I4308" s="0" t="s">
        <v>1340</v>
      </c>
      <c r="M4308" s="0" t="s">
        <v>60</v>
      </c>
      <c r="N4308" s="0" t="s">
        <v>1138</v>
      </c>
      <c r="O4308" s="0" t="s">
        <v>1139</v>
      </c>
      <c r="P4308" s="198" t="n">
        <v>50000</v>
      </c>
      <c r="S4308" s="0" t="s">
        <v>1140</v>
      </c>
      <c r="T4308" s="0" t="s">
        <v>772</v>
      </c>
      <c r="U4308" s="200" t="n">
        <v>28.78</v>
      </c>
      <c r="V4308" s="0" t="s">
        <v>2361</v>
      </c>
      <c r="W4308" s="0" t="s">
        <v>1142</v>
      </c>
      <c r="X4308" s="0" t="s">
        <v>1143</v>
      </c>
      <c r="Y4308" s="0" t="s">
        <v>893</v>
      </c>
      <c r="Z4308" s="0" t="s">
        <v>573</v>
      </c>
      <c r="AA4308" s="0" t="s">
        <v>3880</v>
      </c>
      <c r="AB4308" s="197" t="n">
        <v>37043</v>
      </c>
      <c r="AC4308" s="197" t="n">
        <v>37072</v>
      </c>
    </row>
    <row r="4309" customFormat="false" ht="12.75" hidden="false" customHeight="false" outlineLevel="0" collapsed="false">
      <c r="A4309" s="191" t="str">
        <f aca="false">B4309&amp;" "&amp;C4309&amp;" "&amp;D4309</f>
        <v>US Lumber Physical</v>
      </c>
      <c r="B4309" s="191" t="str">
        <f aca="false">IF((LEFT(N4309,2)="US"),"US","")</f>
        <v>US</v>
      </c>
      <c r="C4309" s="191" t="str">
        <f aca="false">M4309</f>
        <v>Lumber</v>
      </c>
      <c r="D4309" s="191" t="str">
        <f aca="false">IF(ISNUMBER(FIND("Phy",N4309))=TRUE(),"Physical","Financial")</f>
        <v>Physical</v>
      </c>
      <c r="E4309" s="191" t="n">
        <f aca="false">IF(VLOOKUP(S4309,'DD-Lookup'!$J$6:$L$50,3,FALSE())="Monthly",(YEAR(AC4309)-YEAR(AB4309))*12+MONTH(AC4309)-MONTH(AB4309)+1,(AC4309-AB4309+1))</f>
        <v>1</v>
      </c>
      <c r="F4309" s="220" t="n">
        <f aca="false">E4309*SUM(P4309:Q4309)</f>
        <v>66</v>
      </c>
      <c r="G4309" s="196" t="n">
        <v>1249573</v>
      </c>
      <c r="H4309" s="197" t="n">
        <v>37026.5146875</v>
      </c>
      <c r="I4309" s="0" t="s">
        <v>3881</v>
      </c>
      <c r="J4309" s="0" t="s">
        <v>3882</v>
      </c>
      <c r="K4309" s="0" t="s">
        <v>3883</v>
      </c>
      <c r="L4309" s="0" t="n">
        <v>166</v>
      </c>
      <c r="M4309" s="0" t="s">
        <v>3884</v>
      </c>
      <c r="N4309" s="0" t="s">
        <v>3885</v>
      </c>
      <c r="O4309" s="0" t="s">
        <v>3886</v>
      </c>
      <c r="P4309" s="198" t="n">
        <v>66</v>
      </c>
      <c r="S4309" s="0" t="s">
        <v>3887</v>
      </c>
      <c r="T4309" s="0" t="s">
        <v>772</v>
      </c>
      <c r="U4309" s="200" t="n">
        <v>340</v>
      </c>
      <c r="V4309" s="0" t="s">
        <v>3888</v>
      </c>
      <c r="W4309" s="0" t="s">
        <v>3889</v>
      </c>
      <c r="X4309" s="0" t="s">
        <v>3890</v>
      </c>
      <c r="Y4309" s="0" t="s">
        <v>893</v>
      </c>
      <c r="Z4309" s="0" t="s">
        <v>573</v>
      </c>
      <c r="AA4309" s="0" t="s">
        <v>3891</v>
      </c>
      <c r="AB4309" s="197" t="n">
        <v>37026.875</v>
      </c>
      <c r="AC4309" s="197" t="n">
        <v>37026.875</v>
      </c>
    </row>
    <row r="4310" customFormat="false" ht="12.75" hidden="false" customHeight="false" outlineLevel="0" collapsed="false">
      <c r="A4310" s="191" t="str">
        <f aca="false">B4310&amp;" "&amp;C4310&amp;" "&amp;D4310</f>
        <v>US Natural Gas Physical</v>
      </c>
      <c r="B4310" s="191" t="str">
        <f aca="false">IF((LEFT(N4310,2)="US"),"US","")</f>
        <v>US</v>
      </c>
      <c r="C4310" s="191" t="str">
        <f aca="false">M4310</f>
        <v>Natural Gas</v>
      </c>
      <c r="D4310" s="191" t="str">
        <f aca="false">IF(ISNUMBER(FIND("Phy",N4310))=TRUE(),"Physical","Financial")</f>
        <v>Physical</v>
      </c>
      <c r="E4310" s="191" t="n">
        <f aca="false">IF(VLOOKUP(S4310,'DD-Lookup'!$J$6:$L$50,3,FALSE())="Monthly",(YEAR(AC4310)-YEAR(AB4310))*12+MONTH(AC4310)-MONTH(AB4310)+1,(AC4310-AB4310+1))</f>
        <v>1</v>
      </c>
      <c r="F4310" s="220" t="n">
        <f aca="false">E4310*SUM(P4310:Q4310)</f>
        <v>10000</v>
      </c>
      <c r="G4310" s="196" t="n">
        <v>1249574</v>
      </c>
      <c r="H4310" s="197" t="n">
        <v>37026.5147916667</v>
      </c>
      <c r="I4310" s="0" t="s">
        <v>1328</v>
      </c>
      <c r="M4310" s="0" t="s">
        <v>927</v>
      </c>
      <c r="N4310" s="0" t="s">
        <v>1371</v>
      </c>
      <c r="O4310" s="0" t="s">
        <v>3892</v>
      </c>
      <c r="P4310" s="198" t="n">
        <v>10000</v>
      </c>
      <c r="S4310" s="0" t="s">
        <v>1343</v>
      </c>
      <c r="T4310" s="0" t="s">
        <v>772</v>
      </c>
      <c r="U4310" s="200" t="n">
        <v>4.53</v>
      </c>
      <c r="V4310" s="0" t="s">
        <v>1885</v>
      </c>
      <c r="W4310" s="0" t="s">
        <v>1567</v>
      </c>
      <c r="X4310" s="0" t="s">
        <v>1568</v>
      </c>
      <c r="Y4310" s="0" t="s">
        <v>1376</v>
      </c>
      <c r="Z4310" s="0" t="s">
        <v>573</v>
      </c>
      <c r="AA4310" s="0" t="n">
        <v>790913</v>
      </c>
      <c r="AB4310" s="197" t="n">
        <v>37028.875</v>
      </c>
      <c r="AC4310" s="197" t="n">
        <v>37028.875</v>
      </c>
    </row>
    <row r="4311" customFormat="false" ht="12.75" hidden="false" customHeight="false" outlineLevel="0" collapsed="false">
      <c r="A4311" s="191" t="str">
        <f aca="false">B4311&amp;" "&amp;C4311&amp;" "&amp;D4311</f>
        <v>US Crude Financial</v>
      </c>
      <c r="B4311" s="191" t="str">
        <f aca="false">IF((LEFT(N4311,2)="US"),"US","")</f>
        <v>US</v>
      </c>
      <c r="C4311" s="191" t="str">
        <f aca="false">M4311</f>
        <v>Crude</v>
      </c>
      <c r="D4311" s="191" t="str">
        <f aca="false">IF(ISNUMBER(FIND("Phy",N4311))=TRUE(),"Physical","Financial")</f>
        <v>Financial</v>
      </c>
      <c r="E4311" s="191" t="n">
        <f aca="false">IF(VLOOKUP(S4311,'DD-Lookup'!$J$6:$L$50,3,FALSE())="Monthly",(YEAR(AC4311)-YEAR(AB4311))*12+MONTH(AC4311)-MONTH(AB4311)+1,(AC4311-AB4311+1))</f>
        <v>1</v>
      </c>
      <c r="F4311" s="220" t="n">
        <f aca="false">E4311*SUM(P4311:Q4311)</f>
        <v>50000</v>
      </c>
      <c r="G4311" s="196" t="n">
        <v>1249575</v>
      </c>
      <c r="H4311" s="197" t="n">
        <v>37026.5148611111</v>
      </c>
      <c r="I4311" s="0" t="s">
        <v>1137</v>
      </c>
      <c r="M4311" s="0" t="s">
        <v>60</v>
      </c>
      <c r="N4311" s="0" t="s">
        <v>1138</v>
      </c>
      <c r="O4311" s="0" t="s">
        <v>1139</v>
      </c>
      <c r="Q4311" s="198" t="n">
        <v>50000</v>
      </c>
      <c r="S4311" s="0" t="s">
        <v>1140</v>
      </c>
      <c r="T4311" s="0" t="s">
        <v>772</v>
      </c>
      <c r="U4311" s="200" t="n">
        <v>28.8</v>
      </c>
      <c r="V4311" s="0" t="s">
        <v>1671</v>
      </c>
      <c r="W4311" s="0" t="s">
        <v>1142</v>
      </c>
      <c r="X4311" s="0" t="s">
        <v>1143</v>
      </c>
      <c r="Y4311" s="0" t="s">
        <v>893</v>
      </c>
      <c r="Z4311" s="0" t="s">
        <v>573</v>
      </c>
      <c r="AA4311" s="0" t="s">
        <v>3893</v>
      </c>
      <c r="AB4311" s="197" t="n">
        <v>37043</v>
      </c>
      <c r="AC4311" s="197" t="n">
        <v>37072</v>
      </c>
    </row>
    <row r="4312" customFormat="false" ht="12.75" hidden="false" customHeight="false" outlineLevel="0" collapsed="false">
      <c r="A4312" s="191" t="str">
        <f aca="false">B4312&amp;" "&amp;C4312&amp;" "&amp;D4312</f>
        <v>US Natural Gas Physical</v>
      </c>
      <c r="B4312" s="191" t="str">
        <f aca="false">IF((LEFT(N4312,2)="US"),"US","")</f>
        <v>US</v>
      </c>
      <c r="C4312" s="191" t="str">
        <f aca="false">M4312</f>
        <v>Natural Gas</v>
      </c>
      <c r="D4312" s="191" t="str">
        <f aca="false">IF(ISNUMBER(FIND("Phy",N4312))=TRUE(),"Physical","Financial")</f>
        <v>Physical</v>
      </c>
      <c r="E4312" s="191" t="n">
        <f aca="false">IF(VLOOKUP(S4312,'DD-Lookup'!$J$6:$L$50,3,FALSE())="Monthly",(YEAR(AC4312)-YEAR(AB4312))*12+MONTH(AC4312)-MONTH(AB4312)+1,(AC4312-AB4312+1))</f>
        <v>1</v>
      </c>
      <c r="F4312" s="220" t="n">
        <f aca="false">E4312*SUM(P4312:Q4312)</f>
        <v>10000</v>
      </c>
      <c r="G4312" s="196" t="n">
        <v>1249576</v>
      </c>
      <c r="H4312" s="197" t="n">
        <v>37026.5149189815</v>
      </c>
      <c r="I4312" s="0" t="s">
        <v>1328</v>
      </c>
      <c r="M4312" s="0" t="s">
        <v>927</v>
      </c>
      <c r="N4312" s="0" t="s">
        <v>1371</v>
      </c>
      <c r="O4312" s="0" t="s">
        <v>3764</v>
      </c>
      <c r="Q4312" s="198" t="n">
        <v>10000</v>
      </c>
      <c r="S4312" s="0" t="s">
        <v>1343</v>
      </c>
      <c r="T4312" s="0" t="s">
        <v>772</v>
      </c>
      <c r="U4312" s="200" t="n">
        <v>4.755</v>
      </c>
      <c r="V4312" s="0" t="s">
        <v>1885</v>
      </c>
      <c r="W4312" s="0" t="s">
        <v>1587</v>
      </c>
      <c r="X4312" s="0" t="s">
        <v>1588</v>
      </c>
      <c r="Y4312" s="0" t="s">
        <v>1376</v>
      </c>
      <c r="Z4312" s="0" t="s">
        <v>573</v>
      </c>
      <c r="AA4312" s="0" t="n">
        <v>790914</v>
      </c>
      <c r="AB4312" s="197" t="n">
        <v>37028.875</v>
      </c>
      <c r="AC4312" s="197" t="n">
        <v>37028.875</v>
      </c>
    </row>
    <row r="4313" customFormat="false" ht="12.75" hidden="false" customHeight="false" outlineLevel="0" collapsed="false">
      <c r="A4313" s="191" t="str">
        <f aca="false">B4313&amp;" "&amp;C4313&amp;" "&amp;D4313</f>
        <v> Metals Financial</v>
      </c>
      <c r="B4313" s="191" t="str">
        <f aca="false">IF((LEFT(N4313,2)="US"),"US","")</f>
        <v/>
      </c>
      <c r="C4313" s="191" t="str">
        <f aca="false">M4313</f>
        <v>Metals</v>
      </c>
      <c r="D4313" s="191" t="str">
        <f aca="false">IF(ISNUMBER(FIND("Phy",N4313))=TRUE(),"Physical","Financial")</f>
        <v>Financial</v>
      </c>
      <c r="E4313" s="191" t="n">
        <f aca="false">IF(VLOOKUP(S4313,'DD-Lookup'!$J$6:$L$50,3,FALSE())="Monthly",(YEAR(AC4313)-YEAR(AB4313))*12+MONTH(AC4313)-MONTH(AB4313)+1,(AC4313-AB4313+1))</f>
        <v>1</v>
      </c>
      <c r="F4313" s="220" t="n">
        <f aca="false">E4313*SUM(P4313:Q4313)</f>
        <v>20</v>
      </c>
      <c r="G4313" s="196" t="n">
        <v>1249577</v>
      </c>
      <c r="H4313" s="197" t="n">
        <v>37026.5152430556</v>
      </c>
      <c r="I4313" s="0" t="s">
        <v>1058</v>
      </c>
      <c r="M4313" s="0" t="s">
        <v>768</v>
      </c>
      <c r="N4313" s="0" t="s">
        <v>769</v>
      </c>
      <c r="O4313" s="0" t="s">
        <v>770</v>
      </c>
      <c r="P4313" s="198" t="n">
        <v>20</v>
      </c>
      <c r="S4313" s="0" t="s">
        <v>771</v>
      </c>
      <c r="T4313" s="0" t="s">
        <v>772</v>
      </c>
      <c r="U4313" s="200" t="n">
        <v>1668</v>
      </c>
      <c r="V4313" s="0" t="s">
        <v>1059</v>
      </c>
      <c r="W4313" s="0" t="s">
        <v>820</v>
      </c>
      <c r="X4313" s="0" t="s">
        <v>775</v>
      </c>
      <c r="Y4313" s="0" t="s">
        <v>776</v>
      </c>
      <c r="Z4313" s="0" t="s">
        <v>777</v>
      </c>
      <c r="AA4313" s="0" t="n">
        <v>2130893</v>
      </c>
    </row>
    <row r="4314" customFormat="false" ht="12.75" hidden="false" customHeight="false" outlineLevel="0" collapsed="false">
      <c r="A4314" s="191" t="str">
        <f aca="false">B4314&amp;" "&amp;C4314&amp;" "&amp;D4314</f>
        <v> Metals Financial</v>
      </c>
      <c r="B4314" s="191" t="str">
        <f aca="false">IF((LEFT(N4314,2)="US"),"US","")</f>
        <v/>
      </c>
      <c r="C4314" s="191" t="str">
        <f aca="false">M4314</f>
        <v>Metals</v>
      </c>
      <c r="D4314" s="191" t="str">
        <f aca="false">IF(ISNUMBER(FIND("Phy",N4314))=TRUE(),"Physical","Financial")</f>
        <v>Financial</v>
      </c>
      <c r="E4314" s="191" t="n">
        <f aca="false">IF(VLOOKUP(S4314,'DD-Lookup'!$J$6:$L$50,3,FALSE())="Monthly",(YEAR(AC4314)-YEAR(AB4314))*12+MONTH(AC4314)-MONTH(AB4314)+1,(AC4314-AB4314+1))</f>
        <v>1</v>
      </c>
      <c r="F4314" s="220" t="n">
        <f aca="false">E4314*SUM(P4314:Q4314)</f>
        <v>4</v>
      </c>
      <c r="G4314" s="196" t="n">
        <v>1249578</v>
      </c>
      <c r="H4314" s="197" t="n">
        <v>37026.5152777778</v>
      </c>
      <c r="I4314" s="0" t="s">
        <v>1295</v>
      </c>
      <c r="M4314" s="0" t="s">
        <v>768</v>
      </c>
      <c r="N4314" s="0" t="s">
        <v>769</v>
      </c>
      <c r="O4314" s="0" t="s">
        <v>770</v>
      </c>
      <c r="Q4314" s="198" t="n">
        <v>4</v>
      </c>
      <c r="S4314" s="0" t="s">
        <v>771</v>
      </c>
      <c r="T4314" s="0" t="s">
        <v>772</v>
      </c>
      <c r="U4314" s="200" t="n">
        <v>1669</v>
      </c>
      <c r="V4314" s="0" t="s">
        <v>1296</v>
      </c>
      <c r="W4314" s="0" t="s">
        <v>820</v>
      </c>
      <c r="X4314" s="0" t="s">
        <v>775</v>
      </c>
      <c r="Y4314" s="0" t="s">
        <v>776</v>
      </c>
      <c r="Z4314" s="0" t="s">
        <v>777</v>
      </c>
      <c r="AA4314" s="0" t="n">
        <v>2130891</v>
      </c>
    </row>
    <row r="4315" customFormat="false" ht="12.75" hidden="false" customHeight="false" outlineLevel="0" collapsed="false">
      <c r="A4315" s="191" t="str">
        <f aca="false">B4315&amp;" "&amp;C4315&amp;" "&amp;D4315</f>
        <v>US Natural Gas Financial</v>
      </c>
      <c r="B4315" s="191" t="str">
        <f aca="false">IF((LEFT(N4315,2)="US"),"US","")</f>
        <v>US</v>
      </c>
      <c r="C4315" s="191" t="str">
        <f aca="false">M4315</f>
        <v>Natural Gas</v>
      </c>
      <c r="D4315" s="191" t="str">
        <f aca="false">IF(ISNUMBER(FIND("Phy",N4315))=TRUE(),"Physical","Financial")</f>
        <v>Financial</v>
      </c>
      <c r="E4315" s="191" t="n">
        <f aca="false">IF(VLOOKUP(S4315,'DD-Lookup'!$J$6:$L$50,3,FALSE())="Monthly",(YEAR(AC4315)-YEAR(AB4315))*12+MONTH(AC4315)-MONTH(AB4315)+1,(AC4315-AB4315+1))</f>
        <v>30</v>
      </c>
      <c r="F4315" s="220" t="n">
        <f aca="false">E4315*SUM(P4315:Q4315)</f>
        <v>300000</v>
      </c>
      <c r="G4315" s="196" t="n">
        <v>1249580</v>
      </c>
      <c r="H4315" s="197" t="n">
        <v>37026.5159375</v>
      </c>
      <c r="I4315" s="0" t="s">
        <v>1364</v>
      </c>
      <c r="M4315" s="0" t="s">
        <v>927</v>
      </c>
      <c r="N4315" s="0" t="s">
        <v>1341</v>
      </c>
      <c r="O4315" s="0" t="s">
        <v>1342</v>
      </c>
      <c r="Q4315" s="198" t="n">
        <v>10000</v>
      </c>
      <c r="S4315" s="0" t="s">
        <v>1343</v>
      </c>
      <c r="T4315" s="0" t="s">
        <v>772</v>
      </c>
      <c r="U4315" s="200" t="n">
        <v>4.6</v>
      </c>
      <c r="V4315" s="0" t="s">
        <v>1845</v>
      </c>
      <c r="W4315" s="0" t="s">
        <v>1345</v>
      </c>
      <c r="X4315" s="0" t="s">
        <v>1346</v>
      </c>
      <c r="Y4315" s="0" t="s">
        <v>893</v>
      </c>
      <c r="Z4315" s="0" t="s">
        <v>573</v>
      </c>
      <c r="AA4315" s="0" t="s">
        <v>3894</v>
      </c>
      <c r="AB4315" s="197" t="n">
        <v>37043.875</v>
      </c>
      <c r="AC4315" s="197" t="n">
        <v>37072.875</v>
      </c>
      <c r="AD4315" s="0" t="n">
        <f aca="false">(AC4315-AB4315+1)*SUM(P4315:Q4315)</f>
        <v>300000</v>
      </c>
    </row>
    <row r="4316" customFormat="false" ht="12.75" hidden="false" customHeight="false" outlineLevel="0" collapsed="false">
      <c r="A4316" s="191" t="str">
        <f aca="false">B4316&amp;" "&amp;C4316&amp;" "&amp;D4316</f>
        <v>US Power Physical</v>
      </c>
      <c r="B4316" s="191" t="str">
        <f aca="false">IF((LEFT(N4316,2)="US"),"US","")</f>
        <v>US</v>
      </c>
      <c r="C4316" s="191" t="str">
        <f aca="false">M4316</f>
        <v>Power</v>
      </c>
      <c r="D4316" s="191" t="str">
        <f aca="false">IF(ISNUMBER(FIND("Phy",N4316))=TRUE(),"Physical","Financial")</f>
        <v>Physical</v>
      </c>
      <c r="E4316" s="191" t="n">
        <f aca="false">IF(VLOOKUP(S4316,'DD-Lookup'!$J$6:$L$50,3,FALSE())="Monthly",(YEAR(AC4316)-YEAR(AB4316))*12+MONTH(AC4316)-MONTH(AB4316)+1,(AC4316-AB4316+1))</f>
        <v>5</v>
      </c>
      <c r="F4316" s="220" t="n">
        <f aca="false">E4316*SUM(P4316:Q4316)</f>
        <v>250</v>
      </c>
      <c r="G4316" s="196" t="n">
        <v>1249581</v>
      </c>
      <c r="H4316" s="197" t="n">
        <v>37026.5169560185</v>
      </c>
      <c r="I4316" s="0" t="s">
        <v>1219</v>
      </c>
      <c r="M4316" s="0" t="s">
        <v>72</v>
      </c>
      <c r="N4316" s="0" t="s">
        <v>1190</v>
      </c>
      <c r="O4316" s="0" t="s">
        <v>1963</v>
      </c>
      <c r="Q4316" s="198" t="n">
        <v>50</v>
      </c>
      <c r="S4316" s="0" t="s">
        <v>781</v>
      </c>
      <c r="T4316" s="0" t="s">
        <v>772</v>
      </c>
      <c r="U4316" s="200" t="n">
        <v>47.75</v>
      </c>
      <c r="V4316" s="0" t="s">
        <v>1243</v>
      </c>
      <c r="W4316" s="0" t="s">
        <v>1232</v>
      </c>
      <c r="X4316" s="0" t="s">
        <v>1233</v>
      </c>
      <c r="Y4316" s="0" t="s">
        <v>1167</v>
      </c>
      <c r="Z4316" s="0" t="s">
        <v>628</v>
      </c>
      <c r="AA4316" s="0" t="n">
        <v>611626.1</v>
      </c>
      <c r="AB4316" s="197" t="n">
        <v>37032.875</v>
      </c>
      <c r="AC4316" s="197" t="n">
        <v>37036.875</v>
      </c>
    </row>
    <row r="4317" customFormat="false" ht="12.75" hidden="false" customHeight="false" outlineLevel="0" collapsed="false">
      <c r="A4317" s="191" t="str">
        <f aca="false">B4317&amp;" "&amp;C4317&amp;" "&amp;D4317</f>
        <v>US Power Physical</v>
      </c>
      <c r="B4317" s="191" t="str">
        <f aca="false">IF((LEFT(N4317,2)="US"),"US","")</f>
        <v>US</v>
      </c>
      <c r="C4317" s="191" t="str">
        <f aca="false">M4317</f>
        <v>Power</v>
      </c>
      <c r="D4317" s="191" t="str">
        <f aca="false">IF(ISNUMBER(FIND("Phy",N4317))=TRUE(),"Physical","Financial")</f>
        <v>Physical</v>
      </c>
      <c r="E4317" s="191" t="n">
        <f aca="false">IF(VLOOKUP(S4317,'DD-Lookup'!$J$6:$L$50,3,FALSE())="Monthly",(YEAR(AC4317)-YEAR(AB4317))*12+MONTH(AC4317)-MONTH(AB4317)+1,(AC4317-AB4317+1))</f>
        <v>59</v>
      </c>
      <c r="F4317" s="220" t="n">
        <f aca="false">E4317*SUM(P4317:Q4317)</f>
        <v>2950</v>
      </c>
      <c r="G4317" s="196" t="n">
        <v>1249582</v>
      </c>
      <c r="H4317" s="197" t="n">
        <v>37026.5172916667</v>
      </c>
      <c r="I4317" s="0" t="s">
        <v>1362</v>
      </c>
      <c r="M4317" s="0" t="s">
        <v>72</v>
      </c>
      <c r="N4317" s="0" t="s">
        <v>1312</v>
      </c>
      <c r="O4317" s="0" t="s">
        <v>1468</v>
      </c>
      <c r="P4317" s="198" t="n">
        <v>50</v>
      </c>
      <c r="S4317" s="0" t="s">
        <v>781</v>
      </c>
      <c r="T4317" s="0" t="s">
        <v>772</v>
      </c>
      <c r="U4317" s="200" t="n">
        <v>43.25</v>
      </c>
      <c r="V4317" s="0" t="s">
        <v>3351</v>
      </c>
      <c r="W4317" s="0" t="s">
        <v>1464</v>
      </c>
      <c r="X4317" s="0" t="s">
        <v>1465</v>
      </c>
      <c r="Y4317" s="0" t="s">
        <v>1167</v>
      </c>
      <c r="Z4317" s="0" t="s">
        <v>628</v>
      </c>
      <c r="AA4317" s="0" t="n">
        <v>611627.1</v>
      </c>
      <c r="AB4317" s="197" t="n">
        <v>37257</v>
      </c>
      <c r="AC4317" s="197" t="n">
        <v>37315</v>
      </c>
    </row>
    <row r="4318" customFormat="false" ht="12.75" hidden="false" customHeight="false" outlineLevel="0" collapsed="false">
      <c r="A4318" s="191" t="str">
        <f aca="false">B4318&amp;" "&amp;C4318&amp;" "&amp;D4318</f>
        <v>US Power Physical</v>
      </c>
      <c r="B4318" s="191" t="str">
        <f aca="false">IF((LEFT(N4318,2)="US"),"US","")</f>
        <v>US</v>
      </c>
      <c r="C4318" s="191" t="str">
        <f aca="false">M4318</f>
        <v>Power</v>
      </c>
      <c r="D4318" s="191" t="str">
        <f aca="false">IF(ISNUMBER(FIND("Phy",N4318))=TRUE(),"Physical","Financial")</f>
        <v>Physical</v>
      </c>
      <c r="E4318" s="191" t="n">
        <f aca="false">IF(VLOOKUP(S4318,'DD-Lookup'!$J$6:$L$50,3,FALSE())="Monthly",(YEAR(AC4318)-YEAR(AB4318))*12+MONTH(AC4318)-MONTH(AB4318)+1,(AC4318-AB4318+1))</f>
        <v>5</v>
      </c>
      <c r="F4318" s="220" t="n">
        <f aca="false">E4318*SUM(P4318:Q4318)</f>
        <v>250</v>
      </c>
      <c r="G4318" s="196" t="n">
        <v>1249583</v>
      </c>
      <c r="H4318" s="197" t="n">
        <v>37026.5175347222</v>
      </c>
      <c r="I4318" s="0" t="s">
        <v>1228</v>
      </c>
      <c r="M4318" s="0" t="s">
        <v>72</v>
      </c>
      <c r="N4318" s="0" t="s">
        <v>1190</v>
      </c>
      <c r="O4318" s="0" t="s">
        <v>1963</v>
      </c>
      <c r="Q4318" s="198" t="n">
        <v>50</v>
      </c>
      <c r="S4318" s="0" t="s">
        <v>781</v>
      </c>
      <c r="T4318" s="0" t="s">
        <v>772</v>
      </c>
      <c r="U4318" s="200" t="n">
        <v>47.75</v>
      </c>
      <c r="V4318" s="0" t="s">
        <v>3895</v>
      </c>
      <c r="W4318" s="0" t="s">
        <v>1232</v>
      </c>
      <c r="X4318" s="0" t="s">
        <v>1233</v>
      </c>
      <c r="Y4318" s="0" t="s">
        <v>1167</v>
      </c>
      <c r="Z4318" s="0" t="s">
        <v>628</v>
      </c>
      <c r="AA4318" s="0" t="n">
        <v>611629.1</v>
      </c>
      <c r="AB4318" s="197" t="n">
        <v>37032.875</v>
      </c>
      <c r="AC4318" s="197" t="n">
        <v>37036.875</v>
      </c>
    </row>
    <row r="4319" customFormat="false" ht="12.75" hidden="false" customHeight="false" outlineLevel="0" collapsed="false">
      <c r="A4319" s="191" t="str">
        <f aca="false">B4319&amp;" "&amp;C4319&amp;" "&amp;D4319</f>
        <v>US Power Physical</v>
      </c>
      <c r="B4319" s="191" t="str">
        <f aca="false">IF((LEFT(N4319,2)="US"),"US","")</f>
        <v>US</v>
      </c>
      <c r="C4319" s="191" t="str">
        <f aca="false">M4319</f>
        <v>Power</v>
      </c>
      <c r="D4319" s="191" t="str">
        <f aca="false">IF(ISNUMBER(FIND("Phy",N4319))=TRUE(),"Physical","Financial")</f>
        <v>Physical</v>
      </c>
      <c r="E4319" s="191" t="n">
        <f aca="false">IF(VLOOKUP(S4319,'DD-Lookup'!$J$6:$L$50,3,FALSE())="Monthly",(YEAR(AC4319)-YEAR(AB4319))*12+MONTH(AC4319)-MONTH(AB4319)+1,(AC4319-AB4319+1))</f>
        <v>5</v>
      </c>
      <c r="F4319" s="220" t="n">
        <f aca="false">E4319*SUM(P4319:Q4319)</f>
        <v>250</v>
      </c>
      <c r="G4319" s="196" t="n">
        <v>1249584</v>
      </c>
      <c r="H4319" s="197" t="n">
        <v>37026.5178125</v>
      </c>
      <c r="I4319" s="0" t="s">
        <v>1219</v>
      </c>
      <c r="M4319" s="0" t="s">
        <v>72</v>
      </c>
      <c r="N4319" s="0" t="s">
        <v>1190</v>
      </c>
      <c r="O4319" s="0" t="s">
        <v>1963</v>
      </c>
      <c r="Q4319" s="198" t="n">
        <v>50</v>
      </c>
      <c r="S4319" s="0" t="s">
        <v>781</v>
      </c>
      <c r="T4319" s="0" t="s">
        <v>772</v>
      </c>
      <c r="U4319" s="200" t="n">
        <v>47.75</v>
      </c>
      <c r="V4319" s="0" t="s">
        <v>1243</v>
      </c>
      <c r="W4319" s="0" t="s">
        <v>1232</v>
      </c>
      <c r="X4319" s="0" t="s">
        <v>1233</v>
      </c>
      <c r="Y4319" s="0" t="s">
        <v>1167</v>
      </c>
      <c r="Z4319" s="0" t="s">
        <v>628</v>
      </c>
      <c r="AA4319" s="0" t="n">
        <v>611630.1</v>
      </c>
      <c r="AB4319" s="197" t="n">
        <v>37032.875</v>
      </c>
      <c r="AC4319" s="197" t="n">
        <v>37036.875</v>
      </c>
    </row>
    <row r="4320" customFormat="false" ht="12.75" hidden="false" customHeight="false" outlineLevel="0" collapsed="false">
      <c r="A4320" s="191" t="str">
        <f aca="false">B4320&amp;" "&amp;C4320&amp;" "&amp;D4320</f>
        <v>US Natural Gas Financial</v>
      </c>
      <c r="B4320" s="191" t="str">
        <f aca="false">IF((LEFT(N4320,2)="US"),"US","")</f>
        <v>US</v>
      </c>
      <c r="C4320" s="191" t="str">
        <f aca="false">M4320</f>
        <v>Natural Gas</v>
      </c>
      <c r="D4320" s="191" t="str">
        <f aca="false">IF(ISNUMBER(FIND("Phy",N4320))=TRUE(),"Physical","Financial")</f>
        <v>Financial</v>
      </c>
      <c r="E4320" s="191" t="n">
        <f aca="false">IF(VLOOKUP(S4320,'DD-Lookup'!$J$6:$L$50,3,FALSE())="Monthly",(YEAR(AC4320)-YEAR(AB4320))*12+MONTH(AC4320)-MONTH(AB4320)+1,(AC4320-AB4320+1))</f>
        <v>365</v>
      </c>
      <c r="F4320" s="220" t="n">
        <f aca="false">E4320*SUM(P4320:Q4320)</f>
        <v>365000</v>
      </c>
      <c r="G4320" s="196" t="n">
        <v>1249586</v>
      </c>
      <c r="H4320" s="197" t="n">
        <v>37026.5182175926</v>
      </c>
      <c r="I4320" s="0" t="s">
        <v>2822</v>
      </c>
      <c r="M4320" s="0" t="s">
        <v>927</v>
      </c>
      <c r="N4320" s="0" t="s">
        <v>1341</v>
      </c>
      <c r="O4320" s="0" t="s">
        <v>1514</v>
      </c>
      <c r="Q4320" s="198" t="n">
        <v>1000</v>
      </c>
      <c r="S4320" s="0" t="s">
        <v>1343</v>
      </c>
      <c r="T4320" s="0" t="s">
        <v>772</v>
      </c>
      <c r="U4320" s="200" t="n">
        <v>4.585</v>
      </c>
      <c r="V4320" s="0" t="s">
        <v>3606</v>
      </c>
      <c r="W4320" s="0" t="s">
        <v>1345</v>
      </c>
      <c r="X4320" s="0" t="s">
        <v>1346</v>
      </c>
      <c r="Y4320" s="0" t="s">
        <v>893</v>
      </c>
      <c r="Z4320" s="0" t="s">
        <v>573</v>
      </c>
      <c r="AA4320" s="0" t="s">
        <v>3896</v>
      </c>
      <c r="AB4320" s="197" t="n">
        <v>37257.875</v>
      </c>
      <c r="AC4320" s="197" t="n">
        <v>37621.875</v>
      </c>
      <c r="AD4320" s="0" t="n">
        <f aca="false">(AC4320-AB4320+1)*SUM(P4320:Q4320)</f>
        <v>365000</v>
      </c>
    </row>
    <row r="4321" customFormat="false" ht="12.75" hidden="false" customHeight="false" outlineLevel="0" collapsed="false">
      <c r="A4321" s="191" t="str">
        <f aca="false">B4321&amp;" "&amp;C4321&amp;" "&amp;D4321</f>
        <v>US Oil Products Financial</v>
      </c>
      <c r="B4321" s="191" t="str">
        <f aca="false">IF((LEFT(N4321,2)="US"),"US","")</f>
        <v>US</v>
      </c>
      <c r="C4321" s="191" t="str">
        <f aca="false">M4321</f>
        <v>Oil Products</v>
      </c>
      <c r="D4321" s="191" t="str">
        <f aca="false">IF(ISNUMBER(FIND("Phy",N4321))=TRUE(),"Physical","Financial")</f>
        <v>Financial</v>
      </c>
      <c r="E4321" s="191" t="n">
        <f aca="false">IF(VLOOKUP(S4321,'DD-Lookup'!$J$6:$L$50,3,FALSE())="Monthly",(YEAR(AC4321)-YEAR(AB4321))*12+MONTH(AC4321)-MONTH(AB4321)+1,(AC4321-AB4321+1))</f>
        <v>1</v>
      </c>
      <c r="F4321" s="220" t="n">
        <f aca="false">E4321*SUM(P4321:Q4321)</f>
        <v>10000</v>
      </c>
      <c r="G4321" s="196" t="n">
        <v>1249588</v>
      </c>
      <c r="H4321" s="197" t="n">
        <v>37026.5201273148</v>
      </c>
      <c r="I4321" s="0" t="s">
        <v>643</v>
      </c>
      <c r="M4321" s="0" t="s">
        <v>886</v>
      </c>
      <c r="N4321" s="0" t="s">
        <v>2690</v>
      </c>
      <c r="O4321" s="0" t="s">
        <v>3897</v>
      </c>
      <c r="Q4321" s="198" t="n">
        <v>10000</v>
      </c>
      <c r="S4321" s="0" t="s">
        <v>2603</v>
      </c>
      <c r="T4321" s="0" t="s">
        <v>772</v>
      </c>
      <c r="U4321" s="200" t="n">
        <v>79.4</v>
      </c>
      <c r="V4321" s="0" t="s">
        <v>3898</v>
      </c>
      <c r="W4321" s="0" t="s">
        <v>2692</v>
      </c>
      <c r="X4321" s="0" t="s">
        <v>2693</v>
      </c>
      <c r="Y4321" s="0" t="s">
        <v>893</v>
      </c>
      <c r="Z4321" s="0" t="s">
        <v>573</v>
      </c>
      <c r="AA4321" s="0" t="s">
        <v>3899</v>
      </c>
      <c r="AB4321" s="197" t="n">
        <v>37073.875</v>
      </c>
      <c r="AC4321" s="197" t="n">
        <v>37103.875</v>
      </c>
      <c r="AE4321" s="121" t="n">
        <f aca="false">IF(S4321="Gallon",F4321/42,F4321)</f>
        <v>238.095238095238</v>
      </c>
    </row>
    <row r="4322" customFormat="false" ht="12.75" hidden="false" customHeight="false" outlineLevel="0" collapsed="false">
      <c r="A4322" s="191" t="str">
        <f aca="false">B4322&amp;" "&amp;C4322&amp;" "&amp;D4322</f>
        <v>US Power Physical</v>
      </c>
      <c r="B4322" s="191" t="str">
        <f aca="false">IF((LEFT(N4322,2)="US"),"US","")</f>
        <v>US</v>
      </c>
      <c r="C4322" s="191" t="str">
        <f aca="false">M4322</f>
        <v>Power</v>
      </c>
      <c r="D4322" s="191" t="str">
        <f aca="false">IF(ISNUMBER(FIND("Phy",N4322))=TRUE(),"Physical","Financial")</f>
        <v>Physical</v>
      </c>
      <c r="E4322" s="191" t="n">
        <f aca="false">IF(VLOOKUP(S4322,'DD-Lookup'!$J$6:$L$50,3,FALSE())="Monthly",(YEAR(AC4322)-YEAR(AB4322))*12+MONTH(AC4322)-MONTH(AB4322)+1,(AC4322-AB4322+1))</f>
        <v>30</v>
      </c>
      <c r="F4322" s="220" t="n">
        <f aca="false">E4322*SUM(P4322:Q4322)</f>
        <v>750</v>
      </c>
      <c r="G4322" s="196" t="n">
        <v>1249591</v>
      </c>
      <c r="H4322" s="197" t="n">
        <v>37026.5209375</v>
      </c>
      <c r="I4322" s="0" t="s">
        <v>1180</v>
      </c>
      <c r="M4322" s="0" t="s">
        <v>72</v>
      </c>
      <c r="N4322" s="0" t="s">
        <v>1746</v>
      </c>
      <c r="O4322" s="0" t="s">
        <v>3900</v>
      </c>
      <c r="P4322" s="198" t="n">
        <v>25</v>
      </c>
      <c r="S4322" s="0" t="s">
        <v>781</v>
      </c>
      <c r="T4322" s="0" t="s">
        <v>772</v>
      </c>
      <c r="U4322" s="200" t="n">
        <v>220</v>
      </c>
      <c r="V4322" s="0" t="s">
        <v>1867</v>
      </c>
      <c r="W4322" s="0" t="s">
        <v>1868</v>
      </c>
      <c r="X4322" s="0" t="s">
        <v>1869</v>
      </c>
      <c r="Y4322" s="0" t="s">
        <v>1167</v>
      </c>
      <c r="Z4322" s="0" t="s">
        <v>628</v>
      </c>
      <c r="AA4322" s="0" t="n">
        <v>611690.1</v>
      </c>
      <c r="AB4322" s="197" t="n">
        <v>37135.875</v>
      </c>
      <c r="AC4322" s="197" t="n">
        <v>37164.875</v>
      </c>
    </row>
    <row r="4323" customFormat="false" ht="12.75" hidden="false" customHeight="false" outlineLevel="0" collapsed="false">
      <c r="A4323" s="191" t="str">
        <f aca="false">B4323&amp;" "&amp;C4323&amp;" "&amp;D4323</f>
        <v> Metals Financial</v>
      </c>
      <c r="B4323" s="191" t="str">
        <f aca="false">IF((LEFT(N4323,2)="US"),"US","")</f>
        <v/>
      </c>
      <c r="C4323" s="191" t="str">
        <f aca="false">M4323</f>
        <v>Metals</v>
      </c>
      <c r="D4323" s="191" t="str">
        <f aca="false">IF(ISNUMBER(FIND("Phy",N4323))=TRUE(),"Physical","Financial")</f>
        <v>Financial</v>
      </c>
      <c r="E4323" s="191" t="n">
        <f aca="false">IF(VLOOKUP(S4323,'DD-Lookup'!$J$6:$L$50,3,FALSE())="Monthly",(YEAR(AC4323)-YEAR(AB4323))*12+MONTH(AC4323)-MONTH(AB4323)+1,(AC4323-AB4323+1))</f>
        <v>1</v>
      </c>
      <c r="F4323" s="220" t="n">
        <f aca="false">E4323*SUM(P4323:Q4323)</f>
        <v>20</v>
      </c>
      <c r="G4323" s="196" t="n">
        <v>1249592</v>
      </c>
      <c r="H4323" s="197" t="n">
        <v>37026.5209606482</v>
      </c>
      <c r="I4323" s="0" t="s">
        <v>982</v>
      </c>
      <c r="M4323" s="0" t="s">
        <v>768</v>
      </c>
      <c r="N4323" s="0" t="s">
        <v>769</v>
      </c>
      <c r="O4323" s="0" t="s">
        <v>770</v>
      </c>
      <c r="P4323" s="198" t="n">
        <v>20</v>
      </c>
      <c r="S4323" s="0" t="s">
        <v>771</v>
      </c>
      <c r="T4323" s="0" t="s">
        <v>772</v>
      </c>
      <c r="U4323" s="200" t="n">
        <v>1667</v>
      </c>
      <c r="V4323" s="0" t="s">
        <v>990</v>
      </c>
      <c r="W4323" s="0" t="s">
        <v>820</v>
      </c>
      <c r="X4323" s="0" t="s">
        <v>775</v>
      </c>
      <c r="Y4323" s="0" t="s">
        <v>776</v>
      </c>
      <c r="Z4323" s="0" t="s">
        <v>777</v>
      </c>
      <c r="AA4323" s="0" t="n">
        <v>2130889</v>
      </c>
    </row>
    <row r="4324" customFormat="false" ht="12.75" hidden="false" customHeight="false" outlineLevel="0" collapsed="false">
      <c r="A4324" s="191" t="str">
        <f aca="false">B4324&amp;" "&amp;C4324&amp;" "&amp;D4324</f>
        <v>US Power Physical</v>
      </c>
      <c r="B4324" s="191" t="str">
        <f aca="false">IF((LEFT(N4324,2)="US"),"US","")</f>
        <v>US</v>
      </c>
      <c r="C4324" s="191" t="str">
        <f aca="false">M4324</f>
        <v>Power</v>
      </c>
      <c r="D4324" s="191" t="str">
        <f aca="false">IF(ISNUMBER(FIND("Phy",N4324))=TRUE(),"Physical","Financial")</f>
        <v>Physical</v>
      </c>
      <c r="E4324" s="191" t="n">
        <f aca="false">IF(VLOOKUP(S4324,'DD-Lookup'!$J$6:$L$50,3,FALSE())="Monthly",(YEAR(AC4324)-YEAR(AB4324))*12+MONTH(AC4324)-MONTH(AB4324)+1,(AC4324-AB4324+1))</f>
        <v>92</v>
      </c>
      <c r="F4324" s="220" t="n">
        <f aca="false">E4324*SUM(P4324:Q4324)</f>
        <v>2300</v>
      </c>
      <c r="G4324" s="196" t="n">
        <v>1249593</v>
      </c>
      <c r="H4324" s="197" t="n">
        <v>37026.5211226852</v>
      </c>
      <c r="I4324" s="0" t="s">
        <v>1225</v>
      </c>
      <c r="M4324" s="0" t="s">
        <v>72</v>
      </c>
      <c r="N4324" s="0" t="s">
        <v>1746</v>
      </c>
      <c r="O4324" s="0" t="s">
        <v>2233</v>
      </c>
      <c r="Q4324" s="198" t="n">
        <v>25</v>
      </c>
      <c r="S4324" s="0" t="s">
        <v>781</v>
      </c>
      <c r="T4324" s="0" t="s">
        <v>772</v>
      </c>
      <c r="U4324" s="200" t="n">
        <v>153</v>
      </c>
      <c r="V4324" s="0" t="s">
        <v>3901</v>
      </c>
      <c r="W4324" s="0" t="s">
        <v>1868</v>
      </c>
      <c r="X4324" s="0" t="s">
        <v>1869</v>
      </c>
      <c r="Y4324" s="0" t="s">
        <v>1167</v>
      </c>
      <c r="Z4324" s="0" t="s">
        <v>628</v>
      </c>
      <c r="AA4324" s="0" t="n">
        <v>611689.1</v>
      </c>
      <c r="AB4324" s="197" t="n">
        <v>37165</v>
      </c>
      <c r="AC4324" s="197" t="n">
        <v>37256</v>
      </c>
    </row>
    <row r="4325" customFormat="false" ht="12.75" hidden="false" customHeight="false" outlineLevel="0" collapsed="false">
      <c r="A4325" s="191" t="str">
        <f aca="false">B4325&amp;" "&amp;C4325&amp;" "&amp;D4325</f>
        <v> Metals Financial</v>
      </c>
      <c r="B4325" s="191" t="str">
        <f aca="false">IF((LEFT(N4325,2)="US"),"US","")</f>
        <v/>
      </c>
      <c r="C4325" s="191" t="str">
        <f aca="false">M4325</f>
        <v>Metals</v>
      </c>
      <c r="D4325" s="191" t="str">
        <f aca="false">IF(ISNUMBER(FIND("Phy",N4325))=TRUE(),"Physical","Financial")</f>
        <v>Financial</v>
      </c>
      <c r="E4325" s="191" t="n">
        <f aca="false">IF(VLOOKUP(S4325,'DD-Lookup'!$J$6:$L$50,3,FALSE())="Monthly",(YEAR(AC4325)-YEAR(AB4325))*12+MONTH(AC4325)-MONTH(AB4325)+1,(AC4325-AB4325+1))</f>
        <v>1</v>
      </c>
      <c r="F4325" s="220" t="n">
        <f aca="false">E4325*SUM(P4325:Q4325)</f>
        <v>20</v>
      </c>
      <c r="G4325" s="196" t="n">
        <v>1249594</v>
      </c>
      <c r="H4325" s="197" t="n">
        <v>37026.5213888889</v>
      </c>
      <c r="I4325" s="0" t="s">
        <v>898</v>
      </c>
      <c r="M4325" s="0" t="s">
        <v>768</v>
      </c>
      <c r="N4325" s="0" t="s">
        <v>870</v>
      </c>
      <c r="O4325" s="0" t="s">
        <v>871</v>
      </c>
      <c r="P4325" s="198" t="n">
        <v>20</v>
      </c>
      <c r="S4325" s="0" t="s">
        <v>771</v>
      </c>
      <c r="T4325" s="0" t="s">
        <v>772</v>
      </c>
      <c r="U4325" s="200" t="n">
        <v>1509</v>
      </c>
      <c r="V4325" s="0" t="s">
        <v>925</v>
      </c>
      <c r="W4325" s="0" t="s">
        <v>820</v>
      </c>
      <c r="X4325" s="0" t="s">
        <v>775</v>
      </c>
      <c r="Y4325" s="0" t="s">
        <v>776</v>
      </c>
      <c r="Z4325" s="0" t="s">
        <v>777</v>
      </c>
      <c r="AA4325" s="0" t="n">
        <v>2130887</v>
      </c>
    </row>
    <row r="4326" customFormat="false" ht="12.75" hidden="false" customHeight="false" outlineLevel="0" collapsed="false">
      <c r="A4326" s="191" t="str">
        <f aca="false">B4326&amp;" "&amp;C4326&amp;" "&amp;D4326</f>
        <v> Metals Financial</v>
      </c>
      <c r="B4326" s="191" t="str">
        <f aca="false">IF((LEFT(N4326,2)="US"),"US","")</f>
        <v/>
      </c>
      <c r="C4326" s="191" t="str">
        <f aca="false">M4326</f>
        <v>Metals</v>
      </c>
      <c r="D4326" s="191" t="str">
        <f aca="false">IF(ISNUMBER(FIND("Phy",N4326))=TRUE(),"Physical","Financial")</f>
        <v>Financial</v>
      </c>
      <c r="E4326" s="191" t="n">
        <f aca="false">IF(VLOOKUP(S4326,'DD-Lookup'!$J$6:$L$50,3,FALSE())="Monthly",(YEAR(AC4326)-YEAR(AB4326))*12+MONTH(AC4326)-MONTH(AB4326)+1,(AC4326-AB4326+1))</f>
        <v>1</v>
      </c>
      <c r="F4326" s="220" t="n">
        <f aca="false">E4326*SUM(P4326:Q4326)</f>
        <v>10</v>
      </c>
      <c r="G4326" s="196" t="n">
        <v>1249595</v>
      </c>
      <c r="H4326" s="197" t="n">
        <v>37026.5214467593</v>
      </c>
      <c r="I4326" s="0" t="s">
        <v>879</v>
      </c>
      <c r="M4326" s="0" t="s">
        <v>768</v>
      </c>
      <c r="N4326" s="0" t="s">
        <v>769</v>
      </c>
      <c r="O4326" s="0" t="s">
        <v>2972</v>
      </c>
      <c r="P4326" s="198" t="n">
        <v>10</v>
      </c>
      <c r="S4326" s="0" t="s">
        <v>771</v>
      </c>
      <c r="T4326" s="0" t="s">
        <v>772</v>
      </c>
      <c r="U4326" s="200" t="n">
        <v>1662.75</v>
      </c>
      <c r="V4326" s="0" t="s">
        <v>3902</v>
      </c>
      <c r="W4326" s="0" t="s">
        <v>820</v>
      </c>
      <c r="X4326" s="0" t="s">
        <v>775</v>
      </c>
      <c r="Y4326" s="0" t="s">
        <v>776</v>
      </c>
      <c r="Z4326" s="0" t="s">
        <v>777</v>
      </c>
      <c r="AA4326" s="0" t="n">
        <v>2130885</v>
      </c>
      <c r="AB4326" s="197" t="n">
        <v>37090.6472222222</v>
      </c>
      <c r="AC4326" s="197" t="n">
        <v>37090.6472222222</v>
      </c>
    </row>
    <row r="4327" customFormat="false" ht="12.75" hidden="false" customHeight="false" outlineLevel="0" collapsed="false">
      <c r="A4327" s="191" t="str">
        <f aca="false">B4327&amp;" "&amp;C4327&amp;" "&amp;D4327</f>
        <v> Metals Financial</v>
      </c>
      <c r="B4327" s="191" t="str">
        <f aca="false">IF((LEFT(N4327,2)="US"),"US","")</f>
        <v/>
      </c>
      <c r="C4327" s="191" t="str">
        <f aca="false">M4327</f>
        <v>Metals</v>
      </c>
      <c r="D4327" s="191" t="str">
        <f aca="false">IF(ISNUMBER(FIND("Phy",N4327))=TRUE(),"Physical","Financial")</f>
        <v>Financial</v>
      </c>
      <c r="E4327" s="191" t="n">
        <f aca="false">IF(VLOOKUP(S4327,'DD-Lookup'!$J$6:$L$50,3,FALSE())="Monthly",(YEAR(AC4327)-YEAR(AB4327))*12+MONTH(AC4327)-MONTH(AB4327)+1,(AC4327-AB4327+1))</f>
        <v>1</v>
      </c>
      <c r="F4327" s="220" t="n">
        <f aca="false">E4327*SUM(P4327:Q4327)</f>
        <v>10</v>
      </c>
      <c r="G4327" s="196" t="n">
        <v>1249597</v>
      </c>
      <c r="H4327" s="197" t="n">
        <v>37026.5215046296</v>
      </c>
      <c r="I4327" s="0" t="s">
        <v>1058</v>
      </c>
      <c r="M4327" s="0" t="s">
        <v>768</v>
      </c>
      <c r="N4327" s="0" t="s">
        <v>769</v>
      </c>
      <c r="O4327" s="0" t="s">
        <v>770</v>
      </c>
      <c r="P4327" s="198" t="n">
        <v>10</v>
      </c>
      <c r="S4327" s="0" t="s">
        <v>771</v>
      </c>
      <c r="T4327" s="0" t="s">
        <v>772</v>
      </c>
      <c r="U4327" s="200" t="n">
        <v>1666</v>
      </c>
      <c r="V4327" s="0" t="s">
        <v>1059</v>
      </c>
      <c r="W4327" s="0" t="s">
        <v>820</v>
      </c>
      <c r="X4327" s="0" t="s">
        <v>775</v>
      </c>
      <c r="Y4327" s="0" t="s">
        <v>776</v>
      </c>
      <c r="Z4327" s="0" t="s">
        <v>777</v>
      </c>
      <c r="AA4327" s="0" t="n">
        <v>2130883</v>
      </c>
    </row>
    <row r="4328" customFormat="false" ht="12.75" hidden="false" customHeight="false" outlineLevel="0" collapsed="false">
      <c r="A4328" s="191" t="str">
        <f aca="false">B4328&amp;" "&amp;C4328&amp;" "&amp;D4328</f>
        <v>US Power Physical</v>
      </c>
      <c r="B4328" s="191" t="str">
        <f aca="false">IF((LEFT(N4328,2)="US"),"US","")</f>
        <v>US</v>
      </c>
      <c r="C4328" s="191" t="str">
        <f aca="false">M4328</f>
        <v>Power</v>
      </c>
      <c r="D4328" s="191" t="str">
        <f aca="false">IF(ISNUMBER(FIND("Phy",N4328))=TRUE(),"Physical","Financial")</f>
        <v>Physical</v>
      </c>
      <c r="E4328" s="191" t="n">
        <f aca="false">IF(VLOOKUP(S4328,'DD-Lookup'!$J$6:$L$50,3,FALSE())="Monthly",(YEAR(AC4328)-YEAR(AB4328))*12+MONTH(AC4328)-MONTH(AB4328)+1,(AC4328-AB4328+1))</f>
        <v>30</v>
      </c>
      <c r="F4328" s="220" t="n">
        <f aca="false">E4328*SUM(P4328:Q4328)</f>
        <v>1500</v>
      </c>
      <c r="G4328" s="196" t="n">
        <v>1249598</v>
      </c>
      <c r="H4328" s="197" t="n">
        <v>37026.5215277778</v>
      </c>
      <c r="I4328" s="0" t="s">
        <v>1251</v>
      </c>
      <c r="M4328" s="0" t="s">
        <v>72</v>
      </c>
      <c r="N4328" s="0" t="s">
        <v>1190</v>
      </c>
      <c r="O4328" s="0" t="s">
        <v>1329</v>
      </c>
      <c r="P4328" s="198" t="n">
        <v>50</v>
      </c>
      <c r="S4328" s="0" t="s">
        <v>781</v>
      </c>
      <c r="T4328" s="0" t="s">
        <v>772</v>
      </c>
      <c r="U4328" s="200" t="n">
        <v>66.25</v>
      </c>
      <c r="V4328" s="0" t="s">
        <v>3903</v>
      </c>
      <c r="W4328" s="0" t="s">
        <v>1202</v>
      </c>
      <c r="X4328" s="0" t="s">
        <v>1203</v>
      </c>
      <c r="Y4328" s="0" t="s">
        <v>1167</v>
      </c>
      <c r="Z4328" s="0" t="s">
        <v>628</v>
      </c>
      <c r="AA4328" s="0" t="n">
        <v>611680.1</v>
      </c>
      <c r="AB4328" s="197" t="n">
        <v>37043.7159722222</v>
      </c>
      <c r="AC4328" s="197" t="n">
        <v>37072.7159722222</v>
      </c>
    </row>
    <row r="4329" customFormat="false" ht="12.75" hidden="false" customHeight="false" outlineLevel="0" collapsed="false">
      <c r="A4329" s="191" t="str">
        <f aca="false">B4329&amp;" "&amp;C4329&amp;" "&amp;D4329</f>
        <v>US Crude Financial</v>
      </c>
      <c r="B4329" s="191" t="str">
        <f aca="false">IF((LEFT(N4329,2)="US"),"US","")</f>
        <v>US</v>
      </c>
      <c r="C4329" s="191" t="str">
        <f aca="false">M4329</f>
        <v>Crude</v>
      </c>
      <c r="D4329" s="191" t="str">
        <f aca="false">IF(ISNUMBER(FIND("Phy",N4329))=TRUE(),"Physical","Financial")</f>
        <v>Financial</v>
      </c>
      <c r="E4329" s="191" t="n">
        <f aca="false">IF(VLOOKUP(S4329,'DD-Lookup'!$J$6:$L$50,3,FALSE())="Monthly",(YEAR(AC4329)-YEAR(AB4329))*12+MONTH(AC4329)-MONTH(AB4329)+1,(AC4329-AB4329+1))</f>
        <v>1</v>
      </c>
      <c r="F4329" s="220" t="n">
        <f aca="false">E4329*SUM(P4329:Q4329)</f>
        <v>50000</v>
      </c>
      <c r="G4329" s="196" t="n">
        <v>1249599</v>
      </c>
      <c r="H4329" s="197" t="n">
        <v>37026.521724537</v>
      </c>
      <c r="I4329" s="0" t="s">
        <v>1340</v>
      </c>
      <c r="M4329" s="0" t="s">
        <v>60</v>
      </c>
      <c r="N4329" s="0" t="s">
        <v>1138</v>
      </c>
      <c r="O4329" s="0" t="s">
        <v>1139</v>
      </c>
      <c r="P4329" s="198" t="n">
        <v>50000</v>
      </c>
      <c r="S4329" s="0" t="s">
        <v>1140</v>
      </c>
      <c r="T4329" s="0" t="s">
        <v>772</v>
      </c>
      <c r="U4329" s="200" t="n">
        <v>28.82</v>
      </c>
      <c r="V4329" s="0" t="s">
        <v>2666</v>
      </c>
      <c r="W4329" s="0" t="s">
        <v>1142</v>
      </c>
      <c r="X4329" s="0" t="s">
        <v>1143</v>
      </c>
      <c r="Y4329" s="0" t="s">
        <v>893</v>
      </c>
      <c r="Z4329" s="0" t="s">
        <v>573</v>
      </c>
      <c r="AA4329" s="0" t="s">
        <v>3904</v>
      </c>
      <c r="AB4329" s="197" t="n">
        <v>37043</v>
      </c>
      <c r="AC4329" s="197" t="n">
        <v>37072</v>
      </c>
    </row>
    <row r="4330" customFormat="false" ht="12.75" hidden="false" customHeight="false" outlineLevel="0" collapsed="false">
      <c r="A4330" s="191" t="str">
        <f aca="false">B4330&amp;" "&amp;C4330&amp;" "&amp;D4330</f>
        <v>US Power Physical</v>
      </c>
      <c r="B4330" s="191" t="str">
        <f aca="false">IF((LEFT(N4330,2)="US"),"US","")</f>
        <v>US</v>
      </c>
      <c r="C4330" s="191" t="str">
        <f aca="false">M4330</f>
        <v>Power</v>
      </c>
      <c r="D4330" s="191" t="str">
        <f aca="false">IF(ISNUMBER(FIND("Phy",N4330))=TRUE(),"Physical","Financial")</f>
        <v>Physical</v>
      </c>
      <c r="E4330" s="191" t="n">
        <f aca="false">IF(VLOOKUP(S4330,'DD-Lookup'!$J$6:$L$50,3,FALSE())="Monthly",(YEAR(AC4330)-YEAR(AB4330))*12+MONTH(AC4330)-MONTH(AB4330)+1,(AC4330-AB4330+1))</f>
        <v>61</v>
      </c>
      <c r="F4330" s="220" t="n">
        <f aca="false">E4330*SUM(P4330:Q4330)</f>
        <v>3050</v>
      </c>
      <c r="G4330" s="196" t="n">
        <v>1249601</v>
      </c>
      <c r="H4330" s="197" t="n">
        <v>37026.5218634259</v>
      </c>
      <c r="I4330" s="0" t="s">
        <v>1180</v>
      </c>
      <c r="M4330" s="0" t="s">
        <v>72</v>
      </c>
      <c r="N4330" s="0" t="s">
        <v>1190</v>
      </c>
      <c r="O4330" s="0" t="s">
        <v>3078</v>
      </c>
      <c r="Q4330" s="198" t="n">
        <v>50</v>
      </c>
      <c r="S4330" s="0" t="s">
        <v>781</v>
      </c>
      <c r="T4330" s="0" t="s">
        <v>772</v>
      </c>
      <c r="U4330" s="200" t="n">
        <v>37.25</v>
      </c>
      <c r="V4330" s="0" t="s">
        <v>2288</v>
      </c>
      <c r="W4330" s="0" t="s">
        <v>1237</v>
      </c>
      <c r="X4330" s="0" t="s">
        <v>2832</v>
      </c>
      <c r="Y4330" s="0" t="s">
        <v>1167</v>
      </c>
      <c r="Z4330" s="0" t="s">
        <v>628</v>
      </c>
      <c r="AA4330" s="0" t="n">
        <v>611681.1</v>
      </c>
      <c r="AB4330" s="197" t="n">
        <v>37316.6006944444</v>
      </c>
      <c r="AC4330" s="197" t="n">
        <v>37376.6006944444</v>
      </c>
    </row>
    <row r="4331" customFormat="false" ht="12.75" hidden="false" customHeight="false" outlineLevel="0" collapsed="false">
      <c r="A4331" s="191" t="str">
        <f aca="false">B4331&amp;" "&amp;C4331&amp;" "&amp;D4331</f>
        <v> Metals Financial</v>
      </c>
      <c r="B4331" s="191" t="str">
        <f aca="false">IF((LEFT(N4331,2)="US"),"US","")</f>
        <v/>
      </c>
      <c r="C4331" s="191" t="str">
        <f aca="false">M4331</f>
        <v>Metals</v>
      </c>
      <c r="D4331" s="191" t="str">
        <f aca="false">IF(ISNUMBER(FIND("Phy",N4331))=TRUE(),"Physical","Financial")</f>
        <v>Financial</v>
      </c>
      <c r="E4331" s="191" t="n">
        <f aca="false">IF(VLOOKUP(S4331,'DD-Lookup'!$J$6:$L$50,3,FALSE())="Monthly",(YEAR(AC4331)-YEAR(AB4331))*12+MONTH(AC4331)-MONTH(AB4331)+1,(AC4331-AB4331+1))</f>
        <v>1</v>
      </c>
      <c r="F4331" s="220" t="n">
        <f aca="false">E4331*SUM(P4331:Q4331)</f>
        <v>10</v>
      </c>
      <c r="G4331" s="196" t="n">
        <v>1249602</v>
      </c>
      <c r="H4331" s="197" t="n">
        <v>37026.5221296296</v>
      </c>
      <c r="I4331" s="0" t="s">
        <v>3058</v>
      </c>
      <c r="M4331" s="0" t="s">
        <v>768</v>
      </c>
      <c r="N4331" s="0" t="s">
        <v>769</v>
      </c>
      <c r="O4331" s="0" t="s">
        <v>770</v>
      </c>
      <c r="Q4331" s="198" t="n">
        <v>10</v>
      </c>
      <c r="S4331" s="0" t="s">
        <v>771</v>
      </c>
      <c r="T4331" s="0" t="s">
        <v>772</v>
      </c>
      <c r="U4331" s="200" t="n">
        <v>1666</v>
      </c>
      <c r="V4331" s="0" t="s">
        <v>3059</v>
      </c>
      <c r="W4331" s="0" t="s">
        <v>820</v>
      </c>
      <c r="X4331" s="0" t="s">
        <v>775</v>
      </c>
      <c r="Y4331" s="0" t="s">
        <v>776</v>
      </c>
      <c r="Z4331" s="0" t="s">
        <v>777</v>
      </c>
      <c r="AA4331" s="0" t="n">
        <v>2130881</v>
      </c>
    </row>
    <row r="4332" customFormat="false" ht="12.75" hidden="false" customHeight="false" outlineLevel="0" collapsed="false">
      <c r="A4332" s="191" t="str">
        <f aca="false">B4332&amp;" "&amp;C4332&amp;" "&amp;D4332</f>
        <v> Metals Financial</v>
      </c>
      <c r="B4332" s="191" t="str">
        <f aca="false">IF((LEFT(N4332,2)="US"),"US","")</f>
        <v/>
      </c>
      <c r="C4332" s="191" t="str">
        <f aca="false">M4332</f>
        <v>Metals</v>
      </c>
      <c r="D4332" s="191" t="str">
        <f aca="false">IF(ISNUMBER(FIND("Phy",N4332))=TRUE(),"Physical","Financial")</f>
        <v>Financial</v>
      </c>
      <c r="E4332" s="191" t="n">
        <f aca="false">IF(VLOOKUP(S4332,'DD-Lookup'!$J$6:$L$50,3,FALSE())="Monthly",(YEAR(AC4332)-YEAR(AB4332))*12+MONTH(AC4332)-MONTH(AB4332)+1,(AC4332-AB4332+1))</f>
        <v>1</v>
      </c>
      <c r="F4332" s="220" t="n">
        <f aca="false">E4332*SUM(P4332:Q4332)</f>
        <v>6</v>
      </c>
      <c r="G4332" s="196" t="n">
        <v>1249603</v>
      </c>
      <c r="H4332" s="197" t="n">
        <v>37026.5222337963</v>
      </c>
      <c r="I4332" s="0" t="s">
        <v>616</v>
      </c>
      <c r="M4332" s="0" t="s">
        <v>768</v>
      </c>
      <c r="N4332" s="0" t="s">
        <v>769</v>
      </c>
      <c r="O4332" s="0" t="s">
        <v>770</v>
      </c>
      <c r="Q4332" s="198" t="n">
        <v>6</v>
      </c>
      <c r="S4332" s="0" t="s">
        <v>771</v>
      </c>
      <c r="T4332" s="0" t="s">
        <v>772</v>
      </c>
      <c r="U4332" s="200" t="n">
        <v>1666</v>
      </c>
      <c r="V4332" s="0" t="s">
        <v>877</v>
      </c>
      <c r="W4332" s="0" t="s">
        <v>820</v>
      </c>
      <c r="X4332" s="0" t="s">
        <v>775</v>
      </c>
      <c r="Y4332" s="0" t="s">
        <v>776</v>
      </c>
      <c r="Z4332" s="0" t="s">
        <v>777</v>
      </c>
      <c r="AA4332" s="0" t="n">
        <v>2130879</v>
      </c>
    </row>
    <row r="4333" customFormat="false" ht="12.75" hidden="false" customHeight="false" outlineLevel="0" collapsed="false">
      <c r="A4333" s="191" t="str">
        <f aca="false">B4333&amp;" "&amp;C4333&amp;" "&amp;D4333</f>
        <v> Metals Financial</v>
      </c>
      <c r="B4333" s="191" t="str">
        <f aca="false">IF((LEFT(N4333,2)="US"),"US","")</f>
        <v/>
      </c>
      <c r="C4333" s="191" t="str">
        <f aca="false">M4333</f>
        <v>Metals</v>
      </c>
      <c r="D4333" s="191" t="str">
        <f aca="false">IF(ISNUMBER(FIND("Phy",N4333))=TRUE(),"Physical","Financial")</f>
        <v>Financial</v>
      </c>
      <c r="E4333" s="191" t="n">
        <f aca="false">IF(VLOOKUP(S4333,'DD-Lookup'!$J$6:$L$50,3,FALSE())="Monthly",(YEAR(AC4333)-YEAR(AB4333))*12+MONTH(AC4333)-MONTH(AB4333)+1,(AC4333-AB4333+1))</f>
        <v>1</v>
      </c>
      <c r="F4333" s="220" t="n">
        <f aca="false">E4333*SUM(P4333:Q4333)</f>
        <v>20</v>
      </c>
      <c r="G4333" s="196" t="n">
        <v>1249604</v>
      </c>
      <c r="H4333" s="197" t="n">
        <v>37026.5223032407</v>
      </c>
      <c r="I4333" s="0" t="s">
        <v>967</v>
      </c>
      <c r="M4333" s="0" t="s">
        <v>768</v>
      </c>
      <c r="N4333" s="0" t="s">
        <v>870</v>
      </c>
      <c r="O4333" s="0" t="s">
        <v>871</v>
      </c>
      <c r="P4333" s="198" t="n">
        <v>20</v>
      </c>
      <c r="S4333" s="0" t="s">
        <v>771</v>
      </c>
      <c r="T4333" s="0" t="s">
        <v>772</v>
      </c>
      <c r="U4333" s="200" t="n">
        <v>1508</v>
      </c>
      <c r="V4333" s="0" t="s">
        <v>968</v>
      </c>
      <c r="W4333" s="0" t="s">
        <v>820</v>
      </c>
      <c r="X4333" s="0" t="s">
        <v>775</v>
      </c>
      <c r="Y4333" s="0" t="s">
        <v>776</v>
      </c>
      <c r="Z4333" s="0" t="s">
        <v>777</v>
      </c>
      <c r="AA4333" s="0" t="n">
        <v>2130877</v>
      </c>
    </row>
    <row r="4334" customFormat="false" ht="12.75" hidden="false" customHeight="false" outlineLevel="0" collapsed="false">
      <c r="A4334" s="191" t="str">
        <f aca="false">B4334&amp;" "&amp;C4334&amp;" "&amp;D4334</f>
        <v> Natural Gas Financial</v>
      </c>
      <c r="B4334" s="191" t="str">
        <f aca="false">IF((LEFT(N4334,2)="US"),"US","")</f>
        <v/>
      </c>
      <c r="C4334" s="191" t="str">
        <f aca="false">M4334</f>
        <v>Natural Gas</v>
      </c>
      <c r="D4334" s="191" t="str">
        <f aca="false">IF(ISNUMBER(FIND("Phy",N4334))=TRUE(),"Physical","Financial")</f>
        <v>Financial</v>
      </c>
      <c r="E4334" s="191" t="n">
        <f aca="false">IF(VLOOKUP(S4334,'DD-Lookup'!$J$6:$L$50,3,FALSE())="Monthly",(YEAR(AC4334)-YEAR(AB4334))*12+MONTH(AC4334)-MONTH(AB4334)+1,(AC4334-AB4334+1))</f>
        <v>31</v>
      </c>
      <c r="F4334" s="220" t="n">
        <f aca="false">E4334*SUM(P4334:Q4334)</f>
        <v>155000</v>
      </c>
      <c r="G4334" s="196" t="n">
        <v>1249605</v>
      </c>
      <c r="H4334" s="197" t="n">
        <v>37026.5225694444</v>
      </c>
      <c r="I4334" s="0" t="s">
        <v>2238</v>
      </c>
      <c r="M4334" s="0" t="s">
        <v>927</v>
      </c>
      <c r="N4334" s="0" t="s">
        <v>3154</v>
      </c>
      <c r="O4334" s="0" t="s">
        <v>3905</v>
      </c>
      <c r="Q4334" s="198" t="n">
        <v>5000</v>
      </c>
      <c r="S4334" s="0" t="s">
        <v>1343</v>
      </c>
      <c r="T4334" s="0" t="s">
        <v>772</v>
      </c>
      <c r="U4334" s="200" t="n">
        <v>-0.325</v>
      </c>
      <c r="V4334" s="0" t="s">
        <v>3853</v>
      </c>
      <c r="W4334" s="0" t="s">
        <v>3156</v>
      </c>
      <c r="X4334" s="0" t="s">
        <v>3157</v>
      </c>
      <c r="Y4334" s="0" t="s">
        <v>893</v>
      </c>
      <c r="Z4334" s="0" t="s">
        <v>646</v>
      </c>
      <c r="AA4334" s="0" t="s">
        <v>3906</v>
      </c>
      <c r="AB4334" s="197" t="n">
        <v>37073.875</v>
      </c>
      <c r="AC4334" s="197" t="n">
        <v>37103.875</v>
      </c>
    </row>
    <row r="4335" customFormat="false" ht="12.75" hidden="false" customHeight="false" outlineLevel="0" collapsed="false">
      <c r="A4335" s="191" t="str">
        <f aca="false">B4335&amp;" "&amp;C4335&amp;" "&amp;D4335</f>
        <v>US Natural Gas Financial</v>
      </c>
      <c r="B4335" s="191" t="str">
        <f aca="false">IF((LEFT(N4335,2)="US"),"US","")</f>
        <v>US</v>
      </c>
      <c r="C4335" s="191" t="str">
        <f aca="false">M4335</f>
        <v>Natural Gas</v>
      </c>
      <c r="D4335" s="191" t="str">
        <f aca="false">IF(ISNUMBER(FIND("Phy",N4335))=TRUE(),"Physical","Financial")</f>
        <v>Financial</v>
      </c>
      <c r="E4335" s="191" t="n">
        <f aca="false">IF(VLOOKUP(S4335,'DD-Lookup'!$J$6:$L$50,3,FALSE())="Monthly",(YEAR(AC4335)-YEAR(AB4335))*12+MONTH(AC4335)-MONTH(AB4335)+1,(AC4335-AB4335+1))</f>
        <v>30</v>
      </c>
      <c r="F4335" s="220" t="n">
        <f aca="false">E4335*SUM(P4335:Q4335)</f>
        <v>150000</v>
      </c>
      <c r="G4335" s="196" t="n">
        <v>1249606</v>
      </c>
      <c r="H4335" s="197" t="n">
        <v>37026.5226388889</v>
      </c>
      <c r="I4335" s="0" t="s">
        <v>1770</v>
      </c>
      <c r="M4335" s="0" t="s">
        <v>927</v>
      </c>
      <c r="N4335" s="0" t="s">
        <v>1399</v>
      </c>
      <c r="O4335" s="0" t="s">
        <v>3907</v>
      </c>
      <c r="Q4335" s="198" t="n">
        <v>5000</v>
      </c>
      <c r="S4335" s="0" t="s">
        <v>1343</v>
      </c>
      <c r="T4335" s="0" t="s">
        <v>772</v>
      </c>
      <c r="U4335" s="200" t="n">
        <v>2.95</v>
      </c>
      <c r="V4335" s="0" t="s">
        <v>2206</v>
      </c>
      <c r="W4335" s="0" t="s">
        <v>1737</v>
      </c>
      <c r="X4335" s="0" t="s">
        <v>1738</v>
      </c>
      <c r="Y4335" s="0" t="s">
        <v>893</v>
      </c>
      <c r="Z4335" s="0" t="s">
        <v>573</v>
      </c>
      <c r="AA4335" s="0" t="s">
        <v>3908</v>
      </c>
      <c r="AB4335" s="197" t="n">
        <v>37043.875</v>
      </c>
      <c r="AC4335" s="197" t="n">
        <v>37072.875</v>
      </c>
      <c r="AD4335" s="0" t="n">
        <f aca="false">(AC4335-AB4335+1)*SUM(P4335:Q4335)</f>
        <v>150000</v>
      </c>
    </row>
    <row r="4336" customFormat="false" ht="12.75" hidden="false" customHeight="false" outlineLevel="0" collapsed="false">
      <c r="A4336" s="191" t="str">
        <f aca="false">B4336&amp;" "&amp;C4336&amp;" "&amp;D4336</f>
        <v>US Natural Gas Financial</v>
      </c>
      <c r="B4336" s="191" t="str">
        <f aca="false">IF((LEFT(N4336,2)="US"),"US","")</f>
        <v>US</v>
      </c>
      <c r="C4336" s="191" t="str">
        <f aca="false">M4336</f>
        <v>Natural Gas</v>
      </c>
      <c r="D4336" s="191" t="str">
        <f aca="false">IF(ISNUMBER(FIND("Phy",N4336))=TRUE(),"Physical","Financial")</f>
        <v>Financial</v>
      </c>
      <c r="E4336" s="191" t="n">
        <f aca="false">IF(VLOOKUP(S4336,'DD-Lookup'!$J$6:$L$50,3,FALSE())="Monthly",(YEAR(AC4336)-YEAR(AB4336))*12+MONTH(AC4336)-MONTH(AB4336)+1,(AC4336-AB4336+1))</f>
        <v>151</v>
      </c>
      <c r="F4336" s="220" t="n">
        <f aca="false">E4336*SUM(P4336:Q4336)</f>
        <v>377500</v>
      </c>
      <c r="G4336" s="196" t="n">
        <v>1249607</v>
      </c>
      <c r="H4336" s="197" t="n">
        <v>37026.5230787037</v>
      </c>
      <c r="I4336" s="0" t="s">
        <v>1647</v>
      </c>
      <c r="M4336" s="0" t="s">
        <v>927</v>
      </c>
      <c r="N4336" s="0" t="s">
        <v>1341</v>
      </c>
      <c r="O4336" s="0" t="s">
        <v>1442</v>
      </c>
      <c r="Q4336" s="198" t="n">
        <v>2500</v>
      </c>
      <c r="S4336" s="0" t="s">
        <v>1343</v>
      </c>
      <c r="T4336" s="0" t="s">
        <v>772</v>
      </c>
      <c r="U4336" s="200" t="n">
        <v>5</v>
      </c>
      <c r="V4336" s="0" t="s">
        <v>1648</v>
      </c>
      <c r="W4336" s="0" t="s">
        <v>1345</v>
      </c>
      <c r="X4336" s="0" t="s">
        <v>1346</v>
      </c>
      <c r="Y4336" s="0" t="s">
        <v>893</v>
      </c>
      <c r="Z4336" s="0" t="s">
        <v>573</v>
      </c>
      <c r="AA4336" s="0" t="s">
        <v>3909</v>
      </c>
      <c r="AB4336" s="197" t="n">
        <v>37196</v>
      </c>
      <c r="AC4336" s="197" t="n">
        <v>37346</v>
      </c>
      <c r="AD4336" s="0" t="n">
        <f aca="false">(AC4336-AB4336+1)*SUM(P4336:Q4336)</f>
        <v>377500</v>
      </c>
    </row>
    <row r="4337" customFormat="false" ht="12.75" hidden="false" customHeight="false" outlineLevel="0" collapsed="false">
      <c r="A4337" s="191" t="str">
        <f aca="false">B4337&amp;" "&amp;C4337&amp;" "&amp;D4337</f>
        <v>US Power Physical</v>
      </c>
      <c r="B4337" s="191" t="str">
        <f aca="false">IF((LEFT(N4337,2)="US"),"US","")</f>
        <v>US</v>
      </c>
      <c r="C4337" s="191" t="str">
        <f aca="false">M4337</f>
        <v>Power</v>
      </c>
      <c r="D4337" s="191" t="str">
        <f aca="false">IF(ISNUMBER(FIND("Phy",N4337))=TRUE(),"Physical","Financial")</f>
        <v>Physical</v>
      </c>
      <c r="E4337" s="191" t="n">
        <f aca="false">IF(VLOOKUP(S4337,'DD-Lookup'!$J$6:$L$50,3,FALSE())="Monthly",(YEAR(AC4337)-YEAR(AB4337))*12+MONTH(AC4337)-MONTH(AB4337)+1,(AC4337-AB4337+1))</f>
        <v>15</v>
      </c>
      <c r="F4337" s="220" t="n">
        <f aca="false">E4337*SUM(P4337:Q4337)</f>
        <v>375</v>
      </c>
      <c r="G4337" s="196" t="n">
        <v>1249609</v>
      </c>
      <c r="H4337" s="197" t="n">
        <v>37026.5233333333</v>
      </c>
      <c r="I4337" s="0" t="s">
        <v>1328</v>
      </c>
      <c r="M4337" s="0" t="s">
        <v>72</v>
      </c>
      <c r="N4337" s="0" t="s">
        <v>1746</v>
      </c>
      <c r="O4337" s="0" t="s">
        <v>3532</v>
      </c>
      <c r="Q4337" s="198" t="n">
        <v>25</v>
      </c>
      <c r="S4337" s="0" t="s">
        <v>781</v>
      </c>
      <c r="T4337" s="0" t="s">
        <v>772</v>
      </c>
      <c r="U4337" s="200" t="n">
        <v>250</v>
      </c>
      <c r="V4337" s="0" t="s">
        <v>2053</v>
      </c>
      <c r="W4337" s="0" t="s">
        <v>1768</v>
      </c>
      <c r="X4337" s="0" t="s">
        <v>1750</v>
      </c>
      <c r="Y4337" s="0" t="s">
        <v>1167</v>
      </c>
      <c r="Z4337" s="0" t="s">
        <v>628</v>
      </c>
      <c r="AA4337" s="0" t="n">
        <v>611638.1</v>
      </c>
      <c r="AB4337" s="197" t="n">
        <v>37028.875</v>
      </c>
      <c r="AC4337" s="197" t="n">
        <v>37042.875</v>
      </c>
    </row>
    <row r="4338" customFormat="false" ht="12.75" hidden="false" customHeight="false" outlineLevel="0" collapsed="false">
      <c r="A4338" s="191" t="str">
        <f aca="false">B4338&amp;" "&amp;C4338&amp;" "&amp;D4338</f>
        <v>US Crude Financial</v>
      </c>
      <c r="B4338" s="191" t="str">
        <f aca="false">IF((LEFT(N4338,2)="US"),"US","")</f>
        <v>US</v>
      </c>
      <c r="C4338" s="191" t="str">
        <f aca="false">M4338</f>
        <v>Crude</v>
      </c>
      <c r="D4338" s="191" t="str">
        <f aca="false">IF(ISNUMBER(FIND("Phy",N4338))=TRUE(),"Physical","Financial")</f>
        <v>Financial</v>
      </c>
      <c r="E4338" s="191" t="n">
        <f aca="false">IF(VLOOKUP(S4338,'DD-Lookup'!$J$6:$L$50,3,FALSE())="Monthly",(YEAR(AC4338)-YEAR(AB4338))*12+MONTH(AC4338)-MONTH(AB4338)+1,(AC4338-AB4338+1))</f>
        <v>1</v>
      </c>
      <c r="F4338" s="220" t="n">
        <f aca="false">E4338*SUM(P4338:Q4338)</f>
        <v>50000</v>
      </c>
      <c r="G4338" s="196" t="n">
        <v>1249612</v>
      </c>
      <c r="H4338" s="197" t="n">
        <v>37026.5243981482</v>
      </c>
      <c r="I4338" s="0" t="s">
        <v>1137</v>
      </c>
      <c r="M4338" s="0" t="s">
        <v>60</v>
      </c>
      <c r="N4338" s="0" t="s">
        <v>1138</v>
      </c>
      <c r="O4338" s="0" t="s">
        <v>1139</v>
      </c>
      <c r="Q4338" s="198" t="n">
        <v>50000</v>
      </c>
      <c r="S4338" s="0" t="s">
        <v>1140</v>
      </c>
      <c r="T4338" s="0" t="s">
        <v>772</v>
      </c>
      <c r="U4338" s="200" t="n">
        <v>28.84</v>
      </c>
      <c r="V4338" s="0" t="s">
        <v>1671</v>
      </c>
      <c r="W4338" s="0" t="s">
        <v>1142</v>
      </c>
      <c r="X4338" s="0" t="s">
        <v>1143</v>
      </c>
      <c r="Y4338" s="0" t="s">
        <v>893</v>
      </c>
      <c r="Z4338" s="0" t="s">
        <v>573</v>
      </c>
      <c r="AA4338" s="0" t="s">
        <v>3910</v>
      </c>
      <c r="AB4338" s="197" t="n">
        <v>37043</v>
      </c>
      <c r="AC4338" s="197" t="n">
        <v>37072</v>
      </c>
    </row>
    <row r="4339" customFormat="false" ht="12.75" hidden="false" customHeight="false" outlineLevel="0" collapsed="false">
      <c r="A4339" s="191" t="str">
        <f aca="false">B4339&amp;" "&amp;C4339&amp;" "&amp;D4339</f>
        <v>US Crude Financial</v>
      </c>
      <c r="B4339" s="191" t="str">
        <f aca="false">IF((LEFT(N4339,2)="US"),"US","")</f>
        <v>US</v>
      </c>
      <c r="C4339" s="191" t="str">
        <f aca="false">M4339</f>
        <v>Crude</v>
      </c>
      <c r="D4339" s="191" t="str">
        <f aca="false">IF(ISNUMBER(FIND("Phy",N4339))=TRUE(),"Physical","Financial")</f>
        <v>Financial</v>
      </c>
      <c r="E4339" s="191" t="n">
        <f aca="false">IF(VLOOKUP(S4339,'DD-Lookup'!$J$6:$L$50,3,FALSE())="Monthly",(YEAR(AC4339)-YEAR(AB4339))*12+MONTH(AC4339)-MONTH(AB4339)+1,(AC4339-AB4339+1))</f>
        <v>1</v>
      </c>
      <c r="F4339" s="220" t="n">
        <f aca="false">E4339*SUM(P4339:Q4339)</f>
        <v>50000</v>
      </c>
      <c r="G4339" s="196" t="n">
        <v>1249613</v>
      </c>
      <c r="H4339" s="197" t="n">
        <v>37026.5248148148</v>
      </c>
      <c r="I4339" s="0" t="s">
        <v>1137</v>
      </c>
      <c r="M4339" s="0" t="s">
        <v>60</v>
      </c>
      <c r="N4339" s="0" t="s">
        <v>1138</v>
      </c>
      <c r="O4339" s="0" t="s">
        <v>1139</v>
      </c>
      <c r="Q4339" s="198" t="n">
        <v>50000</v>
      </c>
      <c r="S4339" s="0" t="s">
        <v>1140</v>
      </c>
      <c r="T4339" s="0" t="s">
        <v>772</v>
      </c>
      <c r="U4339" s="200" t="n">
        <v>28.88</v>
      </c>
      <c r="V4339" s="0" t="s">
        <v>1141</v>
      </c>
      <c r="W4339" s="0" t="s">
        <v>1142</v>
      </c>
      <c r="X4339" s="0" t="s">
        <v>1143</v>
      </c>
      <c r="Y4339" s="0" t="s">
        <v>893</v>
      </c>
      <c r="Z4339" s="0" t="s">
        <v>573</v>
      </c>
      <c r="AA4339" s="0" t="s">
        <v>3911</v>
      </c>
      <c r="AB4339" s="197" t="n">
        <v>37043</v>
      </c>
      <c r="AC4339" s="197" t="n">
        <v>37072</v>
      </c>
    </row>
    <row r="4340" customFormat="false" ht="12.75" hidden="false" customHeight="false" outlineLevel="0" collapsed="false">
      <c r="A4340" s="191" t="str">
        <f aca="false">B4340&amp;" "&amp;C4340&amp;" "&amp;D4340</f>
        <v>US Natural Gas Financial</v>
      </c>
      <c r="B4340" s="191" t="str">
        <f aca="false">IF((LEFT(N4340,2)="US"),"US","")</f>
        <v>US</v>
      </c>
      <c r="C4340" s="191" t="str">
        <f aca="false">M4340</f>
        <v>Natural Gas</v>
      </c>
      <c r="D4340" s="191" t="str">
        <f aca="false">IF(ISNUMBER(FIND("Phy",N4340))=TRUE(),"Physical","Financial")</f>
        <v>Financial</v>
      </c>
      <c r="E4340" s="191" t="n">
        <f aca="false">IF(VLOOKUP(S4340,'DD-Lookup'!$J$6:$L$50,3,FALSE())="Monthly",(YEAR(AC4340)-YEAR(AB4340))*12+MONTH(AC4340)-MONTH(AB4340)+1,(AC4340-AB4340+1))</f>
        <v>151</v>
      </c>
      <c r="F4340" s="220" t="n">
        <f aca="false">E4340*SUM(P4340:Q4340)</f>
        <v>377500</v>
      </c>
      <c r="G4340" s="196" t="n">
        <v>1249614</v>
      </c>
      <c r="H4340" s="197" t="n">
        <v>37026.5248611111</v>
      </c>
      <c r="I4340" s="0" t="s">
        <v>1187</v>
      </c>
      <c r="M4340" s="0" t="s">
        <v>927</v>
      </c>
      <c r="N4340" s="0" t="s">
        <v>1341</v>
      </c>
      <c r="O4340" s="0" t="s">
        <v>1442</v>
      </c>
      <c r="Q4340" s="198" t="n">
        <v>2500</v>
      </c>
      <c r="S4340" s="0" t="s">
        <v>1343</v>
      </c>
      <c r="T4340" s="0" t="s">
        <v>772</v>
      </c>
      <c r="U4340" s="200" t="n">
        <v>5.005</v>
      </c>
      <c r="V4340" s="0" t="s">
        <v>1971</v>
      </c>
      <c r="W4340" s="0" t="s">
        <v>1345</v>
      </c>
      <c r="X4340" s="0" t="s">
        <v>1346</v>
      </c>
      <c r="Y4340" s="0" t="s">
        <v>893</v>
      </c>
      <c r="Z4340" s="0" t="s">
        <v>573</v>
      </c>
      <c r="AA4340" s="0" t="s">
        <v>3912</v>
      </c>
      <c r="AB4340" s="197" t="n">
        <v>37196</v>
      </c>
      <c r="AC4340" s="197" t="n">
        <v>37346</v>
      </c>
      <c r="AD4340" s="0" t="n">
        <f aca="false">(AC4340-AB4340+1)*SUM(P4340:Q4340)</f>
        <v>377500</v>
      </c>
    </row>
    <row r="4341" customFormat="false" ht="12.75" hidden="false" customHeight="false" outlineLevel="0" collapsed="false">
      <c r="A4341" s="191" t="str">
        <f aca="false">B4341&amp;" "&amp;C4341&amp;" "&amp;D4341</f>
        <v>US Natural Gas Financial</v>
      </c>
      <c r="B4341" s="191" t="str">
        <f aca="false">IF((LEFT(N4341,2)="US"),"US","")</f>
        <v>US</v>
      </c>
      <c r="C4341" s="191" t="str">
        <f aca="false">M4341</f>
        <v>Natural Gas</v>
      </c>
      <c r="D4341" s="191" t="str">
        <f aca="false">IF(ISNUMBER(FIND("Phy",N4341))=TRUE(),"Physical","Financial")</f>
        <v>Financial</v>
      </c>
      <c r="E4341" s="191" t="n">
        <f aca="false">IF(VLOOKUP(S4341,'DD-Lookup'!$J$6:$L$50,3,FALSE())="Monthly",(YEAR(AC4341)-YEAR(AB4341))*12+MONTH(AC4341)-MONTH(AB4341)+1,(AC4341-AB4341+1))</f>
        <v>151</v>
      </c>
      <c r="F4341" s="220" t="n">
        <f aca="false">E4341*SUM(P4341:Q4341)</f>
        <v>377500</v>
      </c>
      <c r="G4341" s="196" t="n">
        <v>1249616</v>
      </c>
      <c r="H4341" s="197" t="n">
        <v>37026.5248958333</v>
      </c>
      <c r="I4341" s="0" t="s">
        <v>1137</v>
      </c>
      <c r="M4341" s="0" t="s">
        <v>927</v>
      </c>
      <c r="N4341" s="0" t="s">
        <v>1341</v>
      </c>
      <c r="O4341" s="0" t="s">
        <v>1442</v>
      </c>
      <c r="Q4341" s="198" t="n">
        <v>2500</v>
      </c>
      <c r="S4341" s="0" t="s">
        <v>1343</v>
      </c>
      <c r="T4341" s="0" t="s">
        <v>772</v>
      </c>
      <c r="U4341" s="200" t="n">
        <v>5.005</v>
      </c>
      <c r="V4341" s="0" t="s">
        <v>2274</v>
      </c>
      <c r="W4341" s="0" t="s">
        <v>1345</v>
      </c>
      <c r="X4341" s="0" t="s">
        <v>1346</v>
      </c>
      <c r="Y4341" s="0" t="s">
        <v>893</v>
      </c>
      <c r="Z4341" s="0" t="s">
        <v>573</v>
      </c>
      <c r="AA4341" s="0" t="s">
        <v>3913</v>
      </c>
      <c r="AB4341" s="197" t="n">
        <v>37196</v>
      </c>
      <c r="AC4341" s="197" t="n">
        <v>37346</v>
      </c>
      <c r="AD4341" s="0" t="n">
        <f aca="false">(AC4341-AB4341+1)*SUM(P4341:Q4341)</f>
        <v>377500</v>
      </c>
    </row>
    <row r="4342" customFormat="false" ht="12.75" hidden="false" customHeight="false" outlineLevel="0" collapsed="false">
      <c r="A4342" s="191" t="str">
        <f aca="false">B4342&amp;" "&amp;C4342&amp;" "&amp;D4342</f>
        <v>US Power Physical</v>
      </c>
      <c r="B4342" s="191" t="str">
        <f aca="false">IF((LEFT(N4342,2)="US"),"US","")</f>
        <v>US</v>
      </c>
      <c r="C4342" s="191" t="str">
        <f aca="false">M4342</f>
        <v>Power</v>
      </c>
      <c r="D4342" s="191" t="str">
        <f aca="false">IF(ISNUMBER(FIND("Phy",N4342))=TRUE(),"Physical","Financial")</f>
        <v>Physical</v>
      </c>
      <c r="E4342" s="191" t="n">
        <f aca="false">IF(VLOOKUP(S4342,'DD-Lookup'!$J$6:$L$50,3,FALSE())="Monthly",(YEAR(AC4342)-YEAR(AB4342))*12+MONTH(AC4342)-MONTH(AB4342)+1,(AC4342-AB4342+1))</f>
        <v>31</v>
      </c>
      <c r="F4342" s="220" t="n">
        <f aca="false">E4342*SUM(P4342:Q4342)</f>
        <v>775</v>
      </c>
      <c r="G4342" s="196" t="n">
        <v>1249615</v>
      </c>
      <c r="H4342" s="197" t="n">
        <v>37026.5248958333</v>
      </c>
      <c r="I4342" s="0" t="s">
        <v>1180</v>
      </c>
      <c r="M4342" s="0" t="s">
        <v>72</v>
      </c>
      <c r="N4342" s="0" t="s">
        <v>1741</v>
      </c>
      <c r="O4342" s="0" t="s">
        <v>2813</v>
      </c>
      <c r="Q4342" s="198" t="n">
        <v>25</v>
      </c>
      <c r="S4342" s="0" t="s">
        <v>781</v>
      </c>
      <c r="T4342" s="0" t="s">
        <v>772</v>
      </c>
      <c r="U4342" s="200" t="n">
        <v>360</v>
      </c>
      <c r="V4342" s="0" t="s">
        <v>1867</v>
      </c>
      <c r="W4342" s="0" t="s">
        <v>2049</v>
      </c>
      <c r="X4342" s="0" t="s">
        <v>1745</v>
      </c>
      <c r="Y4342" s="0" t="s">
        <v>1167</v>
      </c>
      <c r="Z4342" s="0" t="s">
        <v>628</v>
      </c>
      <c r="AA4342" s="0" t="n">
        <v>611641.1</v>
      </c>
      <c r="AB4342" s="197" t="n">
        <v>37073.875</v>
      </c>
      <c r="AC4342" s="197" t="n">
        <v>37103.875</v>
      </c>
    </row>
    <row r="4343" customFormat="false" ht="12.75" hidden="false" customHeight="false" outlineLevel="0" collapsed="false">
      <c r="A4343" s="191" t="str">
        <f aca="false">B4343&amp;" "&amp;C4343&amp;" "&amp;D4343</f>
        <v>US Natural Gas Financial</v>
      </c>
      <c r="B4343" s="191" t="str">
        <f aca="false">IF((LEFT(N4343,2)="US"),"US","")</f>
        <v>US</v>
      </c>
      <c r="C4343" s="191" t="str">
        <f aca="false">M4343</f>
        <v>Natural Gas</v>
      </c>
      <c r="D4343" s="191" t="str">
        <f aca="false">IF(ISNUMBER(FIND("Phy",N4343))=TRUE(),"Physical","Financial")</f>
        <v>Financial</v>
      </c>
      <c r="E4343" s="191" t="n">
        <f aca="false">IF(VLOOKUP(S4343,'DD-Lookup'!$J$6:$L$50,3,FALSE())="Monthly",(YEAR(AC4343)-YEAR(AB4343))*12+MONTH(AC4343)-MONTH(AB4343)+1,(AC4343-AB4343+1))</f>
        <v>153</v>
      </c>
      <c r="F4343" s="220" t="n">
        <f aca="false">E4343*SUM(P4343:Q4343)</f>
        <v>765000</v>
      </c>
      <c r="G4343" s="196" t="n">
        <v>1249618</v>
      </c>
      <c r="H4343" s="197" t="n">
        <v>37026.5250810185</v>
      </c>
      <c r="I4343" s="0" t="s">
        <v>1569</v>
      </c>
      <c r="M4343" s="0" t="s">
        <v>927</v>
      </c>
      <c r="N4343" s="0" t="s">
        <v>1341</v>
      </c>
      <c r="O4343" s="0" t="s">
        <v>1526</v>
      </c>
      <c r="P4343" s="198" t="n">
        <v>5000</v>
      </c>
      <c r="S4343" s="0" t="s">
        <v>1343</v>
      </c>
      <c r="T4343" s="0" t="s">
        <v>772</v>
      </c>
      <c r="U4343" s="200" t="n">
        <v>4.71</v>
      </c>
      <c r="V4343" s="0" t="s">
        <v>2227</v>
      </c>
      <c r="W4343" s="0" t="s">
        <v>1345</v>
      </c>
      <c r="X4343" s="0" t="s">
        <v>1346</v>
      </c>
      <c r="Y4343" s="0" t="s">
        <v>893</v>
      </c>
      <c r="Z4343" s="0" t="s">
        <v>573</v>
      </c>
      <c r="AA4343" s="0" t="s">
        <v>3914</v>
      </c>
      <c r="AB4343" s="197" t="n">
        <v>37043</v>
      </c>
      <c r="AC4343" s="197" t="n">
        <v>37195</v>
      </c>
      <c r="AD4343" s="0" t="n">
        <f aca="false">(AC4343-AB4343+1)*SUM(P4343:Q4343)</f>
        <v>765000</v>
      </c>
    </row>
    <row r="4344" customFormat="false" ht="12.75" hidden="false" customHeight="false" outlineLevel="0" collapsed="false">
      <c r="A4344" s="191" t="str">
        <f aca="false">B4344&amp;" "&amp;C4344&amp;" "&amp;D4344</f>
        <v>US Power Physical</v>
      </c>
      <c r="B4344" s="191" t="str">
        <f aca="false">IF((LEFT(N4344,2)="US"),"US","")</f>
        <v>US</v>
      </c>
      <c r="C4344" s="191" t="str">
        <f aca="false">M4344</f>
        <v>Power</v>
      </c>
      <c r="D4344" s="191" t="str">
        <f aca="false">IF(ISNUMBER(FIND("Phy",N4344))=TRUE(),"Physical","Financial")</f>
        <v>Physical</v>
      </c>
      <c r="E4344" s="191" t="n">
        <f aca="false">IF(VLOOKUP(S4344,'DD-Lookup'!$J$6:$L$50,3,FALSE())="Monthly",(YEAR(AC4344)-YEAR(AB4344))*12+MONTH(AC4344)-MONTH(AB4344)+1,(AC4344-AB4344+1))</f>
        <v>15</v>
      </c>
      <c r="F4344" s="220" t="n">
        <f aca="false">E4344*SUM(P4344:Q4344)</f>
        <v>375</v>
      </c>
      <c r="G4344" s="196" t="n">
        <v>1249619</v>
      </c>
      <c r="H4344" s="197" t="n">
        <v>37026.5251041667</v>
      </c>
      <c r="I4344" s="0" t="s">
        <v>1180</v>
      </c>
      <c r="M4344" s="0" t="s">
        <v>72</v>
      </c>
      <c r="N4344" s="0" t="s">
        <v>1746</v>
      </c>
      <c r="O4344" s="0" t="s">
        <v>3171</v>
      </c>
      <c r="Q4344" s="198" t="n">
        <v>25</v>
      </c>
      <c r="S4344" s="0" t="s">
        <v>781</v>
      </c>
      <c r="T4344" s="0" t="s">
        <v>772</v>
      </c>
      <c r="U4344" s="200" t="n">
        <v>222</v>
      </c>
      <c r="V4344" s="0" t="s">
        <v>1758</v>
      </c>
      <c r="W4344" s="0" t="s">
        <v>1768</v>
      </c>
      <c r="X4344" s="0" t="s">
        <v>1750</v>
      </c>
      <c r="Y4344" s="0" t="s">
        <v>1167</v>
      </c>
      <c r="Z4344" s="0" t="s">
        <v>628</v>
      </c>
      <c r="AA4344" s="0" t="n">
        <v>611645.1</v>
      </c>
      <c r="AB4344" s="197" t="n">
        <v>37028.875</v>
      </c>
      <c r="AC4344" s="197" t="n">
        <v>37042.875</v>
      </c>
    </row>
    <row r="4345" customFormat="false" ht="12.75" hidden="false" customHeight="false" outlineLevel="0" collapsed="false">
      <c r="A4345" s="191" t="str">
        <f aca="false">B4345&amp;" "&amp;C4345&amp;" "&amp;D4345</f>
        <v>US Power Physical</v>
      </c>
      <c r="B4345" s="191" t="str">
        <f aca="false">IF((LEFT(N4345,2)="US"),"US","")</f>
        <v>US</v>
      </c>
      <c r="C4345" s="191" t="str">
        <f aca="false">M4345</f>
        <v>Power</v>
      </c>
      <c r="D4345" s="191" t="str">
        <f aca="false">IF(ISNUMBER(FIND("Phy",N4345))=TRUE(),"Physical","Financial")</f>
        <v>Physical</v>
      </c>
      <c r="E4345" s="191" t="n">
        <f aca="false">IF(VLOOKUP(S4345,'DD-Lookup'!$J$6:$L$50,3,FALSE())="Monthly",(YEAR(AC4345)-YEAR(AB4345))*12+MONTH(AC4345)-MONTH(AB4345)+1,(AC4345-AB4345+1))</f>
        <v>15</v>
      </c>
      <c r="F4345" s="220" t="n">
        <f aca="false">E4345*SUM(P4345:Q4345)</f>
        <v>375</v>
      </c>
      <c r="G4345" s="196" t="n">
        <v>1249623</v>
      </c>
      <c r="H4345" s="197" t="n">
        <v>37026.5252662037</v>
      </c>
      <c r="I4345" s="0" t="s">
        <v>1187</v>
      </c>
      <c r="M4345" s="0" t="s">
        <v>72</v>
      </c>
      <c r="N4345" s="0" t="s">
        <v>1746</v>
      </c>
      <c r="O4345" s="0" t="s">
        <v>3915</v>
      </c>
      <c r="Q4345" s="198" t="n">
        <v>25</v>
      </c>
      <c r="S4345" s="0" t="s">
        <v>781</v>
      </c>
      <c r="T4345" s="0" t="s">
        <v>772</v>
      </c>
      <c r="U4345" s="200" t="n">
        <v>90</v>
      </c>
      <c r="V4345" s="0" t="s">
        <v>1824</v>
      </c>
      <c r="W4345" s="0" t="s">
        <v>1768</v>
      </c>
      <c r="X4345" s="0" t="s">
        <v>1750</v>
      </c>
      <c r="Y4345" s="0" t="s">
        <v>1167</v>
      </c>
      <c r="Z4345" s="0" t="s">
        <v>628</v>
      </c>
      <c r="AA4345" s="0" t="n">
        <v>611650.1</v>
      </c>
      <c r="AB4345" s="197" t="n">
        <v>37028.875</v>
      </c>
      <c r="AC4345" s="197" t="n">
        <v>37042.875</v>
      </c>
    </row>
    <row r="4346" customFormat="false" ht="12.75" hidden="false" customHeight="false" outlineLevel="0" collapsed="false">
      <c r="A4346" s="191" t="str">
        <f aca="false">B4346&amp;" "&amp;C4346&amp;" "&amp;D4346</f>
        <v>US Natural Gas Financial</v>
      </c>
      <c r="B4346" s="191" t="str">
        <f aca="false">IF((LEFT(N4346,2)="US"),"US","")</f>
        <v>US</v>
      </c>
      <c r="C4346" s="191" t="str">
        <f aca="false">M4346</f>
        <v>Natural Gas</v>
      </c>
      <c r="D4346" s="191" t="str">
        <f aca="false">IF(ISNUMBER(FIND("Phy",N4346))=TRUE(),"Physical","Financial")</f>
        <v>Financial</v>
      </c>
      <c r="E4346" s="191" t="n">
        <f aca="false">IF(VLOOKUP(S4346,'DD-Lookup'!$J$6:$L$50,3,FALSE())="Monthly",(YEAR(AC4346)-YEAR(AB4346))*12+MONTH(AC4346)-MONTH(AB4346)+1,(AC4346-AB4346+1))</f>
        <v>153</v>
      </c>
      <c r="F4346" s="220" t="n">
        <f aca="false">E4346*SUM(P4346:Q4346)</f>
        <v>765000</v>
      </c>
      <c r="G4346" s="196" t="n">
        <v>1249625</v>
      </c>
      <c r="H4346" s="197" t="n">
        <v>37026.525474537</v>
      </c>
      <c r="I4346" s="0" t="s">
        <v>1492</v>
      </c>
      <c r="M4346" s="0" t="s">
        <v>927</v>
      </c>
      <c r="N4346" s="0" t="s">
        <v>1341</v>
      </c>
      <c r="O4346" s="0" t="s">
        <v>1526</v>
      </c>
      <c r="P4346" s="198" t="n">
        <v>5000</v>
      </c>
      <c r="S4346" s="0" t="s">
        <v>1343</v>
      </c>
      <c r="T4346" s="0" t="s">
        <v>772</v>
      </c>
      <c r="U4346" s="200" t="n">
        <v>4.71</v>
      </c>
      <c r="V4346" s="0" t="s">
        <v>3916</v>
      </c>
      <c r="W4346" s="0" t="s">
        <v>1345</v>
      </c>
      <c r="X4346" s="0" t="s">
        <v>1346</v>
      </c>
      <c r="Y4346" s="0" t="s">
        <v>893</v>
      </c>
      <c r="Z4346" s="0" t="s">
        <v>573</v>
      </c>
      <c r="AA4346" s="0" t="s">
        <v>3917</v>
      </c>
      <c r="AB4346" s="197" t="n">
        <v>37043</v>
      </c>
      <c r="AC4346" s="197" t="n">
        <v>37195</v>
      </c>
      <c r="AD4346" s="0" t="n">
        <f aca="false">(AC4346-AB4346+1)*SUM(P4346:Q4346)</f>
        <v>765000</v>
      </c>
    </row>
    <row r="4347" customFormat="false" ht="12.75" hidden="false" customHeight="false" outlineLevel="0" collapsed="false">
      <c r="A4347" s="191" t="str">
        <f aca="false">B4347&amp;" "&amp;C4347&amp;" "&amp;D4347</f>
        <v>US Crude Financial</v>
      </c>
      <c r="B4347" s="191" t="str">
        <f aca="false">IF((LEFT(N4347,2)="US"),"US","")</f>
        <v>US</v>
      </c>
      <c r="C4347" s="191" t="str">
        <f aca="false">M4347</f>
        <v>Crude</v>
      </c>
      <c r="D4347" s="191" t="str">
        <f aca="false">IF(ISNUMBER(FIND("Phy",N4347))=TRUE(),"Physical","Financial")</f>
        <v>Financial</v>
      </c>
      <c r="E4347" s="191" t="n">
        <f aca="false">IF(VLOOKUP(S4347,'DD-Lookup'!$J$6:$L$50,3,FALSE())="Monthly",(YEAR(AC4347)-YEAR(AB4347))*12+MONTH(AC4347)-MONTH(AB4347)+1,(AC4347-AB4347+1))</f>
        <v>1</v>
      </c>
      <c r="F4347" s="220" t="n">
        <f aca="false">E4347*SUM(P4347:Q4347)</f>
        <v>50000</v>
      </c>
      <c r="G4347" s="196" t="n">
        <v>1249626</v>
      </c>
      <c r="H4347" s="197" t="n">
        <v>37026.5256481482</v>
      </c>
      <c r="I4347" s="0" t="s">
        <v>1137</v>
      </c>
      <c r="M4347" s="0" t="s">
        <v>60</v>
      </c>
      <c r="N4347" s="0" t="s">
        <v>1138</v>
      </c>
      <c r="O4347" s="0" t="s">
        <v>1139</v>
      </c>
      <c r="Q4347" s="198" t="n">
        <v>50000</v>
      </c>
      <c r="S4347" s="0" t="s">
        <v>1140</v>
      </c>
      <c r="T4347" s="0" t="s">
        <v>772</v>
      </c>
      <c r="U4347" s="200" t="n">
        <v>28.88</v>
      </c>
      <c r="V4347" s="0" t="s">
        <v>1141</v>
      </c>
      <c r="W4347" s="0" t="s">
        <v>1142</v>
      </c>
      <c r="X4347" s="0" t="s">
        <v>1143</v>
      </c>
      <c r="Y4347" s="0" t="s">
        <v>893</v>
      </c>
      <c r="Z4347" s="0" t="s">
        <v>573</v>
      </c>
      <c r="AA4347" s="0" t="s">
        <v>3918</v>
      </c>
      <c r="AB4347" s="197" t="n">
        <v>37043</v>
      </c>
      <c r="AC4347" s="197" t="n">
        <v>37072</v>
      </c>
    </row>
    <row r="4348" customFormat="false" ht="12.75" hidden="false" customHeight="false" outlineLevel="0" collapsed="false">
      <c r="A4348" s="191" t="str">
        <f aca="false">B4348&amp;" "&amp;C4348&amp;" "&amp;D4348</f>
        <v>US Natural Gas Financial</v>
      </c>
      <c r="B4348" s="191" t="str">
        <f aca="false">IF((LEFT(N4348,2)="US"),"US","")</f>
        <v>US</v>
      </c>
      <c r="C4348" s="191" t="str">
        <f aca="false">M4348</f>
        <v>Natural Gas</v>
      </c>
      <c r="D4348" s="191" t="str">
        <f aca="false">IF(ISNUMBER(FIND("Phy",N4348))=TRUE(),"Physical","Financial")</f>
        <v>Financial</v>
      </c>
      <c r="E4348" s="191" t="n">
        <f aca="false">IF(VLOOKUP(S4348,'DD-Lookup'!$J$6:$L$50,3,FALSE())="Monthly",(YEAR(AC4348)-YEAR(AB4348))*12+MONTH(AC4348)-MONTH(AB4348)+1,(AC4348-AB4348+1))</f>
        <v>30</v>
      </c>
      <c r="F4348" s="220" t="n">
        <f aca="false">E4348*SUM(P4348:Q4348)</f>
        <v>300000</v>
      </c>
      <c r="G4348" s="196" t="n">
        <v>1249628</v>
      </c>
      <c r="H4348" s="197" t="n">
        <v>37026.5258912037</v>
      </c>
      <c r="I4348" s="0" t="s">
        <v>1492</v>
      </c>
      <c r="M4348" s="0" t="s">
        <v>927</v>
      </c>
      <c r="N4348" s="0" t="s">
        <v>1341</v>
      </c>
      <c r="O4348" s="0" t="s">
        <v>1342</v>
      </c>
      <c r="P4348" s="198" t="n">
        <v>10000</v>
      </c>
      <c r="S4348" s="0" t="s">
        <v>1343</v>
      </c>
      <c r="T4348" s="0" t="s">
        <v>772</v>
      </c>
      <c r="U4348" s="200" t="n">
        <v>4.605</v>
      </c>
      <c r="V4348" s="0" t="s">
        <v>2867</v>
      </c>
      <c r="W4348" s="0" t="s">
        <v>1345</v>
      </c>
      <c r="X4348" s="0" t="s">
        <v>1346</v>
      </c>
      <c r="Y4348" s="0" t="s">
        <v>893</v>
      </c>
      <c r="Z4348" s="0" t="s">
        <v>573</v>
      </c>
      <c r="AA4348" s="0" t="s">
        <v>3919</v>
      </c>
      <c r="AB4348" s="197" t="n">
        <v>37043.875</v>
      </c>
      <c r="AC4348" s="197" t="n">
        <v>37072.875</v>
      </c>
      <c r="AD4348" s="0" t="n">
        <f aca="false">(AC4348-AB4348+1)*SUM(P4348:Q4348)</f>
        <v>300000</v>
      </c>
    </row>
    <row r="4349" customFormat="false" ht="12.75" hidden="false" customHeight="false" outlineLevel="0" collapsed="false">
      <c r="A4349" s="191" t="str">
        <f aca="false">B4349&amp;" "&amp;C4349&amp;" "&amp;D4349</f>
        <v>US Crude Financial</v>
      </c>
      <c r="B4349" s="191" t="str">
        <f aca="false">IF((LEFT(N4349,2)="US"),"US","")</f>
        <v>US</v>
      </c>
      <c r="C4349" s="191" t="str">
        <f aca="false">M4349</f>
        <v>Crude</v>
      </c>
      <c r="D4349" s="191" t="str">
        <f aca="false">IF(ISNUMBER(FIND("Phy",N4349))=TRUE(),"Physical","Financial")</f>
        <v>Financial</v>
      </c>
      <c r="E4349" s="191" t="n">
        <f aca="false">IF(VLOOKUP(S4349,'DD-Lookup'!$J$6:$L$50,3,FALSE())="Monthly",(YEAR(AC4349)-YEAR(AB4349))*12+MONTH(AC4349)-MONTH(AB4349)+1,(AC4349-AB4349+1))</f>
        <v>1</v>
      </c>
      <c r="F4349" s="220" t="n">
        <f aca="false">E4349*SUM(P4349:Q4349)</f>
        <v>25000</v>
      </c>
      <c r="G4349" s="196" t="n">
        <v>1249629</v>
      </c>
      <c r="H4349" s="197" t="n">
        <v>37026.5260532407</v>
      </c>
      <c r="I4349" s="0" t="s">
        <v>1137</v>
      </c>
      <c r="M4349" s="0" t="s">
        <v>60</v>
      </c>
      <c r="N4349" s="0" t="s">
        <v>1138</v>
      </c>
      <c r="O4349" s="0" t="s">
        <v>1139</v>
      </c>
      <c r="P4349" s="198" t="n">
        <v>25000</v>
      </c>
      <c r="S4349" s="0" t="s">
        <v>1140</v>
      </c>
      <c r="T4349" s="0" t="s">
        <v>772</v>
      </c>
      <c r="U4349" s="200" t="n">
        <v>28.86</v>
      </c>
      <c r="V4349" s="0" t="s">
        <v>1671</v>
      </c>
      <c r="W4349" s="0" t="s">
        <v>1142</v>
      </c>
      <c r="X4349" s="0" t="s">
        <v>1143</v>
      </c>
      <c r="Y4349" s="0" t="s">
        <v>893</v>
      </c>
      <c r="Z4349" s="0" t="s">
        <v>573</v>
      </c>
      <c r="AA4349" s="0" t="s">
        <v>3920</v>
      </c>
      <c r="AB4349" s="197" t="n">
        <v>37043</v>
      </c>
      <c r="AC4349" s="197" t="n">
        <v>37072</v>
      </c>
    </row>
    <row r="4350" customFormat="false" ht="12.75" hidden="false" customHeight="false" outlineLevel="0" collapsed="false">
      <c r="A4350" s="191" t="str">
        <f aca="false">B4350&amp;" "&amp;C4350&amp;" "&amp;D4350</f>
        <v> Metals Financial</v>
      </c>
      <c r="B4350" s="191" t="str">
        <f aca="false">IF((LEFT(N4350,2)="US"),"US","")</f>
        <v/>
      </c>
      <c r="C4350" s="191" t="str">
        <f aca="false">M4350</f>
        <v>Metals</v>
      </c>
      <c r="D4350" s="191" t="str">
        <f aca="false">IF(ISNUMBER(FIND("Phy",N4350))=TRUE(),"Physical","Financial")</f>
        <v>Financial</v>
      </c>
      <c r="E4350" s="191" t="n">
        <f aca="false">IF(VLOOKUP(S4350,'DD-Lookup'!$J$6:$L$50,3,FALSE())="Monthly",(YEAR(AC4350)-YEAR(AB4350))*12+MONTH(AC4350)-MONTH(AB4350)+1,(AC4350-AB4350+1))</f>
        <v>1</v>
      </c>
      <c r="F4350" s="220" t="n">
        <f aca="false">E4350*SUM(P4350:Q4350)</f>
        <v>20</v>
      </c>
      <c r="G4350" s="196" t="n">
        <v>1249632</v>
      </c>
      <c r="H4350" s="197" t="n">
        <v>37026.5265740741</v>
      </c>
      <c r="I4350" s="0" t="s">
        <v>999</v>
      </c>
      <c r="M4350" s="0" t="s">
        <v>768</v>
      </c>
      <c r="N4350" s="0" t="s">
        <v>870</v>
      </c>
      <c r="O4350" s="0" t="s">
        <v>871</v>
      </c>
      <c r="Q4350" s="198" t="n">
        <v>20</v>
      </c>
      <c r="S4350" s="0" t="s">
        <v>771</v>
      </c>
      <c r="T4350" s="0" t="s">
        <v>772</v>
      </c>
      <c r="U4350" s="200" t="n">
        <v>1509</v>
      </c>
      <c r="V4350" s="0" t="s">
        <v>1000</v>
      </c>
      <c r="W4350" s="0" t="s">
        <v>820</v>
      </c>
      <c r="X4350" s="0" t="s">
        <v>775</v>
      </c>
      <c r="Y4350" s="0" t="s">
        <v>776</v>
      </c>
      <c r="Z4350" s="0" t="s">
        <v>777</v>
      </c>
      <c r="AA4350" s="0" t="n">
        <v>2130875</v>
      </c>
    </row>
    <row r="4351" customFormat="false" ht="12.75" hidden="false" customHeight="false" outlineLevel="0" collapsed="false">
      <c r="A4351" s="191" t="str">
        <f aca="false">B4351&amp;" "&amp;C4351&amp;" "&amp;D4351</f>
        <v>US Crude Financial</v>
      </c>
      <c r="B4351" s="191" t="str">
        <f aca="false">IF((LEFT(N4351,2)="US"),"US","")</f>
        <v>US</v>
      </c>
      <c r="C4351" s="191" t="str">
        <f aca="false">M4351</f>
        <v>Crude</v>
      </c>
      <c r="D4351" s="191" t="str">
        <f aca="false">IF(ISNUMBER(FIND("Phy",N4351))=TRUE(),"Physical","Financial")</f>
        <v>Financial</v>
      </c>
      <c r="E4351" s="191" t="n">
        <f aca="false">IF(VLOOKUP(S4351,'DD-Lookup'!$J$6:$L$50,3,FALSE())="Monthly",(YEAR(AC4351)-YEAR(AB4351))*12+MONTH(AC4351)-MONTH(AB4351)+1,(AC4351-AB4351+1))</f>
        <v>1</v>
      </c>
      <c r="F4351" s="220" t="n">
        <f aca="false">E4351*SUM(P4351:Q4351)</f>
        <v>30000</v>
      </c>
      <c r="G4351" s="196" t="n">
        <v>1249634</v>
      </c>
      <c r="H4351" s="197" t="n">
        <v>37026.5280092593</v>
      </c>
      <c r="I4351" s="0" t="s">
        <v>1137</v>
      </c>
      <c r="M4351" s="0" t="s">
        <v>60</v>
      </c>
      <c r="N4351" s="0" t="s">
        <v>1138</v>
      </c>
      <c r="O4351" s="0" t="s">
        <v>1139</v>
      </c>
      <c r="Q4351" s="198" t="n">
        <v>30000</v>
      </c>
      <c r="S4351" s="0" t="s">
        <v>1140</v>
      </c>
      <c r="T4351" s="0" t="s">
        <v>772</v>
      </c>
      <c r="U4351" s="200" t="n">
        <v>28.88</v>
      </c>
      <c r="V4351" s="0" t="s">
        <v>1479</v>
      </c>
      <c r="W4351" s="0" t="s">
        <v>1142</v>
      </c>
      <c r="X4351" s="0" t="s">
        <v>1143</v>
      </c>
      <c r="Y4351" s="0" t="s">
        <v>893</v>
      </c>
      <c r="Z4351" s="0" t="s">
        <v>573</v>
      </c>
      <c r="AA4351" s="0" t="s">
        <v>3921</v>
      </c>
      <c r="AB4351" s="197" t="n">
        <v>37043</v>
      </c>
      <c r="AC4351" s="197" t="n">
        <v>37072</v>
      </c>
    </row>
    <row r="4352" customFormat="false" ht="12.75" hidden="false" customHeight="false" outlineLevel="0" collapsed="false">
      <c r="A4352" s="191" t="str">
        <f aca="false">B4352&amp;" "&amp;C4352&amp;" "&amp;D4352</f>
        <v>US Natural Gas Financial</v>
      </c>
      <c r="B4352" s="191" t="str">
        <f aca="false">IF((LEFT(N4352,2)="US"),"US","")</f>
        <v>US</v>
      </c>
      <c r="C4352" s="191" t="str">
        <f aca="false">M4352</f>
        <v>Natural Gas</v>
      </c>
      <c r="D4352" s="191" t="str">
        <f aca="false">IF(ISNUMBER(FIND("Phy",N4352))=TRUE(),"Physical","Financial")</f>
        <v>Financial</v>
      </c>
      <c r="E4352" s="191" t="n">
        <f aca="false">IF(VLOOKUP(S4352,'DD-Lookup'!$J$6:$L$50,3,FALSE())="Monthly",(YEAR(AC4352)-YEAR(AB4352))*12+MONTH(AC4352)-MONTH(AB4352)+1,(AC4352-AB4352+1))</f>
        <v>30</v>
      </c>
      <c r="F4352" s="220" t="n">
        <f aca="false">E4352*SUM(P4352:Q4352)</f>
        <v>450000</v>
      </c>
      <c r="G4352" s="196" t="n">
        <v>1249635</v>
      </c>
      <c r="H4352" s="197" t="n">
        <v>37026.5280671296</v>
      </c>
      <c r="I4352" s="0" t="s">
        <v>1137</v>
      </c>
      <c r="M4352" s="0" t="s">
        <v>927</v>
      </c>
      <c r="N4352" s="0" t="s">
        <v>1341</v>
      </c>
      <c r="O4352" s="0" t="s">
        <v>1342</v>
      </c>
      <c r="Q4352" s="198" t="n">
        <v>15000</v>
      </c>
      <c r="S4352" s="0" t="s">
        <v>1343</v>
      </c>
      <c r="T4352" s="0" t="s">
        <v>772</v>
      </c>
      <c r="U4352" s="200" t="n">
        <v>4.61</v>
      </c>
      <c r="V4352" s="0" t="s">
        <v>2395</v>
      </c>
      <c r="W4352" s="0" t="s">
        <v>1345</v>
      </c>
      <c r="X4352" s="0" t="s">
        <v>1346</v>
      </c>
      <c r="Y4352" s="0" t="s">
        <v>893</v>
      </c>
      <c r="Z4352" s="0" t="s">
        <v>573</v>
      </c>
      <c r="AA4352" s="0" t="s">
        <v>3922</v>
      </c>
      <c r="AB4352" s="197" t="n">
        <v>37043.875</v>
      </c>
      <c r="AC4352" s="197" t="n">
        <v>37072.875</v>
      </c>
      <c r="AD4352" s="0" t="n">
        <f aca="false">(AC4352-AB4352+1)*SUM(P4352:Q4352)</f>
        <v>450000</v>
      </c>
    </row>
    <row r="4353" customFormat="false" ht="12.75" hidden="false" customHeight="false" outlineLevel="0" collapsed="false">
      <c r="A4353" s="191" t="str">
        <f aca="false">B4353&amp;" "&amp;C4353&amp;" "&amp;D4353</f>
        <v>US Crude Financial</v>
      </c>
      <c r="B4353" s="191" t="str">
        <f aca="false">IF((LEFT(N4353,2)="US"),"US","")</f>
        <v>US</v>
      </c>
      <c r="C4353" s="191" t="str">
        <f aca="false">M4353</f>
        <v>Crude</v>
      </c>
      <c r="D4353" s="191" t="str">
        <f aca="false">IF(ISNUMBER(FIND("Phy",N4353))=TRUE(),"Physical","Financial")</f>
        <v>Financial</v>
      </c>
      <c r="E4353" s="191" t="n">
        <f aca="false">IF(VLOOKUP(S4353,'DD-Lookup'!$J$6:$L$50,3,FALSE())="Monthly",(YEAR(AC4353)-YEAR(AB4353))*12+MONTH(AC4353)-MONTH(AB4353)+1,(AC4353-AB4353+1))</f>
        <v>1</v>
      </c>
      <c r="F4353" s="220" t="n">
        <f aca="false">E4353*SUM(P4353:Q4353)</f>
        <v>20000</v>
      </c>
      <c r="G4353" s="196" t="n">
        <v>1249636</v>
      </c>
      <c r="H4353" s="197" t="n">
        <v>37026.5281018519</v>
      </c>
      <c r="I4353" s="0" t="s">
        <v>1137</v>
      </c>
      <c r="M4353" s="0" t="s">
        <v>60</v>
      </c>
      <c r="N4353" s="0" t="s">
        <v>1138</v>
      </c>
      <c r="O4353" s="0" t="s">
        <v>1139</v>
      </c>
      <c r="Q4353" s="198" t="n">
        <v>20000</v>
      </c>
      <c r="S4353" s="0" t="s">
        <v>1140</v>
      </c>
      <c r="T4353" s="0" t="s">
        <v>772</v>
      </c>
      <c r="U4353" s="200" t="n">
        <v>28.88</v>
      </c>
      <c r="V4353" s="0" t="s">
        <v>1141</v>
      </c>
      <c r="W4353" s="0" t="s">
        <v>1142</v>
      </c>
      <c r="X4353" s="0" t="s">
        <v>1143</v>
      </c>
      <c r="Y4353" s="0" t="s">
        <v>893</v>
      </c>
      <c r="Z4353" s="0" t="s">
        <v>573</v>
      </c>
      <c r="AA4353" s="0" t="s">
        <v>3923</v>
      </c>
      <c r="AB4353" s="197" t="n">
        <v>37043</v>
      </c>
      <c r="AC4353" s="197" t="n">
        <v>37072</v>
      </c>
    </row>
    <row r="4354" customFormat="false" ht="12.75" hidden="false" customHeight="false" outlineLevel="0" collapsed="false">
      <c r="A4354" s="191" t="str">
        <f aca="false">B4354&amp;" "&amp;C4354&amp;" "&amp;D4354</f>
        <v> Natural Gas Physical</v>
      </c>
      <c r="B4354" s="191" t="str">
        <f aca="false">IF((LEFT(N4354,2)="US"),"US","")</f>
        <v/>
      </c>
      <c r="C4354" s="191" t="str">
        <f aca="false">M4354</f>
        <v>Natural Gas</v>
      </c>
      <c r="D4354" s="191" t="str">
        <f aca="false">IF(ISNUMBER(FIND("Phy",N4354))=TRUE(),"Physical","Financial")</f>
        <v>Physical</v>
      </c>
      <c r="E4354" s="191" t="n">
        <f aca="false">IF(VLOOKUP(S4354,'DD-Lookup'!$J$6:$L$50,3,FALSE())="Monthly",(YEAR(AC4354)-YEAR(AB4354))*12+MONTH(AC4354)-MONTH(AB4354)+1,(AC4354-AB4354+1))</f>
        <v>1</v>
      </c>
      <c r="F4354" s="220" t="n">
        <f aca="false">E4354*SUM(P4354:Q4354)</f>
        <v>10000</v>
      </c>
      <c r="G4354" s="196" t="n">
        <v>1249637</v>
      </c>
      <c r="H4354" s="197" t="n">
        <v>37026.5284375</v>
      </c>
      <c r="I4354" s="0" t="s">
        <v>1406</v>
      </c>
      <c r="M4354" s="0" t="s">
        <v>927</v>
      </c>
      <c r="N4354" s="0" t="s">
        <v>1719</v>
      </c>
      <c r="O4354" s="0" t="s">
        <v>1720</v>
      </c>
      <c r="Q4354" s="198" t="n">
        <v>10000</v>
      </c>
      <c r="S4354" s="0" t="s">
        <v>327</v>
      </c>
      <c r="T4354" s="0" t="s">
        <v>1721</v>
      </c>
      <c r="U4354" s="200" t="n">
        <v>6.115</v>
      </c>
      <c r="V4354" s="0" t="s">
        <v>3924</v>
      </c>
      <c r="W4354" s="0" t="s">
        <v>1723</v>
      </c>
      <c r="X4354" s="0" t="s">
        <v>1724</v>
      </c>
      <c r="Y4354" s="0" t="s">
        <v>1376</v>
      </c>
      <c r="Z4354" s="0" t="s">
        <v>646</v>
      </c>
      <c r="AA4354" s="0" t="n">
        <v>790918</v>
      </c>
      <c r="AB4354" s="197" t="n">
        <v>37026.875</v>
      </c>
      <c r="AC4354" s="197" t="n">
        <v>37026.875</v>
      </c>
    </row>
    <row r="4355" customFormat="false" ht="12.75" hidden="false" customHeight="false" outlineLevel="0" collapsed="false">
      <c r="A4355" s="191" t="str">
        <f aca="false">B4355&amp;" "&amp;C4355&amp;" "&amp;D4355</f>
        <v>US Natural Gas Financial</v>
      </c>
      <c r="B4355" s="191" t="str">
        <f aca="false">IF((LEFT(N4355,2)="US"),"US","")</f>
        <v>US</v>
      </c>
      <c r="C4355" s="191" t="str">
        <f aca="false">M4355</f>
        <v>Natural Gas</v>
      </c>
      <c r="D4355" s="191" t="str">
        <f aca="false">IF(ISNUMBER(FIND("Phy",N4355))=TRUE(),"Physical","Financial")</f>
        <v>Financial</v>
      </c>
      <c r="E4355" s="191" t="n">
        <f aca="false">IF(VLOOKUP(S4355,'DD-Lookup'!$J$6:$L$50,3,FALSE())="Monthly",(YEAR(AC4355)-YEAR(AB4355))*12+MONTH(AC4355)-MONTH(AB4355)+1,(AC4355-AB4355+1))</f>
        <v>153</v>
      </c>
      <c r="F4355" s="220" t="n">
        <f aca="false">E4355*SUM(P4355:Q4355)</f>
        <v>1530000</v>
      </c>
      <c r="G4355" s="196" t="n">
        <v>1249638</v>
      </c>
      <c r="H4355" s="197" t="n">
        <v>37026.5287037037</v>
      </c>
      <c r="I4355" s="0" t="s">
        <v>1187</v>
      </c>
      <c r="M4355" s="0" t="s">
        <v>927</v>
      </c>
      <c r="N4355" s="0" t="s">
        <v>1399</v>
      </c>
      <c r="O4355" s="0" t="s">
        <v>2897</v>
      </c>
      <c r="Q4355" s="198" t="n">
        <v>10000</v>
      </c>
      <c r="S4355" s="0" t="s">
        <v>1343</v>
      </c>
      <c r="T4355" s="0" t="s">
        <v>772</v>
      </c>
      <c r="U4355" s="200" t="n">
        <v>0.185</v>
      </c>
      <c r="V4355" s="0" t="s">
        <v>2253</v>
      </c>
      <c r="W4355" s="0" t="s">
        <v>1700</v>
      </c>
      <c r="X4355" s="0" t="s">
        <v>1701</v>
      </c>
      <c r="Y4355" s="0" t="s">
        <v>893</v>
      </c>
      <c r="Z4355" s="0" t="s">
        <v>573</v>
      </c>
      <c r="AA4355" s="0" t="s">
        <v>3925</v>
      </c>
      <c r="AB4355" s="197" t="n">
        <v>37043</v>
      </c>
      <c r="AC4355" s="197" t="n">
        <v>37195</v>
      </c>
      <c r="AD4355" s="0" t="n">
        <f aca="false">(AC4355-AB4355+1)*SUM(P4355:Q4355)</f>
        <v>1530000</v>
      </c>
    </row>
    <row r="4356" customFormat="false" ht="12.75" hidden="false" customHeight="false" outlineLevel="0" collapsed="false">
      <c r="A4356" s="191" t="str">
        <f aca="false">B4356&amp;" "&amp;C4356&amp;" "&amp;D4356</f>
        <v>US Power Physical</v>
      </c>
      <c r="B4356" s="191" t="str">
        <f aca="false">IF((LEFT(N4356,2)="US"),"US","")</f>
        <v>US</v>
      </c>
      <c r="C4356" s="191" t="str">
        <f aca="false">M4356</f>
        <v>Power</v>
      </c>
      <c r="D4356" s="191" t="str">
        <f aca="false">IF(ISNUMBER(FIND("Phy",N4356))=TRUE(),"Physical","Financial")</f>
        <v>Physical</v>
      </c>
      <c r="E4356" s="191" t="n">
        <f aca="false">IF(VLOOKUP(S4356,'DD-Lookup'!$J$6:$L$50,3,FALSE())="Monthly",(YEAR(AC4356)-YEAR(AB4356))*12+MONTH(AC4356)-MONTH(AB4356)+1,(AC4356-AB4356+1))</f>
        <v>2</v>
      </c>
      <c r="F4356" s="220" t="n">
        <f aca="false">E4356*SUM(P4356:Q4356)</f>
        <v>100</v>
      </c>
      <c r="G4356" s="196" t="n">
        <v>1249639</v>
      </c>
      <c r="H4356" s="197" t="n">
        <v>37026.5288194444</v>
      </c>
      <c r="I4356" s="0" t="s">
        <v>1262</v>
      </c>
      <c r="M4356" s="0" t="s">
        <v>72</v>
      </c>
      <c r="N4356" s="0" t="s">
        <v>1190</v>
      </c>
      <c r="O4356" s="0" t="s">
        <v>2462</v>
      </c>
      <c r="P4356" s="198" t="n">
        <v>50</v>
      </c>
      <c r="S4356" s="0" t="s">
        <v>781</v>
      </c>
      <c r="T4356" s="0" t="s">
        <v>772</v>
      </c>
      <c r="U4356" s="200" t="n">
        <v>51.75</v>
      </c>
      <c r="V4356" s="0" t="s">
        <v>1298</v>
      </c>
      <c r="W4356" s="0" t="s">
        <v>1207</v>
      </c>
      <c r="X4356" s="0" t="s">
        <v>1208</v>
      </c>
      <c r="Y4356" s="0" t="s">
        <v>1167</v>
      </c>
      <c r="Z4356" s="0" t="s">
        <v>628</v>
      </c>
      <c r="AA4356" s="0" t="n">
        <v>611657.1</v>
      </c>
      <c r="AB4356" s="197" t="n">
        <v>37028.875</v>
      </c>
      <c r="AC4356" s="197" t="n">
        <v>37029.875</v>
      </c>
    </row>
    <row r="4357" customFormat="false" ht="12.75" hidden="false" customHeight="false" outlineLevel="0" collapsed="false">
      <c r="A4357" s="191" t="str">
        <f aca="false">B4357&amp;" "&amp;C4357&amp;" "&amp;D4357</f>
        <v>US Crude Financial</v>
      </c>
      <c r="B4357" s="191" t="str">
        <f aca="false">IF((LEFT(N4357,2)="US"),"US","")</f>
        <v>US</v>
      </c>
      <c r="C4357" s="191" t="str">
        <f aca="false">M4357</f>
        <v>Crude</v>
      </c>
      <c r="D4357" s="191" t="str">
        <f aca="false">IF(ISNUMBER(FIND("Phy",N4357))=TRUE(),"Physical","Financial")</f>
        <v>Financial</v>
      </c>
      <c r="E4357" s="191" t="n">
        <f aca="false">IF(VLOOKUP(S4357,'DD-Lookup'!$J$6:$L$50,3,FALSE())="Monthly",(YEAR(AC4357)-YEAR(AB4357))*12+MONTH(AC4357)-MONTH(AB4357)+1,(AC4357-AB4357+1))</f>
        <v>1</v>
      </c>
      <c r="F4357" s="220" t="n">
        <f aca="false">E4357*SUM(P4357:Q4357)</f>
        <v>50000</v>
      </c>
      <c r="G4357" s="196" t="n">
        <v>1249641</v>
      </c>
      <c r="H4357" s="197" t="n">
        <v>37026.5293055556</v>
      </c>
      <c r="I4357" s="0" t="s">
        <v>1340</v>
      </c>
      <c r="M4357" s="0" t="s">
        <v>60</v>
      </c>
      <c r="N4357" s="0" t="s">
        <v>1138</v>
      </c>
      <c r="O4357" s="0" t="s">
        <v>1139</v>
      </c>
      <c r="Q4357" s="198" t="n">
        <v>50000</v>
      </c>
      <c r="S4357" s="0" t="s">
        <v>1140</v>
      </c>
      <c r="T4357" s="0" t="s">
        <v>772</v>
      </c>
      <c r="U4357" s="200" t="n">
        <v>28.92</v>
      </c>
      <c r="V4357" s="0" t="s">
        <v>2361</v>
      </c>
      <c r="W4357" s="0" t="s">
        <v>1142</v>
      </c>
      <c r="X4357" s="0" t="s">
        <v>1143</v>
      </c>
      <c r="Y4357" s="0" t="s">
        <v>893</v>
      </c>
      <c r="Z4357" s="0" t="s">
        <v>573</v>
      </c>
      <c r="AA4357" s="0" t="s">
        <v>3926</v>
      </c>
      <c r="AB4357" s="197" t="n">
        <v>37043</v>
      </c>
      <c r="AC4357" s="197" t="n">
        <v>37072</v>
      </c>
    </row>
    <row r="4358" customFormat="false" ht="12.75" hidden="false" customHeight="false" outlineLevel="0" collapsed="false">
      <c r="A4358" s="191" t="str">
        <f aca="false">B4358&amp;" "&amp;C4358&amp;" "&amp;D4358</f>
        <v>US Natural Gas Physical</v>
      </c>
      <c r="B4358" s="191" t="str">
        <f aca="false">IF((LEFT(N4358,2)="US"),"US","")</f>
        <v>US</v>
      </c>
      <c r="C4358" s="191" t="str">
        <f aca="false">M4358</f>
        <v>Natural Gas</v>
      </c>
      <c r="D4358" s="191" t="str">
        <f aca="false">IF(ISNUMBER(FIND("Phy",N4358))=TRUE(),"Physical","Financial")</f>
        <v>Physical</v>
      </c>
      <c r="E4358" s="191" t="n">
        <f aca="false">IF(VLOOKUP(S4358,'DD-Lookup'!$J$6:$L$50,3,FALSE())="Monthly",(YEAR(AC4358)-YEAR(AB4358))*12+MONTH(AC4358)-MONTH(AB4358)+1,(AC4358-AB4358+1))</f>
        <v>1</v>
      </c>
      <c r="F4358" s="220" t="n">
        <f aca="false">E4358*SUM(P4358:Q4358)</f>
        <v>10000</v>
      </c>
      <c r="G4358" s="196" t="n">
        <v>1249643</v>
      </c>
      <c r="H4358" s="197" t="n">
        <v>37026.5293865741</v>
      </c>
      <c r="I4358" s="0" t="s">
        <v>1661</v>
      </c>
      <c r="M4358" s="0" t="s">
        <v>927</v>
      </c>
      <c r="N4358" s="0" t="s">
        <v>1371</v>
      </c>
      <c r="O4358" s="0" t="s">
        <v>3833</v>
      </c>
      <c r="Q4358" s="198" t="n">
        <v>10000</v>
      </c>
      <c r="S4358" s="0" t="s">
        <v>1343</v>
      </c>
      <c r="T4358" s="0" t="s">
        <v>772</v>
      </c>
      <c r="U4358" s="200" t="n">
        <v>4.57</v>
      </c>
      <c r="V4358" s="0" t="s">
        <v>1662</v>
      </c>
      <c r="W4358" s="0" t="s">
        <v>1555</v>
      </c>
      <c r="X4358" s="0" t="s">
        <v>1556</v>
      </c>
      <c r="Y4358" s="0" t="s">
        <v>1376</v>
      </c>
      <c r="Z4358" s="0" t="s">
        <v>573</v>
      </c>
      <c r="AA4358" s="0" t="n">
        <v>790919</v>
      </c>
      <c r="AB4358" s="197" t="n">
        <v>37028.875</v>
      </c>
      <c r="AC4358" s="197" t="n">
        <v>37028.875</v>
      </c>
    </row>
    <row r="4359" customFormat="false" ht="12.75" hidden="false" customHeight="false" outlineLevel="0" collapsed="false">
      <c r="A4359" s="191" t="str">
        <f aca="false">B4359&amp;" "&amp;C4359&amp;" "&amp;D4359</f>
        <v>US Natural Gas Financial</v>
      </c>
      <c r="B4359" s="191" t="str">
        <f aca="false">IF((LEFT(N4359,2)="US"),"US","")</f>
        <v>US</v>
      </c>
      <c r="C4359" s="191" t="str">
        <f aca="false">M4359</f>
        <v>Natural Gas</v>
      </c>
      <c r="D4359" s="191" t="str">
        <f aca="false">IF(ISNUMBER(FIND("Phy",N4359))=TRUE(),"Physical","Financial")</f>
        <v>Financial</v>
      </c>
      <c r="E4359" s="191" t="n">
        <f aca="false">IF(VLOOKUP(S4359,'DD-Lookup'!$J$6:$L$50,3,FALSE())="Monthly",(YEAR(AC4359)-YEAR(AB4359))*12+MONTH(AC4359)-MONTH(AB4359)+1,(AC4359-AB4359+1))</f>
        <v>31</v>
      </c>
      <c r="F4359" s="220" t="n">
        <f aca="false">E4359*SUM(P4359:Q4359)</f>
        <v>77500</v>
      </c>
      <c r="G4359" s="196" t="n">
        <v>1249644</v>
      </c>
      <c r="H4359" s="197" t="n">
        <v>37026.5294212963</v>
      </c>
      <c r="I4359" s="0" t="s">
        <v>2751</v>
      </c>
      <c r="M4359" s="0" t="s">
        <v>927</v>
      </c>
      <c r="N4359" s="0" t="s">
        <v>1341</v>
      </c>
      <c r="O4359" s="0" t="s">
        <v>1365</v>
      </c>
      <c r="P4359" s="198" t="n">
        <v>2500</v>
      </c>
      <c r="S4359" s="0" t="s">
        <v>1343</v>
      </c>
      <c r="T4359" s="0" t="s">
        <v>772</v>
      </c>
      <c r="U4359" s="200" t="n">
        <v>4.74</v>
      </c>
      <c r="V4359" s="0" t="s">
        <v>3413</v>
      </c>
      <c r="W4359" s="0" t="s">
        <v>1345</v>
      </c>
      <c r="X4359" s="0" t="s">
        <v>1346</v>
      </c>
      <c r="Y4359" s="0" t="s">
        <v>893</v>
      </c>
      <c r="Z4359" s="0" t="s">
        <v>573</v>
      </c>
      <c r="AA4359" s="0" t="s">
        <v>3927</v>
      </c>
      <c r="AB4359" s="197" t="n">
        <v>37104.875</v>
      </c>
      <c r="AC4359" s="197" t="n">
        <v>37134.875</v>
      </c>
      <c r="AD4359" s="0" t="n">
        <f aca="false">(AC4359-AB4359+1)*SUM(P4359:Q4359)</f>
        <v>77500</v>
      </c>
    </row>
    <row r="4360" customFormat="false" ht="12.75" hidden="false" customHeight="false" outlineLevel="0" collapsed="false">
      <c r="A4360" s="191" t="str">
        <f aca="false">B4360&amp;" "&amp;C4360&amp;" "&amp;D4360</f>
        <v>US Natural Gas Financial</v>
      </c>
      <c r="B4360" s="191" t="str">
        <f aca="false">IF((LEFT(N4360,2)="US"),"US","")</f>
        <v>US</v>
      </c>
      <c r="C4360" s="191" t="str">
        <f aca="false">M4360</f>
        <v>Natural Gas</v>
      </c>
      <c r="D4360" s="191" t="str">
        <f aca="false">IF(ISNUMBER(FIND("Phy",N4360))=TRUE(),"Physical","Financial")</f>
        <v>Financial</v>
      </c>
      <c r="E4360" s="191" t="n">
        <f aca="false">IF(VLOOKUP(S4360,'DD-Lookup'!$J$6:$L$50,3,FALSE())="Monthly",(YEAR(AC4360)-YEAR(AB4360))*12+MONTH(AC4360)-MONTH(AB4360)+1,(AC4360-AB4360+1))</f>
        <v>15</v>
      </c>
      <c r="F4360" s="220" t="n">
        <f aca="false">E4360*SUM(P4360:Q4360)</f>
        <v>225000</v>
      </c>
      <c r="G4360" s="196" t="n">
        <v>1249648</v>
      </c>
      <c r="H4360" s="197" t="n">
        <v>37026.5301157407</v>
      </c>
      <c r="I4360" s="0" t="s">
        <v>1414</v>
      </c>
      <c r="M4360" s="0" t="s">
        <v>927</v>
      </c>
      <c r="N4360" s="0" t="s">
        <v>1341</v>
      </c>
      <c r="O4360" s="0" t="s">
        <v>3569</v>
      </c>
      <c r="P4360" s="198" t="n">
        <v>15000</v>
      </c>
      <c r="S4360" s="0" t="s">
        <v>1343</v>
      </c>
      <c r="T4360" s="0" t="s">
        <v>772</v>
      </c>
      <c r="U4360" s="200" t="n">
        <v>4.54</v>
      </c>
      <c r="V4360" s="0" t="s">
        <v>2717</v>
      </c>
      <c r="W4360" s="0" t="s">
        <v>1520</v>
      </c>
      <c r="X4360" s="0" t="s">
        <v>1521</v>
      </c>
      <c r="Y4360" s="0" t="s">
        <v>893</v>
      </c>
      <c r="Z4360" s="0" t="s">
        <v>573</v>
      </c>
      <c r="AA4360" s="0" t="s">
        <v>3928</v>
      </c>
      <c r="AB4360" s="197" t="n">
        <v>37028.875</v>
      </c>
      <c r="AC4360" s="197" t="n">
        <v>37042.875</v>
      </c>
      <c r="AD4360" s="0" t="n">
        <f aca="false">(AC4360-AB4360+1)*SUM(P4360:Q4360)</f>
        <v>225000</v>
      </c>
    </row>
    <row r="4361" customFormat="false" ht="12.75" hidden="false" customHeight="false" outlineLevel="0" collapsed="false">
      <c r="A4361" s="191" t="str">
        <f aca="false">B4361&amp;" "&amp;C4361&amp;" "&amp;D4361</f>
        <v>US Crude Financial</v>
      </c>
      <c r="B4361" s="191" t="str">
        <f aca="false">IF((LEFT(N4361,2)="US"),"US","")</f>
        <v>US</v>
      </c>
      <c r="C4361" s="191" t="str">
        <f aca="false">M4361</f>
        <v>Crude</v>
      </c>
      <c r="D4361" s="191" t="str">
        <f aca="false">IF(ISNUMBER(FIND("Phy",N4361))=TRUE(),"Physical","Financial")</f>
        <v>Financial</v>
      </c>
      <c r="E4361" s="191" t="n">
        <f aca="false">IF(VLOOKUP(S4361,'DD-Lookup'!$J$6:$L$50,3,FALSE())="Monthly",(YEAR(AC4361)-YEAR(AB4361))*12+MONTH(AC4361)-MONTH(AB4361)+1,(AC4361-AB4361+1))</f>
        <v>1</v>
      </c>
      <c r="F4361" s="220" t="n">
        <f aca="false">E4361*SUM(P4361:Q4361)</f>
        <v>50000</v>
      </c>
      <c r="G4361" s="196" t="n">
        <v>1249649</v>
      </c>
      <c r="H4361" s="197" t="n">
        <v>37026.5301388889</v>
      </c>
      <c r="I4361" s="0" t="s">
        <v>1137</v>
      </c>
      <c r="M4361" s="0" t="s">
        <v>60</v>
      </c>
      <c r="N4361" s="0" t="s">
        <v>1138</v>
      </c>
      <c r="O4361" s="0" t="s">
        <v>1139</v>
      </c>
      <c r="Q4361" s="198" t="n">
        <v>50000</v>
      </c>
      <c r="S4361" s="0" t="s">
        <v>1140</v>
      </c>
      <c r="T4361" s="0" t="s">
        <v>772</v>
      </c>
      <c r="U4361" s="200" t="n">
        <v>28.92</v>
      </c>
      <c r="V4361" s="0" t="s">
        <v>2367</v>
      </c>
      <c r="W4361" s="0" t="s">
        <v>1142</v>
      </c>
      <c r="X4361" s="0" t="s">
        <v>1143</v>
      </c>
      <c r="Y4361" s="0" t="s">
        <v>893</v>
      </c>
      <c r="Z4361" s="0" t="s">
        <v>573</v>
      </c>
      <c r="AA4361" s="0" t="s">
        <v>3929</v>
      </c>
      <c r="AB4361" s="197" t="n">
        <v>37043</v>
      </c>
      <c r="AC4361" s="197" t="n">
        <v>37072</v>
      </c>
    </row>
    <row r="4362" customFormat="false" ht="12.75" hidden="false" customHeight="false" outlineLevel="0" collapsed="false">
      <c r="A4362" s="191" t="str">
        <f aca="false">B4362&amp;" "&amp;C4362&amp;" "&amp;D4362</f>
        <v>US Weather Financial</v>
      </c>
      <c r="B4362" s="191" t="str">
        <f aca="false">IF((LEFT(N4362,2)="US"),"US","")</f>
        <v>US</v>
      </c>
      <c r="C4362" s="191" t="str">
        <f aca="false">M4362</f>
        <v>Weather</v>
      </c>
      <c r="D4362" s="191" t="str">
        <f aca="false">IF(ISNUMBER(FIND("Phy",N4362))=TRUE(),"Physical","Financial")</f>
        <v>Financial</v>
      </c>
      <c r="E4362" s="191" t="n">
        <f aca="false">IF(VLOOKUP(S4362,'DD-Lookup'!$J$6:$L$50,3,FALSE())="Monthly",(YEAR(AC4362)-YEAR(AB4362))*12+MONTH(AC4362)-MONTH(AB4362)+1,(AC4362-AB4362+1))</f>
        <v>31</v>
      </c>
      <c r="F4362" s="220" t="n">
        <f aca="false">E4362*SUM(P4362:Q4362)</f>
        <v>31</v>
      </c>
      <c r="G4362" s="196" t="n">
        <v>1249650</v>
      </c>
      <c r="H4362" s="197" t="n">
        <v>37026.5304166667</v>
      </c>
      <c r="I4362" s="0" t="s">
        <v>1383</v>
      </c>
      <c r="M4362" s="0" t="s">
        <v>3282</v>
      </c>
      <c r="N4362" s="0" t="s">
        <v>3283</v>
      </c>
      <c r="O4362" s="0" t="s">
        <v>3930</v>
      </c>
      <c r="P4362" s="198" t="n">
        <v>1</v>
      </c>
      <c r="S4362" s="0" t="s">
        <v>3285</v>
      </c>
      <c r="T4362" s="0" t="s">
        <v>772</v>
      </c>
      <c r="U4362" s="200" t="n">
        <v>342</v>
      </c>
      <c r="V4362" s="0" t="s">
        <v>3931</v>
      </c>
      <c r="W4362" s="0" t="s">
        <v>3319</v>
      </c>
      <c r="X4362" s="0" t="s">
        <v>3288</v>
      </c>
      <c r="Y4362" s="0" t="s">
        <v>3282</v>
      </c>
      <c r="Z4362" s="0" t="s">
        <v>573</v>
      </c>
      <c r="AA4362" s="0" t="n">
        <v>1249650</v>
      </c>
      <c r="AB4362" s="197" t="n">
        <v>37073.9159722222</v>
      </c>
      <c r="AC4362" s="197" t="n">
        <v>37103.9159722222</v>
      </c>
    </row>
    <row r="4363" customFormat="false" ht="12.75" hidden="false" customHeight="false" outlineLevel="0" collapsed="false">
      <c r="A4363" s="191" t="str">
        <f aca="false">B4363&amp;" "&amp;C4363&amp;" "&amp;D4363</f>
        <v>US Crude Financial</v>
      </c>
      <c r="B4363" s="191" t="str">
        <f aca="false">IF((LEFT(N4363,2)="US"),"US","")</f>
        <v>US</v>
      </c>
      <c r="C4363" s="191" t="str">
        <f aca="false">M4363</f>
        <v>Crude</v>
      </c>
      <c r="D4363" s="191" t="str">
        <f aca="false">IF(ISNUMBER(FIND("Phy",N4363))=TRUE(),"Physical","Financial")</f>
        <v>Financial</v>
      </c>
      <c r="E4363" s="191" t="n">
        <f aca="false">IF(VLOOKUP(S4363,'DD-Lookup'!$J$6:$L$50,3,FALSE())="Monthly",(YEAR(AC4363)-YEAR(AB4363))*12+MONTH(AC4363)-MONTH(AB4363)+1,(AC4363-AB4363+1))</f>
        <v>1</v>
      </c>
      <c r="F4363" s="220" t="n">
        <f aca="false">E4363*SUM(P4363:Q4363)</f>
        <v>25000</v>
      </c>
      <c r="G4363" s="196" t="n">
        <v>1249653</v>
      </c>
      <c r="H4363" s="197" t="n">
        <v>37026.5305092593</v>
      </c>
      <c r="I4363" s="0" t="s">
        <v>1137</v>
      </c>
      <c r="M4363" s="0" t="s">
        <v>60</v>
      </c>
      <c r="N4363" s="0" t="s">
        <v>1138</v>
      </c>
      <c r="O4363" s="0" t="s">
        <v>1139</v>
      </c>
      <c r="P4363" s="198" t="n">
        <v>25000</v>
      </c>
      <c r="S4363" s="0" t="s">
        <v>1140</v>
      </c>
      <c r="T4363" s="0" t="s">
        <v>772</v>
      </c>
      <c r="U4363" s="200" t="n">
        <v>28.9</v>
      </c>
      <c r="V4363" s="0" t="s">
        <v>1141</v>
      </c>
      <c r="W4363" s="0" t="s">
        <v>1142</v>
      </c>
      <c r="X4363" s="0" t="s">
        <v>1143</v>
      </c>
      <c r="Y4363" s="0" t="s">
        <v>893</v>
      </c>
      <c r="Z4363" s="0" t="s">
        <v>573</v>
      </c>
      <c r="AA4363" s="0" t="s">
        <v>3932</v>
      </c>
      <c r="AB4363" s="197" t="n">
        <v>37043</v>
      </c>
      <c r="AC4363" s="197" t="n">
        <v>37072</v>
      </c>
    </row>
    <row r="4364" customFormat="false" ht="12.75" hidden="false" customHeight="false" outlineLevel="0" collapsed="false">
      <c r="A4364" s="191" t="str">
        <f aca="false">B4364&amp;" "&amp;C4364&amp;" "&amp;D4364</f>
        <v>US Natural Gas Physical</v>
      </c>
      <c r="B4364" s="191" t="str">
        <f aca="false">IF((LEFT(N4364,2)="US"),"US","")</f>
        <v>US</v>
      </c>
      <c r="C4364" s="191" t="str">
        <f aca="false">M4364</f>
        <v>Natural Gas</v>
      </c>
      <c r="D4364" s="191" t="str">
        <f aca="false">IF(ISNUMBER(FIND("Phy",N4364))=TRUE(),"Physical","Financial")</f>
        <v>Physical</v>
      </c>
      <c r="E4364" s="191" t="n">
        <f aca="false">IF(VLOOKUP(S4364,'DD-Lookup'!$J$6:$L$50,3,FALSE())="Monthly",(YEAR(AC4364)-YEAR(AB4364))*12+MONTH(AC4364)-MONTH(AB4364)+1,(AC4364-AB4364+1))</f>
        <v>1</v>
      </c>
      <c r="F4364" s="220" t="n">
        <f aca="false">E4364*SUM(P4364:Q4364)</f>
        <v>10000</v>
      </c>
      <c r="G4364" s="196" t="n">
        <v>1249654</v>
      </c>
      <c r="H4364" s="197" t="n">
        <v>37026.5305902778</v>
      </c>
      <c r="I4364" s="0" t="s">
        <v>1569</v>
      </c>
      <c r="M4364" s="0" t="s">
        <v>927</v>
      </c>
      <c r="N4364" s="0" t="s">
        <v>1371</v>
      </c>
      <c r="O4364" s="0" t="s">
        <v>3764</v>
      </c>
      <c r="Q4364" s="198" t="n">
        <v>10000</v>
      </c>
      <c r="S4364" s="0" t="s">
        <v>1343</v>
      </c>
      <c r="T4364" s="0" t="s">
        <v>772</v>
      </c>
      <c r="U4364" s="200" t="n">
        <v>4.77</v>
      </c>
      <c r="V4364" s="0" t="s">
        <v>1570</v>
      </c>
      <c r="W4364" s="0" t="s">
        <v>1587</v>
      </c>
      <c r="X4364" s="0" t="s">
        <v>1588</v>
      </c>
      <c r="Y4364" s="0" t="s">
        <v>1376</v>
      </c>
      <c r="Z4364" s="0" t="s">
        <v>573</v>
      </c>
      <c r="AA4364" s="0" t="n">
        <v>790920</v>
      </c>
      <c r="AB4364" s="197" t="n">
        <v>37028.875</v>
      </c>
      <c r="AC4364" s="197" t="n">
        <v>37028.875</v>
      </c>
    </row>
    <row r="4365" customFormat="false" ht="12.75" hidden="false" customHeight="false" outlineLevel="0" collapsed="false">
      <c r="A4365" s="191" t="str">
        <f aca="false">B4365&amp;" "&amp;C4365&amp;" "&amp;D4365</f>
        <v>US Natural Gas Physical</v>
      </c>
      <c r="B4365" s="191" t="str">
        <f aca="false">IF((LEFT(N4365,2)="US"),"US","")</f>
        <v>US</v>
      </c>
      <c r="C4365" s="191" t="str">
        <f aca="false">M4365</f>
        <v>Natural Gas</v>
      </c>
      <c r="D4365" s="191" t="str">
        <f aca="false">IF(ISNUMBER(FIND("Phy",N4365))=TRUE(),"Physical","Financial")</f>
        <v>Physical</v>
      </c>
      <c r="E4365" s="191" t="n">
        <f aca="false">IF(VLOOKUP(S4365,'DD-Lookup'!$J$6:$L$50,3,FALSE())="Monthly",(YEAR(AC4365)-YEAR(AB4365))*12+MONTH(AC4365)-MONTH(AB4365)+1,(AC4365-AB4365+1))</f>
        <v>1</v>
      </c>
      <c r="F4365" s="220" t="n">
        <f aca="false">E4365*SUM(P4365:Q4365)</f>
        <v>10000</v>
      </c>
      <c r="G4365" s="196" t="n">
        <v>1249655</v>
      </c>
      <c r="H4365" s="197" t="n">
        <v>37026.5306365741</v>
      </c>
      <c r="I4365" s="0" t="s">
        <v>1569</v>
      </c>
      <c r="M4365" s="0" t="s">
        <v>927</v>
      </c>
      <c r="N4365" s="0" t="s">
        <v>1371</v>
      </c>
      <c r="O4365" s="0" t="s">
        <v>3833</v>
      </c>
      <c r="P4365" s="198" t="n">
        <v>10000</v>
      </c>
      <c r="S4365" s="0" t="s">
        <v>1343</v>
      </c>
      <c r="T4365" s="0" t="s">
        <v>772</v>
      </c>
      <c r="U4365" s="200" t="n">
        <v>4.57</v>
      </c>
      <c r="V4365" s="0" t="s">
        <v>1570</v>
      </c>
      <c r="W4365" s="0" t="s">
        <v>1555</v>
      </c>
      <c r="X4365" s="0" t="s">
        <v>1556</v>
      </c>
      <c r="Y4365" s="0" t="s">
        <v>1376</v>
      </c>
      <c r="Z4365" s="0" t="s">
        <v>573</v>
      </c>
      <c r="AA4365" s="0" t="n">
        <v>790921</v>
      </c>
      <c r="AB4365" s="197" t="n">
        <v>37028.875</v>
      </c>
      <c r="AC4365" s="197" t="n">
        <v>37028.875</v>
      </c>
    </row>
    <row r="4366" customFormat="false" ht="12.75" hidden="false" customHeight="false" outlineLevel="0" collapsed="false">
      <c r="A4366" s="191" t="str">
        <f aca="false">B4366&amp;" "&amp;C4366&amp;" "&amp;D4366</f>
        <v>US Power Financial</v>
      </c>
      <c r="B4366" s="191" t="str">
        <f aca="false">IF((LEFT(N4366,2)="US"),"US","")</f>
        <v>US</v>
      </c>
      <c r="C4366" s="191" t="str">
        <f aca="false">M4366</f>
        <v>Power</v>
      </c>
      <c r="D4366" s="191" t="str">
        <f aca="false">IF(ISNUMBER(FIND("Phy",N4366))=TRUE(),"Physical","Financial")</f>
        <v>Financial</v>
      </c>
      <c r="E4366" s="191" t="n">
        <f aca="false">IF(VLOOKUP(S4366,'DD-Lookup'!$J$6:$L$50,3,FALSE())="Monthly",(YEAR(AC4366)-YEAR(AB4366))*12+MONTH(AC4366)-MONTH(AB4366)+1,(AC4366-AB4366+1))</f>
        <v>1</v>
      </c>
      <c r="F4366" s="220" t="n">
        <f aca="false">E4366*SUM(P4366:Q4366)</f>
        <v>50</v>
      </c>
      <c r="G4366" s="196" t="n">
        <v>1249656</v>
      </c>
      <c r="H4366" s="197" t="n">
        <v>37026.5308564815</v>
      </c>
      <c r="I4366" s="0" t="s">
        <v>1161</v>
      </c>
      <c r="M4366" s="0" t="s">
        <v>72</v>
      </c>
      <c r="N4366" s="0" t="s">
        <v>1162</v>
      </c>
      <c r="O4366" s="0" t="s">
        <v>3933</v>
      </c>
      <c r="P4366" s="198" t="n">
        <v>50</v>
      </c>
      <c r="S4366" s="0" t="s">
        <v>781</v>
      </c>
      <c r="T4366" s="0" t="s">
        <v>772</v>
      </c>
      <c r="U4366" s="200" t="n">
        <v>32</v>
      </c>
      <c r="V4366" s="0" t="s">
        <v>1164</v>
      </c>
      <c r="W4366" s="0" t="s">
        <v>1165</v>
      </c>
      <c r="X4366" s="0" t="s">
        <v>1166</v>
      </c>
      <c r="Y4366" s="0" t="s">
        <v>1167</v>
      </c>
      <c r="Z4366" s="0" t="s">
        <v>573</v>
      </c>
      <c r="AA4366" s="0" t="n">
        <v>611675.1</v>
      </c>
      <c r="AB4366" s="197" t="n">
        <v>37026.875</v>
      </c>
      <c r="AC4366" s="197" t="n">
        <v>37026.875</v>
      </c>
    </row>
    <row r="4367" customFormat="false" ht="12.75" hidden="false" customHeight="false" outlineLevel="0" collapsed="false">
      <c r="A4367" s="191" t="str">
        <f aca="false">B4367&amp;" "&amp;C4367&amp;" "&amp;D4367</f>
        <v> Natural Gas Physical</v>
      </c>
      <c r="B4367" s="191" t="str">
        <f aca="false">IF((LEFT(N4367,2)="US"),"US","")</f>
        <v/>
      </c>
      <c r="C4367" s="191" t="str">
        <f aca="false">M4367</f>
        <v>Natural Gas</v>
      </c>
      <c r="D4367" s="191" t="str">
        <f aca="false">IF(ISNUMBER(FIND("Phy",N4367))=TRUE(),"Physical","Financial")</f>
        <v>Physical</v>
      </c>
      <c r="E4367" s="191" t="n">
        <f aca="false">IF(VLOOKUP(S4367,'DD-Lookup'!$J$6:$L$50,3,FALSE())="Monthly",(YEAR(AC4367)-YEAR(AB4367))*12+MONTH(AC4367)-MONTH(AB4367)+1,(AC4367-AB4367+1))</f>
        <v>1</v>
      </c>
      <c r="F4367" s="220" t="n">
        <f aca="false">E4367*SUM(P4367:Q4367)</f>
        <v>3000</v>
      </c>
      <c r="G4367" s="196" t="n">
        <v>1249660</v>
      </c>
      <c r="H4367" s="197" t="n">
        <v>37026.5311342593</v>
      </c>
      <c r="I4367" s="0" t="s">
        <v>3014</v>
      </c>
      <c r="M4367" s="0" t="s">
        <v>927</v>
      </c>
      <c r="N4367" s="0" t="s">
        <v>1719</v>
      </c>
      <c r="O4367" s="0" t="s">
        <v>1720</v>
      </c>
      <c r="P4367" s="198" t="n">
        <v>3000</v>
      </c>
      <c r="S4367" s="0" t="s">
        <v>327</v>
      </c>
      <c r="T4367" s="0" t="s">
        <v>1721</v>
      </c>
      <c r="U4367" s="200" t="n">
        <v>6.115</v>
      </c>
      <c r="V4367" s="0" t="s">
        <v>3015</v>
      </c>
      <c r="W4367" s="0" t="s">
        <v>1723</v>
      </c>
      <c r="X4367" s="0" t="s">
        <v>1724</v>
      </c>
      <c r="Y4367" s="0" t="s">
        <v>1376</v>
      </c>
      <c r="Z4367" s="0" t="s">
        <v>646</v>
      </c>
      <c r="AA4367" s="0" t="n">
        <v>790922</v>
      </c>
      <c r="AB4367" s="197" t="n">
        <v>37026.875</v>
      </c>
      <c r="AC4367" s="197" t="n">
        <v>37026.875</v>
      </c>
    </row>
    <row r="4368" customFormat="false" ht="12.75" hidden="false" customHeight="false" outlineLevel="0" collapsed="false">
      <c r="A4368" s="191" t="str">
        <f aca="false">B4368&amp;" "&amp;C4368&amp;" "&amp;D4368</f>
        <v>US Natural Gas Physical</v>
      </c>
      <c r="B4368" s="191" t="str">
        <f aca="false">IF((LEFT(N4368,2)="US"),"US","")</f>
        <v>US</v>
      </c>
      <c r="C4368" s="191" t="str">
        <f aca="false">M4368</f>
        <v>Natural Gas</v>
      </c>
      <c r="D4368" s="191" t="str">
        <f aca="false">IF(ISNUMBER(FIND("Phy",N4368))=TRUE(),"Physical","Financial")</f>
        <v>Physical</v>
      </c>
      <c r="E4368" s="191" t="n">
        <f aca="false">IF(VLOOKUP(S4368,'DD-Lookup'!$J$6:$L$50,3,FALSE())="Monthly",(YEAR(AC4368)-YEAR(AB4368))*12+MONTH(AC4368)-MONTH(AB4368)+1,(AC4368-AB4368+1))</f>
        <v>1</v>
      </c>
      <c r="F4368" s="220" t="n">
        <f aca="false">E4368*SUM(P4368:Q4368)</f>
        <v>5000</v>
      </c>
      <c r="G4368" s="196" t="n">
        <v>1249661</v>
      </c>
      <c r="H4368" s="197" t="n">
        <v>37026.5312847222</v>
      </c>
      <c r="I4368" s="0" t="s">
        <v>1569</v>
      </c>
      <c r="M4368" s="0" t="s">
        <v>927</v>
      </c>
      <c r="N4368" s="0" t="s">
        <v>1371</v>
      </c>
      <c r="O4368" s="0" t="s">
        <v>3710</v>
      </c>
      <c r="Q4368" s="198" t="n">
        <v>5000</v>
      </c>
      <c r="S4368" s="0" t="s">
        <v>1343</v>
      </c>
      <c r="T4368" s="0" t="s">
        <v>772</v>
      </c>
      <c r="U4368" s="200" t="n">
        <v>4.795</v>
      </c>
      <c r="V4368" s="0" t="s">
        <v>1570</v>
      </c>
      <c r="W4368" s="0" t="s">
        <v>1614</v>
      </c>
      <c r="X4368" s="0" t="s">
        <v>1615</v>
      </c>
      <c r="Y4368" s="0" t="s">
        <v>1376</v>
      </c>
      <c r="Z4368" s="0" t="s">
        <v>573</v>
      </c>
      <c r="AA4368" s="0" t="n">
        <v>790923</v>
      </c>
      <c r="AB4368" s="197" t="n">
        <v>37028.875</v>
      </c>
      <c r="AC4368" s="197" t="n">
        <v>37028.875</v>
      </c>
    </row>
    <row r="4369" customFormat="false" ht="12.75" hidden="false" customHeight="false" outlineLevel="0" collapsed="false">
      <c r="A4369" s="191" t="str">
        <f aca="false">B4369&amp;" "&amp;C4369&amp;" "&amp;D4369</f>
        <v>US Natural Gas Physical</v>
      </c>
      <c r="B4369" s="191" t="str">
        <f aca="false">IF((LEFT(N4369,2)="US"),"US","")</f>
        <v>US</v>
      </c>
      <c r="C4369" s="191" t="str">
        <f aca="false">M4369</f>
        <v>Natural Gas</v>
      </c>
      <c r="D4369" s="191" t="str">
        <f aca="false">IF(ISNUMBER(FIND("Phy",N4369))=TRUE(),"Physical","Financial")</f>
        <v>Physical</v>
      </c>
      <c r="E4369" s="191" t="n">
        <f aca="false">IF(VLOOKUP(S4369,'DD-Lookup'!$J$6:$L$50,3,FALSE())="Monthly",(YEAR(AC4369)-YEAR(AB4369))*12+MONTH(AC4369)-MONTH(AB4369)+1,(AC4369-AB4369+1))</f>
        <v>1</v>
      </c>
      <c r="F4369" s="220" t="n">
        <f aca="false">E4369*SUM(P4369:Q4369)</f>
        <v>5000</v>
      </c>
      <c r="G4369" s="196" t="n">
        <v>1249662</v>
      </c>
      <c r="H4369" s="197" t="n">
        <v>37026.5313541667</v>
      </c>
      <c r="I4369" s="0" t="s">
        <v>1569</v>
      </c>
      <c r="M4369" s="0" t="s">
        <v>927</v>
      </c>
      <c r="N4369" s="0" t="s">
        <v>1371</v>
      </c>
      <c r="O4369" s="0" t="s">
        <v>3833</v>
      </c>
      <c r="P4369" s="198" t="n">
        <v>5000</v>
      </c>
      <c r="S4369" s="0" t="s">
        <v>1343</v>
      </c>
      <c r="T4369" s="0" t="s">
        <v>772</v>
      </c>
      <c r="U4369" s="200" t="n">
        <v>4.565</v>
      </c>
      <c r="V4369" s="0" t="s">
        <v>1570</v>
      </c>
      <c r="W4369" s="0" t="s">
        <v>1555</v>
      </c>
      <c r="X4369" s="0" t="s">
        <v>1556</v>
      </c>
      <c r="Y4369" s="0" t="s">
        <v>1376</v>
      </c>
      <c r="Z4369" s="0" t="s">
        <v>573</v>
      </c>
      <c r="AA4369" s="0" t="n">
        <v>790924</v>
      </c>
      <c r="AB4369" s="197" t="n">
        <v>37028.875</v>
      </c>
      <c r="AC4369" s="197" t="n">
        <v>37028.875</v>
      </c>
    </row>
    <row r="4370" customFormat="false" ht="12.75" hidden="false" customHeight="false" outlineLevel="0" collapsed="false">
      <c r="A4370" s="191" t="str">
        <f aca="false">B4370&amp;" "&amp;C4370&amp;" "&amp;D4370</f>
        <v>US Natural Gas Financial</v>
      </c>
      <c r="B4370" s="191" t="str">
        <f aca="false">IF((LEFT(N4370,2)="US"),"US","")</f>
        <v>US</v>
      </c>
      <c r="C4370" s="191" t="str">
        <f aca="false">M4370</f>
        <v>Natural Gas</v>
      </c>
      <c r="D4370" s="191" t="str">
        <f aca="false">IF(ISNUMBER(FIND("Phy",N4370))=TRUE(),"Physical","Financial")</f>
        <v>Financial</v>
      </c>
      <c r="E4370" s="191" t="n">
        <f aca="false">IF(VLOOKUP(S4370,'DD-Lookup'!$J$6:$L$50,3,FALSE())="Monthly",(YEAR(AC4370)-YEAR(AB4370))*12+MONTH(AC4370)-MONTH(AB4370)+1,(AC4370-AB4370+1))</f>
        <v>30</v>
      </c>
      <c r="F4370" s="220" t="n">
        <f aca="false">E4370*SUM(P4370:Q4370)</f>
        <v>150000</v>
      </c>
      <c r="G4370" s="196" t="n">
        <v>1249663</v>
      </c>
      <c r="H4370" s="197" t="n">
        <v>37026.5316550926</v>
      </c>
      <c r="I4370" s="0" t="s">
        <v>1901</v>
      </c>
      <c r="M4370" s="0" t="s">
        <v>927</v>
      </c>
      <c r="N4370" s="0" t="s">
        <v>1399</v>
      </c>
      <c r="O4370" s="0" t="s">
        <v>3023</v>
      </c>
      <c r="Q4370" s="198" t="n">
        <v>5000</v>
      </c>
      <c r="S4370" s="0" t="s">
        <v>1343</v>
      </c>
      <c r="T4370" s="0" t="s">
        <v>772</v>
      </c>
      <c r="U4370" s="200" t="n">
        <v>-0.0625</v>
      </c>
      <c r="V4370" s="0" t="s">
        <v>2159</v>
      </c>
      <c r="W4370" s="0" t="s">
        <v>1915</v>
      </c>
      <c r="X4370" s="0" t="s">
        <v>1916</v>
      </c>
      <c r="Y4370" s="0" t="s">
        <v>893</v>
      </c>
      <c r="Z4370" s="0" t="s">
        <v>573</v>
      </c>
      <c r="AA4370" s="0" t="s">
        <v>3934</v>
      </c>
      <c r="AB4370" s="197" t="n">
        <v>37043.875</v>
      </c>
      <c r="AC4370" s="197" t="n">
        <v>37072.875</v>
      </c>
      <c r="AD4370" s="0" t="n">
        <f aca="false">(AC4370-AB4370+1)*SUM(P4370:Q4370)</f>
        <v>150000</v>
      </c>
    </row>
    <row r="4371" customFormat="false" ht="12.75" hidden="false" customHeight="false" outlineLevel="0" collapsed="false">
      <c r="A4371" s="191" t="str">
        <f aca="false">B4371&amp;" "&amp;C4371&amp;" "&amp;D4371</f>
        <v>US Crude Financial</v>
      </c>
      <c r="B4371" s="191" t="str">
        <f aca="false">IF((LEFT(N4371,2)="US"),"US","")</f>
        <v>US</v>
      </c>
      <c r="C4371" s="191" t="str">
        <f aca="false">M4371</f>
        <v>Crude</v>
      </c>
      <c r="D4371" s="191" t="str">
        <f aca="false">IF(ISNUMBER(FIND("Phy",N4371))=TRUE(),"Physical","Financial")</f>
        <v>Financial</v>
      </c>
      <c r="E4371" s="191" t="n">
        <f aca="false">IF(VLOOKUP(S4371,'DD-Lookup'!$J$6:$L$50,3,FALSE())="Monthly",(YEAR(AC4371)-YEAR(AB4371))*12+MONTH(AC4371)-MONTH(AB4371)+1,(AC4371-AB4371+1))</f>
        <v>1</v>
      </c>
      <c r="F4371" s="220" t="n">
        <f aca="false">E4371*SUM(P4371:Q4371)</f>
        <v>50000</v>
      </c>
      <c r="G4371" s="196" t="n">
        <v>1249664</v>
      </c>
      <c r="H4371" s="197" t="n">
        <v>37026.5318402778</v>
      </c>
      <c r="I4371" s="0" t="s">
        <v>1340</v>
      </c>
      <c r="M4371" s="0" t="s">
        <v>60</v>
      </c>
      <c r="N4371" s="0" t="s">
        <v>1138</v>
      </c>
      <c r="O4371" s="0" t="s">
        <v>1139</v>
      </c>
      <c r="Q4371" s="198" t="n">
        <v>50000</v>
      </c>
      <c r="S4371" s="0" t="s">
        <v>1140</v>
      </c>
      <c r="T4371" s="0" t="s">
        <v>772</v>
      </c>
      <c r="U4371" s="200" t="n">
        <v>28.92</v>
      </c>
      <c r="V4371" s="0" t="s">
        <v>2361</v>
      </c>
      <c r="W4371" s="0" t="s">
        <v>1142</v>
      </c>
      <c r="X4371" s="0" t="s">
        <v>1143</v>
      </c>
      <c r="Y4371" s="0" t="s">
        <v>893</v>
      </c>
      <c r="Z4371" s="0" t="s">
        <v>573</v>
      </c>
      <c r="AA4371" s="0" t="s">
        <v>3935</v>
      </c>
      <c r="AB4371" s="197" t="n">
        <v>37043</v>
      </c>
      <c r="AC4371" s="197" t="n">
        <v>37072</v>
      </c>
    </row>
    <row r="4372" customFormat="false" ht="12.75" hidden="false" customHeight="false" outlineLevel="0" collapsed="false">
      <c r="A4372" s="191" t="str">
        <f aca="false">B4372&amp;" "&amp;C4372&amp;" "&amp;D4372</f>
        <v>US Natural Gas Financial</v>
      </c>
      <c r="B4372" s="191" t="str">
        <f aca="false">IF((LEFT(N4372,2)="US"),"US","")</f>
        <v>US</v>
      </c>
      <c r="C4372" s="191" t="str">
        <f aca="false">M4372</f>
        <v>Natural Gas</v>
      </c>
      <c r="D4372" s="191" t="str">
        <f aca="false">IF(ISNUMBER(FIND("Phy",N4372))=TRUE(),"Physical","Financial")</f>
        <v>Financial</v>
      </c>
      <c r="E4372" s="191" t="n">
        <f aca="false">IF(VLOOKUP(S4372,'DD-Lookup'!$J$6:$L$50,3,FALSE())="Monthly",(YEAR(AC4372)-YEAR(AB4372))*12+MONTH(AC4372)-MONTH(AB4372)+1,(AC4372-AB4372+1))</f>
        <v>151</v>
      </c>
      <c r="F4372" s="220" t="n">
        <f aca="false">E4372*SUM(P4372:Q4372)</f>
        <v>755000</v>
      </c>
      <c r="G4372" s="196" t="n">
        <v>1249665</v>
      </c>
      <c r="H4372" s="197" t="n">
        <v>37026.532037037</v>
      </c>
      <c r="I4372" s="0" t="s">
        <v>1340</v>
      </c>
      <c r="M4372" s="0" t="s">
        <v>927</v>
      </c>
      <c r="N4372" s="0" t="s">
        <v>1341</v>
      </c>
      <c r="O4372" s="0" t="s">
        <v>1442</v>
      </c>
      <c r="P4372" s="198" t="n">
        <v>5000</v>
      </c>
      <c r="S4372" s="0" t="s">
        <v>1343</v>
      </c>
      <c r="T4372" s="0" t="s">
        <v>772</v>
      </c>
      <c r="U4372" s="200" t="n">
        <v>5</v>
      </c>
      <c r="V4372" s="0" t="s">
        <v>2028</v>
      </c>
      <c r="W4372" s="0" t="s">
        <v>1345</v>
      </c>
      <c r="X4372" s="0" t="s">
        <v>1346</v>
      </c>
      <c r="Y4372" s="0" t="s">
        <v>893</v>
      </c>
      <c r="Z4372" s="0" t="s">
        <v>573</v>
      </c>
      <c r="AA4372" s="0" t="s">
        <v>3936</v>
      </c>
      <c r="AB4372" s="197" t="n">
        <v>37196</v>
      </c>
      <c r="AC4372" s="197" t="n">
        <v>37346</v>
      </c>
      <c r="AD4372" s="0" t="n">
        <f aca="false">(AC4372-AB4372+1)*SUM(P4372:Q4372)</f>
        <v>755000</v>
      </c>
    </row>
    <row r="4373" customFormat="false" ht="12.75" hidden="false" customHeight="false" outlineLevel="0" collapsed="false">
      <c r="A4373" s="191" t="str">
        <f aca="false">B4373&amp;" "&amp;C4373&amp;" "&amp;D4373</f>
        <v>US Power Financial</v>
      </c>
      <c r="B4373" s="191" t="str">
        <f aca="false">IF((LEFT(N4373,2)="US"),"US","")</f>
        <v>US</v>
      </c>
      <c r="C4373" s="191" t="str">
        <f aca="false">M4373</f>
        <v>Power</v>
      </c>
      <c r="D4373" s="191" t="str">
        <f aca="false">IF(ISNUMBER(FIND("Phy",N4373))=TRUE(),"Physical","Financial")</f>
        <v>Financial</v>
      </c>
      <c r="E4373" s="191" t="n">
        <f aca="false">IF(VLOOKUP(S4373,'DD-Lookup'!$J$6:$L$50,3,FALSE())="Monthly",(YEAR(AC4373)-YEAR(AB4373))*12+MONTH(AC4373)-MONTH(AB4373)+1,(AC4373-AB4373+1))</f>
        <v>5</v>
      </c>
      <c r="F4373" s="220" t="n">
        <f aca="false">E4373*SUM(P4373:Q4373)</f>
        <v>250</v>
      </c>
      <c r="G4373" s="196" t="n">
        <v>1249666</v>
      </c>
      <c r="H4373" s="197" t="n">
        <v>37026.5320833333</v>
      </c>
      <c r="I4373" s="0" t="s">
        <v>1266</v>
      </c>
      <c r="M4373" s="0" t="s">
        <v>72</v>
      </c>
      <c r="N4373" s="0" t="s">
        <v>1162</v>
      </c>
      <c r="O4373" s="0" t="s">
        <v>3267</v>
      </c>
      <c r="Q4373" s="198" t="n">
        <v>50</v>
      </c>
      <c r="S4373" s="0" t="s">
        <v>781</v>
      </c>
      <c r="T4373" s="0" t="s">
        <v>772</v>
      </c>
      <c r="U4373" s="200" t="n">
        <v>45.25</v>
      </c>
      <c r="V4373" s="0" t="s">
        <v>3937</v>
      </c>
      <c r="W4373" s="0" t="s">
        <v>1260</v>
      </c>
      <c r="X4373" s="0" t="s">
        <v>1208</v>
      </c>
      <c r="Y4373" s="0" t="s">
        <v>1167</v>
      </c>
      <c r="Z4373" s="0" t="s">
        <v>573</v>
      </c>
      <c r="AA4373" s="0" t="n">
        <v>611686.1</v>
      </c>
      <c r="AB4373" s="197" t="n">
        <v>37032.875</v>
      </c>
      <c r="AC4373" s="197" t="n">
        <v>37036.875</v>
      </c>
    </row>
    <row r="4374" customFormat="false" ht="12.75" hidden="false" customHeight="false" outlineLevel="0" collapsed="false">
      <c r="A4374" s="191" t="str">
        <f aca="false">B4374&amp;" "&amp;C4374&amp;" "&amp;D4374</f>
        <v>US Power Financial</v>
      </c>
      <c r="B4374" s="191" t="str">
        <f aca="false">IF((LEFT(N4374,2)="US"),"US","")</f>
        <v>US</v>
      </c>
      <c r="C4374" s="191" t="str">
        <f aca="false">M4374</f>
        <v>Power</v>
      </c>
      <c r="D4374" s="191" t="str">
        <f aca="false">IF(ISNUMBER(FIND("Phy",N4374))=TRUE(),"Physical","Financial")</f>
        <v>Financial</v>
      </c>
      <c r="E4374" s="191" t="n">
        <f aca="false">IF(VLOOKUP(S4374,'DD-Lookup'!$J$6:$L$50,3,FALSE())="Monthly",(YEAR(AC4374)-YEAR(AB4374))*12+MONTH(AC4374)-MONTH(AB4374)+1,(AC4374-AB4374+1))</f>
        <v>5</v>
      </c>
      <c r="F4374" s="220" t="n">
        <f aca="false">E4374*SUM(P4374:Q4374)</f>
        <v>250</v>
      </c>
      <c r="G4374" s="196" t="n">
        <v>1249667</v>
      </c>
      <c r="H4374" s="197" t="n">
        <v>37026.5323958333</v>
      </c>
      <c r="I4374" s="0" t="s">
        <v>1228</v>
      </c>
      <c r="M4374" s="0" t="s">
        <v>72</v>
      </c>
      <c r="N4374" s="0" t="s">
        <v>1162</v>
      </c>
      <c r="O4374" s="0" t="s">
        <v>3267</v>
      </c>
      <c r="P4374" s="198" t="n">
        <v>50</v>
      </c>
      <c r="S4374" s="0" t="s">
        <v>781</v>
      </c>
      <c r="T4374" s="0" t="s">
        <v>772</v>
      </c>
      <c r="U4374" s="200" t="n">
        <v>45</v>
      </c>
      <c r="V4374" s="0" t="s">
        <v>3895</v>
      </c>
      <c r="W4374" s="0" t="s">
        <v>1260</v>
      </c>
      <c r="X4374" s="0" t="s">
        <v>1208</v>
      </c>
      <c r="Y4374" s="0" t="s">
        <v>1167</v>
      </c>
      <c r="Z4374" s="0" t="s">
        <v>573</v>
      </c>
      <c r="AA4374" s="0" t="n">
        <v>611687.1</v>
      </c>
      <c r="AB4374" s="197" t="n">
        <v>37032.875</v>
      </c>
      <c r="AC4374" s="197" t="n">
        <v>37036.875</v>
      </c>
    </row>
    <row r="4375" customFormat="false" ht="12.75" hidden="false" customHeight="false" outlineLevel="0" collapsed="false">
      <c r="A4375" s="191" t="str">
        <f aca="false">B4375&amp;" "&amp;C4375&amp;" "&amp;D4375</f>
        <v>US Natural Gas Financial</v>
      </c>
      <c r="B4375" s="191" t="str">
        <f aca="false">IF((LEFT(N4375,2)="US"),"US","")</f>
        <v>US</v>
      </c>
      <c r="C4375" s="191" t="str">
        <f aca="false">M4375</f>
        <v>Natural Gas</v>
      </c>
      <c r="D4375" s="191" t="str">
        <f aca="false">IF(ISNUMBER(FIND("Phy",N4375))=TRUE(),"Physical","Financial")</f>
        <v>Financial</v>
      </c>
      <c r="E4375" s="191" t="n">
        <f aca="false">IF(VLOOKUP(S4375,'DD-Lookup'!$J$6:$L$50,3,FALSE())="Monthly",(YEAR(AC4375)-YEAR(AB4375))*12+MONTH(AC4375)-MONTH(AB4375)+1,(AC4375-AB4375+1))</f>
        <v>30</v>
      </c>
      <c r="F4375" s="220" t="n">
        <f aca="false">E4375*SUM(P4375:Q4375)</f>
        <v>3000</v>
      </c>
      <c r="G4375" s="196" t="n">
        <v>1249668</v>
      </c>
      <c r="H4375" s="197" t="n">
        <v>37026.5324189815</v>
      </c>
      <c r="I4375" s="0" t="s">
        <v>1569</v>
      </c>
      <c r="M4375" s="0" t="s">
        <v>927</v>
      </c>
      <c r="N4375" s="0" t="s">
        <v>2331</v>
      </c>
      <c r="O4375" s="0" t="s">
        <v>2332</v>
      </c>
      <c r="Q4375" s="198" t="n">
        <v>100</v>
      </c>
      <c r="S4375" s="0" t="s">
        <v>2060</v>
      </c>
      <c r="T4375" s="0" t="s">
        <v>772</v>
      </c>
      <c r="U4375" s="200" t="n">
        <v>0.06</v>
      </c>
      <c r="V4375" s="0" t="s">
        <v>2227</v>
      </c>
      <c r="W4375" s="0" t="s">
        <v>2061</v>
      </c>
      <c r="X4375" s="0" t="s">
        <v>2062</v>
      </c>
      <c r="Y4375" s="0" t="s">
        <v>893</v>
      </c>
      <c r="Z4375" s="0" t="s">
        <v>573</v>
      </c>
      <c r="AA4375" s="0" t="s">
        <v>3938</v>
      </c>
      <c r="AB4375" s="197" t="n">
        <v>37043</v>
      </c>
      <c r="AC4375" s="197" t="n">
        <v>37072</v>
      </c>
      <c r="AD4375" s="0" t="n">
        <f aca="false">(AC4375-AB4375+1)*SUM(P4375:Q4375)</f>
        <v>3000</v>
      </c>
    </row>
    <row r="4376" customFormat="false" ht="12.75" hidden="false" customHeight="false" outlineLevel="0" collapsed="false">
      <c r="A4376" s="191" t="str">
        <f aca="false">B4376&amp;" "&amp;C4376&amp;" "&amp;D4376</f>
        <v>US Crude Financial</v>
      </c>
      <c r="B4376" s="191" t="str">
        <f aca="false">IF((LEFT(N4376,2)="US"),"US","")</f>
        <v>US</v>
      </c>
      <c r="C4376" s="191" t="str">
        <f aca="false">M4376</f>
        <v>Crude</v>
      </c>
      <c r="D4376" s="191" t="str">
        <f aca="false">IF(ISNUMBER(FIND("Phy",N4376))=TRUE(),"Physical","Financial")</f>
        <v>Financial</v>
      </c>
      <c r="E4376" s="191" t="n">
        <f aca="false">IF(VLOOKUP(S4376,'DD-Lookup'!$J$6:$L$50,3,FALSE())="Monthly",(YEAR(AC4376)-YEAR(AB4376))*12+MONTH(AC4376)-MONTH(AB4376)+1,(AC4376-AB4376+1))</f>
        <v>1</v>
      </c>
      <c r="F4376" s="220" t="n">
        <f aca="false">E4376*SUM(P4376:Q4376)</f>
        <v>50000</v>
      </c>
      <c r="G4376" s="196" t="n">
        <v>1249671</v>
      </c>
      <c r="H4376" s="197" t="n">
        <v>37026.5330439815</v>
      </c>
      <c r="I4376" s="0" t="s">
        <v>1606</v>
      </c>
      <c r="M4376" s="0" t="s">
        <v>60</v>
      </c>
      <c r="N4376" s="0" t="s">
        <v>1138</v>
      </c>
      <c r="O4376" s="0" t="s">
        <v>1139</v>
      </c>
      <c r="P4376" s="198" t="n">
        <v>50000</v>
      </c>
      <c r="S4376" s="0" t="s">
        <v>1140</v>
      </c>
      <c r="T4376" s="0" t="s">
        <v>772</v>
      </c>
      <c r="U4376" s="200" t="n">
        <v>28.9</v>
      </c>
      <c r="V4376" s="0" t="s">
        <v>2349</v>
      </c>
      <c r="W4376" s="0" t="s">
        <v>1142</v>
      </c>
      <c r="X4376" s="0" t="s">
        <v>1143</v>
      </c>
      <c r="Y4376" s="0" t="s">
        <v>893</v>
      </c>
      <c r="Z4376" s="0" t="s">
        <v>573</v>
      </c>
      <c r="AA4376" s="0" t="s">
        <v>3939</v>
      </c>
      <c r="AB4376" s="197" t="n">
        <v>37043</v>
      </c>
      <c r="AC4376" s="197" t="n">
        <v>37072</v>
      </c>
    </row>
    <row r="4377" customFormat="false" ht="12.75" hidden="false" customHeight="false" outlineLevel="0" collapsed="false">
      <c r="A4377" s="191" t="str">
        <f aca="false">B4377&amp;" "&amp;C4377&amp;" "&amp;D4377</f>
        <v>US Power Physical</v>
      </c>
      <c r="B4377" s="191" t="str">
        <f aca="false">IF((LEFT(N4377,2)="US"),"US","")</f>
        <v>US</v>
      </c>
      <c r="C4377" s="191" t="str">
        <f aca="false">M4377</f>
        <v>Power</v>
      </c>
      <c r="D4377" s="191" t="str">
        <f aca="false">IF(ISNUMBER(FIND("Phy",N4377))=TRUE(),"Physical","Financial")</f>
        <v>Physical</v>
      </c>
      <c r="E4377" s="191" t="n">
        <f aca="false">IF(VLOOKUP(S4377,'DD-Lookup'!$J$6:$L$50,3,FALSE())="Monthly",(YEAR(AC4377)-YEAR(AB4377))*12+MONTH(AC4377)-MONTH(AB4377)+1,(AC4377-AB4377+1))</f>
        <v>62</v>
      </c>
      <c r="F4377" s="220" t="n">
        <f aca="false">E4377*SUM(P4377:Q4377)</f>
        <v>3100</v>
      </c>
      <c r="G4377" s="196" t="n">
        <v>1249678</v>
      </c>
      <c r="H4377" s="197" t="n">
        <v>37026.5335185185</v>
      </c>
      <c r="I4377" s="0" t="s">
        <v>1219</v>
      </c>
      <c r="M4377" s="0" t="s">
        <v>72</v>
      </c>
      <c r="N4377" s="0" t="s">
        <v>1190</v>
      </c>
      <c r="O4377" s="0" t="s">
        <v>3940</v>
      </c>
      <c r="P4377" s="198" t="n">
        <v>50</v>
      </c>
      <c r="S4377" s="0" t="s">
        <v>781</v>
      </c>
      <c r="T4377" s="0" t="s">
        <v>772</v>
      </c>
      <c r="U4377" s="200" t="n">
        <v>101</v>
      </c>
      <c r="V4377" s="0" t="s">
        <v>3211</v>
      </c>
      <c r="W4377" s="0" t="s">
        <v>1237</v>
      </c>
      <c r="X4377" s="0" t="s">
        <v>1238</v>
      </c>
      <c r="Y4377" s="0" t="s">
        <v>1167</v>
      </c>
      <c r="Z4377" s="0" t="s">
        <v>628</v>
      </c>
      <c r="AA4377" s="0" t="n">
        <v>611694.1</v>
      </c>
      <c r="AB4377" s="197" t="n">
        <v>37073.7159722222</v>
      </c>
      <c r="AC4377" s="197" t="n">
        <v>37134.7159722222</v>
      </c>
    </row>
    <row r="4378" customFormat="false" ht="12.75" hidden="false" customHeight="false" outlineLevel="0" collapsed="false">
      <c r="A4378" s="191" t="str">
        <f aca="false">B4378&amp;" "&amp;C4378&amp;" "&amp;D4378</f>
        <v>US Natural Gas Physical</v>
      </c>
      <c r="B4378" s="191" t="str">
        <f aca="false">IF((LEFT(N4378,2)="US"),"US","")</f>
        <v>US</v>
      </c>
      <c r="C4378" s="191" t="str">
        <f aca="false">M4378</f>
        <v>Natural Gas</v>
      </c>
      <c r="D4378" s="191" t="str">
        <f aca="false">IF(ISNUMBER(FIND("Phy",N4378))=TRUE(),"Physical","Financial")</f>
        <v>Physical</v>
      </c>
      <c r="E4378" s="191" t="n">
        <f aca="false">IF(VLOOKUP(S4378,'DD-Lookup'!$J$6:$L$50,3,FALSE())="Monthly",(YEAR(AC4378)-YEAR(AB4378))*12+MONTH(AC4378)-MONTH(AB4378)+1,(AC4378-AB4378+1))</f>
        <v>1</v>
      </c>
      <c r="F4378" s="220" t="n">
        <f aca="false">E4378*SUM(P4378:Q4378)</f>
        <v>5000</v>
      </c>
      <c r="G4378" s="196" t="n">
        <v>1249679</v>
      </c>
      <c r="H4378" s="197" t="n">
        <v>37026.5338310185</v>
      </c>
      <c r="I4378" s="0" t="s">
        <v>1569</v>
      </c>
      <c r="M4378" s="0" t="s">
        <v>927</v>
      </c>
      <c r="N4378" s="0" t="s">
        <v>1371</v>
      </c>
      <c r="O4378" s="0" t="s">
        <v>3710</v>
      </c>
      <c r="Q4378" s="198" t="n">
        <v>5000</v>
      </c>
      <c r="S4378" s="0" t="s">
        <v>1343</v>
      </c>
      <c r="T4378" s="0" t="s">
        <v>772</v>
      </c>
      <c r="U4378" s="200" t="n">
        <v>4.8</v>
      </c>
      <c r="V4378" s="0" t="s">
        <v>1570</v>
      </c>
      <c r="W4378" s="0" t="s">
        <v>1614</v>
      </c>
      <c r="X4378" s="0" t="s">
        <v>1615</v>
      </c>
      <c r="Y4378" s="0" t="s">
        <v>1376</v>
      </c>
      <c r="Z4378" s="0" t="s">
        <v>573</v>
      </c>
      <c r="AA4378" s="0" t="n">
        <v>790925</v>
      </c>
      <c r="AB4378" s="197" t="n">
        <v>37028.875</v>
      </c>
      <c r="AC4378" s="197" t="n">
        <v>37028.875</v>
      </c>
    </row>
    <row r="4379" customFormat="false" ht="12.75" hidden="false" customHeight="false" outlineLevel="0" collapsed="false">
      <c r="A4379" s="191" t="str">
        <f aca="false">B4379&amp;" "&amp;C4379&amp;" "&amp;D4379</f>
        <v>US Natural Gas Physical</v>
      </c>
      <c r="B4379" s="191" t="str">
        <f aca="false">IF((LEFT(N4379,2)="US"),"US","")</f>
        <v>US</v>
      </c>
      <c r="C4379" s="191" t="str">
        <f aca="false">M4379</f>
        <v>Natural Gas</v>
      </c>
      <c r="D4379" s="191" t="str">
        <f aca="false">IF(ISNUMBER(FIND("Phy",N4379))=TRUE(),"Physical","Financial")</f>
        <v>Physical</v>
      </c>
      <c r="E4379" s="191" t="n">
        <f aca="false">IF(VLOOKUP(S4379,'DD-Lookup'!$J$6:$L$50,3,FALSE())="Monthly",(YEAR(AC4379)-YEAR(AB4379))*12+MONTH(AC4379)-MONTH(AB4379)+1,(AC4379-AB4379+1))</f>
        <v>1</v>
      </c>
      <c r="F4379" s="220" t="n">
        <f aca="false">E4379*SUM(P4379:Q4379)</f>
        <v>5000</v>
      </c>
      <c r="G4379" s="196" t="n">
        <v>1249680</v>
      </c>
      <c r="H4379" s="197" t="n">
        <v>37026.5338773148</v>
      </c>
      <c r="I4379" s="0" t="s">
        <v>1569</v>
      </c>
      <c r="M4379" s="0" t="s">
        <v>927</v>
      </c>
      <c r="N4379" s="0" t="s">
        <v>1371</v>
      </c>
      <c r="O4379" s="0" t="s">
        <v>3833</v>
      </c>
      <c r="P4379" s="198" t="n">
        <v>5000</v>
      </c>
      <c r="S4379" s="0" t="s">
        <v>1343</v>
      </c>
      <c r="T4379" s="0" t="s">
        <v>772</v>
      </c>
      <c r="U4379" s="200" t="n">
        <v>4.565</v>
      </c>
      <c r="V4379" s="0" t="s">
        <v>1570</v>
      </c>
      <c r="W4379" s="0" t="s">
        <v>1555</v>
      </c>
      <c r="X4379" s="0" t="s">
        <v>1556</v>
      </c>
      <c r="Y4379" s="0" t="s">
        <v>1376</v>
      </c>
      <c r="Z4379" s="0" t="s">
        <v>573</v>
      </c>
      <c r="AA4379" s="0" t="n">
        <v>790926</v>
      </c>
      <c r="AB4379" s="197" t="n">
        <v>37028.875</v>
      </c>
      <c r="AC4379" s="197" t="n">
        <v>37028.875</v>
      </c>
    </row>
    <row r="4380" customFormat="false" ht="12.75" hidden="false" customHeight="false" outlineLevel="0" collapsed="false">
      <c r="A4380" s="191" t="str">
        <f aca="false">B4380&amp;" "&amp;C4380&amp;" "&amp;D4380</f>
        <v>US Natural Gas Financial</v>
      </c>
      <c r="B4380" s="191" t="str">
        <f aca="false">IF((LEFT(N4380,2)="US"),"US","")</f>
        <v>US</v>
      </c>
      <c r="C4380" s="191" t="str">
        <f aca="false">M4380</f>
        <v>Natural Gas</v>
      </c>
      <c r="D4380" s="191" t="str">
        <f aca="false">IF(ISNUMBER(FIND("Phy",N4380))=TRUE(),"Physical","Financial")</f>
        <v>Financial</v>
      </c>
      <c r="E4380" s="191" t="n">
        <f aca="false">IF(VLOOKUP(S4380,'DD-Lookup'!$J$6:$L$50,3,FALSE())="Monthly",(YEAR(AC4380)-YEAR(AB4380))*12+MONTH(AC4380)-MONTH(AB4380)+1,(AC4380-AB4380+1))</f>
        <v>15</v>
      </c>
      <c r="F4380" s="220" t="n">
        <f aca="false">E4380*SUM(P4380:Q4380)</f>
        <v>225000</v>
      </c>
      <c r="G4380" s="196" t="n">
        <v>1249681</v>
      </c>
      <c r="H4380" s="197" t="n">
        <v>37026.533900463</v>
      </c>
      <c r="I4380" s="0" t="s">
        <v>2040</v>
      </c>
      <c r="M4380" s="0" t="s">
        <v>927</v>
      </c>
      <c r="N4380" s="0" t="s">
        <v>1341</v>
      </c>
      <c r="O4380" s="0" t="s">
        <v>3569</v>
      </c>
      <c r="Q4380" s="198" t="n">
        <v>15000</v>
      </c>
      <c r="S4380" s="0" t="s">
        <v>1343</v>
      </c>
      <c r="T4380" s="0" t="s">
        <v>772</v>
      </c>
      <c r="U4380" s="200" t="n">
        <v>4.54</v>
      </c>
      <c r="V4380" s="0" t="s">
        <v>2704</v>
      </c>
      <c r="W4380" s="0" t="s">
        <v>1520</v>
      </c>
      <c r="X4380" s="0" t="s">
        <v>1521</v>
      </c>
      <c r="Y4380" s="0" t="s">
        <v>893</v>
      </c>
      <c r="Z4380" s="0" t="s">
        <v>573</v>
      </c>
      <c r="AA4380" s="0" t="s">
        <v>3941</v>
      </c>
      <c r="AB4380" s="197" t="n">
        <v>37028.875</v>
      </c>
      <c r="AC4380" s="197" t="n">
        <v>37042.875</v>
      </c>
      <c r="AD4380" s="0" t="n">
        <f aca="false">(AC4380-AB4380+1)*SUM(P4380:Q4380)</f>
        <v>225000</v>
      </c>
    </row>
    <row r="4381" customFormat="false" ht="12.75" hidden="false" customHeight="false" outlineLevel="0" collapsed="false">
      <c r="A4381" s="191" t="str">
        <f aca="false">B4381&amp;" "&amp;C4381&amp;" "&amp;D4381</f>
        <v>US Natural Gas Financial</v>
      </c>
      <c r="B4381" s="191" t="str">
        <f aca="false">IF((LEFT(N4381,2)="US"),"US","")</f>
        <v>US</v>
      </c>
      <c r="C4381" s="191" t="str">
        <f aca="false">M4381</f>
        <v>Natural Gas</v>
      </c>
      <c r="D4381" s="191" t="str">
        <f aca="false">IF(ISNUMBER(FIND("Phy",N4381))=TRUE(),"Physical","Financial")</f>
        <v>Financial</v>
      </c>
      <c r="E4381" s="191" t="n">
        <f aca="false">IF(VLOOKUP(S4381,'DD-Lookup'!$J$6:$L$50,3,FALSE())="Monthly",(YEAR(AC4381)-YEAR(AB4381))*12+MONTH(AC4381)-MONTH(AB4381)+1,(AC4381-AB4381+1))</f>
        <v>151</v>
      </c>
      <c r="F4381" s="220" t="n">
        <f aca="false">E4381*SUM(P4381:Q4381)</f>
        <v>377500</v>
      </c>
      <c r="G4381" s="196" t="n">
        <v>1249683</v>
      </c>
      <c r="H4381" s="197" t="n">
        <v>37026.5344444444</v>
      </c>
      <c r="I4381" s="0" t="s">
        <v>633</v>
      </c>
      <c r="M4381" s="0" t="s">
        <v>927</v>
      </c>
      <c r="N4381" s="0" t="s">
        <v>1341</v>
      </c>
      <c r="O4381" s="0" t="s">
        <v>1442</v>
      </c>
      <c r="P4381" s="198" t="n">
        <v>2500</v>
      </c>
      <c r="S4381" s="0" t="s">
        <v>1343</v>
      </c>
      <c r="T4381" s="0" t="s">
        <v>772</v>
      </c>
      <c r="U4381" s="200" t="n">
        <v>4.995</v>
      </c>
      <c r="V4381" s="0" t="s">
        <v>2796</v>
      </c>
      <c r="W4381" s="0" t="s">
        <v>1345</v>
      </c>
      <c r="X4381" s="0" t="s">
        <v>1346</v>
      </c>
      <c r="Y4381" s="0" t="s">
        <v>893</v>
      </c>
      <c r="Z4381" s="0" t="s">
        <v>573</v>
      </c>
      <c r="AA4381" s="0" t="s">
        <v>3942</v>
      </c>
      <c r="AB4381" s="197" t="n">
        <v>37196</v>
      </c>
      <c r="AC4381" s="197" t="n">
        <v>37346</v>
      </c>
      <c r="AD4381" s="0" t="n">
        <f aca="false">(AC4381-AB4381+1)*SUM(P4381:Q4381)</f>
        <v>377500</v>
      </c>
    </row>
    <row r="4382" customFormat="false" ht="12.75" hidden="false" customHeight="false" outlineLevel="0" collapsed="false">
      <c r="A4382" s="191" t="str">
        <f aca="false">B4382&amp;" "&amp;C4382&amp;" "&amp;D4382</f>
        <v>US Natural Gas Financial</v>
      </c>
      <c r="B4382" s="191" t="str">
        <f aca="false">IF((LEFT(N4382,2)="US"),"US","")</f>
        <v>US</v>
      </c>
      <c r="C4382" s="191" t="str">
        <f aca="false">M4382</f>
        <v>Natural Gas</v>
      </c>
      <c r="D4382" s="191" t="str">
        <f aca="false">IF(ISNUMBER(FIND("Phy",N4382))=TRUE(),"Physical","Financial")</f>
        <v>Financial</v>
      </c>
      <c r="E4382" s="191" t="n">
        <f aca="false">IF(VLOOKUP(S4382,'DD-Lookup'!$J$6:$L$50,3,FALSE())="Monthly",(YEAR(AC4382)-YEAR(AB4382))*12+MONTH(AC4382)-MONTH(AB4382)+1,(AC4382-AB4382+1))</f>
        <v>153</v>
      </c>
      <c r="F4382" s="220" t="n">
        <f aca="false">E4382*SUM(P4382:Q4382)</f>
        <v>382500</v>
      </c>
      <c r="G4382" s="196" t="n">
        <v>1249684</v>
      </c>
      <c r="H4382" s="197" t="n">
        <v>37026.5345023148</v>
      </c>
      <c r="I4382" s="0" t="s">
        <v>1046</v>
      </c>
      <c r="M4382" s="0" t="s">
        <v>927</v>
      </c>
      <c r="N4382" s="0" t="s">
        <v>1341</v>
      </c>
      <c r="O4382" s="0" t="s">
        <v>1526</v>
      </c>
      <c r="P4382" s="198" t="n">
        <v>2500</v>
      </c>
      <c r="S4382" s="0" t="s">
        <v>1343</v>
      </c>
      <c r="T4382" s="0" t="s">
        <v>772</v>
      </c>
      <c r="U4382" s="200" t="n">
        <v>4.7</v>
      </c>
      <c r="V4382" s="0" t="s">
        <v>2586</v>
      </c>
      <c r="W4382" s="0" t="s">
        <v>1345</v>
      </c>
      <c r="X4382" s="0" t="s">
        <v>1346</v>
      </c>
      <c r="Y4382" s="0" t="s">
        <v>893</v>
      </c>
      <c r="Z4382" s="0" t="s">
        <v>573</v>
      </c>
      <c r="AA4382" s="0" t="s">
        <v>3943</v>
      </c>
      <c r="AB4382" s="197" t="n">
        <v>37043</v>
      </c>
      <c r="AC4382" s="197" t="n">
        <v>37195</v>
      </c>
      <c r="AD4382" s="0" t="n">
        <f aca="false">(AC4382-AB4382+1)*SUM(P4382:Q4382)</f>
        <v>382500</v>
      </c>
    </row>
    <row r="4383" customFormat="false" ht="12.75" hidden="false" customHeight="false" outlineLevel="0" collapsed="false">
      <c r="A4383" s="191" t="str">
        <f aca="false">B4383&amp;" "&amp;C4383&amp;" "&amp;D4383</f>
        <v>US Natural Gas Financial</v>
      </c>
      <c r="B4383" s="191" t="str">
        <f aca="false">IF((LEFT(N4383,2)="US"),"US","")</f>
        <v>US</v>
      </c>
      <c r="C4383" s="191" t="str">
        <f aca="false">M4383</f>
        <v>Natural Gas</v>
      </c>
      <c r="D4383" s="191" t="str">
        <f aca="false">IF(ISNUMBER(FIND("Phy",N4383))=TRUE(),"Physical","Financial")</f>
        <v>Financial</v>
      </c>
      <c r="E4383" s="191" t="n">
        <f aca="false">IF(VLOOKUP(S4383,'DD-Lookup'!$J$6:$L$50,3,FALSE())="Monthly",(YEAR(AC4383)-YEAR(AB4383))*12+MONTH(AC4383)-MONTH(AB4383)+1,(AC4383-AB4383+1))</f>
        <v>30</v>
      </c>
      <c r="F4383" s="220" t="n">
        <f aca="false">E4383*SUM(P4383:Q4383)</f>
        <v>300000</v>
      </c>
      <c r="G4383" s="196" t="n">
        <v>1249685</v>
      </c>
      <c r="H4383" s="197" t="n">
        <v>37026.5345486111</v>
      </c>
      <c r="I4383" s="0" t="s">
        <v>1647</v>
      </c>
      <c r="M4383" s="0" t="s">
        <v>927</v>
      </c>
      <c r="N4383" s="0" t="s">
        <v>1341</v>
      </c>
      <c r="O4383" s="0" t="s">
        <v>1342</v>
      </c>
      <c r="Q4383" s="198" t="n">
        <v>10000</v>
      </c>
      <c r="S4383" s="0" t="s">
        <v>1343</v>
      </c>
      <c r="T4383" s="0" t="s">
        <v>772</v>
      </c>
      <c r="U4383" s="200" t="n">
        <v>4.61</v>
      </c>
      <c r="V4383" s="0" t="s">
        <v>1648</v>
      </c>
      <c r="W4383" s="0" t="s">
        <v>1345</v>
      </c>
      <c r="X4383" s="0" t="s">
        <v>1346</v>
      </c>
      <c r="Y4383" s="0" t="s">
        <v>893</v>
      </c>
      <c r="Z4383" s="0" t="s">
        <v>573</v>
      </c>
      <c r="AA4383" s="0" t="s">
        <v>3944</v>
      </c>
      <c r="AB4383" s="197" t="n">
        <v>37043.875</v>
      </c>
      <c r="AC4383" s="197" t="n">
        <v>37072.875</v>
      </c>
      <c r="AD4383" s="0" t="n">
        <f aca="false">(AC4383-AB4383+1)*SUM(P4383:Q4383)</f>
        <v>300000</v>
      </c>
    </row>
    <row r="4384" customFormat="false" ht="12.75" hidden="false" customHeight="false" outlineLevel="0" collapsed="false">
      <c r="A4384" s="191" t="str">
        <f aca="false">B4384&amp;" "&amp;C4384&amp;" "&amp;D4384</f>
        <v> Metals Financial</v>
      </c>
      <c r="B4384" s="191" t="str">
        <f aca="false">IF((LEFT(N4384,2)="US"),"US","")</f>
        <v/>
      </c>
      <c r="C4384" s="191" t="str">
        <f aca="false">M4384</f>
        <v>Metals</v>
      </c>
      <c r="D4384" s="191" t="str">
        <f aca="false">IF(ISNUMBER(FIND("Phy",N4384))=TRUE(),"Physical","Financial")</f>
        <v>Financial</v>
      </c>
      <c r="E4384" s="191" t="n">
        <f aca="false">IF(VLOOKUP(S4384,'DD-Lookup'!$J$6:$L$50,3,FALSE())="Monthly",(YEAR(AC4384)-YEAR(AB4384))*12+MONTH(AC4384)-MONTH(AB4384)+1,(AC4384-AB4384+1))</f>
        <v>1</v>
      </c>
      <c r="F4384" s="220" t="n">
        <f aca="false">E4384*SUM(P4384:Q4384)</f>
        <v>20</v>
      </c>
      <c r="G4384" s="196" t="n">
        <v>1249687</v>
      </c>
      <c r="H4384" s="197" t="n">
        <v>37026.5347800926</v>
      </c>
      <c r="I4384" s="0" t="s">
        <v>961</v>
      </c>
      <c r="M4384" s="0" t="s">
        <v>768</v>
      </c>
      <c r="N4384" s="0" t="s">
        <v>769</v>
      </c>
      <c r="O4384" s="0" t="s">
        <v>770</v>
      </c>
      <c r="P4384" s="198" t="n">
        <v>20</v>
      </c>
      <c r="S4384" s="0" t="s">
        <v>771</v>
      </c>
      <c r="T4384" s="0" t="s">
        <v>772</v>
      </c>
      <c r="U4384" s="200" t="n">
        <v>1665</v>
      </c>
      <c r="V4384" s="0" t="s">
        <v>962</v>
      </c>
      <c r="W4384" s="0" t="s">
        <v>820</v>
      </c>
      <c r="X4384" s="0" t="s">
        <v>775</v>
      </c>
      <c r="Y4384" s="0" t="s">
        <v>776</v>
      </c>
      <c r="Z4384" s="0" t="s">
        <v>777</v>
      </c>
      <c r="AA4384" s="0" t="n">
        <v>2130873</v>
      </c>
    </row>
    <row r="4385" customFormat="false" ht="12.75" hidden="false" customHeight="false" outlineLevel="0" collapsed="false">
      <c r="A4385" s="191" t="str">
        <f aca="false">B4385&amp;" "&amp;C4385&amp;" "&amp;D4385</f>
        <v>US Power Financial</v>
      </c>
      <c r="B4385" s="191" t="str">
        <f aca="false">IF((LEFT(N4385,2)="US"),"US","")</f>
        <v>US</v>
      </c>
      <c r="C4385" s="191" t="str">
        <f aca="false">M4385</f>
        <v>Power</v>
      </c>
      <c r="D4385" s="191" t="str">
        <f aca="false">IF(ISNUMBER(FIND("Phy",N4385))=TRUE(),"Physical","Financial")</f>
        <v>Financial</v>
      </c>
      <c r="E4385" s="191" t="n">
        <f aca="false">IF(VLOOKUP(S4385,'DD-Lookup'!$J$6:$L$50,3,FALSE())="Monthly",(YEAR(AC4385)-YEAR(AB4385))*12+MONTH(AC4385)-MONTH(AB4385)+1,(AC4385-AB4385+1))</f>
        <v>2</v>
      </c>
      <c r="F4385" s="220" t="n">
        <f aca="false">E4385*SUM(P4385:Q4385)</f>
        <v>100</v>
      </c>
      <c r="G4385" s="196" t="n">
        <v>1249690</v>
      </c>
      <c r="H4385" s="197" t="n">
        <v>37026.5352314815</v>
      </c>
      <c r="I4385" s="0" t="s">
        <v>1239</v>
      </c>
      <c r="M4385" s="0" t="s">
        <v>72</v>
      </c>
      <c r="N4385" s="0" t="s">
        <v>1162</v>
      </c>
      <c r="O4385" s="0" t="s">
        <v>3022</v>
      </c>
      <c r="Q4385" s="198" t="n">
        <v>50</v>
      </c>
      <c r="S4385" s="0" t="s">
        <v>781</v>
      </c>
      <c r="T4385" s="0" t="s">
        <v>772</v>
      </c>
      <c r="U4385" s="200" t="n">
        <v>51.5</v>
      </c>
      <c r="V4385" s="0" t="s">
        <v>1241</v>
      </c>
      <c r="W4385" s="0" t="s">
        <v>1260</v>
      </c>
      <c r="X4385" s="0" t="s">
        <v>1208</v>
      </c>
      <c r="Y4385" s="0" t="s">
        <v>1167</v>
      </c>
      <c r="Z4385" s="0" t="s">
        <v>573</v>
      </c>
      <c r="AA4385" s="0" t="n">
        <v>611702.1</v>
      </c>
      <c r="AB4385" s="197" t="n">
        <v>37028.875</v>
      </c>
      <c r="AC4385" s="197" t="n">
        <v>37029.875</v>
      </c>
    </row>
    <row r="4386" customFormat="false" ht="12.75" hidden="false" customHeight="false" outlineLevel="0" collapsed="false">
      <c r="A4386" s="191" t="str">
        <f aca="false">B4386&amp;" "&amp;C4386&amp;" "&amp;D4386</f>
        <v> Metals Financial</v>
      </c>
      <c r="B4386" s="191" t="str">
        <f aca="false">IF((LEFT(N4386,2)="US"),"US","")</f>
        <v/>
      </c>
      <c r="C4386" s="191" t="str">
        <f aca="false">M4386</f>
        <v>Metals</v>
      </c>
      <c r="D4386" s="191" t="str">
        <f aca="false">IF(ISNUMBER(FIND("Phy",N4386))=TRUE(),"Physical","Financial")</f>
        <v>Financial</v>
      </c>
      <c r="E4386" s="191" t="n">
        <f aca="false">IF(VLOOKUP(S4386,'DD-Lookup'!$J$6:$L$50,3,FALSE())="Monthly",(YEAR(AC4386)-YEAR(AB4386))*12+MONTH(AC4386)-MONTH(AB4386)+1,(AC4386-AB4386+1))</f>
        <v>1</v>
      </c>
      <c r="F4386" s="220" t="n">
        <f aca="false">E4386*SUM(P4386:Q4386)</f>
        <v>20</v>
      </c>
      <c r="G4386" s="196" t="n">
        <v>1249691</v>
      </c>
      <c r="H4386" s="197" t="n">
        <v>37026.5352430556</v>
      </c>
      <c r="I4386" s="0" t="s">
        <v>3058</v>
      </c>
      <c r="M4386" s="0" t="s">
        <v>768</v>
      </c>
      <c r="N4386" s="0" t="s">
        <v>769</v>
      </c>
      <c r="O4386" s="0" t="s">
        <v>770</v>
      </c>
      <c r="Q4386" s="198" t="n">
        <v>20</v>
      </c>
      <c r="S4386" s="0" t="s">
        <v>771</v>
      </c>
      <c r="T4386" s="0" t="s">
        <v>772</v>
      </c>
      <c r="U4386" s="200" t="n">
        <v>1666</v>
      </c>
      <c r="V4386" s="0" t="s">
        <v>3059</v>
      </c>
      <c r="W4386" s="0" t="s">
        <v>820</v>
      </c>
      <c r="X4386" s="0" t="s">
        <v>775</v>
      </c>
      <c r="Y4386" s="0" t="s">
        <v>776</v>
      </c>
      <c r="Z4386" s="0" t="s">
        <v>777</v>
      </c>
      <c r="AA4386" s="0" t="n">
        <v>2130869</v>
      </c>
    </row>
    <row r="4387" customFormat="false" ht="12.75" hidden="false" customHeight="false" outlineLevel="0" collapsed="false">
      <c r="A4387" s="191" t="str">
        <f aca="false">B4387&amp;" "&amp;C4387&amp;" "&amp;D4387</f>
        <v>US Power Physical</v>
      </c>
      <c r="B4387" s="191" t="str">
        <f aca="false">IF((LEFT(N4387,2)="US"),"US","")</f>
        <v>US</v>
      </c>
      <c r="C4387" s="191" t="str">
        <f aca="false">M4387</f>
        <v>Power</v>
      </c>
      <c r="D4387" s="191" t="str">
        <f aca="false">IF(ISNUMBER(FIND("Phy",N4387))=TRUE(),"Physical","Financial")</f>
        <v>Physical</v>
      </c>
      <c r="E4387" s="191" t="n">
        <f aca="false">IF(VLOOKUP(S4387,'DD-Lookup'!$J$6:$L$50,3,FALSE())="Monthly",(YEAR(AC4387)-YEAR(AB4387))*12+MONTH(AC4387)-MONTH(AB4387)+1,(AC4387-AB4387+1))</f>
        <v>30</v>
      </c>
      <c r="F4387" s="220" t="n">
        <f aca="false">E4387*SUM(P4387:Q4387)</f>
        <v>750</v>
      </c>
      <c r="G4387" s="196" t="n">
        <v>1249692</v>
      </c>
      <c r="H4387" s="197" t="n">
        <v>37026.5354513889</v>
      </c>
      <c r="I4387" s="0" t="s">
        <v>643</v>
      </c>
      <c r="M4387" s="0" t="s">
        <v>72</v>
      </c>
      <c r="N4387" s="0" t="s">
        <v>1741</v>
      </c>
      <c r="O4387" s="0" t="s">
        <v>3945</v>
      </c>
      <c r="Q4387" s="198" t="n">
        <v>25</v>
      </c>
      <c r="S4387" s="0" t="s">
        <v>781</v>
      </c>
      <c r="T4387" s="0" t="s">
        <v>772</v>
      </c>
      <c r="U4387" s="200" t="n">
        <v>327</v>
      </c>
      <c r="V4387" s="0" t="s">
        <v>3083</v>
      </c>
      <c r="W4387" s="0" t="s">
        <v>1755</v>
      </c>
      <c r="X4387" s="0" t="s">
        <v>1745</v>
      </c>
      <c r="Y4387" s="0" t="s">
        <v>1167</v>
      </c>
      <c r="Z4387" s="0" t="s">
        <v>628</v>
      </c>
      <c r="AA4387" s="0" t="n">
        <v>611704.1</v>
      </c>
      <c r="AB4387" s="197" t="n">
        <v>37043.875</v>
      </c>
      <c r="AC4387" s="197" t="n">
        <v>37072.875</v>
      </c>
    </row>
    <row r="4388" customFormat="false" ht="12.75" hidden="false" customHeight="false" outlineLevel="0" collapsed="false">
      <c r="A4388" s="191" t="str">
        <f aca="false">B4388&amp;" "&amp;C4388&amp;" "&amp;D4388</f>
        <v>US Natural Gas Financial</v>
      </c>
      <c r="B4388" s="191" t="str">
        <f aca="false">IF((LEFT(N4388,2)="US"),"US","")</f>
        <v>US</v>
      </c>
      <c r="C4388" s="191" t="str">
        <f aca="false">M4388</f>
        <v>Natural Gas</v>
      </c>
      <c r="D4388" s="191" t="str">
        <f aca="false">IF(ISNUMBER(FIND("Phy",N4388))=TRUE(),"Physical","Financial")</f>
        <v>Financial</v>
      </c>
      <c r="E4388" s="191" t="n">
        <f aca="false">IF(VLOOKUP(S4388,'DD-Lookup'!$J$6:$L$50,3,FALSE())="Monthly",(YEAR(AC4388)-YEAR(AB4388))*12+MONTH(AC4388)-MONTH(AB4388)+1,(AC4388-AB4388+1))</f>
        <v>30</v>
      </c>
      <c r="F4388" s="220" t="n">
        <f aca="false">E4388*SUM(P4388:Q4388)</f>
        <v>150000</v>
      </c>
      <c r="G4388" s="196" t="n">
        <v>1249693</v>
      </c>
      <c r="H4388" s="197" t="n">
        <v>37026.5355902778</v>
      </c>
      <c r="I4388" s="0" t="s">
        <v>1257</v>
      </c>
      <c r="M4388" s="0" t="s">
        <v>927</v>
      </c>
      <c r="N4388" s="0" t="s">
        <v>1341</v>
      </c>
      <c r="O4388" s="0" t="s">
        <v>1342</v>
      </c>
      <c r="Q4388" s="198" t="n">
        <v>5000</v>
      </c>
      <c r="S4388" s="0" t="s">
        <v>1343</v>
      </c>
      <c r="T4388" s="0" t="s">
        <v>772</v>
      </c>
      <c r="U4388" s="200" t="n">
        <v>4.61</v>
      </c>
      <c r="V4388" s="0" t="s">
        <v>2419</v>
      </c>
      <c r="W4388" s="0" t="s">
        <v>1345</v>
      </c>
      <c r="X4388" s="0" t="s">
        <v>1346</v>
      </c>
      <c r="Y4388" s="0" t="s">
        <v>893</v>
      </c>
      <c r="Z4388" s="0" t="s">
        <v>573</v>
      </c>
      <c r="AA4388" s="0" t="s">
        <v>3946</v>
      </c>
      <c r="AB4388" s="197" t="n">
        <v>37043.875</v>
      </c>
      <c r="AC4388" s="197" t="n">
        <v>37072.875</v>
      </c>
      <c r="AD4388" s="0" t="n">
        <f aca="false">(AC4388-AB4388+1)*SUM(P4388:Q4388)</f>
        <v>150000</v>
      </c>
    </row>
    <row r="4389" customFormat="false" ht="12.75" hidden="false" customHeight="false" outlineLevel="0" collapsed="false">
      <c r="A4389" s="191" t="str">
        <f aca="false">B4389&amp;" "&amp;C4389&amp;" "&amp;D4389</f>
        <v>US Natural Gas Financial</v>
      </c>
      <c r="B4389" s="191" t="str">
        <f aca="false">IF((LEFT(N4389,2)="US"),"US","")</f>
        <v>US</v>
      </c>
      <c r="C4389" s="191" t="str">
        <f aca="false">M4389</f>
        <v>Natural Gas</v>
      </c>
      <c r="D4389" s="191" t="str">
        <f aca="false">IF(ISNUMBER(FIND("Phy",N4389))=TRUE(),"Physical","Financial")</f>
        <v>Financial</v>
      </c>
      <c r="E4389" s="191" t="n">
        <f aca="false">IF(VLOOKUP(S4389,'DD-Lookup'!$J$6:$L$50,3,FALSE())="Monthly",(YEAR(AC4389)-YEAR(AB4389))*12+MONTH(AC4389)-MONTH(AB4389)+1,(AC4389-AB4389+1))</f>
        <v>153</v>
      </c>
      <c r="F4389" s="220" t="n">
        <f aca="false">E4389*SUM(P4389:Q4389)</f>
        <v>765000</v>
      </c>
      <c r="G4389" s="196" t="n">
        <v>1249694</v>
      </c>
      <c r="H4389" s="197" t="n">
        <v>37026.5358217593</v>
      </c>
      <c r="I4389" s="0" t="s">
        <v>625</v>
      </c>
      <c r="M4389" s="0" t="s">
        <v>927</v>
      </c>
      <c r="N4389" s="0" t="s">
        <v>1341</v>
      </c>
      <c r="O4389" s="0" t="s">
        <v>1526</v>
      </c>
      <c r="Q4389" s="198" t="n">
        <v>5000</v>
      </c>
      <c r="S4389" s="0" t="s">
        <v>1343</v>
      </c>
      <c r="T4389" s="0" t="s">
        <v>772</v>
      </c>
      <c r="U4389" s="200" t="n">
        <v>4.705</v>
      </c>
      <c r="V4389" s="0" t="s">
        <v>2333</v>
      </c>
      <c r="W4389" s="0" t="s">
        <v>1345</v>
      </c>
      <c r="X4389" s="0" t="s">
        <v>1346</v>
      </c>
      <c r="Y4389" s="0" t="s">
        <v>893</v>
      </c>
      <c r="Z4389" s="0" t="s">
        <v>573</v>
      </c>
      <c r="AA4389" s="0" t="s">
        <v>3947</v>
      </c>
      <c r="AB4389" s="197" t="n">
        <v>37043</v>
      </c>
      <c r="AC4389" s="197" t="n">
        <v>37195</v>
      </c>
      <c r="AD4389" s="0" t="n">
        <f aca="false">(AC4389-AB4389+1)*SUM(P4389:Q4389)</f>
        <v>765000</v>
      </c>
    </row>
    <row r="4390" customFormat="false" ht="12.75" hidden="false" customHeight="false" outlineLevel="0" collapsed="false">
      <c r="A4390" s="191" t="str">
        <f aca="false">B4390&amp;" "&amp;C4390&amp;" "&amp;D4390</f>
        <v>US Natural Gas Financial</v>
      </c>
      <c r="B4390" s="191" t="str">
        <f aca="false">IF((LEFT(N4390,2)="US"),"US","")</f>
        <v>US</v>
      </c>
      <c r="C4390" s="191" t="str">
        <f aca="false">M4390</f>
        <v>Natural Gas</v>
      </c>
      <c r="D4390" s="191" t="str">
        <f aca="false">IF(ISNUMBER(FIND("Phy",N4390))=TRUE(),"Physical","Financial")</f>
        <v>Financial</v>
      </c>
      <c r="E4390" s="191" t="n">
        <f aca="false">IF(VLOOKUP(S4390,'DD-Lookup'!$J$6:$L$50,3,FALSE())="Monthly",(YEAR(AC4390)-YEAR(AB4390))*12+MONTH(AC4390)-MONTH(AB4390)+1,(AC4390-AB4390+1))</f>
        <v>15</v>
      </c>
      <c r="F4390" s="220" t="n">
        <f aca="false">E4390*SUM(P4390:Q4390)</f>
        <v>225000</v>
      </c>
      <c r="G4390" s="196" t="n">
        <v>1249695</v>
      </c>
      <c r="H4390" s="197" t="n">
        <v>37026.5362731482</v>
      </c>
      <c r="I4390" s="0" t="s">
        <v>2040</v>
      </c>
      <c r="M4390" s="0" t="s">
        <v>927</v>
      </c>
      <c r="N4390" s="0" t="s">
        <v>1341</v>
      </c>
      <c r="O4390" s="0" t="s">
        <v>3569</v>
      </c>
      <c r="Q4390" s="198" t="n">
        <v>15000</v>
      </c>
      <c r="S4390" s="0" t="s">
        <v>1343</v>
      </c>
      <c r="T4390" s="0" t="s">
        <v>772</v>
      </c>
      <c r="U4390" s="200" t="n">
        <v>4.54</v>
      </c>
      <c r="V4390" s="0" t="s">
        <v>2704</v>
      </c>
      <c r="W4390" s="0" t="s">
        <v>1520</v>
      </c>
      <c r="X4390" s="0" t="s">
        <v>1521</v>
      </c>
      <c r="Y4390" s="0" t="s">
        <v>893</v>
      </c>
      <c r="Z4390" s="0" t="s">
        <v>573</v>
      </c>
      <c r="AA4390" s="0" t="s">
        <v>3948</v>
      </c>
      <c r="AB4390" s="197" t="n">
        <v>37028.875</v>
      </c>
      <c r="AC4390" s="197" t="n">
        <v>37042.875</v>
      </c>
      <c r="AD4390" s="0" t="n">
        <f aca="false">(AC4390-AB4390+1)*SUM(P4390:Q4390)</f>
        <v>225000</v>
      </c>
    </row>
    <row r="4391" customFormat="false" ht="12.75" hidden="false" customHeight="false" outlineLevel="0" collapsed="false">
      <c r="A4391" s="191" t="str">
        <f aca="false">B4391&amp;" "&amp;C4391&amp;" "&amp;D4391</f>
        <v>US Crude Financial</v>
      </c>
      <c r="B4391" s="191" t="str">
        <f aca="false">IF((LEFT(N4391,2)="US"),"US","")</f>
        <v>US</v>
      </c>
      <c r="C4391" s="191" t="str">
        <f aca="false">M4391</f>
        <v>Crude</v>
      </c>
      <c r="D4391" s="191" t="str">
        <f aca="false">IF(ISNUMBER(FIND("Phy",N4391))=TRUE(),"Physical","Financial")</f>
        <v>Financial</v>
      </c>
      <c r="E4391" s="191" t="n">
        <f aca="false">IF(VLOOKUP(S4391,'DD-Lookup'!$J$6:$L$50,3,FALSE())="Monthly",(YEAR(AC4391)-YEAR(AB4391))*12+MONTH(AC4391)-MONTH(AB4391)+1,(AC4391-AB4391+1))</f>
        <v>1</v>
      </c>
      <c r="F4391" s="220" t="n">
        <f aca="false">E4391*SUM(P4391:Q4391)</f>
        <v>50000</v>
      </c>
      <c r="G4391" s="196" t="n">
        <v>1249696</v>
      </c>
      <c r="H4391" s="197" t="n">
        <v>37026.5373842593</v>
      </c>
      <c r="I4391" s="0" t="s">
        <v>1340</v>
      </c>
      <c r="M4391" s="0" t="s">
        <v>60</v>
      </c>
      <c r="N4391" s="0" t="s">
        <v>3949</v>
      </c>
      <c r="O4391" s="0" t="s">
        <v>3950</v>
      </c>
      <c r="Q4391" s="198" t="n">
        <v>50000</v>
      </c>
      <c r="S4391" s="0" t="s">
        <v>1140</v>
      </c>
      <c r="T4391" s="0" t="s">
        <v>772</v>
      </c>
      <c r="U4391" s="200" t="n">
        <v>0.32</v>
      </c>
      <c r="V4391" s="0" t="s">
        <v>2504</v>
      </c>
      <c r="W4391" s="0" t="s">
        <v>3951</v>
      </c>
      <c r="X4391" s="0" t="s">
        <v>3952</v>
      </c>
      <c r="Y4391" s="0" t="s">
        <v>893</v>
      </c>
      <c r="Z4391" s="0" t="s">
        <v>573</v>
      </c>
      <c r="AA4391" s="0" t="s">
        <v>3953</v>
      </c>
      <c r="AB4391" s="197" t="n">
        <v>37043</v>
      </c>
      <c r="AC4391" s="197" t="n">
        <v>37072</v>
      </c>
    </row>
    <row r="4392" customFormat="false" ht="12.75" hidden="false" customHeight="false" outlineLevel="0" collapsed="false">
      <c r="A4392" s="191" t="str">
        <f aca="false">B4392&amp;" "&amp;C4392&amp;" "&amp;D4392</f>
        <v>US Crude Financial</v>
      </c>
      <c r="B4392" s="191" t="str">
        <f aca="false">IF((LEFT(N4392,2)="US"),"US","")</f>
        <v>US</v>
      </c>
      <c r="C4392" s="191" t="str">
        <f aca="false">M4392</f>
        <v>Crude</v>
      </c>
      <c r="D4392" s="191" t="str">
        <f aca="false">IF(ISNUMBER(FIND("Phy",N4392))=TRUE(),"Physical","Financial")</f>
        <v>Financial</v>
      </c>
      <c r="E4392" s="191" t="n">
        <f aca="false">IF(VLOOKUP(S4392,'DD-Lookup'!$J$6:$L$50,3,FALSE())="Monthly",(YEAR(AC4392)-YEAR(AB4392))*12+MONTH(AC4392)-MONTH(AB4392)+1,(AC4392-AB4392+1))</f>
        <v>1</v>
      </c>
      <c r="F4392" s="220" t="n">
        <f aca="false">E4392*SUM(P4392:Q4392)</f>
        <v>50000</v>
      </c>
      <c r="G4392" s="196" t="n">
        <v>1249698</v>
      </c>
      <c r="H4392" s="197" t="n">
        <v>37026.5374652778</v>
      </c>
      <c r="I4392" s="0" t="s">
        <v>1340</v>
      </c>
      <c r="M4392" s="0" t="s">
        <v>60</v>
      </c>
      <c r="N4392" s="0" t="s">
        <v>3949</v>
      </c>
      <c r="O4392" s="0" t="s">
        <v>3950</v>
      </c>
      <c r="Q4392" s="198" t="n">
        <v>50000</v>
      </c>
      <c r="S4392" s="0" t="s">
        <v>1140</v>
      </c>
      <c r="T4392" s="0" t="s">
        <v>772</v>
      </c>
      <c r="U4392" s="200" t="n">
        <v>0.32</v>
      </c>
      <c r="V4392" s="0" t="s">
        <v>2504</v>
      </c>
      <c r="W4392" s="0" t="s">
        <v>3951</v>
      </c>
      <c r="X4392" s="0" t="s">
        <v>3952</v>
      </c>
      <c r="Y4392" s="0" t="s">
        <v>893</v>
      </c>
      <c r="Z4392" s="0" t="s">
        <v>573</v>
      </c>
      <c r="AA4392" s="0" t="s">
        <v>3954</v>
      </c>
      <c r="AB4392" s="197" t="n">
        <v>37043</v>
      </c>
      <c r="AC4392" s="197" t="n">
        <v>37072</v>
      </c>
    </row>
    <row r="4393" customFormat="false" ht="12.75" hidden="false" customHeight="false" outlineLevel="0" collapsed="false">
      <c r="A4393" s="191" t="str">
        <f aca="false">B4393&amp;" "&amp;C4393&amp;" "&amp;D4393</f>
        <v>US Crude Financial</v>
      </c>
      <c r="B4393" s="191" t="str">
        <f aca="false">IF((LEFT(N4393,2)="US"),"US","")</f>
        <v>US</v>
      </c>
      <c r="C4393" s="191" t="str">
        <f aca="false">M4393</f>
        <v>Crude</v>
      </c>
      <c r="D4393" s="191" t="str">
        <f aca="false">IF(ISNUMBER(FIND("Phy",N4393))=TRUE(),"Physical","Financial")</f>
        <v>Financial</v>
      </c>
      <c r="E4393" s="191" t="n">
        <f aca="false">IF(VLOOKUP(S4393,'DD-Lookup'!$J$6:$L$50,3,FALSE())="Monthly",(YEAR(AC4393)-YEAR(AB4393))*12+MONTH(AC4393)-MONTH(AB4393)+1,(AC4393-AB4393+1))</f>
        <v>1</v>
      </c>
      <c r="F4393" s="220" t="n">
        <f aca="false">E4393*SUM(P4393:Q4393)</f>
        <v>25000</v>
      </c>
      <c r="G4393" s="196" t="n">
        <v>1249700</v>
      </c>
      <c r="H4393" s="197" t="n">
        <v>37026.5377314815</v>
      </c>
      <c r="I4393" s="0" t="s">
        <v>1340</v>
      </c>
      <c r="M4393" s="0" t="s">
        <v>60</v>
      </c>
      <c r="N4393" s="0" t="s">
        <v>2490</v>
      </c>
      <c r="O4393" s="0" t="s">
        <v>3075</v>
      </c>
      <c r="Q4393" s="198" t="n">
        <v>25000</v>
      </c>
      <c r="S4393" s="0" t="s">
        <v>889</v>
      </c>
      <c r="T4393" s="0" t="s">
        <v>772</v>
      </c>
      <c r="U4393" s="200" t="n">
        <v>-0.37</v>
      </c>
      <c r="V4393" s="0" t="s">
        <v>2666</v>
      </c>
      <c r="W4393" s="0" t="s">
        <v>2492</v>
      </c>
      <c r="X4393" s="0" t="s">
        <v>2493</v>
      </c>
      <c r="Y4393" s="0" t="s">
        <v>893</v>
      </c>
      <c r="Z4393" s="0" t="s">
        <v>573</v>
      </c>
      <c r="AA4393" s="0" t="s">
        <v>3955</v>
      </c>
      <c r="AB4393" s="197" t="n">
        <v>37043</v>
      </c>
      <c r="AC4393" s="197" t="n">
        <v>37072</v>
      </c>
    </row>
    <row r="4394" customFormat="false" ht="12.75" hidden="false" customHeight="false" outlineLevel="0" collapsed="false">
      <c r="A4394" s="191" t="str">
        <f aca="false">B4394&amp;" "&amp;C4394&amp;" "&amp;D4394</f>
        <v> Metals Financial</v>
      </c>
      <c r="B4394" s="191" t="str">
        <f aca="false">IF((LEFT(N4394,2)="US"),"US","")</f>
        <v/>
      </c>
      <c r="C4394" s="191" t="str">
        <f aca="false">M4394</f>
        <v>Metals</v>
      </c>
      <c r="D4394" s="191" t="str">
        <f aca="false">IF(ISNUMBER(FIND("Phy",N4394))=TRUE(),"Physical","Financial")</f>
        <v>Financial</v>
      </c>
      <c r="E4394" s="191" t="n">
        <f aca="false">IF(VLOOKUP(S4394,'DD-Lookup'!$J$6:$L$50,3,FALSE())="Monthly",(YEAR(AC4394)-YEAR(AB4394))*12+MONTH(AC4394)-MONTH(AB4394)+1,(AC4394-AB4394+1))</f>
        <v>1</v>
      </c>
      <c r="F4394" s="220" t="n">
        <f aca="false">E4394*SUM(P4394:Q4394)</f>
        <v>20</v>
      </c>
      <c r="G4394" s="196" t="n">
        <v>1249701</v>
      </c>
      <c r="H4394" s="197" t="n">
        <v>37026.5378240741</v>
      </c>
      <c r="I4394" s="0" t="s">
        <v>1409</v>
      </c>
      <c r="M4394" s="0" t="s">
        <v>768</v>
      </c>
      <c r="N4394" s="0" t="s">
        <v>870</v>
      </c>
      <c r="O4394" s="0" t="s">
        <v>871</v>
      </c>
      <c r="Q4394" s="198" t="n">
        <v>20</v>
      </c>
      <c r="S4394" s="0" t="s">
        <v>771</v>
      </c>
      <c r="T4394" s="0" t="s">
        <v>772</v>
      </c>
      <c r="U4394" s="200" t="n">
        <v>1510</v>
      </c>
      <c r="V4394" s="0" t="s">
        <v>3061</v>
      </c>
      <c r="W4394" s="0" t="s">
        <v>820</v>
      </c>
      <c r="X4394" s="0" t="s">
        <v>775</v>
      </c>
      <c r="Y4394" s="0" t="s">
        <v>776</v>
      </c>
      <c r="Z4394" s="0" t="s">
        <v>777</v>
      </c>
      <c r="AA4394" s="0" t="n">
        <v>2130867</v>
      </c>
    </row>
    <row r="4395" customFormat="false" ht="12.75" hidden="false" customHeight="false" outlineLevel="0" collapsed="false">
      <c r="A4395" s="191" t="str">
        <f aca="false">B4395&amp;" "&amp;C4395&amp;" "&amp;D4395</f>
        <v>US Crude Financial</v>
      </c>
      <c r="B4395" s="191" t="str">
        <f aca="false">IF((LEFT(N4395,2)="US"),"US","")</f>
        <v>US</v>
      </c>
      <c r="C4395" s="191" t="str">
        <f aca="false">M4395</f>
        <v>Crude</v>
      </c>
      <c r="D4395" s="191" t="str">
        <f aca="false">IF(ISNUMBER(FIND("Phy",N4395))=TRUE(),"Physical","Financial")</f>
        <v>Financial</v>
      </c>
      <c r="E4395" s="191" t="n">
        <f aca="false">IF(VLOOKUP(S4395,'DD-Lookup'!$J$6:$L$50,3,FALSE())="Monthly",(YEAR(AC4395)-YEAR(AB4395))*12+MONTH(AC4395)-MONTH(AB4395)+1,(AC4395-AB4395+1))</f>
        <v>1</v>
      </c>
      <c r="F4395" s="220" t="n">
        <f aca="false">E4395*SUM(P4395:Q4395)</f>
        <v>50000</v>
      </c>
      <c r="G4395" s="196" t="n">
        <v>1249702</v>
      </c>
      <c r="H4395" s="197" t="n">
        <v>37026.5379861111</v>
      </c>
      <c r="I4395" s="0" t="s">
        <v>1340</v>
      </c>
      <c r="M4395" s="0" t="s">
        <v>60</v>
      </c>
      <c r="N4395" s="0" t="s">
        <v>1138</v>
      </c>
      <c r="O4395" s="0" t="s">
        <v>1139</v>
      </c>
      <c r="Q4395" s="198" t="n">
        <v>50000</v>
      </c>
      <c r="S4395" s="0" t="s">
        <v>1140</v>
      </c>
      <c r="T4395" s="0" t="s">
        <v>772</v>
      </c>
      <c r="U4395" s="200" t="n">
        <v>29</v>
      </c>
      <c r="V4395" s="0" t="s">
        <v>2361</v>
      </c>
      <c r="W4395" s="0" t="s">
        <v>1142</v>
      </c>
      <c r="X4395" s="0" t="s">
        <v>1143</v>
      </c>
      <c r="Y4395" s="0" t="s">
        <v>893</v>
      </c>
      <c r="Z4395" s="0" t="s">
        <v>573</v>
      </c>
      <c r="AA4395" s="0" t="s">
        <v>3956</v>
      </c>
      <c r="AB4395" s="197" t="n">
        <v>37043</v>
      </c>
      <c r="AC4395" s="197" t="n">
        <v>37072</v>
      </c>
    </row>
    <row r="4396" customFormat="false" ht="12.75" hidden="false" customHeight="false" outlineLevel="0" collapsed="false">
      <c r="A4396" s="191" t="str">
        <f aca="false">B4396&amp;" "&amp;C4396&amp;" "&amp;D4396</f>
        <v>US Power Physical</v>
      </c>
      <c r="B4396" s="191" t="str">
        <f aca="false">IF((LEFT(N4396,2)="US"),"US","")</f>
        <v>US</v>
      </c>
      <c r="C4396" s="191" t="str">
        <f aca="false">M4396</f>
        <v>Power</v>
      </c>
      <c r="D4396" s="191" t="str">
        <f aca="false">IF(ISNUMBER(FIND("Phy",N4396))=TRUE(),"Physical","Financial")</f>
        <v>Physical</v>
      </c>
      <c r="E4396" s="191" t="n">
        <f aca="false">IF(VLOOKUP(S4396,'DD-Lookup'!$J$6:$L$50,3,FALSE())="Monthly",(YEAR(AC4396)-YEAR(AB4396))*12+MONTH(AC4396)-MONTH(AB4396)+1,(AC4396-AB4396+1))</f>
        <v>30</v>
      </c>
      <c r="F4396" s="220" t="n">
        <f aca="false">E4396*SUM(P4396:Q4396)</f>
        <v>1500</v>
      </c>
      <c r="G4396" s="196" t="n">
        <v>1249703</v>
      </c>
      <c r="H4396" s="197" t="n">
        <v>37026.5381365741</v>
      </c>
      <c r="I4396" s="0" t="s">
        <v>1228</v>
      </c>
      <c r="M4396" s="0" t="s">
        <v>72</v>
      </c>
      <c r="N4396" s="0" t="s">
        <v>1190</v>
      </c>
      <c r="O4396" s="0" t="s">
        <v>1335</v>
      </c>
      <c r="P4396" s="198" t="n">
        <v>50</v>
      </c>
      <c r="S4396" s="0" t="s">
        <v>781</v>
      </c>
      <c r="T4396" s="0" t="s">
        <v>772</v>
      </c>
      <c r="U4396" s="200" t="n">
        <v>46.7</v>
      </c>
      <c r="V4396" s="0" t="s">
        <v>1236</v>
      </c>
      <c r="W4396" s="0" t="s">
        <v>1337</v>
      </c>
      <c r="X4396" s="0" t="s">
        <v>1338</v>
      </c>
      <c r="Y4396" s="0" t="s">
        <v>1167</v>
      </c>
      <c r="Z4396" s="0" t="s">
        <v>628</v>
      </c>
      <c r="AA4396" s="0" t="n">
        <v>611706.1</v>
      </c>
      <c r="AB4396" s="197" t="n">
        <v>37135.5944444445</v>
      </c>
      <c r="AC4396" s="197" t="n">
        <v>37164.5944444445</v>
      </c>
    </row>
    <row r="4397" customFormat="false" ht="12.75" hidden="false" customHeight="false" outlineLevel="0" collapsed="false">
      <c r="A4397" s="191" t="str">
        <f aca="false">B4397&amp;" "&amp;C4397&amp;" "&amp;D4397</f>
        <v>US Power Physical</v>
      </c>
      <c r="B4397" s="191" t="str">
        <f aca="false">IF((LEFT(N4397,2)="US"),"US","")</f>
        <v>US</v>
      </c>
      <c r="C4397" s="191" t="str">
        <f aca="false">M4397</f>
        <v>Power</v>
      </c>
      <c r="D4397" s="191" t="str">
        <f aca="false">IF(ISNUMBER(FIND("Phy",N4397))=TRUE(),"Physical","Financial")</f>
        <v>Physical</v>
      </c>
      <c r="E4397" s="191" t="n">
        <f aca="false">IF(VLOOKUP(S4397,'DD-Lookup'!$J$6:$L$50,3,FALSE())="Monthly",(YEAR(AC4397)-YEAR(AB4397))*12+MONTH(AC4397)-MONTH(AB4397)+1,(AC4397-AB4397+1))</f>
        <v>31</v>
      </c>
      <c r="F4397" s="220" t="n">
        <f aca="false">E4397*SUM(P4397:Q4397)</f>
        <v>775</v>
      </c>
      <c r="G4397" s="196" t="n">
        <v>1249704</v>
      </c>
      <c r="H4397" s="197" t="n">
        <v>37026.5382060185</v>
      </c>
      <c r="I4397" s="0" t="s">
        <v>1251</v>
      </c>
      <c r="M4397" s="0" t="s">
        <v>72</v>
      </c>
      <c r="N4397" s="0" t="s">
        <v>1746</v>
      </c>
      <c r="O4397" s="0" t="s">
        <v>3957</v>
      </c>
      <c r="Q4397" s="198" t="n">
        <v>25</v>
      </c>
      <c r="S4397" s="0" t="s">
        <v>781</v>
      </c>
      <c r="T4397" s="0" t="s">
        <v>772</v>
      </c>
      <c r="U4397" s="200" t="n">
        <v>312</v>
      </c>
      <c r="V4397" s="0" t="s">
        <v>1748</v>
      </c>
      <c r="W4397" s="0" t="s">
        <v>1868</v>
      </c>
      <c r="X4397" s="0" t="s">
        <v>1869</v>
      </c>
      <c r="Y4397" s="0" t="s">
        <v>1167</v>
      </c>
      <c r="Z4397" s="0" t="s">
        <v>628</v>
      </c>
      <c r="AA4397" s="0" t="n">
        <v>611707.1</v>
      </c>
      <c r="AB4397" s="197" t="n">
        <v>37104.875</v>
      </c>
      <c r="AC4397" s="197" t="n">
        <v>37134.875</v>
      </c>
    </row>
    <row r="4398" customFormat="false" ht="12.75" hidden="false" customHeight="false" outlineLevel="0" collapsed="false">
      <c r="A4398" s="191" t="str">
        <f aca="false">B4398&amp;" "&amp;C4398&amp;" "&amp;D4398</f>
        <v>US Crude Financial</v>
      </c>
      <c r="B4398" s="191" t="str">
        <f aca="false">IF((LEFT(N4398,2)="US"),"US","")</f>
        <v>US</v>
      </c>
      <c r="C4398" s="191" t="str">
        <f aca="false">M4398</f>
        <v>Crude</v>
      </c>
      <c r="D4398" s="191" t="str">
        <f aca="false">IF(ISNUMBER(FIND("Phy",N4398))=TRUE(),"Physical","Financial")</f>
        <v>Financial</v>
      </c>
      <c r="E4398" s="191" t="n">
        <f aca="false">IF(VLOOKUP(S4398,'DD-Lookup'!$J$6:$L$50,3,FALSE())="Monthly",(YEAR(AC4398)-YEAR(AB4398))*12+MONTH(AC4398)-MONTH(AB4398)+1,(AC4398-AB4398+1))</f>
        <v>1</v>
      </c>
      <c r="F4398" s="220" t="n">
        <f aca="false">E4398*SUM(P4398:Q4398)</f>
        <v>25000</v>
      </c>
      <c r="G4398" s="196" t="n">
        <v>1249705</v>
      </c>
      <c r="H4398" s="197" t="n">
        <v>37026.5389236111</v>
      </c>
      <c r="I4398" s="0" t="s">
        <v>1137</v>
      </c>
      <c r="M4398" s="0" t="s">
        <v>60</v>
      </c>
      <c r="N4398" s="0" t="s">
        <v>1138</v>
      </c>
      <c r="O4398" s="0" t="s">
        <v>1139</v>
      </c>
      <c r="P4398" s="198" t="n">
        <v>25000</v>
      </c>
      <c r="S4398" s="0" t="s">
        <v>1140</v>
      </c>
      <c r="T4398" s="0" t="s">
        <v>772</v>
      </c>
      <c r="U4398" s="200" t="n">
        <v>28.98</v>
      </c>
      <c r="V4398" s="0" t="s">
        <v>1671</v>
      </c>
      <c r="W4398" s="0" t="s">
        <v>1142</v>
      </c>
      <c r="X4398" s="0" t="s">
        <v>1143</v>
      </c>
      <c r="Y4398" s="0" t="s">
        <v>893</v>
      </c>
      <c r="Z4398" s="0" t="s">
        <v>573</v>
      </c>
      <c r="AA4398" s="0" t="s">
        <v>3958</v>
      </c>
      <c r="AB4398" s="197" t="n">
        <v>37043</v>
      </c>
      <c r="AC4398" s="197" t="n">
        <v>37072</v>
      </c>
    </row>
    <row r="4399" customFormat="false" ht="12.75" hidden="false" customHeight="false" outlineLevel="0" collapsed="false">
      <c r="A4399" s="191" t="str">
        <f aca="false">B4399&amp;" "&amp;C4399&amp;" "&amp;D4399</f>
        <v>US Power Physical</v>
      </c>
      <c r="B4399" s="191" t="str">
        <f aca="false">IF((LEFT(N4399,2)="US"),"US","")</f>
        <v>US</v>
      </c>
      <c r="C4399" s="191" t="str">
        <f aca="false">M4399</f>
        <v>Power</v>
      </c>
      <c r="D4399" s="191" t="str">
        <f aca="false">IF(ISNUMBER(FIND("Phy",N4399))=TRUE(),"Physical","Financial")</f>
        <v>Physical</v>
      </c>
      <c r="E4399" s="191" t="n">
        <f aca="false">IF(VLOOKUP(S4399,'DD-Lookup'!$J$6:$L$50,3,FALSE())="Monthly",(YEAR(AC4399)-YEAR(AB4399))*12+MONTH(AC4399)-MONTH(AB4399)+1,(AC4399-AB4399+1))</f>
        <v>5</v>
      </c>
      <c r="F4399" s="220" t="n">
        <f aca="false">E4399*SUM(P4399:Q4399)</f>
        <v>250</v>
      </c>
      <c r="G4399" s="196" t="n">
        <v>1249706</v>
      </c>
      <c r="H4399" s="197" t="n">
        <v>37026.5391203704</v>
      </c>
      <c r="I4399" s="0" t="s">
        <v>1209</v>
      </c>
      <c r="J4399" s="0" t="s">
        <v>2092</v>
      </c>
      <c r="K4399" s="0" t="s">
        <v>1301</v>
      </c>
      <c r="M4399" s="0" t="s">
        <v>72</v>
      </c>
      <c r="N4399" s="0" t="s">
        <v>1190</v>
      </c>
      <c r="O4399" s="0" t="s">
        <v>3959</v>
      </c>
      <c r="P4399" s="198" t="n">
        <v>50</v>
      </c>
      <c r="S4399" s="0" t="s">
        <v>781</v>
      </c>
      <c r="T4399" s="0" t="s">
        <v>772</v>
      </c>
      <c r="U4399" s="200" t="n">
        <v>44.75</v>
      </c>
      <c r="V4399" s="0" t="s">
        <v>3960</v>
      </c>
      <c r="W4399" s="0" t="s">
        <v>1193</v>
      </c>
      <c r="X4399" s="0" t="s">
        <v>1194</v>
      </c>
      <c r="Y4399" s="0" t="s">
        <v>1167</v>
      </c>
      <c r="Z4399" s="0" t="s">
        <v>628</v>
      </c>
      <c r="AA4399" s="0" t="n">
        <v>611713.1</v>
      </c>
      <c r="AB4399" s="197" t="n">
        <v>37032.875</v>
      </c>
      <c r="AC4399" s="197" t="n">
        <v>37036.875</v>
      </c>
    </row>
    <row r="4400" customFormat="false" ht="12.75" hidden="false" customHeight="false" outlineLevel="0" collapsed="false">
      <c r="A4400" s="191" t="str">
        <f aca="false">B4400&amp;" "&amp;C4400&amp;" "&amp;D4400</f>
        <v> Metals Financial</v>
      </c>
      <c r="B4400" s="191" t="str">
        <f aca="false">IF((LEFT(N4400,2)="US"),"US","")</f>
        <v/>
      </c>
      <c r="C4400" s="191" t="str">
        <f aca="false">M4400</f>
        <v>Metals</v>
      </c>
      <c r="D4400" s="191" t="str">
        <f aca="false">IF(ISNUMBER(FIND("Phy",N4400))=TRUE(),"Physical","Financial")</f>
        <v>Financial</v>
      </c>
      <c r="E4400" s="191" t="n">
        <f aca="false">IF(VLOOKUP(S4400,'DD-Lookup'!$J$6:$L$50,3,FALSE())="Monthly",(YEAR(AC4400)-YEAR(AB4400))*12+MONTH(AC4400)-MONTH(AB4400)+1,(AC4400-AB4400+1))</f>
        <v>1</v>
      </c>
      <c r="F4400" s="220" t="n">
        <f aca="false">E4400*SUM(P4400:Q4400)</f>
        <v>20</v>
      </c>
      <c r="G4400" s="196" t="n">
        <v>1249707</v>
      </c>
      <c r="H4400" s="197" t="n">
        <v>37026.539224537</v>
      </c>
      <c r="I4400" s="0" t="s">
        <v>982</v>
      </c>
      <c r="M4400" s="0" t="s">
        <v>768</v>
      </c>
      <c r="N4400" s="0" t="s">
        <v>769</v>
      </c>
      <c r="O4400" s="0" t="s">
        <v>770</v>
      </c>
      <c r="P4400" s="198" t="n">
        <v>20</v>
      </c>
      <c r="S4400" s="0" t="s">
        <v>771</v>
      </c>
      <c r="T4400" s="0" t="s">
        <v>772</v>
      </c>
      <c r="U4400" s="200" t="n">
        <v>1665</v>
      </c>
      <c r="V4400" s="0" t="s">
        <v>990</v>
      </c>
      <c r="W4400" s="0" t="s">
        <v>820</v>
      </c>
      <c r="X4400" s="0" t="s">
        <v>775</v>
      </c>
      <c r="Y4400" s="0" t="s">
        <v>776</v>
      </c>
      <c r="Z4400" s="0" t="s">
        <v>777</v>
      </c>
      <c r="AA4400" s="0" t="n">
        <v>2130865</v>
      </c>
    </row>
    <row r="4401" customFormat="false" ht="12.75" hidden="false" customHeight="false" outlineLevel="0" collapsed="false">
      <c r="A4401" s="191" t="str">
        <f aca="false">B4401&amp;" "&amp;C4401&amp;" "&amp;D4401</f>
        <v> Metals Financial</v>
      </c>
      <c r="B4401" s="191" t="str">
        <f aca="false">IF((LEFT(N4401,2)="US"),"US","")</f>
        <v/>
      </c>
      <c r="C4401" s="191" t="str">
        <f aca="false">M4401</f>
        <v>Metals</v>
      </c>
      <c r="D4401" s="191" t="str">
        <f aca="false">IF(ISNUMBER(FIND("Phy",N4401))=TRUE(),"Physical","Financial")</f>
        <v>Financial</v>
      </c>
      <c r="E4401" s="191" t="n">
        <f aca="false">IF(VLOOKUP(S4401,'DD-Lookup'!$J$6:$L$50,3,FALSE())="Monthly",(YEAR(AC4401)-YEAR(AB4401))*12+MONTH(AC4401)-MONTH(AB4401)+1,(AC4401-AB4401+1))</f>
        <v>1</v>
      </c>
      <c r="F4401" s="220" t="n">
        <f aca="false">E4401*SUM(P4401:Q4401)</f>
        <v>20</v>
      </c>
      <c r="G4401" s="196" t="n">
        <v>1249708</v>
      </c>
      <c r="H4401" s="197" t="n">
        <v>37026.5392592593</v>
      </c>
      <c r="I4401" s="0" t="s">
        <v>1295</v>
      </c>
      <c r="M4401" s="0" t="s">
        <v>768</v>
      </c>
      <c r="N4401" s="0" t="s">
        <v>769</v>
      </c>
      <c r="O4401" s="0" t="s">
        <v>770</v>
      </c>
      <c r="Q4401" s="198" t="n">
        <v>20</v>
      </c>
      <c r="S4401" s="0" t="s">
        <v>771</v>
      </c>
      <c r="T4401" s="0" t="s">
        <v>772</v>
      </c>
      <c r="U4401" s="200" t="n">
        <v>1666</v>
      </c>
      <c r="V4401" s="0" t="s">
        <v>1296</v>
      </c>
      <c r="W4401" s="0" t="s">
        <v>820</v>
      </c>
      <c r="X4401" s="0" t="s">
        <v>775</v>
      </c>
      <c r="Y4401" s="0" t="s">
        <v>776</v>
      </c>
      <c r="Z4401" s="0" t="s">
        <v>777</v>
      </c>
      <c r="AA4401" s="0" t="n">
        <v>2130863</v>
      </c>
    </row>
    <row r="4402" customFormat="false" ht="12.75" hidden="false" customHeight="false" outlineLevel="0" collapsed="false">
      <c r="A4402" s="191" t="str">
        <f aca="false">B4402&amp;" "&amp;C4402&amp;" "&amp;D4402</f>
        <v>US Natural Gas Physical</v>
      </c>
      <c r="B4402" s="191" t="str">
        <f aca="false">IF((LEFT(N4402,2)="US"),"US","")</f>
        <v>US</v>
      </c>
      <c r="C4402" s="191" t="str">
        <f aca="false">M4402</f>
        <v>Natural Gas</v>
      </c>
      <c r="D4402" s="191" t="str">
        <f aca="false">IF(ISNUMBER(FIND("Phy",N4402))=TRUE(),"Physical","Financial")</f>
        <v>Physical</v>
      </c>
      <c r="E4402" s="191" t="n">
        <f aca="false">IF(VLOOKUP(S4402,'DD-Lookup'!$J$6:$L$50,3,FALSE())="Monthly",(YEAR(AC4402)-YEAR(AB4402))*12+MONTH(AC4402)-MONTH(AB4402)+1,(AC4402-AB4402+1))</f>
        <v>1</v>
      </c>
      <c r="F4402" s="220" t="n">
        <f aca="false">E4402*SUM(P4402:Q4402)</f>
        <v>9480</v>
      </c>
      <c r="G4402" s="196" t="n">
        <v>1249710</v>
      </c>
      <c r="H4402" s="197" t="n">
        <v>37026.5396180556</v>
      </c>
      <c r="I4402" s="0" t="s">
        <v>1364</v>
      </c>
      <c r="M4402" s="0" t="s">
        <v>927</v>
      </c>
      <c r="N4402" s="0" t="s">
        <v>1371</v>
      </c>
      <c r="O4402" s="0" t="s">
        <v>3833</v>
      </c>
      <c r="P4402" s="198" t="n">
        <v>9480</v>
      </c>
      <c r="S4402" s="0" t="s">
        <v>1343</v>
      </c>
      <c r="T4402" s="0" t="s">
        <v>772</v>
      </c>
      <c r="U4402" s="200" t="n">
        <v>4.56</v>
      </c>
      <c r="V4402" s="0" t="s">
        <v>1932</v>
      </c>
      <c r="W4402" s="0" t="s">
        <v>1555</v>
      </c>
      <c r="X4402" s="0" t="s">
        <v>1556</v>
      </c>
      <c r="Y4402" s="0" t="s">
        <v>1376</v>
      </c>
      <c r="Z4402" s="0" t="s">
        <v>573</v>
      </c>
      <c r="AA4402" s="0" t="n">
        <v>790927</v>
      </c>
      <c r="AB4402" s="197" t="n">
        <v>37028.875</v>
      </c>
      <c r="AC4402" s="197" t="n">
        <v>37028.875</v>
      </c>
    </row>
    <row r="4403" customFormat="false" ht="12.75" hidden="false" customHeight="false" outlineLevel="0" collapsed="false">
      <c r="A4403" s="191" t="str">
        <f aca="false">B4403&amp;" "&amp;C4403&amp;" "&amp;D4403</f>
        <v> Metals Financial</v>
      </c>
      <c r="B4403" s="191" t="str">
        <f aca="false">IF((LEFT(N4403,2)="US"),"US","")</f>
        <v/>
      </c>
      <c r="C4403" s="191" t="str">
        <f aca="false">M4403</f>
        <v>Metals</v>
      </c>
      <c r="D4403" s="191" t="str">
        <f aca="false">IF(ISNUMBER(FIND("Phy",N4403))=TRUE(),"Physical","Financial")</f>
        <v>Financial</v>
      </c>
      <c r="E4403" s="191" t="n">
        <f aca="false">IF(VLOOKUP(S4403,'DD-Lookup'!$J$6:$L$50,3,FALSE())="Monthly",(YEAR(AC4403)-YEAR(AB4403))*12+MONTH(AC4403)-MONTH(AB4403)+1,(AC4403-AB4403+1))</f>
        <v>1</v>
      </c>
      <c r="F4403" s="220" t="n">
        <f aca="false">E4403*SUM(P4403:Q4403)</f>
        <v>20</v>
      </c>
      <c r="G4403" s="196" t="n">
        <v>1249711</v>
      </c>
      <c r="H4403" s="197" t="n">
        <v>37026.5399074074</v>
      </c>
      <c r="I4403" s="0" t="s">
        <v>767</v>
      </c>
      <c r="M4403" s="0" t="s">
        <v>768</v>
      </c>
      <c r="N4403" s="0" t="s">
        <v>769</v>
      </c>
      <c r="O4403" s="0" t="s">
        <v>770</v>
      </c>
      <c r="Q4403" s="198" t="n">
        <v>20</v>
      </c>
      <c r="S4403" s="0" t="s">
        <v>771</v>
      </c>
      <c r="T4403" s="0" t="s">
        <v>772</v>
      </c>
      <c r="U4403" s="200" t="n">
        <v>1666</v>
      </c>
      <c r="V4403" s="0" t="s">
        <v>3961</v>
      </c>
      <c r="W4403" s="0" t="s">
        <v>820</v>
      </c>
      <c r="X4403" s="0" t="s">
        <v>775</v>
      </c>
      <c r="Y4403" s="0" t="s">
        <v>776</v>
      </c>
      <c r="Z4403" s="0" t="s">
        <v>777</v>
      </c>
      <c r="AA4403" s="0" t="n">
        <v>2130861</v>
      </c>
    </row>
    <row r="4404" customFormat="false" ht="12.75" hidden="false" customHeight="false" outlineLevel="0" collapsed="false">
      <c r="A4404" s="191" t="str">
        <f aca="false">B4404&amp;" "&amp;C4404&amp;" "&amp;D4404</f>
        <v>US Natural Gas Financial</v>
      </c>
      <c r="B4404" s="191" t="str">
        <f aca="false">IF((LEFT(N4404,2)="US"),"US","")</f>
        <v>US</v>
      </c>
      <c r="C4404" s="191" t="str">
        <f aca="false">M4404</f>
        <v>Natural Gas</v>
      </c>
      <c r="D4404" s="191" t="str">
        <f aca="false">IF(ISNUMBER(FIND("Phy",N4404))=TRUE(),"Physical","Financial")</f>
        <v>Financial</v>
      </c>
      <c r="E4404" s="191" t="n">
        <f aca="false">IF(VLOOKUP(S4404,'DD-Lookup'!$J$6:$L$50,3,FALSE())="Monthly",(YEAR(AC4404)-YEAR(AB4404))*12+MONTH(AC4404)-MONTH(AB4404)+1,(AC4404-AB4404+1))</f>
        <v>90</v>
      </c>
      <c r="F4404" s="220" t="n">
        <f aca="false">E4404*SUM(P4404:Q4404)</f>
        <v>202500</v>
      </c>
      <c r="G4404" s="196" t="n">
        <v>1249712</v>
      </c>
      <c r="H4404" s="197" t="n">
        <v>37026.5400115741</v>
      </c>
      <c r="I4404" s="0" t="s">
        <v>1414</v>
      </c>
      <c r="M4404" s="0" t="s">
        <v>927</v>
      </c>
      <c r="N4404" s="0" t="s">
        <v>1399</v>
      </c>
      <c r="O4404" s="0" t="s">
        <v>2116</v>
      </c>
      <c r="P4404" s="198" t="n">
        <v>2250</v>
      </c>
      <c r="S4404" s="0" t="s">
        <v>1343</v>
      </c>
      <c r="T4404" s="0" t="s">
        <v>772</v>
      </c>
      <c r="U4404" s="200" t="n">
        <v>3.49</v>
      </c>
      <c r="V4404" s="0" t="s">
        <v>2129</v>
      </c>
      <c r="W4404" s="0" t="s">
        <v>1956</v>
      </c>
      <c r="X4404" s="0" t="s">
        <v>1957</v>
      </c>
      <c r="Y4404" s="0" t="s">
        <v>893</v>
      </c>
      <c r="Z4404" s="0" t="s">
        <v>573</v>
      </c>
      <c r="AA4404" s="0" t="s">
        <v>3962</v>
      </c>
      <c r="AB4404" s="197" t="n">
        <v>37257</v>
      </c>
      <c r="AC4404" s="197" t="n">
        <v>37346</v>
      </c>
      <c r="AD4404" s="0" t="n">
        <f aca="false">(AC4404-AB4404+1)*SUM(P4404:Q4404)</f>
        <v>202500</v>
      </c>
    </row>
    <row r="4405" customFormat="false" ht="12.75" hidden="false" customHeight="false" outlineLevel="0" collapsed="false">
      <c r="A4405" s="191" t="str">
        <f aca="false">B4405&amp;" "&amp;C4405&amp;" "&amp;D4405</f>
        <v> Metals Financial</v>
      </c>
      <c r="B4405" s="191" t="str">
        <f aca="false">IF((LEFT(N4405,2)="US"),"US","")</f>
        <v/>
      </c>
      <c r="C4405" s="191" t="str">
        <f aca="false">M4405</f>
        <v>Metals</v>
      </c>
      <c r="D4405" s="191" t="str">
        <f aca="false">IF(ISNUMBER(FIND("Phy",N4405))=TRUE(),"Physical","Financial")</f>
        <v>Financial</v>
      </c>
      <c r="E4405" s="191" t="n">
        <f aca="false">IF(VLOOKUP(S4405,'DD-Lookup'!$J$6:$L$50,3,FALSE())="Monthly",(YEAR(AC4405)-YEAR(AB4405))*12+MONTH(AC4405)-MONTH(AB4405)+1,(AC4405-AB4405+1))</f>
        <v>1</v>
      </c>
      <c r="F4405" s="220" t="n">
        <f aca="false">E4405*SUM(P4405:Q4405)</f>
        <v>15</v>
      </c>
      <c r="G4405" s="196" t="n">
        <v>1249713</v>
      </c>
      <c r="H4405" s="197" t="n">
        <v>37026.5400462963</v>
      </c>
      <c r="I4405" s="0" t="s">
        <v>896</v>
      </c>
      <c r="M4405" s="0" t="s">
        <v>768</v>
      </c>
      <c r="N4405" s="0" t="s">
        <v>769</v>
      </c>
      <c r="O4405" s="0" t="s">
        <v>770</v>
      </c>
      <c r="P4405" s="198" t="n">
        <v>15</v>
      </c>
      <c r="S4405" s="0" t="s">
        <v>771</v>
      </c>
      <c r="T4405" s="0" t="s">
        <v>772</v>
      </c>
      <c r="U4405" s="200" t="n">
        <v>1665</v>
      </c>
      <c r="V4405" s="0" t="s">
        <v>897</v>
      </c>
      <c r="W4405" s="0" t="s">
        <v>820</v>
      </c>
      <c r="X4405" s="0" t="s">
        <v>775</v>
      </c>
      <c r="Y4405" s="0" t="s">
        <v>776</v>
      </c>
      <c r="Z4405" s="0" t="s">
        <v>777</v>
      </c>
      <c r="AA4405" s="0" t="n">
        <v>2130859</v>
      </c>
    </row>
    <row r="4406" customFormat="false" ht="12.75" hidden="false" customHeight="false" outlineLevel="0" collapsed="false">
      <c r="A4406" s="191" t="str">
        <f aca="false">B4406&amp;" "&amp;C4406&amp;" "&amp;D4406</f>
        <v>US Crude Financial</v>
      </c>
      <c r="B4406" s="191" t="str">
        <f aca="false">IF((LEFT(N4406,2)="US"),"US","")</f>
        <v>US</v>
      </c>
      <c r="C4406" s="191" t="str">
        <f aca="false">M4406</f>
        <v>Crude</v>
      </c>
      <c r="D4406" s="191" t="str">
        <f aca="false">IF(ISNUMBER(FIND("Phy",N4406))=TRUE(),"Physical","Financial")</f>
        <v>Financial</v>
      </c>
      <c r="E4406" s="191" t="n">
        <f aca="false">IF(VLOOKUP(S4406,'DD-Lookup'!$J$6:$L$50,3,FALSE())="Monthly",(YEAR(AC4406)-YEAR(AB4406))*12+MONTH(AC4406)-MONTH(AB4406)+1,(AC4406-AB4406+1))</f>
        <v>1</v>
      </c>
      <c r="F4406" s="220" t="n">
        <f aca="false">E4406*SUM(P4406:Q4406)</f>
        <v>50000</v>
      </c>
      <c r="G4406" s="196" t="n">
        <v>1249714</v>
      </c>
      <c r="H4406" s="197" t="n">
        <v>37026.5403703704</v>
      </c>
      <c r="I4406" s="0" t="s">
        <v>1306</v>
      </c>
      <c r="M4406" s="0" t="s">
        <v>60</v>
      </c>
      <c r="N4406" s="0" t="s">
        <v>1138</v>
      </c>
      <c r="O4406" s="0" t="s">
        <v>1590</v>
      </c>
      <c r="P4406" s="198" t="n">
        <v>50000</v>
      </c>
      <c r="S4406" s="0" t="s">
        <v>1140</v>
      </c>
      <c r="T4406" s="0" t="s">
        <v>772</v>
      </c>
      <c r="U4406" s="200" t="n">
        <v>28.94</v>
      </c>
      <c r="V4406" s="0" t="s">
        <v>2336</v>
      </c>
      <c r="W4406" s="0" t="s">
        <v>1142</v>
      </c>
      <c r="X4406" s="0" t="s">
        <v>1592</v>
      </c>
      <c r="Y4406" s="0" t="s">
        <v>893</v>
      </c>
      <c r="Z4406" s="0" t="s">
        <v>573</v>
      </c>
      <c r="AA4406" s="0" t="s">
        <v>3963</v>
      </c>
      <c r="AB4406" s="197" t="n">
        <v>37043</v>
      </c>
      <c r="AC4406" s="197" t="n">
        <v>37072</v>
      </c>
    </row>
    <row r="4407" customFormat="false" ht="12.75" hidden="false" customHeight="false" outlineLevel="0" collapsed="false">
      <c r="A4407" s="191" t="str">
        <f aca="false">B4407&amp;" "&amp;C4407&amp;" "&amp;D4407</f>
        <v>US Crude Financial</v>
      </c>
      <c r="B4407" s="191" t="str">
        <f aca="false">IF((LEFT(N4407,2)="US"),"US","")</f>
        <v>US</v>
      </c>
      <c r="C4407" s="191" t="str">
        <f aca="false">M4407</f>
        <v>Crude</v>
      </c>
      <c r="D4407" s="191" t="str">
        <f aca="false">IF(ISNUMBER(FIND("Phy",N4407))=TRUE(),"Physical","Financial")</f>
        <v>Financial</v>
      </c>
      <c r="E4407" s="191" t="n">
        <f aca="false">IF(VLOOKUP(S4407,'DD-Lookup'!$J$6:$L$50,3,FALSE())="Monthly",(YEAR(AC4407)-YEAR(AB4407))*12+MONTH(AC4407)-MONTH(AB4407)+1,(AC4407-AB4407+1))</f>
        <v>1</v>
      </c>
      <c r="F4407" s="220" t="n">
        <f aca="false">E4407*SUM(P4407:Q4407)</f>
        <v>25000</v>
      </c>
      <c r="G4407" s="196" t="n">
        <v>1249715</v>
      </c>
      <c r="H4407" s="197" t="n">
        <v>37026.5405439815</v>
      </c>
      <c r="I4407" s="0" t="s">
        <v>1340</v>
      </c>
      <c r="M4407" s="0" t="s">
        <v>60</v>
      </c>
      <c r="N4407" s="0" t="s">
        <v>2490</v>
      </c>
      <c r="O4407" s="0" t="s">
        <v>3075</v>
      </c>
      <c r="Q4407" s="198" t="n">
        <v>25000</v>
      </c>
      <c r="S4407" s="0" t="s">
        <v>889</v>
      </c>
      <c r="T4407" s="0" t="s">
        <v>772</v>
      </c>
      <c r="U4407" s="200" t="n">
        <v>-0.38</v>
      </c>
      <c r="V4407" s="0" t="s">
        <v>2361</v>
      </c>
      <c r="W4407" s="0" t="s">
        <v>2492</v>
      </c>
      <c r="X4407" s="0" t="s">
        <v>2493</v>
      </c>
      <c r="Y4407" s="0" t="s">
        <v>893</v>
      </c>
      <c r="Z4407" s="0" t="s">
        <v>573</v>
      </c>
      <c r="AA4407" s="0" t="s">
        <v>3964</v>
      </c>
      <c r="AB4407" s="197" t="n">
        <v>37043</v>
      </c>
      <c r="AC4407" s="197" t="n">
        <v>37072</v>
      </c>
    </row>
    <row r="4408" customFormat="false" ht="12.75" hidden="false" customHeight="false" outlineLevel="0" collapsed="false">
      <c r="A4408" s="191" t="str">
        <f aca="false">B4408&amp;" "&amp;C4408&amp;" "&amp;D4408</f>
        <v> Metals Financial</v>
      </c>
      <c r="B4408" s="191" t="str">
        <f aca="false">IF((LEFT(N4408,2)="US"),"US","")</f>
        <v/>
      </c>
      <c r="C4408" s="191" t="str">
        <f aca="false">M4408</f>
        <v>Metals</v>
      </c>
      <c r="D4408" s="191" t="str">
        <f aca="false">IF(ISNUMBER(FIND("Phy",N4408))=TRUE(),"Physical","Financial")</f>
        <v>Financial</v>
      </c>
      <c r="E4408" s="191" t="n">
        <f aca="false">IF(VLOOKUP(S4408,'DD-Lookup'!$J$6:$L$50,3,FALSE())="Monthly",(YEAR(AC4408)-YEAR(AB4408))*12+MONTH(AC4408)-MONTH(AB4408)+1,(AC4408-AB4408+1))</f>
        <v>1</v>
      </c>
      <c r="F4408" s="220" t="n">
        <f aca="false">E4408*SUM(P4408:Q4408)</f>
        <v>12</v>
      </c>
      <c r="G4408" s="196" t="n">
        <v>1249716</v>
      </c>
      <c r="H4408" s="197" t="n">
        <v>37026.5405671296</v>
      </c>
      <c r="I4408" s="0" t="s">
        <v>869</v>
      </c>
      <c r="M4408" s="0" t="s">
        <v>768</v>
      </c>
      <c r="N4408" s="0" t="s">
        <v>769</v>
      </c>
      <c r="O4408" s="0" t="s">
        <v>770</v>
      </c>
      <c r="Q4408" s="198" t="n">
        <v>12</v>
      </c>
      <c r="S4408" s="0" t="s">
        <v>771</v>
      </c>
      <c r="T4408" s="0" t="s">
        <v>772</v>
      </c>
      <c r="U4408" s="200" t="n">
        <v>1666</v>
      </c>
      <c r="V4408" s="0" t="s">
        <v>872</v>
      </c>
      <c r="W4408" s="0" t="s">
        <v>820</v>
      </c>
      <c r="X4408" s="0" t="s">
        <v>775</v>
      </c>
      <c r="Y4408" s="0" t="s">
        <v>776</v>
      </c>
      <c r="Z4408" s="0" t="s">
        <v>777</v>
      </c>
      <c r="AA4408" s="0" t="n">
        <v>2130857</v>
      </c>
    </row>
    <row r="4409" customFormat="false" ht="12.75" hidden="false" customHeight="false" outlineLevel="0" collapsed="false">
      <c r="A4409" s="191" t="str">
        <f aca="false">B4409&amp;" "&amp;C4409&amp;" "&amp;D4409</f>
        <v>US Natural Gas Financial</v>
      </c>
      <c r="B4409" s="191" t="str">
        <f aca="false">IF((LEFT(N4409,2)="US"),"US","")</f>
        <v>US</v>
      </c>
      <c r="C4409" s="191" t="str">
        <f aca="false">M4409</f>
        <v>Natural Gas</v>
      </c>
      <c r="D4409" s="191" t="str">
        <f aca="false">IF(ISNUMBER(FIND("Phy",N4409))=TRUE(),"Physical","Financial")</f>
        <v>Financial</v>
      </c>
      <c r="E4409" s="191" t="n">
        <f aca="false">IF(VLOOKUP(S4409,'DD-Lookup'!$J$6:$L$50,3,FALSE())="Monthly",(YEAR(AC4409)-YEAR(AB4409))*12+MONTH(AC4409)-MONTH(AB4409)+1,(AC4409-AB4409+1))</f>
        <v>30</v>
      </c>
      <c r="F4409" s="220" t="n">
        <f aca="false">E4409*SUM(P4409:Q4409)</f>
        <v>450000</v>
      </c>
      <c r="G4409" s="196" t="n">
        <v>1249717</v>
      </c>
      <c r="H4409" s="197" t="n">
        <v>37026.5406481482</v>
      </c>
      <c r="I4409" s="0" t="s">
        <v>1414</v>
      </c>
      <c r="M4409" s="0" t="s">
        <v>927</v>
      </c>
      <c r="N4409" s="0" t="s">
        <v>1341</v>
      </c>
      <c r="O4409" s="0" t="s">
        <v>1342</v>
      </c>
      <c r="Q4409" s="198" t="n">
        <v>15000</v>
      </c>
      <c r="S4409" s="0" t="s">
        <v>1343</v>
      </c>
      <c r="T4409" s="0" t="s">
        <v>772</v>
      </c>
      <c r="U4409" s="200" t="n">
        <v>4.61</v>
      </c>
      <c r="V4409" s="0" t="s">
        <v>1415</v>
      </c>
      <c r="W4409" s="0" t="s">
        <v>1345</v>
      </c>
      <c r="X4409" s="0" t="s">
        <v>1346</v>
      </c>
      <c r="Y4409" s="0" t="s">
        <v>893</v>
      </c>
      <c r="Z4409" s="0" t="s">
        <v>573</v>
      </c>
      <c r="AA4409" s="0" t="s">
        <v>3965</v>
      </c>
      <c r="AB4409" s="197" t="n">
        <v>37043.875</v>
      </c>
      <c r="AC4409" s="197" t="n">
        <v>37072.875</v>
      </c>
      <c r="AD4409" s="0" t="n">
        <f aca="false">(AC4409-AB4409+1)*SUM(P4409:Q4409)</f>
        <v>450000</v>
      </c>
    </row>
    <row r="4410" customFormat="false" ht="12.75" hidden="false" customHeight="false" outlineLevel="0" collapsed="false">
      <c r="A4410" s="191" t="str">
        <f aca="false">B4410&amp;" "&amp;C4410&amp;" "&amp;D4410</f>
        <v> Metals Financial</v>
      </c>
      <c r="B4410" s="191" t="str">
        <f aca="false">IF((LEFT(N4410,2)="US"),"US","")</f>
        <v/>
      </c>
      <c r="C4410" s="191" t="str">
        <f aca="false">M4410</f>
        <v>Metals</v>
      </c>
      <c r="D4410" s="191" t="str">
        <f aca="false">IF(ISNUMBER(FIND("Phy",N4410))=TRUE(),"Physical","Financial")</f>
        <v>Financial</v>
      </c>
      <c r="E4410" s="191" t="n">
        <f aca="false">IF(VLOOKUP(S4410,'DD-Lookup'!$J$6:$L$50,3,FALSE())="Monthly",(YEAR(AC4410)-YEAR(AB4410))*12+MONTH(AC4410)-MONTH(AB4410)+1,(AC4410-AB4410+1))</f>
        <v>1</v>
      </c>
      <c r="F4410" s="220" t="n">
        <f aca="false">E4410*SUM(P4410:Q4410)</f>
        <v>10</v>
      </c>
      <c r="G4410" s="196" t="n">
        <v>1249718</v>
      </c>
      <c r="H4410" s="197" t="n">
        <v>37026.5407523148</v>
      </c>
      <c r="I4410" s="0" t="s">
        <v>963</v>
      </c>
      <c r="M4410" s="0" t="s">
        <v>768</v>
      </c>
      <c r="N4410" s="0" t="s">
        <v>870</v>
      </c>
      <c r="O4410" s="0" t="s">
        <v>871</v>
      </c>
      <c r="P4410" s="198" t="n">
        <v>10</v>
      </c>
      <c r="S4410" s="0" t="s">
        <v>771</v>
      </c>
      <c r="T4410" s="0" t="s">
        <v>772</v>
      </c>
      <c r="U4410" s="200" t="n">
        <v>1509</v>
      </c>
      <c r="V4410" s="0" t="s">
        <v>1224</v>
      </c>
      <c r="W4410" s="0" t="s">
        <v>820</v>
      </c>
      <c r="X4410" s="0" t="s">
        <v>775</v>
      </c>
      <c r="Y4410" s="0" t="s">
        <v>776</v>
      </c>
      <c r="Z4410" s="0" t="s">
        <v>777</v>
      </c>
      <c r="AA4410" s="0" t="n">
        <v>2130855</v>
      </c>
    </row>
    <row r="4411" customFormat="false" ht="12.75" hidden="false" customHeight="false" outlineLevel="0" collapsed="false">
      <c r="A4411" s="191" t="str">
        <f aca="false">B4411&amp;" "&amp;C4411&amp;" "&amp;D4411</f>
        <v> Metals Financial</v>
      </c>
      <c r="B4411" s="191" t="str">
        <f aca="false">IF((LEFT(N4411,2)="US"),"US","")</f>
        <v/>
      </c>
      <c r="C4411" s="191" t="str">
        <f aca="false">M4411</f>
        <v>Metals</v>
      </c>
      <c r="D4411" s="191" t="str">
        <f aca="false">IF(ISNUMBER(FIND("Phy",N4411))=TRUE(),"Physical","Financial")</f>
        <v>Financial</v>
      </c>
      <c r="E4411" s="191" t="n">
        <f aca="false">IF(VLOOKUP(S4411,'DD-Lookup'!$J$6:$L$50,3,FALSE())="Monthly",(YEAR(AC4411)-YEAR(AB4411))*12+MONTH(AC4411)-MONTH(AB4411)+1,(AC4411-AB4411+1))</f>
        <v>1</v>
      </c>
      <c r="F4411" s="220" t="n">
        <f aca="false">E4411*SUM(P4411:Q4411)</f>
        <v>8</v>
      </c>
      <c r="G4411" s="196" t="n">
        <v>1249719</v>
      </c>
      <c r="H4411" s="197" t="n">
        <v>37026.541400463</v>
      </c>
      <c r="I4411" s="0" t="s">
        <v>616</v>
      </c>
      <c r="M4411" s="0" t="s">
        <v>768</v>
      </c>
      <c r="N4411" s="0" t="s">
        <v>769</v>
      </c>
      <c r="O4411" s="0" t="s">
        <v>770</v>
      </c>
      <c r="Q4411" s="198" t="n">
        <v>8</v>
      </c>
      <c r="S4411" s="0" t="s">
        <v>771</v>
      </c>
      <c r="T4411" s="0" t="s">
        <v>772</v>
      </c>
      <c r="U4411" s="200" t="n">
        <v>1666</v>
      </c>
      <c r="V4411" s="0" t="s">
        <v>877</v>
      </c>
      <c r="W4411" s="0" t="s">
        <v>820</v>
      </c>
      <c r="X4411" s="0" t="s">
        <v>775</v>
      </c>
      <c r="Y4411" s="0" t="s">
        <v>776</v>
      </c>
      <c r="Z4411" s="0" t="s">
        <v>777</v>
      </c>
      <c r="AA4411" s="0" t="n">
        <v>2130853</v>
      </c>
    </row>
    <row r="4412" customFormat="false" ht="12.75" hidden="false" customHeight="false" outlineLevel="0" collapsed="false">
      <c r="A4412" s="191" t="str">
        <f aca="false">B4412&amp;" "&amp;C4412&amp;" "&amp;D4412</f>
        <v>US Power Physical</v>
      </c>
      <c r="B4412" s="191" t="str">
        <f aca="false">IF((LEFT(N4412,2)="US"),"US","")</f>
        <v>US</v>
      </c>
      <c r="C4412" s="191" t="str">
        <f aca="false">M4412</f>
        <v>Power</v>
      </c>
      <c r="D4412" s="191" t="str">
        <f aca="false">IF(ISNUMBER(FIND("Phy",N4412))=TRUE(),"Physical","Financial")</f>
        <v>Physical</v>
      </c>
      <c r="E4412" s="191" t="n">
        <f aca="false">IF(VLOOKUP(S4412,'DD-Lookup'!$J$6:$L$50,3,FALSE())="Monthly",(YEAR(AC4412)-YEAR(AB4412))*12+MONTH(AC4412)-MONTH(AB4412)+1,(AC4412-AB4412+1))</f>
        <v>15</v>
      </c>
      <c r="F4412" s="220" t="n">
        <f aca="false">E4412*SUM(P4412:Q4412)</f>
        <v>375</v>
      </c>
      <c r="G4412" s="196" t="n">
        <v>1249720</v>
      </c>
      <c r="H4412" s="197" t="n">
        <v>37026.5415162037</v>
      </c>
      <c r="I4412" s="0" t="s">
        <v>1239</v>
      </c>
      <c r="M4412" s="0" t="s">
        <v>72</v>
      </c>
      <c r="N4412" s="0" t="s">
        <v>1741</v>
      </c>
      <c r="O4412" s="0" t="s">
        <v>2921</v>
      </c>
      <c r="P4412" s="198" t="n">
        <v>25</v>
      </c>
      <c r="S4412" s="0" t="s">
        <v>781</v>
      </c>
      <c r="T4412" s="0" t="s">
        <v>772</v>
      </c>
      <c r="U4412" s="200" t="n">
        <v>240</v>
      </c>
      <c r="V4412" s="0" t="s">
        <v>1757</v>
      </c>
      <c r="W4412" s="0" t="s">
        <v>1755</v>
      </c>
      <c r="X4412" s="0" t="s">
        <v>1745</v>
      </c>
      <c r="Y4412" s="0" t="s">
        <v>1167</v>
      </c>
      <c r="Z4412" s="0" t="s">
        <v>628</v>
      </c>
      <c r="AA4412" s="0" t="n">
        <v>611722.1</v>
      </c>
      <c r="AB4412" s="197" t="n">
        <v>37028.875</v>
      </c>
      <c r="AC4412" s="197" t="n">
        <v>37042.875</v>
      </c>
    </row>
    <row r="4413" customFormat="false" ht="12.75" hidden="false" customHeight="false" outlineLevel="0" collapsed="false">
      <c r="A4413" s="191" t="str">
        <f aca="false">B4413&amp;" "&amp;C4413&amp;" "&amp;D4413</f>
        <v> Metals Financial</v>
      </c>
      <c r="B4413" s="191" t="str">
        <f aca="false">IF((LEFT(N4413,2)="US"),"US","")</f>
        <v/>
      </c>
      <c r="C4413" s="191" t="str">
        <f aca="false">M4413</f>
        <v>Metals</v>
      </c>
      <c r="D4413" s="191" t="str">
        <f aca="false">IF(ISNUMBER(FIND("Phy",N4413))=TRUE(),"Physical","Financial")</f>
        <v>Financial</v>
      </c>
      <c r="E4413" s="191" t="n">
        <f aca="false">IF(VLOOKUP(S4413,'DD-Lookup'!$J$6:$L$50,3,FALSE())="Monthly",(YEAR(AC4413)-YEAR(AB4413))*12+MONTH(AC4413)-MONTH(AB4413)+1,(AC4413-AB4413+1))</f>
        <v>1</v>
      </c>
      <c r="F4413" s="220" t="n">
        <f aca="false">E4413*SUM(P4413:Q4413)</f>
        <v>20</v>
      </c>
      <c r="G4413" s="196" t="n">
        <v>1249721</v>
      </c>
      <c r="H4413" s="197" t="n">
        <v>37026.5418865741</v>
      </c>
      <c r="I4413" s="0" t="s">
        <v>616</v>
      </c>
      <c r="M4413" s="0" t="s">
        <v>768</v>
      </c>
      <c r="N4413" s="0" t="s">
        <v>769</v>
      </c>
      <c r="O4413" s="0" t="s">
        <v>770</v>
      </c>
      <c r="Q4413" s="198" t="n">
        <v>20</v>
      </c>
      <c r="S4413" s="0" t="s">
        <v>771</v>
      </c>
      <c r="T4413" s="0" t="s">
        <v>772</v>
      </c>
      <c r="U4413" s="200" t="n">
        <v>1666</v>
      </c>
      <c r="V4413" s="0" t="s">
        <v>877</v>
      </c>
      <c r="W4413" s="0" t="s">
        <v>820</v>
      </c>
      <c r="X4413" s="0" t="s">
        <v>775</v>
      </c>
      <c r="Y4413" s="0" t="s">
        <v>776</v>
      </c>
      <c r="Z4413" s="0" t="s">
        <v>777</v>
      </c>
      <c r="AA4413" s="0" t="n">
        <v>2130851</v>
      </c>
    </row>
    <row r="4414" customFormat="false" ht="12.75" hidden="false" customHeight="false" outlineLevel="0" collapsed="false">
      <c r="A4414" s="191" t="str">
        <f aca="false">B4414&amp;" "&amp;C4414&amp;" "&amp;D4414</f>
        <v> Metals Financial</v>
      </c>
      <c r="B4414" s="191" t="str">
        <f aca="false">IF((LEFT(N4414,2)="US"),"US","")</f>
        <v/>
      </c>
      <c r="C4414" s="191" t="str">
        <f aca="false">M4414</f>
        <v>Metals</v>
      </c>
      <c r="D4414" s="191" t="str">
        <f aca="false">IF(ISNUMBER(FIND("Phy",N4414))=TRUE(),"Physical","Financial")</f>
        <v>Financial</v>
      </c>
      <c r="E4414" s="191" t="n">
        <f aca="false">IF(VLOOKUP(S4414,'DD-Lookup'!$J$6:$L$50,3,FALSE())="Monthly",(YEAR(AC4414)-YEAR(AB4414))*12+MONTH(AC4414)-MONTH(AB4414)+1,(AC4414-AB4414+1))</f>
        <v>1</v>
      </c>
      <c r="F4414" s="220" t="n">
        <f aca="false">E4414*SUM(P4414:Q4414)</f>
        <v>10</v>
      </c>
      <c r="G4414" s="196" t="n">
        <v>1249722</v>
      </c>
      <c r="H4414" s="197" t="n">
        <v>37026.5425115741</v>
      </c>
      <c r="I4414" s="0" t="s">
        <v>971</v>
      </c>
      <c r="M4414" s="0" t="s">
        <v>768</v>
      </c>
      <c r="N4414" s="0" t="s">
        <v>769</v>
      </c>
      <c r="O4414" s="0" t="s">
        <v>770</v>
      </c>
      <c r="Q4414" s="198" t="n">
        <v>10</v>
      </c>
      <c r="S4414" s="0" t="s">
        <v>771</v>
      </c>
      <c r="T4414" s="0" t="s">
        <v>772</v>
      </c>
      <c r="U4414" s="200" t="n">
        <v>1666</v>
      </c>
      <c r="V4414" s="0" t="s">
        <v>1072</v>
      </c>
      <c r="W4414" s="0" t="s">
        <v>820</v>
      </c>
      <c r="X4414" s="0" t="s">
        <v>775</v>
      </c>
      <c r="Y4414" s="0" t="s">
        <v>776</v>
      </c>
      <c r="Z4414" s="0" t="s">
        <v>777</v>
      </c>
      <c r="AA4414" s="0" t="n">
        <v>2130849</v>
      </c>
    </row>
    <row r="4415" customFormat="false" ht="12.75" hidden="false" customHeight="false" outlineLevel="0" collapsed="false">
      <c r="A4415" s="191" t="str">
        <f aca="false">B4415&amp;" "&amp;C4415&amp;" "&amp;D4415</f>
        <v>US Crude Financial</v>
      </c>
      <c r="B4415" s="191" t="str">
        <f aca="false">IF((LEFT(N4415,2)="US"),"US","")</f>
        <v>US</v>
      </c>
      <c r="C4415" s="191" t="str">
        <f aca="false">M4415</f>
        <v>Crude</v>
      </c>
      <c r="D4415" s="191" t="str">
        <f aca="false">IF(ISNUMBER(FIND("Phy",N4415))=TRUE(),"Physical","Financial")</f>
        <v>Financial</v>
      </c>
      <c r="E4415" s="191" t="n">
        <f aca="false">IF(VLOOKUP(S4415,'DD-Lookup'!$J$6:$L$50,3,FALSE())="Monthly",(YEAR(AC4415)-YEAR(AB4415))*12+MONTH(AC4415)-MONTH(AB4415)+1,(AC4415-AB4415+1))</f>
        <v>1</v>
      </c>
      <c r="F4415" s="220" t="n">
        <f aca="false">E4415*SUM(P4415:Q4415)</f>
        <v>50000</v>
      </c>
      <c r="G4415" s="196" t="n">
        <v>1249723</v>
      </c>
      <c r="H4415" s="197" t="n">
        <v>37026.5426388889</v>
      </c>
      <c r="I4415" s="0" t="s">
        <v>1137</v>
      </c>
      <c r="M4415" s="0" t="s">
        <v>60</v>
      </c>
      <c r="N4415" s="0" t="s">
        <v>1138</v>
      </c>
      <c r="O4415" s="0" t="s">
        <v>1139</v>
      </c>
      <c r="P4415" s="198" t="n">
        <v>50000</v>
      </c>
      <c r="S4415" s="0" t="s">
        <v>1140</v>
      </c>
      <c r="T4415" s="0" t="s">
        <v>772</v>
      </c>
      <c r="U4415" s="200" t="n">
        <v>28.9</v>
      </c>
      <c r="V4415" s="0" t="s">
        <v>1141</v>
      </c>
      <c r="W4415" s="0" t="s">
        <v>1142</v>
      </c>
      <c r="X4415" s="0" t="s">
        <v>1143</v>
      </c>
      <c r="Y4415" s="0" t="s">
        <v>893</v>
      </c>
      <c r="Z4415" s="0" t="s">
        <v>573</v>
      </c>
      <c r="AA4415" s="0" t="s">
        <v>3966</v>
      </c>
      <c r="AB4415" s="197" t="n">
        <v>37043</v>
      </c>
      <c r="AC4415" s="197" t="n">
        <v>37072</v>
      </c>
    </row>
    <row r="4416" customFormat="false" ht="12.75" hidden="false" customHeight="false" outlineLevel="0" collapsed="false">
      <c r="A4416" s="191" t="str">
        <f aca="false">B4416&amp;" "&amp;C4416&amp;" "&amp;D4416</f>
        <v>US Natural Gas Financial</v>
      </c>
      <c r="B4416" s="191" t="str">
        <f aca="false">IF((LEFT(N4416,2)="US"),"US","")</f>
        <v>US</v>
      </c>
      <c r="C4416" s="191" t="str">
        <f aca="false">M4416</f>
        <v>Natural Gas</v>
      </c>
      <c r="D4416" s="191" t="str">
        <f aca="false">IF(ISNUMBER(FIND("Phy",N4416))=TRUE(),"Physical","Financial")</f>
        <v>Financial</v>
      </c>
      <c r="E4416" s="191" t="n">
        <f aca="false">IF(VLOOKUP(S4416,'DD-Lookup'!$J$6:$L$50,3,FALSE())="Monthly",(YEAR(AC4416)-YEAR(AB4416))*12+MONTH(AC4416)-MONTH(AB4416)+1,(AC4416-AB4416+1))</f>
        <v>30</v>
      </c>
      <c r="F4416" s="220" t="n">
        <f aca="false">E4416*SUM(P4416:Q4416)</f>
        <v>15000</v>
      </c>
      <c r="G4416" s="196" t="n">
        <v>1249724</v>
      </c>
      <c r="H4416" s="197" t="n">
        <v>37026.5433101852</v>
      </c>
      <c r="I4416" s="0" t="s">
        <v>1770</v>
      </c>
      <c r="M4416" s="0" t="s">
        <v>927</v>
      </c>
      <c r="N4416" s="0" t="s">
        <v>1399</v>
      </c>
      <c r="O4416" s="0" t="s">
        <v>1990</v>
      </c>
      <c r="Q4416" s="198" t="n">
        <v>500</v>
      </c>
      <c r="S4416" s="0" t="s">
        <v>1343</v>
      </c>
      <c r="T4416" s="0" t="s">
        <v>772</v>
      </c>
      <c r="U4416" s="200" t="n">
        <v>6.68</v>
      </c>
      <c r="V4416" s="0" t="s">
        <v>2206</v>
      </c>
      <c r="W4416" s="0" t="s">
        <v>1956</v>
      </c>
      <c r="X4416" s="0" t="s">
        <v>1957</v>
      </c>
      <c r="Y4416" s="0" t="s">
        <v>893</v>
      </c>
      <c r="Z4416" s="0" t="s">
        <v>573</v>
      </c>
      <c r="AA4416" s="0" t="s">
        <v>3967</v>
      </c>
      <c r="AB4416" s="197" t="n">
        <v>37043.875</v>
      </c>
      <c r="AC4416" s="197" t="n">
        <v>37072.875</v>
      </c>
      <c r="AD4416" s="0" t="n">
        <f aca="false">(AC4416-AB4416+1)*SUM(P4416:Q4416)</f>
        <v>15000</v>
      </c>
    </row>
    <row r="4417" customFormat="false" ht="12.75" hidden="false" customHeight="false" outlineLevel="0" collapsed="false">
      <c r="A4417" s="191" t="str">
        <f aca="false">B4417&amp;" "&amp;C4417&amp;" "&amp;D4417</f>
        <v>US Natural Gas Financial</v>
      </c>
      <c r="B4417" s="191" t="str">
        <f aca="false">IF((LEFT(N4417,2)="US"),"US","")</f>
        <v>US</v>
      </c>
      <c r="C4417" s="191" t="str">
        <f aca="false">M4417</f>
        <v>Natural Gas</v>
      </c>
      <c r="D4417" s="191" t="str">
        <f aca="false">IF(ISNUMBER(FIND("Phy",N4417))=TRUE(),"Physical","Financial")</f>
        <v>Financial</v>
      </c>
      <c r="E4417" s="191" t="n">
        <f aca="false">IF(VLOOKUP(S4417,'DD-Lookup'!$J$6:$L$50,3,FALSE())="Monthly",(YEAR(AC4417)-YEAR(AB4417))*12+MONTH(AC4417)-MONTH(AB4417)+1,(AC4417-AB4417+1))</f>
        <v>31</v>
      </c>
      <c r="F4417" s="220" t="n">
        <f aca="false">E4417*SUM(P4417:Q4417)</f>
        <v>6200</v>
      </c>
      <c r="G4417" s="196" t="n">
        <v>1249725</v>
      </c>
      <c r="H4417" s="197" t="n">
        <v>37026.5434143519</v>
      </c>
      <c r="I4417" s="0" t="s">
        <v>1770</v>
      </c>
      <c r="M4417" s="0" t="s">
        <v>927</v>
      </c>
      <c r="N4417" s="0" t="s">
        <v>1399</v>
      </c>
      <c r="O4417" s="0" t="s">
        <v>1954</v>
      </c>
      <c r="Q4417" s="198" t="n">
        <v>200</v>
      </c>
      <c r="S4417" s="0" t="s">
        <v>1343</v>
      </c>
      <c r="T4417" s="0" t="s">
        <v>772</v>
      </c>
      <c r="U4417" s="200" t="n">
        <v>6.65</v>
      </c>
      <c r="V4417" s="0" t="s">
        <v>2206</v>
      </c>
      <c r="W4417" s="0" t="s">
        <v>1956</v>
      </c>
      <c r="X4417" s="0" t="s">
        <v>1957</v>
      </c>
      <c r="Y4417" s="0" t="s">
        <v>893</v>
      </c>
      <c r="Z4417" s="0" t="s">
        <v>573</v>
      </c>
      <c r="AA4417" s="0" t="s">
        <v>3968</v>
      </c>
      <c r="AB4417" s="197" t="n">
        <v>37073.875</v>
      </c>
      <c r="AC4417" s="197" t="n">
        <v>37103.875</v>
      </c>
      <c r="AD4417" s="0" t="n">
        <f aca="false">(AC4417-AB4417+1)*SUM(P4417:Q4417)</f>
        <v>6200</v>
      </c>
    </row>
    <row r="4418" customFormat="false" ht="12.75" hidden="false" customHeight="false" outlineLevel="0" collapsed="false">
      <c r="A4418" s="191" t="str">
        <f aca="false">B4418&amp;" "&amp;C4418&amp;" "&amp;D4418</f>
        <v>US Natural Gas Financial</v>
      </c>
      <c r="B4418" s="191" t="str">
        <f aca="false">IF((LEFT(N4418,2)="US"),"US","")</f>
        <v>US</v>
      </c>
      <c r="C4418" s="191" t="str">
        <f aca="false">M4418</f>
        <v>Natural Gas</v>
      </c>
      <c r="D4418" s="191" t="str">
        <f aca="false">IF(ISNUMBER(FIND("Phy",N4418))=TRUE(),"Physical","Financial")</f>
        <v>Financial</v>
      </c>
      <c r="E4418" s="191" t="n">
        <f aca="false">IF(VLOOKUP(S4418,'DD-Lookup'!$J$6:$L$50,3,FALSE())="Monthly",(YEAR(AC4418)-YEAR(AB4418))*12+MONTH(AC4418)-MONTH(AB4418)+1,(AC4418-AB4418+1))</f>
        <v>31</v>
      </c>
      <c r="F4418" s="220" t="n">
        <f aca="false">E4418*SUM(P4418:Q4418)</f>
        <v>6200</v>
      </c>
      <c r="G4418" s="196" t="n">
        <v>1249726</v>
      </c>
      <c r="H4418" s="197" t="n">
        <v>37026.5434837963</v>
      </c>
      <c r="I4418" s="0" t="s">
        <v>1770</v>
      </c>
      <c r="M4418" s="0" t="s">
        <v>927</v>
      </c>
      <c r="N4418" s="0" t="s">
        <v>1399</v>
      </c>
      <c r="O4418" s="0" t="s">
        <v>1960</v>
      </c>
      <c r="Q4418" s="198" t="n">
        <v>200</v>
      </c>
      <c r="S4418" s="0" t="s">
        <v>1343</v>
      </c>
      <c r="T4418" s="0" t="s">
        <v>772</v>
      </c>
      <c r="U4418" s="200" t="n">
        <v>6.6</v>
      </c>
      <c r="V4418" s="0" t="s">
        <v>2206</v>
      </c>
      <c r="W4418" s="0" t="s">
        <v>1956</v>
      </c>
      <c r="X4418" s="0" t="s">
        <v>1957</v>
      </c>
      <c r="Y4418" s="0" t="s">
        <v>893</v>
      </c>
      <c r="Z4418" s="0" t="s">
        <v>573</v>
      </c>
      <c r="AA4418" s="0" t="s">
        <v>3969</v>
      </c>
      <c r="AB4418" s="197" t="n">
        <v>37104.875</v>
      </c>
      <c r="AC4418" s="197" t="n">
        <v>37134.875</v>
      </c>
      <c r="AD4418" s="0" t="n">
        <f aca="false">(AC4418-AB4418+1)*SUM(P4418:Q4418)</f>
        <v>6200</v>
      </c>
    </row>
    <row r="4419" customFormat="false" ht="12.75" hidden="false" customHeight="false" outlineLevel="0" collapsed="false">
      <c r="A4419" s="191" t="str">
        <f aca="false">B4419&amp;" "&amp;C4419&amp;" "&amp;D4419</f>
        <v>US Natural Gas Financial</v>
      </c>
      <c r="B4419" s="191" t="str">
        <f aca="false">IF((LEFT(N4419,2)="US"),"US","")</f>
        <v>US</v>
      </c>
      <c r="C4419" s="191" t="str">
        <f aca="false">M4419</f>
        <v>Natural Gas</v>
      </c>
      <c r="D4419" s="191" t="str">
        <f aca="false">IF(ISNUMBER(FIND("Phy",N4419))=TRUE(),"Physical","Financial")</f>
        <v>Financial</v>
      </c>
      <c r="E4419" s="191" t="n">
        <f aca="false">IF(VLOOKUP(S4419,'DD-Lookup'!$J$6:$L$50,3,FALSE())="Monthly",(YEAR(AC4419)-YEAR(AB4419))*12+MONTH(AC4419)-MONTH(AB4419)+1,(AC4419-AB4419+1))</f>
        <v>30</v>
      </c>
      <c r="F4419" s="220" t="n">
        <f aca="false">E4419*SUM(P4419:Q4419)</f>
        <v>6000</v>
      </c>
      <c r="G4419" s="196" t="n">
        <v>1249727</v>
      </c>
      <c r="H4419" s="197" t="n">
        <v>37026.5436111111</v>
      </c>
      <c r="I4419" s="0" t="s">
        <v>1770</v>
      </c>
      <c r="M4419" s="0" t="s">
        <v>927</v>
      </c>
      <c r="N4419" s="0" t="s">
        <v>1399</v>
      </c>
      <c r="O4419" s="0" t="s">
        <v>1964</v>
      </c>
      <c r="Q4419" s="198" t="n">
        <v>200</v>
      </c>
      <c r="S4419" s="0" t="s">
        <v>1343</v>
      </c>
      <c r="T4419" s="0" t="s">
        <v>772</v>
      </c>
      <c r="U4419" s="200" t="n">
        <v>5.34</v>
      </c>
      <c r="V4419" s="0" t="s">
        <v>2206</v>
      </c>
      <c r="W4419" s="0" t="s">
        <v>1956</v>
      </c>
      <c r="X4419" s="0" t="s">
        <v>1957</v>
      </c>
      <c r="Y4419" s="0" t="s">
        <v>893</v>
      </c>
      <c r="Z4419" s="0" t="s">
        <v>573</v>
      </c>
      <c r="AA4419" s="0" t="s">
        <v>3970</v>
      </c>
      <c r="AB4419" s="197" t="n">
        <v>37135.875</v>
      </c>
      <c r="AC4419" s="197" t="n">
        <v>37164.875</v>
      </c>
      <c r="AD4419" s="0" t="n">
        <f aca="false">(AC4419-AB4419+1)*SUM(P4419:Q4419)</f>
        <v>6000</v>
      </c>
    </row>
    <row r="4420" customFormat="false" ht="12.75" hidden="false" customHeight="false" outlineLevel="0" collapsed="false">
      <c r="A4420" s="191" t="str">
        <f aca="false">B4420&amp;" "&amp;C4420&amp;" "&amp;D4420</f>
        <v>US Natural Gas Financial</v>
      </c>
      <c r="B4420" s="191" t="str">
        <f aca="false">IF((LEFT(N4420,2)="US"),"US","")</f>
        <v>US</v>
      </c>
      <c r="C4420" s="191" t="str">
        <f aca="false">M4420</f>
        <v>Natural Gas</v>
      </c>
      <c r="D4420" s="191" t="str">
        <f aca="false">IF(ISNUMBER(FIND("Phy",N4420))=TRUE(),"Physical","Financial")</f>
        <v>Financial</v>
      </c>
      <c r="E4420" s="191" t="n">
        <f aca="false">IF(VLOOKUP(S4420,'DD-Lookup'!$J$6:$L$50,3,FALSE())="Monthly",(YEAR(AC4420)-YEAR(AB4420))*12+MONTH(AC4420)-MONTH(AB4420)+1,(AC4420-AB4420+1))</f>
        <v>365</v>
      </c>
      <c r="F4420" s="220" t="n">
        <f aca="false">E4420*SUM(P4420:Q4420)</f>
        <v>1825000</v>
      </c>
      <c r="G4420" s="196" t="n">
        <v>1249728</v>
      </c>
      <c r="H4420" s="197" t="n">
        <v>37026.5436689815</v>
      </c>
      <c r="I4420" s="0" t="s">
        <v>625</v>
      </c>
      <c r="M4420" s="0" t="s">
        <v>927</v>
      </c>
      <c r="N4420" s="0" t="s">
        <v>1341</v>
      </c>
      <c r="O4420" s="0" t="s">
        <v>1514</v>
      </c>
      <c r="Q4420" s="198" t="n">
        <v>5000</v>
      </c>
      <c r="S4420" s="0" t="s">
        <v>1343</v>
      </c>
      <c r="T4420" s="0" t="s">
        <v>772</v>
      </c>
      <c r="U4420" s="200" t="n">
        <v>4.585</v>
      </c>
      <c r="V4420" s="0" t="s">
        <v>3971</v>
      </c>
      <c r="W4420" s="0" t="s">
        <v>1345</v>
      </c>
      <c r="X4420" s="0" t="s">
        <v>1346</v>
      </c>
      <c r="Y4420" s="0" t="s">
        <v>893</v>
      </c>
      <c r="Z4420" s="0" t="s">
        <v>573</v>
      </c>
      <c r="AA4420" s="0" t="s">
        <v>3972</v>
      </c>
      <c r="AB4420" s="197" t="n">
        <v>37257.875</v>
      </c>
      <c r="AC4420" s="197" t="n">
        <v>37621.875</v>
      </c>
      <c r="AD4420" s="0" t="n">
        <f aca="false">(AC4420-AB4420+1)*SUM(P4420:Q4420)</f>
        <v>1825000</v>
      </c>
    </row>
    <row r="4421" customFormat="false" ht="12.75" hidden="false" customHeight="false" outlineLevel="0" collapsed="false">
      <c r="A4421" s="191" t="str">
        <f aca="false">B4421&amp;" "&amp;C4421&amp;" "&amp;D4421</f>
        <v>US Natural Gas Financial</v>
      </c>
      <c r="B4421" s="191" t="str">
        <f aca="false">IF((LEFT(N4421,2)="US"),"US","")</f>
        <v>US</v>
      </c>
      <c r="C4421" s="191" t="str">
        <f aca="false">M4421</f>
        <v>Natural Gas</v>
      </c>
      <c r="D4421" s="191" t="str">
        <f aca="false">IF(ISNUMBER(FIND("Phy",N4421))=TRUE(),"Physical","Financial")</f>
        <v>Financial</v>
      </c>
      <c r="E4421" s="191" t="n">
        <f aca="false">IF(VLOOKUP(S4421,'DD-Lookup'!$J$6:$L$50,3,FALSE())="Monthly",(YEAR(AC4421)-YEAR(AB4421))*12+MONTH(AC4421)-MONTH(AB4421)+1,(AC4421-AB4421+1))</f>
        <v>31</v>
      </c>
      <c r="F4421" s="220" t="n">
        <f aca="false">E4421*SUM(P4421:Q4421)</f>
        <v>6200</v>
      </c>
      <c r="G4421" s="196" t="n">
        <v>1249729</v>
      </c>
      <c r="H4421" s="197" t="n">
        <v>37026.5437037037</v>
      </c>
      <c r="I4421" s="0" t="s">
        <v>1770</v>
      </c>
      <c r="M4421" s="0" t="s">
        <v>927</v>
      </c>
      <c r="N4421" s="0" t="s">
        <v>1399</v>
      </c>
      <c r="O4421" s="0" t="s">
        <v>1980</v>
      </c>
      <c r="Q4421" s="198" t="n">
        <v>200</v>
      </c>
      <c r="S4421" s="0" t="s">
        <v>1343</v>
      </c>
      <c r="T4421" s="0" t="s">
        <v>772</v>
      </c>
      <c r="U4421" s="200" t="n">
        <v>4.8</v>
      </c>
      <c r="V4421" s="0" t="s">
        <v>2206</v>
      </c>
      <c r="W4421" s="0" t="s">
        <v>1956</v>
      </c>
      <c r="X4421" s="0" t="s">
        <v>1957</v>
      </c>
      <c r="Y4421" s="0" t="s">
        <v>893</v>
      </c>
      <c r="Z4421" s="0" t="s">
        <v>573</v>
      </c>
      <c r="AA4421" s="0" t="s">
        <v>3973</v>
      </c>
      <c r="AB4421" s="197" t="n">
        <v>37165</v>
      </c>
      <c r="AC4421" s="197" t="n">
        <v>37195</v>
      </c>
      <c r="AD4421" s="0" t="n">
        <f aca="false">(AC4421-AB4421+1)*SUM(P4421:Q4421)</f>
        <v>6200</v>
      </c>
    </row>
    <row r="4422" customFormat="false" ht="12.75" hidden="false" customHeight="false" outlineLevel="0" collapsed="false">
      <c r="A4422" s="191" t="str">
        <f aca="false">B4422&amp;" "&amp;C4422&amp;" "&amp;D4422</f>
        <v>US Power Financial</v>
      </c>
      <c r="B4422" s="191" t="str">
        <f aca="false">IF((LEFT(N4422,2)="US"),"US","")</f>
        <v>US</v>
      </c>
      <c r="C4422" s="191" t="str">
        <f aca="false">M4422</f>
        <v>Power</v>
      </c>
      <c r="D4422" s="191" t="str">
        <f aca="false">IF(ISNUMBER(FIND("Phy",N4422))=TRUE(),"Physical","Financial")</f>
        <v>Financial</v>
      </c>
      <c r="E4422" s="191" t="n">
        <f aca="false">IF(VLOOKUP(S4422,'DD-Lookup'!$J$6:$L$50,3,FALSE())="Monthly",(YEAR(AC4422)-YEAR(AB4422))*12+MONTH(AC4422)-MONTH(AB4422)+1,(AC4422-AB4422+1))</f>
        <v>1</v>
      </c>
      <c r="F4422" s="220" t="n">
        <f aca="false">E4422*SUM(P4422:Q4422)</f>
        <v>50</v>
      </c>
      <c r="G4422" s="196" t="n">
        <v>1249731</v>
      </c>
      <c r="H4422" s="197" t="n">
        <v>37026.5450347222</v>
      </c>
      <c r="I4422" s="0" t="s">
        <v>1161</v>
      </c>
      <c r="M4422" s="0" t="s">
        <v>72</v>
      </c>
      <c r="N4422" s="0" t="s">
        <v>1162</v>
      </c>
      <c r="O4422" s="0" t="s">
        <v>3974</v>
      </c>
      <c r="P4422" s="198" t="n">
        <v>50</v>
      </c>
      <c r="S4422" s="0" t="s">
        <v>781</v>
      </c>
      <c r="T4422" s="0" t="s">
        <v>772</v>
      </c>
      <c r="U4422" s="200" t="n">
        <v>32</v>
      </c>
      <c r="V4422" s="0" t="s">
        <v>1164</v>
      </c>
      <c r="W4422" s="0" t="s">
        <v>1165</v>
      </c>
      <c r="X4422" s="0" t="s">
        <v>1166</v>
      </c>
      <c r="Y4422" s="0" t="s">
        <v>1167</v>
      </c>
      <c r="Z4422" s="0" t="s">
        <v>573</v>
      </c>
      <c r="AA4422" s="0" t="n">
        <v>611734.1</v>
      </c>
      <c r="AB4422" s="197" t="n">
        <v>37026.875</v>
      </c>
      <c r="AC4422" s="197" t="n">
        <v>37026.875</v>
      </c>
    </row>
    <row r="4423" customFormat="false" ht="12.75" hidden="false" customHeight="false" outlineLevel="0" collapsed="false">
      <c r="A4423" s="191" t="str">
        <f aca="false">B4423&amp;" "&amp;C4423&amp;" "&amp;D4423</f>
        <v> Natural Gas Physical</v>
      </c>
      <c r="B4423" s="191" t="str">
        <f aca="false">IF((LEFT(N4423,2)="US"),"US","")</f>
        <v/>
      </c>
      <c r="C4423" s="191" t="str">
        <f aca="false">M4423</f>
        <v>Natural Gas</v>
      </c>
      <c r="D4423" s="191" t="str">
        <f aca="false">IF(ISNUMBER(FIND("Phy",N4423))=TRUE(),"Physical","Financial")</f>
        <v>Physical</v>
      </c>
      <c r="E4423" s="191" t="n">
        <f aca="false">IF(VLOOKUP(S4423,'DD-Lookup'!$J$6:$L$50,3,FALSE())="Monthly",(YEAR(AC4423)-YEAR(AB4423))*12+MONTH(AC4423)-MONTH(AB4423)+1,(AC4423-AB4423+1))</f>
        <v>1</v>
      </c>
      <c r="F4423" s="220" t="n">
        <f aca="false">E4423*SUM(P4423:Q4423)</f>
        <v>10000</v>
      </c>
      <c r="G4423" s="196" t="n">
        <v>1249735</v>
      </c>
      <c r="H4423" s="197" t="n">
        <v>37026.5452083333</v>
      </c>
      <c r="I4423" s="0" t="s">
        <v>1523</v>
      </c>
      <c r="M4423" s="0" t="s">
        <v>927</v>
      </c>
      <c r="N4423" s="0" t="s">
        <v>1719</v>
      </c>
      <c r="O4423" s="0" t="s">
        <v>1720</v>
      </c>
      <c r="P4423" s="198" t="n">
        <v>10000</v>
      </c>
      <c r="S4423" s="0" t="s">
        <v>327</v>
      </c>
      <c r="T4423" s="0" t="s">
        <v>1721</v>
      </c>
      <c r="U4423" s="200" t="n">
        <v>6.12</v>
      </c>
      <c r="V4423" s="0" t="s">
        <v>3180</v>
      </c>
      <c r="W4423" s="0" t="s">
        <v>1723</v>
      </c>
      <c r="X4423" s="0" t="s">
        <v>1724</v>
      </c>
      <c r="Y4423" s="0" t="s">
        <v>1376</v>
      </c>
      <c r="Z4423" s="0" t="s">
        <v>646</v>
      </c>
      <c r="AA4423" s="0" t="n">
        <v>790928</v>
      </c>
      <c r="AB4423" s="197" t="n">
        <v>37026.875</v>
      </c>
      <c r="AC4423" s="197" t="n">
        <v>37026.875</v>
      </c>
    </row>
    <row r="4424" customFormat="false" ht="12.75" hidden="false" customHeight="false" outlineLevel="0" collapsed="false">
      <c r="A4424" s="191" t="str">
        <f aca="false">B4424&amp;" "&amp;C4424&amp;" "&amp;D4424</f>
        <v>US Natural Gas Financial</v>
      </c>
      <c r="B4424" s="191" t="str">
        <f aca="false">IF((LEFT(N4424,2)="US"),"US","")</f>
        <v>US</v>
      </c>
      <c r="C4424" s="191" t="str">
        <f aca="false">M4424</f>
        <v>Natural Gas</v>
      </c>
      <c r="D4424" s="191" t="str">
        <f aca="false">IF(ISNUMBER(FIND("Phy",N4424))=TRUE(),"Physical","Financial")</f>
        <v>Financial</v>
      </c>
      <c r="E4424" s="191" t="n">
        <f aca="false">IF(VLOOKUP(S4424,'DD-Lookup'!$J$6:$L$50,3,FALSE())="Monthly",(YEAR(AC4424)-YEAR(AB4424))*12+MONTH(AC4424)-MONTH(AB4424)+1,(AC4424-AB4424+1))</f>
        <v>30</v>
      </c>
      <c r="F4424" s="220" t="n">
        <f aca="false">E4424*SUM(P4424:Q4424)</f>
        <v>150000</v>
      </c>
      <c r="G4424" s="196" t="n">
        <v>1249736</v>
      </c>
      <c r="H4424" s="197" t="n">
        <v>37026.545474537</v>
      </c>
      <c r="I4424" s="0" t="s">
        <v>1340</v>
      </c>
      <c r="M4424" s="0" t="s">
        <v>927</v>
      </c>
      <c r="N4424" s="0" t="s">
        <v>1341</v>
      </c>
      <c r="O4424" s="0" t="s">
        <v>1342</v>
      </c>
      <c r="Q4424" s="198" t="n">
        <v>5000</v>
      </c>
      <c r="S4424" s="0" t="s">
        <v>1343</v>
      </c>
      <c r="T4424" s="0" t="s">
        <v>772</v>
      </c>
      <c r="U4424" s="200" t="n">
        <v>4.61</v>
      </c>
      <c r="V4424" s="0" t="s">
        <v>2316</v>
      </c>
      <c r="W4424" s="0" t="s">
        <v>1345</v>
      </c>
      <c r="X4424" s="0" t="s">
        <v>1346</v>
      </c>
      <c r="Y4424" s="0" t="s">
        <v>893</v>
      </c>
      <c r="Z4424" s="0" t="s">
        <v>573</v>
      </c>
      <c r="AA4424" s="0" t="s">
        <v>3975</v>
      </c>
      <c r="AB4424" s="197" t="n">
        <v>37043.875</v>
      </c>
      <c r="AC4424" s="197" t="n">
        <v>37072.875</v>
      </c>
      <c r="AD4424" s="0" t="n">
        <f aca="false">(AC4424-AB4424+1)*SUM(P4424:Q4424)</f>
        <v>150000</v>
      </c>
    </row>
    <row r="4425" customFormat="false" ht="12.75" hidden="false" customHeight="false" outlineLevel="0" collapsed="false">
      <c r="A4425" s="191" t="str">
        <f aca="false">B4425&amp;" "&amp;C4425&amp;" "&amp;D4425</f>
        <v> Metals Financial</v>
      </c>
      <c r="B4425" s="191" t="str">
        <f aca="false">IF((LEFT(N4425,2)="US"),"US","")</f>
        <v/>
      </c>
      <c r="C4425" s="191" t="str">
        <f aca="false">M4425</f>
        <v>Metals</v>
      </c>
      <c r="D4425" s="191" t="str">
        <f aca="false">IF(ISNUMBER(FIND("Phy",N4425))=TRUE(),"Physical","Financial")</f>
        <v>Financial</v>
      </c>
      <c r="E4425" s="191" t="n">
        <f aca="false">IF(VLOOKUP(S4425,'DD-Lookup'!$J$6:$L$50,3,FALSE())="Monthly",(YEAR(AC4425)-YEAR(AB4425))*12+MONTH(AC4425)-MONTH(AB4425)+1,(AC4425-AB4425+1))</f>
        <v>1</v>
      </c>
      <c r="F4425" s="220" t="n">
        <f aca="false">E4425*SUM(P4425:Q4425)</f>
        <v>20</v>
      </c>
      <c r="G4425" s="196" t="n">
        <v>1249738</v>
      </c>
      <c r="H4425" s="197" t="n">
        <v>37026.5458101852</v>
      </c>
      <c r="I4425" s="0" t="s">
        <v>1409</v>
      </c>
      <c r="M4425" s="0" t="s">
        <v>768</v>
      </c>
      <c r="N4425" s="0" t="s">
        <v>870</v>
      </c>
      <c r="O4425" s="0" t="s">
        <v>871</v>
      </c>
      <c r="Q4425" s="198" t="n">
        <v>20</v>
      </c>
      <c r="S4425" s="0" t="s">
        <v>771</v>
      </c>
      <c r="T4425" s="0" t="s">
        <v>772</v>
      </c>
      <c r="U4425" s="200" t="n">
        <v>1511</v>
      </c>
      <c r="V4425" s="0" t="s">
        <v>3061</v>
      </c>
      <c r="W4425" s="0" t="s">
        <v>3976</v>
      </c>
      <c r="X4425" s="0" t="s">
        <v>775</v>
      </c>
      <c r="Y4425" s="0" t="s">
        <v>776</v>
      </c>
      <c r="Z4425" s="0" t="s">
        <v>777</v>
      </c>
      <c r="AA4425" s="0" t="n">
        <v>2130847</v>
      </c>
    </row>
    <row r="4426" customFormat="false" ht="12.75" hidden="false" customHeight="false" outlineLevel="0" collapsed="false">
      <c r="A4426" s="191" t="str">
        <f aca="false">B4426&amp;" "&amp;C4426&amp;" "&amp;D4426</f>
        <v> Natural Gas Physical</v>
      </c>
      <c r="B4426" s="191" t="str">
        <f aca="false">IF((LEFT(N4426,2)="US"),"US","")</f>
        <v/>
      </c>
      <c r="C4426" s="191" t="str">
        <f aca="false">M4426</f>
        <v>Natural Gas</v>
      </c>
      <c r="D4426" s="191" t="str">
        <f aca="false">IF(ISNUMBER(FIND("Phy",N4426))=TRUE(),"Physical","Financial")</f>
        <v>Physical</v>
      </c>
      <c r="E4426" s="191" t="n">
        <f aca="false">IF(VLOOKUP(S4426,'DD-Lookup'!$J$6:$L$50,3,FALSE())="Monthly",(YEAR(AC4426)-YEAR(AB4426))*12+MONTH(AC4426)-MONTH(AB4426)+1,(AC4426-AB4426+1))</f>
        <v>1</v>
      </c>
      <c r="F4426" s="220" t="n">
        <f aca="false">E4426*SUM(P4426:Q4426)</f>
        <v>10000</v>
      </c>
      <c r="G4426" s="196" t="n">
        <v>1249739</v>
      </c>
      <c r="H4426" s="197" t="n">
        <v>37026.5458912037</v>
      </c>
      <c r="I4426" s="0" t="s">
        <v>2107</v>
      </c>
      <c r="M4426" s="0" t="s">
        <v>927</v>
      </c>
      <c r="N4426" s="0" t="s">
        <v>1719</v>
      </c>
      <c r="O4426" s="0" t="s">
        <v>1720</v>
      </c>
      <c r="Q4426" s="198" t="n">
        <v>10000</v>
      </c>
      <c r="S4426" s="0" t="s">
        <v>327</v>
      </c>
      <c r="T4426" s="0" t="s">
        <v>1721</v>
      </c>
      <c r="U4426" s="200" t="n">
        <v>6.13</v>
      </c>
      <c r="V4426" s="0" t="s">
        <v>2108</v>
      </c>
      <c r="W4426" s="0" t="s">
        <v>1723</v>
      </c>
      <c r="X4426" s="0" t="s">
        <v>1724</v>
      </c>
      <c r="Y4426" s="0" t="s">
        <v>1376</v>
      </c>
      <c r="Z4426" s="0" t="s">
        <v>646</v>
      </c>
      <c r="AA4426" s="0" t="n">
        <v>790929</v>
      </c>
      <c r="AB4426" s="197" t="n">
        <v>37026.875</v>
      </c>
      <c r="AC4426" s="197" t="n">
        <v>37026.875</v>
      </c>
    </row>
    <row r="4427" customFormat="false" ht="12.75" hidden="false" customHeight="false" outlineLevel="0" collapsed="false">
      <c r="A4427" s="191" t="str">
        <f aca="false">B4427&amp;" "&amp;C4427&amp;" "&amp;D4427</f>
        <v> Natural Gas Physical</v>
      </c>
      <c r="B4427" s="191" t="str">
        <f aca="false">IF((LEFT(N4427,2)="US"),"US","")</f>
        <v/>
      </c>
      <c r="C4427" s="191" t="str">
        <f aca="false">M4427</f>
        <v>Natural Gas</v>
      </c>
      <c r="D4427" s="191" t="str">
        <f aca="false">IF(ISNUMBER(FIND("Phy",N4427))=TRUE(),"Physical","Financial")</f>
        <v>Physical</v>
      </c>
      <c r="E4427" s="191" t="n">
        <f aca="false">IF(VLOOKUP(S4427,'DD-Lookup'!$J$6:$L$50,3,FALSE())="Monthly",(YEAR(AC4427)-YEAR(AB4427))*12+MONTH(AC4427)-MONTH(AB4427)+1,(AC4427-AB4427+1))</f>
        <v>1</v>
      </c>
      <c r="F4427" s="220" t="n">
        <f aca="false">E4427*SUM(P4427:Q4427)</f>
        <v>10000</v>
      </c>
      <c r="G4427" s="196" t="n">
        <v>1249740</v>
      </c>
      <c r="H4427" s="197" t="n">
        <v>37026.5459375</v>
      </c>
      <c r="I4427" s="0" t="s">
        <v>2107</v>
      </c>
      <c r="M4427" s="0" t="s">
        <v>927</v>
      </c>
      <c r="N4427" s="0" t="s">
        <v>1719</v>
      </c>
      <c r="O4427" s="0" t="s">
        <v>1720</v>
      </c>
      <c r="Q4427" s="198" t="n">
        <v>10000</v>
      </c>
      <c r="S4427" s="0" t="s">
        <v>327</v>
      </c>
      <c r="T4427" s="0" t="s">
        <v>1721</v>
      </c>
      <c r="U4427" s="200" t="n">
        <v>6.135</v>
      </c>
      <c r="V4427" s="0" t="s">
        <v>2108</v>
      </c>
      <c r="W4427" s="0" t="s">
        <v>1723</v>
      </c>
      <c r="X4427" s="0" t="s">
        <v>1724</v>
      </c>
      <c r="Y4427" s="0" t="s">
        <v>1376</v>
      </c>
      <c r="Z4427" s="0" t="s">
        <v>646</v>
      </c>
      <c r="AA4427" s="0" t="n">
        <v>790930</v>
      </c>
      <c r="AB4427" s="197" t="n">
        <v>37026.875</v>
      </c>
      <c r="AC4427" s="197" t="n">
        <v>37026.875</v>
      </c>
    </row>
    <row r="4428" customFormat="false" ht="12.75" hidden="false" customHeight="false" outlineLevel="0" collapsed="false">
      <c r="A4428" s="191" t="str">
        <f aca="false">B4428&amp;" "&amp;C4428&amp;" "&amp;D4428</f>
        <v>US Natural Gas Financial</v>
      </c>
      <c r="B4428" s="191" t="str">
        <f aca="false">IF((LEFT(N4428,2)="US"),"US","")</f>
        <v>US</v>
      </c>
      <c r="C4428" s="191" t="str">
        <f aca="false">M4428</f>
        <v>Natural Gas</v>
      </c>
      <c r="D4428" s="191" t="str">
        <f aca="false">IF(ISNUMBER(FIND("Phy",N4428))=TRUE(),"Physical","Financial")</f>
        <v>Financial</v>
      </c>
      <c r="E4428" s="191" t="n">
        <f aca="false">IF(VLOOKUP(S4428,'DD-Lookup'!$J$6:$L$50,3,FALSE())="Monthly",(YEAR(AC4428)-YEAR(AB4428))*12+MONTH(AC4428)-MONTH(AB4428)+1,(AC4428-AB4428+1))</f>
        <v>30</v>
      </c>
      <c r="F4428" s="220" t="n">
        <f aca="false">E4428*SUM(P4428:Q4428)</f>
        <v>450000</v>
      </c>
      <c r="G4428" s="196" t="n">
        <v>1249741</v>
      </c>
      <c r="H4428" s="197" t="n">
        <v>37026.5463078704</v>
      </c>
      <c r="I4428" s="0" t="s">
        <v>1364</v>
      </c>
      <c r="M4428" s="0" t="s">
        <v>927</v>
      </c>
      <c r="N4428" s="0" t="s">
        <v>1341</v>
      </c>
      <c r="O4428" s="0" t="s">
        <v>1342</v>
      </c>
      <c r="Q4428" s="198" t="n">
        <v>15000</v>
      </c>
      <c r="S4428" s="0" t="s">
        <v>1343</v>
      </c>
      <c r="T4428" s="0" t="s">
        <v>772</v>
      </c>
      <c r="U4428" s="200" t="n">
        <v>4.62</v>
      </c>
      <c r="V4428" s="0" t="s">
        <v>1845</v>
      </c>
      <c r="W4428" s="0" t="s">
        <v>1345</v>
      </c>
      <c r="X4428" s="0" t="s">
        <v>1346</v>
      </c>
      <c r="Y4428" s="0" t="s">
        <v>893</v>
      </c>
      <c r="Z4428" s="0" t="s">
        <v>573</v>
      </c>
      <c r="AA4428" s="0" t="s">
        <v>3977</v>
      </c>
      <c r="AB4428" s="197" t="n">
        <v>37043.875</v>
      </c>
      <c r="AC4428" s="197" t="n">
        <v>37072.875</v>
      </c>
      <c r="AD4428" s="0" t="n">
        <f aca="false">(AC4428-AB4428+1)*SUM(P4428:Q4428)</f>
        <v>450000</v>
      </c>
    </row>
    <row r="4429" customFormat="false" ht="12.75" hidden="false" customHeight="false" outlineLevel="0" collapsed="false">
      <c r="A4429" s="191" t="str">
        <f aca="false">B4429&amp;" "&amp;C4429&amp;" "&amp;D4429</f>
        <v>US Natural Gas Financial</v>
      </c>
      <c r="B4429" s="191" t="str">
        <f aca="false">IF((LEFT(N4429,2)="US"),"US","")</f>
        <v>US</v>
      </c>
      <c r="C4429" s="191" t="str">
        <f aca="false">M4429</f>
        <v>Natural Gas</v>
      </c>
      <c r="D4429" s="191" t="str">
        <f aca="false">IF(ISNUMBER(FIND("Phy",N4429))=TRUE(),"Physical","Financial")</f>
        <v>Financial</v>
      </c>
      <c r="E4429" s="191" t="n">
        <f aca="false">IF(VLOOKUP(S4429,'DD-Lookup'!$J$6:$L$50,3,FALSE())="Monthly",(YEAR(AC4429)-YEAR(AB4429))*12+MONTH(AC4429)-MONTH(AB4429)+1,(AC4429-AB4429+1))</f>
        <v>151</v>
      </c>
      <c r="F4429" s="220" t="n">
        <f aca="false">E4429*SUM(P4429:Q4429)</f>
        <v>755000</v>
      </c>
      <c r="G4429" s="196" t="n">
        <v>1249742</v>
      </c>
      <c r="H4429" s="197" t="n">
        <v>37026.5463078704</v>
      </c>
      <c r="I4429" s="0" t="s">
        <v>1340</v>
      </c>
      <c r="M4429" s="0" t="s">
        <v>927</v>
      </c>
      <c r="N4429" s="0" t="s">
        <v>1341</v>
      </c>
      <c r="O4429" s="0" t="s">
        <v>1442</v>
      </c>
      <c r="Q4429" s="198" t="n">
        <v>5000</v>
      </c>
      <c r="S4429" s="0" t="s">
        <v>1343</v>
      </c>
      <c r="T4429" s="0" t="s">
        <v>772</v>
      </c>
      <c r="U4429" s="200" t="n">
        <v>5.01</v>
      </c>
      <c r="V4429" s="0" t="s">
        <v>2316</v>
      </c>
      <c r="W4429" s="0" t="s">
        <v>1345</v>
      </c>
      <c r="X4429" s="0" t="s">
        <v>1346</v>
      </c>
      <c r="Y4429" s="0" t="s">
        <v>893</v>
      </c>
      <c r="Z4429" s="0" t="s">
        <v>573</v>
      </c>
      <c r="AA4429" s="0" t="s">
        <v>3978</v>
      </c>
      <c r="AB4429" s="197" t="n">
        <v>37196</v>
      </c>
      <c r="AC4429" s="197" t="n">
        <v>37346</v>
      </c>
      <c r="AD4429" s="0" t="n">
        <f aca="false">(AC4429-AB4429+1)*SUM(P4429:Q4429)</f>
        <v>755000</v>
      </c>
    </row>
    <row r="4430" customFormat="false" ht="12.75" hidden="false" customHeight="false" outlineLevel="0" collapsed="false">
      <c r="A4430" s="191" t="str">
        <f aca="false">B4430&amp;" "&amp;C4430&amp;" "&amp;D4430</f>
        <v>US Natural Gas Financial</v>
      </c>
      <c r="B4430" s="191" t="str">
        <f aca="false">IF((LEFT(N4430,2)="US"),"US","")</f>
        <v>US</v>
      </c>
      <c r="C4430" s="191" t="str">
        <f aca="false">M4430</f>
        <v>Natural Gas</v>
      </c>
      <c r="D4430" s="191" t="str">
        <f aca="false">IF(ISNUMBER(FIND("Phy",N4430))=TRUE(),"Physical","Financial")</f>
        <v>Financial</v>
      </c>
      <c r="E4430" s="191" t="n">
        <f aca="false">IF(VLOOKUP(S4430,'DD-Lookup'!$J$6:$L$50,3,FALSE())="Monthly",(YEAR(AC4430)-YEAR(AB4430))*12+MONTH(AC4430)-MONTH(AB4430)+1,(AC4430-AB4430+1))</f>
        <v>15</v>
      </c>
      <c r="F4430" s="220" t="n">
        <f aca="false">E4430*SUM(P4430:Q4430)</f>
        <v>75000</v>
      </c>
      <c r="G4430" s="196" t="n">
        <v>1249743</v>
      </c>
      <c r="H4430" s="197" t="n">
        <v>37026.5463425926</v>
      </c>
      <c r="I4430" s="0" t="s">
        <v>1180</v>
      </c>
      <c r="M4430" s="0" t="s">
        <v>927</v>
      </c>
      <c r="N4430" s="0" t="s">
        <v>1341</v>
      </c>
      <c r="O4430" s="0" t="s">
        <v>3569</v>
      </c>
      <c r="P4430" s="198" t="n">
        <v>5000</v>
      </c>
      <c r="S4430" s="0" t="s">
        <v>1343</v>
      </c>
      <c r="T4430" s="0" t="s">
        <v>772</v>
      </c>
      <c r="U4430" s="200" t="n">
        <v>4.54</v>
      </c>
      <c r="V4430" s="0" t="s">
        <v>2251</v>
      </c>
      <c r="W4430" s="0" t="s">
        <v>1520</v>
      </c>
      <c r="X4430" s="0" t="s">
        <v>1521</v>
      </c>
      <c r="Y4430" s="0" t="s">
        <v>893</v>
      </c>
      <c r="Z4430" s="0" t="s">
        <v>573</v>
      </c>
      <c r="AA4430" s="0" t="s">
        <v>3979</v>
      </c>
      <c r="AB4430" s="197" t="n">
        <v>37028.875</v>
      </c>
      <c r="AC4430" s="197" t="n">
        <v>37042.875</v>
      </c>
      <c r="AD4430" s="0" t="n">
        <f aca="false">(AC4430-AB4430+1)*SUM(P4430:Q4430)</f>
        <v>75000</v>
      </c>
    </row>
    <row r="4431" customFormat="false" ht="12.75" hidden="false" customHeight="false" outlineLevel="0" collapsed="false">
      <c r="A4431" s="191" t="str">
        <f aca="false">B4431&amp;" "&amp;C4431&amp;" "&amp;D4431</f>
        <v> Natural Gas Physical</v>
      </c>
      <c r="B4431" s="191" t="str">
        <f aca="false">IF((LEFT(N4431,2)="US"),"US","")</f>
        <v/>
      </c>
      <c r="C4431" s="191" t="str">
        <f aca="false">M4431</f>
        <v>Natural Gas</v>
      </c>
      <c r="D4431" s="191" t="str">
        <f aca="false">IF(ISNUMBER(FIND("Phy",N4431))=TRUE(),"Physical","Financial")</f>
        <v>Physical</v>
      </c>
      <c r="E4431" s="191" t="n">
        <f aca="false">IF(VLOOKUP(S4431,'DD-Lookup'!$J$6:$L$50,3,FALSE())="Monthly",(YEAR(AC4431)-YEAR(AB4431))*12+MONTH(AC4431)-MONTH(AB4431)+1,(AC4431-AB4431+1))</f>
        <v>30</v>
      </c>
      <c r="F4431" s="220" t="n">
        <f aca="false">E4431*SUM(P4431:Q4431)</f>
        <v>150000</v>
      </c>
      <c r="G4431" s="196" t="n">
        <v>1249744</v>
      </c>
      <c r="H4431" s="197" t="n">
        <v>37026.5465740741</v>
      </c>
      <c r="I4431" s="0" t="s">
        <v>625</v>
      </c>
      <c r="M4431" s="0" t="s">
        <v>927</v>
      </c>
      <c r="N4431" s="0" t="s">
        <v>1719</v>
      </c>
      <c r="O4431" s="0" t="s">
        <v>2554</v>
      </c>
      <c r="Q4431" s="198" t="n">
        <v>5000</v>
      </c>
      <c r="S4431" s="0" t="s">
        <v>327</v>
      </c>
      <c r="T4431" s="0" t="s">
        <v>1721</v>
      </c>
      <c r="U4431" s="200" t="n">
        <v>6.32</v>
      </c>
      <c r="V4431" s="0" t="s">
        <v>3106</v>
      </c>
      <c r="W4431" s="0" t="s">
        <v>2317</v>
      </c>
      <c r="X4431" s="0" t="s">
        <v>1724</v>
      </c>
      <c r="Y4431" s="0" t="s">
        <v>1376</v>
      </c>
      <c r="Z4431" s="0" t="s">
        <v>646</v>
      </c>
      <c r="AA4431" s="0" t="n">
        <v>790931</v>
      </c>
      <c r="AB4431" s="197" t="n">
        <v>37043.875</v>
      </c>
      <c r="AC4431" s="197" t="n">
        <v>37072.875</v>
      </c>
    </row>
    <row r="4432" customFormat="false" ht="12.75" hidden="false" customHeight="false" outlineLevel="0" collapsed="false">
      <c r="A4432" s="191" t="str">
        <f aca="false">B4432&amp;" "&amp;C4432&amp;" "&amp;D4432</f>
        <v>US Natural Gas Financial</v>
      </c>
      <c r="B4432" s="191" t="str">
        <f aca="false">IF((LEFT(N4432,2)="US"),"US","")</f>
        <v>US</v>
      </c>
      <c r="C4432" s="191" t="str">
        <f aca="false">M4432</f>
        <v>Natural Gas</v>
      </c>
      <c r="D4432" s="191" t="str">
        <f aca="false">IF(ISNUMBER(FIND("Phy",N4432))=TRUE(),"Physical","Financial")</f>
        <v>Financial</v>
      </c>
      <c r="E4432" s="191" t="n">
        <f aca="false">IF(VLOOKUP(S4432,'DD-Lookup'!$J$6:$L$50,3,FALSE())="Monthly",(YEAR(AC4432)-YEAR(AB4432))*12+MONTH(AC4432)-MONTH(AB4432)+1,(AC4432-AB4432+1))</f>
        <v>31</v>
      </c>
      <c r="F4432" s="220" t="n">
        <f aca="false">E4432*SUM(P4432:Q4432)</f>
        <v>310000</v>
      </c>
      <c r="G4432" s="196" t="n">
        <v>1249745</v>
      </c>
      <c r="H4432" s="197" t="n">
        <v>37026.5465972222</v>
      </c>
      <c r="I4432" s="0" t="s">
        <v>2107</v>
      </c>
      <c r="M4432" s="0" t="s">
        <v>927</v>
      </c>
      <c r="N4432" s="0" t="s">
        <v>1341</v>
      </c>
      <c r="O4432" s="0" t="s">
        <v>1396</v>
      </c>
      <c r="Q4432" s="198" t="n">
        <v>10000</v>
      </c>
      <c r="S4432" s="0" t="s">
        <v>1343</v>
      </c>
      <c r="T4432" s="0" t="s">
        <v>772</v>
      </c>
      <c r="U4432" s="200" t="n">
        <v>4.6925</v>
      </c>
      <c r="V4432" s="0" t="s">
        <v>2502</v>
      </c>
      <c r="W4432" s="0" t="s">
        <v>1345</v>
      </c>
      <c r="X4432" s="0" t="s">
        <v>1346</v>
      </c>
      <c r="Y4432" s="0" t="s">
        <v>893</v>
      </c>
      <c r="Z4432" s="0" t="s">
        <v>573</v>
      </c>
      <c r="AA4432" s="0" t="s">
        <v>3980</v>
      </c>
      <c r="AB4432" s="197" t="n">
        <v>37073.875</v>
      </c>
      <c r="AC4432" s="197" t="n">
        <v>37103.875</v>
      </c>
      <c r="AD4432" s="0" t="n">
        <f aca="false">(AC4432-AB4432+1)*SUM(P4432:Q4432)</f>
        <v>310000</v>
      </c>
    </row>
    <row r="4433" customFormat="false" ht="12.75" hidden="false" customHeight="false" outlineLevel="0" collapsed="false">
      <c r="A4433" s="191" t="str">
        <f aca="false">B4433&amp;" "&amp;C4433&amp;" "&amp;D4433</f>
        <v>US Crude Financial</v>
      </c>
      <c r="B4433" s="191" t="str">
        <f aca="false">IF((LEFT(N4433,2)="US"),"US","")</f>
        <v>US</v>
      </c>
      <c r="C4433" s="191" t="str">
        <f aca="false">M4433</f>
        <v>Crude</v>
      </c>
      <c r="D4433" s="191" t="str">
        <f aca="false">IF(ISNUMBER(FIND("Phy",N4433))=TRUE(),"Physical","Financial")</f>
        <v>Financial</v>
      </c>
      <c r="E4433" s="191" t="n">
        <f aca="false">IF(VLOOKUP(S4433,'DD-Lookup'!$J$6:$L$50,3,FALSE())="Monthly",(YEAR(AC4433)-YEAR(AB4433))*12+MONTH(AC4433)-MONTH(AB4433)+1,(AC4433-AB4433+1))</f>
        <v>1</v>
      </c>
      <c r="F4433" s="220" t="n">
        <f aca="false">E4433*SUM(P4433:Q4433)</f>
        <v>50000</v>
      </c>
      <c r="G4433" s="196" t="n">
        <v>1249747</v>
      </c>
      <c r="H4433" s="197" t="n">
        <v>37026.5466435185</v>
      </c>
      <c r="I4433" s="0" t="s">
        <v>1137</v>
      </c>
      <c r="M4433" s="0" t="s">
        <v>60</v>
      </c>
      <c r="N4433" s="0" t="s">
        <v>1138</v>
      </c>
      <c r="O4433" s="0" t="s">
        <v>1139</v>
      </c>
      <c r="Q4433" s="198" t="n">
        <v>50000</v>
      </c>
      <c r="S4433" s="0" t="s">
        <v>1140</v>
      </c>
      <c r="T4433" s="0" t="s">
        <v>772</v>
      </c>
      <c r="U4433" s="200" t="n">
        <v>28.96</v>
      </c>
      <c r="V4433" s="0" t="s">
        <v>1671</v>
      </c>
      <c r="W4433" s="0" t="s">
        <v>1142</v>
      </c>
      <c r="X4433" s="0" t="s">
        <v>1143</v>
      </c>
      <c r="Y4433" s="0" t="s">
        <v>893</v>
      </c>
      <c r="Z4433" s="0" t="s">
        <v>573</v>
      </c>
      <c r="AA4433" s="0" t="s">
        <v>3981</v>
      </c>
      <c r="AB4433" s="197" t="n">
        <v>37043</v>
      </c>
      <c r="AC4433" s="197" t="n">
        <v>37072</v>
      </c>
    </row>
    <row r="4434" customFormat="false" ht="12.75" hidden="false" customHeight="false" outlineLevel="0" collapsed="false">
      <c r="A4434" s="191" t="str">
        <f aca="false">B4434&amp;" "&amp;C4434&amp;" "&amp;D4434</f>
        <v>US Power Physical</v>
      </c>
      <c r="B4434" s="191" t="str">
        <f aca="false">IF((LEFT(N4434,2)="US"),"US","")</f>
        <v>US</v>
      </c>
      <c r="C4434" s="191" t="str">
        <f aca="false">M4434</f>
        <v>Power</v>
      </c>
      <c r="D4434" s="191" t="str">
        <f aca="false">IF(ISNUMBER(FIND("Phy",N4434))=TRUE(),"Physical","Financial")</f>
        <v>Physical</v>
      </c>
      <c r="E4434" s="191" t="n">
        <f aca="false">IF(VLOOKUP(S4434,'DD-Lookup'!$J$6:$L$50,3,FALSE())="Monthly",(YEAR(AC4434)-YEAR(AB4434))*12+MONTH(AC4434)-MONTH(AB4434)+1,(AC4434-AB4434+1))</f>
        <v>31</v>
      </c>
      <c r="F4434" s="220" t="n">
        <f aca="false">E4434*SUM(P4434:Q4434)</f>
        <v>775</v>
      </c>
      <c r="G4434" s="196" t="n">
        <v>1249748</v>
      </c>
      <c r="H4434" s="197" t="n">
        <v>37026.5467592593</v>
      </c>
      <c r="I4434" s="0" t="s">
        <v>643</v>
      </c>
      <c r="M4434" s="0" t="s">
        <v>72</v>
      </c>
      <c r="N4434" s="0" t="s">
        <v>1746</v>
      </c>
      <c r="O4434" s="0" t="s">
        <v>3957</v>
      </c>
      <c r="Q4434" s="198" t="n">
        <v>25</v>
      </c>
      <c r="S4434" s="0" t="s">
        <v>781</v>
      </c>
      <c r="T4434" s="0" t="s">
        <v>772</v>
      </c>
      <c r="U4434" s="200" t="n">
        <v>314</v>
      </c>
      <c r="V4434" s="0" t="s">
        <v>3083</v>
      </c>
      <c r="W4434" s="0" t="s">
        <v>1868</v>
      </c>
      <c r="X4434" s="0" t="s">
        <v>1869</v>
      </c>
      <c r="Y4434" s="0" t="s">
        <v>1167</v>
      </c>
      <c r="Z4434" s="0" t="s">
        <v>628</v>
      </c>
      <c r="AA4434" s="0" t="n">
        <v>611735.1</v>
      </c>
      <c r="AB4434" s="197" t="n">
        <v>37104.875</v>
      </c>
      <c r="AC4434" s="197" t="n">
        <v>37134.875</v>
      </c>
    </row>
    <row r="4435" customFormat="false" ht="12.75" hidden="false" customHeight="false" outlineLevel="0" collapsed="false">
      <c r="A4435" s="191" t="str">
        <f aca="false">B4435&amp;" "&amp;C4435&amp;" "&amp;D4435</f>
        <v>US Natural Gas Physical</v>
      </c>
      <c r="B4435" s="191" t="str">
        <f aca="false">IF((LEFT(N4435,2)="US"),"US","")</f>
        <v>US</v>
      </c>
      <c r="C4435" s="191" t="str">
        <f aca="false">M4435</f>
        <v>Natural Gas</v>
      </c>
      <c r="D4435" s="191" t="str">
        <f aca="false">IF(ISNUMBER(FIND("Phy",N4435))=TRUE(),"Physical","Financial")</f>
        <v>Physical</v>
      </c>
      <c r="E4435" s="191" t="n">
        <f aca="false">IF(VLOOKUP(S4435,'DD-Lookup'!$J$6:$L$50,3,FALSE())="Monthly",(YEAR(AC4435)-YEAR(AB4435))*12+MONTH(AC4435)-MONTH(AB4435)+1,(AC4435-AB4435+1))</f>
        <v>15</v>
      </c>
      <c r="F4435" s="220" t="n">
        <f aca="false">E4435*SUM(P4435:Q4435)</f>
        <v>60555</v>
      </c>
      <c r="G4435" s="196" t="n">
        <v>1249749</v>
      </c>
      <c r="H4435" s="197" t="n">
        <v>37026.5470486111</v>
      </c>
      <c r="I4435" s="0" t="s">
        <v>1569</v>
      </c>
      <c r="M4435" s="0" t="s">
        <v>927</v>
      </c>
      <c r="N4435" s="0" t="s">
        <v>1371</v>
      </c>
      <c r="O4435" s="0" t="s">
        <v>3982</v>
      </c>
      <c r="P4435" s="198" t="n">
        <v>4037</v>
      </c>
      <c r="S4435" s="0" t="s">
        <v>1343</v>
      </c>
      <c r="T4435" s="0" t="s">
        <v>772</v>
      </c>
      <c r="U4435" s="200" t="n">
        <v>4.875</v>
      </c>
      <c r="V4435" s="0" t="s">
        <v>1856</v>
      </c>
      <c r="W4435" s="0" t="s">
        <v>1635</v>
      </c>
      <c r="X4435" s="0" t="s">
        <v>1636</v>
      </c>
      <c r="Y4435" s="0" t="s">
        <v>1376</v>
      </c>
      <c r="Z4435" s="0" t="s">
        <v>573</v>
      </c>
      <c r="AA4435" s="0" t="n">
        <v>790932</v>
      </c>
      <c r="AB4435" s="197" t="n">
        <v>37028.875</v>
      </c>
      <c r="AC4435" s="197" t="n">
        <v>37042.875</v>
      </c>
    </row>
    <row r="4436" customFormat="false" ht="12.75" hidden="false" customHeight="false" outlineLevel="0" collapsed="false">
      <c r="A4436" s="191" t="str">
        <f aca="false">B4436&amp;" "&amp;C4436&amp;" "&amp;D4436</f>
        <v>US Natural Gas Financial</v>
      </c>
      <c r="B4436" s="191" t="str">
        <f aca="false">IF((LEFT(N4436,2)="US"),"US","")</f>
        <v>US</v>
      </c>
      <c r="C4436" s="191" t="str">
        <f aca="false">M4436</f>
        <v>Natural Gas</v>
      </c>
      <c r="D4436" s="191" t="str">
        <f aca="false">IF(ISNUMBER(FIND("Phy",N4436))=TRUE(),"Physical","Financial")</f>
        <v>Financial</v>
      </c>
      <c r="E4436" s="191" t="n">
        <f aca="false">IF(VLOOKUP(S4436,'DD-Lookup'!$J$6:$L$50,3,FALSE())="Monthly",(YEAR(AC4436)-YEAR(AB4436))*12+MONTH(AC4436)-MONTH(AB4436)+1,(AC4436-AB4436+1))</f>
        <v>30</v>
      </c>
      <c r="F4436" s="220" t="n">
        <f aca="false">E4436*SUM(P4436:Q4436)</f>
        <v>300000</v>
      </c>
      <c r="G4436" s="196" t="n">
        <v>1249751</v>
      </c>
      <c r="H4436" s="197" t="n">
        <v>37026.5473611111</v>
      </c>
      <c r="I4436" s="0" t="s">
        <v>1482</v>
      </c>
      <c r="M4436" s="0" t="s">
        <v>927</v>
      </c>
      <c r="N4436" s="0" t="s">
        <v>1399</v>
      </c>
      <c r="O4436" s="0" t="s">
        <v>1913</v>
      </c>
      <c r="Q4436" s="198" t="n">
        <v>10000</v>
      </c>
      <c r="S4436" s="0" t="s">
        <v>1343</v>
      </c>
      <c r="T4436" s="0" t="s">
        <v>772</v>
      </c>
      <c r="U4436" s="200" t="n">
        <v>-0.0625</v>
      </c>
      <c r="V4436" s="0" t="s">
        <v>1874</v>
      </c>
      <c r="W4436" s="0" t="s">
        <v>1915</v>
      </c>
      <c r="X4436" s="0" t="s">
        <v>1916</v>
      </c>
      <c r="Y4436" s="0" t="s">
        <v>893</v>
      </c>
      <c r="Z4436" s="0" t="s">
        <v>573</v>
      </c>
      <c r="AA4436" s="0" t="s">
        <v>3983</v>
      </c>
      <c r="AB4436" s="197" t="n">
        <v>37043.875</v>
      </c>
      <c r="AC4436" s="197" t="n">
        <v>37072.875</v>
      </c>
      <c r="AD4436" s="0" t="n">
        <f aca="false">(AC4436-AB4436+1)*SUM(P4436:Q4436)</f>
        <v>300000</v>
      </c>
    </row>
    <row r="4437" customFormat="false" ht="12.75" hidden="false" customHeight="false" outlineLevel="0" collapsed="false">
      <c r="A4437" s="191" t="str">
        <f aca="false">B4437&amp;" "&amp;C4437&amp;" "&amp;D4437</f>
        <v>US Natural Gas Financial</v>
      </c>
      <c r="B4437" s="191" t="str">
        <f aca="false">IF((LEFT(N4437,2)="US"),"US","")</f>
        <v>US</v>
      </c>
      <c r="C4437" s="191" t="str">
        <f aca="false">M4437</f>
        <v>Natural Gas</v>
      </c>
      <c r="D4437" s="191" t="str">
        <f aca="false">IF(ISNUMBER(FIND("Phy",N4437))=TRUE(),"Physical","Financial")</f>
        <v>Financial</v>
      </c>
      <c r="E4437" s="191" t="n">
        <f aca="false">IF(VLOOKUP(S4437,'DD-Lookup'!$J$6:$L$50,3,FALSE())="Monthly",(YEAR(AC4437)-YEAR(AB4437))*12+MONTH(AC4437)-MONTH(AB4437)+1,(AC4437-AB4437+1))</f>
        <v>365</v>
      </c>
      <c r="F4437" s="220" t="n">
        <f aca="false">E4437*SUM(P4437:Q4437)</f>
        <v>1825000</v>
      </c>
      <c r="G4437" s="196" t="n">
        <v>1249752</v>
      </c>
      <c r="H4437" s="197" t="n">
        <v>37026.5477314815</v>
      </c>
      <c r="I4437" s="0" t="s">
        <v>1137</v>
      </c>
      <c r="M4437" s="0" t="s">
        <v>927</v>
      </c>
      <c r="N4437" s="0" t="s">
        <v>1341</v>
      </c>
      <c r="O4437" s="0" t="s">
        <v>1514</v>
      </c>
      <c r="Q4437" s="198" t="n">
        <v>5000</v>
      </c>
      <c r="S4437" s="0" t="s">
        <v>1343</v>
      </c>
      <c r="T4437" s="0" t="s">
        <v>772</v>
      </c>
      <c r="U4437" s="200" t="n">
        <v>4.595</v>
      </c>
      <c r="V4437" s="0" t="s">
        <v>2274</v>
      </c>
      <c r="W4437" s="0" t="s">
        <v>1345</v>
      </c>
      <c r="X4437" s="0" t="s">
        <v>1346</v>
      </c>
      <c r="Y4437" s="0" t="s">
        <v>893</v>
      </c>
      <c r="Z4437" s="0" t="s">
        <v>573</v>
      </c>
      <c r="AA4437" s="0" t="s">
        <v>3984</v>
      </c>
      <c r="AB4437" s="197" t="n">
        <v>37257.875</v>
      </c>
      <c r="AC4437" s="197" t="n">
        <v>37621.875</v>
      </c>
      <c r="AD4437" s="0" t="n">
        <f aca="false">(AC4437-AB4437+1)*SUM(P4437:Q4437)</f>
        <v>1825000</v>
      </c>
    </row>
    <row r="4438" customFormat="false" ht="12.75" hidden="false" customHeight="false" outlineLevel="0" collapsed="false">
      <c r="A4438" s="191" t="str">
        <f aca="false">B4438&amp;" "&amp;C4438&amp;" "&amp;D4438</f>
        <v>US Natural Gas Financial</v>
      </c>
      <c r="B4438" s="191" t="str">
        <f aca="false">IF((LEFT(N4438,2)="US"),"US","")</f>
        <v>US</v>
      </c>
      <c r="C4438" s="191" t="str">
        <f aca="false">M4438</f>
        <v>Natural Gas</v>
      </c>
      <c r="D4438" s="191" t="str">
        <f aca="false">IF(ISNUMBER(FIND("Phy",N4438))=TRUE(),"Physical","Financial")</f>
        <v>Financial</v>
      </c>
      <c r="E4438" s="191" t="n">
        <f aca="false">IF(VLOOKUP(S4438,'DD-Lookup'!$J$6:$L$50,3,FALSE())="Monthly",(YEAR(AC4438)-YEAR(AB4438))*12+MONTH(AC4438)-MONTH(AB4438)+1,(AC4438-AB4438+1))</f>
        <v>15</v>
      </c>
      <c r="F4438" s="220" t="n">
        <f aca="false">E4438*SUM(P4438:Q4438)</f>
        <v>375000</v>
      </c>
      <c r="G4438" s="196" t="n">
        <v>1249754</v>
      </c>
      <c r="H4438" s="197" t="n">
        <v>37026.5479282407</v>
      </c>
      <c r="I4438" s="0" t="s">
        <v>1383</v>
      </c>
      <c r="M4438" s="0" t="s">
        <v>927</v>
      </c>
      <c r="N4438" s="0" t="s">
        <v>1341</v>
      </c>
      <c r="O4438" s="0" t="s">
        <v>3650</v>
      </c>
      <c r="Q4438" s="198" t="n">
        <v>25000</v>
      </c>
      <c r="S4438" s="0" t="s">
        <v>1343</v>
      </c>
      <c r="T4438" s="0" t="s">
        <v>772</v>
      </c>
      <c r="U4438" s="200" t="n">
        <v>4.585</v>
      </c>
      <c r="V4438" s="0" t="s">
        <v>2974</v>
      </c>
      <c r="W4438" s="0" t="s">
        <v>1915</v>
      </c>
      <c r="X4438" s="0" t="s">
        <v>1916</v>
      </c>
      <c r="Y4438" s="0" t="s">
        <v>893</v>
      </c>
      <c r="Z4438" s="0" t="s">
        <v>573</v>
      </c>
      <c r="AA4438" s="0" t="s">
        <v>3985</v>
      </c>
      <c r="AB4438" s="197" t="n">
        <v>37028.875</v>
      </c>
      <c r="AC4438" s="197" t="n">
        <v>37042.875</v>
      </c>
      <c r="AD4438" s="0" t="n">
        <f aca="false">(AC4438-AB4438+1)*SUM(P4438:Q4438)</f>
        <v>375000</v>
      </c>
    </row>
    <row r="4439" customFormat="false" ht="12.75" hidden="false" customHeight="false" outlineLevel="0" collapsed="false">
      <c r="A4439" s="191" t="str">
        <f aca="false">B4439&amp;" "&amp;C4439&amp;" "&amp;D4439</f>
        <v>US Natural Gas Financial</v>
      </c>
      <c r="B4439" s="191" t="str">
        <f aca="false">IF((LEFT(N4439,2)="US"),"US","")</f>
        <v>US</v>
      </c>
      <c r="C4439" s="191" t="str">
        <f aca="false">M4439</f>
        <v>Natural Gas</v>
      </c>
      <c r="D4439" s="191" t="str">
        <f aca="false">IF(ISNUMBER(FIND("Phy",N4439))=TRUE(),"Physical","Financial")</f>
        <v>Financial</v>
      </c>
      <c r="E4439" s="191" t="n">
        <f aca="false">IF(VLOOKUP(S4439,'DD-Lookup'!$J$6:$L$50,3,FALSE())="Monthly",(YEAR(AC4439)-YEAR(AB4439))*12+MONTH(AC4439)-MONTH(AB4439)+1,(AC4439-AB4439+1))</f>
        <v>15</v>
      </c>
      <c r="F4439" s="220" t="n">
        <f aca="false">E4439*SUM(P4439:Q4439)</f>
        <v>225000</v>
      </c>
      <c r="G4439" s="196" t="n">
        <v>1249756</v>
      </c>
      <c r="H4439" s="197" t="n">
        <v>37026.5479976852</v>
      </c>
      <c r="I4439" s="0" t="s">
        <v>2040</v>
      </c>
      <c r="M4439" s="0" t="s">
        <v>927</v>
      </c>
      <c r="N4439" s="0" t="s">
        <v>1341</v>
      </c>
      <c r="O4439" s="0" t="s">
        <v>3569</v>
      </c>
      <c r="Q4439" s="198" t="n">
        <v>15000</v>
      </c>
      <c r="S4439" s="0" t="s">
        <v>1343</v>
      </c>
      <c r="T4439" s="0" t="s">
        <v>772</v>
      </c>
      <c r="U4439" s="200" t="n">
        <v>4.555</v>
      </c>
      <c r="V4439" s="0" t="s">
        <v>2704</v>
      </c>
      <c r="W4439" s="0" t="s">
        <v>1520</v>
      </c>
      <c r="X4439" s="0" t="s">
        <v>1521</v>
      </c>
      <c r="Y4439" s="0" t="s">
        <v>893</v>
      </c>
      <c r="Z4439" s="0" t="s">
        <v>573</v>
      </c>
      <c r="AA4439" s="0" t="s">
        <v>3986</v>
      </c>
      <c r="AB4439" s="197" t="n">
        <v>37028.875</v>
      </c>
      <c r="AC4439" s="197" t="n">
        <v>37042.875</v>
      </c>
      <c r="AD4439" s="0" t="n">
        <f aca="false">(AC4439-AB4439+1)*SUM(P4439:Q4439)</f>
        <v>225000</v>
      </c>
    </row>
    <row r="4440" customFormat="false" ht="12.75" hidden="false" customHeight="false" outlineLevel="0" collapsed="false">
      <c r="A4440" s="191" t="str">
        <f aca="false">B4440&amp;" "&amp;C4440&amp;" "&amp;D4440</f>
        <v>US Natural Gas Financial</v>
      </c>
      <c r="B4440" s="191" t="str">
        <f aca="false">IF((LEFT(N4440,2)="US"),"US","")</f>
        <v>US</v>
      </c>
      <c r="C4440" s="191" t="str">
        <f aca="false">M4440</f>
        <v>Natural Gas</v>
      </c>
      <c r="D4440" s="191" t="str">
        <f aca="false">IF(ISNUMBER(FIND("Phy",N4440))=TRUE(),"Physical","Financial")</f>
        <v>Financial</v>
      </c>
      <c r="E4440" s="191" t="n">
        <f aca="false">IF(VLOOKUP(S4440,'DD-Lookup'!$J$6:$L$50,3,FALSE())="Monthly",(YEAR(AC4440)-YEAR(AB4440))*12+MONTH(AC4440)-MONTH(AB4440)+1,(AC4440-AB4440+1))</f>
        <v>15</v>
      </c>
      <c r="F4440" s="220" t="n">
        <f aca="false">E4440*SUM(P4440:Q4440)</f>
        <v>375000</v>
      </c>
      <c r="G4440" s="196" t="n">
        <v>1249757</v>
      </c>
      <c r="H4440" s="197" t="n">
        <v>37026.5482175926</v>
      </c>
      <c r="I4440" s="0" t="s">
        <v>1383</v>
      </c>
      <c r="M4440" s="0" t="s">
        <v>927</v>
      </c>
      <c r="N4440" s="0" t="s">
        <v>1341</v>
      </c>
      <c r="O4440" s="0" t="s">
        <v>3650</v>
      </c>
      <c r="Q4440" s="198" t="n">
        <v>25000</v>
      </c>
      <c r="S4440" s="0" t="s">
        <v>1343</v>
      </c>
      <c r="T4440" s="0" t="s">
        <v>772</v>
      </c>
      <c r="U4440" s="200" t="n">
        <v>4.595</v>
      </c>
      <c r="V4440" s="0" t="s">
        <v>2974</v>
      </c>
      <c r="W4440" s="0" t="s">
        <v>1915</v>
      </c>
      <c r="X4440" s="0" t="s">
        <v>1916</v>
      </c>
      <c r="Y4440" s="0" t="s">
        <v>893</v>
      </c>
      <c r="Z4440" s="0" t="s">
        <v>573</v>
      </c>
      <c r="AA4440" s="0" t="s">
        <v>3987</v>
      </c>
      <c r="AB4440" s="197" t="n">
        <v>37028.875</v>
      </c>
      <c r="AC4440" s="197" t="n">
        <v>37042.875</v>
      </c>
      <c r="AD4440" s="0" t="n">
        <f aca="false">(AC4440-AB4440+1)*SUM(P4440:Q4440)</f>
        <v>375000</v>
      </c>
    </row>
    <row r="4441" customFormat="false" ht="12.75" hidden="false" customHeight="false" outlineLevel="0" collapsed="false">
      <c r="A4441" s="191" t="str">
        <f aca="false">B4441&amp;" "&amp;C4441&amp;" "&amp;D4441</f>
        <v> Natural Gas Physical</v>
      </c>
      <c r="B4441" s="191" t="str">
        <f aca="false">IF((LEFT(N4441,2)="US"),"US","")</f>
        <v/>
      </c>
      <c r="C4441" s="191" t="str">
        <f aca="false">M4441</f>
        <v>Natural Gas</v>
      </c>
      <c r="D4441" s="191" t="str">
        <f aca="false">IF(ISNUMBER(FIND("Phy",N4441))=TRUE(),"Physical","Financial")</f>
        <v>Physical</v>
      </c>
      <c r="E4441" s="191" t="n">
        <f aca="false">IF(VLOOKUP(S4441,'DD-Lookup'!$J$6:$L$50,3,FALSE())="Monthly",(YEAR(AC4441)-YEAR(AB4441))*12+MONTH(AC4441)-MONTH(AB4441)+1,(AC4441-AB4441+1))</f>
        <v>1</v>
      </c>
      <c r="F4441" s="220" t="n">
        <f aca="false">E4441*SUM(P4441:Q4441)</f>
        <v>10000</v>
      </c>
      <c r="G4441" s="196" t="n">
        <v>1249758</v>
      </c>
      <c r="H4441" s="197" t="n">
        <v>37026.5483217593</v>
      </c>
      <c r="I4441" s="0" t="s">
        <v>2302</v>
      </c>
      <c r="M4441" s="0" t="s">
        <v>927</v>
      </c>
      <c r="N4441" s="0" t="s">
        <v>1719</v>
      </c>
      <c r="O4441" s="0" t="s">
        <v>1720</v>
      </c>
      <c r="Q4441" s="198" t="n">
        <v>10000</v>
      </c>
      <c r="S4441" s="0" t="s">
        <v>327</v>
      </c>
      <c r="T4441" s="0" t="s">
        <v>1721</v>
      </c>
      <c r="U4441" s="200" t="n">
        <v>6.145</v>
      </c>
      <c r="V4441" s="0" t="s">
        <v>2731</v>
      </c>
      <c r="W4441" s="0" t="s">
        <v>1723</v>
      </c>
      <c r="X4441" s="0" t="s">
        <v>1724</v>
      </c>
      <c r="Y4441" s="0" t="s">
        <v>1376</v>
      </c>
      <c r="Z4441" s="0" t="s">
        <v>646</v>
      </c>
      <c r="AA4441" s="0" t="n">
        <v>790933</v>
      </c>
      <c r="AB4441" s="197" t="n">
        <v>37026.875</v>
      </c>
      <c r="AC4441" s="197" t="n">
        <v>37026.875</v>
      </c>
    </row>
    <row r="4442" customFormat="false" ht="12.75" hidden="false" customHeight="false" outlineLevel="0" collapsed="false">
      <c r="A4442" s="191" t="str">
        <f aca="false">B4442&amp;" "&amp;C4442&amp;" "&amp;D4442</f>
        <v>US Natural Gas Financial</v>
      </c>
      <c r="B4442" s="191" t="str">
        <f aca="false">IF((LEFT(N4442,2)="US"),"US","")</f>
        <v>US</v>
      </c>
      <c r="C4442" s="191" t="str">
        <f aca="false">M4442</f>
        <v>Natural Gas</v>
      </c>
      <c r="D4442" s="191" t="str">
        <f aca="false">IF(ISNUMBER(FIND("Phy",N4442))=TRUE(),"Physical","Financial")</f>
        <v>Financial</v>
      </c>
      <c r="E4442" s="191" t="n">
        <f aca="false">IF(VLOOKUP(S4442,'DD-Lookup'!$J$6:$L$50,3,FALSE())="Monthly",(YEAR(AC4442)-YEAR(AB4442))*12+MONTH(AC4442)-MONTH(AB4442)+1,(AC4442-AB4442+1))</f>
        <v>151</v>
      </c>
      <c r="F4442" s="220" t="n">
        <f aca="false">E4442*SUM(P4442:Q4442)</f>
        <v>755000</v>
      </c>
      <c r="G4442" s="196" t="n">
        <v>1249759</v>
      </c>
      <c r="H4442" s="197" t="n">
        <v>37026.5483680556</v>
      </c>
      <c r="I4442" s="0" t="s">
        <v>1340</v>
      </c>
      <c r="M4442" s="0" t="s">
        <v>927</v>
      </c>
      <c r="N4442" s="0" t="s">
        <v>1341</v>
      </c>
      <c r="O4442" s="0" t="s">
        <v>1442</v>
      </c>
      <c r="Q4442" s="198" t="n">
        <v>5000</v>
      </c>
      <c r="S4442" s="0" t="s">
        <v>1343</v>
      </c>
      <c r="T4442" s="0" t="s">
        <v>772</v>
      </c>
      <c r="U4442" s="200" t="n">
        <v>5.015</v>
      </c>
      <c r="V4442" s="0" t="s">
        <v>2278</v>
      </c>
      <c r="W4442" s="0" t="s">
        <v>1345</v>
      </c>
      <c r="X4442" s="0" t="s">
        <v>1346</v>
      </c>
      <c r="Y4442" s="0" t="s">
        <v>893</v>
      </c>
      <c r="Z4442" s="0" t="s">
        <v>573</v>
      </c>
      <c r="AA4442" s="0" t="s">
        <v>3988</v>
      </c>
      <c r="AB4442" s="197" t="n">
        <v>37196</v>
      </c>
      <c r="AC4442" s="197" t="n">
        <v>37346</v>
      </c>
      <c r="AD4442" s="0" t="n">
        <f aca="false">(AC4442-AB4442+1)*SUM(P4442:Q4442)</f>
        <v>755000</v>
      </c>
    </row>
    <row r="4443" customFormat="false" ht="12.75" hidden="false" customHeight="false" outlineLevel="0" collapsed="false">
      <c r="A4443" s="191" t="str">
        <f aca="false">B4443&amp;" "&amp;C4443&amp;" "&amp;D4443</f>
        <v>US Crude Financial</v>
      </c>
      <c r="B4443" s="191" t="str">
        <f aca="false">IF((LEFT(N4443,2)="US"),"US","")</f>
        <v>US</v>
      </c>
      <c r="C4443" s="191" t="str">
        <f aca="false">M4443</f>
        <v>Crude</v>
      </c>
      <c r="D4443" s="191" t="str">
        <f aca="false">IF(ISNUMBER(FIND("Phy",N4443))=TRUE(),"Physical","Financial")</f>
        <v>Financial</v>
      </c>
      <c r="E4443" s="191" t="n">
        <f aca="false">IF(VLOOKUP(S4443,'DD-Lookup'!$J$6:$L$50,3,FALSE())="Monthly",(YEAR(AC4443)-YEAR(AB4443))*12+MONTH(AC4443)-MONTH(AB4443)+1,(AC4443-AB4443+1))</f>
        <v>1</v>
      </c>
      <c r="F4443" s="220" t="n">
        <f aca="false">E4443*SUM(P4443:Q4443)</f>
        <v>50000</v>
      </c>
      <c r="G4443" s="196" t="n">
        <v>1249761</v>
      </c>
      <c r="H4443" s="197" t="n">
        <v>37026.5484722222</v>
      </c>
      <c r="I4443" s="0" t="s">
        <v>1606</v>
      </c>
      <c r="M4443" s="0" t="s">
        <v>60</v>
      </c>
      <c r="N4443" s="0" t="s">
        <v>1138</v>
      </c>
      <c r="O4443" s="0" t="s">
        <v>1139</v>
      </c>
      <c r="P4443" s="198" t="n">
        <v>50000</v>
      </c>
      <c r="S4443" s="0" t="s">
        <v>1140</v>
      </c>
      <c r="T4443" s="0" t="s">
        <v>772</v>
      </c>
      <c r="U4443" s="200" t="n">
        <v>28.94</v>
      </c>
      <c r="V4443" s="0" t="s">
        <v>2349</v>
      </c>
      <c r="W4443" s="0" t="s">
        <v>1142</v>
      </c>
      <c r="X4443" s="0" t="s">
        <v>1143</v>
      </c>
      <c r="Y4443" s="0" t="s">
        <v>893</v>
      </c>
      <c r="Z4443" s="0" t="s">
        <v>573</v>
      </c>
      <c r="AA4443" s="0" t="s">
        <v>3989</v>
      </c>
      <c r="AB4443" s="197" t="n">
        <v>37043</v>
      </c>
      <c r="AC4443" s="197" t="n">
        <v>37072</v>
      </c>
    </row>
    <row r="4444" customFormat="false" ht="12.75" hidden="false" customHeight="false" outlineLevel="0" collapsed="false">
      <c r="A4444" s="191" t="str">
        <f aca="false">B4444&amp;" "&amp;C4444&amp;" "&amp;D4444</f>
        <v>US Natural Gas Financial</v>
      </c>
      <c r="B4444" s="191" t="str">
        <f aca="false">IF((LEFT(N4444,2)="US"),"US","")</f>
        <v>US</v>
      </c>
      <c r="C4444" s="191" t="str">
        <f aca="false">M4444</f>
        <v>Natural Gas</v>
      </c>
      <c r="D4444" s="191" t="str">
        <f aca="false">IF(ISNUMBER(FIND("Phy",N4444))=TRUE(),"Physical","Financial")</f>
        <v>Financial</v>
      </c>
      <c r="E4444" s="191" t="n">
        <f aca="false">IF(VLOOKUP(S4444,'DD-Lookup'!$J$6:$L$50,3,FALSE())="Monthly",(YEAR(AC4444)-YEAR(AB4444))*12+MONTH(AC4444)-MONTH(AB4444)+1,(AC4444-AB4444+1))</f>
        <v>30</v>
      </c>
      <c r="F4444" s="220" t="n">
        <f aca="false">E4444*SUM(P4444:Q4444)</f>
        <v>300000</v>
      </c>
      <c r="G4444" s="196" t="n">
        <v>1249763</v>
      </c>
      <c r="H4444" s="197" t="n">
        <v>37026.5488078704</v>
      </c>
      <c r="I4444" s="0" t="s">
        <v>609</v>
      </c>
      <c r="M4444" s="0" t="s">
        <v>927</v>
      </c>
      <c r="N4444" s="0" t="s">
        <v>1341</v>
      </c>
      <c r="O4444" s="0" t="s">
        <v>1342</v>
      </c>
      <c r="Q4444" s="198" t="n">
        <v>10000</v>
      </c>
      <c r="S4444" s="0" t="s">
        <v>1343</v>
      </c>
      <c r="T4444" s="0" t="s">
        <v>772</v>
      </c>
      <c r="U4444" s="200" t="n">
        <v>4.625</v>
      </c>
      <c r="V4444" s="0" t="s">
        <v>3089</v>
      </c>
      <c r="W4444" s="0" t="s">
        <v>1345</v>
      </c>
      <c r="X4444" s="0" t="s">
        <v>1346</v>
      </c>
      <c r="Y4444" s="0" t="s">
        <v>893</v>
      </c>
      <c r="Z4444" s="0" t="s">
        <v>573</v>
      </c>
      <c r="AA4444" s="0" t="s">
        <v>3990</v>
      </c>
      <c r="AB4444" s="197" t="n">
        <v>37043.875</v>
      </c>
      <c r="AC4444" s="197" t="n">
        <v>37072.875</v>
      </c>
      <c r="AD4444" s="0" t="n">
        <f aca="false">(AC4444-AB4444+1)*SUM(P4444:Q4444)</f>
        <v>300000</v>
      </c>
    </row>
    <row r="4445" customFormat="false" ht="12.75" hidden="false" customHeight="false" outlineLevel="0" collapsed="false">
      <c r="A4445" s="191" t="str">
        <f aca="false">B4445&amp;" "&amp;C4445&amp;" "&amp;D4445</f>
        <v>US Natural Gas Financial</v>
      </c>
      <c r="B4445" s="191" t="str">
        <f aca="false">IF((LEFT(N4445,2)="US"),"US","")</f>
        <v>US</v>
      </c>
      <c r="C4445" s="191" t="str">
        <f aca="false">M4445</f>
        <v>Natural Gas</v>
      </c>
      <c r="D4445" s="191" t="str">
        <f aca="false">IF(ISNUMBER(FIND("Phy",N4445))=TRUE(),"Physical","Financial")</f>
        <v>Financial</v>
      </c>
      <c r="E4445" s="191" t="n">
        <f aca="false">IF(VLOOKUP(S4445,'DD-Lookup'!$J$6:$L$50,3,FALSE())="Monthly",(YEAR(AC4445)-YEAR(AB4445))*12+MONTH(AC4445)-MONTH(AB4445)+1,(AC4445-AB4445+1))</f>
        <v>15</v>
      </c>
      <c r="F4445" s="220" t="n">
        <f aca="false">E4445*SUM(P4445:Q4445)</f>
        <v>375000</v>
      </c>
      <c r="G4445" s="196" t="n">
        <v>1249764</v>
      </c>
      <c r="H4445" s="197" t="n">
        <v>37026.5490856482</v>
      </c>
      <c r="I4445" s="0" t="s">
        <v>1383</v>
      </c>
      <c r="M4445" s="0" t="s">
        <v>927</v>
      </c>
      <c r="N4445" s="0" t="s">
        <v>1341</v>
      </c>
      <c r="O4445" s="0" t="s">
        <v>3650</v>
      </c>
      <c r="Q4445" s="198" t="n">
        <v>25000</v>
      </c>
      <c r="S4445" s="0" t="s">
        <v>1343</v>
      </c>
      <c r="T4445" s="0" t="s">
        <v>772</v>
      </c>
      <c r="U4445" s="200" t="n">
        <v>4.605</v>
      </c>
      <c r="V4445" s="0" t="s">
        <v>2974</v>
      </c>
      <c r="W4445" s="0" t="s">
        <v>1915</v>
      </c>
      <c r="X4445" s="0" t="s">
        <v>1916</v>
      </c>
      <c r="Y4445" s="0" t="s">
        <v>893</v>
      </c>
      <c r="Z4445" s="0" t="s">
        <v>573</v>
      </c>
      <c r="AA4445" s="0" t="s">
        <v>3991</v>
      </c>
      <c r="AB4445" s="197" t="n">
        <v>37028.875</v>
      </c>
      <c r="AC4445" s="197" t="n">
        <v>37042.875</v>
      </c>
      <c r="AD4445" s="0" t="n">
        <f aca="false">(AC4445-AB4445+1)*SUM(P4445:Q4445)</f>
        <v>375000</v>
      </c>
    </row>
    <row r="4446" customFormat="false" ht="12.75" hidden="false" customHeight="false" outlineLevel="0" collapsed="false">
      <c r="A4446" s="191" t="str">
        <f aca="false">B4446&amp;" "&amp;C4446&amp;" "&amp;D4446</f>
        <v>US Natural Gas Financial</v>
      </c>
      <c r="B4446" s="191" t="str">
        <f aca="false">IF((LEFT(N4446,2)="US"),"US","")</f>
        <v>US</v>
      </c>
      <c r="C4446" s="191" t="str">
        <f aca="false">M4446</f>
        <v>Natural Gas</v>
      </c>
      <c r="D4446" s="191" t="str">
        <f aca="false">IF(ISNUMBER(FIND("Phy",N4446))=TRUE(),"Physical","Financial")</f>
        <v>Financial</v>
      </c>
      <c r="E4446" s="191" t="n">
        <f aca="false">IF(VLOOKUP(S4446,'DD-Lookup'!$J$6:$L$50,3,FALSE())="Monthly",(YEAR(AC4446)-YEAR(AB4446))*12+MONTH(AC4446)-MONTH(AB4446)+1,(AC4446-AB4446+1))</f>
        <v>151</v>
      </c>
      <c r="F4446" s="220" t="n">
        <f aca="false">E4446*SUM(P4446:Q4446)</f>
        <v>1510000</v>
      </c>
      <c r="G4446" s="196" t="n">
        <v>1249765</v>
      </c>
      <c r="H4446" s="197" t="n">
        <v>37026.5495486111</v>
      </c>
      <c r="I4446" s="0" t="s">
        <v>1383</v>
      </c>
      <c r="M4446" s="0" t="s">
        <v>927</v>
      </c>
      <c r="N4446" s="0" t="s">
        <v>1399</v>
      </c>
      <c r="O4446" s="0" t="s">
        <v>3992</v>
      </c>
      <c r="Q4446" s="198" t="n">
        <v>10000</v>
      </c>
      <c r="S4446" s="0" t="s">
        <v>1343</v>
      </c>
      <c r="T4446" s="0" t="s">
        <v>772</v>
      </c>
      <c r="U4446" s="200" t="n">
        <v>-0.09</v>
      </c>
      <c r="V4446" s="0" t="s">
        <v>2861</v>
      </c>
      <c r="W4446" s="0" t="s">
        <v>1781</v>
      </c>
      <c r="X4446" s="0" t="s">
        <v>1782</v>
      </c>
      <c r="Y4446" s="0" t="s">
        <v>893</v>
      </c>
      <c r="Z4446" s="0" t="s">
        <v>573</v>
      </c>
      <c r="AA4446" s="0" t="s">
        <v>3993</v>
      </c>
      <c r="AB4446" s="197" t="n">
        <v>37196</v>
      </c>
      <c r="AC4446" s="197" t="n">
        <v>37346</v>
      </c>
      <c r="AD4446" s="0" t="n">
        <f aca="false">(AC4446-AB4446+1)*SUM(P4446:Q4446)</f>
        <v>1510000</v>
      </c>
    </row>
    <row r="4447" customFormat="false" ht="12.75" hidden="false" customHeight="false" outlineLevel="0" collapsed="false">
      <c r="A4447" s="191" t="str">
        <f aca="false">B4447&amp;" "&amp;C4447&amp;" "&amp;D4447</f>
        <v>US Natural Gas Physical</v>
      </c>
      <c r="B4447" s="191" t="str">
        <f aca="false">IF((LEFT(N4447,2)="US"),"US","")</f>
        <v>US</v>
      </c>
      <c r="C4447" s="191" t="str">
        <f aca="false">M4447</f>
        <v>Natural Gas</v>
      </c>
      <c r="D4447" s="191" t="str">
        <f aca="false">IF(ISNUMBER(FIND("Phy",N4447))=TRUE(),"Physical","Financial")</f>
        <v>Physical</v>
      </c>
      <c r="E4447" s="191" t="n">
        <f aca="false">IF(VLOOKUP(S4447,'DD-Lookup'!$J$6:$L$50,3,FALSE())="Monthly",(YEAR(AC4447)-YEAR(AB4447))*12+MONTH(AC4447)-MONTH(AB4447)+1,(AC4447-AB4447+1))</f>
        <v>15</v>
      </c>
      <c r="F4447" s="220" t="n">
        <f aca="false">E4447*SUM(P4447:Q4447)</f>
        <v>75000</v>
      </c>
      <c r="G4447" s="196" t="n">
        <v>1249766</v>
      </c>
      <c r="H4447" s="197" t="n">
        <v>37026.5495717593</v>
      </c>
      <c r="I4447" s="0" t="s">
        <v>1788</v>
      </c>
      <c r="M4447" s="0" t="s">
        <v>927</v>
      </c>
      <c r="N4447" s="0" t="s">
        <v>1371</v>
      </c>
      <c r="O4447" s="0" t="s">
        <v>3994</v>
      </c>
      <c r="Q4447" s="198" t="n">
        <v>5000</v>
      </c>
      <c r="S4447" s="0" t="s">
        <v>1343</v>
      </c>
      <c r="T4447" s="0" t="s">
        <v>772</v>
      </c>
      <c r="U4447" s="200" t="n">
        <v>4.945</v>
      </c>
      <c r="V4447" s="0" t="s">
        <v>2099</v>
      </c>
      <c r="W4447" s="0" t="s">
        <v>1635</v>
      </c>
      <c r="X4447" s="0" t="s">
        <v>1636</v>
      </c>
      <c r="Y4447" s="0" t="s">
        <v>1376</v>
      </c>
      <c r="Z4447" s="0" t="s">
        <v>573</v>
      </c>
      <c r="AA4447" s="0" t="n">
        <v>790934</v>
      </c>
      <c r="AB4447" s="197" t="n">
        <v>37028.875</v>
      </c>
      <c r="AC4447" s="197" t="n">
        <v>37042.875</v>
      </c>
    </row>
    <row r="4448" customFormat="false" ht="12.75" hidden="false" customHeight="false" outlineLevel="0" collapsed="false">
      <c r="A4448" s="191" t="str">
        <f aca="false">B4448&amp;" "&amp;C4448&amp;" "&amp;D4448</f>
        <v> Natural Gas Physical</v>
      </c>
      <c r="B4448" s="191" t="str">
        <f aca="false">IF((LEFT(N4448,2)="US"),"US","")</f>
        <v/>
      </c>
      <c r="C4448" s="191" t="str">
        <f aca="false">M4448</f>
        <v>Natural Gas</v>
      </c>
      <c r="D4448" s="191" t="str">
        <f aca="false">IF(ISNUMBER(FIND("Phy",N4448))=TRUE(),"Physical","Financial")</f>
        <v>Physical</v>
      </c>
      <c r="E4448" s="191" t="n">
        <f aca="false">IF(VLOOKUP(S4448,'DD-Lookup'!$J$6:$L$50,3,FALSE())="Monthly",(YEAR(AC4448)-YEAR(AB4448))*12+MONTH(AC4448)-MONTH(AB4448)+1,(AC4448-AB4448+1))</f>
        <v>30</v>
      </c>
      <c r="F4448" s="220" t="n">
        <f aca="false">E4448*SUM(P4448:Q4448)</f>
        <v>150000</v>
      </c>
      <c r="G4448" s="196" t="n">
        <v>1249769</v>
      </c>
      <c r="H4448" s="197" t="n">
        <v>37026.5499768519</v>
      </c>
      <c r="I4448" s="0" t="s">
        <v>2238</v>
      </c>
      <c r="M4448" s="0" t="s">
        <v>927</v>
      </c>
      <c r="N4448" s="0" t="s">
        <v>1719</v>
      </c>
      <c r="O4448" s="0" t="s">
        <v>2554</v>
      </c>
      <c r="Q4448" s="198" t="n">
        <v>5000</v>
      </c>
      <c r="S4448" s="0" t="s">
        <v>327</v>
      </c>
      <c r="T4448" s="0" t="s">
        <v>1721</v>
      </c>
      <c r="U4448" s="200" t="n">
        <v>6.335</v>
      </c>
      <c r="V4448" s="0" t="s">
        <v>3853</v>
      </c>
      <c r="W4448" s="0" t="s">
        <v>2317</v>
      </c>
      <c r="X4448" s="0" t="s">
        <v>1724</v>
      </c>
      <c r="Y4448" s="0" t="s">
        <v>1376</v>
      </c>
      <c r="Z4448" s="0" t="s">
        <v>646</v>
      </c>
      <c r="AA4448" s="0" t="n">
        <v>790935</v>
      </c>
      <c r="AB4448" s="197" t="n">
        <v>37043.875</v>
      </c>
      <c r="AC4448" s="197" t="n">
        <v>37072.875</v>
      </c>
    </row>
    <row r="4449" customFormat="false" ht="12.75" hidden="false" customHeight="false" outlineLevel="0" collapsed="false">
      <c r="A4449" s="191" t="str">
        <f aca="false">B4449&amp;" "&amp;C4449&amp;" "&amp;D4449</f>
        <v>US Natural Gas Financial</v>
      </c>
      <c r="B4449" s="191" t="str">
        <f aca="false">IF((LEFT(N4449,2)="US"),"US","")</f>
        <v>US</v>
      </c>
      <c r="C4449" s="191" t="str">
        <f aca="false">M4449</f>
        <v>Natural Gas</v>
      </c>
      <c r="D4449" s="191" t="str">
        <f aca="false">IF(ISNUMBER(FIND("Phy",N4449))=TRUE(),"Physical","Financial")</f>
        <v>Financial</v>
      </c>
      <c r="E4449" s="191" t="n">
        <f aca="false">IF(VLOOKUP(S4449,'DD-Lookup'!$J$6:$L$50,3,FALSE())="Monthly",(YEAR(AC4449)-YEAR(AB4449))*12+MONTH(AC4449)-MONTH(AB4449)+1,(AC4449-AB4449+1))</f>
        <v>153</v>
      </c>
      <c r="F4449" s="220" t="n">
        <f aca="false">E4449*SUM(P4449:Q4449)</f>
        <v>765000</v>
      </c>
      <c r="G4449" s="196" t="n">
        <v>1249771</v>
      </c>
      <c r="H4449" s="197" t="n">
        <v>37026.5501967593</v>
      </c>
      <c r="I4449" s="0" t="s">
        <v>1420</v>
      </c>
      <c r="M4449" s="0" t="s">
        <v>927</v>
      </c>
      <c r="N4449" s="0" t="s">
        <v>1341</v>
      </c>
      <c r="O4449" s="0" t="s">
        <v>1526</v>
      </c>
      <c r="Q4449" s="198" t="n">
        <v>5000</v>
      </c>
      <c r="S4449" s="0" t="s">
        <v>1343</v>
      </c>
      <c r="T4449" s="0" t="s">
        <v>772</v>
      </c>
      <c r="U4449" s="200" t="n">
        <v>4.735</v>
      </c>
      <c r="V4449" s="0" t="s">
        <v>3478</v>
      </c>
      <c r="W4449" s="0" t="s">
        <v>1345</v>
      </c>
      <c r="X4449" s="0" t="s">
        <v>1346</v>
      </c>
      <c r="Y4449" s="0" t="s">
        <v>893</v>
      </c>
      <c r="Z4449" s="0" t="s">
        <v>573</v>
      </c>
      <c r="AA4449" s="0" t="s">
        <v>3995</v>
      </c>
      <c r="AB4449" s="197" t="n">
        <v>37043</v>
      </c>
      <c r="AC4449" s="197" t="n">
        <v>37195</v>
      </c>
      <c r="AD4449" s="0" t="n">
        <f aca="false">(AC4449-AB4449+1)*SUM(P4449:Q4449)</f>
        <v>765000</v>
      </c>
    </row>
    <row r="4450" customFormat="false" ht="12.75" hidden="false" customHeight="false" outlineLevel="0" collapsed="false">
      <c r="A4450" s="191" t="str">
        <f aca="false">B4450&amp;" "&amp;C4450&amp;" "&amp;D4450</f>
        <v>US Natural Gas Financial</v>
      </c>
      <c r="B4450" s="191" t="str">
        <f aca="false">IF((LEFT(N4450,2)="US"),"US","")</f>
        <v>US</v>
      </c>
      <c r="C4450" s="191" t="str">
        <f aca="false">M4450</f>
        <v>Natural Gas</v>
      </c>
      <c r="D4450" s="191" t="str">
        <f aca="false">IF(ISNUMBER(FIND("Phy",N4450))=TRUE(),"Physical","Financial")</f>
        <v>Financial</v>
      </c>
      <c r="E4450" s="191" t="n">
        <f aca="false">IF(VLOOKUP(S4450,'DD-Lookup'!$J$6:$L$50,3,FALSE())="Monthly",(YEAR(AC4450)-YEAR(AB4450))*12+MONTH(AC4450)-MONTH(AB4450)+1,(AC4450-AB4450+1))</f>
        <v>30</v>
      </c>
      <c r="F4450" s="220" t="n">
        <f aca="false">E4450*SUM(P4450:Q4450)</f>
        <v>150000</v>
      </c>
      <c r="G4450" s="196" t="n">
        <v>1249772</v>
      </c>
      <c r="H4450" s="197" t="n">
        <v>37026.5502662037</v>
      </c>
      <c r="I4450" s="0" t="s">
        <v>2373</v>
      </c>
      <c r="M4450" s="0" t="s">
        <v>927</v>
      </c>
      <c r="N4450" s="0" t="s">
        <v>1341</v>
      </c>
      <c r="O4450" s="0" t="s">
        <v>1342</v>
      </c>
      <c r="P4450" s="198" t="n">
        <v>5000</v>
      </c>
      <c r="S4450" s="0" t="s">
        <v>1343</v>
      </c>
      <c r="T4450" s="0" t="s">
        <v>772</v>
      </c>
      <c r="U4450" s="200" t="n">
        <v>4.63</v>
      </c>
      <c r="V4450" s="0" t="s">
        <v>2374</v>
      </c>
      <c r="W4450" s="0" t="s">
        <v>1345</v>
      </c>
      <c r="X4450" s="0" t="s">
        <v>1346</v>
      </c>
      <c r="Y4450" s="0" t="s">
        <v>893</v>
      </c>
      <c r="Z4450" s="0" t="s">
        <v>573</v>
      </c>
      <c r="AA4450" s="0" t="s">
        <v>3996</v>
      </c>
      <c r="AB4450" s="197" t="n">
        <v>37043.875</v>
      </c>
      <c r="AC4450" s="197" t="n">
        <v>37072.875</v>
      </c>
      <c r="AD4450" s="0" t="n">
        <f aca="false">(AC4450-AB4450+1)*SUM(P4450:Q4450)</f>
        <v>150000</v>
      </c>
    </row>
    <row r="4451" customFormat="false" ht="12.75" hidden="false" customHeight="false" outlineLevel="0" collapsed="false">
      <c r="A4451" s="191" t="str">
        <f aca="false">B4451&amp;" "&amp;C4451&amp;" "&amp;D4451</f>
        <v>US Crude Financial</v>
      </c>
      <c r="B4451" s="191" t="str">
        <f aca="false">IF((LEFT(N4451,2)="US"),"US","")</f>
        <v>US</v>
      </c>
      <c r="C4451" s="191" t="str">
        <f aca="false">M4451</f>
        <v>Crude</v>
      </c>
      <c r="D4451" s="191" t="str">
        <f aca="false">IF(ISNUMBER(FIND("Phy",N4451))=TRUE(),"Physical","Financial")</f>
        <v>Financial</v>
      </c>
      <c r="E4451" s="191" t="n">
        <f aca="false">IF(VLOOKUP(S4451,'DD-Lookup'!$J$6:$L$50,3,FALSE())="Monthly",(YEAR(AC4451)-YEAR(AB4451))*12+MONTH(AC4451)-MONTH(AB4451)+1,(AC4451-AB4451+1))</f>
        <v>1</v>
      </c>
      <c r="F4451" s="220" t="n">
        <f aca="false">E4451*SUM(P4451:Q4451)</f>
        <v>50000</v>
      </c>
      <c r="G4451" s="196" t="n">
        <v>1249774</v>
      </c>
      <c r="H4451" s="197" t="n">
        <v>37026.5503703704</v>
      </c>
      <c r="I4451" s="0" t="s">
        <v>1137</v>
      </c>
      <c r="M4451" s="0" t="s">
        <v>60</v>
      </c>
      <c r="N4451" s="0" t="s">
        <v>1138</v>
      </c>
      <c r="O4451" s="0" t="s">
        <v>1139</v>
      </c>
      <c r="Q4451" s="198" t="n">
        <v>50000</v>
      </c>
      <c r="S4451" s="0" t="s">
        <v>1140</v>
      </c>
      <c r="T4451" s="0" t="s">
        <v>772</v>
      </c>
      <c r="U4451" s="200" t="n">
        <v>28.96</v>
      </c>
      <c r="V4451" s="0" t="s">
        <v>1141</v>
      </c>
      <c r="W4451" s="0" t="s">
        <v>1142</v>
      </c>
      <c r="X4451" s="0" t="s">
        <v>1143</v>
      </c>
      <c r="Y4451" s="0" t="s">
        <v>893</v>
      </c>
      <c r="Z4451" s="0" t="s">
        <v>573</v>
      </c>
      <c r="AA4451" s="0" t="s">
        <v>3997</v>
      </c>
      <c r="AB4451" s="197" t="n">
        <v>37043</v>
      </c>
      <c r="AC4451" s="197" t="n">
        <v>37072</v>
      </c>
    </row>
    <row r="4452" customFormat="false" ht="12.75" hidden="false" customHeight="false" outlineLevel="0" collapsed="false">
      <c r="A4452" s="191" t="str">
        <f aca="false">B4452&amp;" "&amp;C4452&amp;" "&amp;D4452</f>
        <v>US Natural Gas Financial</v>
      </c>
      <c r="B4452" s="191" t="str">
        <f aca="false">IF((LEFT(N4452,2)="US"),"US","")</f>
        <v>US</v>
      </c>
      <c r="C4452" s="191" t="str">
        <f aca="false">M4452</f>
        <v>Natural Gas</v>
      </c>
      <c r="D4452" s="191" t="str">
        <f aca="false">IF(ISNUMBER(FIND("Phy",N4452))=TRUE(),"Physical","Financial")</f>
        <v>Financial</v>
      </c>
      <c r="E4452" s="191" t="n">
        <f aca="false">IF(VLOOKUP(S4452,'DD-Lookup'!$J$6:$L$50,3,FALSE())="Monthly",(YEAR(AC4452)-YEAR(AB4452))*12+MONTH(AC4452)-MONTH(AB4452)+1,(AC4452-AB4452+1))</f>
        <v>30</v>
      </c>
      <c r="F4452" s="220" t="n">
        <f aca="false">E4452*SUM(P4452:Q4452)</f>
        <v>450000</v>
      </c>
      <c r="G4452" s="196" t="n">
        <v>1249775</v>
      </c>
      <c r="H4452" s="197" t="n">
        <v>37026.5503935185</v>
      </c>
      <c r="I4452" s="0" t="s">
        <v>2477</v>
      </c>
      <c r="M4452" s="0" t="s">
        <v>927</v>
      </c>
      <c r="N4452" s="0" t="s">
        <v>1341</v>
      </c>
      <c r="O4452" s="0" t="s">
        <v>1342</v>
      </c>
      <c r="Q4452" s="198" t="n">
        <v>15000</v>
      </c>
      <c r="S4452" s="0" t="s">
        <v>1343</v>
      </c>
      <c r="T4452" s="0" t="s">
        <v>772</v>
      </c>
      <c r="U4452" s="200" t="n">
        <v>4.64</v>
      </c>
      <c r="V4452" s="0" t="s">
        <v>2478</v>
      </c>
      <c r="W4452" s="0" t="s">
        <v>1345</v>
      </c>
      <c r="X4452" s="0" t="s">
        <v>1346</v>
      </c>
      <c r="Y4452" s="0" t="s">
        <v>893</v>
      </c>
      <c r="Z4452" s="0" t="s">
        <v>573</v>
      </c>
      <c r="AA4452" s="0" t="s">
        <v>3998</v>
      </c>
      <c r="AB4452" s="197" t="n">
        <v>37043.875</v>
      </c>
      <c r="AC4452" s="197" t="n">
        <v>37072.875</v>
      </c>
      <c r="AD4452" s="0" t="n">
        <f aca="false">(AC4452-AB4452+1)*SUM(P4452:Q4452)</f>
        <v>450000</v>
      </c>
    </row>
    <row r="4453" customFormat="false" ht="12.75" hidden="false" customHeight="false" outlineLevel="0" collapsed="false">
      <c r="A4453" s="191" t="str">
        <f aca="false">B4453&amp;" "&amp;C4453&amp;" "&amp;D4453</f>
        <v>US Natural Gas Financial</v>
      </c>
      <c r="B4453" s="191" t="str">
        <f aca="false">IF((LEFT(N4453,2)="US"),"US","")</f>
        <v>US</v>
      </c>
      <c r="C4453" s="191" t="str">
        <f aca="false">M4453</f>
        <v>Natural Gas</v>
      </c>
      <c r="D4453" s="191" t="str">
        <f aca="false">IF(ISNUMBER(FIND("Phy",N4453))=TRUE(),"Physical","Financial")</f>
        <v>Financial</v>
      </c>
      <c r="E4453" s="191" t="n">
        <f aca="false">IF(VLOOKUP(S4453,'DD-Lookup'!$J$6:$L$50,3,FALSE())="Monthly",(YEAR(AC4453)-YEAR(AB4453))*12+MONTH(AC4453)-MONTH(AB4453)+1,(AC4453-AB4453+1))</f>
        <v>153</v>
      </c>
      <c r="F4453" s="220" t="n">
        <f aca="false">E4453*SUM(P4453:Q4453)</f>
        <v>765000</v>
      </c>
      <c r="G4453" s="196" t="n">
        <v>1249776</v>
      </c>
      <c r="H4453" s="197" t="n">
        <v>37026.5504282407</v>
      </c>
      <c r="I4453" s="0" t="s">
        <v>1492</v>
      </c>
      <c r="M4453" s="0" t="s">
        <v>927</v>
      </c>
      <c r="N4453" s="0" t="s">
        <v>1341</v>
      </c>
      <c r="O4453" s="0" t="s">
        <v>1526</v>
      </c>
      <c r="Q4453" s="198" t="n">
        <v>5000</v>
      </c>
      <c r="S4453" s="0" t="s">
        <v>1343</v>
      </c>
      <c r="T4453" s="0" t="s">
        <v>772</v>
      </c>
      <c r="U4453" s="200" t="n">
        <v>4.745</v>
      </c>
      <c r="V4453" s="0" t="s">
        <v>3916</v>
      </c>
      <c r="W4453" s="0" t="s">
        <v>1345</v>
      </c>
      <c r="X4453" s="0" t="s">
        <v>1346</v>
      </c>
      <c r="Y4453" s="0" t="s">
        <v>893</v>
      </c>
      <c r="Z4453" s="0" t="s">
        <v>573</v>
      </c>
      <c r="AA4453" s="0" t="s">
        <v>3999</v>
      </c>
      <c r="AB4453" s="197" t="n">
        <v>37043</v>
      </c>
      <c r="AC4453" s="197" t="n">
        <v>37195</v>
      </c>
      <c r="AD4453" s="0" t="n">
        <f aca="false">(AC4453-AB4453+1)*SUM(P4453:Q4453)</f>
        <v>765000</v>
      </c>
    </row>
    <row r="4454" customFormat="false" ht="12.75" hidden="false" customHeight="false" outlineLevel="0" collapsed="false">
      <c r="A4454" s="191" t="str">
        <f aca="false">B4454&amp;" "&amp;C4454&amp;" "&amp;D4454</f>
        <v>US Natural Gas Financial</v>
      </c>
      <c r="B4454" s="191" t="str">
        <f aca="false">IF((LEFT(N4454,2)="US"),"US","")</f>
        <v>US</v>
      </c>
      <c r="C4454" s="191" t="str">
        <f aca="false">M4454</f>
        <v>Natural Gas</v>
      </c>
      <c r="D4454" s="191" t="str">
        <f aca="false">IF(ISNUMBER(FIND("Phy",N4454))=TRUE(),"Physical","Financial")</f>
        <v>Financial</v>
      </c>
      <c r="E4454" s="191" t="n">
        <f aca="false">IF(VLOOKUP(S4454,'DD-Lookup'!$J$6:$L$50,3,FALSE())="Monthly",(YEAR(AC4454)-YEAR(AB4454))*12+MONTH(AC4454)-MONTH(AB4454)+1,(AC4454-AB4454+1))</f>
        <v>30</v>
      </c>
      <c r="F4454" s="220" t="n">
        <f aca="false">E4454*SUM(P4454:Q4454)</f>
        <v>450000</v>
      </c>
      <c r="G4454" s="196" t="n">
        <v>1249777</v>
      </c>
      <c r="H4454" s="197" t="n">
        <v>37026.5505439815</v>
      </c>
      <c r="I4454" s="0" t="s">
        <v>1420</v>
      </c>
      <c r="M4454" s="0" t="s">
        <v>927</v>
      </c>
      <c r="N4454" s="0" t="s">
        <v>1341</v>
      </c>
      <c r="O4454" s="0" t="s">
        <v>1342</v>
      </c>
      <c r="Q4454" s="198" t="n">
        <v>15000</v>
      </c>
      <c r="S4454" s="0" t="s">
        <v>1343</v>
      </c>
      <c r="T4454" s="0" t="s">
        <v>772</v>
      </c>
      <c r="U4454" s="200" t="n">
        <v>4.645</v>
      </c>
      <c r="V4454" s="0" t="s">
        <v>2659</v>
      </c>
      <c r="W4454" s="0" t="s">
        <v>1345</v>
      </c>
      <c r="X4454" s="0" t="s">
        <v>1346</v>
      </c>
      <c r="Y4454" s="0" t="s">
        <v>893</v>
      </c>
      <c r="Z4454" s="0" t="s">
        <v>573</v>
      </c>
      <c r="AA4454" s="0" t="s">
        <v>4000</v>
      </c>
      <c r="AB4454" s="197" t="n">
        <v>37043.875</v>
      </c>
      <c r="AC4454" s="197" t="n">
        <v>37072.875</v>
      </c>
      <c r="AD4454" s="0" t="n">
        <f aca="false">(AC4454-AB4454+1)*SUM(P4454:Q4454)</f>
        <v>450000</v>
      </c>
    </row>
    <row r="4455" customFormat="false" ht="12.75" hidden="false" customHeight="false" outlineLevel="0" collapsed="false">
      <c r="A4455" s="191" t="str">
        <f aca="false">B4455&amp;" "&amp;C4455&amp;" "&amp;D4455</f>
        <v>US Natural Gas Financial</v>
      </c>
      <c r="B4455" s="191" t="str">
        <f aca="false">IF((LEFT(N4455,2)="US"),"US","")</f>
        <v>US</v>
      </c>
      <c r="C4455" s="191" t="str">
        <f aca="false">M4455</f>
        <v>Natural Gas</v>
      </c>
      <c r="D4455" s="191" t="str">
        <f aca="false">IF(ISNUMBER(FIND("Phy",N4455))=TRUE(),"Physical","Financial")</f>
        <v>Financial</v>
      </c>
      <c r="E4455" s="191" t="n">
        <f aca="false">IF(VLOOKUP(S4455,'DD-Lookup'!$J$6:$L$50,3,FALSE())="Monthly",(YEAR(AC4455)-YEAR(AB4455))*12+MONTH(AC4455)-MONTH(AB4455)+1,(AC4455-AB4455+1))</f>
        <v>15</v>
      </c>
      <c r="F4455" s="220" t="n">
        <f aca="false">E4455*SUM(P4455:Q4455)</f>
        <v>300000</v>
      </c>
      <c r="G4455" s="196" t="n">
        <v>1249779</v>
      </c>
      <c r="H4455" s="197" t="n">
        <v>37026.5506712963</v>
      </c>
      <c r="I4455" s="0" t="s">
        <v>1414</v>
      </c>
      <c r="M4455" s="0" t="s">
        <v>927</v>
      </c>
      <c r="N4455" s="0" t="s">
        <v>1341</v>
      </c>
      <c r="O4455" s="0" t="s">
        <v>3591</v>
      </c>
      <c r="Q4455" s="198" t="n">
        <v>20000</v>
      </c>
      <c r="S4455" s="0" t="s">
        <v>1343</v>
      </c>
      <c r="T4455" s="0" t="s">
        <v>772</v>
      </c>
      <c r="U4455" s="200" t="n">
        <v>4.54</v>
      </c>
      <c r="V4455" s="0" t="s">
        <v>2460</v>
      </c>
      <c r="W4455" s="0" t="s">
        <v>1915</v>
      </c>
      <c r="X4455" s="0" t="s">
        <v>1916</v>
      </c>
      <c r="Y4455" s="0" t="s">
        <v>893</v>
      </c>
      <c r="Z4455" s="0" t="s">
        <v>573</v>
      </c>
      <c r="AA4455" s="0" t="s">
        <v>4001</v>
      </c>
      <c r="AB4455" s="197" t="n">
        <v>37028.875</v>
      </c>
      <c r="AC4455" s="197" t="n">
        <v>37042.875</v>
      </c>
      <c r="AD4455" s="0" t="n">
        <f aca="false">(AC4455-AB4455+1)*SUM(P4455:Q4455)</f>
        <v>300000</v>
      </c>
    </row>
    <row r="4456" customFormat="false" ht="12.75" hidden="false" customHeight="false" outlineLevel="0" collapsed="false">
      <c r="A4456" s="191" t="str">
        <f aca="false">B4456&amp;" "&amp;C4456&amp;" "&amp;D4456</f>
        <v>US Oil Products Financial</v>
      </c>
      <c r="B4456" s="191" t="str">
        <f aca="false">IF((LEFT(N4456,2)="US"),"US","")</f>
        <v>US</v>
      </c>
      <c r="C4456" s="191" t="str">
        <f aca="false">M4456</f>
        <v>Oil Products</v>
      </c>
      <c r="D4456" s="191" t="str">
        <f aca="false">IF(ISNUMBER(FIND("Phy",N4456))=TRUE(),"Physical","Financial")</f>
        <v>Financial</v>
      </c>
      <c r="E4456" s="191" t="n">
        <f aca="false">IF(VLOOKUP(S4456,'DD-Lookup'!$J$6:$L$50,3,FALSE())="Monthly",(YEAR(AC4456)-YEAR(AB4456))*12+MONTH(AC4456)-MONTH(AB4456)+1,(AC4456-AB4456+1))</f>
        <v>1</v>
      </c>
      <c r="F4456" s="220" t="n">
        <f aca="false">E4456*SUM(P4456:Q4456)</f>
        <v>15000</v>
      </c>
      <c r="G4456" s="196" t="n">
        <v>1249778</v>
      </c>
      <c r="H4456" s="197" t="n">
        <v>37026.5506712963</v>
      </c>
      <c r="I4456" s="0" t="s">
        <v>1340</v>
      </c>
      <c r="M4456" s="0" t="s">
        <v>886</v>
      </c>
      <c r="N4456" s="0" t="s">
        <v>2690</v>
      </c>
      <c r="O4456" s="0" t="s">
        <v>2691</v>
      </c>
      <c r="P4456" s="198" t="n">
        <v>15000</v>
      </c>
      <c r="S4456" s="0" t="s">
        <v>2603</v>
      </c>
      <c r="T4456" s="0" t="s">
        <v>772</v>
      </c>
      <c r="U4456" s="200" t="n">
        <v>100.65</v>
      </c>
      <c r="V4456" s="0" t="s">
        <v>2504</v>
      </c>
      <c r="W4456" s="0" t="s">
        <v>2692</v>
      </c>
      <c r="X4456" s="0" t="s">
        <v>2693</v>
      </c>
      <c r="Y4456" s="0" t="s">
        <v>893</v>
      </c>
      <c r="Z4456" s="0" t="s">
        <v>573</v>
      </c>
      <c r="AA4456" s="0" t="s">
        <v>4002</v>
      </c>
      <c r="AB4456" s="197" t="n">
        <v>37043.875</v>
      </c>
      <c r="AC4456" s="197" t="n">
        <v>37072.875</v>
      </c>
      <c r="AE4456" s="121" t="n">
        <f aca="false">IF(S4456="Gallon",F4456/42,F4456)</f>
        <v>357.142857142857</v>
      </c>
    </row>
    <row r="4457" customFormat="false" ht="12.75" hidden="false" customHeight="false" outlineLevel="0" collapsed="false">
      <c r="A4457" s="191" t="str">
        <f aca="false">B4457&amp;" "&amp;C4457&amp;" "&amp;D4457</f>
        <v>US Natural Gas Physical</v>
      </c>
      <c r="B4457" s="191" t="str">
        <f aca="false">IF((LEFT(N4457,2)="US"),"US","")</f>
        <v>US</v>
      </c>
      <c r="C4457" s="191" t="str">
        <f aca="false">M4457</f>
        <v>Natural Gas</v>
      </c>
      <c r="D4457" s="191" t="str">
        <f aca="false">IF(ISNUMBER(FIND("Phy",N4457))=TRUE(),"Physical","Financial")</f>
        <v>Physical</v>
      </c>
      <c r="E4457" s="191" t="n">
        <f aca="false">IF(VLOOKUP(S4457,'DD-Lookup'!$J$6:$L$50,3,FALSE())="Monthly",(YEAR(AC4457)-YEAR(AB4457))*12+MONTH(AC4457)-MONTH(AB4457)+1,(AC4457-AB4457+1))</f>
        <v>30</v>
      </c>
      <c r="F4457" s="220" t="n">
        <f aca="false">E4457*SUM(P4457:Q4457)</f>
        <v>150000</v>
      </c>
      <c r="G4457" s="196" t="n">
        <v>1249780</v>
      </c>
      <c r="H4457" s="197" t="n">
        <v>37026.5506944444</v>
      </c>
      <c r="I4457" s="0" t="s">
        <v>1219</v>
      </c>
      <c r="M4457" s="0" t="s">
        <v>927</v>
      </c>
      <c r="N4457" s="0" t="s">
        <v>1371</v>
      </c>
      <c r="O4457" s="0" t="s">
        <v>3622</v>
      </c>
      <c r="Q4457" s="198" t="n">
        <v>5000</v>
      </c>
      <c r="S4457" s="0" t="s">
        <v>1343</v>
      </c>
      <c r="T4457" s="0" t="s">
        <v>772</v>
      </c>
      <c r="U4457" s="200" t="n">
        <v>4.875</v>
      </c>
      <c r="V4457" s="0" t="s">
        <v>2172</v>
      </c>
      <c r="W4457" s="0" t="s">
        <v>1587</v>
      </c>
      <c r="X4457" s="0" t="s">
        <v>1588</v>
      </c>
      <c r="Y4457" s="0" t="s">
        <v>1376</v>
      </c>
      <c r="Z4457" s="0" t="s">
        <v>573</v>
      </c>
      <c r="AA4457" s="0" t="s">
        <v>4003</v>
      </c>
      <c r="AB4457" s="197" t="n">
        <v>37043.875</v>
      </c>
      <c r="AC4457" s="197" t="n">
        <v>37072.875</v>
      </c>
    </row>
    <row r="4458" customFormat="false" ht="12.75" hidden="false" customHeight="false" outlineLevel="0" collapsed="false">
      <c r="A4458" s="191" t="str">
        <f aca="false">B4458&amp;" "&amp;C4458&amp;" "&amp;D4458</f>
        <v>US Natural Gas Financial</v>
      </c>
      <c r="B4458" s="191" t="str">
        <f aca="false">IF((LEFT(N4458,2)="US"),"US","")</f>
        <v>US</v>
      </c>
      <c r="C4458" s="191" t="str">
        <f aca="false">M4458</f>
        <v>Natural Gas</v>
      </c>
      <c r="D4458" s="191" t="str">
        <f aca="false">IF(ISNUMBER(FIND("Phy",N4458))=TRUE(),"Physical","Financial")</f>
        <v>Financial</v>
      </c>
      <c r="E4458" s="191" t="n">
        <f aca="false">IF(VLOOKUP(S4458,'DD-Lookup'!$J$6:$L$50,3,FALSE())="Monthly",(YEAR(AC4458)-YEAR(AB4458))*12+MONTH(AC4458)-MONTH(AB4458)+1,(AC4458-AB4458+1))</f>
        <v>31</v>
      </c>
      <c r="F4458" s="220" t="n">
        <f aca="false">E4458*SUM(P4458:Q4458)</f>
        <v>155000</v>
      </c>
      <c r="G4458" s="196" t="n">
        <v>1249783</v>
      </c>
      <c r="H4458" s="197" t="n">
        <v>37026.5508680556</v>
      </c>
      <c r="I4458" s="0" t="s">
        <v>2107</v>
      </c>
      <c r="M4458" s="0" t="s">
        <v>927</v>
      </c>
      <c r="N4458" s="0" t="s">
        <v>1341</v>
      </c>
      <c r="O4458" s="0" t="s">
        <v>1396</v>
      </c>
      <c r="Q4458" s="198" t="n">
        <v>5000</v>
      </c>
      <c r="S4458" s="0" t="s">
        <v>1343</v>
      </c>
      <c r="T4458" s="0" t="s">
        <v>772</v>
      </c>
      <c r="U4458" s="200" t="n">
        <v>4.7175</v>
      </c>
      <c r="V4458" s="0" t="s">
        <v>2502</v>
      </c>
      <c r="W4458" s="0" t="s">
        <v>1345</v>
      </c>
      <c r="X4458" s="0" t="s">
        <v>1346</v>
      </c>
      <c r="Y4458" s="0" t="s">
        <v>893</v>
      </c>
      <c r="Z4458" s="0" t="s">
        <v>573</v>
      </c>
      <c r="AA4458" s="0" t="s">
        <v>4004</v>
      </c>
      <c r="AB4458" s="197" t="n">
        <v>37073.875</v>
      </c>
      <c r="AC4458" s="197" t="n">
        <v>37103.875</v>
      </c>
      <c r="AD4458" s="0" t="n">
        <f aca="false">(AC4458-AB4458+1)*SUM(P4458:Q4458)</f>
        <v>155000</v>
      </c>
    </row>
    <row r="4459" customFormat="false" ht="12.75" hidden="false" customHeight="false" outlineLevel="0" collapsed="false">
      <c r="A4459" s="191" t="str">
        <f aca="false">B4459&amp;" "&amp;C4459&amp;" "&amp;D4459</f>
        <v>US Natural Gas Financial</v>
      </c>
      <c r="B4459" s="191" t="str">
        <f aca="false">IF((LEFT(N4459,2)="US"),"US","")</f>
        <v>US</v>
      </c>
      <c r="C4459" s="191" t="str">
        <f aca="false">M4459</f>
        <v>Natural Gas</v>
      </c>
      <c r="D4459" s="191" t="str">
        <f aca="false">IF(ISNUMBER(FIND("Phy",N4459))=TRUE(),"Physical","Financial")</f>
        <v>Financial</v>
      </c>
      <c r="E4459" s="191" t="n">
        <f aca="false">IF(VLOOKUP(S4459,'DD-Lookup'!$J$6:$L$50,3,FALSE())="Monthly",(YEAR(AC4459)-YEAR(AB4459))*12+MONTH(AC4459)-MONTH(AB4459)+1,(AC4459-AB4459+1))</f>
        <v>151</v>
      </c>
      <c r="F4459" s="220" t="n">
        <f aca="false">E4459*SUM(P4459:Q4459)</f>
        <v>755000</v>
      </c>
      <c r="G4459" s="196" t="n">
        <v>1249786</v>
      </c>
      <c r="H4459" s="197" t="n">
        <v>37026.5510069444</v>
      </c>
      <c r="I4459" s="0" t="s">
        <v>1187</v>
      </c>
      <c r="M4459" s="0" t="s">
        <v>927</v>
      </c>
      <c r="N4459" s="0" t="s">
        <v>1341</v>
      </c>
      <c r="O4459" s="0" t="s">
        <v>1442</v>
      </c>
      <c r="Q4459" s="198" t="n">
        <v>5000</v>
      </c>
      <c r="S4459" s="0" t="s">
        <v>1343</v>
      </c>
      <c r="T4459" s="0" t="s">
        <v>772</v>
      </c>
      <c r="U4459" s="200" t="n">
        <v>5.04</v>
      </c>
      <c r="V4459" s="0" t="s">
        <v>1911</v>
      </c>
      <c r="W4459" s="0" t="s">
        <v>1345</v>
      </c>
      <c r="X4459" s="0" t="s">
        <v>1346</v>
      </c>
      <c r="Y4459" s="0" t="s">
        <v>893</v>
      </c>
      <c r="Z4459" s="0" t="s">
        <v>573</v>
      </c>
      <c r="AA4459" s="0" t="s">
        <v>4005</v>
      </c>
      <c r="AB4459" s="197" t="n">
        <v>37196</v>
      </c>
      <c r="AC4459" s="197" t="n">
        <v>37346</v>
      </c>
      <c r="AD4459" s="0" t="n">
        <f aca="false">(AC4459-AB4459+1)*SUM(P4459:Q4459)</f>
        <v>755000</v>
      </c>
    </row>
    <row r="4460" customFormat="false" ht="12.75" hidden="false" customHeight="false" outlineLevel="0" collapsed="false">
      <c r="A4460" s="191" t="str">
        <f aca="false">B4460&amp;" "&amp;C4460&amp;" "&amp;D4460</f>
        <v>US Natural Gas Financial</v>
      </c>
      <c r="B4460" s="191" t="str">
        <f aca="false">IF((LEFT(N4460,2)="US"),"US","")</f>
        <v>US</v>
      </c>
      <c r="C4460" s="191" t="str">
        <f aca="false">M4460</f>
        <v>Natural Gas</v>
      </c>
      <c r="D4460" s="191" t="str">
        <f aca="false">IF(ISNUMBER(FIND("Phy",N4460))=TRUE(),"Physical","Financial")</f>
        <v>Financial</v>
      </c>
      <c r="E4460" s="191" t="n">
        <f aca="false">IF(VLOOKUP(S4460,'DD-Lookup'!$J$6:$L$50,3,FALSE())="Monthly",(YEAR(AC4460)-YEAR(AB4460))*12+MONTH(AC4460)-MONTH(AB4460)+1,(AC4460-AB4460+1))</f>
        <v>30</v>
      </c>
      <c r="F4460" s="220" t="n">
        <f aca="false">E4460*SUM(P4460:Q4460)</f>
        <v>300000</v>
      </c>
      <c r="G4460" s="196" t="n">
        <v>1249787</v>
      </c>
      <c r="H4460" s="197" t="n">
        <v>37026.5510069444</v>
      </c>
      <c r="I4460" s="0" t="s">
        <v>1357</v>
      </c>
      <c r="M4460" s="0" t="s">
        <v>927</v>
      </c>
      <c r="N4460" s="0" t="s">
        <v>1341</v>
      </c>
      <c r="O4460" s="0" t="s">
        <v>1342</v>
      </c>
      <c r="P4460" s="198" t="n">
        <v>10000</v>
      </c>
      <c r="S4460" s="0" t="s">
        <v>1343</v>
      </c>
      <c r="T4460" s="0" t="s">
        <v>772</v>
      </c>
      <c r="U4460" s="200" t="n">
        <v>4.645</v>
      </c>
      <c r="V4460" s="0" t="s">
        <v>1358</v>
      </c>
      <c r="W4460" s="0" t="s">
        <v>1345</v>
      </c>
      <c r="X4460" s="0" t="s">
        <v>1346</v>
      </c>
      <c r="Y4460" s="0" t="s">
        <v>893</v>
      </c>
      <c r="Z4460" s="0" t="s">
        <v>573</v>
      </c>
      <c r="AA4460" s="0" t="s">
        <v>4006</v>
      </c>
      <c r="AB4460" s="197" t="n">
        <v>37043.875</v>
      </c>
      <c r="AC4460" s="197" t="n">
        <v>37072.875</v>
      </c>
      <c r="AD4460" s="0" t="n">
        <f aca="false">(AC4460-AB4460+1)*SUM(P4460:Q4460)</f>
        <v>300000</v>
      </c>
    </row>
    <row r="4461" customFormat="false" ht="12.75" hidden="false" customHeight="false" outlineLevel="0" collapsed="false">
      <c r="A4461" s="191" t="str">
        <f aca="false">B4461&amp;" "&amp;C4461&amp;" "&amp;D4461</f>
        <v>US Crude Financial</v>
      </c>
      <c r="B4461" s="191" t="str">
        <f aca="false">IF((LEFT(N4461,2)="US"),"US","")</f>
        <v>US</v>
      </c>
      <c r="C4461" s="191" t="str">
        <f aca="false">M4461</f>
        <v>Crude</v>
      </c>
      <c r="D4461" s="191" t="str">
        <f aca="false">IF(ISNUMBER(FIND("Phy",N4461))=TRUE(),"Physical","Financial")</f>
        <v>Financial</v>
      </c>
      <c r="E4461" s="191" t="n">
        <f aca="false">IF(VLOOKUP(S4461,'DD-Lookup'!$J$6:$L$50,3,FALSE())="Monthly",(YEAR(AC4461)-YEAR(AB4461))*12+MONTH(AC4461)-MONTH(AB4461)+1,(AC4461-AB4461+1))</f>
        <v>1</v>
      </c>
      <c r="F4461" s="220" t="n">
        <f aca="false">E4461*SUM(P4461:Q4461)</f>
        <v>50000</v>
      </c>
      <c r="G4461" s="196" t="n">
        <v>1249789</v>
      </c>
      <c r="H4461" s="197" t="n">
        <v>37026.5512152778</v>
      </c>
      <c r="I4461" s="0" t="s">
        <v>1137</v>
      </c>
      <c r="M4461" s="0" t="s">
        <v>60</v>
      </c>
      <c r="N4461" s="0" t="s">
        <v>1138</v>
      </c>
      <c r="O4461" s="0" t="s">
        <v>1139</v>
      </c>
      <c r="Q4461" s="198" t="n">
        <v>50000</v>
      </c>
      <c r="S4461" s="0" t="s">
        <v>1140</v>
      </c>
      <c r="T4461" s="0" t="s">
        <v>772</v>
      </c>
      <c r="U4461" s="200" t="n">
        <v>29</v>
      </c>
      <c r="V4461" s="0" t="s">
        <v>2470</v>
      </c>
      <c r="W4461" s="0" t="s">
        <v>1142</v>
      </c>
      <c r="X4461" s="0" t="s">
        <v>1143</v>
      </c>
      <c r="Y4461" s="0" t="s">
        <v>893</v>
      </c>
      <c r="Z4461" s="0" t="s">
        <v>573</v>
      </c>
      <c r="AA4461" s="0" t="s">
        <v>4007</v>
      </c>
      <c r="AB4461" s="197" t="n">
        <v>37043</v>
      </c>
      <c r="AC4461" s="197" t="n">
        <v>37072</v>
      </c>
    </row>
    <row r="4462" customFormat="false" ht="12.75" hidden="false" customHeight="false" outlineLevel="0" collapsed="false">
      <c r="A4462" s="191" t="str">
        <f aca="false">B4462&amp;" "&amp;C4462&amp;" "&amp;D4462</f>
        <v>US Natural Gas Financial</v>
      </c>
      <c r="B4462" s="191" t="str">
        <f aca="false">IF((LEFT(N4462,2)="US"),"US","")</f>
        <v>US</v>
      </c>
      <c r="C4462" s="191" t="str">
        <f aca="false">M4462</f>
        <v>Natural Gas</v>
      </c>
      <c r="D4462" s="191" t="str">
        <f aca="false">IF(ISNUMBER(FIND("Phy",N4462))=TRUE(),"Physical","Financial")</f>
        <v>Financial</v>
      </c>
      <c r="E4462" s="191" t="n">
        <f aca="false">IF(VLOOKUP(S4462,'DD-Lookup'!$J$6:$L$50,3,FALSE())="Monthly",(YEAR(AC4462)-YEAR(AB4462))*12+MONTH(AC4462)-MONTH(AB4462)+1,(AC4462-AB4462+1))</f>
        <v>30</v>
      </c>
      <c r="F4462" s="220" t="n">
        <f aca="false">E4462*SUM(P4462:Q4462)</f>
        <v>75000</v>
      </c>
      <c r="G4462" s="196" t="n">
        <v>1249790</v>
      </c>
      <c r="H4462" s="197" t="n">
        <v>37026.5512384259</v>
      </c>
      <c r="I4462" s="0" t="s">
        <v>1289</v>
      </c>
      <c r="M4462" s="0" t="s">
        <v>927</v>
      </c>
      <c r="N4462" s="0" t="s">
        <v>1341</v>
      </c>
      <c r="O4462" s="0" t="s">
        <v>1342</v>
      </c>
      <c r="P4462" s="198" t="n">
        <v>2500</v>
      </c>
      <c r="S4462" s="0" t="s">
        <v>1343</v>
      </c>
      <c r="T4462" s="0" t="s">
        <v>772</v>
      </c>
      <c r="U4462" s="200" t="n">
        <v>4.64</v>
      </c>
      <c r="V4462" s="0" t="s">
        <v>3279</v>
      </c>
      <c r="W4462" s="0" t="s">
        <v>1345</v>
      </c>
      <c r="X4462" s="0" t="s">
        <v>1346</v>
      </c>
      <c r="Y4462" s="0" t="s">
        <v>893</v>
      </c>
      <c r="Z4462" s="0" t="s">
        <v>573</v>
      </c>
      <c r="AA4462" s="0" t="s">
        <v>4008</v>
      </c>
      <c r="AB4462" s="197" t="n">
        <v>37043.875</v>
      </c>
      <c r="AC4462" s="197" t="n">
        <v>37072.875</v>
      </c>
      <c r="AD4462" s="0" t="n">
        <f aca="false">(AC4462-AB4462+1)*SUM(P4462:Q4462)</f>
        <v>75000</v>
      </c>
    </row>
    <row r="4463" customFormat="false" ht="12.75" hidden="false" customHeight="false" outlineLevel="0" collapsed="false">
      <c r="A4463" s="191" t="str">
        <f aca="false">B4463&amp;" "&amp;C4463&amp;" "&amp;D4463</f>
        <v>US Natural Gas Financial</v>
      </c>
      <c r="B4463" s="191" t="str">
        <f aca="false">IF((LEFT(N4463,2)="US"),"US","")</f>
        <v>US</v>
      </c>
      <c r="C4463" s="191" t="str">
        <f aca="false">M4463</f>
        <v>Natural Gas</v>
      </c>
      <c r="D4463" s="191" t="str">
        <f aca="false">IF(ISNUMBER(FIND("Phy",N4463))=TRUE(),"Physical","Financial")</f>
        <v>Financial</v>
      </c>
      <c r="E4463" s="191" t="n">
        <f aca="false">IF(VLOOKUP(S4463,'DD-Lookup'!$J$6:$L$50,3,FALSE())="Monthly",(YEAR(AC4463)-YEAR(AB4463))*12+MONTH(AC4463)-MONTH(AB4463)+1,(AC4463-AB4463+1))</f>
        <v>30</v>
      </c>
      <c r="F4463" s="220" t="n">
        <f aca="false">E4463*SUM(P4463:Q4463)</f>
        <v>150000</v>
      </c>
      <c r="G4463" s="196" t="n">
        <v>1249792</v>
      </c>
      <c r="H4463" s="197" t="n">
        <v>37026.5514699074</v>
      </c>
      <c r="I4463" s="0" t="s">
        <v>1187</v>
      </c>
      <c r="M4463" s="0" t="s">
        <v>927</v>
      </c>
      <c r="N4463" s="0" t="s">
        <v>1341</v>
      </c>
      <c r="O4463" s="0" t="s">
        <v>1342</v>
      </c>
      <c r="Q4463" s="198" t="n">
        <v>5000</v>
      </c>
      <c r="S4463" s="0" t="s">
        <v>1343</v>
      </c>
      <c r="T4463" s="0" t="s">
        <v>772</v>
      </c>
      <c r="U4463" s="200" t="n">
        <v>4.645</v>
      </c>
      <c r="V4463" s="0" t="s">
        <v>3151</v>
      </c>
      <c r="W4463" s="0" t="s">
        <v>1345</v>
      </c>
      <c r="X4463" s="0" t="s">
        <v>1346</v>
      </c>
      <c r="Y4463" s="0" t="s">
        <v>893</v>
      </c>
      <c r="Z4463" s="0" t="s">
        <v>573</v>
      </c>
      <c r="AA4463" s="0" t="s">
        <v>4009</v>
      </c>
      <c r="AB4463" s="197" t="n">
        <v>37043.875</v>
      </c>
      <c r="AC4463" s="197" t="n">
        <v>37072.875</v>
      </c>
      <c r="AD4463" s="0" t="n">
        <f aca="false">(AC4463-AB4463+1)*SUM(P4463:Q4463)</f>
        <v>150000</v>
      </c>
    </row>
    <row r="4464" customFormat="false" ht="12.75" hidden="false" customHeight="false" outlineLevel="0" collapsed="false">
      <c r="A4464" s="191" t="str">
        <f aca="false">B4464&amp;" "&amp;C4464&amp;" "&amp;D4464</f>
        <v>US Crude Financial</v>
      </c>
      <c r="B4464" s="191" t="str">
        <f aca="false">IF((LEFT(N4464,2)="US"),"US","")</f>
        <v>US</v>
      </c>
      <c r="C4464" s="191" t="str">
        <f aca="false">M4464</f>
        <v>Crude</v>
      </c>
      <c r="D4464" s="191" t="str">
        <f aca="false">IF(ISNUMBER(FIND("Phy",N4464))=TRUE(),"Physical","Financial")</f>
        <v>Financial</v>
      </c>
      <c r="E4464" s="191" t="n">
        <f aca="false">IF(VLOOKUP(S4464,'DD-Lookup'!$J$6:$L$50,3,FALSE())="Monthly",(YEAR(AC4464)-YEAR(AB4464))*12+MONTH(AC4464)-MONTH(AB4464)+1,(AC4464-AB4464+1))</f>
        <v>1</v>
      </c>
      <c r="F4464" s="220" t="n">
        <f aca="false">E4464*SUM(P4464:Q4464)</f>
        <v>50000</v>
      </c>
      <c r="G4464" s="196" t="n">
        <v>1249794</v>
      </c>
      <c r="H4464" s="197" t="n">
        <v>37026.5516666667</v>
      </c>
      <c r="I4464" s="0" t="s">
        <v>1340</v>
      </c>
      <c r="M4464" s="0" t="s">
        <v>60</v>
      </c>
      <c r="N4464" s="0" t="s">
        <v>1138</v>
      </c>
      <c r="O4464" s="0" t="s">
        <v>1139</v>
      </c>
      <c r="Q4464" s="198" t="n">
        <v>50000</v>
      </c>
      <c r="S4464" s="0" t="s">
        <v>1140</v>
      </c>
      <c r="T4464" s="0" t="s">
        <v>772</v>
      </c>
      <c r="U4464" s="200" t="n">
        <v>29</v>
      </c>
      <c r="V4464" s="0" t="s">
        <v>2361</v>
      </c>
      <c r="W4464" s="0" t="s">
        <v>1142</v>
      </c>
      <c r="X4464" s="0" t="s">
        <v>1143</v>
      </c>
      <c r="Y4464" s="0" t="s">
        <v>893</v>
      </c>
      <c r="Z4464" s="0" t="s">
        <v>573</v>
      </c>
      <c r="AA4464" s="0" t="s">
        <v>4010</v>
      </c>
      <c r="AB4464" s="197" t="n">
        <v>37043</v>
      </c>
      <c r="AC4464" s="197" t="n">
        <v>37072</v>
      </c>
    </row>
    <row r="4465" customFormat="false" ht="12.75" hidden="false" customHeight="false" outlineLevel="0" collapsed="false">
      <c r="A4465" s="191" t="str">
        <f aca="false">B4465&amp;" "&amp;C4465&amp;" "&amp;D4465</f>
        <v>US Natural Gas Financial</v>
      </c>
      <c r="B4465" s="191" t="str">
        <f aca="false">IF((LEFT(N4465,2)="US"),"US","")</f>
        <v>US</v>
      </c>
      <c r="C4465" s="191" t="str">
        <f aca="false">M4465</f>
        <v>Natural Gas</v>
      </c>
      <c r="D4465" s="191" t="str">
        <f aca="false">IF(ISNUMBER(FIND("Phy",N4465))=TRUE(),"Physical","Financial")</f>
        <v>Financial</v>
      </c>
      <c r="E4465" s="191" t="n">
        <f aca="false">IF(VLOOKUP(S4465,'DD-Lookup'!$J$6:$L$50,3,FALSE())="Monthly",(YEAR(AC4465)-YEAR(AB4465))*12+MONTH(AC4465)-MONTH(AB4465)+1,(AC4465-AB4465+1))</f>
        <v>30</v>
      </c>
      <c r="F4465" s="220" t="n">
        <f aca="false">E4465*SUM(P4465:Q4465)</f>
        <v>300000</v>
      </c>
      <c r="G4465" s="196" t="n">
        <v>1249795</v>
      </c>
      <c r="H4465" s="197" t="n">
        <v>37026.5516782407</v>
      </c>
      <c r="I4465" s="0" t="s">
        <v>1364</v>
      </c>
      <c r="M4465" s="0" t="s">
        <v>927</v>
      </c>
      <c r="N4465" s="0" t="s">
        <v>1341</v>
      </c>
      <c r="O4465" s="0" t="s">
        <v>1342</v>
      </c>
      <c r="Q4465" s="198" t="n">
        <v>10000</v>
      </c>
      <c r="S4465" s="0" t="s">
        <v>1343</v>
      </c>
      <c r="T4465" s="0" t="s">
        <v>772</v>
      </c>
      <c r="U4465" s="200" t="n">
        <v>4.645</v>
      </c>
      <c r="V4465" s="0" t="s">
        <v>1845</v>
      </c>
      <c r="W4465" s="0" t="s">
        <v>1345</v>
      </c>
      <c r="X4465" s="0" t="s">
        <v>1346</v>
      </c>
      <c r="Y4465" s="0" t="s">
        <v>893</v>
      </c>
      <c r="Z4465" s="0" t="s">
        <v>573</v>
      </c>
      <c r="AA4465" s="0" t="s">
        <v>4011</v>
      </c>
      <c r="AB4465" s="197" t="n">
        <v>37043.875</v>
      </c>
      <c r="AC4465" s="197" t="n">
        <v>37072.875</v>
      </c>
      <c r="AD4465" s="0" t="n">
        <f aca="false">(AC4465-AB4465+1)*SUM(P4465:Q4465)</f>
        <v>300000</v>
      </c>
    </row>
    <row r="4466" customFormat="false" ht="12.75" hidden="false" customHeight="false" outlineLevel="0" collapsed="false">
      <c r="A4466" s="191" t="str">
        <f aca="false">B4466&amp;" "&amp;C4466&amp;" "&amp;D4466</f>
        <v>US Natural Gas Physical</v>
      </c>
      <c r="B4466" s="191" t="str">
        <f aca="false">IF((LEFT(N4466,2)="US"),"US","")</f>
        <v>US</v>
      </c>
      <c r="C4466" s="191" t="str">
        <f aca="false">M4466</f>
        <v>Natural Gas</v>
      </c>
      <c r="D4466" s="191" t="str">
        <f aca="false">IF(ISNUMBER(FIND("Phy",N4466))=TRUE(),"Physical","Financial")</f>
        <v>Physical</v>
      </c>
      <c r="E4466" s="191" t="n">
        <f aca="false">IF(VLOOKUP(S4466,'DD-Lookup'!$J$6:$L$50,3,FALSE())="Monthly",(YEAR(AC4466)-YEAR(AB4466))*12+MONTH(AC4466)-MONTH(AB4466)+1,(AC4466-AB4466+1))</f>
        <v>1</v>
      </c>
      <c r="F4466" s="220" t="n">
        <f aca="false">E4466*SUM(P4466:Q4466)</f>
        <v>10000</v>
      </c>
      <c r="G4466" s="196" t="n">
        <v>1249796</v>
      </c>
      <c r="H4466" s="197" t="n">
        <v>37026.5517939815</v>
      </c>
      <c r="I4466" s="0" t="s">
        <v>1976</v>
      </c>
      <c r="M4466" s="0" t="s">
        <v>927</v>
      </c>
      <c r="N4466" s="0" t="s">
        <v>1371</v>
      </c>
      <c r="O4466" s="0" t="s">
        <v>3833</v>
      </c>
      <c r="Q4466" s="198" t="n">
        <v>10000</v>
      </c>
      <c r="S4466" s="0" t="s">
        <v>1343</v>
      </c>
      <c r="T4466" s="0" t="s">
        <v>772</v>
      </c>
      <c r="U4466" s="200" t="n">
        <v>4.57</v>
      </c>
      <c r="V4466" s="0" t="s">
        <v>1977</v>
      </c>
      <c r="W4466" s="0" t="s">
        <v>1555</v>
      </c>
      <c r="X4466" s="0" t="s">
        <v>1556</v>
      </c>
      <c r="Y4466" s="0" t="s">
        <v>1376</v>
      </c>
      <c r="Z4466" s="0" t="s">
        <v>573</v>
      </c>
      <c r="AA4466" s="0" t="n">
        <v>790939</v>
      </c>
      <c r="AB4466" s="197" t="n">
        <v>37028.875</v>
      </c>
      <c r="AC4466" s="197" t="n">
        <v>37028.875</v>
      </c>
    </row>
    <row r="4467" customFormat="false" ht="12.75" hidden="false" customHeight="false" outlineLevel="0" collapsed="false">
      <c r="A4467" s="191" t="str">
        <f aca="false">B4467&amp;" "&amp;C4467&amp;" "&amp;D4467</f>
        <v>US Natural Gas Physical</v>
      </c>
      <c r="B4467" s="191" t="str">
        <f aca="false">IF((LEFT(N4467,2)="US"),"US","")</f>
        <v>US</v>
      </c>
      <c r="C4467" s="191" t="str">
        <f aca="false">M4467</f>
        <v>Natural Gas</v>
      </c>
      <c r="D4467" s="191" t="str">
        <f aca="false">IF(ISNUMBER(FIND("Phy",N4467))=TRUE(),"Physical","Financial")</f>
        <v>Physical</v>
      </c>
      <c r="E4467" s="191" t="n">
        <f aca="false">IF(VLOOKUP(S4467,'DD-Lookup'!$J$6:$L$50,3,FALSE())="Monthly",(YEAR(AC4467)-YEAR(AB4467))*12+MONTH(AC4467)-MONTH(AB4467)+1,(AC4467-AB4467+1))</f>
        <v>15</v>
      </c>
      <c r="F4467" s="220" t="n">
        <f aca="false">E4467*SUM(P4467:Q4467)</f>
        <v>15000</v>
      </c>
      <c r="G4467" s="196" t="n">
        <v>1249797</v>
      </c>
      <c r="H4467" s="197" t="n">
        <v>37026.5519444444</v>
      </c>
      <c r="I4467" s="0" t="s">
        <v>1901</v>
      </c>
      <c r="M4467" s="0" t="s">
        <v>927</v>
      </c>
      <c r="N4467" s="0" t="s">
        <v>1371</v>
      </c>
      <c r="O4467" s="0" t="s">
        <v>4012</v>
      </c>
      <c r="Q4467" s="198" t="n">
        <v>1000</v>
      </c>
      <c r="S4467" s="0" t="s">
        <v>1343</v>
      </c>
      <c r="T4467" s="0" t="s">
        <v>772</v>
      </c>
      <c r="U4467" s="200" t="n">
        <v>4.575</v>
      </c>
      <c r="V4467" s="0" t="s">
        <v>1903</v>
      </c>
      <c r="W4467" s="0" t="s">
        <v>1682</v>
      </c>
      <c r="X4467" s="0" t="s">
        <v>2147</v>
      </c>
      <c r="Y4467" s="0" t="s">
        <v>1376</v>
      </c>
      <c r="Z4467" s="0" t="s">
        <v>573</v>
      </c>
      <c r="AA4467" s="0" t="n">
        <v>790940</v>
      </c>
      <c r="AB4467" s="197" t="n">
        <v>37028.875</v>
      </c>
      <c r="AC4467" s="197" t="n">
        <v>37042.875</v>
      </c>
    </row>
    <row r="4468" customFormat="false" ht="12.75" hidden="false" customHeight="false" outlineLevel="0" collapsed="false">
      <c r="A4468" s="191" t="str">
        <f aca="false">B4468&amp;" "&amp;C4468&amp;" "&amp;D4468</f>
        <v>US Natural Gas Financial</v>
      </c>
      <c r="B4468" s="191" t="str">
        <f aca="false">IF((LEFT(N4468,2)="US"),"US","")</f>
        <v>US</v>
      </c>
      <c r="C4468" s="191" t="str">
        <f aca="false">M4468</f>
        <v>Natural Gas</v>
      </c>
      <c r="D4468" s="191" t="str">
        <f aca="false">IF(ISNUMBER(FIND("Phy",N4468))=TRUE(),"Physical","Financial")</f>
        <v>Financial</v>
      </c>
      <c r="E4468" s="191" t="n">
        <f aca="false">IF(VLOOKUP(S4468,'DD-Lookup'!$J$6:$L$50,3,FALSE())="Monthly",(YEAR(AC4468)-YEAR(AB4468))*12+MONTH(AC4468)-MONTH(AB4468)+1,(AC4468-AB4468+1))</f>
        <v>151</v>
      </c>
      <c r="F4468" s="220" t="n">
        <f aca="false">E4468*SUM(P4468:Q4468)</f>
        <v>1510000</v>
      </c>
      <c r="G4468" s="196" t="n">
        <v>1249799</v>
      </c>
      <c r="H4468" s="197" t="n">
        <v>37026.5521412037</v>
      </c>
      <c r="I4468" s="0" t="s">
        <v>1228</v>
      </c>
      <c r="M4468" s="0" t="s">
        <v>927</v>
      </c>
      <c r="N4468" s="0" t="s">
        <v>1399</v>
      </c>
      <c r="O4468" s="0" t="s">
        <v>4013</v>
      </c>
      <c r="Q4468" s="198" t="n">
        <v>10000</v>
      </c>
      <c r="S4468" s="0" t="s">
        <v>1343</v>
      </c>
      <c r="T4468" s="0" t="s">
        <v>772</v>
      </c>
      <c r="U4468" s="200" t="n">
        <v>-0.0775</v>
      </c>
      <c r="V4468" s="0" t="s">
        <v>4014</v>
      </c>
      <c r="W4468" s="0" t="s">
        <v>1781</v>
      </c>
      <c r="X4468" s="0" t="s">
        <v>1782</v>
      </c>
      <c r="Y4468" s="0" t="s">
        <v>893</v>
      </c>
      <c r="Z4468" s="0" t="s">
        <v>573</v>
      </c>
      <c r="AA4468" s="0" t="s">
        <v>4015</v>
      </c>
      <c r="AB4468" s="197" t="n">
        <v>37196</v>
      </c>
      <c r="AC4468" s="197" t="n">
        <v>37346</v>
      </c>
      <c r="AD4468" s="0" t="n">
        <f aca="false">(AC4468-AB4468+1)*SUM(P4468:Q4468)</f>
        <v>1510000</v>
      </c>
    </row>
    <row r="4469" customFormat="false" ht="12.75" hidden="false" customHeight="false" outlineLevel="0" collapsed="false">
      <c r="A4469" s="191" t="str">
        <f aca="false">B4469&amp;" "&amp;C4469&amp;" "&amp;D4469</f>
        <v> Metals Financial</v>
      </c>
      <c r="B4469" s="191" t="str">
        <f aca="false">IF((LEFT(N4469,2)="US"),"US","")</f>
        <v/>
      </c>
      <c r="C4469" s="191" t="str">
        <f aca="false">M4469</f>
        <v>Metals</v>
      </c>
      <c r="D4469" s="191" t="str">
        <f aca="false">IF(ISNUMBER(FIND("Phy",N4469))=TRUE(),"Physical","Financial")</f>
        <v>Financial</v>
      </c>
      <c r="E4469" s="191" t="n">
        <f aca="false">IF(VLOOKUP(S4469,'DD-Lookup'!$J$6:$L$50,3,FALSE())="Monthly",(YEAR(AC4469)-YEAR(AB4469))*12+MONTH(AC4469)-MONTH(AB4469)+1,(AC4469-AB4469+1))</f>
        <v>1</v>
      </c>
      <c r="F4469" s="220" t="n">
        <f aca="false">E4469*SUM(P4469:Q4469)</f>
        <v>20</v>
      </c>
      <c r="G4469" s="196" t="n">
        <v>1249800</v>
      </c>
      <c r="H4469" s="197" t="n">
        <v>37026.5522685185</v>
      </c>
      <c r="I4469" s="0" t="s">
        <v>3036</v>
      </c>
      <c r="M4469" s="0" t="s">
        <v>768</v>
      </c>
      <c r="N4469" s="0" t="s">
        <v>769</v>
      </c>
      <c r="O4469" s="0" t="s">
        <v>770</v>
      </c>
      <c r="Q4469" s="198" t="n">
        <v>20</v>
      </c>
      <c r="S4469" s="0" t="s">
        <v>771</v>
      </c>
      <c r="T4469" s="0" t="s">
        <v>772</v>
      </c>
      <c r="U4469" s="200" t="n">
        <v>1666</v>
      </c>
      <c r="V4469" s="0" t="s">
        <v>3037</v>
      </c>
      <c r="W4469" s="0" t="s">
        <v>3976</v>
      </c>
      <c r="X4469" s="0" t="s">
        <v>775</v>
      </c>
      <c r="Y4469" s="0" t="s">
        <v>776</v>
      </c>
      <c r="Z4469" s="0" t="s">
        <v>777</v>
      </c>
      <c r="AA4469" s="0" t="n">
        <v>2130845</v>
      </c>
    </row>
    <row r="4470" customFormat="false" ht="12.75" hidden="false" customHeight="false" outlineLevel="0" collapsed="false">
      <c r="A4470" s="191" t="str">
        <f aca="false">B4470&amp;" "&amp;C4470&amp;" "&amp;D4470</f>
        <v>US Natural Gas Financial</v>
      </c>
      <c r="B4470" s="191" t="str">
        <f aca="false">IF((LEFT(N4470,2)="US"),"US","")</f>
        <v>US</v>
      </c>
      <c r="C4470" s="191" t="str">
        <f aca="false">M4470</f>
        <v>Natural Gas</v>
      </c>
      <c r="D4470" s="191" t="str">
        <f aca="false">IF(ISNUMBER(FIND("Phy",N4470))=TRUE(),"Physical","Financial")</f>
        <v>Financial</v>
      </c>
      <c r="E4470" s="191" t="n">
        <f aca="false">IF(VLOOKUP(S4470,'DD-Lookup'!$J$6:$L$50,3,FALSE())="Monthly",(YEAR(AC4470)-YEAR(AB4470))*12+MONTH(AC4470)-MONTH(AB4470)+1,(AC4470-AB4470+1))</f>
        <v>31</v>
      </c>
      <c r="F4470" s="220" t="n">
        <f aca="false">E4470*SUM(P4470:Q4470)</f>
        <v>465000</v>
      </c>
      <c r="G4470" s="196" t="n">
        <v>1249801</v>
      </c>
      <c r="H4470" s="197" t="n">
        <v>37026.5525115741</v>
      </c>
      <c r="I4470" s="0" t="s">
        <v>1620</v>
      </c>
      <c r="M4470" s="0" t="s">
        <v>927</v>
      </c>
      <c r="N4470" s="0" t="s">
        <v>1341</v>
      </c>
      <c r="O4470" s="0" t="s">
        <v>1396</v>
      </c>
      <c r="Q4470" s="198" t="n">
        <v>15000</v>
      </c>
      <c r="S4470" s="0" t="s">
        <v>1343</v>
      </c>
      <c r="T4470" s="0" t="s">
        <v>772</v>
      </c>
      <c r="U4470" s="200" t="n">
        <v>4.7175</v>
      </c>
      <c r="V4470" s="0" t="s">
        <v>4016</v>
      </c>
      <c r="W4470" s="0" t="s">
        <v>1345</v>
      </c>
      <c r="X4470" s="0" t="s">
        <v>1346</v>
      </c>
      <c r="Y4470" s="0" t="s">
        <v>893</v>
      </c>
      <c r="Z4470" s="0" t="s">
        <v>573</v>
      </c>
      <c r="AA4470" s="0" t="s">
        <v>4017</v>
      </c>
      <c r="AB4470" s="197" t="n">
        <v>37073.875</v>
      </c>
      <c r="AC4470" s="197" t="n">
        <v>37103.875</v>
      </c>
      <c r="AD4470" s="0" t="n">
        <f aca="false">(AC4470-AB4470+1)*SUM(P4470:Q4470)</f>
        <v>465000</v>
      </c>
    </row>
    <row r="4471" customFormat="false" ht="12.75" hidden="false" customHeight="false" outlineLevel="0" collapsed="false">
      <c r="A4471" s="191" t="str">
        <f aca="false">B4471&amp;" "&amp;C4471&amp;" "&amp;D4471</f>
        <v>US Crude Financial</v>
      </c>
      <c r="B4471" s="191" t="str">
        <f aca="false">IF((LEFT(N4471,2)="US"),"US","")</f>
        <v>US</v>
      </c>
      <c r="C4471" s="191" t="str">
        <f aca="false">M4471</f>
        <v>Crude</v>
      </c>
      <c r="D4471" s="191" t="str">
        <f aca="false">IF(ISNUMBER(FIND("Phy",N4471))=TRUE(),"Physical","Financial")</f>
        <v>Financial</v>
      </c>
      <c r="E4471" s="191" t="n">
        <f aca="false">IF(VLOOKUP(S4471,'DD-Lookup'!$J$6:$L$50,3,FALSE())="Monthly",(YEAR(AC4471)-YEAR(AB4471))*12+MONTH(AC4471)-MONTH(AB4471)+1,(AC4471-AB4471+1))</f>
        <v>1</v>
      </c>
      <c r="F4471" s="220" t="n">
        <f aca="false">E4471*SUM(P4471:Q4471)</f>
        <v>50000</v>
      </c>
      <c r="G4471" s="196" t="n">
        <v>1249803</v>
      </c>
      <c r="H4471" s="197" t="n">
        <v>37026.5528240741</v>
      </c>
      <c r="I4471" s="0" t="s">
        <v>1306</v>
      </c>
      <c r="M4471" s="0" t="s">
        <v>60</v>
      </c>
      <c r="N4471" s="0" t="s">
        <v>1138</v>
      </c>
      <c r="O4471" s="0" t="s">
        <v>1590</v>
      </c>
      <c r="Q4471" s="198" t="n">
        <v>50000</v>
      </c>
      <c r="S4471" s="0" t="s">
        <v>1140</v>
      </c>
      <c r="T4471" s="0" t="s">
        <v>772</v>
      </c>
      <c r="U4471" s="200" t="n">
        <v>29.04</v>
      </c>
      <c r="V4471" s="0" t="s">
        <v>2336</v>
      </c>
      <c r="W4471" s="0" t="s">
        <v>1142</v>
      </c>
      <c r="X4471" s="0" t="s">
        <v>1592</v>
      </c>
      <c r="Y4471" s="0" t="s">
        <v>893</v>
      </c>
      <c r="Z4471" s="0" t="s">
        <v>573</v>
      </c>
      <c r="AA4471" s="0" t="s">
        <v>4018</v>
      </c>
      <c r="AB4471" s="197" t="n">
        <v>37043</v>
      </c>
      <c r="AC4471" s="197" t="n">
        <v>37072</v>
      </c>
    </row>
    <row r="4472" customFormat="false" ht="12.75" hidden="false" customHeight="false" outlineLevel="0" collapsed="false">
      <c r="A4472" s="191" t="str">
        <f aca="false">B4472&amp;" "&amp;C4472&amp;" "&amp;D4472</f>
        <v> Metals Financial</v>
      </c>
      <c r="B4472" s="191" t="str">
        <f aca="false">IF((LEFT(N4472,2)="US"),"US","")</f>
        <v/>
      </c>
      <c r="C4472" s="191" t="str">
        <f aca="false">M4472</f>
        <v>Metals</v>
      </c>
      <c r="D4472" s="191" t="str">
        <f aca="false">IF(ISNUMBER(FIND("Phy",N4472))=TRUE(),"Physical","Financial")</f>
        <v>Financial</v>
      </c>
      <c r="E4472" s="191" t="n">
        <f aca="false">IF(VLOOKUP(S4472,'DD-Lookup'!$J$6:$L$50,3,FALSE())="Monthly",(YEAR(AC4472)-YEAR(AB4472))*12+MONTH(AC4472)-MONTH(AB4472)+1,(AC4472-AB4472+1))</f>
        <v>1</v>
      </c>
      <c r="F4472" s="220" t="n">
        <f aca="false">E4472*SUM(P4472:Q4472)</f>
        <v>10</v>
      </c>
      <c r="G4472" s="196" t="n">
        <v>1249805</v>
      </c>
      <c r="H4472" s="197" t="n">
        <v>37026.5528819444</v>
      </c>
      <c r="I4472" s="0" t="s">
        <v>3036</v>
      </c>
      <c r="M4472" s="0" t="s">
        <v>768</v>
      </c>
      <c r="N4472" s="0" t="s">
        <v>906</v>
      </c>
      <c r="O4472" s="0" t="s">
        <v>907</v>
      </c>
      <c r="Q4472" s="198" t="n">
        <v>10</v>
      </c>
      <c r="S4472" s="0" t="s">
        <v>908</v>
      </c>
      <c r="T4472" s="0" t="s">
        <v>772</v>
      </c>
      <c r="U4472" s="200" t="n">
        <v>7290</v>
      </c>
      <c r="V4472" s="0" t="s">
        <v>3037</v>
      </c>
      <c r="W4472" s="0" t="s">
        <v>3976</v>
      </c>
      <c r="X4472" s="0" t="s">
        <v>775</v>
      </c>
      <c r="Y4472" s="0" t="s">
        <v>776</v>
      </c>
      <c r="Z4472" s="0" t="s">
        <v>777</v>
      </c>
      <c r="AA4472" s="0" t="n">
        <v>2130843</v>
      </c>
    </row>
    <row r="4473" customFormat="false" ht="12.75" hidden="false" customHeight="false" outlineLevel="0" collapsed="false">
      <c r="A4473" s="191" t="str">
        <f aca="false">B4473&amp;" "&amp;C4473&amp;" "&amp;D4473</f>
        <v>US Natural Gas Financial</v>
      </c>
      <c r="B4473" s="191" t="str">
        <f aca="false">IF((LEFT(N4473,2)="US"),"US","")</f>
        <v>US</v>
      </c>
      <c r="C4473" s="191" t="str">
        <f aca="false">M4473</f>
        <v>Natural Gas</v>
      </c>
      <c r="D4473" s="191" t="str">
        <f aca="false">IF(ISNUMBER(FIND("Phy",N4473))=TRUE(),"Physical","Financial")</f>
        <v>Financial</v>
      </c>
      <c r="E4473" s="191" t="n">
        <f aca="false">IF(VLOOKUP(S4473,'DD-Lookup'!$J$6:$L$50,3,FALSE())="Monthly",(YEAR(AC4473)-YEAR(AB4473))*12+MONTH(AC4473)-MONTH(AB4473)+1,(AC4473-AB4473+1))</f>
        <v>30</v>
      </c>
      <c r="F4473" s="220" t="n">
        <f aca="false">E4473*SUM(P4473:Q4473)</f>
        <v>450000</v>
      </c>
      <c r="G4473" s="196" t="n">
        <v>1249806</v>
      </c>
      <c r="H4473" s="197" t="n">
        <v>37026.553287037</v>
      </c>
      <c r="I4473" s="0" t="s">
        <v>1340</v>
      </c>
      <c r="M4473" s="0" t="s">
        <v>927</v>
      </c>
      <c r="N4473" s="0" t="s">
        <v>1341</v>
      </c>
      <c r="O4473" s="0" t="s">
        <v>1342</v>
      </c>
      <c r="P4473" s="198" t="n">
        <v>15000</v>
      </c>
      <c r="S4473" s="0" t="s">
        <v>1343</v>
      </c>
      <c r="T4473" s="0" t="s">
        <v>772</v>
      </c>
      <c r="U4473" s="200" t="n">
        <v>4.645</v>
      </c>
      <c r="V4473" s="0" t="s">
        <v>2312</v>
      </c>
      <c r="W4473" s="0" t="s">
        <v>1345</v>
      </c>
      <c r="X4473" s="0" t="s">
        <v>1346</v>
      </c>
      <c r="Y4473" s="0" t="s">
        <v>893</v>
      </c>
      <c r="Z4473" s="0" t="s">
        <v>573</v>
      </c>
      <c r="AA4473" s="0" t="s">
        <v>4019</v>
      </c>
      <c r="AB4473" s="197" t="n">
        <v>37043.875</v>
      </c>
      <c r="AC4473" s="197" t="n">
        <v>37072.875</v>
      </c>
      <c r="AD4473" s="0" t="n">
        <f aca="false">(AC4473-AB4473+1)*SUM(P4473:Q4473)</f>
        <v>450000</v>
      </c>
    </row>
    <row r="4474" customFormat="false" ht="12.75" hidden="false" customHeight="false" outlineLevel="0" collapsed="false">
      <c r="A4474" s="191" t="str">
        <f aca="false">B4474&amp;" "&amp;C4474&amp;" "&amp;D4474</f>
        <v>US Power Physical</v>
      </c>
      <c r="B4474" s="191" t="str">
        <f aca="false">IF((LEFT(N4474,2)="US"),"US","")</f>
        <v>US</v>
      </c>
      <c r="C4474" s="191" t="str">
        <f aca="false">M4474</f>
        <v>Power</v>
      </c>
      <c r="D4474" s="191" t="str">
        <f aca="false">IF(ISNUMBER(FIND("Phy",N4474))=TRUE(),"Physical","Financial")</f>
        <v>Physical</v>
      </c>
      <c r="E4474" s="191" t="n">
        <f aca="false">IF(VLOOKUP(S4474,'DD-Lookup'!$J$6:$L$50,3,FALSE())="Monthly",(YEAR(AC4474)-YEAR(AB4474))*12+MONTH(AC4474)-MONTH(AB4474)+1,(AC4474-AB4474+1))</f>
        <v>2</v>
      </c>
      <c r="F4474" s="220" t="n">
        <f aca="false">E4474*SUM(P4474:Q4474)</f>
        <v>100</v>
      </c>
      <c r="G4474" s="196" t="n">
        <v>1249807</v>
      </c>
      <c r="H4474" s="197" t="n">
        <v>37026.553287037</v>
      </c>
      <c r="I4474" s="0" t="s">
        <v>1276</v>
      </c>
      <c r="J4474" s="0" t="s">
        <v>1300</v>
      </c>
      <c r="K4474" s="0" t="s">
        <v>1301</v>
      </c>
      <c r="M4474" s="0" t="s">
        <v>72</v>
      </c>
      <c r="N4474" s="0" t="s">
        <v>1190</v>
      </c>
      <c r="O4474" s="0" t="s">
        <v>1605</v>
      </c>
      <c r="P4474" s="198" t="n">
        <v>50</v>
      </c>
      <c r="S4474" s="0" t="s">
        <v>781</v>
      </c>
      <c r="T4474" s="0" t="s">
        <v>772</v>
      </c>
      <c r="U4474" s="200" t="n">
        <v>43</v>
      </c>
      <c r="V4474" s="0" t="s">
        <v>4020</v>
      </c>
      <c r="W4474" s="0" t="s">
        <v>1202</v>
      </c>
      <c r="X4474" s="0" t="s">
        <v>1203</v>
      </c>
      <c r="Y4474" s="0" t="s">
        <v>1167</v>
      </c>
      <c r="Z4474" s="0" t="s">
        <v>628</v>
      </c>
      <c r="AA4474" s="0" t="n">
        <v>611755.1</v>
      </c>
      <c r="AB4474" s="197" t="n">
        <v>37028.875</v>
      </c>
      <c r="AC4474" s="197" t="n">
        <v>37029.875</v>
      </c>
    </row>
    <row r="4475" customFormat="false" ht="12.75" hidden="false" customHeight="false" outlineLevel="0" collapsed="false">
      <c r="A4475" s="191" t="str">
        <f aca="false">B4475&amp;" "&amp;C4475&amp;" "&amp;D4475</f>
        <v>US Crude Financial</v>
      </c>
      <c r="B4475" s="191" t="str">
        <f aca="false">IF((LEFT(N4475,2)="US"),"US","")</f>
        <v>US</v>
      </c>
      <c r="C4475" s="191" t="str">
        <f aca="false">M4475</f>
        <v>Crude</v>
      </c>
      <c r="D4475" s="191" t="str">
        <f aca="false">IF(ISNUMBER(FIND("Phy",N4475))=TRUE(),"Physical","Financial")</f>
        <v>Financial</v>
      </c>
      <c r="E4475" s="191" t="n">
        <f aca="false">IF(VLOOKUP(S4475,'DD-Lookup'!$J$6:$L$50,3,FALSE())="Monthly",(YEAR(AC4475)-YEAR(AB4475))*12+MONTH(AC4475)-MONTH(AB4475)+1,(AC4475-AB4475+1))</f>
        <v>1</v>
      </c>
      <c r="F4475" s="220" t="n">
        <f aca="false">E4475*SUM(P4475:Q4475)</f>
        <v>50000</v>
      </c>
      <c r="G4475" s="196" t="n">
        <v>1249808</v>
      </c>
      <c r="H4475" s="197" t="n">
        <v>37026.5534837963</v>
      </c>
      <c r="I4475" s="0" t="s">
        <v>1137</v>
      </c>
      <c r="M4475" s="0" t="s">
        <v>60</v>
      </c>
      <c r="N4475" s="0" t="s">
        <v>1138</v>
      </c>
      <c r="O4475" s="0" t="s">
        <v>1139</v>
      </c>
      <c r="Q4475" s="198" t="n">
        <v>50000</v>
      </c>
      <c r="S4475" s="0" t="s">
        <v>1140</v>
      </c>
      <c r="T4475" s="0" t="s">
        <v>772</v>
      </c>
      <c r="U4475" s="200" t="n">
        <v>29.04</v>
      </c>
      <c r="V4475" s="0" t="s">
        <v>1141</v>
      </c>
      <c r="W4475" s="0" t="s">
        <v>1142</v>
      </c>
      <c r="X4475" s="0" t="s">
        <v>1143</v>
      </c>
      <c r="Y4475" s="0" t="s">
        <v>893</v>
      </c>
      <c r="Z4475" s="0" t="s">
        <v>573</v>
      </c>
      <c r="AA4475" s="0" t="s">
        <v>4021</v>
      </c>
      <c r="AB4475" s="197" t="n">
        <v>37043</v>
      </c>
      <c r="AC4475" s="197" t="n">
        <v>37072</v>
      </c>
    </row>
    <row r="4476" customFormat="false" ht="12.75" hidden="false" customHeight="false" outlineLevel="0" collapsed="false">
      <c r="A4476" s="191" t="str">
        <f aca="false">B4476&amp;" "&amp;C4476&amp;" "&amp;D4476</f>
        <v>US Crude Financial</v>
      </c>
      <c r="B4476" s="191" t="str">
        <f aca="false">IF((LEFT(N4476,2)="US"),"US","")</f>
        <v>US</v>
      </c>
      <c r="C4476" s="191" t="str">
        <f aca="false">M4476</f>
        <v>Crude</v>
      </c>
      <c r="D4476" s="191" t="str">
        <f aca="false">IF(ISNUMBER(FIND("Phy",N4476))=TRUE(),"Physical","Financial")</f>
        <v>Financial</v>
      </c>
      <c r="E4476" s="191" t="n">
        <f aca="false">IF(VLOOKUP(S4476,'DD-Lookup'!$J$6:$L$50,3,FALSE())="Monthly",(YEAR(AC4476)-YEAR(AB4476))*12+MONTH(AC4476)-MONTH(AB4476)+1,(AC4476-AB4476+1))</f>
        <v>1</v>
      </c>
      <c r="F4476" s="220" t="n">
        <f aca="false">E4476*SUM(P4476:Q4476)</f>
        <v>50000</v>
      </c>
      <c r="G4476" s="196" t="n">
        <v>1249809</v>
      </c>
      <c r="H4476" s="197" t="n">
        <v>37026.5536111111</v>
      </c>
      <c r="I4476" s="0" t="s">
        <v>1340</v>
      </c>
      <c r="M4476" s="0" t="s">
        <v>60</v>
      </c>
      <c r="N4476" s="0" t="s">
        <v>1138</v>
      </c>
      <c r="O4476" s="0" t="s">
        <v>1139</v>
      </c>
      <c r="P4476" s="198" t="n">
        <v>50000</v>
      </c>
      <c r="S4476" s="0" t="s">
        <v>1140</v>
      </c>
      <c r="T4476" s="0" t="s">
        <v>772</v>
      </c>
      <c r="U4476" s="200" t="n">
        <v>29.02</v>
      </c>
      <c r="V4476" s="0" t="s">
        <v>2361</v>
      </c>
      <c r="W4476" s="0" t="s">
        <v>1142</v>
      </c>
      <c r="X4476" s="0" t="s">
        <v>1143</v>
      </c>
      <c r="Y4476" s="0" t="s">
        <v>893</v>
      </c>
      <c r="Z4476" s="0" t="s">
        <v>573</v>
      </c>
      <c r="AA4476" s="0" t="s">
        <v>4022</v>
      </c>
      <c r="AB4476" s="197" t="n">
        <v>37043</v>
      </c>
      <c r="AC4476" s="197" t="n">
        <v>37072</v>
      </c>
    </row>
    <row r="4477" customFormat="false" ht="12.75" hidden="false" customHeight="false" outlineLevel="0" collapsed="false">
      <c r="A4477" s="191" t="str">
        <f aca="false">B4477&amp;" "&amp;C4477&amp;" "&amp;D4477</f>
        <v>US Natural Gas Physical</v>
      </c>
      <c r="B4477" s="191" t="str">
        <f aca="false">IF((LEFT(N4477,2)="US"),"US","")</f>
        <v>US</v>
      </c>
      <c r="C4477" s="191" t="str">
        <f aca="false">M4477</f>
        <v>Natural Gas</v>
      </c>
      <c r="D4477" s="191" t="str">
        <f aca="false">IF(ISNUMBER(FIND("Phy",N4477))=TRUE(),"Physical","Financial")</f>
        <v>Physical</v>
      </c>
      <c r="E4477" s="191" t="n">
        <f aca="false">IF(VLOOKUP(S4477,'DD-Lookup'!$J$6:$L$50,3,FALSE())="Monthly",(YEAR(AC4477)-YEAR(AB4477))*12+MONTH(AC4477)-MONTH(AB4477)+1,(AC4477-AB4477+1))</f>
        <v>1</v>
      </c>
      <c r="F4477" s="220" t="n">
        <f aca="false">E4477*SUM(P4477:Q4477)</f>
        <v>10000</v>
      </c>
      <c r="G4477" s="196" t="n">
        <v>1249810</v>
      </c>
      <c r="H4477" s="197" t="n">
        <v>37026.5537615741</v>
      </c>
      <c r="I4477" s="0" t="s">
        <v>1661</v>
      </c>
      <c r="M4477" s="0" t="s">
        <v>927</v>
      </c>
      <c r="N4477" s="0" t="s">
        <v>1371</v>
      </c>
      <c r="O4477" s="0" t="s">
        <v>3833</v>
      </c>
      <c r="Q4477" s="198" t="n">
        <v>10000</v>
      </c>
      <c r="S4477" s="0" t="s">
        <v>1343</v>
      </c>
      <c r="T4477" s="0" t="s">
        <v>772</v>
      </c>
      <c r="U4477" s="200" t="n">
        <v>4.58</v>
      </c>
      <c r="V4477" s="0" t="s">
        <v>1662</v>
      </c>
      <c r="W4477" s="0" t="s">
        <v>1555</v>
      </c>
      <c r="X4477" s="0" t="s">
        <v>1556</v>
      </c>
      <c r="Y4477" s="0" t="s">
        <v>1376</v>
      </c>
      <c r="Z4477" s="0" t="s">
        <v>573</v>
      </c>
      <c r="AA4477" s="0" t="n">
        <v>790941</v>
      </c>
      <c r="AB4477" s="197" t="n">
        <v>37028.875</v>
      </c>
      <c r="AC4477" s="197" t="n">
        <v>37028.875</v>
      </c>
    </row>
    <row r="4478" customFormat="false" ht="12.75" hidden="false" customHeight="false" outlineLevel="0" collapsed="false">
      <c r="A4478" s="191" t="str">
        <f aca="false">B4478&amp;" "&amp;C4478&amp;" "&amp;D4478</f>
        <v>US Natural Gas Financial</v>
      </c>
      <c r="B4478" s="191" t="str">
        <f aca="false">IF((LEFT(N4478,2)="US"),"US","")</f>
        <v>US</v>
      </c>
      <c r="C4478" s="191" t="str">
        <f aca="false">M4478</f>
        <v>Natural Gas</v>
      </c>
      <c r="D4478" s="191" t="str">
        <f aca="false">IF(ISNUMBER(FIND("Phy",N4478))=TRUE(),"Physical","Financial")</f>
        <v>Financial</v>
      </c>
      <c r="E4478" s="191" t="n">
        <f aca="false">IF(VLOOKUP(S4478,'DD-Lookup'!$J$6:$L$50,3,FALSE())="Monthly",(YEAR(AC4478)-YEAR(AB4478))*12+MONTH(AC4478)-MONTH(AB4478)+1,(AC4478-AB4478+1))</f>
        <v>365</v>
      </c>
      <c r="F4478" s="220" t="n">
        <f aca="false">E4478*SUM(P4478:Q4478)</f>
        <v>1825000</v>
      </c>
      <c r="G4478" s="196" t="n">
        <v>1249811</v>
      </c>
      <c r="H4478" s="197" t="n">
        <v>37026.5540625</v>
      </c>
      <c r="I4478" s="0" t="s">
        <v>1340</v>
      </c>
      <c r="M4478" s="0" t="s">
        <v>927</v>
      </c>
      <c r="N4478" s="0" t="s">
        <v>1341</v>
      </c>
      <c r="O4478" s="0" t="s">
        <v>1514</v>
      </c>
      <c r="P4478" s="198" t="n">
        <v>5000</v>
      </c>
      <c r="S4478" s="0" t="s">
        <v>1343</v>
      </c>
      <c r="T4478" s="0" t="s">
        <v>772</v>
      </c>
      <c r="U4478" s="200" t="n">
        <v>4.595</v>
      </c>
      <c r="V4478" s="0" t="s">
        <v>2278</v>
      </c>
      <c r="W4478" s="0" t="s">
        <v>1345</v>
      </c>
      <c r="X4478" s="0" t="s">
        <v>1346</v>
      </c>
      <c r="Y4478" s="0" t="s">
        <v>893</v>
      </c>
      <c r="Z4478" s="0" t="s">
        <v>573</v>
      </c>
      <c r="AA4478" s="0" t="s">
        <v>4023</v>
      </c>
      <c r="AB4478" s="197" t="n">
        <v>37257.875</v>
      </c>
      <c r="AC4478" s="197" t="n">
        <v>37621.875</v>
      </c>
      <c r="AD4478" s="0" t="n">
        <f aca="false">(AC4478-AB4478+1)*SUM(P4478:Q4478)</f>
        <v>1825000</v>
      </c>
    </row>
    <row r="4479" customFormat="false" ht="12.75" hidden="false" customHeight="false" outlineLevel="0" collapsed="false">
      <c r="A4479" s="191" t="str">
        <f aca="false">B4479&amp;" "&amp;C4479&amp;" "&amp;D4479</f>
        <v>US Natural Gas Physical</v>
      </c>
      <c r="B4479" s="191" t="str">
        <f aca="false">IF((LEFT(N4479,2)="US"),"US","")</f>
        <v>US</v>
      </c>
      <c r="C4479" s="191" t="str">
        <f aca="false">M4479</f>
        <v>Natural Gas</v>
      </c>
      <c r="D4479" s="191" t="str">
        <f aca="false">IF(ISNUMBER(FIND("Phy",N4479))=TRUE(),"Physical","Financial")</f>
        <v>Physical</v>
      </c>
      <c r="E4479" s="191" t="n">
        <f aca="false">IF(VLOOKUP(S4479,'DD-Lookup'!$J$6:$L$50,3,FALSE())="Monthly",(YEAR(AC4479)-YEAR(AB4479))*12+MONTH(AC4479)-MONTH(AB4479)+1,(AC4479-AB4479+1))</f>
        <v>1</v>
      </c>
      <c r="F4479" s="220" t="n">
        <f aca="false">E4479*SUM(P4479:Q4479)</f>
        <v>300</v>
      </c>
      <c r="G4479" s="196" t="n">
        <v>1249812</v>
      </c>
      <c r="H4479" s="197" t="n">
        <v>37026.5541319444</v>
      </c>
      <c r="I4479" s="0" t="s">
        <v>1575</v>
      </c>
      <c r="M4479" s="0" t="s">
        <v>927</v>
      </c>
      <c r="N4479" s="0" t="s">
        <v>1371</v>
      </c>
      <c r="O4479" s="0" t="s">
        <v>4024</v>
      </c>
      <c r="P4479" s="198" t="n">
        <v>300</v>
      </c>
      <c r="S4479" s="0" t="s">
        <v>1343</v>
      </c>
      <c r="T4479" s="0" t="s">
        <v>772</v>
      </c>
      <c r="U4479" s="200" t="n">
        <v>4.485</v>
      </c>
      <c r="V4479" s="0" t="s">
        <v>1576</v>
      </c>
      <c r="W4479" s="0" t="s">
        <v>1682</v>
      </c>
      <c r="X4479" s="0" t="s">
        <v>1683</v>
      </c>
      <c r="Y4479" s="0" t="s">
        <v>1376</v>
      </c>
      <c r="Z4479" s="0" t="s">
        <v>573</v>
      </c>
      <c r="AA4479" s="0" t="n">
        <v>790942</v>
      </c>
      <c r="AB4479" s="197" t="n">
        <v>37028.875</v>
      </c>
      <c r="AC4479" s="197" t="n">
        <v>37028.875</v>
      </c>
    </row>
    <row r="4480" customFormat="false" ht="12.75" hidden="false" customHeight="false" outlineLevel="0" collapsed="false">
      <c r="A4480" s="191" t="str">
        <f aca="false">B4480&amp;" "&amp;C4480&amp;" "&amp;D4480</f>
        <v> Metals Financial</v>
      </c>
      <c r="B4480" s="191" t="str">
        <f aca="false">IF((LEFT(N4480,2)="US"),"US","")</f>
        <v/>
      </c>
      <c r="C4480" s="191" t="str">
        <f aca="false">M4480</f>
        <v>Metals</v>
      </c>
      <c r="D4480" s="191" t="str">
        <f aca="false">IF(ISNUMBER(FIND("Phy",N4480))=TRUE(),"Physical","Financial")</f>
        <v>Financial</v>
      </c>
      <c r="E4480" s="191" t="n">
        <f aca="false">IF(VLOOKUP(S4480,'DD-Lookup'!$J$6:$L$50,3,FALSE())="Monthly",(YEAR(AC4480)-YEAR(AB4480))*12+MONTH(AC4480)-MONTH(AB4480)+1,(AC4480-AB4480+1))</f>
        <v>1</v>
      </c>
      <c r="F4480" s="220" t="n">
        <f aca="false">E4480*SUM(P4480:Q4480)</f>
        <v>5</v>
      </c>
      <c r="G4480" s="196" t="n">
        <v>1249813</v>
      </c>
      <c r="H4480" s="197" t="n">
        <v>37026.5542361111</v>
      </c>
      <c r="I4480" s="0" t="s">
        <v>3125</v>
      </c>
      <c r="M4480" s="0" t="s">
        <v>768</v>
      </c>
      <c r="N4480" s="0" t="s">
        <v>769</v>
      </c>
      <c r="O4480" s="0" t="s">
        <v>770</v>
      </c>
      <c r="Q4480" s="198" t="n">
        <v>5</v>
      </c>
      <c r="S4480" s="0" t="s">
        <v>771</v>
      </c>
      <c r="T4480" s="0" t="s">
        <v>772</v>
      </c>
      <c r="U4480" s="200" t="n">
        <v>1668.5</v>
      </c>
      <c r="V4480" s="0" t="s">
        <v>3126</v>
      </c>
      <c r="W4480" s="0" t="s">
        <v>3976</v>
      </c>
      <c r="X4480" s="0" t="s">
        <v>775</v>
      </c>
      <c r="Y4480" s="0" t="s">
        <v>776</v>
      </c>
      <c r="Z4480" s="0" t="s">
        <v>777</v>
      </c>
      <c r="AA4480" s="0" t="n">
        <v>2130841</v>
      </c>
    </row>
    <row r="4481" customFormat="false" ht="12.75" hidden="false" customHeight="false" outlineLevel="0" collapsed="false">
      <c r="A4481" s="191" t="str">
        <f aca="false">B4481&amp;" "&amp;C4481&amp;" "&amp;D4481</f>
        <v> Metals Financial</v>
      </c>
      <c r="B4481" s="191" t="str">
        <f aca="false">IF((LEFT(N4481,2)="US"),"US","")</f>
        <v/>
      </c>
      <c r="C4481" s="191" t="str">
        <f aca="false">M4481</f>
        <v>Metals</v>
      </c>
      <c r="D4481" s="191" t="str">
        <f aca="false">IF(ISNUMBER(FIND("Phy",N4481))=TRUE(),"Physical","Financial")</f>
        <v>Financial</v>
      </c>
      <c r="E4481" s="191" t="n">
        <f aca="false">IF(VLOOKUP(S4481,'DD-Lookup'!$J$6:$L$50,3,FALSE())="Monthly",(YEAR(AC4481)-YEAR(AB4481))*12+MONTH(AC4481)-MONTH(AB4481)+1,(AC4481-AB4481+1))</f>
        <v>1</v>
      </c>
      <c r="F4481" s="220" t="n">
        <f aca="false">E4481*SUM(P4481:Q4481)</f>
        <v>5</v>
      </c>
      <c r="G4481" s="196" t="n">
        <v>1249816</v>
      </c>
      <c r="H4481" s="197" t="n">
        <v>37026.554375</v>
      </c>
      <c r="I4481" s="0" t="s">
        <v>3125</v>
      </c>
      <c r="M4481" s="0" t="s">
        <v>768</v>
      </c>
      <c r="N4481" s="0" t="s">
        <v>870</v>
      </c>
      <c r="O4481" s="0" t="s">
        <v>871</v>
      </c>
      <c r="Q4481" s="198" t="n">
        <v>5</v>
      </c>
      <c r="S4481" s="0" t="s">
        <v>771</v>
      </c>
      <c r="T4481" s="0" t="s">
        <v>772</v>
      </c>
      <c r="U4481" s="200" t="n">
        <v>1514.5</v>
      </c>
      <c r="V4481" s="0" t="s">
        <v>3126</v>
      </c>
      <c r="W4481" s="0" t="s">
        <v>3976</v>
      </c>
      <c r="X4481" s="0" t="s">
        <v>775</v>
      </c>
      <c r="Y4481" s="0" t="s">
        <v>776</v>
      </c>
      <c r="Z4481" s="0" t="s">
        <v>777</v>
      </c>
      <c r="AA4481" s="0" t="n">
        <v>2130839</v>
      </c>
    </row>
    <row r="4482" customFormat="false" ht="12.75" hidden="false" customHeight="false" outlineLevel="0" collapsed="false">
      <c r="A4482" s="191" t="str">
        <f aca="false">B4482&amp;" "&amp;C4482&amp;" "&amp;D4482</f>
        <v>US Crude Financial</v>
      </c>
      <c r="B4482" s="191" t="str">
        <f aca="false">IF((LEFT(N4482,2)="US"),"US","")</f>
        <v>US</v>
      </c>
      <c r="C4482" s="191" t="str">
        <f aca="false">M4482</f>
        <v>Crude</v>
      </c>
      <c r="D4482" s="191" t="str">
        <f aca="false">IF(ISNUMBER(FIND("Phy",N4482))=TRUE(),"Physical","Financial")</f>
        <v>Financial</v>
      </c>
      <c r="E4482" s="191" t="n">
        <f aca="false">IF(VLOOKUP(S4482,'DD-Lookup'!$J$6:$L$50,3,FALSE())="Monthly",(YEAR(AC4482)-YEAR(AB4482))*12+MONTH(AC4482)-MONTH(AB4482)+1,(AC4482-AB4482+1))</f>
        <v>1</v>
      </c>
      <c r="F4482" s="220" t="n">
        <f aca="false">E4482*SUM(P4482:Q4482)</f>
        <v>50000</v>
      </c>
      <c r="G4482" s="196" t="n">
        <v>1249817</v>
      </c>
      <c r="H4482" s="197" t="n">
        <v>37026.5547569444</v>
      </c>
      <c r="I4482" s="0" t="s">
        <v>1137</v>
      </c>
      <c r="M4482" s="0" t="s">
        <v>60</v>
      </c>
      <c r="N4482" s="0" t="s">
        <v>1138</v>
      </c>
      <c r="O4482" s="0" t="s">
        <v>1139</v>
      </c>
      <c r="P4482" s="198" t="n">
        <v>50000</v>
      </c>
      <c r="S4482" s="0" t="s">
        <v>1140</v>
      </c>
      <c r="T4482" s="0" t="s">
        <v>772</v>
      </c>
      <c r="U4482" s="200" t="n">
        <v>28.98</v>
      </c>
      <c r="V4482" s="0" t="s">
        <v>1141</v>
      </c>
      <c r="W4482" s="0" t="s">
        <v>1142</v>
      </c>
      <c r="X4482" s="0" t="s">
        <v>1143</v>
      </c>
      <c r="Y4482" s="0" t="s">
        <v>893</v>
      </c>
      <c r="Z4482" s="0" t="s">
        <v>573</v>
      </c>
      <c r="AA4482" s="0" t="s">
        <v>4025</v>
      </c>
      <c r="AB4482" s="197" t="n">
        <v>37043</v>
      </c>
      <c r="AC4482" s="197" t="n">
        <v>37072</v>
      </c>
    </row>
    <row r="4483" customFormat="false" ht="12.75" hidden="false" customHeight="false" outlineLevel="0" collapsed="false">
      <c r="A4483" s="191" t="str">
        <f aca="false">B4483&amp;" "&amp;C4483&amp;" "&amp;D4483</f>
        <v>US Natural Gas Financial</v>
      </c>
      <c r="B4483" s="191" t="str">
        <f aca="false">IF((LEFT(N4483,2)="US"),"US","")</f>
        <v>US</v>
      </c>
      <c r="C4483" s="191" t="str">
        <f aca="false">M4483</f>
        <v>Natural Gas</v>
      </c>
      <c r="D4483" s="191" t="str">
        <f aca="false">IF(ISNUMBER(FIND("Phy",N4483))=TRUE(),"Physical","Financial")</f>
        <v>Financial</v>
      </c>
      <c r="E4483" s="191" t="n">
        <f aca="false">IF(VLOOKUP(S4483,'DD-Lookup'!$J$6:$L$50,3,FALSE())="Monthly",(YEAR(AC4483)-YEAR(AB4483))*12+MONTH(AC4483)-MONTH(AB4483)+1,(AC4483-AB4483+1))</f>
        <v>30</v>
      </c>
      <c r="F4483" s="220" t="n">
        <f aca="false">E4483*SUM(P4483:Q4483)</f>
        <v>300000</v>
      </c>
      <c r="G4483" s="196" t="n">
        <v>1249818</v>
      </c>
      <c r="H4483" s="197" t="n">
        <v>37026.5547685185</v>
      </c>
      <c r="I4483" s="0" t="s">
        <v>1340</v>
      </c>
      <c r="M4483" s="0" t="s">
        <v>927</v>
      </c>
      <c r="N4483" s="0" t="s">
        <v>1341</v>
      </c>
      <c r="O4483" s="0" t="s">
        <v>1342</v>
      </c>
      <c r="P4483" s="198" t="n">
        <v>10000</v>
      </c>
      <c r="S4483" s="0" t="s">
        <v>1343</v>
      </c>
      <c r="T4483" s="0" t="s">
        <v>772</v>
      </c>
      <c r="U4483" s="200" t="n">
        <v>4.64</v>
      </c>
      <c r="V4483" s="0" t="s">
        <v>2243</v>
      </c>
      <c r="W4483" s="0" t="s">
        <v>1345</v>
      </c>
      <c r="X4483" s="0" t="s">
        <v>1346</v>
      </c>
      <c r="Y4483" s="0" t="s">
        <v>893</v>
      </c>
      <c r="Z4483" s="0" t="s">
        <v>573</v>
      </c>
      <c r="AA4483" s="0" t="s">
        <v>4026</v>
      </c>
      <c r="AB4483" s="197" t="n">
        <v>37043.875</v>
      </c>
      <c r="AC4483" s="197" t="n">
        <v>37072.875</v>
      </c>
      <c r="AD4483" s="0" t="n">
        <f aca="false">(AC4483-AB4483+1)*SUM(P4483:Q4483)</f>
        <v>300000</v>
      </c>
    </row>
    <row r="4484" customFormat="false" ht="12.75" hidden="false" customHeight="false" outlineLevel="0" collapsed="false">
      <c r="A4484" s="191" t="str">
        <f aca="false">B4484&amp;" "&amp;C4484&amp;" "&amp;D4484</f>
        <v>US Natural Gas Financial</v>
      </c>
      <c r="B4484" s="191" t="str">
        <f aca="false">IF((LEFT(N4484,2)="US"),"US","")</f>
        <v>US</v>
      </c>
      <c r="C4484" s="191" t="str">
        <f aca="false">M4484</f>
        <v>Natural Gas</v>
      </c>
      <c r="D4484" s="191" t="str">
        <f aca="false">IF(ISNUMBER(FIND("Phy",N4484))=TRUE(),"Physical","Financial")</f>
        <v>Financial</v>
      </c>
      <c r="E4484" s="191" t="n">
        <f aca="false">IF(VLOOKUP(S4484,'DD-Lookup'!$J$6:$L$50,3,FALSE())="Monthly",(YEAR(AC4484)-YEAR(AB4484))*12+MONTH(AC4484)-MONTH(AB4484)+1,(AC4484-AB4484+1))</f>
        <v>30</v>
      </c>
      <c r="F4484" s="220" t="n">
        <f aca="false">E4484*SUM(P4484:Q4484)</f>
        <v>150000</v>
      </c>
      <c r="G4484" s="196" t="n">
        <v>1249819</v>
      </c>
      <c r="H4484" s="197" t="n">
        <v>37026.5548611111</v>
      </c>
      <c r="I4484" s="0" t="s">
        <v>1340</v>
      </c>
      <c r="M4484" s="0" t="s">
        <v>927</v>
      </c>
      <c r="N4484" s="0" t="s">
        <v>1341</v>
      </c>
      <c r="O4484" s="0" t="s">
        <v>1342</v>
      </c>
      <c r="P4484" s="198" t="n">
        <v>5000</v>
      </c>
      <c r="S4484" s="0" t="s">
        <v>1343</v>
      </c>
      <c r="T4484" s="0" t="s">
        <v>772</v>
      </c>
      <c r="U4484" s="200" t="n">
        <v>4.64</v>
      </c>
      <c r="V4484" s="0" t="s">
        <v>1344</v>
      </c>
      <c r="W4484" s="0" t="s">
        <v>1345</v>
      </c>
      <c r="X4484" s="0" t="s">
        <v>1346</v>
      </c>
      <c r="Y4484" s="0" t="s">
        <v>893</v>
      </c>
      <c r="Z4484" s="0" t="s">
        <v>573</v>
      </c>
      <c r="AA4484" s="0" t="s">
        <v>4027</v>
      </c>
      <c r="AB4484" s="197" t="n">
        <v>37043.875</v>
      </c>
      <c r="AC4484" s="197" t="n">
        <v>37072.875</v>
      </c>
      <c r="AD4484" s="0" t="n">
        <f aca="false">(AC4484-AB4484+1)*SUM(P4484:Q4484)</f>
        <v>150000</v>
      </c>
    </row>
    <row r="4485" customFormat="false" ht="12.75" hidden="false" customHeight="false" outlineLevel="0" collapsed="false">
      <c r="A4485" s="191" t="str">
        <f aca="false">B4485&amp;" "&amp;C4485&amp;" "&amp;D4485</f>
        <v>US Natural Gas Financial</v>
      </c>
      <c r="B4485" s="191" t="str">
        <f aca="false">IF((LEFT(N4485,2)="US"),"US","")</f>
        <v>US</v>
      </c>
      <c r="C4485" s="191" t="str">
        <f aca="false">M4485</f>
        <v>Natural Gas</v>
      </c>
      <c r="D4485" s="191" t="str">
        <f aca="false">IF(ISNUMBER(FIND("Phy",N4485))=TRUE(),"Physical","Financial")</f>
        <v>Financial</v>
      </c>
      <c r="E4485" s="191" t="n">
        <f aca="false">IF(VLOOKUP(S4485,'DD-Lookup'!$J$6:$L$50,3,FALSE())="Monthly",(YEAR(AC4485)-YEAR(AB4485))*12+MONTH(AC4485)-MONTH(AB4485)+1,(AC4485-AB4485+1))</f>
        <v>15</v>
      </c>
      <c r="F4485" s="220" t="n">
        <f aca="false">E4485*SUM(P4485:Q4485)</f>
        <v>150000</v>
      </c>
      <c r="G4485" s="196" t="n">
        <v>1249820</v>
      </c>
      <c r="H4485" s="197" t="n">
        <v>37026.5548726852</v>
      </c>
      <c r="I4485" s="0" t="s">
        <v>609</v>
      </c>
      <c r="M4485" s="0" t="s">
        <v>927</v>
      </c>
      <c r="N4485" s="0" t="s">
        <v>1341</v>
      </c>
      <c r="O4485" s="0" t="s">
        <v>3569</v>
      </c>
      <c r="P4485" s="198" t="n">
        <v>10000</v>
      </c>
      <c r="S4485" s="0" t="s">
        <v>1343</v>
      </c>
      <c r="T4485" s="0" t="s">
        <v>772</v>
      </c>
      <c r="U4485" s="200" t="n">
        <v>4.57</v>
      </c>
      <c r="V4485" s="0" t="s">
        <v>1519</v>
      </c>
      <c r="W4485" s="0" t="s">
        <v>1520</v>
      </c>
      <c r="X4485" s="0" t="s">
        <v>1521</v>
      </c>
      <c r="Y4485" s="0" t="s">
        <v>893</v>
      </c>
      <c r="Z4485" s="0" t="s">
        <v>573</v>
      </c>
      <c r="AA4485" s="0" t="s">
        <v>4028</v>
      </c>
      <c r="AB4485" s="197" t="n">
        <v>37028.875</v>
      </c>
      <c r="AC4485" s="197" t="n">
        <v>37042.875</v>
      </c>
      <c r="AD4485" s="0" t="n">
        <f aca="false">(AC4485-AB4485+1)*SUM(P4485:Q4485)</f>
        <v>150000</v>
      </c>
    </row>
    <row r="4486" customFormat="false" ht="12.75" hidden="false" customHeight="false" outlineLevel="0" collapsed="false">
      <c r="A4486" s="191" t="str">
        <f aca="false">B4486&amp;" "&amp;C4486&amp;" "&amp;D4486</f>
        <v>US Natural Gas Financial</v>
      </c>
      <c r="B4486" s="191" t="str">
        <f aca="false">IF((LEFT(N4486,2)="US"),"US","")</f>
        <v>US</v>
      </c>
      <c r="C4486" s="191" t="str">
        <f aca="false">M4486</f>
        <v>Natural Gas</v>
      </c>
      <c r="D4486" s="191" t="str">
        <f aca="false">IF(ISNUMBER(FIND("Phy",N4486))=TRUE(),"Physical","Financial")</f>
        <v>Financial</v>
      </c>
      <c r="E4486" s="191" t="n">
        <f aca="false">IF(VLOOKUP(S4486,'DD-Lookup'!$J$6:$L$50,3,FALSE())="Monthly",(YEAR(AC4486)-YEAR(AB4486))*12+MONTH(AC4486)-MONTH(AB4486)+1,(AC4486-AB4486+1))</f>
        <v>153</v>
      </c>
      <c r="F4486" s="220" t="n">
        <f aca="false">E4486*SUM(P4486:Q4486)</f>
        <v>765000</v>
      </c>
      <c r="G4486" s="196" t="n">
        <v>1249823</v>
      </c>
      <c r="H4486" s="197" t="n">
        <v>37026.5551273148</v>
      </c>
      <c r="I4486" s="0" t="s">
        <v>2548</v>
      </c>
      <c r="M4486" s="0" t="s">
        <v>927</v>
      </c>
      <c r="N4486" s="0" t="s">
        <v>1399</v>
      </c>
      <c r="O4486" s="0" t="s">
        <v>1784</v>
      </c>
      <c r="Q4486" s="198" t="n">
        <v>5000</v>
      </c>
      <c r="S4486" s="0" t="s">
        <v>1343</v>
      </c>
      <c r="T4486" s="0" t="s">
        <v>772</v>
      </c>
      <c r="U4486" s="200" t="n">
        <v>-0.065</v>
      </c>
      <c r="V4486" s="0" t="s">
        <v>2550</v>
      </c>
      <c r="W4486" s="0" t="s">
        <v>1781</v>
      </c>
      <c r="X4486" s="0" t="s">
        <v>1782</v>
      </c>
      <c r="Y4486" s="0" t="s">
        <v>893</v>
      </c>
      <c r="Z4486" s="0" t="s">
        <v>573</v>
      </c>
      <c r="AA4486" s="0" t="s">
        <v>4029</v>
      </c>
      <c r="AB4486" s="197" t="n">
        <v>37043</v>
      </c>
      <c r="AC4486" s="197" t="n">
        <v>37195</v>
      </c>
      <c r="AD4486" s="0" t="n">
        <f aca="false">(AC4486-AB4486+1)*SUM(P4486:Q4486)</f>
        <v>765000</v>
      </c>
    </row>
    <row r="4487" customFormat="false" ht="12.75" hidden="false" customHeight="false" outlineLevel="0" collapsed="false">
      <c r="A4487" s="191" t="str">
        <f aca="false">B4487&amp;" "&amp;C4487&amp;" "&amp;D4487</f>
        <v>US Crude Financial</v>
      </c>
      <c r="B4487" s="191" t="str">
        <f aca="false">IF((LEFT(N4487,2)="US"),"US","")</f>
        <v>US</v>
      </c>
      <c r="C4487" s="191" t="str">
        <f aca="false">M4487</f>
        <v>Crude</v>
      </c>
      <c r="D4487" s="191" t="str">
        <f aca="false">IF(ISNUMBER(FIND("Phy",N4487))=TRUE(),"Physical","Financial")</f>
        <v>Financial</v>
      </c>
      <c r="E4487" s="191" t="n">
        <f aca="false">IF(VLOOKUP(S4487,'DD-Lookup'!$J$6:$L$50,3,FALSE())="Monthly",(YEAR(AC4487)-YEAR(AB4487))*12+MONTH(AC4487)-MONTH(AB4487)+1,(AC4487-AB4487+1))</f>
        <v>1</v>
      </c>
      <c r="F4487" s="220" t="n">
        <f aca="false">E4487*SUM(P4487:Q4487)</f>
        <v>50000</v>
      </c>
      <c r="G4487" s="196" t="n">
        <v>1249822</v>
      </c>
      <c r="H4487" s="197" t="n">
        <v>37026.5551273148</v>
      </c>
      <c r="I4487" s="0" t="s">
        <v>1137</v>
      </c>
      <c r="M4487" s="0" t="s">
        <v>60</v>
      </c>
      <c r="N4487" s="0" t="s">
        <v>1138</v>
      </c>
      <c r="O4487" s="0" t="s">
        <v>1139</v>
      </c>
      <c r="Q4487" s="198" t="n">
        <v>50000</v>
      </c>
      <c r="S4487" s="0" t="s">
        <v>1140</v>
      </c>
      <c r="T4487" s="0" t="s">
        <v>772</v>
      </c>
      <c r="U4487" s="200" t="n">
        <v>29</v>
      </c>
      <c r="V4487" s="0" t="s">
        <v>2367</v>
      </c>
      <c r="W4487" s="0" t="s">
        <v>1142</v>
      </c>
      <c r="X4487" s="0" t="s">
        <v>1143</v>
      </c>
      <c r="Y4487" s="0" t="s">
        <v>893</v>
      </c>
      <c r="Z4487" s="0" t="s">
        <v>573</v>
      </c>
      <c r="AA4487" s="0" t="s">
        <v>4030</v>
      </c>
      <c r="AB4487" s="197" t="n">
        <v>37043</v>
      </c>
      <c r="AC4487" s="197" t="n">
        <v>37072</v>
      </c>
    </row>
    <row r="4488" customFormat="false" ht="12.75" hidden="false" customHeight="false" outlineLevel="0" collapsed="false">
      <c r="A4488" s="191" t="str">
        <f aca="false">B4488&amp;" "&amp;C4488&amp;" "&amp;D4488</f>
        <v>US Natural Gas Financial</v>
      </c>
      <c r="B4488" s="191" t="str">
        <f aca="false">IF((LEFT(N4488,2)="US"),"US","")</f>
        <v>US</v>
      </c>
      <c r="C4488" s="191" t="str">
        <f aca="false">M4488</f>
        <v>Natural Gas</v>
      </c>
      <c r="D4488" s="191" t="str">
        <f aca="false">IF(ISNUMBER(FIND("Phy",N4488))=TRUE(),"Physical","Financial")</f>
        <v>Financial</v>
      </c>
      <c r="E4488" s="191" t="n">
        <f aca="false">IF(VLOOKUP(S4488,'DD-Lookup'!$J$6:$L$50,3,FALSE())="Monthly",(YEAR(AC4488)-YEAR(AB4488))*12+MONTH(AC4488)-MONTH(AB4488)+1,(AC4488-AB4488+1))</f>
        <v>30</v>
      </c>
      <c r="F4488" s="220" t="n">
        <f aca="false">E4488*SUM(P4488:Q4488)</f>
        <v>150000</v>
      </c>
      <c r="G4488" s="196" t="n">
        <v>1249824</v>
      </c>
      <c r="H4488" s="197" t="n">
        <v>37026.5552430556</v>
      </c>
      <c r="I4488" s="0" t="s">
        <v>1383</v>
      </c>
      <c r="M4488" s="0" t="s">
        <v>927</v>
      </c>
      <c r="N4488" s="0" t="s">
        <v>1399</v>
      </c>
      <c r="O4488" s="0" t="s">
        <v>2186</v>
      </c>
      <c r="P4488" s="198" t="n">
        <v>5000</v>
      </c>
      <c r="S4488" s="0" t="s">
        <v>1343</v>
      </c>
      <c r="T4488" s="0" t="s">
        <v>772</v>
      </c>
      <c r="U4488" s="200" t="n">
        <v>-0.805</v>
      </c>
      <c r="V4488" s="0" t="s">
        <v>1991</v>
      </c>
      <c r="W4488" s="0" t="s">
        <v>2187</v>
      </c>
      <c r="X4488" s="0" t="s">
        <v>2188</v>
      </c>
      <c r="Y4488" s="0" t="s">
        <v>893</v>
      </c>
      <c r="Z4488" s="0" t="s">
        <v>573</v>
      </c>
      <c r="AA4488" s="0" t="s">
        <v>4031</v>
      </c>
      <c r="AB4488" s="197" t="n">
        <v>37043.875</v>
      </c>
      <c r="AC4488" s="197" t="n">
        <v>37072.875</v>
      </c>
      <c r="AD4488" s="0" t="n">
        <f aca="false">(AC4488-AB4488+1)*SUM(P4488:Q4488)</f>
        <v>150000</v>
      </c>
    </row>
    <row r="4489" customFormat="false" ht="12.75" hidden="false" customHeight="false" outlineLevel="0" collapsed="false">
      <c r="A4489" s="191" t="str">
        <f aca="false">B4489&amp;" "&amp;C4489&amp;" "&amp;D4489</f>
        <v>US Natural Gas Financial</v>
      </c>
      <c r="B4489" s="191" t="str">
        <f aca="false">IF((LEFT(N4489,2)="US"),"US","")</f>
        <v>US</v>
      </c>
      <c r="C4489" s="191" t="str">
        <f aca="false">M4489</f>
        <v>Natural Gas</v>
      </c>
      <c r="D4489" s="191" t="str">
        <f aca="false">IF(ISNUMBER(FIND("Phy",N4489))=TRUE(),"Physical","Financial")</f>
        <v>Financial</v>
      </c>
      <c r="E4489" s="191" t="n">
        <f aca="false">IF(VLOOKUP(S4489,'DD-Lookup'!$J$6:$L$50,3,FALSE())="Monthly",(YEAR(AC4489)-YEAR(AB4489))*12+MONTH(AC4489)-MONTH(AB4489)+1,(AC4489-AB4489+1))</f>
        <v>153</v>
      </c>
      <c r="F4489" s="220" t="n">
        <f aca="false">E4489*SUM(P4489:Q4489)</f>
        <v>765000</v>
      </c>
      <c r="G4489" s="196" t="n">
        <v>1249825</v>
      </c>
      <c r="H4489" s="197" t="n">
        <v>37026.5554166667</v>
      </c>
      <c r="I4489" s="0" t="s">
        <v>3376</v>
      </c>
      <c r="M4489" s="0" t="s">
        <v>927</v>
      </c>
      <c r="N4489" s="0" t="s">
        <v>1341</v>
      </c>
      <c r="O4489" s="0" t="s">
        <v>1526</v>
      </c>
      <c r="P4489" s="198" t="n">
        <v>5000</v>
      </c>
      <c r="S4489" s="0" t="s">
        <v>1343</v>
      </c>
      <c r="T4489" s="0" t="s">
        <v>772</v>
      </c>
      <c r="U4489" s="200" t="n">
        <v>4.73</v>
      </c>
      <c r="V4489" s="0" t="s">
        <v>3377</v>
      </c>
      <c r="W4489" s="0" t="s">
        <v>1345</v>
      </c>
      <c r="X4489" s="0" t="s">
        <v>1346</v>
      </c>
      <c r="Y4489" s="0" t="s">
        <v>893</v>
      </c>
      <c r="Z4489" s="0" t="s">
        <v>573</v>
      </c>
      <c r="AA4489" s="0" t="s">
        <v>4032</v>
      </c>
      <c r="AB4489" s="197" t="n">
        <v>37043</v>
      </c>
      <c r="AC4489" s="197" t="n">
        <v>37195</v>
      </c>
      <c r="AD4489" s="0" t="n">
        <f aca="false">(AC4489-AB4489+1)*SUM(P4489:Q4489)</f>
        <v>765000</v>
      </c>
    </row>
    <row r="4490" customFormat="false" ht="12.75" hidden="false" customHeight="false" outlineLevel="0" collapsed="false">
      <c r="A4490" s="191" t="str">
        <f aca="false">B4490&amp;" "&amp;C4490&amp;" "&amp;D4490</f>
        <v> Metals Financial</v>
      </c>
      <c r="B4490" s="191" t="str">
        <f aca="false">IF((LEFT(N4490,2)="US"),"US","")</f>
        <v/>
      </c>
      <c r="C4490" s="191" t="str">
        <f aca="false">M4490</f>
        <v>Metals</v>
      </c>
      <c r="D4490" s="191" t="str">
        <f aca="false">IF(ISNUMBER(FIND("Phy",N4490))=TRUE(),"Physical","Financial")</f>
        <v>Financial</v>
      </c>
      <c r="E4490" s="191" t="n">
        <f aca="false">IF(VLOOKUP(S4490,'DD-Lookup'!$J$6:$L$50,3,FALSE())="Monthly",(YEAR(AC4490)-YEAR(AB4490))*12+MONTH(AC4490)-MONTH(AB4490)+1,(AC4490-AB4490+1))</f>
        <v>1</v>
      </c>
      <c r="F4490" s="220" t="n">
        <f aca="false">E4490*SUM(P4490:Q4490)</f>
        <v>5</v>
      </c>
      <c r="G4490" s="196" t="n">
        <v>1249826</v>
      </c>
      <c r="H4490" s="197" t="n">
        <v>37026.555462963</v>
      </c>
      <c r="I4490" s="0" t="s">
        <v>971</v>
      </c>
      <c r="M4490" s="0" t="s">
        <v>768</v>
      </c>
      <c r="N4490" s="0" t="s">
        <v>769</v>
      </c>
      <c r="O4490" s="0" t="s">
        <v>770</v>
      </c>
      <c r="P4490" s="198" t="n">
        <v>5</v>
      </c>
      <c r="S4490" s="0" t="s">
        <v>771</v>
      </c>
      <c r="T4490" s="0" t="s">
        <v>772</v>
      </c>
      <c r="U4490" s="200" t="n">
        <v>1666</v>
      </c>
      <c r="V4490" s="0" t="s">
        <v>1072</v>
      </c>
      <c r="W4490" s="0" t="s">
        <v>3976</v>
      </c>
      <c r="X4490" s="0" t="s">
        <v>775</v>
      </c>
      <c r="Y4490" s="0" t="s">
        <v>776</v>
      </c>
      <c r="Z4490" s="0" t="s">
        <v>777</v>
      </c>
      <c r="AA4490" s="0" t="n">
        <v>2130837</v>
      </c>
    </row>
    <row r="4491" customFormat="false" ht="12.75" hidden="false" customHeight="false" outlineLevel="0" collapsed="false">
      <c r="A4491" s="191" t="str">
        <f aca="false">B4491&amp;" "&amp;C4491&amp;" "&amp;D4491</f>
        <v> Metals Financial</v>
      </c>
      <c r="B4491" s="191" t="str">
        <f aca="false">IF((LEFT(N4491,2)="US"),"US","")</f>
        <v/>
      </c>
      <c r="C4491" s="191" t="str">
        <f aca="false">M4491</f>
        <v>Metals</v>
      </c>
      <c r="D4491" s="191" t="str">
        <f aca="false">IF(ISNUMBER(FIND("Phy",N4491))=TRUE(),"Physical","Financial")</f>
        <v>Financial</v>
      </c>
      <c r="E4491" s="191" t="n">
        <f aca="false">IF(VLOOKUP(S4491,'DD-Lookup'!$J$6:$L$50,3,FALSE())="Monthly",(YEAR(AC4491)-YEAR(AB4491))*12+MONTH(AC4491)-MONTH(AB4491)+1,(AC4491-AB4491+1))</f>
        <v>1</v>
      </c>
      <c r="F4491" s="220" t="n">
        <f aca="false">E4491*SUM(P4491:Q4491)</f>
        <v>5</v>
      </c>
      <c r="G4491" s="196" t="n">
        <v>1249828</v>
      </c>
      <c r="H4491" s="197" t="n">
        <v>37026.5556018519</v>
      </c>
      <c r="I4491" s="0" t="s">
        <v>971</v>
      </c>
      <c r="M4491" s="0" t="s">
        <v>768</v>
      </c>
      <c r="N4491" s="0" t="s">
        <v>870</v>
      </c>
      <c r="O4491" s="0" t="s">
        <v>871</v>
      </c>
      <c r="P4491" s="198" t="n">
        <v>5</v>
      </c>
      <c r="S4491" s="0" t="s">
        <v>771</v>
      </c>
      <c r="T4491" s="0" t="s">
        <v>772</v>
      </c>
      <c r="U4491" s="200" t="n">
        <v>1511.5</v>
      </c>
      <c r="V4491" s="0" t="s">
        <v>1072</v>
      </c>
      <c r="W4491" s="0" t="s">
        <v>3976</v>
      </c>
      <c r="X4491" s="0" t="s">
        <v>775</v>
      </c>
      <c r="Y4491" s="0" t="s">
        <v>776</v>
      </c>
      <c r="Z4491" s="0" t="s">
        <v>777</v>
      </c>
      <c r="AA4491" s="0" t="n">
        <v>2130835</v>
      </c>
    </row>
    <row r="4492" customFormat="false" ht="12.75" hidden="false" customHeight="false" outlineLevel="0" collapsed="false">
      <c r="A4492" s="191" t="str">
        <f aca="false">B4492&amp;" "&amp;C4492&amp;" "&amp;D4492</f>
        <v>US Natural Gas Financial</v>
      </c>
      <c r="B4492" s="191" t="str">
        <f aca="false">IF((LEFT(N4492,2)="US"),"US","")</f>
        <v>US</v>
      </c>
      <c r="C4492" s="191" t="str">
        <f aca="false">M4492</f>
        <v>Natural Gas</v>
      </c>
      <c r="D4492" s="191" t="str">
        <f aca="false">IF(ISNUMBER(FIND("Phy",N4492))=TRUE(),"Physical","Financial")</f>
        <v>Financial</v>
      </c>
      <c r="E4492" s="191" t="n">
        <f aca="false">IF(VLOOKUP(S4492,'DD-Lookup'!$J$6:$L$50,3,FALSE())="Monthly",(YEAR(AC4492)-YEAR(AB4492))*12+MONTH(AC4492)-MONTH(AB4492)+1,(AC4492-AB4492+1))</f>
        <v>30</v>
      </c>
      <c r="F4492" s="220" t="n">
        <f aca="false">E4492*SUM(P4492:Q4492)</f>
        <v>3000</v>
      </c>
      <c r="G4492" s="196" t="n">
        <v>1249829</v>
      </c>
      <c r="H4492" s="197" t="n">
        <v>37026.555625</v>
      </c>
      <c r="I4492" s="0" t="s">
        <v>1420</v>
      </c>
      <c r="M4492" s="0" t="s">
        <v>927</v>
      </c>
      <c r="N4492" s="0" t="s">
        <v>2331</v>
      </c>
      <c r="O4492" s="0" t="s">
        <v>3624</v>
      </c>
      <c r="Q4492" s="198" t="n">
        <v>100</v>
      </c>
      <c r="S4492" s="0" t="s">
        <v>2060</v>
      </c>
      <c r="T4492" s="0" t="s">
        <v>772</v>
      </c>
      <c r="U4492" s="200" t="n">
        <v>0.1275</v>
      </c>
      <c r="V4492" s="0" t="s">
        <v>2322</v>
      </c>
      <c r="W4492" s="0" t="s">
        <v>2061</v>
      </c>
      <c r="X4492" s="0" t="s">
        <v>2062</v>
      </c>
      <c r="Y4492" s="0" t="s">
        <v>893</v>
      </c>
      <c r="Z4492" s="0" t="s">
        <v>573</v>
      </c>
      <c r="AA4492" s="0" t="s">
        <v>4033</v>
      </c>
      <c r="AB4492" s="197" t="n">
        <v>37043</v>
      </c>
      <c r="AC4492" s="197" t="n">
        <v>37072</v>
      </c>
      <c r="AD4492" s="0" t="n">
        <f aca="false">(AC4492-AB4492+1)*SUM(P4492:Q4492)</f>
        <v>3000</v>
      </c>
    </row>
    <row r="4493" customFormat="false" ht="12.75" hidden="false" customHeight="false" outlineLevel="0" collapsed="false">
      <c r="A4493" s="191" t="str">
        <f aca="false">B4493&amp;" "&amp;C4493&amp;" "&amp;D4493</f>
        <v>US Natural Gas Financial</v>
      </c>
      <c r="B4493" s="191" t="str">
        <f aca="false">IF((LEFT(N4493,2)="US"),"US","")</f>
        <v>US</v>
      </c>
      <c r="C4493" s="191" t="str">
        <f aca="false">M4493</f>
        <v>Natural Gas</v>
      </c>
      <c r="D4493" s="191" t="str">
        <f aca="false">IF(ISNUMBER(FIND("Phy",N4493))=TRUE(),"Physical","Financial")</f>
        <v>Financial</v>
      </c>
      <c r="E4493" s="191" t="n">
        <f aca="false">IF(VLOOKUP(S4493,'DD-Lookup'!$J$6:$L$50,3,FALSE())="Monthly",(YEAR(AC4493)-YEAR(AB4493))*12+MONTH(AC4493)-MONTH(AB4493)+1,(AC4493-AB4493+1))</f>
        <v>15</v>
      </c>
      <c r="F4493" s="220" t="n">
        <f aca="false">E4493*SUM(P4493:Q4493)</f>
        <v>225000</v>
      </c>
      <c r="G4493" s="196" t="n">
        <v>1249831</v>
      </c>
      <c r="H4493" s="197" t="n">
        <v>37026.5557407407</v>
      </c>
      <c r="I4493" s="0" t="s">
        <v>2040</v>
      </c>
      <c r="M4493" s="0" t="s">
        <v>927</v>
      </c>
      <c r="N4493" s="0" t="s">
        <v>1341</v>
      </c>
      <c r="O4493" s="0" t="s">
        <v>3569</v>
      </c>
      <c r="P4493" s="198" t="n">
        <v>15000</v>
      </c>
      <c r="S4493" s="0" t="s">
        <v>1343</v>
      </c>
      <c r="T4493" s="0" t="s">
        <v>772</v>
      </c>
      <c r="U4493" s="200" t="n">
        <v>4.56</v>
      </c>
      <c r="V4493" s="0" t="s">
        <v>2041</v>
      </c>
      <c r="W4493" s="0" t="s">
        <v>1520</v>
      </c>
      <c r="X4493" s="0" t="s">
        <v>1521</v>
      </c>
      <c r="Y4493" s="0" t="s">
        <v>893</v>
      </c>
      <c r="Z4493" s="0" t="s">
        <v>573</v>
      </c>
      <c r="AA4493" s="0" t="s">
        <v>4034</v>
      </c>
      <c r="AB4493" s="197" t="n">
        <v>37028.875</v>
      </c>
      <c r="AC4493" s="197" t="n">
        <v>37042.875</v>
      </c>
      <c r="AD4493" s="0" t="n">
        <f aca="false">(AC4493-AB4493+1)*SUM(P4493:Q4493)</f>
        <v>225000</v>
      </c>
    </row>
    <row r="4494" customFormat="false" ht="12.75" hidden="false" customHeight="false" outlineLevel="0" collapsed="false">
      <c r="A4494" s="191" t="str">
        <f aca="false">B4494&amp;" "&amp;C4494&amp;" "&amp;D4494</f>
        <v>US Natural Gas Financial</v>
      </c>
      <c r="B4494" s="191" t="str">
        <f aca="false">IF((LEFT(N4494,2)="US"),"US","")</f>
        <v>US</v>
      </c>
      <c r="C4494" s="191" t="str">
        <f aca="false">M4494</f>
        <v>Natural Gas</v>
      </c>
      <c r="D4494" s="191" t="str">
        <f aca="false">IF(ISNUMBER(FIND("Phy",N4494))=TRUE(),"Physical","Financial")</f>
        <v>Financial</v>
      </c>
      <c r="E4494" s="191" t="n">
        <f aca="false">IF(VLOOKUP(S4494,'DD-Lookup'!$J$6:$L$50,3,FALSE())="Monthly",(YEAR(AC4494)-YEAR(AB4494))*12+MONTH(AC4494)-MONTH(AB4494)+1,(AC4494-AB4494+1))</f>
        <v>153</v>
      </c>
      <c r="F4494" s="220" t="n">
        <f aca="false">E4494*SUM(P4494:Q4494)</f>
        <v>3060000</v>
      </c>
      <c r="G4494" s="196" t="n">
        <v>1249832</v>
      </c>
      <c r="H4494" s="197" t="n">
        <v>37026.5558796296</v>
      </c>
      <c r="I4494" s="0" t="s">
        <v>1525</v>
      </c>
      <c r="M4494" s="0" t="s">
        <v>927</v>
      </c>
      <c r="N4494" s="0" t="s">
        <v>1399</v>
      </c>
      <c r="O4494" s="0" t="s">
        <v>2860</v>
      </c>
      <c r="Q4494" s="198" t="n">
        <v>20000</v>
      </c>
      <c r="S4494" s="0" t="s">
        <v>1343</v>
      </c>
      <c r="T4494" s="0" t="s">
        <v>772</v>
      </c>
      <c r="U4494" s="200" t="n">
        <v>0.035</v>
      </c>
      <c r="V4494" s="0" t="s">
        <v>1527</v>
      </c>
      <c r="W4494" s="0" t="s">
        <v>1915</v>
      </c>
      <c r="X4494" s="0" t="s">
        <v>1916</v>
      </c>
      <c r="Y4494" s="0" t="s">
        <v>893</v>
      </c>
      <c r="Z4494" s="0" t="s">
        <v>573</v>
      </c>
      <c r="AA4494" s="0" t="s">
        <v>4035</v>
      </c>
      <c r="AB4494" s="197" t="n">
        <v>37043</v>
      </c>
      <c r="AC4494" s="197" t="n">
        <v>37195</v>
      </c>
      <c r="AD4494" s="0" t="n">
        <f aca="false">(AC4494-AB4494+1)*SUM(P4494:Q4494)</f>
        <v>3060000</v>
      </c>
    </row>
    <row r="4495" customFormat="false" ht="12.75" hidden="false" customHeight="false" outlineLevel="0" collapsed="false">
      <c r="A4495" s="191" t="str">
        <f aca="false">B4495&amp;" "&amp;C4495&amp;" "&amp;D4495</f>
        <v>US Natural Gas Financial</v>
      </c>
      <c r="B4495" s="191" t="str">
        <f aca="false">IF((LEFT(N4495,2)="US"),"US","")</f>
        <v>US</v>
      </c>
      <c r="C4495" s="191" t="str">
        <f aca="false">M4495</f>
        <v>Natural Gas</v>
      </c>
      <c r="D4495" s="191" t="str">
        <f aca="false">IF(ISNUMBER(FIND("Phy",N4495))=TRUE(),"Physical","Financial")</f>
        <v>Financial</v>
      </c>
      <c r="E4495" s="191" t="n">
        <f aca="false">IF(VLOOKUP(S4495,'DD-Lookup'!$J$6:$L$50,3,FALSE())="Monthly",(YEAR(AC4495)-YEAR(AB4495))*12+MONTH(AC4495)-MONTH(AB4495)+1,(AC4495-AB4495+1))</f>
        <v>30</v>
      </c>
      <c r="F4495" s="220" t="n">
        <f aca="false">E4495*SUM(P4495:Q4495)</f>
        <v>3000</v>
      </c>
      <c r="G4495" s="196" t="n">
        <v>1249833</v>
      </c>
      <c r="H4495" s="197" t="n">
        <v>37026.5559490741</v>
      </c>
      <c r="I4495" s="0" t="s">
        <v>1420</v>
      </c>
      <c r="M4495" s="0" t="s">
        <v>927</v>
      </c>
      <c r="N4495" s="0" t="s">
        <v>2331</v>
      </c>
      <c r="O4495" s="0" t="s">
        <v>2332</v>
      </c>
      <c r="Q4495" s="198" t="n">
        <v>100</v>
      </c>
      <c r="S4495" s="0" t="s">
        <v>2060</v>
      </c>
      <c r="T4495" s="0" t="s">
        <v>772</v>
      </c>
      <c r="U4495" s="200" t="n">
        <v>0.055</v>
      </c>
      <c r="V4495" s="0" t="s">
        <v>2457</v>
      </c>
      <c r="W4495" s="0" t="s">
        <v>2061</v>
      </c>
      <c r="X4495" s="0" t="s">
        <v>2062</v>
      </c>
      <c r="Y4495" s="0" t="s">
        <v>893</v>
      </c>
      <c r="Z4495" s="0" t="s">
        <v>573</v>
      </c>
      <c r="AA4495" s="0" t="s">
        <v>4036</v>
      </c>
      <c r="AB4495" s="197" t="n">
        <v>37043</v>
      </c>
      <c r="AC4495" s="197" t="n">
        <v>37072</v>
      </c>
      <c r="AD4495" s="0" t="n">
        <f aca="false">(AC4495-AB4495+1)*SUM(P4495:Q4495)</f>
        <v>3000</v>
      </c>
    </row>
    <row r="4496" customFormat="false" ht="12.75" hidden="false" customHeight="false" outlineLevel="0" collapsed="false">
      <c r="A4496" s="191" t="str">
        <f aca="false">B4496&amp;" "&amp;C4496&amp;" "&amp;D4496</f>
        <v>US Power Physical</v>
      </c>
      <c r="B4496" s="191" t="str">
        <f aca="false">IF((LEFT(N4496,2)="US"),"US","")</f>
        <v>US</v>
      </c>
      <c r="C4496" s="191" t="str">
        <f aca="false">M4496</f>
        <v>Power</v>
      </c>
      <c r="D4496" s="191" t="str">
        <f aca="false">IF(ISNUMBER(FIND("Phy",N4496))=TRUE(),"Physical","Financial")</f>
        <v>Physical</v>
      </c>
      <c r="E4496" s="191" t="n">
        <f aca="false">IF(VLOOKUP(S4496,'DD-Lookup'!$J$6:$L$50,3,FALSE())="Monthly",(YEAR(AC4496)-YEAR(AB4496))*12+MONTH(AC4496)-MONTH(AB4496)+1,(AC4496-AB4496+1))</f>
        <v>2</v>
      </c>
      <c r="F4496" s="220" t="n">
        <f aca="false">E4496*SUM(P4496:Q4496)</f>
        <v>100</v>
      </c>
      <c r="G4496" s="196" t="n">
        <v>1249835</v>
      </c>
      <c r="H4496" s="197" t="n">
        <v>37026.5560648148</v>
      </c>
      <c r="I4496" s="0" t="s">
        <v>1180</v>
      </c>
      <c r="M4496" s="0" t="s">
        <v>72</v>
      </c>
      <c r="N4496" s="0" t="s">
        <v>1190</v>
      </c>
      <c r="O4496" s="0" t="s">
        <v>1605</v>
      </c>
      <c r="Q4496" s="198" t="n">
        <v>50</v>
      </c>
      <c r="S4496" s="0" t="s">
        <v>781</v>
      </c>
      <c r="T4496" s="0" t="s">
        <v>772</v>
      </c>
      <c r="U4496" s="200" t="n">
        <v>44</v>
      </c>
      <c r="V4496" s="0" t="s">
        <v>1279</v>
      </c>
      <c r="W4496" s="0" t="s">
        <v>1202</v>
      </c>
      <c r="X4496" s="0" t="s">
        <v>1203</v>
      </c>
      <c r="Y4496" s="0" t="s">
        <v>1167</v>
      </c>
      <c r="Z4496" s="0" t="s">
        <v>628</v>
      </c>
      <c r="AA4496" s="0" t="n">
        <v>611756.1</v>
      </c>
      <c r="AB4496" s="197" t="n">
        <v>37028.875</v>
      </c>
      <c r="AC4496" s="197" t="n">
        <v>37029.875</v>
      </c>
    </row>
    <row r="4497" customFormat="false" ht="12.75" hidden="false" customHeight="false" outlineLevel="0" collapsed="false">
      <c r="A4497" s="191" t="str">
        <f aca="false">B4497&amp;" "&amp;C4497&amp;" "&amp;D4497</f>
        <v>US Natural Gas Financial</v>
      </c>
      <c r="B4497" s="191" t="str">
        <f aca="false">IF((LEFT(N4497,2)="US"),"US","")</f>
        <v>US</v>
      </c>
      <c r="C4497" s="191" t="str">
        <f aca="false">M4497</f>
        <v>Natural Gas</v>
      </c>
      <c r="D4497" s="191" t="str">
        <f aca="false">IF(ISNUMBER(FIND("Phy",N4497))=TRUE(),"Physical","Financial")</f>
        <v>Financial</v>
      </c>
      <c r="E4497" s="191" t="n">
        <f aca="false">IF(VLOOKUP(S4497,'DD-Lookup'!$J$6:$L$50,3,FALSE())="Monthly",(YEAR(AC4497)-YEAR(AB4497))*12+MONTH(AC4497)-MONTH(AB4497)+1,(AC4497-AB4497+1))</f>
        <v>153</v>
      </c>
      <c r="F4497" s="220" t="n">
        <f aca="false">E4497*SUM(P4497:Q4497)</f>
        <v>765000</v>
      </c>
      <c r="G4497" s="196" t="n">
        <v>1249837</v>
      </c>
      <c r="H4497" s="197" t="n">
        <v>37026.5561921296</v>
      </c>
      <c r="I4497" s="0" t="s">
        <v>1525</v>
      </c>
      <c r="M4497" s="0" t="s">
        <v>927</v>
      </c>
      <c r="N4497" s="0" t="s">
        <v>1399</v>
      </c>
      <c r="O4497" s="0" t="s">
        <v>3870</v>
      </c>
      <c r="P4497" s="198" t="n">
        <v>5000</v>
      </c>
      <c r="S4497" s="0" t="s">
        <v>1343</v>
      </c>
      <c r="T4497" s="0" t="s">
        <v>772</v>
      </c>
      <c r="U4497" s="200" t="n">
        <v>-0.1375</v>
      </c>
      <c r="V4497" s="0" t="s">
        <v>1527</v>
      </c>
      <c r="W4497" s="0" t="s">
        <v>2024</v>
      </c>
      <c r="X4497" s="0" t="s">
        <v>2025</v>
      </c>
      <c r="Y4497" s="0" t="s">
        <v>893</v>
      </c>
      <c r="Z4497" s="0" t="s">
        <v>573</v>
      </c>
      <c r="AA4497" s="0" t="s">
        <v>4037</v>
      </c>
      <c r="AB4497" s="197" t="n">
        <v>37043</v>
      </c>
      <c r="AC4497" s="197" t="n">
        <v>37195</v>
      </c>
      <c r="AD4497" s="0" t="n">
        <f aca="false">(AC4497-AB4497+1)*SUM(P4497:Q4497)</f>
        <v>765000</v>
      </c>
    </row>
    <row r="4498" customFormat="false" ht="12.75" hidden="false" customHeight="false" outlineLevel="0" collapsed="false">
      <c r="A4498" s="191" t="str">
        <f aca="false">B4498&amp;" "&amp;C4498&amp;" "&amp;D4498</f>
        <v>US Natural Gas Financial</v>
      </c>
      <c r="B4498" s="191" t="str">
        <f aca="false">IF((LEFT(N4498,2)="US"),"US","")</f>
        <v>US</v>
      </c>
      <c r="C4498" s="191" t="str">
        <f aca="false">M4498</f>
        <v>Natural Gas</v>
      </c>
      <c r="D4498" s="191" t="str">
        <f aca="false">IF(ISNUMBER(FIND("Phy",N4498))=TRUE(),"Physical","Financial")</f>
        <v>Financial</v>
      </c>
      <c r="E4498" s="191" t="n">
        <f aca="false">IF(VLOOKUP(S4498,'DD-Lookup'!$J$6:$L$50,3,FALSE())="Monthly",(YEAR(AC4498)-YEAR(AB4498))*12+MONTH(AC4498)-MONTH(AB4498)+1,(AC4498-AB4498+1))</f>
        <v>15</v>
      </c>
      <c r="F4498" s="220" t="n">
        <f aca="false">E4498*SUM(P4498:Q4498)</f>
        <v>225000</v>
      </c>
      <c r="G4498" s="196" t="n">
        <v>1249838</v>
      </c>
      <c r="H4498" s="197" t="n">
        <v>37026.5562962963</v>
      </c>
      <c r="I4498" s="0" t="s">
        <v>1420</v>
      </c>
      <c r="M4498" s="0" t="s">
        <v>927</v>
      </c>
      <c r="N4498" s="0" t="s">
        <v>1341</v>
      </c>
      <c r="O4498" s="0" t="s">
        <v>3569</v>
      </c>
      <c r="P4498" s="198" t="n">
        <v>15000</v>
      </c>
      <c r="S4498" s="0" t="s">
        <v>1343</v>
      </c>
      <c r="T4498" s="0" t="s">
        <v>772</v>
      </c>
      <c r="U4498" s="200" t="n">
        <v>4.555</v>
      </c>
      <c r="V4498" s="0" t="s">
        <v>4038</v>
      </c>
      <c r="W4498" s="0" t="s">
        <v>1520</v>
      </c>
      <c r="X4498" s="0" t="s">
        <v>1521</v>
      </c>
      <c r="Y4498" s="0" t="s">
        <v>893</v>
      </c>
      <c r="Z4498" s="0" t="s">
        <v>573</v>
      </c>
      <c r="AA4498" s="0" t="s">
        <v>4039</v>
      </c>
      <c r="AB4498" s="197" t="n">
        <v>37028.875</v>
      </c>
      <c r="AC4498" s="197" t="n">
        <v>37042.875</v>
      </c>
      <c r="AD4498" s="0" t="n">
        <f aca="false">(AC4498-AB4498+1)*SUM(P4498:Q4498)</f>
        <v>225000</v>
      </c>
    </row>
    <row r="4499" customFormat="false" ht="12.75" hidden="false" customHeight="false" outlineLevel="0" collapsed="false">
      <c r="A4499" s="191" t="str">
        <f aca="false">B4499&amp;" "&amp;C4499&amp;" "&amp;D4499</f>
        <v>US Natural Gas Financial</v>
      </c>
      <c r="B4499" s="191" t="str">
        <f aca="false">IF((LEFT(N4499,2)="US"),"US","")</f>
        <v>US</v>
      </c>
      <c r="C4499" s="191" t="str">
        <f aca="false">M4499</f>
        <v>Natural Gas</v>
      </c>
      <c r="D4499" s="191" t="str">
        <f aca="false">IF(ISNUMBER(FIND("Phy",N4499))=TRUE(),"Physical","Financial")</f>
        <v>Financial</v>
      </c>
      <c r="E4499" s="191" t="n">
        <f aca="false">IF(VLOOKUP(S4499,'DD-Lookup'!$J$6:$L$50,3,FALSE())="Monthly",(YEAR(AC4499)-YEAR(AB4499))*12+MONTH(AC4499)-MONTH(AB4499)+1,(AC4499-AB4499+1))</f>
        <v>153</v>
      </c>
      <c r="F4499" s="220" t="n">
        <f aca="false">E4499*SUM(P4499:Q4499)</f>
        <v>765000</v>
      </c>
      <c r="G4499" s="196" t="n">
        <v>1249839</v>
      </c>
      <c r="H4499" s="197" t="n">
        <v>37026.5563425926</v>
      </c>
      <c r="I4499" s="0" t="s">
        <v>2548</v>
      </c>
      <c r="M4499" s="0" t="s">
        <v>927</v>
      </c>
      <c r="N4499" s="0" t="s">
        <v>1399</v>
      </c>
      <c r="O4499" s="0" t="s">
        <v>1784</v>
      </c>
      <c r="Q4499" s="198" t="n">
        <v>5000</v>
      </c>
      <c r="S4499" s="0" t="s">
        <v>1343</v>
      </c>
      <c r="T4499" s="0" t="s">
        <v>772</v>
      </c>
      <c r="U4499" s="200" t="n">
        <v>-0.065</v>
      </c>
      <c r="V4499" s="0" t="s">
        <v>2550</v>
      </c>
      <c r="W4499" s="0" t="s">
        <v>1781</v>
      </c>
      <c r="X4499" s="0" t="s">
        <v>1782</v>
      </c>
      <c r="Y4499" s="0" t="s">
        <v>893</v>
      </c>
      <c r="Z4499" s="0" t="s">
        <v>573</v>
      </c>
      <c r="AA4499" s="0" t="s">
        <v>4040</v>
      </c>
      <c r="AB4499" s="197" t="n">
        <v>37043</v>
      </c>
      <c r="AC4499" s="197" t="n">
        <v>37195</v>
      </c>
      <c r="AD4499" s="0" t="n">
        <f aca="false">(AC4499-AB4499+1)*SUM(P4499:Q4499)</f>
        <v>765000</v>
      </c>
    </row>
    <row r="4500" customFormat="false" ht="12.75" hidden="false" customHeight="false" outlineLevel="0" collapsed="false">
      <c r="A4500" s="191" t="str">
        <f aca="false">B4500&amp;" "&amp;C4500&amp;" "&amp;D4500</f>
        <v>US Natural Gas Physical</v>
      </c>
      <c r="B4500" s="191" t="str">
        <f aca="false">IF((LEFT(N4500,2)="US"),"US","")</f>
        <v>US</v>
      </c>
      <c r="C4500" s="191" t="str">
        <f aca="false">M4500</f>
        <v>Natural Gas</v>
      </c>
      <c r="D4500" s="191" t="str">
        <f aca="false">IF(ISNUMBER(FIND("Phy",N4500))=TRUE(),"Physical","Financial")</f>
        <v>Physical</v>
      </c>
      <c r="E4500" s="191" t="n">
        <f aca="false">IF(VLOOKUP(S4500,'DD-Lookup'!$J$6:$L$50,3,FALSE())="Monthly",(YEAR(AC4500)-YEAR(AB4500))*12+MONTH(AC4500)-MONTH(AB4500)+1,(AC4500-AB4500+1))</f>
        <v>1</v>
      </c>
      <c r="F4500" s="220" t="n">
        <f aca="false">E4500*SUM(P4500:Q4500)</f>
        <v>10000</v>
      </c>
      <c r="G4500" s="196" t="n">
        <v>1249840</v>
      </c>
      <c r="H4500" s="197" t="n">
        <v>37026.556412037</v>
      </c>
      <c r="I4500" s="0" t="s">
        <v>1430</v>
      </c>
      <c r="M4500" s="0" t="s">
        <v>927</v>
      </c>
      <c r="N4500" s="0" t="s">
        <v>1371</v>
      </c>
      <c r="O4500" s="0" t="s">
        <v>3833</v>
      </c>
      <c r="P4500" s="198" t="n">
        <v>10000</v>
      </c>
      <c r="S4500" s="0" t="s">
        <v>1343</v>
      </c>
      <c r="T4500" s="0" t="s">
        <v>772</v>
      </c>
      <c r="U4500" s="200" t="n">
        <v>4.57</v>
      </c>
      <c r="V4500" s="0" t="s">
        <v>1559</v>
      </c>
      <c r="W4500" s="0" t="s">
        <v>1555</v>
      </c>
      <c r="X4500" s="0" t="s">
        <v>1556</v>
      </c>
      <c r="Y4500" s="0" t="s">
        <v>1376</v>
      </c>
      <c r="Z4500" s="0" t="s">
        <v>573</v>
      </c>
      <c r="AA4500" s="0" t="n">
        <v>790943</v>
      </c>
      <c r="AB4500" s="197" t="n">
        <v>37028.875</v>
      </c>
      <c r="AC4500" s="197" t="n">
        <v>37028.875</v>
      </c>
    </row>
    <row r="4501" customFormat="false" ht="12.75" hidden="false" customHeight="false" outlineLevel="0" collapsed="false">
      <c r="A4501" s="191" t="str">
        <f aca="false">B4501&amp;" "&amp;C4501&amp;" "&amp;D4501</f>
        <v>US Natural Gas Financial</v>
      </c>
      <c r="B4501" s="191" t="str">
        <f aca="false">IF((LEFT(N4501,2)="US"),"US","")</f>
        <v>US</v>
      </c>
      <c r="C4501" s="191" t="str">
        <f aca="false">M4501</f>
        <v>Natural Gas</v>
      </c>
      <c r="D4501" s="191" t="str">
        <f aca="false">IF(ISNUMBER(FIND("Phy",N4501))=TRUE(),"Physical","Financial")</f>
        <v>Financial</v>
      </c>
      <c r="E4501" s="191" t="n">
        <f aca="false">IF(VLOOKUP(S4501,'DD-Lookup'!$J$6:$L$50,3,FALSE())="Monthly",(YEAR(AC4501)-YEAR(AB4501))*12+MONTH(AC4501)-MONTH(AB4501)+1,(AC4501-AB4501+1))</f>
        <v>151</v>
      </c>
      <c r="F4501" s="220" t="n">
        <f aca="false">E4501*SUM(P4501:Q4501)</f>
        <v>755000</v>
      </c>
      <c r="G4501" s="196" t="n">
        <v>1249841</v>
      </c>
      <c r="H4501" s="197" t="n">
        <v>37026.5564236111</v>
      </c>
      <c r="I4501" s="0" t="s">
        <v>1340</v>
      </c>
      <c r="M4501" s="0" t="s">
        <v>927</v>
      </c>
      <c r="N4501" s="0" t="s">
        <v>1341</v>
      </c>
      <c r="O4501" s="0" t="s">
        <v>1442</v>
      </c>
      <c r="P4501" s="198" t="n">
        <v>5000</v>
      </c>
      <c r="S4501" s="0" t="s">
        <v>1343</v>
      </c>
      <c r="T4501" s="0" t="s">
        <v>772</v>
      </c>
      <c r="U4501" s="200" t="n">
        <v>5.02</v>
      </c>
      <c r="V4501" s="0" t="s">
        <v>2312</v>
      </c>
      <c r="W4501" s="0" t="s">
        <v>1345</v>
      </c>
      <c r="X4501" s="0" t="s">
        <v>1346</v>
      </c>
      <c r="Y4501" s="0" t="s">
        <v>893</v>
      </c>
      <c r="Z4501" s="0" t="s">
        <v>573</v>
      </c>
      <c r="AA4501" s="0" t="s">
        <v>4041</v>
      </c>
      <c r="AB4501" s="197" t="n">
        <v>37196</v>
      </c>
      <c r="AC4501" s="197" t="n">
        <v>37346</v>
      </c>
      <c r="AD4501" s="0" t="n">
        <f aca="false">(AC4501-AB4501+1)*SUM(P4501:Q4501)</f>
        <v>755000</v>
      </c>
    </row>
    <row r="4502" customFormat="false" ht="12.75" hidden="false" customHeight="false" outlineLevel="0" collapsed="false">
      <c r="A4502" s="191" t="str">
        <f aca="false">B4502&amp;" "&amp;C4502&amp;" "&amp;D4502</f>
        <v>US Power Physical</v>
      </c>
      <c r="B4502" s="191" t="str">
        <f aca="false">IF((LEFT(N4502,2)="US"),"US","")</f>
        <v>US</v>
      </c>
      <c r="C4502" s="191" t="str">
        <f aca="false">M4502</f>
        <v>Power</v>
      </c>
      <c r="D4502" s="191" t="str">
        <f aca="false">IF(ISNUMBER(FIND("Phy",N4502))=TRUE(),"Physical","Financial")</f>
        <v>Physical</v>
      </c>
      <c r="E4502" s="191" t="n">
        <f aca="false">IF(VLOOKUP(S4502,'DD-Lookup'!$J$6:$L$50,3,FALSE())="Monthly",(YEAR(AC4502)-YEAR(AB4502))*12+MONTH(AC4502)-MONTH(AB4502)+1,(AC4502-AB4502+1))</f>
        <v>2</v>
      </c>
      <c r="F4502" s="220" t="n">
        <f aca="false">E4502*SUM(P4502:Q4502)</f>
        <v>100</v>
      </c>
      <c r="G4502" s="196" t="n">
        <v>1249842</v>
      </c>
      <c r="H4502" s="197" t="n">
        <v>37026.5564583333</v>
      </c>
      <c r="I4502" s="0" t="s">
        <v>1180</v>
      </c>
      <c r="M4502" s="0" t="s">
        <v>72</v>
      </c>
      <c r="N4502" s="0" t="s">
        <v>1190</v>
      </c>
      <c r="O4502" s="0" t="s">
        <v>1605</v>
      </c>
      <c r="Q4502" s="198" t="n">
        <v>50</v>
      </c>
      <c r="S4502" s="0" t="s">
        <v>781</v>
      </c>
      <c r="T4502" s="0" t="s">
        <v>772</v>
      </c>
      <c r="U4502" s="200" t="n">
        <v>44</v>
      </c>
      <c r="V4502" s="0" t="s">
        <v>1279</v>
      </c>
      <c r="W4502" s="0" t="s">
        <v>1202</v>
      </c>
      <c r="X4502" s="0" t="s">
        <v>1203</v>
      </c>
      <c r="Y4502" s="0" t="s">
        <v>1167</v>
      </c>
      <c r="Z4502" s="0" t="s">
        <v>628</v>
      </c>
      <c r="AA4502" s="0" t="n">
        <v>611757.1</v>
      </c>
      <c r="AB4502" s="197" t="n">
        <v>37028.875</v>
      </c>
      <c r="AC4502" s="197" t="n">
        <v>37029.875</v>
      </c>
    </row>
    <row r="4503" customFormat="false" ht="12.75" hidden="false" customHeight="false" outlineLevel="0" collapsed="false">
      <c r="A4503" s="191" t="str">
        <f aca="false">B4503&amp;" "&amp;C4503&amp;" "&amp;D4503</f>
        <v>US Natural Gas Financial</v>
      </c>
      <c r="B4503" s="191" t="str">
        <f aca="false">IF((LEFT(N4503,2)="US"),"US","")</f>
        <v>US</v>
      </c>
      <c r="C4503" s="191" t="str">
        <f aca="false">M4503</f>
        <v>Natural Gas</v>
      </c>
      <c r="D4503" s="191" t="str">
        <f aca="false">IF(ISNUMBER(FIND("Phy",N4503))=TRUE(),"Physical","Financial")</f>
        <v>Financial</v>
      </c>
      <c r="E4503" s="191" t="n">
        <f aca="false">IF(VLOOKUP(S4503,'DD-Lookup'!$J$6:$L$50,3,FALSE())="Monthly",(YEAR(AC4503)-YEAR(AB4503))*12+MONTH(AC4503)-MONTH(AB4503)+1,(AC4503-AB4503+1))</f>
        <v>30</v>
      </c>
      <c r="F4503" s="220" t="n">
        <f aca="false">E4503*SUM(P4503:Q4503)</f>
        <v>3000</v>
      </c>
      <c r="G4503" s="196" t="n">
        <v>1249843</v>
      </c>
      <c r="H4503" s="197" t="n">
        <v>37026.5565625</v>
      </c>
      <c r="I4503" s="0" t="s">
        <v>1340</v>
      </c>
      <c r="M4503" s="0" t="s">
        <v>927</v>
      </c>
      <c r="N4503" s="0" t="s">
        <v>2058</v>
      </c>
      <c r="O4503" s="0" t="s">
        <v>2059</v>
      </c>
      <c r="P4503" s="198" t="n">
        <v>100</v>
      </c>
      <c r="S4503" s="0" t="s">
        <v>2060</v>
      </c>
      <c r="T4503" s="0" t="s">
        <v>772</v>
      </c>
      <c r="U4503" s="200" t="n">
        <v>0.0625</v>
      </c>
      <c r="V4503" s="0" t="s">
        <v>2954</v>
      </c>
      <c r="W4503" s="0" t="s">
        <v>2061</v>
      </c>
      <c r="X4503" s="0" t="s">
        <v>2062</v>
      </c>
      <c r="Y4503" s="0" t="s">
        <v>893</v>
      </c>
      <c r="Z4503" s="0" t="s">
        <v>573</v>
      </c>
      <c r="AA4503" s="0" t="s">
        <v>4042</v>
      </c>
      <c r="AB4503" s="197" t="n">
        <v>37043</v>
      </c>
      <c r="AC4503" s="197" t="n">
        <v>37072</v>
      </c>
      <c r="AD4503" s="0" t="n">
        <f aca="false">(AC4503-AB4503+1)*SUM(P4503:Q4503)</f>
        <v>3000</v>
      </c>
    </row>
    <row r="4504" customFormat="false" ht="12.75" hidden="false" customHeight="false" outlineLevel="0" collapsed="false">
      <c r="A4504" s="191" t="str">
        <f aca="false">B4504&amp;" "&amp;C4504&amp;" "&amp;D4504</f>
        <v>US Natural Gas Physical</v>
      </c>
      <c r="B4504" s="191" t="str">
        <f aca="false">IF((LEFT(N4504,2)="US"),"US","")</f>
        <v>US</v>
      </c>
      <c r="C4504" s="191" t="str">
        <f aca="false">M4504</f>
        <v>Natural Gas</v>
      </c>
      <c r="D4504" s="191" t="str">
        <f aca="false">IF(ISNUMBER(FIND("Phy",N4504))=TRUE(),"Physical","Financial")</f>
        <v>Physical</v>
      </c>
      <c r="E4504" s="191" t="n">
        <f aca="false">IF(VLOOKUP(S4504,'DD-Lookup'!$J$6:$L$50,3,FALSE())="Monthly",(YEAR(AC4504)-YEAR(AB4504))*12+MONTH(AC4504)-MONTH(AB4504)+1,(AC4504-AB4504+1))</f>
        <v>1</v>
      </c>
      <c r="F4504" s="220" t="n">
        <f aca="false">E4504*SUM(P4504:Q4504)</f>
        <v>500</v>
      </c>
      <c r="G4504" s="196" t="n">
        <v>1249845</v>
      </c>
      <c r="H4504" s="197" t="n">
        <v>37026.5565972222</v>
      </c>
      <c r="I4504" s="0" t="s">
        <v>1575</v>
      </c>
      <c r="M4504" s="0" t="s">
        <v>927</v>
      </c>
      <c r="N4504" s="0" t="s">
        <v>1371</v>
      </c>
      <c r="O4504" s="0" t="s">
        <v>4043</v>
      </c>
      <c r="P4504" s="198" t="n">
        <v>500</v>
      </c>
      <c r="S4504" s="0" t="s">
        <v>1343</v>
      </c>
      <c r="T4504" s="0" t="s">
        <v>772</v>
      </c>
      <c r="U4504" s="200" t="n">
        <v>4.4375</v>
      </c>
      <c r="V4504" s="0" t="s">
        <v>1576</v>
      </c>
      <c r="W4504" s="0" t="s">
        <v>1682</v>
      </c>
      <c r="X4504" s="0" t="s">
        <v>1683</v>
      </c>
      <c r="Y4504" s="0" t="s">
        <v>1376</v>
      </c>
      <c r="Z4504" s="0" t="s">
        <v>573</v>
      </c>
      <c r="AA4504" s="0" t="n">
        <v>790944</v>
      </c>
      <c r="AB4504" s="197" t="n">
        <v>37028.875</v>
      </c>
      <c r="AC4504" s="197" t="n">
        <v>37028.875</v>
      </c>
    </row>
    <row r="4505" customFormat="false" ht="12.75" hidden="false" customHeight="false" outlineLevel="0" collapsed="false">
      <c r="A4505" s="191" t="str">
        <f aca="false">B4505&amp;" "&amp;C4505&amp;" "&amp;D4505</f>
        <v> Metals Financial</v>
      </c>
      <c r="B4505" s="191" t="str">
        <f aca="false">IF((LEFT(N4505,2)="US"),"US","")</f>
        <v/>
      </c>
      <c r="C4505" s="191" t="str">
        <f aca="false">M4505</f>
        <v>Metals</v>
      </c>
      <c r="D4505" s="191" t="str">
        <f aca="false">IF(ISNUMBER(FIND("Phy",N4505))=TRUE(),"Physical","Financial")</f>
        <v>Financial</v>
      </c>
      <c r="E4505" s="191" t="n">
        <f aca="false">IF(VLOOKUP(S4505,'DD-Lookup'!$J$6:$L$50,3,FALSE())="Monthly",(YEAR(AC4505)-YEAR(AB4505))*12+MONTH(AC4505)-MONTH(AB4505)+1,(AC4505-AB4505+1))</f>
        <v>1</v>
      </c>
      <c r="F4505" s="220" t="n">
        <f aca="false">E4505*SUM(P4505:Q4505)</f>
        <v>5</v>
      </c>
      <c r="G4505" s="196" t="n">
        <v>1249846</v>
      </c>
      <c r="H4505" s="197" t="n">
        <v>37026.5566319445</v>
      </c>
      <c r="I4505" s="0" t="s">
        <v>967</v>
      </c>
      <c r="M4505" s="0" t="s">
        <v>768</v>
      </c>
      <c r="N4505" s="0" t="s">
        <v>870</v>
      </c>
      <c r="O4505" s="0" t="s">
        <v>871</v>
      </c>
      <c r="P4505" s="198" t="n">
        <v>5</v>
      </c>
      <c r="S4505" s="0" t="s">
        <v>771</v>
      </c>
      <c r="T4505" s="0" t="s">
        <v>772</v>
      </c>
      <c r="U4505" s="200" t="n">
        <v>1511</v>
      </c>
      <c r="V4505" s="0" t="s">
        <v>968</v>
      </c>
      <c r="W4505" s="0" t="s">
        <v>3976</v>
      </c>
      <c r="X4505" s="0" t="s">
        <v>775</v>
      </c>
      <c r="Y4505" s="0" t="s">
        <v>776</v>
      </c>
      <c r="Z4505" s="0" t="s">
        <v>777</v>
      </c>
      <c r="AA4505" s="0" t="n">
        <v>2130833</v>
      </c>
    </row>
    <row r="4506" customFormat="false" ht="12.75" hidden="false" customHeight="false" outlineLevel="0" collapsed="false">
      <c r="A4506" s="191" t="str">
        <f aca="false">B4506&amp;" "&amp;C4506&amp;" "&amp;D4506</f>
        <v>US Power Physical</v>
      </c>
      <c r="B4506" s="191" t="str">
        <f aca="false">IF((LEFT(N4506,2)="US"),"US","")</f>
        <v>US</v>
      </c>
      <c r="C4506" s="191" t="str">
        <f aca="false">M4506</f>
        <v>Power</v>
      </c>
      <c r="D4506" s="191" t="str">
        <f aca="false">IF(ISNUMBER(FIND("Phy",N4506))=TRUE(),"Physical","Financial")</f>
        <v>Physical</v>
      </c>
      <c r="E4506" s="191" t="n">
        <f aca="false">IF(VLOOKUP(S4506,'DD-Lookup'!$J$6:$L$50,3,FALSE())="Monthly",(YEAR(AC4506)-YEAR(AB4506))*12+MONTH(AC4506)-MONTH(AB4506)+1,(AC4506-AB4506+1))</f>
        <v>2</v>
      </c>
      <c r="F4506" s="220" t="n">
        <f aca="false">E4506*SUM(P4506:Q4506)</f>
        <v>100</v>
      </c>
      <c r="G4506" s="196" t="n">
        <v>1249847</v>
      </c>
      <c r="H4506" s="197" t="n">
        <v>37026.5567708333</v>
      </c>
      <c r="I4506" s="0" t="s">
        <v>1180</v>
      </c>
      <c r="M4506" s="0" t="s">
        <v>72</v>
      </c>
      <c r="N4506" s="0" t="s">
        <v>1190</v>
      </c>
      <c r="O4506" s="0" t="s">
        <v>1605</v>
      </c>
      <c r="Q4506" s="198" t="n">
        <v>50</v>
      </c>
      <c r="S4506" s="0" t="s">
        <v>781</v>
      </c>
      <c r="T4506" s="0" t="s">
        <v>772</v>
      </c>
      <c r="U4506" s="200" t="n">
        <v>44</v>
      </c>
      <c r="V4506" s="0" t="s">
        <v>1279</v>
      </c>
      <c r="W4506" s="0" t="s">
        <v>1202</v>
      </c>
      <c r="X4506" s="0" t="s">
        <v>1203</v>
      </c>
      <c r="Y4506" s="0" t="s">
        <v>1167</v>
      </c>
      <c r="Z4506" s="0" t="s">
        <v>628</v>
      </c>
      <c r="AA4506" s="0" t="n">
        <v>611761.1</v>
      </c>
      <c r="AB4506" s="197" t="n">
        <v>37028.875</v>
      </c>
      <c r="AC4506" s="197" t="n">
        <v>37029.875</v>
      </c>
    </row>
    <row r="4507" customFormat="false" ht="12.75" hidden="false" customHeight="false" outlineLevel="0" collapsed="false">
      <c r="A4507" s="191" t="str">
        <f aca="false">B4507&amp;" "&amp;C4507&amp;" "&amp;D4507</f>
        <v>US Crude Financial</v>
      </c>
      <c r="B4507" s="191" t="str">
        <f aca="false">IF((LEFT(N4507,2)="US"),"US","")</f>
        <v>US</v>
      </c>
      <c r="C4507" s="191" t="str">
        <f aca="false">M4507</f>
        <v>Crude</v>
      </c>
      <c r="D4507" s="191" t="str">
        <f aca="false">IF(ISNUMBER(FIND("Phy",N4507))=TRUE(),"Physical","Financial")</f>
        <v>Financial</v>
      </c>
      <c r="E4507" s="191" t="n">
        <f aca="false">IF(VLOOKUP(S4507,'DD-Lookup'!$J$6:$L$50,3,FALSE())="Monthly",(YEAR(AC4507)-YEAR(AB4507))*12+MONTH(AC4507)-MONTH(AB4507)+1,(AC4507-AB4507+1))</f>
        <v>1</v>
      </c>
      <c r="F4507" s="220" t="n">
        <f aca="false">E4507*SUM(P4507:Q4507)</f>
        <v>5000</v>
      </c>
      <c r="G4507" s="196" t="n">
        <v>1249848</v>
      </c>
      <c r="H4507" s="197" t="n">
        <v>37026.5567824074</v>
      </c>
      <c r="I4507" s="0" t="s">
        <v>1340</v>
      </c>
      <c r="M4507" s="0" t="s">
        <v>60</v>
      </c>
      <c r="N4507" s="0" t="s">
        <v>1138</v>
      </c>
      <c r="O4507" s="0" t="s">
        <v>1139</v>
      </c>
      <c r="Q4507" s="198" t="n">
        <v>5000</v>
      </c>
      <c r="S4507" s="0" t="s">
        <v>1140</v>
      </c>
      <c r="T4507" s="0" t="s">
        <v>772</v>
      </c>
      <c r="U4507" s="200" t="n">
        <v>29</v>
      </c>
      <c r="V4507" s="0" t="s">
        <v>2361</v>
      </c>
      <c r="W4507" s="0" t="s">
        <v>1142</v>
      </c>
      <c r="X4507" s="0" t="s">
        <v>1143</v>
      </c>
      <c r="Y4507" s="0" t="s">
        <v>893</v>
      </c>
      <c r="Z4507" s="0" t="s">
        <v>573</v>
      </c>
      <c r="AA4507" s="0" t="s">
        <v>4044</v>
      </c>
      <c r="AB4507" s="197" t="n">
        <v>37043</v>
      </c>
      <c r="AC4507" s="197" t="n">
        <v>37072</v>
      </c>
    </row>
    <row r="4508" customFormat="false" ht="12.75" hidden="false" customHeight="false" outlineLevel="0" collapsed="false">
      <c r="A4508" s="191" t="str">
        <f aca="false">B4508&amp;" "&amp;C4508&amp;" "&amp;D4508</f>
        <v> Natural Gas Physical</v>
      </c>
      <c r="B4508" s="191" t="str">
        <f aca="false">IF((LEFT(N4508,2)="US"),"US","")</f>
        <v/>
      </c>
      <c r="C4508" s="191" t="str">
        <f aca="false">M4508</f>
        <v>Natural Gas</v>
      </c>
      <c r="D4508" s="191" t="str">
        <f aca="false">IF(ISNUMBER(FIND("Phy",N4508))=TRUE(),"Physical","Financial")</f>
        <v>Physical</v>
      </c>
      <c r="E4508" s="191" t="n">
        <f aca="false">IF(VLOOKUP(S4508,'DD-Lookup'!$J$6:$L$50,3,FALSE())="Monthly",(YEAR(AC4508)-YEAR(AB4508))*12+MONTH(AC4508)-MONTH(AB4508)+1,(AC4508-AB4508+1))</f>
        <v>1</v>
      </c>
      <c r="F4508" s="220" t="n">
        <f aca="false">E4508*SUM(P4508:Q4508)</f>
        <v>3000</v>
      </c>
      <c r="G4508" s="196" t="n">
        <v>1249849</v>
      </c>
      <c r="H4508" s="197" t="n">
        <v>37026.5568402778</v>
      </c>
      <c r="I4508" s="0" t="s">
        <v>3014</v>
      </c>
      <c r="M4508" s="0" t="s">
        <v>927</v>
      </c>
      <c r="N4508" s="0" t="s">
        <v>1719</v>
      </c>
      <c r="O4508" s="0" t="s">
        <v>1720</v>
      </c>
      <c r="P4508" s="198" t="n">
        <v>3000</v>
      </c>
      <c r="S4508" s="0" t="s">
        <v>327</v>
      </c>
      <c r="T4508" s="0" t="s">
        <v>1721</v>
      </c>
      <c r="U4508" s="200" t="n">
        <v>6.14</v>
      </c>
      <c r="V4508" s="0" t="s">
        <v>3015</v>
      </c>
      <c r="W4508" s="0" t="s">
        <v>1723</v>
      </c>
      <c r="X4508" s="0" t="s">
        <v>1724</v>
      </c>
      <c r="Y4508" s="0" t="s">
        <v>1376</v>
      </c>
      <c r="Z4508" s="0" t="s">
        <v>646</v>
      </c>
      <c r="AA4508" s="0" t="n">
        <v>790945</v>
      </c>
      <c r="AB4508" s="197" t="n">
        <v>37026.875</v>
      </c>
      <c r="AC4508" s="197" t="n">
        <v>37026.875</v>
      </c>
    </row>
    <row r="4509" customFormat="false" ht="12.75" hidden="false" customHeight="false" outlineLevel="0" collapsed="false">
      <c r="A4509" s="191" t="str">
        <f aca="false">B4509&amp;" "&amp;C4509&amp;" "&amp;D4509</f>
        <v>US Power Financial</v>
      </c>
      <c r="B4509" s="191" t="str">
        <f aca="false">IF((LEFT(N4509,2)="US"),"US","")</f>
        <v>US</v>
      </c>
      <c r="C4509" s="191" t="str">
        <f aca="false">M4509</f>
        <v>Power</v>
      </c>
      <c r="D4509" s="191" t="str">
        <f aca="false">IF(ISNUMBER(FIND("Phy",N4509))=TRUE(),"Physical","Financial")</f>
        <v>Financial</v>
      </c>
      <c r="E4509" s="191" t="n">
        <f aca="false">IF(VLOOKUP(S4509,'DD-Lookup'!$J$6:$L$50,3,FALSE())="Monthly",(YEAR(AC4509)-YEAR(AB4509))*12+MONTH(AC4509)-MONTH(AB4509)+1,(AC4509-AB4509+1))</f>
        <v>2</v>
      </c>
      <c r="F4509" s="220" t="n">
        <f aca="false">E4509*SUM(P4509:Q4509)</f>
        <v>100</v>
      </c>
      <c r="G4509" s="196" t="n">
        <v>1249853</v>
      </c>
      <c r="H4509" s="197" t="n">
        <v>37026.5572106482</v>
      </c>
      <c r="I4509" s="0" t="s">
        <v>1239</v>
      </c>
      <c r="M4509" s="0" t="s">
        <v>72</v>
      </c>
      <c r="N4509" s="0" t="s">
        <v>1162</v>
      </c>
      <c r="O4509" s="0" t="s">
        <v>3022</v>
      </c>
      <c r="Q4509" s="198" t="n">
        <v>50</v>
      </c>
      <c r="S4509" s="0" t="s">
        <v>781</v>
      </c>
      <c r="T4509" s="0" t="s">
        <v>772</v>
      </c>
      <c r="U4509" s="200" t="n">
        <v>51.75</v>
      </c>
      <c r="V4509" s="0" t="s">
        <v>1241</v>
      </c>
      <c r="W4509" s="0" t="s">
        <v>1260</v>
      </c>
      <c r="X4509" s="0" t="s">
        <v>1208</v>
      </c>
      <c r="Y4509" s="0" t="s">
        <v>1167</v>
      </c>
      <c r="Z4509" s="0" t="s">
        <v>573</v>
      </c>
      <c r="AA4509" s="0" t="n">
        <v>611770.1</v>
      </c>
      <c r="AB4509" s="197" t="n">
        <v>37028.875</v>
      </c>
      <c r="AC4509" s="197" t="n">
        <v>37029.875</v>
      </c>
    </row>
    <row r="4510" customFormat="false" ht="12.75" hidden="false" customHeight="false" outlineLevel="0" collapsed="false">
      <c r="A4510" s="191" t="str">
        <f aca="false">B4510&amp;" "&amp;C4510&amp;" "&amp;D4510</f>
        <v>US Natural Gas Financial</v>
      </c>
      <c r="B4510" s="191" t="str">
        <f aca="false">IF((LEFT(N4510,2)="US"),"US","")</f>
        <v>US</v>
      </c>
      <c r="C4510" s="191" t="str">
        <f aca="false">M4510</f>
        <v>Natural Gas</v>
      </c>
      <c r="D4510" s="191" t="str">
        <f aca="false">IF(ISNUMBER(FIND("Phy",N4510))=TRUE(),"Physical","Financial")</f>
        <v>Financial</v>
      </c>
      <c r="E4510" s="191" t="n">
        <f aca="false">IF(VLOOKUP(S4510,'DD-Lookup'!$J$6:$L$50,3,FALSE())="Monthly",(YEAR(AC4510)-YEAR(AB4510))*12+MONTH(AC4510)-MONTH(AB4510)+1,(AC4510-AB4510+1))</f>
        <v>30</v>
      </c>
      <c r="F4510" s="220" t="n">
        <f aca="false">E4510*SUM(P4510:Q4510)</f>
        <v>150000</v>
      </c>
      <c r="G4510" s="196" t="n">
        <v>1249854</v>
      </c>
      <c r="H4510" s="197" t="n">
        <v>37026.5578356482</v>
      </c>
      <c r="I4510" s="0" t="s">
        <v>4045</v>
      </c>
      <c r="M4510" s="0" t="s">
        <v>927</v>
      </c>
      <c r="N4510" s="0" t="s">
        <v>1399</v>
      </c>
      <c r="O4510" s="0" t="s">
        <v>4046</v>
      </c>
      <c r="P4510" s="198" t="n">
        <v>5000</v>
      </c>
      <c r="S4510" s="0" t="s">
        <v>1343</v>
      </c>
      <c r="T4510" s="0" t="s">
        <v>772</v>
      </c>
      <c r="U4510" s="200" t="n">
        <v>-0.1025</v>
      </c>
      <c r="V4510" s="0" t="s">
        <v>4047</v>
      </c>
      <c r="W4510" s="0" t="s">
        <v>2024</v>
      </c>
      <c r="X4510" s="0" t="s">
        <v>2025</v>
      </c>
      <c r="Y4510" s="0" t="s">
        <v>893</v>
      </c>
      <c r="Z4510" s="0" t="s">
        <v>573</v>
      </c>
      <c r="AA4510" s="0" t="s">
        <v>4048</v>
      </c>
      <c r="AB4510" s="197" t="n">
        <v>37043.875</v>
      </c>
      <c r="AC4510" s="197" t="n">
        <v>37072.875</v>
      </c>
      <c r="AD4510" s="0" t="n">
        <f aca="false">(AC4510-AB4510+1)*SUM(P4510:Q4510)</f>
        <v>150000</v>
      </c>
    </row>
    <row r="4511" customFormat="false" ht="12.75" hidden="false" customHeight="false" outlineLevel="0" collapsed="false">
      <c r="A4511" s="191" t="str">
        <f aca="false">B4511&amp;" "&amp;C4511&amp;" "&amp;D4511</f>
        <v>US Crude Financial</v>
      </c>
      <c r="B4511" s="191" t="str">
        <f aca="false">IF((LEFT(N4511,2)="US"),"US","")</f>
        <v>US</v>
      </c>
      <c r="C4511" s="191" t="str">
        <f aca="false">M4511</f>
        <v>Crude</v>
      </c>
      <c r="D4511" s="191" t="str">
        <f aca="false">IF(ISNUMBER(FIND("Phy",N4511))=TRUE(),"Physical","Financial")</f>
        <v>Financial</v>
      </c>
      <c r="E4511" s="191" t="n">
        <f aca="false">IF(VLOOKUP(S4511,'DD-Lookup'!$J$6:$L$50,3,FALSE())="Monthly",(YEAR(AC4511)-YEAR(AB4511))*12+MONTH(AC4511)-MONTH(AB4511)+1,(AC4511-AB4511+1))</f>
        <v>1</v>
      </c>
      <c r="F4511" s="220" t="n">
        <f aca="false">E4511*SUM(P4511:Q4511)</f>
        <v>45000</v>
      </c>
      <c r="G4511" s="196" t="n">
        <v>1249856</v>
      </c>
      <c r="H4511" s="197" t="n">
        <v>37026.5582291667</v>
      </c>
      <c r="I4511" s="0" t="s">
        <v>1340</v>
      </c>
      <c r="M4511" s="0" t="s">
        <v>60</v>
      </c>
      <c r="N4511" s="0" t="s">
        <v>1138</v>
      </c>
      <c r="O4511" s="0" t="s">
        <v>1139</v>
      </c>
      <c r="Q4511" s="198" t="n">
        <v>45000</v>
      </c>
      <c r="S4511" s="0" t="s">
        <v>1140</v>
      </c>
      <c r="T4511" s="0" t="s">
        <v>772</v>
      </c>
      <c r="U4511" s="200" t="n">
        <v>29</v>
      </c>
      <c r="V4511" s="0" t="s">
        <v>2666</v>
      </c>
      <c r="W4511" s="0" t="s">
        <v>1142</v>
      </c>
      <c r="X4511" s="0" t="s">
        <v>1143</v>
      </c>
      <c r="Y4511" s="0" t="s">
        <v>893</v>
      </c>
      <c r="Z4511" s="0" t="s">
        <v>573</v>
      </c>
      <c r="AA4511" s="0" t="s">
        <v>4049</v>
      </c>
      <c r="AB4511" s="197" t="n">
        <v>37043</v>
      </c>
      <c r="AC4511" s="197" t="n">
        <v>37072</v>
      </c>
    </row>
    <row r="4512" customFormat="false" ht="12.75" hidden="false" customHeight="false" outlineLevel="0" collapsed="false">
      <c r="A4512" s="191" t="str">
        <f aca="false">B4512&amp;" "&amp;C4512&amp;" "&amp;D4512</f>
        <v>US Natural Gas Physical</v>
      </c>
      <c r="B4512" s="191" t="str">
        <f aca="false">IF((LEFT(N4512,2)="US"),"US","")</f>
        <v>US</v>
      </c>
      <c r="C4512" s="191" t="str">
        <f aca="false">M4512</f>
        <v>Natural Gas</v>
      </c>
      <c r="D4512" s="191" t="str">
        <f aca="false">IF(ISNUMBER(FIND("Phy",N4512))=TRUE(),"Physical","Financial")</f>
        <v>Physical</v>
      </c>
      <c r="E4512" s="191" t="n">
        <f aca="false">IF(VLOOKUP(S4512,'DD-Lookup'!$J$6:$L$50,3,FALSE())="Monthly",(YEAR(AC4512)-YEAR(AB4512))*12+MONTH(AC4512)-MONTH(AB4512)+1,(AC4512-AB4512+1))</f>
        <v>1</v>
      </c>
      <c r="F4512" s="220" t="n">
        <f aca="false">E4512*SUM(P4512:Q4512)</f>
        <v>5000</v>
      </c>
      <c r="G4512" s="196" t="n">
        <v>1249857</v>
      </c>
      <c r="H4512" s="197" t="n">
        <v>37026.558275463</v>
      </c>
      <c r="I4512" s="0" t="s">
        <v>625</v>
      </c>
      <c r="M4512" s="0" t="s">
        <v>927</v>
      </c>
      <c r="N4512" s="0" t="s">
        <v>1371</v>
      </c>
      <c r="O4512" s="0" t="s">
        <v>3710</v>
      </c>
      <c r="P4512" s="198" t="n">
        <v>5000</v>
      </c>
      <c r="S4512" s="0" t="s">
        <v>1343</v>
      </c>
      <c r="T4512" s="0" t="s">
        <v>772</v>
      </c>
      <c r="U4512" s="200" t="n">
        <v>4.81</v>
      </c>
      <c r="V4512" s="0" t="s">
        <v>1613</v>
      </c>
      <c r="W4512" s="0" t="s">
        <v>1614</v>
      </c>
      <c r="X4512" s="0" t="s">
        <v>1615</v>
      </c>
      <c r="Y4512" s="0" t="s">
        <v>1376</v>
      </c>
      <c r="Z4512" s="0" t="s">
        <v>573</v>
      </c>
      <c r="AA4512" s="0" t="n">
        <v>790946</v>
      </c>
      <c r="AB4512" s="197" t="n">
        <v>37028.875</v>
      </c>
      <c r="AC4512" s="197" t="n">
        <v>37028.875</v>
      </c>
    </row>
    <row r="4513" customFormat="false" ht="12.75" hidden="false" customHeight="false" outlineLevel="0" collapsed="false">
      <c r="A4513" s="191" t="str">
        <f aca="false">B4513&amp;" "&amp;C4513&amp;" "&amp;D4513</f>
        <v>US Natural Gas Financial</v>
      </c>
      <c r="B4513" s="191" t="str">
        <f aca="false">IF((LEFT(N4513,2)="US"),"US","")</f>
        <v>US</v>
      </c>
      <c r="C4513" s="191" t="str">
        <f aca="false">M4513</f>
        <v>Natural Gas</v>
      </c>
      <c r="D4513" s="191" t="str">
        <f aca="false">IF(ISNUMBER(FIND("Phy",N4513))=TRUE(),"Physical","Financial")</f>
        <v>Financial</v>
      </c>
      <c r="E4513" s="191" t="n">
        <f aca="false">IF(VLOOKUP(S4513,'DD-Lookup'!$J$6:$L$50,3,FALSE())="Monthly",(YEAR(AC4513)-YEAR(AB4513))*12+MONTH(AC4513)-MONTH(AB4513)+1,(AC4513-AB4513+1))</f>
        <v>30</v>
      </c>
      <c r="F4513" s="220" t="n">
        <f aca="false">E4513*SUM(P4513:Q4513)</f>
        <v>150000</v>
      </c>
      <c r="G4513" s="196" t="n">
        <v>1249858</v>
      </c>
      <c r="H4513" s="197" t="n">
        <v>37026.5583101852</v>
      </c>
      <c r="I4513" s="0" t="s">
        <v>616</v>
      </c>
      <c r="M4513" s="0" t="s">
        <v>927</v>
      </c>
      <c r="N4513" s="0" t="s">
        <v>1341</v>
      </c>
      <c r="O4513" s="0" t="s">
        <v>1828</v>
      </c>
      <c r="Q4513" s="198" t="n">
        <v>5000</v>
      </c>
      <c r="S4513" s="0" t="s">
        <v>1343</v>
      </c>
      <c r="T4513" s="0" t="s">
        <v>772</v>
      </c>
      <c r="U4513" s="200" t="n">
        <v>5.065</v>
      </c>
      <c r="V4513" s="0" t="s">
        <v>1988</v>
      </c>
      <c r="W4513" s="0" t="s">
        <v>1635</v>
      </c>
      <c r="X4513" s="0" t="s">
        <v>1829</v>
      </c>
      <c r="Y4513" s="0" t="s">
        <v>893</v>
      </c>
      <c r="Z4513" s="0" t="s">
        <v>573</v>
      </c>
      <c r="AA4513" s="0" t="s">
        <v>4050</v>
      </c>
      <c r="AB4513" s="197" t="n">
        <v>37043.875</v>
      </c>
      <c r="AC4513" s="197" t="n">
        <v>37072.875</v>
      </c>
      <c r="AD4513" s="0" t="n">
        <f aca="false">(AC4513-AB4513+1)*SUM(P4513:Q4513)</f>
        <v>150000</v>
      </c>
    </row>
    <row r="4514" customFormat="false" ht="12.75" hidden="false" customHeight="false" outlineLevel="0" collapsed="false">
      <c r="A4514" s="191" t="str">
        <f aca="false">B4514&amp;" "&amp;C4514&amp;" "&amp;D4514</f>
        <v>US Natural Gas Financial</v>
      </c>
      <c r="B4514" s="191" t="str">
        <f aca="false">IF((LEFT(N4514,2)="US"),"US","")</f>
        <v>US</v>
      </c>
      <c r="C4514" s="191" t="str">
        <f aca="false">M4514</f>
        <v>Natural Gas</v>
      </c>
      <c r="D4514" s="191" t="str">
        <f aca="false">IF(ISNUMBER(FIND("Phy",N4514))=TRUE(),"Physical","Financial")</f>
        <v>Financial</v>
      </c>
      <c r="E4514" s="191" t="n">
        <f aca="false">IF(VLOOKUP(S4514,'DD-Lookup'!$J$6:$L$50,3,FALSE())="Monthly",(YEAR(AC4514)-YEAR(AB4514))*12+MONTH(AC4514)-MONTH(AB4514)+1,(AC4514-AB4514+1))</f>
        <v>30</v>
      </c>
      <c r="F4514" s="220" t="n">
        <f aca="false">E4514*SUM(P4514:Q4514)</f>
        <v>30000</v>
      </c>
      <c r="G4514" s="196" t="n">
        <v>1249860</v>
      </c>
      <c r="H4514" s="197" t="n">
        <v>37026.5584259259</v>
      </c>
      <c r="I4514" s="0" t="s">
        <v>4045</v>
      </c>
      <c r="M4514" s="0" t="s">
        <v>927</v>
      </c>
      <c r="N4514" s="0" t="s">
        <v>1399</v>
      </c>
      <c r="O4514" s="0" t="s">
        <v>4051</v>
      </c>
      <c r="P4514" s="198" t="n">
        <v>1000</v>
      </c>
      <c r="S4514" s="0" t="s">
        <v>1343</v>
      </c>
      <c r="T4514" s="0" t="s">
        <v>772</v>
      </c>
      <c r="U4514" s="200" t="n">
        <v>-0.135</v>
      </c>
      <c r="V4514" s="0" t="s">
        <v>4047</v>
      </c>
      <c r="W4514" s="0" t="s">
        <v>2024</v>
      </c>
      <c r="X4514" s="0" t="s">
        <v>2025</v>
      </c>
      <c r="Y4514" s="0" t="s">
        <v>893</v>
      </c>
      <c r="Z4514" s="0" t="s">
        <v>573</v>
      </c>
      <c r="AA4514" s="0" t="s">
        <v>4052</v>
      </c>
      <c r="AB4514" s="197" t="n">
        <v>37043.875</v>
      </c>
      <c r="AC4514" s="197" t="n">
        <v>37072.875</v>
      </c>
      <c r="AD4514" s="0" t="n">
        <f aca="false">(AC4514-AB4514+1)*SUM(P4514:Q4514)</f>
        <v>30000</v>
      </c>
    </row>
    <row r="4515" customFormat="false" ht="12.75" hidden="false" customHeight="false" outlineLevel="0" collapsed="false">
      <c r="A4515" s="191" t="str">
        <f aca="false">B4515&amp;" "&amp;C4515&amp;" "&amp;D4515</f>
        <v>US Power Financial</v>
      </c>
      <c r="B4515" s="191" t="str">
        <f aca="false">IF((LEFT(N4515,2)="US"),"US","")</f>
        <v>US</v>
      </c>
      <c r="C4515" s="191" t="str">
        <f aca="false">M4515</f>
        <v>Power</v>
      </c>
      <c r="D4515" s="191" t="str">
        <f aca="false">IF(ISNUMBER(FIND("Phy",N4515))=TRUE(),"Physical","Financial")</f>
        <v>Financial</v>
      </c>
      <c r="E4515" s="191" t="n">
        <f aca="false">IF(VLOOKUP(S4515,'DD-Lookup'!$J$6:$L$50,3,FALSE())="Monthly",(YEAR(AC4515)-YEAR(AB4515))*12+MONTH(AC4515)-MONTH(AB4515)+1,(AC4515-AB4515+1))</f>
        <v>1</v>
      </c>
      <c r="F4515" s="220" t="n">
        <f aca="false">E4515*SUM(P4515:Q4515)</f>
        <v>50</v>
      </c>
      <c r="G4515" s="196" t="n">
        <v>1249861</v>
      </c>
      <c r="H4515" s="197" t="n">
        <v>37026.5584953704</v>
      </c>
      <c r="I4515" s="0" t="s">
        <v>1187</v>
      </c>
      <c r="M4515" s="0" t="s">
        <v>72</v>
      </c>
      <c r="N4515" s="0" t="s">
        <v>1162</v>
      </c>
      <c r="O4515" s="0" t="s">
        <v>3974</v>
      </c>
      <c r="Q4515" s="198" t="n">
        <v>50</v>
      </c>
      <c r="S4515" s="0" t="s">
        <v>781</v>
      </c>
      <c r="T4515" s="0" t="s">
        <v>772</v>
      </c>
      <c r="U4515" s="200" t="n">
        <v>35</v>
      </c>
      <c r="V4515" s="0" t="s">
        <v>1188</v>
      </c>
      <c r="W4515" s="0" t="s">
        <v>1165</v>
      </c>
      <c r="X4515" s="0" t="s">
        <v>1166</v>
      </c>
      <c r="Y4515" s="0" t="s">
        <v>1167</v>
      </c>
      <c r="Z4515" s="0" t="s">
        <v>573</v>
      </c>
      <c r="AA4515" s="0" t="n">
        <v>611772.1</v>
      </c>
      <c r="AB4515" s="197" t="n">
        <v>37026.875</v>
      </c>
      <c r="AC4515" s="197" t="n">
        <v>37026.875</v>
      </c>
    </row>
    <row r="4516" customFormat="false" ht="12.75" hidden="false" customHeight="false" outlineLevel="0" collapsed="false">
      <c r="A4516" s="191" t="str">
        <f aca="false">B4516&amp;" "&amp;C4516&amp;" "&amp;D4516</f>
        <v>US Natural Gas Financial</v>
      </c>
      <c r="B4516" s="191" t="str">
        <f aca="false">IF((LEFT(N4516,2)="US"),"US","")</f>
        <v>US</v>
      </c>
      <c r="C4516" s="191" t="str">
        <f aca="false">M4516</f>
        <v>Natural Gas</v>
      </c>
      <c r="D4516" s="191" t="str">
        <f aca="false">IF(ISNUMBER(FIND("Phy",N4516))=TRUE(),"Physical","Financial")</f>
        <v>Financial</v>
      </c>
      <c r="E4516" s="191" t="n">
        <f aca="false">IF(VLOOKUP(S4516,'DD-Lookup'!$J$6:$L$50,3,FALSE())="Monthly",(YEAR(AC4516)-YEAR(AB4516))*12+MONTH(AC4516)-MONTH(AB4516)+1,(AC4516-AB4516+1))</f>
        <v>31</v>
      </c>
      <c r="F4516" s="220" t="n">
        <f aca="false">E4516*SUM(P4516:Q4516)</f>
        <v>155000</v>
      </c>
      <c r="G4516" s="196" t="n">
        <v>1249862</v>
      </c>
      <c r="H4516" s="197" t="n">
        <v>37026.5585416667</v>
      </c>
      <c r="I4516" s="0" t="s">
        <v>1620</v>
      </c>
      <c r="M4516" s="0" t="s">
        <v>927</v>
      </c>
      <c r="N4516" s="0" t="s">
        <v>1399</v>
      </c>
      <c r="O4516" s="0" t="s">
        <v>1980</v>
      </c>
      <c r="P4516" s="198" t="n">
        <v>5000</v>
      </c>
      <c r="S4516" s="0" t="s">
        <v>1343</v>
      </c>
      <c r="T4516" s="0" t="s">
        <v>772</v>
      </c>
      <c r="U4516" s="200" t="n">
        <v>4.6</v>
      </c>
      <c r="V4516" s="0" t="s">
        <v>1773</v>
      </c>
      <c r="W4516" s="0" t="s">
        <v>1956</v>
      </c>
      <c r="X4516" s="0" t="s">
        <v>1957</v>
      </c>
      <c r="Y4516" s="0" t="s">
        <v>893</v>
      </c>
      <c r="Z4516" s="0" t="s">
        <v>573</v>
      </c>
      <c r="AA4516" s="0" t="s">
        <v>4053</v>
      </c>
      <c r="AB4516" s="197" t="n">
        <v>37165</v>
      </c>
      <c r="AC4516" s="197" t="n">
        <v>37195</v>
      </c>
      <c r="AD4516" s="0" t="n">
        <f aca="false">(AC4516-AB4516+1)*SUM(P4516:Q4516)</f>
        <v>155000</v>
      </c>
    </row>
    <row r="4517" customFormat="false" ht="12.75" hidden="false" customHeight="false" outlineLevel="0" collapsed="false">
      <c r="A4517" s="191" t="str">
        <f aca="false">B4517&amp;" "&amp;C4517&amp;" "&amp;D4517</f>
        <v>US Natural Gas Financial</v>
      </c>
      <c r="B4517" s="191" t="str">
        <f aca="false">IF((LEFT(N4517,2)="US"),"US","")</f>
        <v>US</v>
      </c>
      <c r="C4517" s="191" t="str">
        <f aca="false">M4517</f>
        <v>Natural Gas</v>
      </c>
      <c r="D4517" s="191" t="str">
        <f aca="false">IF(ISNUMBER(FIND("Phy",N4517))=TRUE(),"Physical","Financial")</f>
        <v>Financial</v>
      </c>
      <c r="E4517" s="191" t="n">
        <f aca="false">IF(VLOOKUP(S4517,'DD-Lookup'!$J$6:$L$50,3,FALSE())="Monthly",(YEAR(AC4517)-YEAR(AB4517))*12+MONTH(AC4517)-MONTH(AB4517)+1,(AC4517-AB4517+1))</f>
        <v>153</v>
      </c>
      <c r="F4517" s="220" t="n">
        <f aca="false">E4517*SUM(P4517:Q4517)</f>
        <v>1530000</v>
      </c>
      <c r="G4517" s="196" t="n">
        <v>1249863</v>
      </c>
      <c r="H4517" s="197" t="n">
        <v>37026.5593171296</v>
      </c>
      <c r="I4517" s="0" t="s">
        <v>633</v>
      </c>
      <c r="M4517" s="0" t="s">
        <v>927</v>
      </c>
      <c r="N4517" s="0" t="s">
        <v>1399</v>
      </c>
      <c r="O4517" s="0" t="s">
        <v>2934</v>
      </c>
      <c r="P4517" s="198" t="n">
        <v>10000</v>
      </c>
      <c r="S4517" s="0" t="s">
        <v>1343</v>
      </c>
      <c r="T4517" s="0" t="s">
        <v>772</v>
      </c>
      <c r="U4517" s="200" t="n">
        <v>0.1075</v>
      </c>
      <c r="V4517" s="0" t="s">
        <v>4054</v>
      </c>
      <c r="W4517" s="0" t="s">
        <v>1700</v>
      </c>
      <c r="X4517" s="0" t="s">
        <v>1701</v>
      </c>
      <c r="Y4517" s="0" t="s">
        <v>893</v>
      </c>
      <c r="Z4517" s="0" t="s">
        <v>573</v>
      </c>
      <c r="AA4517" s="0" t="s">
        <v>4055</v>
      </c>
      <c r="AB4517" s="197" t="n">
        <v>37043</v>
      </c>
      <c r="AC4517" s="197" t="n">
        <v>37195</v>
      </c>
      <c r="AD4517" s="0" t="n">
        <f aca="false">(AC4517-AB4517+1)*SUM(P4517:Q4517)</f>
        <v>1530000</v>
      </c>
    </row>
    <row r="4518" customFormat="false" ht="12.75" hidden="false" customHeight="false" outlineLevel="0" collapsed="false">
      <c r="A4518" s="191" t="str">
        <f aca="false">B4518&amp;" "&amp;C4518&amp;" "&amp;D4518</f>
        <v>US Natural Gas Financial</v>
      </c>
      <c r="B4518" s="191" t="str">
        <f aca="false">IF((LEFT(N4518,2)="US"),"US","")</f>
        <v>US</v>
      </c>
      <c r="C4518" s="191" t="str">
        <f aca="false">M4518</f>
        <v>Natural Gas</v>
      </c>
      <c r="D4518" s="191" t="str">
        <f aca="false">IF(ISNUMBER(FIND("Phy",N4518))=TRUE(),"Physical","Financial")</f>
        <v>Financial</v>
      </c>
      <c r="E4518" s="191" t="n">
        <f aca="false">IF(VLOOKUP(S4518,'DD-Lookup'!$J$6:$L$50,3,FALSE())="Monthly",(YEAR(AC4518)-YEAR(AB4518))*12+MONTH(AC4518)-MONTH(AB4518)+1,(AC4518-AB4518+1))</f>
        <v>31</v>
      </c>
      <c r="F4518" s="220" t="n">
        <f aca="false">E4518*SUM(P4518:Q4518)</f>
        <v>148800</v>
      </c>
      <c r="G4518" s="196" t="n">
        <v>1249864</v>
      </c>
      <c r="H4518" s="197" t="n">
        <v>37026.5595601852</v>
      </c>
      <c r="I4518" s="0" t="s">
        <v>1228</v>
      </c>
      <c r="M4518" s="0" t="s">
        <v>927</v>
      </c>
      <c r="N4518" s="0" t="s">
        <v>1399</v>
      </c>
      <c r="O4518" s="0" t="s">
        <v>1960</v>
      </c>
      <c r="Q4518" s="198" t="n">
        <v>4800</v>
      </c>
      <c r="S4518" s="0" t="s">
        <v>1343</v>
      </c>
      <c r="T4518" s="0" t="s">
        <v>772</v>
      </c>
      <c r="U4518" s="200" t="n">
        <v>6.5</v>
      </c>
      <c r="V4518" s="0" t="s">
        <v>1610</v>
      </c>
      <c r="W4518" s="0" t="s">
        <v>1956</v>
      </c>
      <c r="X4518" s="0" t="s">
        <v>1957</v>
      </c>
      <c r="Y4518" s="0" t="s">
        <v>893</v>
      </c>
      <c r="Z4518" s="0" t="s">
        <v>573</v>
      </c>
      <c r="AA4518" s="0" t="s">
        <v>4056</v>
      </c>
      <c r="AB4518" s="197" t="n">
        <v>37104.875</v>
      </c>
      <c r="AC4518" s="197" t="n">
        <v>37134.875</v>
      </c>
      <c r="AD4518" s="0" t="n">
        <f aca="false">(AC4518-AB4518+1)*SUM(P4518:Q4518)</f>
        <v>148800</v>
      </c>
    </row>
    <row r="4519" customFormat="false" ht="12.75" hidden="false" customHeight="false" outlineLevel="0" collapsed="false">
      <c r="A4519" s="191" t="str">
        <f aca="false">B4519&amp;" "&amp;C4519&amp;" "&amp;D4519</f>
        <v>US Crude Financial</v>
      </c>
      <c r="B4519" s="191" t="str">
        <f aca="false">IF((LEFT(N4519,2)="US"),"US","")</f>
        <v>US</v>
      </c>
      <c r="C4519" s="191" t="str">
        <f aca="false">M4519</f>
        <v>Crude</v>
      </c>
      <c r="D4519" s="191" t="str">
        <f aca="false">IF(ISNUMBER(FIND("Phy",N4519))=TRUE(),"Physical","Financial")</f>
        <v>Financial</v>
      </c>
      <c r="E4519" s="191" t="n">
        <f aca="false">IF(VLOOKUP(S4519,'DD-Lookup'!$J$6:$L$50,3,FALSE())="Monthly",(YEAR(AC4519)-YEAR(AB4519))*12+MONTH(AC4519)-MONTH(AB4519)+1,(AC4519-AB4519+1))</f>
        <v>1</v>
      </c>
      <c r="F4519" s="220" t="n">
        <f aca="false">E4519*SUM(P4519:Q4519)</f>
        <v>50000</v>
      </c>
      <c r="G4519" s="196" t="n">
        <v>1249865</v>
      </c>
      <c r="H4519" s="197" t="n">
        <v>37026.5596296296</v>
      </c>
      <c r="I4519" s="0" t="s">
        <v>1137</v>
      </c>
      <c r="M4519" s="0" t="s">
        <v>60</v>
      </c>
      <c r="N4519" s="0" t="s">
        <v>1138</v>
      </c>
      <c r="O4519" s="0" t="s">
        <v>1139</v>
      </c>
      <c r="P4519" s="198" t="n">
        <v>50000</v>
      </c>
      <c r="S4519" s="0" t="s">
        <v>1140</v>
      </c>
      <c r="T4519" s="0" t="s">
        <v>772</v>
      </c>
      <c r="U4519" s="200" t="n">
        <v>28.98</v>
      </c>
      <c r="V4519" s="0" t="s">
        <v>1141</v>
      </c>
      <c r="W4519" s="0" t="s">
        <v>1142</v>
      </c>
      <c r="X4519" s="0" t="s">
        <v>1143</v>
      </c>
      <c r="Y4519" s="0" t="s">
        <v>893</v>
      </c>
      <c r="Z4519" s="0" t="s">
        <v>573</v>
      </c>
      <c r="AA4519" s="0" t="s">
        <v>4057</v>
      </c>
      <c r="AB4519" s="197" t="n">
        <v>37043</v>
      </c>
      <c r="AC4519" s="197" t="n">
        <v>37072</v>
      </c>
    </row>
    <row r="4520" customFormat="false" ht="12.75" hidden="false" customHeight="false" outlineLevel="0" collapsed="false">
      <c r="A4520" s="191" t="str">
        <f aca="false">B4520&amp;" "&amp;C4520&amp;" "&amp;D4520</f>
        <v> Natural Gas Physical</v>
      </c>
      <c r="B4520" s="191" t="str">
        <f aca="false">IF((LEFT(N4520,2)="US"),"US","")</f>
        <v/>
      </c>
      <c r="C4520" s="191" t="str">
        <f aca="false">M4520</f>
        <v>Natural Gas</v>
      </c>
      <c r="D4520" s="191" t="str">
        <f aca="false">IF(ISNUMBER(FIND("Phy",N4520))=TRUE(),"Physical","Financial")</f>
        <v>Physical</v>
      </c>
      <c r="E4520" s="191" t="n">
        <f aca="false">IF(VLOOKUP(S4520,'DD-Lookup'!$J$6:$L$50,3,FALSE())="Monthly",(YEAR(AC4520)-YEAR(AB4520))*12+MONTH(AC4520)-MONTH(AB4520)+1,(AC4520-AB4520+1))</f>
        <v>1</v>
      </c>
      <c r="F4520" s="220" t="n">
        <f aca="false">E4520*SUM(P4520:Q4520)</f>
        <v>10000</v>
      </c>
      <c r="G4520" s="196" t="n">
        <v>1249866</v>
      </c>
      <c r="H4520" s="197" t="n">
        <v>37026.5601388889</v>
      </c>
      <c r="I4520" s="0" t="s">
        <v>4058</v>
      </c>
      <c r="M4520" s="0" t="s">
        <v>927</v>
      </c>
      <c r="N4520" s="0" t="s">
        <v>1719</v>
      </c>
      <c r="O4520" s="0" t="s">
        <v>1720</v>
      </c>
      <c r="Q4520" s="198" t="n">
        <v>10000</v>
      </c>
      <c r="S4520" s="0" t="s">
        <v>327</v>
      </c>
      <c r="T4520" s="0" t="s">
        <v>1721</v>
      </c>
      <c r="U4520" s="200" t="n">
        <v>6.16</v>
      </c>
      <c r="V4520" s="0" t="s">
        <v>4059</v>
      </c>
      <c r="W4520" s="0" t="s">
        <v>1723</v>
      </c>
      <c r="X4520" s="0" t="s">
        <v>1724</v>
      </c>
      <c r="Y4520" s="0" t="s">
        <v>1376</v>
      </c>
      <c r="Z4520" s="0" t="s">
        <v>646</v>
      </c>
      <c r="AA4520" s="0" t="n">
        <v>790947</v>
      </c>
      <c r="AB4520" s="197" t="n">
        <v>37026.875</v>
      </c>
      <c r="AC4520" s="197" t="n">
        <v>37026.875</v>
      </c>
    </row>
    <row r="4521" customFormat="false" ht="12.75" hidden="false" customHeight="false" outlineLevel="0" collapsed="false">
      <c r="A4521" s="191" t="str">
        <f aca="false">B4521&amp;" "&amp;C4521&amp;" "&amp;D4521</f>
        <v> Metals Financial</v>
      </c>
      <c r="B4521" s="191" t="str">
        <f aca="false">IF((LEFT(N4521,2)="US"),"US","")</f>
        <v/>
      </c>
      <c r="C4521" s="191" t="str">
        <f aca="false">M4521</f>
        <v>Metals</v>
      </c>
      <c r="D4521" s="191" t="str">
        <f aca="false">IF(ISNUMBER(FIND("Phy",N4521))=TRUE(),"Physical","Financial")</f>
        <v>Financial</v>
      </c>
      <c r="E4521" s="191" t="n">
        <f aca="false">IF(VLOOKUP(S4521,'DD-Lookup'!$J$6:$L$50,3,FALSE())="Monthly",(YEAR(AC4521)-YEAR(AB4521))*12+MONTH(AC4521)-MONTH(AB4521)+1,(AC4521-AB4521+1))</f>
        <v>1</v>
      </c>
      <c r="F4521" s="220" t="n">
        <f aca="false">E4521*SUM(P4521:Q4521)</f>
        <v>5</v>
      </c>
      <c r="G4521" s="196" t="n">
        <v>1249867</v>
      </c>
      <c r="H4521" s="197" t="n">
        <v>37026.5604050926</v>
      </c>
      <c r="I4521" s="0" t="s">
        <v>616</v>
      </c>
      <c r="M4521" s="0" t="s">
        <v>768</v>
      </c>
      <c r="N4521" s="0" t="s">
        <v>906</v>
      </c>
      <c r="O4521" s="0" t="s">
        <v>907</v>
      </c>
      <c r="P4521" s="198" t="n">
        <v>5</v>
      </c>
      <c r="S4521" s="0" t="s">
        <v>908</v>
      </c>
      <c r="T4521" s="0" t="s">
        <v>772</v>
      </c>
      <c r="U4521" s="200" t="n">
        <v>7285</v>
      </c>
      <c r="V4521" s="0" t="s">
        <v>877</v>
      </c>
      <c r="W4521" s="0" t="s">
        <v>3976</v>
      </c>
      <c r="X4521" s="0" t="s">
        <v>775</v>
      </c>
      <c r="Y4521" s="0" t="s">
        <v>776</v>
      </c>
      <c r="Z4521" s="0" t="s">
        <v>777</v>
      </c>
      <c r="AA4521" s="0" t="n">
        <v>2130831</v>
      </c>
    </row>
    <row r="4522" customFormat="false" ht="12.75" hidden="false" customHeight="false" outlineLevel="0" collapsed="false">
      <c r="A4522" s="191" t="str">
        <f aca="false">B4522&amp;" "&amp;C4522&amp;" "&amp;D4522</f>
        <v>US Natural Gas Financial</v>
      </c>
      <c r="B4522" s="191" t="str">
        <f aca="false">IF((LEFT(N4522,2)="US"),"US","")</f>
        <v>US</v>
      </c>
      <c r="C4522" s="191" t="str">
        <f aca="false">M4522</f>
        <v>Natural Gas</v>
      </c>
      <c r="D4522" s="191" t="str">
        <f aca="false">IF(ISNUMBER(FIND("Phy",N4522))=TRUE(),"Physical","Financial")</f>
        <v>Financial</v>
      </c>
      <c r="E4522" s="191" t="n">
        <f aca="false">IF(VLOOKUP(S4522,'DD-Lookup'!$J$6:$L$50,3,FALSE())="Monthly",(YEAR(AC4522)-YEAR(AB4522))*12+MONTH(AC4522)-MONTH(AB4522)+1,(AC4522-AB4522+1))</f>
        <v>30</v>
      </c>
      <c r="F4522" s="220" t="n">
        <f aca="false">E4522*SUM(P4522:Q4522)</f>
        <v>150000</v>
      </c>
      <c r="G4522" s="196" t="n">
        <v>1249868</v>
      </c>
      <c r="H4522" s="197" t="n">
        <v>37026.5608449074</v>
      </c>
      <c r="I4522" s="0" t="s">
        <v>1340</v>
      </c>
      <c r="M4522" s="0" t="s">
        <v>927</v>
      </c>
      <c r="N4522" s="0" t="s">
        <v>1341</v>
      </c>
      <c r="O4522" s="0" t="s">
        <v>1342</v>
      </c>
      <c r="P4522" s="198" t="n">
        <v>5000</v>
      </c>
      <c r="S4522" s="0" t="s">
        <v>1343</v>
      </c>
      <c r="T4522" s="0" t="s">
        <v>772</v>
      </c>
      <c r="U4522" s="200" t="n">
        <v>4.625</v>
      </c>
      <c r="V4522" s="0" t="s">
        <v>2243</v>
      </c>
      <c r="W4522" s="0" t="s">
        <v>1345</v>
      </c>
      <c r="X4522" s="0" t="s">
        <v>1346</v>
      </c>
      <c r="Y4522" s="0" t="s">
        <v>893</v>
      </c>
      <c r="Z4522" s="0" t="s">
        <v>573</v>
      </c>
      <c r="AA4522" s="0" t="s">
        <v>4060</v>
      </c>
      <c r="AB4522" s="197" t="n">
        <v>37043.875</v>
      </c>
      <c r="AC4522" s="197" t="n">
        <v>37072.875</v>
      </c>
      <c r="AD4522" s="0" t="n">
        <f aca="false">(AC4522-AB4522+1)*SUM(P4522:Q4522)</f>
        <v>150000</v>
      </c>
    </row>
    <row r="4523" customFormat="false" ht="12.75" hidden="false" customHeight="false" outlineLevel="0" collapsed="false">
      <c r="A4523" s="191" t="str">
        <f aca="false">B4523&amp;" "&amp;C4523&amp;" "&amp;D4523</f>
        <v>US Natural Gas Financial</v>
      </c>
      <c r="B4523" s="191" t="str">
        <f aca="false">IF((LEFT(N4523,2)="US"),"US","")</f>
        <v>US</v>
      </c>
      <c r="C4523" s="191" t="str">
        <f aca="false">M4523</f>
        <v>Natural Gas</v>
      </c>
      <c r="D4523" s="191" t="str">
        <f aca="false">IF(ISNUMBER(FIND("Phy",N4523))=TRUE(),"Physical","Financial")</f>
        <v>Financial</v>
      </c>
      <c r="E4523" s="191" t="n">
        <f aca="false">IF(VLOOKUP(S4523,'DD-Lookup'!$J$6:$L$50,3,FALSE())="Monthly",(YEAR(AC4523)-YEAR(AB4523))*12+MONTH(AC4523)-MONTH(AB4523)+1,(AC4523-AB4523+1))</f>
        <v>30</v>
      </c>
      <c r="F4523" s="220" t="n">
        <f aca="false">E4523*SUM(P4523:Q4523)</f>
        <v>75000</v>
      </c>
      <c r="G4523" s="196" t="n">
        <v>1249869</v>
      </c>
      <c r="H4523" s="197" t="n">
        <v>37026.5609837963</v>
      </c>
      <c r="I4523" s="0" t="s">
        <v>2403</v>
      </c>
      <c r="M4523" s="0" t="s">
        <v>927</v>
      </c>
      <c r="N4523" s="0" t="s">
        <v>1341</v>
      </c>
      <c r="O4523" s="0" t="s">
        <v>1342</v>
      </c>
      <c r="P4523" s="198" t="n">
        <v>2500</v>
      </c>
      <c r="S4523" s="0" t="s">
        <v>1343</v>
      </c>
      <c r="T4523" s="0" t="s">
        <v>772</v>
      </c>
      <c r="U4523" s="200" t="n">
        <v>4.625</v>
      </c>
      <c r="V4523" s="0" t="s">
        <v>2404</v>
      </c>
      <c r="W4523" s="0" t="s">
        <v>1345</v>
      </c>
      <c r="X4523" s="0" t="s">
        <v>1346</v>
      </c>
      <c r="Y4523" s="0" t="s">
        <v>893</v>
      </c>
      <c r="Z4523" s="0" t="s">
        <v>573</v>
      </c>
      <c r="AA4523" s="0" t="s">
        <v>4061</v>
      </c>
      <c r="AB4523" s="197" t="n">
        <v>37043.875</v>
      </c>
      <c r="AC4523" s="197" t="n">
        <v>37072.875</v>
      </c>
      <c r="AD4523" s="0" t="n">
        <f aca="false">(AC4523-AB4523+1)*SUM(P4523:Q4523)</f>
        <v>75000</v>
      </c>
    </row>
    <row r="4524" customFormat="false" ht="12.75" hidden="false" customHeight="false" outlineLevel="0" collapsed="false">
      <c r="A4524" s="191" t="str">
        <f aca="false">B4524&amp;" "&amp;C4524&amp;" "&amp;D4524</f>
        <v>US Power Physical</v>
      </c>
      <c r="B4524" s="191" t="str">
        <f aca="false">IF((LEFT(N4524,2)="US"),"US","")</f>
        <v>US</v>
      </c>
      <c r="C4524" s="191" t="str">
        <f aca="false">M4524</f>
        <v>Power</v>
      </c>
      <c r="D4524" s="191" t="str">
        <f aca="false">IF(ISNUMBER(FIND("Phy",N4524))=TRUE(),"Physical","Financial")</f>
        <v>Physical</v>
      </c>
      <c r="E4524" s="191" t="n">
        <f aca="false">IF(VLOOKUP(S4524,'DD-Lookup'!$J$6:$L$50,3,FALSE())="Monthly",(YEAR(AC4524)-YEAR(AB4524))*12+MONTH(AC4524)-MONTH(AB4524)+1,(AC4524-AB4524+1))</f>
        <v>2</v>
      </c>
      <c r="F4524" s="220" t="n">
        <f aca="false">E4524*SUM(P4524:Q4524)</f>
        <v>100</v>
      </c>
      <c r="G4524" s="196" t="n">
        <v>1249870</v>
      </c>
      <c r="H4524" s="197" t="n">
        <v>37026.5613425926</v>
      </c>
      <c r="I4524" s="0" t="s">
        <v>1357</v>
      </c>
      <c r="M4524" s="0" t="s">
        <v>72</v>
      </c>
      <c r="N4524" s="0" t="s">
        <v>1190</v>
      </c>
      <c r="O4524" s="0" t="s">
        <v>1302</v>
      </c>
      <c r="Q4524" s="198" t="n">
        <v>50</v>
      </c>
      <c r="S4524" s="0" t="s">
        <v>781</v>
      </c>
      <c r="T4524" s="0" t="s">
        <v>772</v>
      </c>
      <c r="U4524" s="200" t="n">
        <v>39</v>
      </c>
      <c r="V4524" s="0" t="s">
        <v>1474</v>
      </c>
      <c r="W4524" s="0" t="s">
        <v>1232</v>
      </c>
      <c r="X4524" s="0" t="s">
        <v>1233</v>
      </c>
      <c r="Y4524" s="0" t="s">
        <v>1167</v>
      </c>
      <c r="Z4524" s="0" t="s">
        <v>628</v>
      </c>
      <c r="AA4524" s="0" t="n">
        <v>611773.1</v>
      </c>
      <c r="AB4524" s="197" t="n">
        <v>37028.875</v>
      </c>
      <c r="AC4524" s="197" t="n">
        <v>37029.875</v>
      </c>
    </row>
    <row r="4525" customFormat="false" ht="12.75" hidden="false" customHeight="false" outlineLevel="0" collapsed="false">
      <c r="A4525" s="191" t="str">
        <f aca="false">B4525&amp;" "&amp;C4525&amp;" "&amp;D4525</f>
        <v> Natural Gas Physical</v>
      </c>
      <c r="B4525" s="191" t="str">
        <f aca="false">IF((LEFT(N4525,2)="US"),"US","")</f>
        <v/>
      </c>
      <c r="C4525" s="191" t="str">
        <f aca="false">M4525</f>
        <v>Natural Gas</v>
      </c>
      <c r="D4525" s="191" t="str">
        <f aca="false">IF(ISNUMBER(FIND("Phy",N4525))=TRUE(),"Physical","Financial")</f>
        <v>Physical</v>
      </c>
      <c r="E4525" s="191" t="n">
        <f aca="false">IF(VLOOKUP(S4525,'DD-Lookup'!$J$6:$L$50,3,FALSE())="Monthly",(YEAR(AC4525)-YEAR(AB4525))*12+MONTH(AC4525)-MONTH(AB4525)+1,(AC4525-AB4525+1))</f>
        <v>1</v>
      </c>
      <c r="F4525" s="220" t="n">
        <f aca="false">E4525*SUM(P4525:Q4525)</f>
        <v>10000</v>
      </c>
      <c r="G4525" s="196" t="n">
        <v>1249871</v>
      </c>
      <c r="H4525" s="197" t="n">
        <v>37026.5615972222</v>
      </c>
      <c r="I4525" s="0" t="s">
        <v>2150</v>
      </c>
      <c r="M4525" s="0" t="s">
        <v>927</v>
      </c>
      <c r="N4525" s="0" t="s">
        <v>1719</v>
      </c>
      <c r="O4525" s="0" t="s">
        <v>1720</v>
      </c>
      <c r="P4525" s="198" t="n">
        <v>10000</v>
      </c>
      <c r="S4525" s="0" t="s">
        <v>327</v>
      </c>
      <c r="T4525" s="0" t="s">
        <v>1721</v>
      </c>
      <c r="U4525" s="200" t="n">
        <v>6.15</v>
      </c>
      <c r="V4525" s="0" t="s">
        <v>2301</v>
      </c>
      <c r="W4525" s="0" t="s">
        <v>1723</v>
      </c>
      <c r="X4525" s="0" t="s">
        <v>1724</v>
      </c>
      <c r="Y4525" s="0" t="s">
        <v>1376</v>
      </c>
      <c r="Z4525" s="0" t="s">
        <v>646</v>
      </c>
      <c r="AA4525" s="0" t="n">
        <v>790949</v>
      </c>
      <c r="AB4525" s="197" t="n">
        <v>37026.875</v>
      </c>
      <c r="AC4525" s="197" t="n">
        <v>37026.875</v>
      </c>
    </row>
    <row r="4526" customFormat="false" ht="12.75" hidden="false" customHeight="false" outlineLevel="0" collapsed="false">
      <c r="A4526" s="191" t="str">
        <f aca="false">B4526&amp;" "&amp;C4526&amp;" "&amp;D4526</f>
        <v>US Crude Financial</v>
      </c>
      <c r="B4526" s="191" t="str">
        <f aca="false">IF((LEFT(N4526,2)="US"),"US","")</f>
        <v>US</v>
      </c>
      <c r="C4526" s="191" t="str">
        <f aca="false">M4526</f>
        <v>Crude</v>
      </c>
      <c r="D4526" s="191" t="str">
        <f aca="false">IF(ISNUMBER(FIND("Phy",N4526))=TRUE(),"Physical","Financial")</f>
        <v>Financial</v>
      </c>
      <c r="E4526" s="191" t="n">
        <f aca="false">IF(VLOOKUP(S4526,'DD-Lookup'!$J$6:$L$50,3,FALSE())="Monthly",(YEAR(AC4526)-YEAR(AB4526))*12+MONTH(AC4526)-MONTH(AB4526)+1,(AC4526-AB4526+1))</f>
        <v>1</v>
      </c>
      <c r="F4526" s="220" t="n">
        <f aca="false">E4526*SUM(P4526:Q4526)</f>
        <v>50000</v>
      </c>
      <c r="G4526" s="196" t="n">
        <v>1249872</v>
      </c>
      <c r="H4526" s="197" t="n">
        <v>37026.5616319444</v>
      </c>
      <c r="I4526" s="0" t="s">
        <v>1340</v>
      </c>
      <c r="M4526" s="0" t="s">
        <v>60</v>
      </c>
      <c r="N4526" s="0" t="s">
        <v>1138</v>
      </c>
      <c r="O4526" s="0" t="s">
        <v>1139</v>
      </c>
      <c r="Q4526" s="198" t="n">
        <v>50000</v>
      </c>
      <c r="S4526" s="0" t="s">
        <v>1140</v>
      </c>
      <c r="T4526" s="0" t="s">
        <v>772</v>
      </c>
      <c r="U4526" s="200" t="n">
        <v>29</v>
      </c>
      <c r="V4526" s="0" t="s">
        <v>2666</v>
      </c>
      <c r="W4526" s="0" t="s">
        <v>1142</v>
      </c>
      <c r="X4526" s="0" t="s">
        <v>1143</v>
      </c>
      <c r="Y4526" s="0" t="s">
        <v>893</v>
      </c>
      <c r="Z4526" s="0" t="s">
        <v>573</v>
      </c>
      <c r="AA4526" s="0" t="s">
        <v>4062</v>
      </c>
      <c r="AB4526" s="197" t="n">
        <v>37043</v>
      </c>
      <c r="AC4526" s="197" t="n">
        <v>37072</v>
      </c>
    </row>
    <row r="4527" customFormat="false" ht="12.75" hidden="false" customHeight="false" outlineLevel="0" collapsed="false">
      <c r="A4527" s="191" t="str">
        <f aca="false">B4527&amp;" "&amp;C4527&amp;" "&amp;D4527</f>
        <v>US Crude Financial</v>
      </c>
      <c r="B4527" s="191" t="str">
        <f aca="false">IF((LEFT(N4527,2)="US"),"US","")</f>
        <v>US</v>
      </c>
      <c r="C4527" s="191" t="str">
        <f aca="false">M4527</f>
        <v>Crude</v>
      </c>
      <c r="D4527" s="191" t="str">
        <f aca="false">IF(ISNUMBER(FIND("Phy",N4527))=TRUE(),"Physical","Financial")</f>
        <v>Financial</v>
      </c>
      <c r="E4527" s="191" t="n">
        <f aca="false">IF(VLOOKUP(S4527,'DD-Lookup'!$J$6:$L$50,3,FALSE())="Monthly",(YEAR(AC4527)-YEAR(AB4527))*12+MONTH(AC4527)-MONTH(AB4527)+1,(AC4527-AB4527+1))</f>
        <v>1</v>
      </c>
      <c r="F4527" s="220" t="n">
        <f aca="false">E4527*SUM(P4527:Q4527)</f>
        <v>50000</v>
      </c>
      <c r="G4527" s="196" t="n">
        <v>1249874</v>
      </c>
      <c r="H4527" s="197" t="n">
        <v>37026.562337963</v>
      </c>
      <c r="I4527" s="0" t="s">
        <v>1137</v>
      </c>
      <c r="M4527" s="0" t="s">
        <v>60</v>
      </c>
      <c r="N4527" s="0" t="s">
        <v>1138</v>
      </c>
      <c r="O4527" s="0" t="s">
        <v>1139</v>
      </c>
      <c r="Q4527" s="198" t="n">
        <v>50000</v>
      </c>
      <c r="S4527" s="0" t="s">
        <v>1140</v>
      </c>
      <c r="T4527" s="0" t="s">
        <v>772</v>
      </c>
      <c r="U4527" s="200" t="n">
        <v>29.04</v>
      </c>
      <c r="V4527" s="0" t="s">
        <v>2367</v>
      </c>
      <c r="W4527" s="0" t="s">
        <v>1142</v>
      </c>
      <c r="X4527" s="0" t="s">
        <v>1143</v>
      </c>
      <c r="Y4527" s="0" t="s">
        <v>893</v>
      </c>
      <c r="Z4527" s="0" t="s">
        <v>573</v>
      </c>
      <c r="AA4527" s="0" t="s">
        <v>4063</v>
      </c>
      <c r="AB4527" s="197" t="n">
        <v>37043</v>
      </c>
      <c r="AC4527" s="197" t="n">
        <v>37072</v>
      </c>
    </row>
    <row r="4528" customFormat="false" ht="12.75" hidden="false" customHeight="false" outlineLevel="0" collapsed="false">
      <c r="A4528" s="191" t="str">
        <f aca="false">B4528&amp;" "&amp;C4528&amp;" "&amp;D4528</f>
        <v>US Power Physical</v>
      </c>
      <c r="B4528" s="191" t="str">
        <f aca="false">IF((LEFT(N4528,2)="US"),"US","")</f>
        <v>US</v>
      </c>
      <c r="C4528" s="191" t="str">
        <f aca="false">M4528</f>
        <v>Power</v>
      </c>
      <c r="D4528" s="191" t="str">
        <f aca="false">IF(ISNUMBER(FIND("Phy",N4528))=TRUE(),"Physical","Financial")</f>
        <v>Physical</v>
      </c>
      <c r="E4528" s="191" t="n">
        <f aca="false">IF(VLOOKUP(S4528,'DD-Lookup'!$J$6:$L$50,3,FALSE())="Monthly",(YEAR(AC4528)-YEAR(AB4528))*12+MONTH(AC4528)-MONTH(AB4528)+1,(AC4528-AB4528+1))</f>
        <v>2</v>
      </c>
      <c r="F4528" s="220" t="n">
        <f aca="false">E4528*SUM(P4528:Q4528)</f>
        <v>100</v>
      </c>
      <c r="G4528" s="196" t="n">
        <v>1249875</v>
      </c>
      <c r="H4528" s="197" t="n">
        <v>37026.5624305556</v>
      </c>
      <c r="I4528" s="0" t="s">
        <v>1180</v>
      </c>
      <c r="M4528" s="0" t="s">
        <v>72</v>
      </c>
      <c r="N4528" s="0" t="s">
        <v>1190</v>
      </c>
      <c r="O4528" s="0" t="s">
        <v>1605</v>
      </c>
      <c r="Q4528" s="198" t="n">
        <v>50</v>
      </c>
      <c r="S4528" s="0" t="s">
        <v>781</v>
      </c>
      <c r="T4528" s="0" t="s">
        <v>772</v>
      </c>
      <c r="U4528" s="200" t="n">
        <v>44.5</v>
      </c>
      <c r="V4528" s="0" t="s">
        <v>1279</v>
      </c>
      <c r="W4528" s="0" t="s">
        <v>1202</v>
      </c>
      <c r="X4528" s="0" t="s">
        <v>1203</v>
      </c>
      <c r="Y4528" s="0" t="s">
        <v>1167</v>
      </c>
      <c r="Z4528" s="0" t="s">
        <v>628</v>
      </c>
      <c r="AA4528" s="0" t="n">
        <v>611774.1</v>
      </c>
      <c r="AB4528" s="197" t="n">
        <v>37028.875</v>
      </c>
      <c r="AC4528" s="197" t="n">
        <v>37029.875</v>
      </c>
    </row>
    <row r="4529" customFormat="false" ht="12.75" hidden="false" customHeight="false" outlineLevel="0" collapsed="false">
      <c r="A4529" s="191" t="str">
        <f aca="false">B4529&amp;" "&amp;C4529&amp;" "&amp;D4529</f>
        <v>US Natural Gas Financial</v>
      </c>
      <c r="B4529" s="191" t="str">
        <f aca="false">IF((LEFT(N4529,2)="US"),"US","")</f>
        <v>US</v>
      </c>
      <c r="C4529" s="191" t="str">
        <f aca="false">M4529</f>
        <v>Natural Gas</v>
      </c>
      <c r="D4529" s="191" t="str">
        <f aca="false">IF(ISNUMBER(FIND("Phy",N4529))=TRUE(),"Physical","Financial")</f>
        <v>Financial</v>
      </c>
      <c r="E4529" s="191" t="n">
        <f aca="false">IF(VLOOKUP(S4529,'DD-Lookup'!$J$6:$L$50,3,FALSE())="Monthly",(YEAR(AC4529)-YEAR(AB4529))*12+MONTH(AC4529)-MONTH(AB4529)+1,(AC4529-AB4529+1))</f>
        <v>30</v>
      </c>
      <c r="F4529" s="220" t="n">
        <f aca="false">E4529*SUM(P4529:Q4529)</f>
        <v>450000</v>
      </c>
      <c r="G4529" s="196" t="n">
        <v>1249876</v>
      </c>
      <c r="H4529" s="197" t="n">
        <v>37026.5625462963</v>
      </c>
      <c r="I4529" s="0" t="s">
        <v>1137</v>
      </c>
      <c r="M4529" s="0" t="s">
        <v>927</v>
      </c>
      <c r="N4529" s="0" t="s">
        <v>1341</v>
      </c>
      <c r="O4529" s="0" t="s">
        <v>1342</v>
      </c>
      <c r="Q4529" s="198" t="n">
        <v>15000</v>
      </c>
      <c r="S4529" s="0" t="s">
        <v>1343</v>
      </c>
      <c r="T4529" s="0" t="s">
        <v>772</v>
      </c>
      <c r="U4529" s="200" t="n">
        <v>4.635</v>
      </c>
      <c r="V4529" s="0" t="s">
        <v>2395</v>
      </c>
      <c r="W4529" s="0" t="s">
        <v>1345</v>
      </c>
      <c r="X4529" s="0" t="s">
        <v>1346</v>
      </c>
      <c r="Y4529" s="0" t="s">
        <v>893</v>
      </c>
      <c r="Z4529" s="0" t="s">
        <v>573</v>
      </c>
      <c r="AA4529" s="0" t="s">
        <v>4064</v>
      </c>
      <c r="AB4529" s="197" t="n">
        <v>37043.875</v>
      </c>
      <c r="AC4529" s="197" t="n">
        <v>37072.875</v>
      </c>
      <c r="AD4529" s="0" t="n">
        <f aca="false">(AC4529-AB4529+1)*SUM(P4529:Q4529)</f>
        <v>450000</v>
      </c>
    </row>
    <row r="4530" customFormat="false" ht="12.75" hidden="false" customHeight="false" outlineLevel="0" collapsed="false">
      <c r="A4530" s="191" t="str">
        <f aca="false">B4530&amp;" "&amp;C4530&amp;" "&amp;D4530</f>
        <v>US Power Physical</v>
      </c>
      <c r="B4530" s="191" t="str">
        <f aca="false">IF((LEFT(N4530,2)="US"),"US","")</f>
        <v>US</v>
      </c>
      <c r="C4530" s="191" t="str">
        <f aca="false">M4530</f>
        <v>Power</v>
      </c>
      <c r="D4530" s="191" t="str">
        <f aca="false">IF(ISNUMBER(FIND("Phy",N4530))=TRUE(),"Physical","Financial")</f>
        <v>Physical</v>
      </c>
      <c r="E4530" s="191" t="n">
        <f aca="false">IF(VLOOKUP(S4530,'DD-Lookup'!$J$6:$L$50,3,FALSE())="Monthly",(YEAR(AC4530)-YEAR(AB4530))*12+MONTH(AC4530)-MONTH(AB4530)+1,(AC4530-AB4530+1))</f>
        <v>30</v>
      </c>
      <c r="F4530" s="220" t="n">
        <f aca="false">E4530*SUM(P4530:Q4530)</f>
        <v>1500</v>
      </c>
      <c r="G4530" s="196" t="n">
        <v>1249877</v>
      </c>
      <c r="H4530" s="197" t="n">
        <v>37026.5626273148</v>
      </c>
      <c r="I4530" s="0" t="s">
        <v>1187</v>
      </c>
      <c r="M4530" s="0" t="s">
        <v>72</v>
      </c>
      <c r="N4530" s="0" t="s">
        <v>1190</v>
      </c>
      <c r="O4530" s="0" t="s">
        <v>1240</v>
      </c>
      <c r="P4530" s="198" t="n">
        <v>50</v>
      </c>
      <c r="S4530" s="0" t="s">
        <v>781</v>
      </c>
      <c r="T4530" s="0" t="s">
        <v>772</v>
      </c>
      <c r="U4530" s="200" t="n">
        <v>66.25</v>
      </c>
      <c r="V4530" s="0" t="s">
        <v>3232</v>
      </c>
      <c r="W4530" s="0" t="s">
        <v>1207</v>
      </c>
      <c r="X4530" s="0" t="s">
        <v>1242</v>
      </c>
      <c r="Y4530" s="0" t="s">
        <v>1167</v>
      </c>
      <c r="Z4530" s="0" t="s">
        <v>628</v>
      </c>
      <c r="AA4530" s="0" t="n">
        <v>611776.1</v>
      </c>
      <c r="AB4530" s="197" t="n">
        <v>37043.7159722222</v>
      </c>
      <c r="AC4530" s="197" t="n">
        <v>37072.7159722222</v>
      </c>
    </row>
    <row r="4531" customFormat="false" ht="12.75" hidden="false" customHeight="false" outlineLevel="0" collapsed="false">
      <c r="A4531" s="191" t="str">
        <f aca="false">B4531&amp;" "&amp;C4531&amp;" "&amp;D4531</f>
        <v>US Natural Gas Financial</v>
      </c>
      <c r="B4531" s="191" t="str">
        <f aca="false">IF((LEFT(N4531,2)="US"),"US","")</f>
        <v>US</v>
      </c>
      <c r="C4531" s="191" t="str">
        <f aca="false">M4531</f>
        <v>Natural Gas</v>
      </c>
      <c r="D4531" s="191" t="str">
        <f aca="false">IF(ISNUMBER(FIND("Phy",N4531))=TRUE(),"Physical","Financial")</f>
        <v>Financial</v>
      </c>
      <c r="E4531" s="191" t="n">
        <f aca="false">IF(VLOOKUP(S4531,'DD-Lookup'!$J$6:$L$50,3,FALSE())="Monthly",(YEAR(AC4531)-YEAR(AB4531))*12+MONTH(AC4531)-MONTH(AB4531)+1,(AC4531-AB4531+1))</f>
        <v>30</v>
      </c>
      <c r="F4531" s="220" t="n">
        <f aca="false">E4531*SUM(P4531:Q4531)</f>
        <v>150000</v>
      </c>
      <c r="G4531" s="196" t="n">
        <v>1249878</v>
      </c>
      <c r="H4531" s="197" t="n">
        <v>37026.5627546296</v>
      </c>
      <c r="I4531" s="0" t="s">
        <v>1420</v>
      </c>
      <c r="M4531" s="0" t="s">
        <v>927</v>
      </c>
      <c r="N4531" s="0" t="s">
        <v>1341</v>
      </c>
      <c r="O4531" s="0" t="s">
        <v>1342</v>
      </c>
      <c r="Q4531" s="198" t="n">
        <v>5000</v>
      </c>
      <c r="S4531" s="0" t="s">
        <v>1343</v>
      </c>
      <c r="T4531" s="0" t="s">
        <v>772</v>
      </c>
      <c r="U4531" s="200" t="n">
        <v>4.64</v>
      </c>
      <c r="V4531" s="0" t="s">
        <v>4065</v>
      </c>
      <c r="W4531" s="0" t="s">
        <v>1345</v>
      </c>
      <c r="X4531" s="0" t="s">
        <v>1346</v>
      </c>
      <c r="Y4531" s="0" t="s">
        <v>893</v>
      </c>
      <c r="Z4531" s="0" t="s">
        <v>573</v>
      </c>
      <c r="AA4531" s="0" t="s">
        <v>4066</v>
      </c>
      <c r="AB4531" s="197" t="n">
        <v>37043.875</v>
      </c>
      <c r="AC4531" s="197" t="n">
        <v>37072.875</v>
      </c>
      <c r="AD4531" s="0" t="n">
        <f aca="false">(AC4531-AB4531+1)*SUM(P4531:Q4531)</f>
        <v>150000</v>
      </c>
    </row>
    <row r="4532" customFormat="false" ht="12.75" hidden="false" customHeight="false" outlineLevel="0" collapsed="false">
      <c r="A4532" s="191" t="str">
        <f aca="false">B4532&amp;" "&amp;C4532&amp;" "&amp;D4532</f>
        <v>US Natural Gas Financial</v>
      </c>
      <c r="B4532" s="191" t="str">
        <f aca="false">IF((LEFT(N4532,2)="US"),"US","")</f>
        <v>US</v>
      </c>
      <c r="C4532" s="191" t="str">
        <f aca="false">M4532</f>
        <v>Natural Gas</v>
      </c>
      <c r="D4532" s="191" t="str">
        <f aca="false">IF(ISNUMBER(FIND("Phy",N4532))=TRUE(),"Physical","Financial")</f>
        <v>Financial</v>
      </c>
      <c r="E4532" s="191" t="n">
        <f aca="false">IF(VLOOKUP(S4532,'DD-Lookup'!$J$6:$L$50,3,FALSE())="Monthly",(YEAR(AC4532)-YEAR(AB4532))*12+MONTH(AC4532)-MONTH(AB4532)+1,(AC4532-AB4532+1))</f>
        <v>31</v>
      </c>
      <c r="F4532" s="220" t="n">
        <f aca="false">E4532*SUM(P4532:Q4532)</f>
        <v>310000</v>
      </c>
      <c r="G4532" s="196" t="n">
        <v>1249879</v>
      </c>
      <c r="H4532" s="197" t="n">
        <v>37026.5628472222</v>
      </c>
      <c r="I4532" s="0" t="s">
        <v>1340</v>
      </c>
      <c r="M4532" s="0" t="s">
        <v>927</v>
      </c>
      <c r="N4532" s="0" t="s">
        <v>1341</v>
      </c>
      <c r="O4532" s="0" t="s">
        <v>1396</v>
      </c>
      <c r="Q4532" s="198" t="n">
        <v>10000</v>
      </c>
      <c r="S4532" s="0" t="s">
        <v>1343</v>
      </c>
      <c r="T4532" s="0" t="s">
        <v>772</v>
      </c>
      <c r="U4532" s="200" t="n">
        <v>4.7075</v>
      </c>
      <c r="V4532" s="0" t="s">
        <v>2243</v>
      </c>
      <c r="W4532" s="0" t="s">
        <v>1345</v>
      </c>
      <c r="X4532" s="0" t="s">
        <v>1346</v>
      </c>
      <c r="Y4532" s="0" t="s">
        <v>893</v>
      </c>
      <c r="Z4532" s="0" t="s">
        <v>573</v>
      </c>
      <c r="AA4532" s="0" t="s">
        <v>4067</v>
      </c>
      <c r="AB4532" s="197" t="n">
        <v>37073.875</v>
      </c>
      <c r="AC4532" s="197" t="n">
        <v>37103.875</v>
      </c>
      <c r="AD4532" s="0" t="n">
        <f aca="false">(AC4532-AB4532+1)*SUM(P4532:Q4532)</f>
        <v>310000</v>
      </c>
    </row>
    <row r="4533" customFormat="false" ht="12.75" hidden="false" customHeight="false" outlineLevel="0" collapsed="false">
      <c r="A4533" s="191" t="str">
        <f aca="false">B4533&amp;" "&amp;C4533&amp;" "&amp;D4533</f>
        <v>US Power Physical</v>
      </c>
      <c r="B4533" s="191" t="str">
        <f aca="false">IF((LEFT(N4533,2)="US"),"US","")</f>
        <v>US</v>
      </c>
      <c r="C4533" s="191" t="str">
        <f aca="false">M4533</f>
        <v>Power</v>
      </c>
      <c r="D4533" s="191" t="str">
        <f aca="false">IF(ISNUMBER(FIND("Phy",N4533))=TRUE(),"Physical","Financial")</f>
        <v>Physical</v>
      </c>
      <c r="E4533" s="191" t="n">
        <f aca="false">IF(VLOOKUP(S4533,'DD-Lookup'!$J$6:$L$50,3,FALSE())="Monthly",(YEAR(AC4533)-YEAR(AB4533))*12+MONTH(AC4533)-MONTH(AB4533)+1,(AC4533-AB4533+1))</f>
        <v>2</v>
      </c>
      <c r="F4533" s="220" t="n">
        <f aca="false">E4533*SUM(P4533:Q4533)</f>
        <v>100</v>
      </c>
      <c r="G4533" s="196" t="n">
        <v>1249881</v>
      </c>
      <c r="H4533" s="197" t="n">
        <v>37026.5630208333</v>
      </c>
      <c r="I4533" s="0" t="s">
        <v>1199</v>
      </c>
      <c r="M4533" s="0" t="s">
        <v>72</v>
      </c>
      <c r="N4533" s="0" t="s">
        <v>1190</v>
      </c>
      <c r="O4533" s="0" t="s">
        <v>1605</v>
      </c>
      <c r="Q4533" s="198" t="n">
        <v>50</v>
      </c>
      <c r="S4533" s="0" t="s">
        <v>781</v>
      </c>
      <c r="T4533" s="0" t="s">
        <v>772</v>
      </c>
      <c r="U4533" s="200" t="n">
        <v>45</v>
      </c>
      <c r="V4533" s="0" t="s">
        <v>1201</v>
      </c>
      <c r="W4533" s="0" t="s">
        <v>1202</v>
      </c>
      <c r="X4533" s="0" t="s">
        <v>1203</v>
      </c>
      <c r="Y4533" s="0" t="s">
        <v>1167</v>
      </c>
      <c r="Z4533" s="0" t="s">
        <v>628</v>
      </c>
      <c r="AA4533" s="0" t="n">
        <v>611779.1</v>
      </c>
      <c r="AB4533" s="197" t="n">
        <v>37028.875</v>
      </c>
      <c r="AC4533" s="197" t="n">
        <v>37029.875</v>
      </c>
    </row>
    <row r="4534" customFormat="false" ht="12.75" hidden="false" customHeight="false" outlineLevel="0" collapsed="false">
      <c r="A4534" s="191" t="str">
        <f aca="false">B4534&amp;" "&amp;C4534&amp;" "&amp;D4534</f>
        <v>US Power Physical</v>
      </c>
      <c r="B4534" s="191" t="str">
        <f aca="false">IF((LEFT(N4534,2)="US"),"US","")</f>
        <v>US</v>
      </c>
      <c r="C4534" s="191" t="str">
        <f aca="false">M4534</f>
        <v>Power</v>
      </c>
      <c r="D4534" s="191" t="str">
        <f aca="false">IF(ISNUMBER(FIND("Phy",N4534))=TRUE(),"Physical","Financial")</f>
        <v>Physical</v>
      </c>
      <c r="E4534" s="191" t="n">
        <f aca="false">IF(VLOOKUP(S4534,'DD-Lookup'!$J$6:$L$50,3,FALSE())="Monthly",(YEAR(AC4534)-YEAR(AB4534))*12+MONTH(AC4534)-MONTH(AB4534)+1,(AC4534-AB4534+1))</f>
        <v>2</v>
      </c>
      <c r="F4534" s="220" t="n">
        <f aca="false">E4534*SUM(P4534:Q4534)</f>
        <v>100</v>
      </c>
      <c r="G4534" s="196" t="n">
        <v>1249882</v>
      </c>
      <c r="H4534" s="197" t="n">
        <v>37026.5633449074</v>
      </c>
      <c r="I4534" s="0" t="s">
        <v>1281</v>
      </c>
      <c r="M4534" s="0" t="s">
        <v>72</v>
      </c>
      <c r="N4534" s="0" t="s">
        <v>1190</v>
      </c>
      <c r="O4534" s="0" t="s">
        <v>4068</v>
      </c>
      <c r="Q4534" s="198" t="n">
        <v>50</v>
      </c>
      <c r="S4534" s="0" t="s">
        <v>781</v>
      </c>
      <c r="T4534" s="0" t="s">
        <v>772</v>
      </c>
      <c r="U4534" s="200" t="n">
        <v>48</v>
      </c>
      <c r="V4534" s="0" t="s">
        <v>1282</v>
      </c>
      <c r="W4534" s="0" t="s">
        <v>1213</v>
      </c>
      <c r="X4534" s="0" t="s">
        <v>1214</v>
      </c>
      <c r="Y4534" s="0" t="s">
        <v>1167</v>
      </c>
      <c r="Z4534" s="0" t="s">
        <v>628</v>
      </c>
      <c r="AA4534" s="0" t="n">
        <v>611781.1</v>
      </c>
      <c r="AB4534" s="197" t="n">
        <v>37028.875</v>
      </c>
      <c r="AC4534" s="197" t="n">
        <v>37029.875</v>
      </c>
    </row>
    <row r="4535" customFormat="false" ht="12.75" hidden="false" customHeight="false" outlineLevel="0" collapsed="false">
      <c r="A4535" s="191" t="str">
        <f aca="false">B4535&amp;" "&amp;C4535&amp;" "&amp;D4535</f>
        <v>US Natural Gas Financial</v>
      </c>
      <c r="B4535" s="191" t="str">
        <f aca="false">IF((LEFT(N4535,2)="US"),"US","")</f>
        <v>US</v>
      </c>
      <c r="C4535" s="191" t="str">
        <f aca="false">M4535</f>
        <v>Natural Gas</v>
      </c>
      <c r="D4535" s="191" t="str">
        <f aca="false">IF(ISNUMBER(FIND("Phy",N4535))=TRUE(),"Physical","Financial")</f>
        <v>Financial</v>
      </c>
      <c r="E4535" s="191" t="n">
        <f aca="false">IF(VLOOKUP(S4535,'DD-Lookup'!$J$6:$L$50,3,FALSE())="Monthly",(YEAR(AC4535)-YEAR(AB4535))*12+MONTH(AC4535)-MONTH(AB4535)+1,(AC4535-AB4535+1))</f>
        <v>30</v>
      </c>
      <c r="F4535" s="220" t="n">
        <f aca="false">E4535*SUM(P4535:Q4535)</f>
        <v>225000</v>
      </c>
      <c r="G4535" s="196" t="n">
        <v>1249883</v>
      </c>
      <c r="H4535" s="197" t="n">
        <v>37026.5634837963</v>
      </c>
      <c r="I4535" s="0" t="s">
        <v>1620</v>
      </c>
      <c r="M4535" s="0" t="s">
        <v>927</v>
      </c>
      <c r="N4535" s="0" t="s">
        <v>1341</v>
      </c>
      <c r="O4535" s="0" t="s">
        <v>1342</v>
      </c>
      <c r="P4535" s="198" t="n">
        <v>7500</v>
      </c>
      <c r="S4535" s="0" t="s">
        <v>1343</v>
      </c>
      <c r="T4535" s="0" t="s">
        <v>772</v>
      </c>
      <c r="U4535" s="200" t="n">
        <v>4.635</v>
      </c>
      <c r="V4535" s="0" t="s">
        <v>4016</v>
      </c>
      <c r="W4535" s="0" t="s">
        <v>1345</v>
      </c>
      <c r="X4535" s="0" t="s">
        <v>1346</v>
      </c>
      <c r="Y4535" s="0" t="s">
        <v>893</v>
      </c>
      <c r="Z4535" s="0" t="s">
        <v>573</v>
      </c>
      <c r="AA4535" s="0" t="s">
        <v>4069</v>
      </c>
      <c r="AB4535" s="197" t="n">
        <v>37043.875</v>
      </c>
      <c r="AC4535" s="197" t="n">
        <v>37072.875</v>
      </c>
      <c r="AD4535" s="0" t="n">
        <f aca="false">(AC4535-AB4535+1)*SUM(P4535:Q4535)</f>
        <v>225000</v>
      </c>
    </row>
    <row r="4536" customFormat="false" ht="12.75" hidden="false" customHeight="false" outlineLevel="0" collapsed="false">
      <c r="A4536" s="191" t="str">
        <f aca="false">B4536&amp;" "&amp;C4536&amp;" "&amp;D4536</f>
        <v>US Crude Financial</v>
      </c>
      <c r="B4536" s="191" t="str">
        <f aca="false">IF((LEFT(N4536,2)="US"),"US","")</f>
        <v>US</v>
      </c>
      <c r="C4536" s="191" t="str">
        <f aca="false">M4536</f>
        <v>Crude</v>
      </c>
      <c r="D4536" s="191" t="str">
        <f aca="false">IF(ISNUMBER(FIND("Phy",N4536))=TRUE(),"Physical","Financial")</f>
        <v>Financial</v>
      </c>
      <c r="E4536" s="191" t="n">
        <f aca="false">IF(VLOOKUP(S4536,'DD-Lookup'!$J$6:$L$50,3,FALSE())="Monthly",(YEAR(AC4536)-YEAR(AB4536))*12+MONTH(AC4536)-MONTH(AB4536)+1,(AC4536-AB4536+1))</f>
        <v>1</v>
      </c>
      <c r="F4536" s="220" t="n">
        <f aca="false">E4536*SUM(P4536:Q4536)</f>
        <v>50000</v>
      </c>
      <c r="G4536" s="196" t="n">
        <v>1249884</v>
      </c>
      <c r="H4536" s="197" t="n">
        <v>37026.5639583333</v>
      </c>
      <c r="I4536" s="0" t="s">
        <v>1137</v>
      </c>
      <c r="M4536" s="0" t="s">
        <v>60</v>
      </c>
      <c r="N4536" s="0" t="s">
        <v>1138</v>
      </c>
      <c r="O4536" s="0" t="s">
        <v>1139</v>
      </c>
      <c r="P4536" s="198" t="n">
        <v>50000</v>
      </c>
      <c r="S4536" s="0" t="s">
        <v>1140</v>
      </c>
      <c r="T4536" s="0" t="s">
        <v>772</v>
      </c>
      <c r="U4536" s="200" t="n">
        <v>29.02</v>
      </c>
      <c r="V4536" s="0" t="s">
        <v>2367</v>
      </c>
      <c r="W4536" s="0" t="s">
        <v>1142</v>
      </c>
      <c r="X4536" s="0" t="s">
        <v>1143</v>
      </c>
      <c r="Y4536" s="0" t="s">
        <v>893</v>
      </c>
      <c r="Z4536" s="0" t="s">
        <v>573</v>
      </c>
      <c r="AA4536" s="0" t="s">
        <v>4070</v>
      </c>
      <c r="AB4536" s="197" t="n">
        <v>37043</v>
      </c>
      <c r="AC4536" s="197" t="n">
        <v>37072</v>
      </c>
    </row>
    <row r="4537" customFormat="false" ht="12.75" hidden="false" customHeight="false" outlineLevel="0" collapsed="false">
      <c r="A4537" s="191" t="str">
        <f aca="false">B4537&amp;" "&amp;C4537&amp;" "&amp;D4537</f>
        <v>US Oil Products Financial</v>
      </c>
      <c r="B4537" s="191" t="str">
        <f aca="false">IF((LEFT(N4537,2)="US"),"US","")</f>
        <v>US</v>
      </c>
      <c r="C4537" s="191" t="str">
        <f aca="false">M4537</f>
        <v>Oil Products</v>
      </c>
      <c r="D4537" s="191" t="str">
        <f aca="false">IF(ISNUMBER(FIND("Phy",N4537))=TRUE(),"Physical","Financial")</f>
        <v>Financial</v>
      </c>
      <c r="E4537" s="191" t="n">
        <f aca="false">IF(VLOOKUP(S4537,'DD-Lookup'!$J$6:$L$50,3,FALSE())="Monthly",(YEAR(AC4537)-YEAR(AB4537))*12+MONTH(AC4537)-MONTH(AB4537)+1,(AC4537-AB4537+1))</f>
        <v>3</v>
      </c>
      <c r="F4537" s="220" t="n">
        <f aca="false">E4537*SUM(P4537:Q4537)</f>
        <v>75000</v>
      </c>
      <c r="G4537" s="196" t="n">
        <v>1249887</v>
      </c>
      <c r="H4537" s="197" t="n">
        <v>37026.5645138889</v>
      </c>
      <c r="I4537" s="0" t="s">
        <v>1525</v>
      </c>
      <c r="M4537" s="0" t="s">
        <v>886</v>
      </c>
      <c r="N4537" s="0" t="s">
        <v>3052</v>
      </c>
      <c r="O4537" s="0" t="s">
        <v>3053</v>
      </c>
      <c r="Q4537" s="198" t="n">
        <v>25000</v>
      </c>
      <c r="S4537" s="0" t="s">
        <v>1140</v>
      </c>
      <c r="T4537" s="0" t="s">
        <v>772</v>
      </c>
      <c r="U4537" s="200" t="n">
        <v>23.7</v>
      </c>
      <c r="V4537" s="0" t="s">
        <v>1527</v>
      </c>
      <c r="W4537" s="0" t="s">
        <v>3054</v>
      </c>
      <c r="X4537" s="0" t="s">
        <v>3055</v>
      </c>
      <c r="Y4537" s="0" t="s">
        <v>893</v>
      </c>
      <c r="Z4537" s="0" t="s">
        <v>573</v>
      </c>
      <c r="AA4537" s="0" t="s">
        <v>4071</v>
      </c>
      <c r="AB4537" s="197" t="n">
        <v>37073.875</v>
      </c>
      <c r="AC4537" s="197" t="n">
        <v>37164.875</v>
      </c>
      <c r="AE4537" s="121" t="n">
        <f aca="false">IF(S4537="Gallon",F4537/42,F4537)</f>
        <v>75000</v>
      </c>
    </row>
    <row r="4538" customFormat="false" ht="12.75" hidden="false" customHeight="false" outlineLevel="0" collapsed="false">
      <c r="A4538" s="191" t="str">
        <f aca="false">B4538&amp;" "&amp;C4538&amp;" "&amp;D4538</f>
        <v> Natural Gas Physical</v>
      </c>
      <c r="B4538" s="191" t="str">
        <f aca="false">IF((LEFT(N4538,2)="US"),"US","")</f>
        <v/>
      </c>
      <c r="C4538" s="191" t="str">
        <f aca="false">M4538</f>
        <v>Natural Gas</v>
      </c>
      <c r="D4538" s="191" t="str">
        <f aca="false">IF(ISNUMBER(FIND("Phy",N4538))=TRUE(),"Physical","Financial")</f>
        <v>Physical</v>
      </c>
      <c r="E4538" s="191" t="n">
        <f aca="false">IF(VLOOKUP(S4538,'DD-Lookup'!$J$6:$L$50,3,FALSE())="Monthly",(YEAR(AC4538)-YEAR(AB4538))*12+MONTH(AC4538)-MONTH(AB4538)+1,(AC4538-AB4538+1))</f>
        <v>30</v>
      </c>
      <c r="F4538" s="220" t="n">
        <f aca="false">E4538*SUM(P4538:Q4538)</f>
        <v>150000</v>
      </c>
      <c r="G4538" s="196" t="n">
        <v>1249888</v>
      </c>
      <c r="H4538" s="197" t="n">
        <v>37026.5649074074</v>
      </c>
      <c r="I4538" s="0" t="s">
        <v>4058</v>
      </c>
      <c r="M4538" s="0" t="s">
        <v>927</v>
      </c>
      <c r="N4538" s="0" t="s">
        <v>1719</v>
      </c>
      <c r="O4538" s="0" t="s">
        <v>2554</v>
      </c>
      <c r="P4538" s="198" t="n">
        <v>5000</v>
      </c>
      <c r="S4538" s="0" t="s">
        <v>327</v>
      </c>
      <c r="T4538" s="0" t="s">
        <v>1721</v>
      </c>
      <c r="U4538" s="200" t="n">
        <v>6.32</v>
      </c>
      <c r="V4538" s="0" t="s">
        <v>4059</v>
      </c>
      <c r="W4538" s="0" t="s">
        <v>2317</v>
      </c>
      <c r="X4538" s="0" t="s">
        <v>1724</v>
      </c>
      <c r="Y4538" s="0" t="s">
        <v>1376</v>
      </c>
      <c r="Z4538" s="0" t="s">
        <v>646</v>
      </c>
      <c r="AA4538" s="0" t="n">
        <v>790953</v>
      </c>
      <c r="AB4538" s="197" t="n">
        <v>37043.875</v>
      </c>
      <c r="AC4538" s="197" t="n">
        <v>37072.875</v>
      </c>
    </row>
    <row r="4539" customFormat="false" ht="12.75" hidden="false" customHeight="false" outlineLevel="0" collapsed="false">
      <c r="A4539" s="191" t="str">
        <f aca="false">B4539&amp;" "&amp;C4539&amp;" "&amp;D4539</f>
        <v> Natural Gas Physical</v>
      </c>
      <c r="B4539" s="191" t="str">
        <f aca="false">IF((LEFT(N4539,2)="US"),"US","")</f>
        <v/>
      </c>
      <c r="C4539" s="191" t="str">
        <f aca="false">M4539</f>
        <v>Natural Gas</v>
      </c>
      <c r="D4539" s="191" t="str">
        <f aca="false">IF(ISNUMBER(FIND("Phy",N4539))=TRUE(),"Physical","Financial")</f>
        <v>Physical</v>
      </c>
      <c r="E4539" s="191" t="n">
        <f aca="false">IF(VLOOKUP(S4539,'DD-Lookup'!$J$6:$L$50,3,FALSE())="Monthly",(YEAR(AC4539)-YEAR(AB4539))*12+MONTH(AC4539)-MONTH(AB4539)+1,(AC4539-AB4539+1))</f>
        <v>1</v>
      </c>
      <c r="F4539" s="220" t="n">
        <f aca="false">E4539*SUM(P4539:Q4539)</f>
        <v>10000</v>
      </c>
      <c r="G4539" s="196" t="n">
        <v>1249889</v>
      </c>
      <c r="H4539" s="197" t="n">
        <v>37026.5649421296</v>
      </c>
      <c r="I4539" s="0" t="s">
        <v>3550</v>
      </c>
      <c r="M4539" s="0" t="s">
        <v>927</v>
      </c>
      <c r="N4539" s="0" t="s">
        <v>1719</v>
      </c>
      <c r="O4539" s="0" t="s">
        <v>1720</v>
      </c>
      <c r="Q4539" s="198" t="n">
        <v>10000</v>
      </c>
      <c r="S4539" s="0" t="s">
        <v>327</v>
      </c>
      <c r="T4539" s="0" t="s">
        <v>1721</v>
      </c>
      <c r="U4539" s="200" t="n">
        <v>6.16</v>
      </c>
      <c r="V4539" s="0" t="s">
        <v>4072</v>
      </c>
      <c r="W4539" s="0" t="s">
        <v>1723</v>
      </c>
      <c r="X4539" s="0" t="s">
        <v>1724</v>
      </c>
      <c r="Y4539" s="0" t="s">
        <v>1376</v>
      </c>
      <c r="Z4539" s="0" t="s">
        <v>646</v>
      </c>
      <c r="AA4539" s="0" t="n">
        <v>790954</v>
      </c>
      <c r="AB4539" s="197" t="n">
        <v>37026.875</v>
      </c>
      <c r="AC4539" s="197" t="n">
        <v>37026.875</v>
      </c>
    </row>
    <row r="4540" customFormat="false" ht="12.75" hidden="false" customHeight="false" outlineLevel="0" collapsed="false">
      <c r="A4540" s="191" t="str">
        <f aca="false">B4540&amp;" "&amp;C4540&amp;" "&amp;D4540</f>
        <v>US Power Physical</v>
      </c>
      <c r="B4540" s="191" t="str">
        <f aca="false">IF((LEFT(N4540,2)="US"),"US","")</f>
        <v>US</v>
      </c>
      <c r="C4540" s="191" t="str">
        <f aca="false">M4540</f>
        <v>Power</v>
      </c>
      <c r="D4540" s="191" t="str">
        <f aca="false">IF(ISNUMBER(FIND("Phy",N4540))=TRUE(),"Physical","Financial")</f>
        <v>Physical</v>
      </c>
      <c r="E4540" s="191" t="n">
        <f aca="false">IF(VLOOKUP(S4540,'DD-Lookup'!$J$6:$L$50,3,FALSE())="Monthly",(YEAR(AC4540)-YEAR(AB4540))*12+MONTH(AC4540)-MONTH(AB4540)+1,(AC4540-AB4540+1))</f>
        <v>2</v>
      </c>
      <c r="F4540" s="220" t="n">
        <f aca="false">E4540*SUM(P4540:Q4540)</f>
        <v>100</v>
      </c>
      <c r="G4540" s="196" t="n">
        <v>1249890</v>
      </c>
      <c r="H4540" s="197" t="n">
        <v>37026.5653819444</v>
      </c>
      <c r="I4540" s="0" t="s">
        <v>1199</v>
      </c>
      <c r="M4540" s="0" t="s">
        <v>72</v>
      </c>
      <c r="N4540" s="0" t="s">
        <v>1190</v>
      </c>
      <c r="O4540" s="0" t="s">
        <v>1605</v>
      </c>
      <c r="Q4540" s="198" t="n">
        <v>50</v>
      </c>
      <c r="S4540" s="0" t="s">
        <v>781</v>
      </c>
      <c r="T4540" s="0" t="s">
        <v>772</v>
      </c>
      <c r="U4540" s="200" t="n">
        <v>45.5</v>
      </c>
      <c r="V4540" s="0" t="s">
        <v>1201</v>
      </c>
      <c r="W4540" s="0" t="s">
        <v>1202</v>
      </c>
      <c r="X4540" s="0" t="s">
        <v>1203</v>
      </c>
      <c r="Y4540" s="0" t="s">
        <v>1167</v>
      </c>
      <c r="Z4540" s="0" t="s">
        <v>628</v>
      </c>
      <c r="AA4540" s="0" t="n">
        <v>611783.1</v>
      </c>
      <c r="AB4540" s="197" t="n">
        <v>37028.875</v>
      </c>
      <c r="AC4540" s="197" t="n">
        <v>37029.875</v>
      </c>
    </row>
    <row r="4541" customFormat="false" ht="12.75" hidden="false" customHeight="false" outlineLevel="0" collapsed="false">
      <c r="A4541" s="191" t="str">
        <f aca="false">B4541&amp;" "&amp;C4541&amp;" "&amp;D4541</f>
        <v>US Natural Gas Financial</v>
      </c>
      <c r="B4541" s="191" t="str">
        <f aca="false">IF((LEFT(N4541,2)="US"),"US","")</f>
        <v>US</v>
      </c>
      <c r="C4541" s="191" t="str">
        <f aca="false">M4541</f>
        <v>Natural Gas</v>
      </c>
      <c r="D4541" s="191" t="str">
        <f aca="false">IF(ISNUMBER(FIND("Phy",N4541))=TRUE(),"Physical","Financial")</f>
        <v>Financial</v>
      </c>
      <c r="E4541" s="191" t="n">
        <f aca="false">IF(VLOOKUP(S4541,'DD-Lookup'!$J$6:$L$50,3,FALSE())="Monthly",(YEAR(AC4541)-YEAR(AB4541))*12+MONTH(AC4541)-MONTH(AB4541)+1,(AC4541-AB4541+1))</f>
        <v>30</v>
      </c>
      <c r="F4541" s="220" t="n">
        <f aca="false">E4541*SUM(P4541:Q4541)</f>
        <v>75000</v>
      </c>
      <c r="G4541" s="196" t="n">
        <v>1249891</v>
      </c>
      <c r="H4541" s="197" t="n">
        <v>37026.5654398148</v>
      </c>
      <c r="I4541" s="0" t="s">
        <v>2403</v>
      </c>
      <c r="M4541" s="0" t="s">
        <v>927</v>
      </c>
      <c r="N4541" s="0" t="s">
        <v>1341</v>
      </c>
      <c r="O4541" s="0" t="s">
        <v>1342</v>
      </c>
      <c r="P4541" s="198" t="n">
        <v>2500</v>
      </c>
      <c r="S4541" s="0" t="s">
        <v>1343</v>
      </c>
      <c r="T4541" s="0" t="s">
        <v>772</v>
      </c>
      <c r="U4541" s="200" t="n">
        <v>4.635</v>
      </c>
      <c r="V4541" s="0" t="s">
        <v>2404</v>
      </c>
      <c r="W4541" s="0" t="s">
        <v>1345</v>
      </c>
      <c r="X4541" s="0" t="s">
        <v>1346</v>
      </c>
      <c r="Y4541" s="0" t="s">
        <v>893</v>
      </c>
      <c r="Z4541" s="0" t="s">
        <v>573</v>
      </c>
      <c r="AA4541" s="0" t="s">
        <v>4073</v>
      </c>
      <c r="AB4541" s="197" t="n">
        <v>37043.875</v>
      </c>
      <c r="AC4541" s="197" t="n">
        <v>37072.875</v>
      </c>
      <c r="AD4541" s="0" t="n">
        <f aca="false">(AC4541-AB4541+1)*SUM(P4541:Q4541)</f>
        <v>75000</v>
      </c>
    </row>
    <row r="4542" customFormat="false" ht="12.75" hidden="false" customHeight="false" outlineLevel="0" collapsed="false">
      <c r="A4542" s="191" t="str">
        <f aca="false">B4542&amp;" "&amp;C4542&amp;" "&amp;D4542</f>
        <v>US Natural Gas Financial</v>
      </c>
      <c r="B4542" s="191" t="str">
        <f aca="false">IF((LEFT(N4542,2)="US"),"US","")</f>
        <v>US</v>
      </c>
      <c r="C4542" s="191" t="str">
        <f aca="false">M4542</f>
        <v>Natural Gas</v>
      </c>
      <c r="D4542" s="191" t="str">
        <f aca="false">IF(ISNUMBER(FIND("Phy",N4542))=TRUE(),"Physical","Financial")</f>
        <v>Financial</v>
      </c>
      <c r="E4542" s="191" t="n">
        <f aca="false">IF(VLOOKUP(S4542,'DD-Lookup'!$J$6:$L$50,3,FALSE())="Monthly",(YEAR(AC4542)-YEAR(AB4542))*12+MONTH(AC4542)-MONTH(AB4542)+1,(AC4542-AB4542+1))</f>
        <v>30</v>
      </c>
      <c r="F4542" s="220" t="n">
        <f aca="false">E4542*SUM(P4542:Q4542)</f>
        <v>375000</v>
      </c>
      <c r="G4542" s="196" t="n">
        <v>1249893</v>
      </c>
      <c r="H4542" s="197" t="n">
        <v>37026.5655671296</v>
      </c>
      <c r="I4542" s="0" t="s">
        <v>1219</v>
      </c>
      <c r="M4542" s="0" t="s">
        <v>927</v>
      </c>
      <c r="N4542" s="0" t="s">
        <v>1341</v>
      </c>
      <c r="O4542" s="0" t="s">
        <v>1342</v>
      </c>
      <c r="P4542" s="198" t="n">
        <v>12500</v>
      </c>
      <c r="S4542" s="0" t="s">
        <v>1343</v>
      </c>
      <c r="T4542" s="0" t="s">
        <v>772</v>
      </c>
      <c r="U4542" s="200" t="n">
        <v>4.635</v>
      </c>
      <c r="V4542" s="0" t="s">
        <v>3540</v>
      </c>
      <c r="W4542" s="0" t="s">
        <v>1345</v>
      </c>
      <c r="X4542" s="0" t="s">
        <v>1346</v>
      </c>
      <c r="Y4542" s="0" t="s">
        <v>893</v>
      </c>
      <c r="Z4542" s="0" t="s">
        <v>573</v>
      </c>
      <c r="AA4542" s="0" t="s">
        <v>4074</v>
      </c>
      <c r="AB4542" s="197" t="n">
        <v>37043.875</v>
      </c>
      <c r="AC4542" s="197" t="n">
        <v>37072.875</v>
      </c>
      <c r="AD4542" s="0" t="n">
        <f aca="false">(AC4542-AB4542+1)*SUM(P4542:Q4542)</f>
        <v>375000</v>
      </c>
    </row>
    <row r="4543" customFormat="false" ht="12.75" hidden="false" customHeight="false" outlineLevel="0" collapsed="false">
      <c r="A4543" s="191" t="str">
        <f aca="false">B4543&amp;" "&amp;C4543&amp;" "&amp;D4543</f>
        <v>US Natural Gas Financial</v>
      </c>
      <c r="B4543" s="191" t="str">
        <f aca="false">IF((LEFT(N4543,2)="US"),"US","")</f>
        <v>US</v>
      </c>
      <c r="C4543" s="191" t="str">
        <f aca="false">M4543</f>
        <v>Natural Gas</v>
      </c>
      <c r="D4543" s="191" t="str">
        <f aca="false">IF(ISNUMBER(FIND("Phy",N4543))=TRUE(),"Physical","Financial")</f>
        <v>Financial</v>
      </c>
      <c r="E4543" s="191" t="n">
        <f aca="false">IF(VLOOKUP(S4543,'DD-Lookup'!$J$6:$L$50,3,FALSE())="Monthly",(YEAR(AC4543)-YEAR(AB4543))*12+MONTH(AC4543)-MONTH(AB4543)+1,(AC4543-AB4543+1))</f>
        <v>31</v>
      </c>
      <c r="F4543" s="220" t="n">
        <f aca="false">E4543*SUM(P4543:Q4543)</f>
        <v>155000</v>
      </c>
      <c r="G4543" s="196" t="n">
        <v>1249892</v>
      </c>
      <c r="H4543" s="197" t="n">
        <v>37026.5655671296</v>
      </c>
      <c r="I4543" s="0" t="s">
        <v>1046</v>
      </c>
      <c r="M4543" s="0" t="s">
        <v>927</v>
      </c>
      <c r="N4543" s="0" t="s">
        <v>1399</v>
      </c>
      <c r="O4543" s="0" t="s">
        <v>1980</v>
      </c>
      <c r="P4543" s="198" t="n">
        <v>5000</v>
      </c>
      <c r="S4543" s="0" t="s">
        <v>1343</v>
      </c>
      <c r="T4543" s="0" t="s">
        <v>772</v>
      </c>
      <c r="U4543" s="200" t="n">
        <v>4.5</v>
      </c>
      <c r="V4543" s="0" t="s">
        <v>2586</v>
      </c>
      <c r="W4543" s="0" t="s">
        <v>1956</v>
      </c>
      <c r="X4543" s="0" t="s">
        <v>1957</v>
      </c>
      <c r="Y4543" s="0" t="s">
        <v>893</v>
      </c>
      <c r="Z4543" s="0" t="s">
        <v>573</v>
      </c>
      <c r="AA4543" s="0" t="s">
        <v>4075</v>
      </c>
      <c r="AB4543" s="197" t="n">
        <v>37165</v>
      </c>
      <c r="AC4543" s="197" t="n">
        <v>37195</v>
      </c>
      <c r="AD4543" s="0" t="n">
        <f aca="false">(AC4543-AB4543+1)*SUM(P4543:Q4543)</f>
        <v>155000</v>
      </c>
    </row>
    <row r="4544" customFormat="false" ht="12.75" hidden="false" customHeight="false" outlineLevel="0" collapsed="false">
      <c r="A4544" s="191" t="str">
        <f aca="false">B4544&amp;" "&amp;C4544&amp;" "&amp;D4544</f>
        <v>US LPG Financial</v>
      </c>
      <c r="B4544" s="191" t="str">
        <f aca="false">IF((LEFT(N4544,2)="US"),"US","")</f>
        <v>US</v>
      </c>
      <c r="C4544" s="191" t="str">
        <f aca="false">M4544</f>
        <v>LPG</v>
      </c>
      <c r="D4544" s="191" t="str">
        <f aca="false">IF(ISNUMBER(FIND("Phy",N4544))=TRUE(),"Physical","Financial")</f>
        <v>Financial</v>
      </c>
      <c r="E4544" s="191" t="n">
        <f aca="false">IF(VLOOKUP(S4544,'DD-Lookup'!$J$6:$L$50,3,FALSE())="Monthly",(YEAR(AC4544)-YEAR(AB4544))*12+MONTH(AC4544)-MONTH(AB4544)+1,(AC4544-AB4544+1))</f>
        <v>1</v>
      </c>
      <c r="F4544" s="220" t="n">
        <f aca="false">E4544*SUM(P4544:Q4544)</f>
        <v>10000</v>
      </c>
      <c r="G4544" s="196" t="n">
        <v>1249898</v>
      </c>
      <c r="H4544" s="197" t="n">
        <v>37026.5664583333</v>
      </c>
      <c r="I4544" s="0" t="s">
        <v>1187</v>
      </c>
      <c r="M4544" s="0" t="s">
        <v>1064</v>
      </c>
      <c r="N4544" s="0" t="s">
        <v>3680</v>
      </c>
      <c r="O4544" s="0" t="s">
        <v>3681</v>
      </c>
      <c r="P4544" s="198" t="n">
        <v>10000</v>
      </c>
      <c r="S4544" s="0" t="s">
        <v>2603</v>
      </c>
      <c r="T4544" s="0" t="s">
        <v>772</v>
      </c>
      <c r="U4544" s="200" t="n">
        <v>52.375</v>
      </c>
      <c r="V4544" s="0" t="s">
        <v>4076</v>
      </c>
      <c r="W4544" s="0" t="s">
        <v>3683</v>
      </c>
      <c r="X4544" s="0" t="s">
        <v>3684</v>
      </c>
      <c r="Y4544" s="0" t="s">
        <v>893</v>
      </c>
      <c r="Z4544" s="0" t="s">
        <v>573</v>
      </c>
      <c r="AA4544" s="0" t="s">
        <v>4077</v>
      </c>
      <c r="AB4544" s="197" t="n">
        <v>37043.875</v>
      </c>
      <c r="AC4544" s="197" t="n">
        <v>37072.875</v>
      </c>
    </row>
    <row r="4545" customFormat="false" ht="12.75" hidden="false" customHeight="false" outlineLevel="0" collapsed="false">
      <c r="A4545" s="191" t="str">
        <f aca="false">B4545&amp;" "&amp;C4545&amp;" "&amp;D4545</f>
        <v>US Crude Financial</v>
      </c>
      <c r="B4545" s="191" t="str">
        <f aca="false">IF((LEFT(N4545,2)="US"),"US","")</f>
        <v>US</v>
      </c>
      <c r="C4545" s="191" t="str">
        <f aca="false">M4545</f>
        <v>Crude</v>
      </c>
      <c r="D4545" s="191" t="str">
        <f aca="false">IF(ISNUMBER(FIND("Phy",N4545))=TRUE(),"Physical","Financial")</f>
        <v>Financial</v>
      </c>
      <c r="E4545" s="191" t="n">
        <f aca="false">IF(VLOOKUP(S4545,'DD-Lookup'!$J$6:$L$50,3,FALSE())="Monthly",(YEAR(AC4545)-YEAR(AB4545))*12+MONTH(AC4545)-MONTH(AB4545)+1,(AC4545-AB4545+1))</f>
        <v>1</v>
      </c>
      <c r="F4545" s="220" t="n">
        <f aca="false">E4545*SUM(P4545:Q4545)</f>
        <v>50000</v>
      </c>
      <c r="G4545" s="196" t="n">
        <v>1249899</v>
      </c>
      <c r="H4545" s="197" t="n">
        <v>37026.5664699074</v>
      </c>
      <c r="I4545" s="0" t="s">
        <v>1137</v>
      </c>
      <c r="M4545" s="0" t="s">
        <v>60</v>
      </c>
      <c r="N4545" s="0" t="s">
        <v>1138</v>
      </c>
      <c r="O4545" s="0" t="s">
        <v>1139</v>
      </c>
      <c r="Q4545" s="198" t="n">
        <v>50000</v>
      </c>
      <c r="S4545" s="0" t="s">
        <v>1140</v>
      </c>
      <c r="T4545" s="0" t="s">
        <v>772</v>
      </c>
      <c r="U4545" s="200" t="n">
        <v>29.04</v>
      </c>
      <c r="V4545" s="0" t="s">
        <v>1141</v>
      </c>
      <c r="W4545" s="0" t="s">
        <v>1142</v>
      </c>
      <c r="X4545" s="0" t="s">
        <v>1143</v>
      </c>
      <c r="Y4545" s="0" t="s">
        <v>893</v>
      </c>
      <c r="Z4545" s="0" t="s">
        <v>573</v>
      </c>
      <c r="AA4545" s="0" t="s">
        <v>4078</v>
      </c>
      <c r="AB4545" s="197" t="n">
        <v>37043</v>
      </c>
      <c r="AC4545" s="197" t="n">
        <v>37072</v>
      </c>
    </row>
    <row r="4546" customFormat="false" ht="12.75" hidden="false" customHeight="false" outlineLevel="0" collapsed="false">
      <c r="A4546" s="191" t="str">
        <f aca="false">B4546&amp;" "&amp;C4546&amp;" "&amp;D4546</f>
        <v>US Natural Gas Financial</v>
      </c>
      <c r="B4546" s="191" t="str">
        <f aca="false">IF((LEFT(N4546,2)="US"),"US","")</f>
        <v>US</v>
      </c>
      <c r="C4546" s="191" t="str">
        <f aca="false">M4546</f>
        <v>Natural Gas</v>
      </c>
      <c r="D4546" s="191" t="str">
        <f aca="false">IF(ISNUMBER(FIND("Phy",N4546))=TRUE(),"Physical","Financial")</f>
        <v>Financial</v>
      </c>
      <c r="E4546" s="191" t="n">
        <f aca="false">IF(VLOOKUP(S4546,'DD-Lookup'!$J$6:$L$50,3,FALSE())="Monthly",(YEAR(AC4546)-YEAR(AB4546))*12+MONTH(AC4546)-MONTH(AB4546)+1,(AC4546-AB4546+1))</f>
        <v>151</v>
      </c>
      <c r="F4546" s="220" t="n">
        <f aca="false">E4546*SUM(P4546:Q4546)</f>
        <v>377500</v>
      </c>
      <c r="G4546" s="196" t="n">
        <v>1249900</v>
      </c>
      <c r="H4546" s="197" t="n">
        <v>37026.5665046296</v>
      </c>
      <c r="I4546" s="0" t="s">
        <v>1268</v>
      </c>
      <c r="M4546" s="0" t="s">
        <v>927</v>
      </c>
      <c r="N4546" s="0" t="s">
        <v>1341</v>
      </c>
      <c r="O4546" s="0" t="s">
        <v>1442</v>
      </c>
      <c r="P4546" s="198" t="n">
        <v>2500</v>
      </c>
      <c r="S4546" s="0" t="s">
        <v>1343</v>
      </c>
      <c r="T4546" s="0" t="s">
        <v>772</v>
      </c>
      <c r="U4546" s="200" t="n">
        <v>5.025</v>
      </c>
      <c r="V4546" s="0" t="s">
        <v>1596</v>
      </c>
      <c r="W4546" s="0" t="s">
        <v>1345</v>
      </c>
      <c r="X4546" s="0" t="s">
        <v>1346</v>
      </c>
      <c r="Y4546" s="0" t="s">
        <v>893</v>
      </c>
      <c r="Z4546" s="0" t="s">
        <v>573</v>
      </c>
      <c r="AA4546" s="0" t="s">
        <v>4079</v>
      </c>
      <c r="AB4546" s="197" t="n">
        <v>37196</v>
      </c>
      <c r="AC4546" s="197" t="n">
        <v>37346</v>
      </c>
      <c r="AD4546" s="0" t="n">
        <f aca="false">(AC4546-AB4546+1)*SUM(P4546:Q4546)</f>
        <v>377500</v>
      </c>
    </row>
    <row r="4547" customFormat="false" ht="12.75" hidden="false" customHeight="false" outlineLevel="0" collapsed="false">
      <c r="A4547" s="191" t="str">
        <f aca="false">B4547&amp;" "&amp;C4547&amp;" "&amp;D4547</f>
        <v>US Natural Gas Financial</v>
      </c>
      <c r="B4547" s="191" t="str">
        <f aca="false">IF((LEFT(N4547,2)="US"),"US","")</f>
        <v>US</v>
      </c>
      <c r="C4547" s="191" t="str">
        <f aca="false">M4547</f>
        <v>Natural Gas</v>
      </c>
      <c r="D4547" s="191" t="str">
        <f aca="false">IF(ISNUMBER(FIND("Phy",N4547))=TRUE(),"Physical","Financial")</f>
        <v>Financial</v>
      </c>
      <c r="E4547" s="191" t="n">
        <f aca="false">IF(VLOOKUP(S4547,'DD-Lookup'!$J$6:$L$50,3,FALSE())="Monthly",(YEAR(AC4547)-YEAR(AB4547))*12+MONTH(AC4547)-MONTH(AB4547)+1,(AC4547-AB4547+1))</f>
        <v>30</v>
      </c>
      <c r="F4547" s="220" t="n">
        <f aca="false">E4547*SUM(P4547:Q4547)</f>
        <v>450000</v>
      </c>
      <c r="G4547" s="196" t="n">
        <v>1249901</v>
      </c>
      <c r="H4547" s="197" t="n">
        <v>37026.5665162037</v>
      </c>
      <c r="I4547" s="0" t="s">
        <v>1289</v>
      </c>
      <c r="M4547" s="0" t="s">
        <v>927</v>
      </c>
      <c r="N4547" s="0" t="s">
        <v>1341</v>
      </c>
      <c r="O4547" s="0" t="s">
        <v>1342</v>
      </c>
      <c r="Q4547" s="198" t="n">
        <v>15000</v>
      </c>
      <c r="S4547" s="0" t="s">
        <v>1343</v>
      </c>
      <c r="T4547" s="0" t="s">
        <v>772</v>
      </c>
      <c r="U4547" s="200" t="n">
        <v>4.64</v>
      </c>
      <c r="V4547" s="0" t="s">
        <v>3328</v>
      </c>
      <c r="W4547" s="0" t="s">
        <v>1345</v>
      </c>
      <c r="X4547" s="0" t="s">
        <v>1346</v>
      </c>
      <c r="Y4547" s="0" t="s">
        <v>893</v>
      </c>
      <c r="Z4547" s="0" t="s">
        <v>573</v>
      </c>
      <c r="AA4547" s="0" t="s">
        <v>4080</v>
      </c>
      <c r="AB4547" s="197" t="n">
        <v>37043.875</v>
      </c>
      <c r="AC4547" s="197" t="n">
        <v>37072.875</v>
      </c>
      <c r="AD4547" s="0" t="n">
        <f aca="false">(AC4547-AB4547+1)*SUM(P4547:Q4547)</f>
        <v>450000</v>
      </c>
    </row>
    <row r="4548" customFormat="false" ht="12.75" hidden="false" customHeight="false" outlineLevel="0" collapsed="false">
      <c r="A4548" s="191" t="str">
        <f aca="false">B4548&amp;" "&amp;C4548&amp;" "&amp;D4548</f>
        <v>US Natural Gas Financial</v>
      </c>
      <c r="B4548" s="191" t="str">
        <f aca="false">IF((LEFT(N4548,2)="US"),"US","")</f>
        <v>US</v>
      </c>
      <c r="C4548" s="191" t="str">
        <f aca="false">M4548</f>
        <v>Natural Gas</v>
      </c>
      <c r="D4548" s="191" t="str">
        <f aca="false">IF(ISNUMBER(FIND("Phy",N4548))=TRUE(),"Physical","Financial")</f>
        <v>Financial</v>
      </c>
      <c r="E4548" s="191" t="n">
        <f aca="false">IF(VLOOKUP(S4548,'DD-Lookup'!$J$6:$L$50,3,FALSE())="Monthly",(YEAR(AC4548)-YEAR(AB4548))*12+MONTH(AC4548)-MONTH(AB4548)+1,(AC4548-AB4548+1))</f>
        <v>15</v>
      </c>
      <c r="F4548" s="220" t="n">
        <f aca="false">E4548*SUM(P4548:Q4548)</f>
        <v>150000</v>
      </c>
      <c r="G4548" s="196" t="n">
        <v>1249902</v>
      </c>
      <c r="H4548" s="197" t="n">
        <v>37026.5668287037</v>
      </c>
      <c r="I4548" s="0" t="s">
        <v>609</v>
      </c>
      <c r="M4548" s="0" t="s">
        <v>927</v>
      </c>
      <c r="N4548" s="0" t="s">
        <v>1341</v>
      </c>
      <c r="O4548" s="0" t="s">
        <v>3569</v>
      </c>
      <c r="Q4548" s="198" t="n">
        <v>10000</v>
      </c>
      <c r="S4548" s="0" t="s">
        <v>1343</v>
      </c>
      <c r="T4548" s="0" t="s">
        <v>772</v>
      </c>
      <c r="U4548" s="200" t="n">
        <v>4.565</v>
      </c>
      <c r="V4548" s="0" t="s">
        <v>1519</v>
      </c>
      <c r="W4548" s="0" t="s">
        <v>1520</v>
      </c>
      <c r="X4548" s="0" t="s">
        <v>1521</v>
      </c>
      <c r="Y4548" s="0" t="s">
        <v>893</v>
      </c>
      <c r="Z4548" s="0" t="s">
        <v>573</v>
      </c>
      <c r="AA4548" s="0" t="s">
        <v>4081</v>
      </c>
      <c r="AB4548" s="197" t="n">
        <v>37028.875</v>
      </c>
      <c r="AC4548" s="197" t="n">
        <v>37042.875</v>
      </c>
      <c r="AD4548" s="0" t="n">
        <f aca="false">(AC4548-AB4548+1)*SUM(P4548:Q4548)</f>
        <v>150000</v>
      </c>
    </row>
    <row r="4549" customFormat="false" ht="12.75" hidden="false" customHeight="false" outlineLevel="0" collapsed="false">
      <c r="A4549" s="191" t="str">
        <f aca="false">B4549&amp;" "&amp;C4549&amp;" "&amp;D4549</f>
        <v>US Natural Gas Financial</v>
      </c>
      <c r="B4549" s="191" t="str">
        <f aca="false">IF((LEFT(N4549,2)="US"),"US","")</f>
        <v>US</v>
      </c>
      <c r="C4549" s="191" t="str">
        <f aca="false">M4549</f>
        <v>Natural Gas</v>
      </c>
      <c r="D4549" s="191" t="str">
        <f aca="false">IF(ISNUMBER(FIND("Phy",N4549))=TRUE(),"Physical","Financial")</f>
        <v>Financial</v>
      </c>
      <c r="E4549" s="191" t="n">
        <f aca="false">IF(VLOOKUP(S4549,'DD-Lookup'!$J$6:$L$50,3,FALSE())="Monthly",(YEAR(AC4549)-YEAR(AB4549))*12+MONTH(AC4549)-MONTH(AB4549)+1,(AC4549-AB4549+1))</f>
        <v>30</v>
      </c>
      <c r="F4549" s="220" t="n">
        <f aca="false">E4549*SUM(P4549:Q4549)</f>
        <v>450000</v>
      </c>
      <c r="G4549" s="196" t="n">
        <v>1249903</v>
      </c>
      <c r="H4549" s="197" t="n">
        <v>37026.5671064815</v>
      </c>
      <c r="I4549" s="0" t="s">
        <v>1420</v>
      </c>
      <c r="M4549" s="0" t="s">
        <v>927</v>
      </c>
      <c r="N4549" s="0" t="s">
        <v>1341</v>
      </c>
      <c r="O4549" s="0" t="s">
        <v>1342</v>
      </c>
      <c r="Q4549" s="198" t="n">
        <v>15000</v>
      </c>
      <c r="S4549" s="0" t="s">
        <v>1343</v>
      </c>
      <c r="T4549" s="0" t="s">
        <v>772</v>
      </c>
      <c r="U4549" s="200" t="n">
        <v>4.645</v>
      </c>
      <c r="V4549" s="0" t="s">
        <v>2659</v>
      </c>
      <c r="W4549" s="0" t="s">
        <v>1345</v>
      </c>
      <c r="X4549" s="0" t="s">
        <v>1346</v>
      </c>
      <c r="Y4549" s="0" t="s">
        <v>893</v>
      </c>
      <c r="Z4549" s="0" t="s">
        <v>573</v>
      </c>
      <c r="AA4549" s="0" t="s">
        <v>4082</v>
      </c>
      <c r="AB4549" s="197" t="n">
        <v>37043.875</v>
      </c>
      <c r="AC4549" s="197" t="n">
        <v>37072.875</v>
      </c>
      <c r="AD4549" s="0" t="n">
        <f aca="false">(AC4549-AB4549+1)*SUM(P4549:Q4549)</f>
        <v>450000</v>
      </c>
    </row>
    <row r="4550" customFormat="false" ht="12.75" hidden="false" customHeight="false" outlineLevel="0" collapsed="false">
      <c r="A4550" s="191" t="str">
        <f aca="false">B4550&amp;" "&amp;C4550&amp;" "&amp;D4550</f>
        <v>US Natural Gas Financial</v>
      </c>
      <c r="B4550" s="191" t="str">
        <f aca="false">IF((LEFT(N4550,2)="US"),"US","")</f>
        <v>US</v>
      </c>
      <c r="C4550" s="191" t="str">
        <f aca="false">M4550</f>
        <v>Natural Gas</v>
      </c>
      <c r="D4550" s="191" t="str">
        <f aca="false">IF(ISNUMBER(FIND("Phy",N4550))=TRUE(),"Physical","Financial")</f>
        <v>Financial</v>
      </c>
      <c r="E4550" s="191" t="n">
        <f aca="false">IF(VLOOKUP(S4550,'DD-Lookup'!$J$6:$L$50,3,FALSE())="Monthly",(YEAR(AC4550)-YEAR(AB4550))*12+MONTH(AC4550)-MONTH(AB4550)+1,(AC4550-AB4550+1))</f>
        <v>15</v>
      </c>
      <c r="F4550" s="220" t="n">
        <f aca="false">E4550*SUM(P4550:Q4550)</f>
        <v>225000</v>
      </c>
      <c r="G4550" s="196" t="n">
        <v>1249904</v>
      </c>
      <c r="H4550" s="197" t="n">
        <v>37026.5674074074</v>
      </c>
      <c r="I4550" s="0" t="s">
        <v>1180</v>
      </c>
      <c r="M4550" s="0" t="s">
        <v>927</v>
      </c>
      <c r="N4550" s="0" t="s">
        <v>1341</v>
      </c>
      <c r="O4550" s="0" t="s">
        <v>3569</v>
      </c>
      <c r="P4550" s="198" t="n">
        <v>15000</v>
      </c>
      <c r="S4550" s="0" t="s">
        <v>1343</v>
      </c>
      <c r="T4550" s="0" t="s">
        <v>772</v>
      </c>
      <c r="U4550" s="200" t="n">
        <v>4.56</v>
      </c>
      <c r="V4550" s="0" t="s">
        <v>2251</v>
      </c>
      <c r="W4550" s="0" t="s">
        <v>1520</v>
      </c>
      <c r="X4550" s="0" t="s">
        <v>1521</v>
      </c>
      <c r="Y4550" s="0" t="s">
        <v>893</v>
      </c>
      <c r="Z4550" s="0" t="s">
        <v>573</v>
      </c>
      <c r="AA4550" s="0" t="s">
        <v>4083</v>
      </c>
      <c r="AB4550" s="197" t="n">
        <v>37028.875</v>
      </c>
      <c r="AC4550" s="197" t="n">
        <v>37042.875</v>
      </c>
      <c r="AD4550" s="0" t="n">
        <f aca="false">(AC4550-AB4550+1)*SUM(P4550:Q4550)</f>
        <v>225000</v>
      </c>
    </row>
    <row r="4551" customFormat="false" ht="12.75" hidden="false" customHeight="false" outlineLevel="0" collapsed="false">
      <c r="A4551" s="191" t="str">
        <f aca="false">B4551&amp;" "&amp;C4551&amp;" "&amp;D4551</f>
        <v>US Natural Gas Financial</v>
      </c>
      <c r="B4551" s="191" t="str">
        <f aca="false">IF((LEFT(N4551,2)="US"),"US","")</f>
        <v>US</v>
      </c>
      <c r="C4551" s="191" t="str">
        <f aca="false">M4551</f>
        <v>Natural Gas</v>
      </c>
      <c r="D4551" s="191" t="str">
        <f aca="false">IF(ISNUMBER(FIND("Phy",N4551))=TRUE(),"Physical","Financial")</f>
        <v>Financial</v>
      </c>
      <c r="E4551" s="191" t="n">
        <f aca="false">IF(VLOOKUP(S4551,'DD-Lookup'!$J$6:$L$50,3,FALSE())="Monthly",(YEAR(AC4551)-YEAR(AB4551))*12+MONTH(AC4551)-MONTH(AB4551)+1,(AC4551-AB4551+1))</f>
        <v>15</v>
      </c>
      <c r="F4551" s="220" t="n">
        <f aca="false">E4551*SUM(P4551:Q4551)</f>
        <v>225000</v>
      </c>
      <c r="G4551" s="196" t="n">
        <v>1249905</v>
      </c>
      <c r="H4551" s="197" t="n">
        <v>37026.5675694444</v>
      </c>
      <c r="I4551" s="0" t="s">
        <v>1180</v>
      </c>
      <c r="M4551" s="0" t="s">
        <v>927</v>
      </c>
      <c r="N4551" s="0" t="s">
        <v>1341</v>
      </c>
      <c r="O4551" s="0" t="s">
        <v>3569</v>
      </c>
      <c r="P4551" s="198" t="n">
        <v>15000</v>
      </c>
      <c r="S4551" s="0" t="s">
        <v>1343</v>
      </c>
      <c r="T4551" s="0" t="s">
        <v>772</v>
      </c>
      <c r="U4551" s="200" t="n">
        <v>4.555</v>
      </c>
      <c r="V4551" s="0" t="s">
        <v>2251</v>
      </c>
      <c r="W4551" s="0" t="s">
        <v>1520</v>
      </c>
      <c r="X4551" s="0" t="s">
        <v>1521</v>
      </c>
      <c r="Y4551" s="0" t="s">
        <v>893</v>
      </c>
      <c r="Z4551" s="0" t="s">
        <v>573</v>
      </c>
      <c r="AA4551" s="0" t="s">
        <v>4084</v>
      </c>
      <c r="AB4551" s="197" t="n">
        <v>37028.875</v>
      </c>
      <c r="AC4551" s="197" t="n">
        <v>37042.875</v>
      </c>
      <c r="AD4551" s="0" t="n">
        <f aca="false">(AC4551-AB4551+1)*SUM(P4551:Q4551)</f>
        <v>225000</v>
      </c>
    </row>
    <row r="4552" customFormat="false" ht="12.75" hidden="false" customHeight="false" outlineLevel="0" collapsed="false">
      <c r="A4552" s="191" t="str">
        <f aca="false">B4552&amp;" "&amp;C4552&amp;" "&amp;D4552</f>
        <v>US Natural Gas Financial</v>
      </c>
      <c r="B4552" s="191" t="str">
        <f aca="false">IF((LEFT(N4552,2)="US"),"US","")</f>
        <v>US</v>
      </c>
      <c r="C4552" s="191" t="str">
        <f aca="false">M4552</f>
        <v>Natural Gas</v>
      </c>
      <c r="D4552" s="191" t="str">
        <f aca="false">IF(ISNUMBER(FIND("Phy",N4552))=TRUE(),"Physical","Financial")</f>
        <v>Financial</v>
      </c>
      <c r="E4552" s="191" t="n">
        <f aca="false">IF(VLOOKUP(S4552,'DD-Lookup'!$J$6:$L$50,3,FALSE())="Monthly",(YEAR(AC4552)-YEAR(AB4552))*12+MONTH(AC4552)-MONTH(AB4552)+1,(AC4552-AB4552+1))</f>
        <v>365</v>
      </c>
      <c r="F4552" s="220" t="n">
        <f aca="false">E4552*SUM(P4552:Q4552)</f>
        <v>1825000</v>
      </c>
      <c r="G4552" s="196" t="n">
        <v>1249906</v>
      </c>
      <c r="H4552" s="197" t="n">
        <v>37026.5677777778</v>
      </c>
      <c r="I4552" s="0" t="s">
        <v>1420</v>
      </c>
      <c r="M4552" s="0" t="s">
        <v>927</v>
      </c>
      <c r="N4552" s="0" t="s">
        <v>1341</v>
      </c>
      <c r="O4552" s="0" t="s">
        <v>1514</v>
      </c>
      <c r="Q4552" s="198" t="n">
        <v>5000</v>
      </c>
      <c r="S4552" s="0" t="s">
        <v>1343</v>
      </c>
      <c r="T4552" s="0" t="s">
        <v>772</v>
      </c>
      <c r="U4552" s="200" t="n">
        <v>4.6</v>
      </c>
      <c r="V4552" s="0" t="s">
        <v>2659</v>
      </c>
      <c r="W4552" s="0" t="s">
        <v>1345</v>
      </c>
      <c r="X4552" s="0" t="s">
        <v>1346</v>
      </c>
      <c r="Y4552" s="0" t="s">
        <v>893</v>
      </c>
      <c r="Z4552" s="0" t="s">
        <v>573</v>
      </c>
      <c r="AA4552" s="0" t="s">
        <v>4085</v>
      </c>
      <c r="AB4552" s="197" t="n">
        <v>37257.875</v>
      </c>
      <c r="AC4552" s="197" t="n">
        <v>37621.875</v>
      </c>
      <c r="AD4552" s="0" t="n">
        <f aca="false">(AC4552-AB4552+1)*SUM(P4552:Q4552)</f>
        <v>1825000</v>
      </c>
    </row>
    <row r="4553" customFormat="false" ht="12.75" hidden="false" customHeight="false" outlineLevel="0" collapsed="false">
      <c r="A4553" s="191" t="str">
        <f aca="false">B4553&amp;" "&amp;C4553&amp;" "&amp;D4553</f>
        <v>US Natural Gas Financial</v>
      </c>
      <c r="B4553" s="191" t="str">
        <f aca="false">IF((LEFT(N4553,2)="US"),"US","")</f>
        <v>US</v>
      </c>
      <c r="C4553" s="191" t="str">
        <f aca="false">M4553</f>
        <v>Natural Gas</v>
      </c>
      <c r="D4553" s="191" t="str">
        <f aca="false">IF(ISNUMBER(FIND("Phy",N4553))=TRUE(),"Physical","Financial")</f>
        <v>Financial</v>
      </c>
      <c r="E4553" s="191" t="n">
        <f aca="false">IF(VLOOKUP(S4553,'DD-Lookup'!$J$6:$L$50,3,FALSE())="Monthly",(YEAR(AC4553)-YEAR(AB4553))*12+MONTH(AC4553)-MONTH(AB4553)+1,(AC4553-AB4553+1))</f>
        <v>365</v>
      </c>
      <c r="F4553" s="220" t="n">
        <f aca="false">E4553*SUM(P4553:Q4553)</f>
        <v>1825000</v>
      </c>
      <c r="G4553" s="196" t="n">
        <v>1249907</v>
      </c>
      <c r="H4553" s="197" t="n">
        <v>37026.5679861111</v>
      </c>
      <c r="I4553" s="0" t="s">
        <v>1383</v>
      </c>
      <c r="M4553" s="0" t="s">
        <v>927</v>
      </c>
      <c r="N4553" s="0" t="s">
        <v>1341</v>
      </c>
      <c r="O4553" s="0" t="s">
        <v>1514</v>
      </c>
      <c r="Q4553" s="198" t="n">
        <v>5000</v>
      </c>
      <c r="S4553" s="0" t="s">
        <v>1343</v>
      </c>
      <c r="T4553" s="0" t="s">
        <v>772</v>
      </c>
      <c r="U4553" s="200" t="n">
        <v>4.6</v>
      </c>
      <c r="V4553" s="0" t="s">
        <v>1384</v>
      </c>
      <c r="W4553" s="0" t="s">
        <v>1345</v>
      </c>
      <c r="X4553" s="0" t="s">
        <v>1346</v>
      </c>
      <c r="Y4553" s="0" t="s">
        <v>893</v>
      </c>
      <c r="Z4553" s="0" t="s">
        <v>573</v>
      </c>
      <c r="AA4553" s="0" t="s">
        <v>4086</v>
      </c>
      <c r="AB4553" s="197" t="n">
        <v>37257.875</v>
      </c>
      <c r="AC4553" s="197" t="n">
        <v>37621.875</v>
      </c>
      <c r="AD4553" s="0" t="n">
        <f aca="false">(AC4553-AB4553+1)*SUM(P4553:Q4553)</f>
        <v>1825000</v>
      </c>
    </row>
    <row r="4554" customFormat="false" ht="12.75" hidden="false" customHeight="false" outlineLevel="0" collapsed="false">
      <c r="A4554" s="191" t="str">
        <f aca="false">B4554&amp;" "&amp;C4554&amp;" "&amp;D4554</f>
        <v>US Natural Gas Physical</v>
      </c>
      <c r="B4554" s="191" t="str">
        <f aca="false">IF((LEFT(N4554,2)="US"),"US","")</f>
        <v>US</v>
      </c>
      <c r="C4554" s="191" t="str">
        <f aca="false">M4554</f>
        <v>Natural Gas</v>
      </c>
      <c r="D4554" s="191" t="str">
        <f aca="false">IF(ISNUMBER(FIND("Phy",N4554))=TRUE(),"Physical","Financial")</f>
        <v>Physical</v>
      </c>
      <c r="E4554" s="191" t="n">
        <f aca="false">IF(VLOOKUP(S4554,'DD-Lookup'!$J$6:$L$50,3,FALSE())="Monthly",(YEAR(AC4554)-YEAR(AB4554))*12+MONTH(AC4554)-MONTH(AB4554)+1,(AC4554-AB4554+1))</f>
        <v>1</v>
      </c>
      <c r="F4554" s="220" t="n">
        <f aca="false">E4554*SUM(P4554:Q4554)</f>
        <v>10000</v>
      </c>
      <c r="G4554" s="196" t="n">
        <v>1249908</v>
      </c>
      <c r="H4554" s="197" t="n">
        <v>37026.5679861111</v>
      </c>
      <c r="I4554" s="0" t="s">
        <v>1976</v>
      </c>
      <c r="M4554" s="0" t="s">
        <v>927</v>
      </c>
      <c r="N4554" s="0" t="s">
        <v>1371</v>
      </c>
      <c r="O4554" s="0" t="s">
        <v>3833</v>
      </c>
      <c r="Q4554" s="198" t="n">
        <v>10000</v>
      </c>
      <c r="S4554" s="0" t="s">
        <v>1343</v>
      </c>
      <c r="T4554" s="0" t="s">
        <v>772</v>
      </c>
      <c r="U4554" s="200" t="n">
        <v>4.575</v>
      </c>
      <c r="V4554" s="0" t="s">
        <v>1977</v>
      </c>
      <c r="W4554" s="0" t="s">
        <v>1555</v>
      </c>
      <c r="X4554" s="0" t="s">
        <v>1556</v>
      </c>
      <c r="Y4554" s="0" t="s">
        <v>1376</v>
      </c>
      <c r="Z4554" s="0" t="s">
        <v>573</v>
      </c>
      <c r="AA4554" s="0" t="n">
        <v>790957</v>
      </c>
      <c r="AB4554" s="197" t="n">
        <v>37028.875</v>
      </c>
      <c r="AC4554" s="197" t="n">
        <v>37028.875</v>
      </c>
    </row>
    <row r="4555" customFormat="false" ht="12.75" hidden="false" customHeight="false" outlineLevel="0" collapsed="false">
      <c r="A4555" s="191" t="str">
        <f aca="false">B4555&amp;" "&amp;C4555&amp;" "&amp;D4555</f>
        <v>US Natural Gas Financial</v>
      </c>
      <c r="B4555" s="191" t="str">
        <f aca="false">IF((LEFT(N4555,2)="US"),"US","")</f>
        <v>US</v>
      </c>
      <c r="C4555" s="191" t="str">
        <f aca="false">M4555</f>
        <v>Natural Gas</v>
      </c>
      <c r="D4555" s="191" t="str">
        <f aca="false">IF(ISNUMBER(FIND("Phy",N4555))=TRUE(),"Physical","Financial")</f>
        <v>Financial</v>
      </c>
      <c r="E4555" s="191" t="n">
        <f aca="false">IF(VLOOKUP(S4555,'DD-Lookup'!$J$6:$L$50,3,FALSE())="Monthly",(YEAR(AC4555)-YEAR(AB4555))*12+MONTH(AC4555)-MONTH(AB4555)+1,(AC4555-AB4555+1))</f>
        <v>15</v>
      </c>
      <c r="F4555" s="220" t="n">
        <f aca="false">E4555*SUM(P4555:Q4555)</f>
        <v>225000</v>
      </c>
      <c r="G4555" s="196" t="n">
        <v>1249909</v>
      </c>
      <c r="H4555" s="197" t="n">
        <v>37026.5687615741</v>
      </c>
      <c r="I4555" s="0" t="s">
        <v>625</v>
      </c>
      <c r="M4555" s="0" t="s">
        <v>927</v>
      </c>
      <c r="N4555" s="0" t="s">
        <v>1341</v>
      </c>
      <c r="O4555" s="0" t="s">
        <v>3569</v>
      </c>
      <c r="Q4555" s="198" t="n">
        <v>15000</v>
      </c>
      <c r="S4555" s="0" t="s">
        <v>1343</v>
      </c>
      <c r="T4555" s="0" t="s">
        <v>772</v>
      </c>
      <c r="U4555" s="200" t="n">
        <v>4.57</v>
      </c>
      <c r="V4555" s="0" t="s">
        <v>3365</v>
      </c>
      <c r="W4555" s="0" t="s">
        <v>1520</v>
      </c>
      <c r="X4555" s="0" t="s">
        <v>1521</v>
      </c>
      <c r="Y4555" s="0" t="s">
        <v>893</v>
      </c>
      <c r="Z4555" s="0" t="s">
        <v>573</v>
      </c>
      <c r="AA4555" s="0" t="s">
        <v>4087</v>
      </c>
      <c r="AB4555" s="197" t="n">
        <v>37028.875</v>
      </c>
      <c r="AC4555" s="197" t="n">
        <v>37042.875</v>
      </c>
      <c r="AD4555" s="0" t="n">
        <f aca="false">(AC4555-AB4555+1)*SUM(P4555:Q4555)</f>
        <v>225000</v>
      </c>
    </row>
    <row r="4556" customFormat="false" ht="12.75" hidden="false" customHeight="false" outlineLevel="0" collapsed="false">
      <c r="A4556" s="191" t="str">
        <f aca="false">B4556&amp;" "&amp;C4556&amp;" "&amp;D4556</f>
        <v>US Natural Gas Financial</v>
      </c>
      <c r="B4556" s="191" t="str">
        <f aca="false">IF((LEFT(N4556,2)="US"),"US","")</f>
        <v>US</v>
      </c>
      <c r="C4556" s="191" t="str">
        <f aca="false">M4556</f>
        <v>Natural Gas</v>
      </c>
      <c r="D4556" s="191" t="str">
        <f aca="false">IF(ISNUMBER(FIND("Phy",N4556))=TRUE(),"Physical","Financial")</f>
        <v>Financial</v>
      </c>
      <c r="E4556" s="191" t="n">
        <f aca="false">IF(VLOOKUP(S4556,'DD-Lookup'!$J$6:$L$50,3,FALSE())="Monthly",(YEAR(AC4556)-YEAR(AB4556))*12+MONTH(AC4556)-MONTH(AB4556)+1,(AC4556-AB4556+1))</f>
        <v>31</v>
      </c>
      <c r="F4556" s="220" t="n">
        <f aca="false">E4556*SUM(P4556:Q4556)</f>
        <v>155000</v>
      </c>
      <c r="G4556" s="196" t="n">
        <v>1249910</v>
      </c>
      <c r="H4556" s="197" t="n">
        <v>37026.5687962963</v>
      </c>
      <c r="I4556" s="0" t="s">
        <v>1414</v>
      </c>
      <c r="M4556" s="0" t="s">
        <v>927</v>
      </c>
      <c r="N4556" s="0" t="s">
        <v>1341</v>
      </c>
      <c r="O4556" s="0" t="s">
        <v>1365</v>
      </c>
      <c r="P4556" s="198" t="n">
        <v>5000</v>
      </c>
      <c r="S4556" s="0" t="s">
        <v>1343</v>
      </c>
      <c r="T4556" s="0" t="s">
        <v>772</v>
      </c>
      <c r="U4556" s="200" t="n">
        <v>4.775</v>
      </c>
      <c r="V4556" s="0" t="s">
        <v>1415</v>
      </c>
      <c r="W4556" s="0" t="s">
        <v>1345</v>
      </c>
      <c r="X4556" s="0" t="s">
        <v>1346</v>
      </c>
      <c r="Y4556" s="0" t="s">
        <v>893</v>
      </c>
      <c r="Z4556" s="0" t="s">
        <v>573</v>
      </c>
      <c r="AA4556" s="0" t="s">
        <v>4088</v>
      </c>
      <c r="AB4556" s="197" t="n">
        <v>37104.875</v>
      </c>
      <c r="AC4556" s="197" t="n">
        <v>37134.875</v>
      </c>
      <c r="AD4556" s="0" t="n">
        <f aca="false">(AC4556-AB4556+1)*SUM(P4556:Q4556)</f>
        <v>155000</v>
      </c>
    </row>
    <row r="4557" customFormat="false" ht="12.75" hidden="false" customHeight="false" outlineLevel="0" collapsed="false">
      <c r="A4557" s="191" t="str">
        <f aca="false">B4557&amp;" "&amp;C4557&amp;" "&amp;D4557</f>
        <v>US Natural Gas Financial</v>
      </c>
      <c r="B4557" s="191" t="str">
        <f aca="false">IF((LEFT(N4557,2)="US"),"US","")</f>
        <v>US</v>
      </c>
      <c r="C4557" s="191" t="str">
        <f aca="false">M4557</f>
        <v>Natural Gas</v>
      </c>
      <c r="D4557" s="191" t="str">
        <f aca="false">IF(ISNUMBER(FIND("Phy",N4557))=TRUE(),"Physical","Financial")</f>
        <v>Financial</v>
      </c>
      <c r="E4557" s="191" t="n">
        <f aca="false">IF(VLOOKUP(S4557,'DD-Lookup'!$J$6:$L$50,3,FALSE())="Monthly",(YEAR(AC4557)-YEAR(AB4557))*12+MONTH(AC4557)-MONTH(AB4557)+1,(AC4557-AB4557+1))</f>
        <v>31</v>
      </c>
      <c r="F4557" s="220" t="n">
        <f aca="false">E4557*SUM(P4557:Q4557)</f>
        <v>155000</v>
      </c>
      <c r="G4557" s="196" t="n">
        <v>1249913</v>
      </c>
      <c r="H4557" s="197" t="n">
        <v>37026.5689467593</v>
      </c>
      <c r="I4557" s="0" t="s">
        <v>1414</v>
      </c>
      <c r="M4557" s="0" t="s">
        <v>927</v>
      </c>
      <c r="N4557" s="0" t="s">
        <v>1341</v>
      </c>
      <c r="O4557" s="0" t="s">
        <v>1365</v>
      </c>
      <c r="P4557" s="198" t="n">
        <v>5000</v>
      </c>
      <c r="S4557" s="0" t="s">
        <v>1343</v>
      </c>
      <c r="T4557" s="0" t="s">
        <v>772</v>
      </c>
      <c r="U4557" s="200" t="n">
        <v>4.775</v>
      </c>
      <c r="V4557" s="0" t="s">
        <v>1415</v>
      </c>
      <c r="W4557" s="0" t="s">
        <v>1345</v>
      </c>
      <c r="X4557" s="0" t="s">
        <v>1346</v>
      </c>
      <c r="Y4557" s="0" t="s">
        <v>893</v>
      </c>
      <c r="Z4557" s="0" t="s">
        <v>573</v>
      </c>
      <c r="AA4557" s="0" t="s">
        <v>4089</v>
      </c>
      <c r="AB4557" s="197" t="n">
        <v>37104.875</v>
      </c>
      <c r="AC4557" s="197" t="n">
        <v>37134.875</v>
      </c>
      <c r="AD4557" s="0" t="n">
        <f aca="false">(AC4557-AB4557+1)*SUM(P4557:Q4557)</f>
        <v>155000</v>
      </c>
    </row>
    <row r="4558" customFormat="false" ht="12.75" hidden="false" customHeight="false" outlineLevel="0" collapsed="false">
      <c r="A4558" s="191" t="str">
        <f aca="false">B4558&amp;" "&amp;C4558&amp;" "&amp;D4558</f>
        <v>US Natural Gas Financial</v>
      </c>
      <c r="B4558" s="191" t="str">
        <f aca="false">IF((LEFT(N4558,2)="US"),"US","")</f>
        <v>US</v>
      </c>
      <c r="C4558" s="191" t="str">
        <f aca="false">M4558</f>
        <v>Natural Gas</v>
      </c>
      <c r="D4558" s="191" t="str">
        <f aca="false">IF(ISNUMBER(FIND("Phy",N4558))=TRUE(),"Physical","Financial")</f>
        <v>Financial</v>
      </c>
      <c r="E4558" s="191" t="n">
        <f aca="false">IF(VLOOKUP(S4558,'DD-Lookup'!$J$6:$L$50,3,FALSE())="Monthly",(YEAR(AC4558)-YEAR(AB4558))*12+MONTH(AC4558)-MONTH(AB4558)+1,(AC4558-AB4558+1))</f>
        <v>30</v>
      </c>
      <c r="F4558" s="220" t="n">
        <f aca="false">E4558*SUM(P4558:Q4558)</f>
        <v>75000</v>
      </c>
      <c r="G4558" s="196" t="n">
        <v>1249916</v>
      </c>
      <c r="H4558" s="197" t="n">
        <v>37026.5690046296</v>
      </c>
      <c r="I4558" s="0" t="s">
        <v>1219</v>
      </c>
      <c r="M4558" s="0" t="s">
        <v>927</v>
      </c>
      <c r="N4558" s="0" t="s">
        <v>1341</v>
      </c>
      <c r="O4558" s="0" t="s">
        <v>1342</v>
      </c>
      <c r="P4558" s="198" t="n">
        <v>2500</v>
      </c>
      <c r="S4558" s="0" t="s">
        <v>1343</v>
      </c>
      <c r="T4558" s="0" t="s">
        <v>772</v>
      </c>
      <c r="U4558" s="200" t="n">
        <v>4.64</v>
      </c>
      <c r="V4558" s="0" t="s">
        <v>3540</v>
      </c>
      <c r="W4558" s="0" t="s">
        <v>1345</v>
      </c>
      <c r="X4558" s="0" t="s">
        <v>1346</v>
      </c>
      <c r="Y4558" s="0" t="s">
        <v>893</v>
      </c>
      <c r="Z4558" s="0" t="s">
        <v>573</v>
      </c>
      <c r="AA4558" s="0" t="s">
        <v>4090</v>
      </c>
      <c r="AB4558" s="197" t="n">
        <v>37043.875</v>
      </c>
      <c r="AC4558" s="197" t="n">
        <v>37072.875</v>
      </c>
      <c r="AD4558" s="0" t="n">
        <f aca="false">(AC4558-AB4558+1)*SUM(P4558:Q4558)</f>
        <v>75000</v>
      </c>
    </row>
    <row r="4559" customFormat="false" ht="12.75" hidden="false" customHeight="false" outlineLevel="0" collapsed="false">
      <c r="A4559" s="191" t="str">
        <f aca="false">B4559&amp;" "&amp;C4559&amp;" "&amp;D4559</f>
        <v>US LPG Physical</v>
      </c>
      <c r="B4559" s="191" t="str">
        <f aca="false">IF((LEFT(N4559,2)="US"),"US","")</f>
        <v>US</v>
      </c>
      <c r="C4559" s="191" t="str">
        <f aca="false">M4559</f>
        <v>LPG</v>
      </c>
      <c r="D4559" s="191" t="str">
        <f aca="false">IF(ISNUMBER(FIND("Phy",N4559))=TRUE(),"Physical","Financial")</f>
        <v>Physical</v>
      </c>
      <c r="E4559" s="191" t="n">
        <f aca="false">IF(VLOOKUP(S4559,'DD-Lookup'!$J$6:$L$50,3,FALSE())="Monthly",(YEAR(AC4559)-YEAR(AB4559))*12+MONTH(AC4559)-MONTH(AB4559)+1,(AC4559-AB4559+1))</f>
        <v>1</v>
      </c>
      <c r="F4559" s="220" t="n">
        <f aca="false">E4559*SUM(P4559:Q4559)</f>
        <v>5000</v>
      </c>
      <c r="G4559" s="196" t="n">
        <v>1249919</v>
      </c>
      <c r="H4559" s="197" t="n">
        <v>37026.5692013889</v>
      </c>
      <c r="I4559" s="0" t="s">
        <v>4091</v>
      </c>
      <c r="M4559" s="0" t="s">
        <v>1064</v>
      </c>
      <c r="N4559" s="0" t="s">
        <v>3092</v>
      </c>
      <c r="O4559" s="0" t="s">
        <v>4092</v>
      </c>
      <c r="Q4559" s="198" t="n">
        <v>5000</v>
      </c>
      <c r="S4559" s="0" t="s">
        <v>2603</v>
      </c>
      <c r="T4559" s="0" t="s">
        <v>772</v>
      </c>
      <c r="U4559" s="200" t="n">
        <v>58</v>
      </c>
      <c r="V4559" s="0" t="s">
        <v>4093</v>
      </c>
      <c r="W4559" s="0" t="s">
        <v>3095</v>
      </c>
      <c r="X4559" s="0" t="s">
        <v>3096</v>
      </c>
      <c r="Y4559" s="0" t="s">
        <v>893</v>
      </c>
      <c r="Z4559" s="0" t="s">
        <v>3097</v>
      </c>
      <c r="AA4559" s="0" t="s">
        <v>4094</v>
      </c>
      <c r="AB4559" s="197" t="n">
        <v>37012.875</v>
      </c>
      <c r="AC4559" s="197" t="n">
        <v>37042.875</v>
      </c>
    </row>
    <row r="4560" customFormat="false" ht="12.75" hidden="false" customHeight="false" outlineLevel="0" collapsed="false">
      <c r="A4560" s="191" t="str">
        <f aca="false">B4560&amp;" "&amp;C4560&amp;" "&amp;D4560</f>
        <v>US Natural Gas Financial</v>
      </c>
      <c r="B4560" s="191" t="str">
        <f aca="false">IF((LEFT(N4560,2)="US"),"US","")</f>
        <v>US</v>
      </c>
      <c r="C4560" s="191" t="str">
        <f aca="false">M4560</f>
        <v>Natural Gas</v>
      </c>
      <c r="D4560" s="191" t="str">
        <f aca="false">IF(ISNUMBER(FIND("Phy",N4560))=TRUE(),"Physical","Financial")</f>
        <v>Financial</v>
      </c>
      <c r="E4560" s="191" t="n">
        <f aca="false">IF(VLOOKUP(S4560,'DD-Lookup'!$J$6:$L$50,3,FALSE())="Monthly",(YEAR(AC4560)-YEAR(AB4560))*12+MONTH(AC4560)-MONTH(AB4560)+1,(AC4560-AB4560+1))</f>
        <v>15</v>
      </c>
      <c r="F4560" s="220" t="n">
        <f aca="false">E4560*SUM(P4560:Q4560)</f>
        <v>300000</v>
      </c>
      <c r="G4560" s="196" t="n">
        <v>1249920</v>
      </c>
      <c r="H4560" s="197" t="n">
        <v>37026.569212963</v>
      </c>
      <c r="I4560" s="0" t="s">
        <v>625</v>
      </c>
      <c r="M4560" s="0" t="s">
        <v>927</v>
      </c>
      <c r="N4560" s="0" t="s">
        <v>1341</v>
      </c>
      <c r="O4560" s="0" t="s">
        <v>3591</v>
      </c>
      <c r="P4560" s="198" t="n">
        <v>20000</v>
      </c>
      <c r="S4560" s="0" t="s">
        <v>1343</v>
      </c>
      <c r="T4560" s="0" t="s">
        <v>772</v>
      </c>
      <c r="U4560" s="200" t="n">
        <v>4.52</v>
      </c>
      <c r="V4560" s="0" t="s">
        <v>3365</v>
      </c>
      <c r="W4560" s="0" t="s">
        <v>1915</v>
      </c>
      <c r="X4560" s="0" t="s">
        <v>1916</v>
      </c>
      <c r="Y4560" s="0" t="s">
        <v>893</v>
      </c>
      <c r="Z4560" s="0" t="s">
        <v>573</v>
      </c>
      <c r="AA4560" s="0" t="s">
        <v>4095</v>
      </c>
      <c r="AB4560" s="197" t="n">
        <v>37028.875</v>
      </c>
      <c r="AC4560" s="197" t="n">
        <v>37042.875</v>
      </c>
      <c r="AD4560" s="0" t="n">
        <f aca="false">(AC4560-AB4560+1)*SUM(P4560:Q4560)</f>
        <v>300000</v>
      </c>
    </row>
    <row r="4561" customFormat="false" ht="12.75" hidden="false" customHeight="false" outlineLevel="0" collapsed="false">
      <c r="A4561" s="191" t="str">
        <f aca="false">B4561&amp;" "&amp;C4561&amp;" "&amp;D4561</f>
        <v>US Natural Gas Financial</v>
      </c>
      <c r="B4561" s="191" t="str">
        <f aca="false">IF((LEFT(N4561,2)="US"),"US","")</f>
        <v>US</v>
      </c>
      <c r="C4561" s="191" t="str">
        <f aca="false">M4561</f>
        <v>Natural Gas</v>
      </c>
      <c r="D4561" s="191" t="str">
        <f aca="false">IF(ISNUMBER(FIND("Phy",N4561))=TRUE(),"Physical","Financial")</f>
        <v>Financial</v>
      </c>
      <c r="E4561" s="191" t="n">
        <f aca="false">IF(VLOOKUP(S4561,'DD-Lookup'!$J$6:$L$50,3,FALSE())="Monthly",(YEAR(AC4561)-YEAR(AB4561))*12+MONTH(AC4561)-MONTH(AB4561)+1,(AC4561-AB4561+1))</f>
        <v>151</v>
      </c>
      <c r="F4561" s="220" t="n">
        <f aca="false">E4561*SUM(P4561:Q4561)</f>
        <v>755000</v>
      </c>
      <c r="G4561" s="196" t="n">
        <v>1249921</v>
      </c>
      <c r="H4561" s="197" t="n">
        <v>37026.5694212963</v>
      </c>
      <c r="I4561" s="0" t="s">
        <v>1340</v>
      </c>
      <c r="M4561" s="0" t="s">
        <v>927</v>
      </c>
      <c r="N4561" s="0" t="s">
        <v>1341</v>
      </c>
      <c r="O4561" s="0" t="s">
        <v>1442</v>
      </c>
      <c r="Q4561" s="198" t="n">
        <v>5000</v>
      </c>
      <c r="S4561" s="0" t="s">
        <v>1343</v>
      </c>
      <c r="T4561" s="0" t="s">
        <v>772</v>
      </c>
      <c r="U4561" s="200" t="n">
        <v>5.04</v>
      </c>
      <c r="V4561" s="0" t="s">
        <v>2316</v>
      </c>
      <c r="W4561" s="0" t="s">
        <v>1345</v>
      </c>
      <c r="X4561" s="0" t="s">
        <v>1346</v>
      </c>
      <c r="Y4561" s="0" t="s">
        <v>893</v>
      </c>
      <c r="Z4561" s="0" t="s">
        <v>573</v>
      </c>
      <c r="AA4561" s="0" t="s">
        <v>4096</v>
      </c>
      <c r="AB4561" s="197" t="n">
        <v>37196</v>
      </c>
      <c r="AC4561" s="197" t="n">
        <v>37346</v>
      </c>
      <c r="AD4561" s="0" t="n">
        <f aca="false">(AC4561-AB4561+1)*SUM(P4561:Q4561)</f>
        <v>755000</v>
      </c>
    </row>
    <row r="4562" customFormat="false" ht="12.75" hidden="false" customHeight="false" outlineLevel="0" collapsed="false">
      <c r="A4562" s="191" t="str">
        <f aca="false">B4562&amp;" "&amp;C4562&amp;" "&amp;D4562</f>
        <v>US Natural Gas Financial</v>
      </c>
      <c r="B4562" s="191" t="str">
        <f aca="false">IF((LEFT(N4562,2)="US"),"US","")</f>
        <v>US</v>
      </c>
      <c r="C4562" s="191" t="str">
        <f aca="false">M4562</f>
        <v>Natural Gas</v>
      </c>
      <c r="D4562" s="191" t="str">
        <f aca="false">IF(ISNUMBER(FIND("Phy",N4562))=TRUE(),"Physical","Financial")</f>
        <v>Financial</v>
      </c>
      <c r="E4562" s="191" t="n">
        <f aca="false">IF(VLOOKUP(S4562,'DD-Lookup'!$J$6:$L$50,3,FALSE())="Monthly",(YEAR(AC4562)-YEAR(AB4562))*12+MONTH(AC4562)-MONTH(AB4562)+1,(AC4562-AB4562+1))</f>
        <v>30</v>
      </c>
      <c r="F4562" s="220" t="n">
        <f aca="false">E4562*SUM(P4562:Q4562)</f>
        <v>450000</v>
      </c>
      <c r="G4562" s="196" t="n">
        <v>1249922</v>
      </c>
      <c r="H4562" s="197" t="n">
        <v>37026.5694675926</v>
      </c>
      <c r="I4562" s="0" t="s">
        <v>1340</v>
      </c>
      <c r="M4562" s="0" t="s">
        <v>927</v>
      </c>
      <c r="N4562" s="0" t="s">
        <v>1341</v>
      </c>
      <c r="O4562" s="0" t="s">
        <v>1342</v>
      </c>
      <c r="Q4562" s="198" t="n">
        <v>15000</v>
      </c>
      <c r="S4562" s="0" t="s">
        <v>1343</v>
      </c>
      <c r="T4562" s="0" t="s">
        <v>772</v>
      </c>
      <c r="U4562" s="200" t="n">
        <v>4.65</v>
      </c>
      <c r="V4562" s="0" t="s">
        <v>2278</v>
      </c>
      <c r="W4562" s="0" t="s">
        <v>1345</v>
      </c>
      <c r="X4562" s="0" t="s">
        <v>1346</v>
      </c>
      <c r="Y4562" s="0" t="s">
        <v>893</v>
      </c>
      <c r="Z4562" s="0" t="s">
        <v>573</v>
      </c>
      <c r="AA4562" s="0" t="s">
        <v>4097</v>
      </c>
      <c r="AB4562" s="197" t="n">
        <v>37043.875</v>
      </c>
      <c r="AC4562" s="197" t="n">
        <v>37072.875</v>
      </c>
      <c r="AD4562" s="0" t="n">
        <f aca="false">(AC4562-AB4562+1)*SUM(P4562:Q4562)</f>
        <v>450000</v>
      </c>
    </row>
    <row r="4563" customFormat="false" ht="12.75" hidden="false" customHeight="false" outlineLevel="0" collapsed="false">
      <c r="A4563" s="191" t="str">
        <f aca="false">B4563&amp;" "&amp;C4563&amp;" "&amp;D4563</f>
        <v>US Natural Gas Financial</v>
      </c>
      <c r="B4563" s="191" t="str">
        <f aca="false">IF((LEFT(N4563,2)="US"),"US","")</f>
        <v>US</v>
      </c>
      <c r="C4563" s="191" t="str">
        <f aca="false">M4563</f>
        <v>Natural Gas</v>
      </c>
      <c r="D4563" s="191" t="str">
        <f aca="false">IF(ISNUMBER(FIND("Phy",N4563))=TRUE(),"Physical","Financial")</f>
        <v>Financial</v>
      </c>
      <c r="E4563" s="191" t="n">
        <f aca="false">IF(VLOOKUP(S4563,'DD-Lookup'!$J$6:$L$50,3,FALSE())="Monthly",(YEAR(AC4563)-YEAR(AB4563))*12+MONTH(AC4563)-MONTH(AB4563)+1,(AC4563-AB4563+1))</f>
        <v>151</v>
      </c>
      <c r="F4563" s="220" t="n">
        <f aca="false">E4563*SUM(P4563:Q4563)</f>
        <v>755000</v>
      </c>
      <c r="G4563" s="196" t="n">
        <v>1249923</v>
      </c>
      <c r="H4563" s="197" t="n">
        <v>37026.5694907407</v>
      </c>
      <c r="I4563" s="0" t="s">
        <v>2021</v>
      </c>
      <c r="M4563" s="0" t="s">
        <v>927</v>
      </c>
      <c r="N4563" s="0" t="s">
        <v>1399</v>
      </c>
      <c r="O4563" s="0" t="s">
        <v>4098</v>
      </c>
      <c r="P4563" s="198" t="n">
        <v>5000</v>
      </c>
      <c r="S4563" s="0" t="s">
        <v>1343</v>
      </c>
      <c r="T4563" s="0" t="s">
        <v>772</v>
      </c>
      <c r="U4563" s="200" t="n">
        <v>-0.1225</v>
      </c>
      <c r="V4563" s="0" t="s">
        <v>4099</v>
      </c>
      <c r="W4563" s="0" t="s">
        <v>2024</v>
      </c>
      <c r="X4563" s="0" t="s">
        <v>2025</v>
      </c>
      <c r="Y4563" s="0" t="s">
        <v>893</v>
      </c>
      <c r="Z4563" s="0" t="s">
        <v>573</v>
      </c>
      <c r="AA4563" s="0" t="s">
        <v>4100</v>
      </c>
      <c r="AB4563" s="197" t="n">
        <v>37196</v>
      </c>
      <c r="AC4563" s="197" t="n">
        <v>37346</v>
      </c>
      <c r="AD4563" s="0" t="n">
        <f aca="false">(AC4563-AB4563+1)*SUM(P4563:Q4563)</f>
        <v>755000</v>
      </c>
    </row>
    <row r="4564" customFormat="false" ht="12.75" hidden="false" customHeight="false" outlineLevel="0" collapsed="false">
      <c r="A4564" s="191" t="str">
        <f aca="false">B4564&amp;" "&amp;C4564&amp;" "&amp;D4564</f>
        <v>US Natural Gas Financial</v>
      </c>
      <c r="B4564" s="191" t="str">
        <f aca="false">IF((LEFT(N4564,2)="US"),"US","")</f>
        <v>US</v>
      </c>
      <c r="C4564" s="191" t="str">
        <f aca="false">M4564</f>
        <v>Natural Gas</v>
      </c>
      <c r="D4564" s="191" t="str">
        <f aca="false">IF(ISNUMBER(FIND("Phy",N4564))=TRUE(),"Physical","Financial")</f>
        <v>Financial</v>
      </c>
      <c r="E4564" s="191" t="n">
        <f aca="false">IF(VLOOKUP(S4564,'DD-Lookup'!$J$6:$L$50,3,FALSE())="Monthly",(YEAR(AC4564)-YEAR(AB4564))*12+MONTH(AC4564)-MONTH(AB4564)+1,(AC4564-AB4564+1))</f>
        <v>151</v>
      </c>
      <c r="F4564" s="220" t="n">
        <f aca="false">E4564*SUM(P4564:Q4564)</f>
        <v>755000</v>
      </c>
      <c r="G4564" s="196" t="n">
        <v>1249925</v>
      </c>
      <c r="H4564" s="197" t="n">
        <v>37026.5696759259</v>
      </c>
      <c r="I4564" s="0" t="s">
        <v>2021</v>
      </c>
      <c r="M4564" s="0" t="s">
        <v>927</v>
      </c>
      <c r="N4564" s="0" t="s">
        <v>1399</v>
      </c>
      <c r="O4564" s="0" t="s">
        <v>4101</v>
      </c>
      <c r="Q4564" s="198" t="n">
        <v>5000</v>
      </c>
      <c r="S4564" s="0" t="s">
        <v>1343</v>
      </c>
      <c r="T4564" s="0" t="s">
        <v>772</v>
      </c>
      <c r="U4564" s="200" t="n">
        <v>-0.0325</v>
      </c>
      <c r="V4564" s="0" t="s">
        <v>4099</v>
      </c>
      <c r="W4564" s="0" t="s">
        <v>1915</v>
      </c>
      <c r="X4564" s="0" t="s">
        <v>1916</v>
      </c>
      <c r="Y4564" s="0" t="s">
        <v>893</v>
      </c>
      <c r="Z4564" s="0" t="s">
        <v>573</v>
      </c>
      <c r="AA4564" s="0" t="s">
        <v>4102</v>
      </c>
      <c r="AB4564" s="197" t="n">
        <v>37196</v>
      </c>
      <c r="AC4564" s="197" t="n">
        <v>37346</v>
      </c>
      <c r="AD4564" s="0" t="n">
        <f aca="false">(AC4564-AB4564+1)*SUM(P4564:Q4564)</f>
        <v>755000</v>
      </c>
    </row>
    <row r="4565" customFormat="false" ht="12.75" hidden="false" customHeight="false" outlineLevel="0" collapsed="false">
      <c r="A4565" s="191" t="str">
        <f aca="false">B4565&amp;" "&amp;C4565&amp;" "&amp;D4565</f>
        <v>US Natural Gas Financial</v>
      </c>
      <c r="B4565" s="191" t="str">
        <f aca="false">IF((LEFT(N4565,2)="US"),"US","")</f>
        <v>US</v>
      </c>
      <c r="C4565" s="191" t="str">
        <f aca="false">M4565</f>
        <v>Natural Gas</v>
      </c>
      <c r="D4565" s="191" t="str">
        <f aca="false">IF(ISNUMBER(FIND("Phy",N4565))=TRUE(),"Physical","Financial")</f>
        <v>Financial</v>
      </c>
      <c r="E4565" s="191" t="n">
        <f aca="false">IF(VLOOKUP(S4565,'DD-Lookup'!$J$6:$L$50,3,FALSE())="Monthly",(YEAR(AC4565)-YEAR(AB4565))*12+MONTH(AC4565)-MONTH(AB4565)+1,(AC4565-AB4565+1))</f>
        <v>30</v>
      </c>
      <c r="F4565" s="220" t="n">
        <f aca="false">E4565*SUM(P4565:Q4565)</f>
        <v>225000</v>
      </c>
      <c r="G4565" s="196" t="n">
        <v>1249927</v>
      </c>
      <c r="H4565" s="197" t="n">
        <v>37026.569849537</v>
      </c>
      <c r="I4565" s="0" t="s">
        <v>1357</v>
      </c>
      <c r="M4565" s="0" t="s">
        <v>927</v>
      </c>
      <c r="N4565" s="0" t="s">
        <v>1341</v>
      </c>
      <c r="O4565" s="0" t="s">
        <v>1342</v>
      </c>
      <c r="P4565" s="198" t="n">
        <v>7500</v>
      </c>
      <c r="S4565" s="0" t="s">
        <v>1343</v>
      </c>
      <c r="T4565" s="0" t="s">
        <v>772</v>
      </c>
      <c r="U4565" s="200" t="n">
        <v>4.65</v>
      </c>
      <c r="V4565" s="0" t="s">
        <v>1358</v>
      </c>
      <c r="W4565" s="0" t="s">
        <v>1345</v>
      </c>
      <c r="X4565" s="0" t="s">
        <v>1346</v>
      </c>
      <c r="Y4565" s="0" t="s">
        <v>893</v>
      </c>
      <c r="Z4565" s="0" t="s">
        <v>573</v>
      </c>
      <c r="AA4565" s="0" t="s">
        <v>4103</v>
      </c>
      <c r="AB4565" s="197" t="n">
        <v>37043.875</v>
      </c>
      <c r="AC4565" s="197" t="n">
        <v>37072.875</v>
      </c>
      <c r="AD4565" s="0" t="n">
        <f aca="false">(AC4565-AB4565+1)*SUM(P4565:Q4565)</f>
        <v>225000</v>
      </c>
    </row>
    <row r="4566" customFormat="false" ht="12.75" hidden="false" customHeight="false" outlineLevel="0" collapsed="false">
      <c r="A4566" s="191" t="str">
        <f aca="false">B4566&amp;" "&amp;C4566&amp;" "&amp;D4566</f>
        <v>US Natural Gas Financial</v>
      </c>
      <c r="B4566" s="191" t="str">
        <f aca="false">IF((LEFT(N4566,2)="US"),"US","")</f>
        <v>US</v>
      </c>
      <c r="C4566" s="191" t="str">
        <f aca="false">M4566</f>
        <v>Natural Gas</v>
      </c>
      <c r="D4566" s="191" t="str">
        <f aca="false">IF(ISNUMBER(FIND("Phy",N4566))=TRUE(),"Physical","Financial")</f>
        <v>Financial</v>
      </c>
      <c r="E4566" s="191" t="n">
        <f aca="false">IF(VLOOKUP(S4566,'DD-Lookup'!$J$6:$L$50,3,FALSE())="Monthly",(YEAR(AC4566)-YEAR(AB4566))*12+MONTH(AC4566)-MONTH(AB4566)+1,(AC4566-AB4566+1))</f>
        <v>31</v>
      </c>
      <c r="F4566" s="220" t="n">
        <f aca="false">E4566*SUM(P4566:Q4566)</f>
        <v>155000</v>
      </c>
      <c r="G4566" s="196" t="n">
        <v>1249928</v>
      </c>
      <c r="H4566" s="197" t="n">
        <v>37026.5700115741</v>
      </c>
      <c r="I4566" s="0" t="s">
        <v>1414</v>
      </c>
      <c r="M4566" s="0" t="s">
        <v>927</v>
      </c>
      <c r="N4566" s="0" t="s">
        <v>1341</v>
      </c>
      <c r="O4566" s="0" t="s">
        <v>1365</v>
      </c>
      <c r="P4566" s="198" t="n">
        <v>5000</v>
      </c>
      <c r="S4566" s="0" t="s">
        <v>1343</v>
      </c>
      <c r="T4566" s="0" t="s">
        <v>772</v>
      </c>
      <c r="U4566" s="200" t="n">
        <v>4.785</v>
      </c>
      <c r="V4566" s="0" t="s">
        <v>1415</v>
      </c>
      <c r="W4566" s="0" t="s">
        <v>1345</v>
      </c>
      <c r="X4566" s="0" t="s">
        <v>1346</v>
      </c>
      <c r="Y4566" s="0" t="s">
        <v>893</v>
      </c>
      <c r="Z4566" s="0" t="s">
        <v>573</v>
      </c>
      <c r="AA4566" s="0" t="s">
        <v>4104</v>
      </c>
      <c r="AB4566" s="197" t="n">
        <v>37104.875</v>
      </c>
      <c r="AC4566" s="197" t="n">
        <v>37134.875</v>
      </c>
      <c r="AD4566" s="0" t="n">
        <f aca="false">(AC4566-AB4566+1)*SUM(P4566:Q4566)</f>
        <v>155000</v>
      </c>
    </row>
    <row r="4567" customFormat="false" ht="12.75" hidden="false" customHeight="false" outlineLevel="0" collapsed="false">
      <c r="A4567" s="191" t="str">
        <f aca="false">B4567&amp;" "&amp;C4567&amp;" "&amp;D4567</f>
        <v>US Crude Financial</v>
      </c>
      <c r="B4567" s="191" t="str">
        <f aca="false">IF((LEFT(N4567,2)="US"),"US","")</f>
        <v>US</v>
      </c>
      <c r="C4567" s="191" t="str">
        <f aca="false">M4567</f>
        <v>Crude</v>
      </c>
      <c r="D4567" s="191" t="str">
        <f aca="false">IF(ISNUMBER(FIND("Phy",N4567))=TRUE(),"Physical","Financial")</f>
        <v>Financial</v>
      </c>
      <c r="E4567" s="191" t="n">
        <f aca="false">IF(VLOOKUP(S4567,'DD-Lookup'!$J$6:$L$50,3,FALSE())="Monthly",(YEAR(AC4567)-YEAR(AB4567))*12+MONTH(AC4567)-MONTH(AB4567)+1,(AC4567-AB4567+1))</f>
        <v>1</v>
      </c>
      <c r="F4567" s="220" t="n">
        <f aca="false">E4567*SUM(P4567:Q4567)</f>
        <v>50000</v>
      </c>
      <c r="G4567" s="196" t="n">
        <v>1249932</v>
      </c>
      <c r="H4567" s="197" t="n">
        <v>37026.5702777778</v>
      </c>
      <c r="I4567" s="0" t="s">
        <v>1137</v>
      </c>
      <c r="M4567" s="0" t="s">
        <v>60</v>
      </c>
      <c r="N4567" s="0" t="s">
        <v>1138</v>
      </c>
      <c r="O4567" s="0" t="s">
        <v>1139</v>
      </c>
      <c r="Q4567" s="198" t="n">
        <v>50000</v>
      </c>
      <c r="S4567" s="0" t="s">
        <v>1140</v>
      </c>
      <c r="T4567" s="0" t="s">
        <v>772</v>
      </c>
      <c r="U4567" s="200" t="n">
        <v>29.04</v>
      </c>
      <c r="V4567" s="0" t="s">
        <v>2470</v>
      </c>
      <c r="W4567" s="0" t="s">
        <v>1142</v>
      </c>
      <c r="X4567" s="0" t="s">
        <v>1143</v>
      </c>
      <c r="Y4567" s="0" t="s">
        <v>893</v>
      </c>
      <c r="Z4567" s="0" t="s">
        <v>573</v>
      </c>
      <c r="AA4567" s="0" t="s">
        <v>4105</v>
      </c>
      <c r="AB4567" s="197" t="n">
        <v>37043</v>
      </c>
      <c r="AC4567" s="197" t="n">
        <v>37072</v>
      </c>
    </row>
    <row r="4568" customFormat="false" ht="12.75" hidden="false" customHeight="false" outlineLevel="0" collapsed="false">
      <c r="A4568" s="191" t="str">
        <f aca="false">B4568&amp;" "&amp;C4568&amp;" "&amp;D4568</f>
        <v>US Natural Gas Financial</v>
      </c>
      <c r="B4568" s="191" t="str">
        <f aca="false">IF((LEFT(N4568,2)="US"),"US","")</f>
        <v>US</v>
      </c>
      <c r="C4568" s="191" t="str">
        <f aca="false">M4568</f>
        <v>Natural Gas</v>
      </c>
      <c r="D4568" s="191" t="str">
        <f aca="false">IF(ISNUMBER(FIND("Phy",N4568))=TRUE(),"Physical","Financial")</f>
        <v>Financial</v>
      </c>
      <c r="E4568" s="191" t="n">
        <f aca="false">IF(VLOOKUP(S4568,'DD-Lookup'!$J$6:$L$50,3,FALSE())="Monthly",(YEAR(AC4568)-YEAR(AB4568))*12+MONTH(AC4568)-MONTH(AB4568)+1,(AC4568-AB4568+1))</f>
        <v>30</v>
      </c>
      <c r="F4568" s="220" t="n">
        <f aca="false">E4568*SUM(P4568:Q4568)</f>
        <v>150000</v>
      </c>
      <c r="G4568" s="196" t="n">
        <v>1249933</v>
      </c>
      <c r="H4568" s="197" t="n">
        <v>37026.5702893519</v>
      </c>
      <c r="I4568" s="0" t="s">
        <v>1482</v>
      </c>
      <c r="M4568" s="0" t="s">
        <v>927</v>
      </c>
      <c r="N4568" s="0" t="s">
        <v>1399</v>
      </c>
      <c r="O4568" s="0" t="s">
        <v>1964</v>
      </c>
      <c r="Q4568" s="198" t="n">
        <v>5000</v>
      </c>
      <c r="S4568" s="0" t="s">
        <v>1343</v>
      </c>
      <c r="T4568" s="0" t="s">
        <v>772</v>
      </c>
      <c r="U4568" s="200" t="n">
        <v>5.24</v>
      </c>
      <c r="V4568" s="0" t="s">
        <v>1965</v>
      </c>
      <c r="W4568" s="0" t="s">
        <v>1956</v>
      </c>
      <c r="X4568" s="0" t="s">
        <v>1957</v>
      </c>
      <c r="Y4568" s="0" t="s">
        <v>893</v>
      </c>
      <c r="Z4568" s="0" t="s">
        <v>573</v>
      </c>
      <c r="AA4568" s="0" t="s">
        <v>4106</v>
      </c>
      <c r="AB4568" s="197" t="n">
        <v>37135.875</v>
      </c>
      <c r="AC4568" s="197" t="n">
        <v>37164.875</v>
      </c>
      <c r="AD4568" s="0" t="n">
        <f aca="false">(AC4568-AB4568+1)*SUM(P4568:Q4568)</f>
        <v>150000</v>
      </c>
    </row>
    <row r="4569" customFormat="false" ht="12.75" hidden="false" customHeight="false" outlineLevel="0" collapsed="false">
      <c r="A4569" s="191" t="str">
        <f aca="false">B4569&amp;" "&amp;C4569&amp;" "&amp;D4569</f>
        <v>US Natural Gas Physical</v>
      </c>
      <c r="B4569" s="191" t="str">
        <f aca="false">IF((LEFT(N4569,2)="US"),"US","")</f>
        <v>US</v>
      </c>
      <c r="C4569" s="191" t="str">
        <f aca="false">M4569</f>
        <v>Natural Gas</v>
      </c>
      <c r="D4569" s="191" t="str">
        <f aca="false">IF(ISNUMBER(FIND("Phy",N4569))=TRUE(),"Physical","Financial")</f>
        <v>Physical</v>
      </c>
      <c r="E4569" s="191" t="n">
        <f aca="false">IF(VLOOKUP(S4569,'DD-Lookup'!$J$6:$L$50,3,FALSE())="Monthly",(YEAR(AC4569)-YEAR(AB4569))*12+MONTH(AC4569)-MONTH(AB4569)+1,(AC4569-AB4569+1))</f>
        <v>15</v>
      </c>
      <c r="F4569" s="220" t="n">
        <f aca="false">E4569*SUM(P4569:Q4569)</f>
        <v>150000</v>
      </c>
      <c r="G4569" s="196" t="n">
        <v>1249934</v>
      </c>
      <c r="H4569" s="197" t="n">
        <v>37026.5703009259</v>
      </c>
      <c r="I4569" s="0" t="s">
        <v>616</v>
      </c>
      <c r="M4569" s="0" t="s">
        <v>927</v>
      </c>
      <c r="N4569" s="0" t="s">
        <v>1371</v>
      </c>
      <c r="O4569" s="0" t="s">
        <v>4107</v>
      </c>
      <c r="Q4569" s="198" t="n">
        <v>10000</v>
      </c>
      <c r="S4569" s="0" t="s">
        <v>1343</v>
      </c>
      <c r="T4569" s="0" t="s">
        <v>772</v>
      </c>
      <c r="U4569" s="200" t="n">
        <v>4.58</v>
      </c>
      <c r="V4569" s="0" t="s">
        <v>2051</v>
      </c>
      <c r="W4569" s="0" t="s">
        <v>1555</v>
      </c>
      <c r="X4569" s="0" t="s">
        <v>1556</v>
      </c>
      <c r="Y4569" s="0" t="s">
        <v>1376</v>
      </c>
      <c r="Z4569" s="0" t="s">
        <v>573</v>
      </c>
      <c r="AA4569" s="0" t="n">
        <v>790960</v>
      </c>
      <c r="AB4569" s="197" t="n">
        <v>37028.875</v>
      </c>
      <c r="AC4569" s="197" t="n">
        <v>37042.875</v>
      </c>
    </row>
    <row r="4570" customFormat="false" ht="12.75" hidden="false" customHeight="false" outlineLevel="0" collapsed="false">
      <c r="A4570" s="191" t="str">
        <f aca="false">B4570&amp;" "&amp;C4570&amp;" "&amp;D4570</f>
        <v>US Crude Financial</v>
      </c>
      <c r="B4570" s="191" t="str">
        <f aca="false">IF((LEFT(N4570,2)="US"),"US","")</f>
        <v>US</v>
      </c>
      <c r="C4570" s="191" t="str">
        <f aca="false">M4570</f>
        <v>Crude</v>
      </c>
      <c r="D4570" s="191" t="str">
        <f aca="false">IF(ISNUMBER(FIND("Phy",N4570))=TRUE(),"Physical","Financial")</f>
        <v>Financial</v>
      </c>
      <c r="E4570" s="191" t="n">
        <f aca="false">IF(VLOOKUP(S4570,'DD-Lookup'!$J$6:$L$50,3,FALSE())="Monthly",(YEAR(AC4570)-YEAR(AB4570))*12+MONTH(AC4570)-MONTH(AB4570)+1,(AC4570-AB4570+1))</f>
        <v>1</v>
      </c>
      <c r="F4570" s="220" t="n">
        <f aca="false">E4570*SUM(P4570:Q4570)</f>
        <v>50000</v>
      </c>
      <c r="G4570" s="196" t="n">
        <v>1249936</v>
      </c>
      <c r="H4570" s="197" t="n">
        <v>37026.5703472222</v>
      </c>
      <c r="I4570" s="0" t="s">
        <v>1340</v>
      </c>
      <c r="M4570" s="0" t="s">
        <v>60</v>
      </c>
      <c r="N4570" s="0" t="s">
        <v>1138</v>
      </c>
      <c r="O4570" s="0" t="s">
        <v>1139</v>
      </c>
      <c r="P4570" s="198" t="n">
        <v>50000</v>
      </c>
      <c r="S4570" s="0" t="s">
        <v>1140</v>
      </c>
      <c r="T4570" s="0" t="s">
        <v>772</v>
      </c>
      <c r="U4570" s="200" t="n">
        <v>29.02</v>
      </c>
      <c r="V4570" s="0" t="s">
        <v>2504</v>
      </c>
      <c r="W4570" s="0" t="s">
        <v>1142</v>
      </c>
      <c r="X4570" s="0" t="s">
        <v>1143</v>
      </c>
      <c r="Y4570" s="0" t="s">
        <v>893</v>
      </c>
      <c r="Z4570" s="0" t="s">
        <v>573</v>
      </c>
      <c r="AA4570" s="0" t="s">
        <v>4108</v>
      </c>
      <c r="AB4570" s="197" t="n">
        <v>37043</v>
      </c>
      <c r="AC4570" s="197" t="n">
        <v>37072</v>
      </c>
    </row>
    <row r="4571" customFormat="false" ht="12.75" hidden="false" customHeight="false" outlineLevel="0" collapsed="false">
      <c r="A4571" s="191" t="str">
        <f aca="false">B4571&amp;" "&amp;C4571&amp;" "&amp;D4571</f>
        <v>US Crude Financial</v>
      </c>
      <c r="B4571" s="191" t="str">
        <f aca="false">IF((LEFT(N4571,2)="US"),"US","")</f>
        <v>US</v>
      </c>
      <c r="C4571" s="191" t="str">
        <f aca="false">M4571</f>
        <v>Crude</v>
      </c>
      <c r="D4571" s="191" t="str">
        <f aca="false">IF(ISNUMBER(FIND("Phy",N4571))=TRUE(),"Physical","Financial")</f>
        <v>Financial</v>
      </c>
      <c r="E4571" s="191" t="n">
        <f aca="false">IF(VLOOKUP(S4571,'DD-Lookup'!$J$6:$L$50,3,FALSE())="Monthly",(YEAR(AC4571)-YEAR(AB4571))*12+MONTH(AC4571)-MONTH(AB4571)+1,(AC4571-AB4571+1))</f>
        <v>1</v>
      </c>
      <c r="F4571" s="220" t="n">
        <f aca="false">E4571*SUM(P4571:Q4571)</f>
        <v>50000</v>
      </c>
      <c r="G4571" s="196" t="n">
        <v>1249937</v>
      </c>
      <c r="H4571" s="197" t="n">
        <v>37026.5705439815</v>
      </c>
      <c r="I4571" s="0" t="s">
        <v>1340</v>
      </c>
      <c r="M4571" s="0" t="s">
        <v>60</v>
      </c>
      <c r="N4571" s="0" t="s">
        <v>1138</v>
      </c>
      <c r="O4571" s="0" t="s">
        <v>1139</v>
      </c>
      <c r="P4571" s="198" t="n">
        <v>50000</v>
      </c>
      <c r="S4571" s="0" t="s">
        <v>1140</v>
      </c>
      <c r="T4571" s="0" t="s">
        <v>772</v>
      </c>
      <c r="U4571" s="200" t="n">
        <v>28.98</v>
      </c>
      <c r="V4571" s="0" t="s">
        <v>2361</v>
      </c>
      <c r="W4571" s="0" t="s">
        <v>1142</v>
      </c>
      <c r="X4571" s="0" t="s">
        <v>1143</v>
      </c>
      <c r="Y4571" s="0" t="s">
        <v>893</v>
      </c>
      <c r="Z4571" s="0" t="s">
        <v>573</v>
      </c>
      <c r="AA4571" s="0" t="s">
        <v>4109</v>
      </c>
      <c r="AB4571" s="197" t="n">
        <v>37043</v>
      </c>
      <c r="AC4571" s="197" t="n">
        <v>37072</v>
      </c>
    </row>
    <row r="4572" customFormat="false" ht="12.75" hidden="false" customHeight="false" outlineLevel="0" collapsed="false">
      <c r="A4572" s="191" t="str">
        <f aca="false">B4572&amp;" "&amp;C4572&amp;" "&amp;D4572</f>
        <v>US Oil Products Financial</v>
      </c>
      <c r="B4572" s="191" t="str">
        <f aca="false">IF((LEFT(N4572,2)="US"),"US","")</f>
        <v>US</v>
      </c>
      <c r="C4572" s="191" t="str">
        <f aca="false">M4572</f>
        <v>Oil Products</v>
      </c>
      <c r="D4572" s="191" t="str">
        <f aca="false">IF(ISNUMBER(FIND("Phy",N4572))=TRUE(),"Physical","Financial")</f>
        <v>Financial</v>
      </c>
      <c r="E4572" s="191" t="n">
        <f aca="false">IF(VLOOKUP(S4572,'DD-Lookup'!$J$6:$L$50,3,FALSE())="Monthly",(YEAR(AC4572)-YEAR(AB4572))*12+MONTH(AC4572)-MONTH(AB4572)+1,(AC4572-AB4572+1))</f>
        <v>1</v>
      </c>
      <c r="F4572" s="220" t="n">
        <f aca="false">E4572*SUM(P4572:Q4572)</f>
        <v>15000</v>
      </c>
      <c r="G4572" s="196" t="n">
        <v>1249939</v>
      </c>
      <c r="H4572" s="197" t="n">
        <v>37026.5705787037</v>
      </c>
      <c r="I4572" s="0" t="s">
        <v>3495</v>
      </c>
      <c r="M4572" s="0" t="s">
        <v>886</v>
      </c>
      <c r="N4572" s="0" t="s">
        <v>2690</v>
      </c>
      <c r="O4572" s="0" t="s">
        <v>2691</v>
      </c>
      <c r="P4572" s="198" t="n">
        <v>15000</v>
      </c>
      <c r="S4572" s="0" t="s">
        <v>2603</v>
      </c>
      <c r="T4572" s="0" t="s">
        <v>772</v>
      </c>
      <c r="U4572" s="200" t="n">
        <v>100.6</v>
      </c>
      <c r="V4572" s="0" t="s">
        <v>3496</v>
      </c>
      <c r="W4572" s="0" t="s">
        <v>2692</v>
      </c>
      <c r="X4572" s="0" t="s">
        <v>2693</v>
      </c>
      <c r="Y4572" s="0" t="s">
        <v>893</v>
      </c>
      <c r="Z4572" s="0" t="s">
        <v>573</v>
      </c>
      <c r="AA4572" s="0" t="s">
        <v>4110</v>
      </c>
      <c r="AB4572" s="197" t="n">
        <v>37043.875</v>
      </c>
      <c r="AC4572" s="197" t="n">
        <v>37072.875</v>
      </c>
      <c r="AE4572" s="121" t="n">
        <f aca="false">IF(S4572="Gallon",F4572/42,F4572)</f>
        <v>357.142857142857</v>
      </c>
    </row>
    <row r="4573" customFormat="false" ht="12.75" hidden="false" customHeight="false" outlineLevel="0" collapsed="false">
      <c r="A4573" s="191" t="str">
        <f aca="false">B4573&amp;" "&amp;C4573&amp;" "&amp;D4573</f>
        <v>US Natural Gas Financial</v>
      </c>
      <c r="B4573" s="191" t="str">
        <f aca="false">IF((LEFT(N4573,2)="US"),"US","")</f>
        <v>US</v>
      </c>
      <c r="C4573" s="191" t="str">
        <f aca="false">M4573</f>
        <v>Natural Gas</v>
      </c>
      <c r="D4573" s="191" t="str">
        <f aca="false">IF(ISNUMBER(FIND("Phy",N4573))=TRUE(),"Physical","Financial")</f>
        <v>Financial</v>
      </c>
      <c r="E4573" s="191" t="n">
        <f aca="false">IF(VLOOKUP(S4573,'DD-Lookup'!$J$6:$L$50,3,FALSE())="Monthly",(YEAR(AC4573)-YEAR(AB4573))*12+MONTH(AC4573)-MONTH(AB4573)+1,(AC4573-AB4573+1))</f>
        <v>30</v>
      </c>
      <c r="F4573" s="220" t="n">
        <f aca="false">E4573*SUM(P4573:Q4573)</f>
        <v>75000</v>
      </c>
      <c r="G4573" s="196" t="n">
        <v>1249942</v>
      </c>
      <c r="H4573" s="197" t="n">
        <v>37026.5706481482</v>
      </c>
      <c r="I4573" s="0" t="s">
        <v>1257</v>
      </c>
      <c r="M4573" s="0" t="s">
        <v>927</v>
      </c>
      <c r="N4573" s="0" t="s">
        <v>1341</v>
      </c>
      <c r="O4573" s="0" t="s">
        <v>1342</v>
      </c>
      <c r="P4573" s="198" t="n">
        <v>2500</v>
      </c>
      <c r="S4573" s="0" t="s">
        <v>1343</v>
      </c>
      <c r="T4573" s="0" t="s">
        <v>772</v>
      </c>
      <c r="U4573" s="200" t="n">
        <v>4.65</v>
      </c>
      <c r="V4573" s="0" t="s">
        <v>2293</v>
      </c>
      <c r="W4573" s="0" t="s">
        <v>1345</v>
      </c>
      <c r="X4573" s="0" t="s">
        <v>1346</v>
      </c>
      <c r="Y4573" s="0" t="s">
        <v>893</v>
      </c>
      <c r="Z4573" s="0" t="s">
        <v>573</v>
      </c>
      <c r="AA4573" s="0" t="s">
        <v>4111</v>
      </c>
      <c r="AB4573" s="197" t="n">
        <v>37043.875</v>
      </c>
      <c r="AC4573" s="197" t="n">
        <v>37072.875</v>
      </c>
      <c r="AD4573" s="0" t="n">
        <f aca="false">(AC4573-AB4573+1)*SUM(P4573:Q4573)</f>
        <v>75000</v>
      </c>
    </row>
    <row r="4574" customFormat="false" ht="12.75" hidden="false" customHeight="false" outlineLevel="0" collapsed="false">
      <c r="A4574" s="191" t="str">
        <f aca="false">B4574&amp;" "&amp;C4574&amp;" "&amp;D4574</f>
        <v>US Natural Gas Financial</v>
      </c>
      <c r="B4574" s="191" t="str">
        <f aca="false">IF((LEFT(N4574,2)="US"),"US","")</f>
        <v>US</v>
      </c>
      <c r="C4574" s="191" t="str">
        <f aca="false">M4574</f>
        <v>Natural Gas</v>
      </c>
      <c r="D4574" s="191" t="str">
        <f aca="false">IF(ISNUMBER(FIND("Phy",N4574))=TRUE(),"Physical","Financial")</f>
        <v>Financial</v>
      </c>
      <c r="E4574" s="191" t="n">
        <f aca="false">IF(VLOOKUP(S4574,'DD-Lookup'!$J$6:$L$50,3,FALSE())="Monthly",(YEAR(AC4574)-YEAR(AB4574))*12+MONTH(AC4574)-MONTH(AB4574)+1,(AC4574-AB4574+1))</f>
        <v>30</v>
      </c>
      <c r="F4574" s="220" t="n">
        <f aca="false">E4574*SUM(P4574:Q4574)</f>
        <v>300000</v>
      </c>
      <c r="G4574" s="196" t="n">
        <v>1249944</v>
      </c>
      <c r="H4574" s="197" t="n">
        <v>37026.5708564815</v>
      </c>
      <c r="I4574" s="0" t="s">
        <v>1289</v>
      </c>
      <c r="M4574" s="0" t="s">
        <v>927</v>
      </c>
      <c r="N4574" s="0" t="s">
        <v>1341</v>
      </c>
      <c r="O4574" s="0" t="s">
        <v>1342</v>
      </c>
      <c r="Q4574" s="198" t="n">
        <v>10000</v>
      </c>
      <c r="S4574" s="0" t="s">
        <v>1343</v>
      </c>
      <c r="T4574" s="0" t="s">
        <v>772</v>
      </c>
      <c r="U4574" s="200" t="n">
        <v>4.655</v>
      </c>
      <c r="V4574" s="0" t="s">
        <v>3328</v>
      </c>
      <c r="W4574" s="0" t="s">
        <v>1345</v>
      </c>
      <c r="X4574" s="0" t="s">
        <v>1346</v>
      </c>
      <c r="Y4574" s="0" t="s">
        <v>893</v>
      </c>
      <c r="Z4574" s="0" t="s">
        <v>573</v>
      </c>
      <c r="AA4574" s="0" t="s">
        <v>4112</v>
      </c>
      <c r="AB4574" s="197" t="n">
        <v>37043.875</v>
      </c>
      <c r="AC4574" s="197" t="n">
        <v>37072.875</v>
      </c>
      <c r="AD4574" s="0" t="n">
        <f aca="false">(AC4574-AB4574+1)*SUM(P4574:Q4574)</f>
        <v>300000</v>
      </c>
    </row>
    <row r="4575" customFormat="false" ht="12.75" hidden="false" customHeight="false" outlineLevel="0" collapsed="false">
      <c r="A4575" s="191" t="str">
        <f aca="false">B4575&amp;" "&amp;C4575&amp;" "&amp;D4575</f>
        <v>US Natural Gas Financial</v>
      </c>
      <c r="B4575" s="191" t="str">
        <f aca="false">IF((LEFT(N4575,2)="US"),"US","")</f>
        <v>US</v>
      </c>
      <c r="C4575" s="191" t="str">
        <f aca="false">M4575</f>
        <v>Natural Gas</v>
      </c>
      <c r="D4575" s="191" t="str">
        <f aca="false">IF(ISNUMBER(FIND("Phy",N4575))=TRUE(),"Physical","Financial")</f>
        <v>Financial</v>
      </c>
      <c r="E4575" s="191" t="n">
        <f aca="false">IF(VLOOKUP(S4575,'DD-Lookup'!$J$6:$L$50,3,FALSE())="Monthly",(YEAR(AC4575)-YEAR(AB4575))*12+MONTH(AC4575)-MONTH(AB4575)+1,(AC4575-AB4575+1))</f>
        <v>15</v>
      </c>
      <c r="F4575" s="220" t="n">
        <f aca="false">E4575*SUM(P4575:Q4575)</f>
        <v>75000</v>
      </c>
      <c r="G4575" s="196" t="n">
        <v>1249945</v>
      </c>
      <c r="H4575" s="197" t="n">
        <v>37026.5708912037</v>
      </c>
      <c r="I4575" s="0" t="s">
        <v>616</v>
      </c>
      <c r="M4575" s="0" t="s">
        <v>927</v>
      </c>
      <c r="N4575" s="0" t="s">
        <v>1341</v>
      </c>
      <c r="O4575" s="0" t="s">
        <v>3569</v>
      </c>
      <c r="Q4575" s="198" t="n">
        <v>5000</v>
      </c>
      <c r="S4575" s="0" t="s">
        <v>1343</v>
      </c>
      <c r="T4575" s="0" t="s">
        <v>772</v>
      </c>
      <c r="U4575" s="200" t="n">
        <v>4.58</v>
      </c>
      <c r="V4575" s="0" t="s">
        <v>2051</v>
      </c>
      <c r="W4575" s="0" t="s">
        <v>1520</v>
      </c>
      <c r="X4575" s="0" t="s">
        <v>1521</v>
      </c>
      <c r="Y4575" s="0" t="s">
        <v>893</v>
      </c>
      <c r="Z4575" s="0" t="s">
        <v>573</v>
      </c>
      <c r="AA4575" s="0" t="s">
        <v>4113</v>
      </c>
      <c r="AB4575" s="197" t="n">
        <v>37028.875</v>
      </c>
      <c r="AC4575" s="197" t="n">
        <v>37042.875</v>
      </c>
      <c r="AD4575" s="0" t="n">
        <f aca="false">(AC4575-AB4575+1)*SUM(P4575:Q4575)</f>
        <v>75000</v>
      </c>
    </row>
    <row r="4576" customFormat="false" ht="12.75" hidden="false" customHeight="false" outlineLevel="0" collapsed="false">
      <c r="A4576" s="191" t="str">
        <f aca="false">B4576&amp;" "&amp;C4576&amp;" "&amp;D4576</f>
        <v>US Natural Gas Financial</v>
      </c>
      <c r="B4576" s="191" t="str">
        <f aca="false">IF((LEFT(N4576,2)="US"),"US","")</f>
        <v>US</v>
      </c>
      <c r="C4576" s="191" t="str">
        <f aca="false">M4576</f>
        <v>Natural Gas</v>
      </c>
      <c r="D4576" s="191" t="str">
        <f aca="false">IF(ISNUMBER(FIND("Phy",N4576))=TRUE(),"Physical","Financial")</f>
        <v>Financial</v>
      </c>
      <c r="E4576" s="191" t="n">
        <f aca="false">IF(VLOOKUP(S4576,'DD-Lookup'!$J$6:$L$50,3,FALSE())="Monthly",(YEAR(AC4576)-YEAR(AB4576))*12+MONTH(AC4576)-MONTH(AB4576)+1,(AC4576-AB4576+1))</f>
        <v>30</v>
      </c>
      <c r="F4576" s="220" t="n">
        <f aca="false">E4576*SUM(P4576:Q4576)</f>
        <v>150000</v>
      </c>
      <c r="G4576" s="196" t="n">
        <v>1249946</v>
      </c>
      <c r="H4576" s="197" t="n">
        <v>37026.5709143519</v>
      </c>
      <c r="I4576" s="0" t="s">
        <v>1420</v>
      </c>
      <c r="M4576" s="0" t="s">
        <v>927</v>
      </c>
      <c r="N4576" s="0" t="s">
        <v>1341</v>
      </c>
      <c r="O4576" s="0" t="s">
        <v>1342</v>
      </c>
      <c r="Q4576" s="198" t="n">
        <v>5000</v>
      </c>
      <c r="S4576" s="0" t="s">
        <v>1343</v>
      </c>
      <c r="T4576" s="0" t="s">
        <v>772</v>
      </c>
      <c r="U4576" s="200" t="n">
        <v>4.655</v>
      </c>
      <c r="V4576" s="0" t="s">
        <v>4065</v>
      </c>
      <c r="W4576" s="0" t="s">
        <v>1345</v>
      </c>
      <c r="X4576" s="0" t="s">
        <v>1346</v>
      </c>
      <c r="Y4576" s="0" t="s">
        <v>893</v>
      </c>
      <c r="Z4576" s="0" t="s">
        <v>573</v>
      </c>
      <c r="AA4576" s="0" t="s">
        <v>4114</v>
      </c>
      <c r="AB4576" s="197" t="n">
        <v>37043.875</v>
      </c>
      <c r="AC4576" s="197" t="n">
        <v>37072.875</v>
      </c>
      <c r="AD4576" s="0" t="n">
        <f aca="false">(AC4576-AB4576+1)*SUM(P4576:Q4576)</f>
        <v>150000</v>
      </c>
    </row>
    <row r="4577" customFormat="false" ht="12.75" hidden="false" customHeight="false" outlineLevel="0" collapsed="false">
      <c r="A4577" s="191" t="str">
        <f aca="false">B4577&amp;" "&amp;C4577&amp;" "&amp;D4577</f>
        <v>US Natural Gas Financial</v>
      </c>
      <c r="B4577" s="191" t="str">
        <f aca="false">IF((LEFT(N4577,2)="US"),"US","")</f>
        <v>US</v>
      </c>
      <c r="C4577" s="191" t="str">
        <f aca="false">M4577</f>
        <v>Natural Gas</v>
      </c>
      <c r="D4577" s="191" t="str">
        <f aca="false">IF(ISNUMBER(FIND("Phy",N4577))=TRUE(),"Physical","Financial")</f>
        <v>Financial</v>
      </c>
      <c r="E4577" s="191" t="n">
        <f aca="false">IF(VLOOKUP(S4577,'DD-Lookup'!$J$6:$L$50,3,FALSE())="Monthly",(YEAR(AC4577)-YEAR(AB4577))*12+MONTH(AC4577)-MONTH(AB4577)+1,(AC4577-AB4577+1))</f>
        <v>15</v>
      </c>
      <c r="F4577" s="220" t="n">
        <f aca="false">E4577*SUM(P4577:Q4577)</f>
        <v>150000</v>
      </c>
      <c r="G4577" s="196" t="n">
        <v>1249948</v>
      </c>
      <c r="H4577" s="197" t="n">
        <v>37026.5710416667</v>
      </c>
      <c r="I4577" s="0" t="s">
        <v>1420</v>
      </c>
      <c r="M4577" s="0" t="s">
        <v>927</v>
      </c>
      <c r="N4577" s="0" t="s">
        <v>1341</v>
      </c>
      <c r="O4577" s="0" t="s">
        <v>3569</v>
      </c>
      <c r="Q4577" s="198" t="n">
        <v>10000</v>
      </c>
      <c r="S4577" s="0" t="s">
        <v>1343</v>
      </c>
      <c r="T4577" s="0" t="s">
        <v>772</v>
      </c>
      <c r="U4577" s="200" t="n">
        <v>4.58</v>
      </c>
      <c r="V4577" s="0" t="s">
        <v>1652</v>
      </c>
      <c r="W4577" s="0" t="s">
        <v>1520</v>
      </c>
      <c r="X4577" s="0" t="s">
        <v>1521</v>
      </c>
      <c r="Y4577" s="0" t="s">
        <v>893</v>
      </c>
      <c r="Z4577" s="0" t="s">
        <v>573</v>
      </c>
      <c r="AA4577" s="0" t="s">
        <v>4115</v>
      </c>
      <c r="AB4577" s="197" t="n">
        <v>37028.875</v>
      </c>
      <c r="AC4577" s="197" t="n">
        <v>37042.875</v>
      </c>
      <c r="AD4577" s="0" t="n">
        <f aca="false">(AC4577-AB4577+1)*SUM(P4577:Q4577)</f>
        <v>150000</v>
      </c>
    </row>
    <row r="4578" customFormat="false" ht="12.75" hidden="false" customHeight="false" outlineLevel="0" collapsed="false">
      <c r="A4578" s="191" t="str">
        <f aca="false">B4578&amp;" "&amp;C4578&amp;" "&amp;D4578</f>
        <v>US Natural Gas Physical</v>
      </c>
      <c r="B4578" s="191" t="str">
        <f aca="false">IF((LEFT(N4578,2)="US"),"US","")</f>
        <v>US</v>
      </c>
      <c r="C4578" s="191" t="str">
        <f aca="false">M4578</f>
        <v>Natural Gas</v>
      </c>
      <c r="D4578" s="191" t="str">
        <f aca="false">IF(ISNUMBER(FIND("Phy",N4578))=TRUE(),"Physical","Financial")</f>
        <v>Physical</v>
      </c>
      <c r="E4578" s="191" t="n">
        <f aca="false">IF(VLOOKUP(S4578,'DD-Lookup'!$J$6:$L$50,3,FALSE())="Monthly",(YEAR(AC4578)-YEAR(AB4578))*12+MONTH(AC4578)-MONTH(AB4578)+1,(AC4578-AB4578+1))</f>
        <v>1</v>
      </c>
      <c r="F4578" s="220" t="n">
        <f aca="false">E4578*SUM(P4578:Q4578)</f>
        <v>10000</v>
      </c>
      <c r="G4578" s="196" t="n">
        <v>1249949</v>
      </c>
      <c r="H4578" s="197" t="n">
        <v>37026.5710648148</v>
      </c>
      <c r="I4578" s="0" t="s">
        <v>1661</v>
      </c>
      <c r="M4578" s="0" t="s">
        <v>927</v>
      </c>
      <c r="N4578" s="0" t="s">
        <v>1371</v>
      </c>
      <c r="O4578" s="0" t="s">
        <v>3833</v>
      </c>
      <c r="Q4578" s="198" t="n">
        <v>10000</v>
      </c>
      <c r="S4578" s="0" t="s">
        <v>1343</v>
      </c>
      <c r="T4578" s="0" t="s">
        <v>772</v>
      </c>
      <c r="U4578" s="200" t="n">
        <v>4.585</v>
      </c>
      <c r="V4578" s="0" t="s">
        <v>1662</v>
      </c>
      <c r="W4578" s="0" t="s">
        <v>1555</v>
      </c>
      <c r="X4578" s="0" t="s">
        <v>1556</v>
      </c>
      <c r="Y4578" s="0" t="s">
        <v>1376</v>
      </c>
      <c r="Z4578" s="0" t="s">
        <v>573</v>
      </c>
      <c r="AA4578" s="0" t="n">
        <v>790961</v>
      </c>
      <c r="AB4578" s="197" t="n">
        <v>37028.875</v>
      </c>
      <c r="AC4578" s="197" t="n">
        <v>37028.875</v>
      </c>
    </row>
    <row r="4579" customFormat="false" ht="12.75" hidden="false" customHeight="false" outlineLevel="0" collapsed="false">
      <c r="A4579" s="191" t="str">
        <f aca="false">B4579&amp;" "&amp;C4579&amp;" "&amp;D4579</f>
        <v>US Natural Gas Financial</v>
      </c>
      <c r="B4579" s="191" t="str">
        <f aca="false">IF((LEFT(N4579,2)="US"),"US","")</f>
        <v>US</v>
      </c>
      <c r="C4579" s="191" t="str">
        <f aca="false">M4579</f>
        <v>Natural Gas</v>
      </c>
      <c r="D4579" s="191" t="str">
        <f aca="false">IF(ISNUMBER(FIND("Phy",N4579))=TRUE(),"Physical","Financial")</f>
        <v>Financial</v>
      </c>
      <c r="E4579" s="191" t="n">
        <f aca="false">IF(VLOOKUP(S4579,'DD-Lookup'!$J$6:$L$50,3,FALSE())="Monthly",(YEAR(AC4579)-YEAR(AB4579))*12+MONTH(AC4579)-MONTH(AB4579)+1,(AC4579-AB4579+1))</f>
        <v>365</v>
      </c>
      <c r="F4579" s="220" t="n">
        <f aca="false">E4579*SUM(P4579:Q4579)</f>
        <v>1825000</v>
      </c>
      <c r="G4579" s="196" t="n">
        <v>1249950</v>
      </c>
      <c r="H4579" s="197" t="n">
        <v>37026.5711574074</v>
      </c>
      <c r="I4579" s="0" t="s">
        <v>1383</v>
      </c>
      <c r="M4579" s="0" t="s">
        <v>927</v>
      </c>
      <c r="N4579" s="0" t="s">
        <v>1341</v>
      </c>
      <c r="O4579" s="0" t="s">
        <v>1514</v>
      </c>
      <c r="Q4579" s="198" t="n">
        <v>5000</v>
      </c>
      <c r="S4579" s="0" t="s">
        <v>1343</v>
      </c>
      <c r="T4579" s="0" t="s">
        <v>772</v>
      </c>
      <c r="U4579" s="200" t="n">
        <v>4.61</v>
      </c>
      <c r="V4579" s="0" t="s">
        <v>1384</v>
      </c>
      <c r="W4579" s="0" t="s">
        <v>1345</v>
      </c>
      <c r="X4579" s="0" t="s">
        <v>1346</v>
      </c>
      <c r="Y4579" s="0" t="s">
        <v>893</v>
      </c>
      <c r="Z4579" s="0" t="s">
        <v>573</v>
      </c>
      <c r="AA4579" s="0" t="s">
        <v>4116</v>
      </c>
      <c r="AB4579" s="197" t="n">
        <v>37257.875</v>
      </c>
      <c r="AC4579" s="197" t="n">
        <v>37621.875</v>
      </c>
      <c r="AD4579" s="0" t="n">
        <f aca="false">(AC4579-AB4579+1)*SUM(P4579:Q4579)</f>
        <v>1825000</v>
      </c>
    </row>
    <row r="4580" customFormat="false" ht="12.75" hidden="false" customHeight="false" outlineLevel="0" collapsed="false">
      <c r="A4580" s="191" t="str">
        <f aca="false">B4580&amp;" "&amp;C4580&amp;" "&amp;D4580</f>
        <v>US Natural Gas Financial</v>
      </c>
      <c r="B4580" s="191" t="str">
        <f aca="false">IF((LEFT(N4580,2)="US"),"US","")</f>
        <v>US</v>
      </c>
      <c r="C4580" s="191" t="str">
        <f aca="false">M4580</f>
        <v>Natural Gas</v>
      </c>
      <c r="D4580" s="191" t="str">
        <f aca="false">IF(ISNUMBER(FIND("Phy",N4580))=TRUE(),"Physical","Financial")</f>
        <v>Financial</v>
      </c>
      <c r="E4580" s="191" t="n">
        <f aca="false">IF(VLOOKUP(S4580,'DD-Lookup'!$J$6:$L$50,3,FALSE())="Monthly",(YEAR(AC4580)-YEAR(AB4580))*12+MONTH(AC4580)-MONTH(AB4580)+1,(AC4580-AB4580+1))</f>
        <v>30</v>
      </c>
      <c r="F4580" s="220" t="n">
        <f aca="false">E4580*SUM(P4580:Q4580)</f>
        <v>300000</v>
      </c>
      <c r="G4580" s="196" t="n">
        <v>1249951</v>
      </c>
      <c r="H4580" s="197" t="n">
        <v>37026.5712962963</v>
      </c>
      <c r="I4580" s="0" t="s">
        <v>2373</v>
      </c>
      <c r="M4580" s="0" t="s">
        <v>927</v>
      </c>
      <c r="N4580" s="0" t="s">
        <v>1341</v>
      </c>
      <c r="O4580" s="0" t="s">
        <v>1342</v>
      </c>
      <c r="Q4580" s="198" t="n">
        <v>10000</v>
      </c>
      <c r="S4580" s="0" t="s">
        <v>1343</v>
      </c>
      <c r="T4580" s="0" t="s">
        <v>772</v>
      </c>
      <c r="U4580" s="200" t="n">
        <v>4.665</v>
      </c>
      <c r="V4580" s="0" t="s">
        <v>3423</v>
      </c>
      <c r="W4580" s="0" t="s">
        <v>1345</v>
      </c>
      <c r="X4580" s="0" t="s">
        <v>1346</v>
      </c>
      <c r="Y4580" s="0" t="s">
        <v>893</v>
      </c>
      <c r="Z4580" s="0" t="s">
        <v>573</v>
      </c>
      <c r="AA4580" s="0" t="s">
        <v>4117</v>
      </c>
      <c r="AB4580" s="197" t="n">
        <v>37043.875</v>
      </c>
      <c r="AC4580" s="197" t="n">
        <v>37072.875</v>
      </c>
      <c r="AD4580" s="0" t="n">
        <f aca="false">(AC4580-AB4580+1)*SUM(P4580:Q4580)</f>
        <v>300000</v>
      </c>
    </row>
    <row r="4581" customFormat="false" ht="12.75" hidden="false" customHeight="false" outlineLevel="0" collapsed="false">
      <c r="A4581" s="191" t="str">
        <f aca="false">B4581&amp;" "&amp;C4581&amp;" "&amp;D4581</f>
        <v>US Natural Gas Financial</v>
      </c>
      <c r="B4581" s="191" t="str">
        <f aca="false">IF((LEFT(N4581,2)="US"),"US","")</f>
        <v>US</v>
      </c>
      <c r="C4581" s="191" t="str">
        <f aca="false">M4581</f>
        <v>Natural Gas</v>
      </c>
      <c r="D4581" s="191" t="str">
        <f aca="false">IF(ISNUMBER(FIND("Phy",N4581))=TRUE(),"Physical","Financial")</f>
        <v>Financial</v>
      </c>
      <c r="E4581" s="191" t="n">
        <f aca="false">IF(VLOOKUP(S4581,'DD-Lookup'!$J$6:$L$50,3,FALSE())="Monthly",(YEAR(AC4581)-YEAR(AB4581))*12+MONTH(AC4581)-MONTH(AB4581)+1,(AC4581-AB4581+1))</f>
        <v>30</v>
      </c>
      <c r="F4581" s="220" t="n">
        <f aca="false">E4581*SUM(P4581:Q4581)</f>
        <v>300000</v>
      </c>
      <c r="G4581" s="196" t="n">
        <v>1249952</v>
      </c>
      <c r="H4581" s="197" t="n">
        <v>37026.571412037</v>
      </c>
      <c r="I4581" s="0" t="s">
        <v>1414</v>
      </c>
      <c r="M4581" s="0" t="s">
        <v>927</v>
      </c>
      <c r="N4581" s="0" t="s">
        <v>1341</v>
      </c>
      <c r="O4581" s="0" t="s">
        <v>1342</v>
      </c>
      <c r="P4581" s="198" t="n">
        <v>10000</v>
      </c>
      <c r="S4581" s="0" t="s">
        <v>1343</v>
      </c>
      <c r="T4581" s="0" t="s">
        <v>772</v>
      </c>
      <c r="U4581" s="200" t="n">
        <v>4.655</v>
      </c>
      <c r="V4581" s="0" t="s">
        <v>3595</v>
      </c>
      <c r="W4581" s="0" t="s">
        <v>1345</v>
      </c>
      <c r="X4581" s="0" t="s">
        <v>1346</v>
      </c>
      <c r="Y4581" s="0" t="s">
        <v>893</v>
      </c>
      <c r="Z4581" s="0" t="s">
        <v>573</v>
      </c>
      <c r="AA4581" s="0" t="s">
        <v>4118</v>
      </c>
      <c r="AB4581" s="197" t="n">
        <v>37043.875</v>
      </c>
      <c r="AC4581" s="197" t="n">
        <v>37072.875</v>
      </c>
      <c r="AD4581" s="0" t="n">
        <f aca="false">(AC4581-AB4581+1)*SUM(P4581:Q4581)</f>
        <v>300000</v>
      </c>
    </row>
    <row r="4582" customFormat="false" ht="12.75" hidden="false" customHeight="false" outlineLevel="0" collapsed="false">
      <c r="A4582" s="191" t="str">
        <f aca="false">B4582&amp;" "&amp;C4582&amp;" "&amp;D4582</f>
        <v>US Natural Gas Physical</v>
      </c>
      <c r="B4582" s="191" t="str">
        <f aca="false">IF((LEFT(N4582,2)="US"),"US","")</f>
        <v>US</v>
      </c>
      <c r="C4582" s="191" t="str">
        <f aca="false">M4582</f>
        <v>Natural Gas</v>
      </c>
      <c r="D4582" s="191" t="str">
        <f aca="false">IF(ISNUMBER(FIND("Phy",N4582))=TRUE(),"Physical","Financial")</f>
        <v>Physical</v>
      </c>
      <c r="E4582" s="191" t="n">
        <f aca="false">IF(VLOOKUP(S4582,'DD-Lookup'!$J$6:$L$50,3,FALSE())="Monthly",(YEAR(AC4582)-YEAR(AB4582))*12+MONTH(AC4582)-MONTH(AB4582)+1,(AC4582-AB4582+1))</f>
        <v>1</v>
      </c>
      <c r="F4582" s="220" t="n">
        <f aca="false">E4582*SUM(P4582:Q4582)</f>
        <v>10000</v>
      </c>
      <c r="G4582" s="196" t="n">
        <v>1249954</v>
      </c>
      <c r="H4582" s="197" t="n">
        <v>37026.5716435185</v>
      </c>
      <c r="I4582" s="0" t="s">
        <v>1251</v>
      </c>
      <c r="M4582" s="0" t="s">
        <v>927</v>
      </c>
      <c r="N4582" s="0" t="s">
        <v>1371</v>
      </c>
      <c r="O4582" s="0" t="s">
        <v>4119</v>
      </c>
      <c r="Q4582" s="198" t="n">
        <v>10000</v>
      </c>
      <c r="S4582" s="0" t="s">
        <v>1343</v>
      </c>
      <c r="T4582" s="0" t="s">
        <v>772</v>
      </c>
      <c r="U4582" s="200" t="n">
        <v>4.595</v>
      </c>
      <c r="V4582" s="0" t="s">
        <v>1937</v>
      </c>
      <c r="W4582" s="0" t="s">
        <v>1555</v>
      </c>
      <c r="X4582" s="0" t="s">
        <v>1556</v>
      </c>
      <c r="Y4582" s="0" t="s">
        <v>1376</v>
      </c>
      <c r="Z4582" s="0" t="s">
        <v>573</v>
      </c>
      <c r="AA4582" s="0" t="n">
        <v>790962</v>
      </c>
      <c r="AB4582" s="197" t="n">
        <v>37028.875</v>
      </c>
      <c r="AC4582" s="197" t="n">
        <v>37028.875</v>
      </c>
    </row>
    <row r="4583" customFormat="false" ht="12.75" hidden="false" customHeight="false" outlineLevel="0" collapsed="false">
      <c r="A4583" s="191" t="str">
        <f aca="false">B4583&amp;" "&amp;C4583&amp;" "&amp;D4583</f>
        <v>US Natural Gas Financial</v>
      </c>
      <c r="B4583" s="191" t="str">
        <f aca="false">IF((LEFT(N4583,2)="US"),"US","")</f>
        <v>US</v>
      </c>
      <c r="C4583" s="191" t="str">
        <f aca="false">M4583</f>
        <v>Natural Gas</v>
      </c>
      <c r="D4583" s="191" t="str">
        <f aca="false">IF(ISNUMBER(FIND("Phy",N4583))=TRUE(),"Physical","Financial")</f>
        <v>Financial</v>
      </c>
      <c r="E4583" s="191" t="n">
        <f aca="false">IF(VLOOKUP(S4583,'DD-Lookup'!$J$6:$L$50,3,FALSE())="Monthly",(YEAR(AC4583)-YEAR(AB4583))*12+MONTH(AC4583)-MONTH(AB4583)+1,(AC4583-AB4583+1))</f>
        <v>30</v>
      </c>
      <c r="F4583" s="220" t="n">
        <f aca="false">E4583*SUM(P4583:Q4583)</f>
        <v>3000</v>
      </c>
      <c r="G4583" s="196" t="n">
        <v>1249955</v>
      </c>
      <c r="H4583" s="197" t="n">
        <v>37026.571712963</v>
      </c>
      <c r="I4583" s="0" t="s">
        <v>4120</v>
      </c>
      <c r="M4583" s="0" t="s">
        <v>927</v>
      </c>
      <c r="N4583" s="0" t="s">
        <v>2058</v>
      </c>
      <c r="O4583" s="0" t="s">
        <v>2385</v>
      </c>
      <c r="Q4583" s="198" t="n">
        <v>100</v>
      </c>
      <c r="S4583" s="0" t="s">
        <v>2060</v>
      </c>
      <c r="T4583" s="0" t="s">
        <v>772</v>
      </c>
      <c r="U4583" s="200" t="n">
        <v>0.15</v>
      </c>
      <c r="V4583" s="0" t="s">
        <v>4121</v>
      </c>
      <c r="W4583" s="0" t="s">
        <v>2061</v>
      </c>
      <c r="X4583" s="0" t="s">
        <v>2062</v>
      </c>
      <c r="Y4583" s="0" t="s">
        <v>893</v>
      </c>
      <c r="Z4583" s="0" t="s">
        <v>573</v>
      </c>
      <c r="AA4583" s="0" t="s">
        <v>4122</v>
      </c>
      <c r="AB4583" s="197" t="n">
        <v>37043</v>
      </c>
      <c r="AC4583" s="197" t="n">
        <v>37072</v>
      </c>
      <c r="AD4583" s="0" t="n">
        <f aca="false">(AC4583-AB4583+1)*SUM(P4583:Q4583)</f>
        <v>3000</v>
      </c>
    </row>
    <row r="4584" customFormat="false" ht="12.75" hidden="false" customHeight="false" outlineLevel="0" collapsed="false">
      <c r="A4584" s="191" t="str">
        <f aca="false">B4584&amp;" "&amp;C4584&amp;" "&amp;D4584</f>
        <v> Natural Gas Financial</v>
      </c>
      <c r="B4584" s="191" t="str">
        <f aca="false">IF((LEFT(N4584,2)="US"),"US","")</f>
        <v/>
      </c>
      <c r="C4584" s="191" t="str">
        <f aca="false">M4584</f>
        <v>Natural Gas</v>
      </c>
      <c r="D4584" s="191" t="str">
        <f aca="false">IF(ISNUMBER(FIND("Phy",N4584))=TRUE(),"Physical","Financial")</f>
        <v>Financial</v>
      </c>
      <c r="E4584" s="191" t="n">
        <f aca="false">IF(VLOOKUP(S4584,'DD-Lookup'!$J$6:$L$50,3,FALSE())="Monthly",(YEAR(AC4584)-YEAR(AB4584))*12+MONTH(AC4584)-MONTH(AB4584)+1,(AC4584-AB4584+1))</f>
        <v>153</v>
      </c>
      <c r="F4584" s="220" t="n">
        <f aca="false">E4584*SUM(P4584:Q4584)</f>
        <v>765000</v>
      </c>
      <c r="G4584" s="196" t="n">
        <v>1249957</v>
      </c>
      <c r="H4584" s="197" t="n">
        <v>37026.571724537</v>
      </c>
      <c r="I4584" s="0" t="s">
        <v>2002</v>
      </c>
      <c r="M4584" s="0" t="s">
        <v>927</v>
      </c>
      <c r="N4584" s="0" t="s">
        <v>2003</v>
      </c>
      <c r="O4584" s="0" t="s">
        <v>2004</v>
      </c>
      <c r="P4584" s="198" t="n">
        <v>5000</v>
      </c>
      <c r="S4584" s="0" t="s">
        <v>1343</v>
      </c>
      <c r="T4584" s="0" t="s">
        <v>772</v>
      </c>
      <c r="U4584" s="200" t="n">
        <v>0.185</v>
      </c>
      <c r="V4584" s="0" t="s">
        <v>2005</v>
      </c>
      <c r="W4584" s="0" t="s">
        <v>2006</v>
      </c>
      <c r="X4584" s="0" t="s">
        <v>1701</v>
      </c>
      <c r="Y4584" s="0" t="s">
        <v>893</v>
      </c>
      <c r="Z4584" s="0" t="s">
        <v>573</v>
      </c>
      <c r="AA4584" s="0" t="s">
        <v>4123</v>
      </c>
      <c r="AB4584" s="197" t="n">
        <v>37043</v>
      </c>
      <c r="AC4584" s="197" t="n">
        <v>37195</v>
      </c>
    </row>
    <row r="4585" customFormat="false" ht="12.75" hidden="false" customHeight="false" outlineLevel="0" collapsed="false">
      <c r="A4585" s="191" t="str">
        <f aca="false">B4585&amp;" "&amp;C4585&amp;" "&amp;D4585</f>
        <v>US Natural Gas Financial</v>
      </c>
      <c r="B4585" s="191" t="str">
        <f aca="false">IF((LEFT(N4585,2)="US"),"US","")</f>
        <v>US</v>
      </c>
      <c r="C4585" s="191" t="str">
        <f aca="false">M4585</f>
        <v>Natural Gas</v>
      </c>
      <c r="D4585" s="191" t="str">
        <f aca="false">IF(ISNUMBER(FIND("Phy",N4585))=TRUE(),"Physical","Financial")</f>
        <v>Financial</v>
      </c>
      <c r="E4585" s="191" t="n">
        <f aca="false">IF(VLOOKUP(S4585,'DD-Lookup'!$J$6:$L$50,3,FALSE())="Monthly",(YEAR(AC4585)-YEAR(AB4585))*12+MONTH(AC4585)-MONTH(AB4585)+1,(AC4585-AB4585+1))</f>
        <v>365</v>
      </c>
      <c r="F4585" s="220" t="n">
        <f aca="false">E4585*SUM(P4585:Q4585)</f>
        <v>1825000</v>
      </c>
      <c r="G4585" s="196" t="n">
        <v>1249959</v>
      </c>
      <c r="H4585" s="197" t="n">
        <v>37026.5717361111</v>
      </c>
      <c r="I4585" s="0" t="s">
        <v>1383</v>
      </c>
      <c r="M4585" s="0" t="s">
        <v>927</v>
      </c>
      <c r="N4585" s="0" t="s">
        <v>1341</v>
      </c>
      <c r="O4585" s="0" t="s">
        <v>1514</v>
      </c>
      <c r="Q4585" s="198" t="n">
        <v>5000</v>
      </c>
      <c r="S4585" s="0" t="s">
        <v>1343</v>
      </c>
      <c r="T4585" s="0" t="s">
        <v>772</v>
      </c>
      <c r="U4585" s="200" t="n">
        <v>4.61</v>
      </c>
      <c r="V4585" s="0" t="s">
        <v>1384</v>
      </c>
      <c r="W4585" s="0" t="s">
        <v>1345</v>
      </c>
      <c r="X4585" s="0" t="s">
        <v>1346</v>
      </c>
      <c r="Y4585" s="0" t="s">
        <v>893</v>
      </c>
      <c r="Z4585" s="0" t="s">
        <v>573</v>
      </c>
      <c r="AA4585" s="0" t="s">
        <v>4124</v>
      </c>
      <c r="AB4585" s="197" t="n">
        <v>37257.875</v>
      </c>
      <c r="AC4585" s="197" t="n">
        <v>37621.875</v>
      </c>
      <c r="AD4585" s="0" t="n">
        <f aca="false">(AC4585-AB4585+1)*SUM(P4585:Q4585)</f>
        <v>1825000</v>
      </c>
    </row>
    <row r="4586" customFormat="false" ht="12.75" hidden="false" customHeight="false" outlineLevel="0" collapsed="false">
      <c r="A4586" s="191" t="str">
        <f aca="false">B4586&amp;" "&amp;C4586&amp;" "&amp;D4586</f>
        <v>US Crude Financial</v>
      </c>
      <c r="B4586" s="191" t="str">
        <f aca="false">IF((LEFT(N4586,2)="US"),"US","")</f>
        <v>US</v>
      </c>
      <c r="C4586" s="191" t="str">
        <f aca="false">M4586</f>
        <v>Crude</v>
      </c>
      <c r="D4586" s="191" t="str">
        <f aca="false">IF(ISNUMBER(FIND("Phy",N4586))=TRUE(),"Physical","Financial")</f>
        <v>Financial</v>
      </c>
      <c r="E4586" s="191" t="n">
        <f aca="false">IF(VLOOKUP(S4586,'DD-Lookup'!$J$6:$L$50,3,FALSE())="Monthly",(YEAR(AC4586)-YEAR(AB4586))*12+MONTH(AC4586)-MONTH(AB4586)+1,(AC4586-AB4586+1))</f>
        <v>1</v>
      </c>
      <c r="F4586" s="220" t="n">
        <f aca="false">E4586*SUM(P4586:Q4586)</f>
        <v>50000</v>
      </c>
      <c r="G4586" s="196" t="n">
        <v>1249962</v>
      </c>
      <c r="H4586" s="197" t="n">
        <v>37026.5719791667</v>
      </c>
      <c r="I4586" s="0" t="s">
        <v>1137</v>
      </c>
      <c r="M4586" s="0" t="s">
        <v>60</v>
      </c>
      <c r="N4586" s="0" t="s">
        <v>1138</v>
      </c>
      <c r="O4586" s="0" t="s">
        <v>1139</v>
      </c>
      <c r="Q4586" s="198" t="n">
        <v>50000</v>
      </c>
      <c r="S4586" s="0" t="s">
        <v>1140</v>
      </c>
      <c r="T4586" s="0" t="s">
        <v>772</v>
      </c>
      <c r="U4586" s="200" t="n">
        <v>29.04</v>
      </c>
      <c r="V4586" s="0" t="s">
        <v>2470</v>
      </c>
      <c r="W4586" s="0" t="s">
        <v>1142</v>
      </c>
      <c r="X4586" s="0" t="s">
        <v>1143</v>
      </c>
      <c r="Y4586" s="0" t="s">
        <v>893</v>
      </c>
      <c r="Z4586" s="0" t="s">
        <v>573</v>
      </c>
      <c r="AA4586" s="0" t="s">
        <v>4125</v>
      </c>
      <c r="AB4586" s="197" t="n">
        <v>37043</v>
      </c>
      <c r="AC4586" s="197" t="n">
        <v>37072</v>
      </c>
    </row>
    <row r="4587" customFormat="false" ht="12.75" hidden="false" customHeight="false" outlineLevel="0" collapsed="false">
      <c r="A4587" s="191" t="str">
        <f aca="false">B4587&amp;" "&amp;C4587&amp;" "&amp;D4587</f>
        <v>US Natural Gas Financial</v>
      </c>
      <c r="B4587" s="191" t="str">
        <f aca="false">IF((LEFT(N4587,2)="US"),"US","")</f>
        <v>US</v>
      </c>
      <c r="C4587" s="191" t="str">
        <f aca="false">M4587</f>
        <v>Natural Gas</v>
      </c>
      <c r="D4587" s="191" t="str">
        <f aca="false">IF(ISNUMBER(FIND("Phy",N4587))=TRUE(),"Physical","Financial")</f>
        <v>Financial</v>
      </c>
      <c r="E4587" s="191" t="n">
        <f aca="false">IF(VLOOKUP(S4587,'DD-Lookup'!$J$6:$L$50,3,FALSE())="Monthly",(YEAR(AC4587)-YEAR(AB4587))*12+MONTH(AC4587)-MONTH(AB4587)+1,(AC4587-AB4587+1))</f>
        <v>30</v>
      </c>
      <c r="F4587" s="220" t="n">
        <f aca="false">E4587*SUM(P4587:Q4587)</f>
        <v>300000</v>
      </c>
      <c r="G4587" s="196" t="n">
        <v>1249963</v>
      </c>
      <c r="H4587" s="197" t="n">
        <v>37026.5720833333</v>
      </c>
      <c r="I4587" s="0" t="s">
        <v>1340</v>
      </c>
      <c r="M4587" s="0" t="s">
        <v>927</v>
      </c>
      <c r="N4587" s="0" t="s">
        <v>1341</v>
      </c>
      <c r="O4587" s="0" t="s">
        <v>1342</v>
      </c>
      <c r="P4587" s="198" t="n">
        <v>10000</v>
      </c>
      <c r="S4587" s="0" t="s">
        <v>1343</v>
      </c>
      <c r="T4587" s="0" t="s">
        <v>772</v>
      </c>
      <c r="U4587" s="200" t="n">
        <v>4.655</v>
      </c>
      <c r="V4587" s="0" t="s">
        <v>2243</v>
      </c>
      <c r="W4587" s="0" t="s">
        <v>1345</v>
      </c>
      <c r="X4587" s="0" t="s">
        <v>1346</v>
      </c>
      <c r="Y4587" s="0" t="s">
        <v>893</v>
      </c>
      <c r="Z4587" s="0" t="s">
        <v>573</v>
      </c>
      <c r="AA4587" s="0" t="s">
        <v>4126</v>
      </c>
      <c r="AB4587" s="197" t="n">
        <v>37043.875</v>
      </c>
      <c r="AC4587" s="197" t="n">
        <v>37072.875</v>
      </c>
      <c r="AD4587" s="0" t="n">
        <f aca="false">(AC4587-AB4587+1)*SUM(P4587:Q4587)</f>
        <v>300000</v>
      </c>
    </row>
    <row r="4588" customFormat="false" ht="12.75" hidden="false" customHeight="false" outlineLevel="0" collapsed="false">
      <c r="A4588" s="191" t="str">
        <f aca="false">B4588&amp;" "&amp;C4588&amp;" "&amp;D4588</f>
        <v>US Natural Gas Financial</v>
      </c>
      <c r="B4588" s="191" t="str">
        <f aca="false">IF((LEFT(N4588,2)="US"),"US","")</f>
        <v>US</v>
      </c>
      <c r="C4588" s="191" t="str">
        <f aca="false">M4588</f>
        <v>Natural Gas</v>
      </c>
      <c r="D4588" s="191" t="str">
        <f aca="false">IF(ISNUMBER(FIND("Phy",N4588))=TRUE(),"Physical","Financial")</f>
        <v>Financial</v>
      </c>
      <c r="E4588" s="191" t="n">
        <f aca="false">IF(VLOOKUP(S4588,'DD-Lookup'!$J$6:$L$50,3,FALSE())="Monthly",(YEAR(AC4588)-YEAR(AB4588))*12+MONTH(AC4588)-MONTH(AB4588)+1,(AC4588-AB4588+1))</f>
        <v>30</v>
      </c>
      <c r="F4588" s="220" t="n">
        <f aca="false">E4588*SUM(P4588:Q4588)</f>
        <v>150000</v>
      </c>
      <c r="G4588" s="196" t="n">
        <v>1249965</v>
      </c>
      <c r="H4588" s="197" t="n">
        <v>37026.5721296296</v>
      </c>
      <c r="I4588" s="0" t="s">
        <v>1137</v>
      </c>
      <c r="M4588" s="0" t="s">
        <v>927</v>
      </c>
      <c r="N4588" s="0" t="s">
        <v>1341</v>
      </c>
      <c r="O4588" s="0" t="s">
        <v>1342</v>
      </c>
      <c r="P4588" s="198" t="n">
        <v>5000</v>
      </c>
      <c r="S4588" s="0" t="s">
        <v>1343</v>
      </c>
      <c r="T4588" s="0" t="s">
        <v>772</v>
      </c>
      <c r="U4588" s="200" t="n">
        <v>4.655</v>
      </c>
      <c r="V4588" s="0" t="s">
        <v>2395</v>
      </c>
      <c r="W4588" s="0" t="s">
        <v>1345</v>
      </c>
      <c r="X4588" s="0" t="s">
        <v>1346</v>
      </c>
      <c r="Y4588" s="0" t="s">
        <v>893</v>
      </c>
      <c r="Z4588" s="0" t="s">
        <v>573</v>
      </c>
      <c r="AA4588" s="0" t="s">
        <v>4127</v>
      </c>
      <c r="AB4588" s="197" t="n">
        <v>37043.875</v>
      </c>
      <c r="AC4588" s="197" t="n">
        <v>37072.875</v>
      </c>
      <c r="AD4588" s="0" t="n">
        <f aca="false">(AC4588-AB4588+1)*SUM(P4588:Q4588)</f>
        <v>150000</v>
      </c>
    </row>
    <row r="4589" customFormat="false" ht="12.75" hidden="false" customHeight="false" outlineLevel="0" collapsed="false">
      <c r="A4589" s="191" t="str">
        <f aca="false">B4589&amp;" "&amp;C4589&amp;" "&amp;D4589</f>
        <v>US Natural Gas Financial</v>
      </c>
      <c r="B4589" s="191" t="str">
        <f aca="false">IF((LEFT(N4589,2)="US"),"US","")</f>
        <v>US</v>
      </c>
      <c r="C4589" s="191" t="str">
        <f aca="false">M4589</f>
        <v>Natural Gas</v>
      </c>
      <c r="D4589" s="191" t="str">
        <f aca="false">IF(ISNUMBER(FIND("Phy",N4589))=TRUE(),"Physical","Financial")</f>
        <v>Financial</v>
      </c>
      <c r="E4589" s="191" t="n">
        <f aca="false">IF(VLOOKUP(S4589,'DD-Lookup'!$J$6:$L$50,3,FALSE())="Monthly",(YEAR(AC4589)-YEAR(AB4589))*12+MONTH(AC4589)-MONTH(AB4589)+1,(AC4589-AB4589+1))</f>
        <v>30</v>
      </c>
      <c r="F4589" s="220" t="n">
        <f aca="false">E4589*SUM(P4589:Q4589)</f>
        <v>450000</v>
      </c>
      <c r="G4589" s="196" t="n">
        <v>1249966</v>
      </c>
      <c r="H4589" s="197" t="n">
        <v>37026.5722569445</v>
      </c>
      <c r="I4589" s="0" t="s">
        <v>1328</v>
      </c>
      <c r="M4589" s="0" t="s">
        <v>927</v>
      </c>
      <c r="N4589" s="0" t="s">
        <v>1341</v>
      </c>
      <c r="O4589" s="0" t="s">
        <v>1342</v>
      </c>
      <c r="P4589" s="198" t="n">
        <v>15000</v>
      </c>
      <c r="S4589" s="0" t="s">
        <v>1343</v>
      </c>
      <c r="T4589" s="0" t="s">
        <v>772</v>
      </c>
      <c r="U4589" s="200" t="n">
        <v>4.65</v>
      </c>
      <c r="V4589" s="0" t="s">
        <v>1360</v>
      </c>
      <c r="W4589" s="0" t="s">
        <v>1345</v>
      </c>
      <c r="X4589" s="0" t="s">
        <v>1346</v>
      </c>
      <c r="Y4589" s="0" t="s">
        <v>893</v>
      </c>
      <c r="Z4589" s="0" t="s">
        <v>573</v>
      </c>
      <c r="AA4589" s="0" t="s">
        <v>4128</v>
      </c>
      <c r="AB4589" s="197" t="n">
        <v>37043.875</v>
      </c>
      <c r="AC4589" s="197" t="n">
        <v>37072.875</v>
      </c>
      <c r="AD4589" s="0" t="n">
        <f aca="false">(AC4589-AB4589+1)*SUM(P4589:Q4589)</f>
        <v>450000</v>
      </c>
    </row>
    <row r="4590" customFormat="false" ht="12.75" hidden="false" customHeight="false" outlineLevel="0" collapsed="false">
      <c r="A4590" s="191" t="str">
        <f aca="false">B4590&amp;" "&amp;C4590&amp;" "&amp;D4590</f>
        <v>US Natural Gas Physical</v>
      </c>
      <c r="B4590" s="191" t="str">
        <f aca="false">IF((LEFT(N4590,2)="US"),"US","")</f>
        <v>US</v>
      </c>
      <c r="C4590" s="191" t="str">
        <f aca="false">M4590</f>
        <v>Natural Gas</v>
      </c>
      <c r="D4590" s="191" t="str">
        <f aca="false">IF(ISNUMBER(FIND("Phy",N4590))=TRUE(),"Physical","Financial")</f>
        <v>Physical</v>
      </c>
      <c r="E4590" s="191" t="n">
        <f aca="false">IF(VLOOKUP(S4590,'DD-Lookup'!$J$6:$L$50,3,FALSE())="Monthly",(YEAR(AC4590)-YEAR(AB4590))*12+MONTH(AC4590)-MONTH(AB4590)+1,(AC4590-AB4590+1))</f>
        <v>1</v>
      </c>
      <c r="F4590" s="220" t="n">
        <f aca="false">E4590*SUM(P4590:Q4590)</f>
        <v>10000</v>
      </c>
      <c r="G4590" s="196" t="n">
        <v>1249967</v>
      </c>
      <c r="H4590" s="197" t="n">
        <v>37026.5724421296</v>
      </c>
      <c r="I4590" s="0" t="s">
        <v>1976</v>
      </c>
      <c r="M4590" s="0" t="s">
        <v>927</v>
      </c>
      <c r="N4590" s="0" t="s">
        <v>1371</v>
      </c>
      <c r="O4590" s="0" t="s">
        <v>3833</v>
      </c>
      <c r="P4590" s="198" t="n">
        <v>10000</v>
      </c>
      <c r="S4590" s="0" t="s">
        <v>1343</v>
      </c>
      <c r="T4590" s="0" t="s">
        <v>772</v>
      </c>
      <c r="U4590" s="200" t="n">
        <v>4.58</v>
      </c>
      <c r="V4590" s="0" t="s">
        <v>1977</v>
      </c>
      <c r="W4590" s="0" t="s">
        <v>1555</v>
      </c>
      <c r="X4590" s="0" t="s">
        <v>1556</v>
      </c>
      <c r="Y4590" s="0" t="s">
        <v>1376</v>
      </c>
      <c r="Z4590" s="0" t="s">
        <v>573</v>
      </c>
      <c r="AA4590" s="0" t="n">
        <v>790963</v>
      </c>
      <c r="AB4590" s="197" t="n">
        <v>37028.875</v>
      </c>
      <c r="AC4590" s="197" t="n">
        <v>37028.875</v>
      </c>
    </row>
    <row r="4591" customFormat="false" ht="12.75" hidden="false" customHeight="false" outlineLevel="0" collapsed="false">
      <c r="A4591" s="191" t="str">
        <f aca="false">B4591&amp;" "&amp;C4591&amp;" "&amp;D4591</f>
        <v>US Natural Gas Physical</v>
      </c>
      <c r="B4591" s="191" t="str">
        <f aca="false">IF((LEFT(N4591,2)="US"),"US","")</f>
        <v>US</v>
      </c>
      <c r="C4591" s="191" t="str">
        <f aca="false">M4591</f>
        <v>Natural Gas</v>
      </c>
      <c r="D4591" s="191" t="str">
        <f aca="false">IF(ISNUMBER(FIND("Phy",N4591))=TRUE(),"Physical","Financial")</f>
        <v>Physical</v>
      </c>
      <c r="E4591" s="191" t="n">
        <f aca="false">IF(VLOOKUP(S4591,'DD-Lookup'!$J$6:$L$50,3,FALSE())="Monthly",(YEAR(AC4591)-YEAR(AB4591))*12+MONTH(AC4591)-MONTH(AB4591)+1,(AC4591-AB4591+1))</f>
        <v>1</v>
      </c>
      <c r="F4591" s="220" t="n">
        <f aca="false">E4591*SUM(P4591:Q4591)</f>
        <v>969</v>
      </c>
      <c r="G4591" s="196" t="n">
        <v>1249968</v>
      </c>
      <c r="H4591" s="197" t="n">
        <v>37026.5725347222</v>
      </c>
      <c r="I4591" s="0" t="s">
        <v>1251</v>
      </c>
      <c r="M4591" s="0" t="s">
        <v>927</v>
      </c>
      <c r="N4591" s="0" t="s">
        <v>1371</v>
      </c>
      <c r="O4591" s="0" t="s">
        <v>4119</v>
      </c>
      <c r="Q4591" s="198" t="n">
        <v>969</v>
      </c>
      <c r="S4591" s="0" t="s">
        <v>1343</v>
      </c>
      <c r="T4591" s="0" t="s">
        <v>772</v>
      </c>
      <c r="U4591" s="200" t="n">
        <v>4.595</v>
      </c>
      <c r="V4591" s="0" t="s">
        <v>1937</v>
      </c>
      <c r="W4591" s="0" t="s">
        <v>1555</v>
      </c>
      <c r="X4591" s="0" t="s">
        <v>1556</v>
      </c>
      <c r="Y4591" s="0" t="s">
        <v>1376</v>
      </c>
      <c r="Z4591" s="0" t="s">
        <v>573</v>
      </c>
      <c r="AA4591" s="0" t="n">
        <v>790964</v>
      </c>
      <c r="AB4591" s="197" t="n">
        <v>37028.875</v>
      </c>
      <c r="AC4591" s="197" t="n">
        <v>37028.875</v>
      </c>
    </row>
    <row r="4592" customFormat="false" ht="12.75" hidden="false" customHeight="false" outlineLevel="0" collapsed="false">
      <c r="A4592" s="191" t="str">
        <f aca="false">B4592&amp;" "&amp;C4592&amp;" "&amp;D4592</f>
        <v>US Crude Financial</v>
      </c>
      <c r="B4592" s="191" t="str">
        <f aca="false">IF((LEFT(N4592,2)="US"),"US","")</f>
        <v>US</v>
      </c>
      <c r="C4592" s="191" t="str">
        <f aca="false">M4592</f>
        <v>Crude</v>
      </c>
      <c r="D4592" s="191" t="str">
        <f aca="false">IF(ISNUMBER(FIND("Phy",N4592))=TRUE(),"Physical","Financial")</f>
        <v>Financial</v>
      </c>
      <c r="E4592" s="191" t="n">
        <f aca="false">IF(VLOOKUP(S4592,'DD-Lookup'!$J$6:$L$50,3,FALSE())="Monthly",(YEAR(AC4592)-YEAR(AB4592))*12+MONTH(AC4592)-MONTH(AB4592)+1,(AC4592-AB4592+1))</f>
        <v>1</v>
      </c>
      <c r="F4592" s="220" t="n">
        <f aca="false">E4592*SUM(P4592:Q4592)</f>
        <v>50000</v>
      </c>
      <c r="G4592" s="196" t="n">
        <v>1249969</v>
      </c>
      <c r="H4592" s="197" t="n">
        <v>37026.5727083333</v>
      </c>
      <c r="I4592" s="0" t="s">
        <v>1340</v>
      </c>
      <c r="M4592" s="0" t="s">
        <v>60</v>
      </c>
      <c r="N4592" s="0" t="s">
        <v>1138</v>
      </c>
      <c r="O4592" s="0" t="s">
        <v>1139</v>
      </c>
      <c r="P4592" s="198" t="n">
        <v>50000</v>
      </c>
      <c r="S4592" s="0" t="s">
        <v>1140</v>
      </c>
      <c r="T4592" s="0" t="s">
        <v>772</v>
      </c>
      <c r="U4592" s="200" t="n">
        <v>28.98</v>
      </c>
      <c r="V4592" s="0" t="s">
        <v>2666</v>
      </c>
      <c r="W4592" s="0" t="s">
        <v>1142</v>
      </c>
      <c r="X4592" s="0" t="s">
        <v>1143</v>
      </c>
      <c r="Y4592" s="0" t="s">
        <v>893</v>
      </c>
      <c r="Z4592" s="0" t="s">
        <v>573</v>
      </c>
      <c r="AA4592" s="0" t="s">
        <v>4129</v>
      </c>
      <c r="AB4592" s="197" t="n">
        <v>37043</v>
      </c>
      <c r="AC4592" s="197" t="n">
        <v>37072</v>
      </c>
    </row>
    <row r="4593" customFormat="false" ht="12.75" hidden="false" customHeight="false" outlineLevel="0" collapsed="false">
      <c r="A4593" s="191" t="str">
        <f aca="false">B4593&amp;" "&amp;C4593&amp;" "&amp;D4593</f>
        <v>US Natural Gas Financial</v>
      </c>
      <c r="B4593" s="191" t="str">
        <f aca="false">IF((LEFT(N4593,2)="US"),"US","")</f>
        <v>US</v>
      </c>
      <c r="C4593" s="191" t="str">
        <f aca="false">M4593</f>
        <v>Natural Gas</v>
      </c>
      <c r="D4593" s="191" t="str">
        <f aca="false">IF(ISNUMBER(FIND("Phy",N4593))=TRUE(),"Physical","Financial")</f>
        <v>Financial</v>
      </c>
      <c r="E4593" s="191" t="n">
        <f aca="false">IF(VLOOKUP(S4593,'DD-Lookup'!$J$6:$L$50,3,FALSE())="Monthly",(YEAR(AC4593)-YEAR(AB4593))*12+MONTH(AC4593)-MONTH(AB4593)+1,(AC4593-AB4593+1))</f>
        <v>15</v>
      </c>
      <c r="F4593" s="220" t="n">
        <f aca="false">E4593*SUM(P4593:Q4593)</f>
        <v>150000</v>
      </c>
      <c r="G4593" s="196" t="n">
        <v>1249970</v>
      </c>
      <c r="H4593" s="197" t="n">
        <v>37026.5729976852</v>
      </c>
      <c r="I4593" s="0" t="s">
        <v>2107</v>
      </c>
      <c r="M4593" s="0" t="s">
        <v>927</v>
      </c>
      <c r="N4593" s="0" t="s">
        <v>1341</v>
      </c>
      <c r="O4593" s="0" t="s">
        <v>3569</v>
      </c>
      <c r="Q4593" s="198" t="n">
        <v>10000</v>
      </c>
      <c r="S4593" s="0" t="s">
        <v>1343</v>
      </c>
      <c r="T4593" s="0" t="s">
        <v>772</v>
      </c>
      <c r="U4593" s="200" t="n">
        <v>4.585</v>
      </c>
      <c r="V4593" s="0" t="s">
        <v>2502</v>
      </c>
      <c r="W4593" s="0" t="s">
        <v>1520</v>
      </c>
      <c r="X4593" s="0" t="s">
        <v>1521</v>
      </c>
      <c r="Y4593" s="0" t="s">
        <v>893</v>
      </c>
      <c r="Z4593" s="0" t="s">
        <v>573</v>
      </c>
      <c r="AA4593" s="0" t="s">
        <v>4130</v>
      </c>
      <c r="AB4593" s="197" t="n">
        <v>37028.875</v>
      </c>
      <c r="AC4593" s="197" t="n">
        <v>37042.875</v>
      </c>
      <c r="AD4593" s="0" t="n">
        <f aca="false">(AC4593-AB4593+1)*SUM(P4593:Q4593)</f>
        <v>150000</v>
      </c>
    </row>
    <row r="4594" customFormat="false" ht="12.75" hidden="false" customHeight="false" outlineLevel="0" collapsed="false">
      <c r="A4594" s="191" t="str">
        <f aca="false">B4594&amp;" "&amp;C4594&amp;" "&amp;D4594</f>
        <v>US Crude Financial</v>
      </c>
      <c r="B4594" s="191" t="str">
        <f aca="false">IF((LEFT(N4594,2)="US"),"US","")</f>
        <v>US</v>
      </c>
      <c r="C4594" s="191" t="str">
        <f aca="false">M4594</f>
        <v>Crude</v>
      </c>
      <c r="D4594" s="191" t="str">
        <f aca="false">IF(ISNUMBER(FIND("Phy",N4594))=TRUE(),"Physical","Financial")</f>
        <v>Financial</v>
      </c>
      <c r="E4594" s="191" t="n">
        <f aca="false">IF(VLOOKUP(S4594,'DD-Lookup'!$J$6:$L$50,3,FALSE())="Monthly",(YEAR(AC4594)-YEAR(AB4594))*12+MONTH(AC4594)-MONTH(AB4594)+1,(AC4594-AB4594+1))</f>
        <v>1</v>
      </c>
      <c r="F4594" s="220" t="n">
        <f aca="false">E4594*SUM(P4594:Q4594)</f>
        <v>50000</v>
      </c>
      <c r="G4594" s="196" t="n">
        <v>1249975</v>
      </c>
      <c r="H4594" s="197" t="n">
        <v>37026.5737268519</v>
      </c>
      <c r="I4594" s="0" t="s">
        <v>1137</v>
      </c>
      <c r="M4594" s="0" t="s">
        <v>60</v>
      </c>
      <c r="N4594" s="0" t="s">
        <v>1138</v>
      </c>
      <c r="O4594" s="0" t="s">
        <v>1139</v>
      </c>
      <c r="Q4594" s="198" t="n">
        <v>50000</v>
      </c>
      <c r="S4594" s="0" t="s">
        <v>1140</v>
      </c>
      <c r="T4594" s="0" t="s">
        <v>772</v>
      </c>
      <c r="U4594" s="200" t="n">
        <v>29</v>
      </c>
      <c r="V4594" s="0" t="s">
        <v>1141</v>
      </c>
      <c r="W4594" s="0" t="s">
        <v>1142</v>
      </c>
      <c r="X4594" s="0" t="s">
        <v>1143</v>
      </c>
      <c r="Y4594" s="0" t="s">
        <v>893</v>
      </c>
      <c r="Z4594" s="0" t="s">
        <v>573</v>
      </c>
      <c r="AA4594" s="0" t="s">
        <v>4131</v>
      </c>
      <c r="AB4594" s="197" t="n">
        <v>37043</v>
      </c>
      <c r="AC4594" s="197" t="n">
        <v>37072</v>
      </c>
    </row>
    <row r="4595" customFormat="false" ht="12.75" hidden="false" customHeight="false" outlineLevel="0" collapsed="false">
      <c r="A4595" s="191" t="str">
        <f aca="false">B4595&amp;" "&amp;C4595&amp;" "&amp;D4595</f>
        <v>US Natural Gas Financial</v>
      </c>
      <c r="B4595" s="191" t="str">
        <f aca="false">IF((LEFT(N4595,2)="US"),"US","")</f>
        <v>US</v>
      </c>
      <c r="C4595" s="191" t="str">
        <f aca="false">M4595</f>
        <v>Natural Gas</v>
      </c>
      <c r="D4595" s="191" t="str">
        <f aca="false">IF(ISNUMBER(FIND("Phy",N4595))=TRUE(),"Physical","Financial")</f>
        <v>Financial</v>
      </c>
      <c r="E4595" s="191" t="n">
        <f aca="false">IF(VLOOKUP(S4595,'DD-Lookup'!$J$6:$L$50,3,FALSE())="Monthly",(YEAR(AC4595)-YEAR(AB4595))*12+MONTH(AC4595)-MONTH(AB4595)+1,(AC4595-AB4595+1))</f>
        <v>15</v>
      </c>
      <c r="F4595" s="220" t="n">
        <f aca="false">E4595*SUM(P4595:Q4595)</f>
        <v>75000</v>
      </c>
      <c r="G4595" s="196" t="n">
        <v>1249976</v>
      </c>
      <c r="H4595" s="197" t="n">
        <v>37026.57375</v>
      </c>
      <c r="I4595" s="0" t="s">
        <v>1420</v>
      </c>
      <c r="M4595" s="0" t="s">
        <v>927</v>
      </c>
      <c r="N4595" s="0" t="s">
        <v>1341</v>
      </c>
      <c r="O4595" s="0" t="s">
        <v>4132</v>
      </c>
      <c r="Q4595" s="198" t="n">
        <v>5000</v>
      </c>
      <c r="S4595" s="0" t="s">
        <v>1343</v>
      </c>
      <c r="T4595" s="0" t="s">
        <v>772</v>
      </c>
      <c r="U4595" s="200" t="n">
        <v>11.3</v>
      </c>
      <c r="V4595" s="0" t="s">
        <v>4133</v>
      </c>
      <c r="W4595" s="0" t="s">
        <v>1675</v>
      </c>
      <c r="X4595" s="0" t="s">
        <v>2865</v>
      </c>
      <c r="Y4595" s="0" t="s">
        <v>893</v>
      </c>
      <c r="Z4595" s="0" t="s">
        <v>573</v>
      </c>
      <c r="AA4595" s="0" t="s">
        <v>4134</v>
      </c>
      <c r="AB4595" s="197" t="n">
        <v>37028.875</v>
      </c>
      <c r="AC4595" s="197" t="n">
        <v>37042.875</v>
      </c>
      <c r="AD4595" s="0" t="n">
        <f aca="false">(AC4595-AB4595+1)*SUM(P4595:Q4595)</f>
        <v>75000</v>
      </c>
    </row>
    <row r="4596" customFormat="false" ht="12.75" hidden="false" customHeight="false" outlineLevel="0" collapsed="false">
      <c r="A4596" s="191" t="str">
        <f aca="false">B4596&amp;" "&amp;C4596&amp;" "&amp;D4596</f>
        <v>US Natural Gas Financial</v>
      </c>
      <c r="B4596" s="191" t="str">
        <f aca="false">IF((LEFT(N4596,2)="US"),"US","")</f>
        <v>US</v>
      </c>
      <c r="C4596" s="191" t="str">
        <f aca="false">M4596</f>
        <v>Natural Gas</v>
      </c>
      <c r="D4596" s="191" t="str">
        <f aca="false">IF(ISNUMBER(FIND("Phy",N4596))=TRUE(),"Physical","Financial")</f>
        <v>Financial</v>
      </c>
      <c r="E4596" s="191" t="n">
        <f aca="false">IF(VLOOKUP(S4596,'DD-Lookup'!$J$6:$L$50,3,FALSE())="Monthly",(YEAR(AC4596)-YEAR(AB4596))*12+MONTH(AC4596)-MONTH(AB4596)+1,(AC4596-AB4596+1))</f>
        <v>30</v>
      </c>
      <c r="F4596" s="220" t="n">
        <f aca="false">E4596*SUM(P4596:Q4596)</f>
        <v>450000</v>
      </c>
      <c r="G4596" s="196" t="n">
        <v>1249978</v>
      </c>
      <c r="H4596" s="197" t="n">
        <v>37026.5738657407</v>
      </c>
      <c r="I4596" s="0" t="s">
        <v>1420</v>
      </c>
      <c r="M4596" s="0" t="s">
        <v>927</v>
      </c>
      <c r="N4596" s="0" t="s">
        <v>1341</v>
      </c>
      <c r="O4596" s="0" t="s">
        <v>1342</v>
      </c>
      <c r="P4596" s="198" t="n">
        <v>15000</v>
      </c>
      <c r="S4596" s="0" t="s">
        <v>1343</v>
      </c>
      <c r="T4596" s="0" t="s">
        <v>772</v>
      </c>
      <c r="U4596" s="200" t="n">
        <v>4.645</v>
      </c>
      <c r="V4596" s="0" t="s">
        <v>1421</v>
      </c>
      <c r="W4596" s="0" t="s">
        <v>1345</v>
      </c>
      <c r="X4596" s="0" t="s">
        <v>1346</v>
      </c>
      <c r="Y4596" s="0" t="s">
        <v>893</v>
      </c>
      <c r="Z4596" s="0" t="s">
        <v>573</v>
      </c>
      <c r="AA4596" s="0" t="s">
        <v>4135</v>
      </c>
      <c r="AB4596" s="197" t="n">
        <v>37043.875</v>
      </c>
      <c r="AC4596" s="197" t="n">
        <v>37072.875</v>
      </c>
      <c r="AD4596" s="0" t="n">
        <f aca="false">(AC4596-AB4596+1)*SUM(P4596:Q4596)</f>
        <v>450000</v>
      </c>
    </row>
    <row r="4597" customFormat="false" ht="12.75" hidden="false" customHeight="false" outlineLevel="0" collapsed="false">
      <c r="A4597" s="191" t="str">
        <f aca="false">B4597&amp;" "&amp;C4597&amp;" "&amp;D4597</f>
        <v>US Natural Gas Financial</v>
      </c>
      <c r="B4597" s="191" t="str">
        <f aca="false">IF((LEFT(N4597,2)="US"),"US","")</f>
        <v>US</v>
      </c>
      <c r="C4597" s="191" t="str">
        <f aca="false">M4597</f>
        <v>Natural Gas</v>
      </c>
      <c r="D4597" s="191" t="str">
        <f aca="false">IF(ISNUMBER(FIND("Phy",N4597))=TRUE(),"Physical","Financial")</f>
        <v>Financial</v>
      </c>
      <c r="E4597" s="191" t="n">
        <f aca="false">IF(VLOOKUP(S4597,'DD-Lookup'!$J$6:$L$50,3,FALSE())="Monthly",(YEAR(AC4597)-YEAR(AB4597))*12+MONTH(AC4597)-MONTH(AB4597)+1,(AC4597-AB4597+1))</f>
        <v>15</v>
      </c>
      <c r="F4597" s="220" t="n">
        <f aca="false">E4597*SUM(P4597:Q4597)</f>
        <v>225000</v>
      </c>
      <c r="G4597" s="196" t="n">
        <v>1249979</v>
      </c>
      <c r="H4597" s="197" t="n">
        <v>37026.5738888889</v>
      </c>
      <c r="I4597" s="0" t="s">
        <v>1420</v>
      </c>
      <c r="M4597" s="0" t="s">
        <v>927</v>
      </c>
      <c r="N4597" s="0" t="s">
        <v>1341</v>
      </c>
      <c r="O4597" s="0" t="s">
        <v>3569</v>
      </c>
      <c r="P4597" s="198" t="n">
        <v>15000</v>
      </c>
      <c r="S4597" s="0" t="s">
        <v>1343</v>
      </c>
      <c r="T4597" s="0" t="s">
        <v>772</v>
      </c>
      <c r="U4597" s="200" t="n">
        <v>4.575</v>
      </c>
      <c r="V4597" s="0" t="s">
        <v>4038</v>
      </c>
      <c r="W4597" s="0" t="s">
        <v>1520</v>
      </c>
      <c r="X4597" s="0" t="s">
        <v>1521</v>
      </c>
      <c r="Y4597" s="0" t="s">
        <v>893</v>
      </c>
      <c r="Z4597" s="0" t="s">
        <v>573</v>
      </c>
      <c r="AA4597" s="0" t="s">
        <v>4136</v>
      </c>
      <c r="AB4597" s="197" t="n">
        <v>37028.875</v>
      </c>
      <c r="AC4597" s="197" t="n">
        <v>37042.875</v>
      </c>
      <c r="AD4597" s="0" t="n">
        <f aca="false">(AC4597-AB4597+1)*SUM(P4597:Q4597)</f>
        <v>225000</v>
      </c>
    </row>
    <row r="4598" customFormat="false" ht="12.75" hidden="false" customHeight="false" outlineLevel="0" collapsed="false">
      <c r="A4598" s="191" t="str">
        <f aca="false">B4598&amp;" "&amp;C4598&amp;" "&amp;D4598</f>
        <v>US Power Physical</v>
      </c>
      <c r="B4598" s="191" t="str">
        <f aca="false">IF((LEFT(N4598,2)="US"),"US","")</f>
        <v>US</v>
      </c>
      <c r="C4598" s="191" t="str">
        <f aca="false">M4598</f>
        <v>Power</v>
      </c>
      <c r="D4598" s="191" t="str">
        <f aca="false">IF(ISNUMBER(FIND("Phy",N4598))=TRUE(),"Physical","Financial")</f>
        <v>Physical</v>
      </c>
      <c r="E4598" s="191" t="n">
        <f aca="false">IF(VLOOKUP(S4598,'DD-Lookup'!$J$6:$L$50,3,FALSE())="Monthly",(YEAR(AC4598)-YEAR(AB4598))*12+MONTH(AC4598)-MONTH(AB4598)+1,(AC4598-AB4598+1))</f>
        <v>30</v>
      </c>
      <c r="F4598" s="220" t="n">
        <f aca="false">E4598*SUM(P4598:Q4598)</f>
        <v>1500</v>
      </c>
      <c r="G4598" s="196" t="n">
        <v>1249980</v>
      </c>
      <c r="H4598" s="197" t="n">
        <v>37026.5739467593</v>
      </c>
      <c r="I4598" s="0" t="s">
        <v>1187</v>
      </c>
      <c r="M4598" s="0" t="s">
        <v>72</v>
      </c>
      <c r="N4598" s="0" t="s">
        <v>1190</v>
      </c>
      <c r="O4598" s="0" t="s">
        <v>1240</v>
      </c>
      <c r="P4598" s="198" t="n">
        <v>50</v>
      </c>
      <c r="S4598" s="0" t="s">
        <v>781</v>
      </c>
      <c r="T4598" s="0" t="s">
        <v>772</v>
      </c>
      <c r="U4598" s="200" t="n">
        <v>66.25</v>
      </c>
      <c r="V4598" s="0" t="s">
        <v>3232</v>
      </c>
      <c r="W4598" s="0" t="s">
        <v>1207</v>
      </c>
      <c r="X4598" s="0" t="s">
        <v>1242</v>
      </c>
      <c r="Y4598" s="0" t="s">
        <v>1167</v>
      </c>
      <c r="Z4598" s="0" t="s">
        <v>628</v>
      </c>
      <c r="AA4598" s="0" t="n">
        <v>611816.1</v>
      </c>
      <c r="AB4598" s="197" t="n">
        <v>37043.7159722222</v>
      </c>
      <c r="AC4598" s="197" t="n">
        <v>37072.7159722222</v>
      </c>
    </row>
    <row r="4599" customFormat="false" ht="12.75" hidden="false" customHeight="false" outlineLevel="0" collapsed="false">
      <c r="A4599" s="191" t="str">
        <f aca="false">B4599&amp;" "&amp;C4599&amp;" "&amp;D4599</f>
        <v>US Natural Gas Financial</v>
      </c>
      <c r="B4599" s="191" t="str">
        <f aca="false">IF((LEFT(N4599,2)="US"),"US","")</f>
        <v>US</v>
      </c>
      <c r="C4599" s="191" t="str">
        <f aca="false">M4599</f>
        <v>Natural Gas</v>
      </c>
      <c r="D4599" s="191" t="str">
        <f aca="false">IF(ISNUMBER(FIND("Phy",N4599))=TRUE(),"Physical","Financial")</f>
        <v>Financial</v>
      </c>
      <c r="E4599" s="191" t="n">
        <f aca="false">IF(VLOOKUP(S4599,'DD-Lookup'!$J$6:$L$50,3,FALSE())="Monthly",(YEAR(AC4599)-YEAR(AB4599))*12+MONTH(AC4599)-MONTH(AB4599)+1,(AC4599-AB4599+1))</f>
        <v>15</v>
      </c>
      <c r="F4599" s="220" t="n">
        <f aca="false">E4599*SUM(P4599:Q4599)</f>
        <v>75000</v>
      </c>
      <c r="G4599" s="196" t="n">
        <v>1249981</v>
      </c>
      <c r="H4599" s="197" t="n">
        <v>37026.5740972222</v>
      </c>
      <c r="I4599" s="0" t="s">
        <v>1420</v>
      </c>
      <c r="M4599" s="0" t="s">
        <v>927</v>
      </c>
      <c r="N4599" s="0" t="s">
        <v>1341</v>
      </c>
      <c r="O4599" s="0" t="s">
        <v>4132</v>
      </c>
      <c r="Q4599" s="198" t="n">
        <v>5000</v>
      </c>
      <c r="S4599" s="0" t="s">
        <v>1343</v>
      </c>
      <c r="T4599" s="0" t="s">
        <v>772</v>
      </c>
      <c r="U4599" s="200" t="n">
        <v>11.6</v>
      </c>
      <c r="V4599" s="0" t="s">
        <v>4133</v>
      </c>
      <c r="W4599" s="0" t="s">
        <v>1675</v>
      </c>
      <c r="X4599" s="0" t="s">
        <v>2865</v>
      </c>
      <c r="Y4599" s="0" t="s">
        <v>893</v>
      </c>
      <c r="Z4599" s="0" t="s">
        <v>573</v>
      </c>
      <c r="AA4599" s="0" t="s">
        <v>4137</v>
      </c>
      <c r="AB4599" s="197" t="n">
        <v>37028.875</v>
      </c>
      <c r="AC4599" s="197" t="n">
        <v>37042.875</v>
      </c>
      <c r="AD4599" s="0" t="n">
        <f aca="false">(AC4599-AB4599+1)*SUM(P4599:Q4599)</f>
        <v>75000</v>
      </c>
    </row>
    <row r="4600" customFormat="false" ht="12.75" hidden="false" customHeight="false" outlineLevel="0" collapsed="false">
      <c r="A4600" s="191" t="str">
        <f aca="false">B4600&amp;" "&amp;C4600&amp;" "&amp;D4600</f>
        <v>US Natural Gas Financial</v>
      </c>
      <c r="B4600" s="191" t="str">
        <f aca="false">IF((LEFT(N4600,2)="US"),"US","")</f>
        <v>US</v>
      </c>
      <c r="C4600" s="191" t="str">
        <f aca="false">M4600</f>
        <v>Natural Gas</v>
      </c>
      <c r="D4600" s="191" t="str">
        <f aca="false">IF(ISNUMBER(FIND("Phy",N4600))=TRUE(),"Physical","Financial")</f>
        <v>Financial</v>
      </c>
      <c r="E4600" s="191" t="n">
        <f aca="false">IF(VLOOKUP(S4600,'DD-Lookup'!$J$6:$L$50,3,FALSE())="Monthly",(YEAR(AC4600)-YEAR(AB4600))*12+MONTH(AC4600)-MONTH(AB4600)+1,(AC4600-AB4600+1))</f>
        <v>30</v>
      </c>
      <c r="F4600" s="220" t="n">
        <f aca="false">E4600*SUM(P4600:Q4600)</f>
        <v>150000</v>
      </c>
      <c r="G4600" s="196" t="n">
        <v>1249983</v>
      </c>
      <c r="H4600" s="197" t="n">
        <v>37026.5742939815</v>
      </c>
      <c r="I4600" s="0" t="s">
        <v>1420</v>
      </c>
      <c r="M4600" s="0" t="s">
        <v>927</v>
      </c>
      <c r="N4600" s="0" t="s">
        <v>1399</v>
      </c>
      <c r="O4600" s="0" t="s">
        <v>1964</v>
      </c>
      <c r="Q4600" s="198" t="n">
        <v>5000</v>
      </c>
      <c r="S4600" s="0" t="s">
        <v>1343</v>
      </c>
      <c r="T4600" s="0" t="s">
        <v>772</v>
      </c>
      <c r="U4600" s="200" t="n">
        <v>5.38</v>
      </c>
      <c r="V4600" s="0" t="s">
        <v>4138</v>
      </c>
      <c r="W4600" s="0" t="s">
        <v>1956</v>
      </c>
      <c r="X4600" s="0" t="s">
        <v>1957</v>
      </c>
      <c r="Y4600" s="0" t="s">
        <v>893</v>
      </c>
      <c r="Z4600" s="0" t="s">
        <v>573</v>
      </c>
      <c r="AA4600" s="0" t="s">
        <v>4139</v>
      </c>
      <c r="AB4600" s="197" t="n">
        <v>37135.875</v>
      </c>
      <c r="AC4600" s="197" t="n">
        <v>37164.875</v>
      </c>
      <c r="AD4600" s="0" t="n">
        <f aca="false">(AC4600-AB4600+1)*SUM(P4600:Q4600)</f>
        <v>150000</v>
      </c>
    </row>
    <row r="4601" customFormat="false" ht="12.75" hidden="false" customHeight="false" outlineLevel="0" collapsed="false">
      <c r="A4601" s="191" t="str">
        <f aca="false">B4601&amp;" "&amp;C4601&amp;" "&amp;D4601</f>
        <v>US Natural Gas Physical</v>
      </c>
      <c r="B4601" s="191" t="str">
        <f aca="false">IF((LEFT(N4601,2)="US"),"US","")</f>
        <v>US</v>
      </c>
      <c r="C4601" s="191" t="str">
        <f aca="false">M4601</f>
        <v>Natural Gas</v>
      </c>
      <c r="D4601" s="191" t="str">
        <f aca="false">IF(ISNUMBER(FIND("Phy",N4601))=TRUE(),"Physical","Financial")</f>
        <v>Physical</v>
      </c>
      <c r="E4601" s="191" t="n">
        <f aca="false">IF(VLOOKUP(S4601,'DD-Lookup'!$J$6:$L$50,3,FALSE())="Monthly",(YEAR(AC4601)-YEAR(AB4601))*12+MONTH(AC4601)-MONTH(AB4601)+1,(AC4601-AB4601+1))</f>
        <v>1</v>
      </c>
      <c r="F4601" s="220" t="n">
        <f aca="false">E4601*SUM(P4601:Q4601)</f>
        <v>200</v>
      </c>
      <c r="G4601" s="196" t="n">
        <v>1249985</v>
      </c>
      <c r="H4601" s="197" t="n">
        <v>37026.5745949074</v>
      </c>
      <c r="I4601" s="0" t="s">
        <v>1575</v>
      </c>
      <c r="M4601" s="0" t="s">
        <v>927</v>
      </c>
      <c r="N4601" s="0" t="s">
        <v>1371</v>
      </c>
      <c r="O4601" s="0" t="s">
        <v>4140</v>
      </c>
      <c r="P4601" s="198" t="n">
        <v>200</v>
      </c>
      <c r="S4601" s="0" t="s">
        <v>1343</v>
      </c>
      <c r="T4601" s="0" t="s">
        <v>772</v>
      </c>
      <c r="U4601" s="200" t="n">
        <v>4.505</v>
      </c>
      <c r="V4601" s="0" t="s">
        <v>1576</v>
      </c>
      <c r="W4601" s="0" t="s">
        <v>1567</v>
      </c>
      <c r="X4601" s="0" t="s">
        <v>1683</v>
      </c>
      <c r="Y4601" s="0" t="s">
        <v>1376</v>
      </c>
      <c r="Z4601" s="0" t="s">
        <v>573</v>
      </c>
      <c r="AA4601" s="0" t="n">
        <v>790968</v>
      </c>
      <c r="AB4601" s="197" t="n">
        <v>37028.875</v>
      </c>
      <c r="AC4601" s="197" t="n">
        <v>37028.875</v>
      </c>
    </row>
    <row r="4602" customFormat="false" ht="12.75" hidden="false" customHeight="false" outlineLevel="0" collapsed="false">
      <c r="A4602" s="191" t="str">
        <f aca="false">B4602&amp;" "&amp;C4602&amp;" "&amp;D4602</f>
        <v>US Natural Gas Physical</v>
      </c>
      <c r="B4602" s="191" t="str">
        <f aca="false">IF((LEFT(N4602,2)="US"),"US","")</f>
        <v>US</v>
      </c>
      <c r="C4602" s="191" t="str">
        <f aca="false">M4602</f>
        <v>Natural Gas</v>
      </c>
      <c r="D4602" s="191" t="str">
        <f aca="false">IF(ISNUMBER(FIND("Phy",N4602))=TRUE(),"Physical","Financial")</f>
        <v>Physical</v>
      </c>
      <c r="E4602" s="191" t="n">
        <f aca="false">IF(VLOOKUP(S4602,'DD-Lookup'!$J$6:$L$50,3,FALSE())="Monthly",(YEAR(AC4602)-YEAR(AB4602))*12+MONTH(AC4602)-MONTH(AB4602)+1,(AC4602-AB4602+1))</f>
        <v>1</v>
      </c>
      <c r="F4602" s="220" t="n">
        <f aca="false">E4602*SUM(P4602:Q4602)</f>
        <v>100</v>
      </c>
      <c r="G4602" s="196" t="n">
        <v>1249986</v>
      </c>
      <c r="H4602" s="197" t="n">
        <v>37026.574849537</v>
      </c>
      <c r="I4602" s="0" t="s">
        <v>1575</v>
      </c>
      <c r="M4602" s="0" t="s">
        <v>927</v>
      </c>
      <c r="N4602" s="0" t="s">
        <v>1371</v>
      </c>
      <c r="O4602" s="0" t="s">
        <v>4141</v>
      </c>
      <c r="P4602" s="198" t="n">
        <v>100</v>
      </c>
      <c r="S4602" s="0" t="s">
        <v>1343</v>
      </c>
      <c r="T4602" s="0" t="s">
        <v>772</v>
      </c>
      <c r="U4602" s="200" t="n">
        <v>4.525</v>
      </c>
      <c r="V4602" s="0" t="s">
        <v>1576</v>
      </c>
      <c r="W4602" s="0" t="s">
        <v>1567</v>
      </c>
      <c r="X4602" s="0" t="s">
        <v>1683</v>
      </c>
      <c r="Y4602" s="0" t="s">
        <v>1376</v>
      </c>
      <c r="Z4602" s="0" t="s">
        <v>573</v>
      </c>
      <c r="AA4602" s="0" t="n">
        <v>790970</v>
      </c>
      <c r="AB4602" s="197" t="n">
        <v>37028.875</v>
      </c>
      <c r="AC4602" s="197" t="n">
        <v>37028.875</v>
      </c>
    </row>
    <row r="4603" customFormat="false" ht="12.75" hidden="false" customHeight="false" outlineLevel="0" collapsed="false">
      <c r="A4603" s="191" t="str">
        <f aca="false">B4603&amp;" "&amp;C4603&amp;" "&amp;D4603</f>
        <v>US Natural Gas Financial</v>
      </c>
      <c r="B4603" s="191" t="str">
        <f aca="false">IF((LEFT(N4603,2)="US"),"US","")</f>
        <v>US</v>
      </c>
      <c r="C4603" s="191" t="str">
        <f aca="false">M4603</f>
        <v>Natural Gas</v>
      </c>
      <c r="D4603" s="191" t="str">
        <f aca="false">IF(ISNUMBER(FIND("Phy",N4603))=TRUE(),"Physical","Financial")</f>
        <v>Financial</v>
      </c>
      <c r="E4603" s="191" t="n">
        <f aca="false">IF(VLOOKUP(S4603,'DD-Lookup'!$J$6:$L$50,3,FALSE())="Monthly",(YEAR(AC4603)-YEAR(AB4603))*12+MONTH(AC4603)-MONTH(AB4603)+1,(AC4603-AB4603+1))</f>
        <v>31</v>
      </c>
      <c r="F4603" s="220" t="n">
        <f aca="false">E4603*SUM(P4603:Q4603)</f>
        <v>31000</v>
      </c>
      <c r="G4603" s="196" t="n">
        <v>1249987</v>
      </c>
      <c r="H4603" s="197" t="n">
        <v>37026.5748611111</v>
      </c>
      <c r="I4603" s="0" t="s">
        <v>643</v>
      </c>
      <c r="M4603" s="0" t="s">
        <v>927</v>
      </c>
      <c r="N4603" s="0" t="s">
        <v>1399</v>
      </c>
      <c r="O4603" s="0" t="s">
        <v>1960</v>
      </c>
      <c r="P4603" s="198" t="n">
        <v>1000</v>
      </c>
      <c r="S4603" s="0" t="s">
        <v>1343</v>
      </c>
      <c r="T4603" s="0" t="s">
        <v>772</v>
      </c>
      <c r="U4603" s="200" t="n">
        <v>6.5</v>
      </c>
      <c r="V4603" s="0" t="s">
        <v>2276</v>
      </c>
      <c r="W4603" s="0" t="s">
        <v>1956</v>
      </c>
      <c r="X4603" s="0" t="s">
        <v>1957</v>
      </c>
      <c r="Y4603" s="0" t="s">
        <v>893</v>
      </c>
      <c r="Z4603" s="0" t="s">
        <v>573</v>
      </c>
      <c r="AA4603" s="0" t="s">
        <v>4142</v>
      </c>
      <c r="AB4603" s="197" t="n">
        <v>37104.875</v>
      </c>
      <c r="AC4603" s="197" t="n">
        <v>37134.875</v>
      </c>
      <c r="AD4603" s="0" t="n">
        <f aca="false">(AC4603-AB4603+1)*SUM(P4603:Q4603)</f>
        <v>31000</v>
      </c>
    </row>
    <row r="4604" customFormat="false" ht="12.75" hidden="false" customHeight="false" outlineLevel="0" collapsed="false">
      <c r="A4604" s="191" t="str">
        <f aca="false">B4604&amp;" "&amp;C4604&amp;" "&amp;D4604</f>
        <v>US LPG Financial</v>
      </c>
      <c r="B4604" s="191" t="str">
        <f aca="false">IF((LEFT(N4604,2)="US"),"US","")</f>
        <v>US</v>
      </c>
      <c r="C4604" s="191" t="str">
        <f aca="false">M4604</f>
        <v>LPG</v>
      </c>
      <c r="D4604" s="191" t="str">
        <f aca="false">IF(ISNUMBER(FIND("Phy",N4604))=TRUE(),"Physical","Financial")</f>
        <v>Financial</v>
      </c>
      <c r="E4604" s="191" t="n">
        <f aca="false">IF(VLOOKUP(S4604,'DD-Lookup'!$J$6:$L$50,3,FALSE())="Monthly",(YEAR(AC4604)-YEAR(AB4604))*12+MONTH(AC4604)-MONTH(AB4604)+1,(AC4604-AB4604+1))</f>
        <v>1</v>
      </c>
      <c r="F4604" s="220" t="n">
        <f aca="false">E4604*SUM(P4604:Q4604)</f>
        <v>15000</v>
      </c>
      <c r="G4604" s="196" t="n">
        <v>1249988</v>
      </c>
      <c r="H4604" s="197" t="n">
        <v>37026.5749537037</v>
      </c>
      <c r="I4604" s="0" t="s">
        <v>1187</v>
      </c>
      <c r="M4604" s="0" t="s">
        <v>1064</v>
      </c>
      <c r="N4604" s="0" t="s">
        <v>3680</v>
      </c>
      <c r="O4604" s="0" t="s">
        <v>3681</v>
      </c>
      <c r="P4604" s="198" t="n">
        <v>15000</v>
      </c>
      <c r="S4604" s="0" t="s">
        <v>2603</v>
      </c>
      <c r="T4604" s="0" t="s">
        <v>772</v>
      </c>
      <c r="U4604" s="200" t="n">
        <v>52.375</v>
      </c>
      <c r="V4604" s="0" t="s">
        <v>4076</v>
      </c>
      <c r="W4604" s="0" t="s">
        <v>3683</v>
      </c>
      <c r="X4604" s="0" t="s">
        <v>3684</v>
      </c>
      <c r="Y4604" s="0" t="s">
        <v>893</v>
      </c>
      <c r="Z4604" s="0" t="s">
        <v>573</v>
      </c>
      <c r="AA4604" s="0" t="s">
        <v>4143</v>
      </c>
      <c r="AB4604" s="197" t="n">
        <v>37043.875</v>
      </c>
      <c r="AC4604" s="197" t="n">
        <v>37072.875</v>
      </c>
    </row>
    <row r="4605" customFormat="false" ht="12.75" hidden="false" customHeight="false" outlineLevel="0" collapsed="false">
      <c r="A4605" s="191" t="str">
        <f aca="false">B4605&amp;" "&amp;C4605&amp;" "&amp;D4605</f>
        <v>US Crude Financial</v>
      </c>
      <c r="B4605" s="191" t="str">
        <f aca="false">IF((LEFT(N4605,2)="US"),"US","")</f>
        <v>US</v>
      </c>
      <c r="C4605" s="191" t="str">
        <f aca="false">M4605</f>
        <v>Crude</v>
      </c>
      <c r="D4605" s="191" t="str">
        <f aca="false">IF(ISNUMBER(FIND("Phy",N4605))=TRUE(),"Physical","Financial")</f>
        <v>Financial</v>
      </c>
      <c r="E4605" s="191" t="n">
        <f aca="false">IF(VLOOKUP(S4605,'DD-Lookup'!$J$6:$L$50,3,FALSE())="Monthly",(YEAR(AC4605)-YEAR(AB4605))*12+MONTH(AC4605)-MONTH(AB4605)+1,(AC4605-AB4605+1))</f>
        <v>1</v>
      </c>
      <c r="F4605" s="220" t="n">
        <f aca="false">E4605*SUM(P4605:Q4605)</f>
        <v>50000</v>
      </c>
      <c r="G4605" s="196" t="n">
        <v>1249989</v>
      </c>
      <c r="H4605" s="197" t="n">
        <v>37026.5752199074</v>
      </c>
      <c r="I4605" s="0" t="s">
        <v>1137</v>
      </c>
      <c r="M4605" s="0" t="s">
        <v>60</v>
      </c>
      <c r="N4605" s="0" t="s">
        <v>1138</v>
      </c>
      <c r="O4605" s="0" t="s">
        <v>1139</v>
      </c>
      <c r="P4605" s="198" t="n">
        <v>50000</v>
      </c>
      <c r="S4605" s="0" t="s">
        <v>1140</v>
      </c>
      <c r="T4605" s="0" t="s">
        <v>772</v>
      </c>
      <c r="U4605" s="200" t="n">
        <v>28.98</v>
      </c>
      <c r="V4605" s="0" t="s">
        <v>1671</v>
      </c>
      <c r="W4605" s="0" t="s">
        <v>1142</v>
      </c>
      <c r="X4605" s="0" t="s">
        <v>1143</v>
      </c>
      <c r="Y4605" s="0" t="s">
        <v>893</v>
      </c>
      <c r="Z4605" s="0" t="s">
        <v>573</v>
      </c>
      <c r="AA4605" s="0" t="s">
        <v>4144</v>
      </c>
      <c r="AB4605" s="197" t="n">
        <v>37043</v>
      </c>
      <c r="AC4605" s="197" t="n">
        <v>37072</v>
      </c>
    </row>
    <row r="4606" customFormat="false" ht="12.75" hidden="false" customHeight="false" outlineLevel="0" collapsed="false">
      <c r="A4606" s="191" t="str">
        <f aca="false">B4606&amp;" "&amp;C4606&amp;" "&amp;D4606</f>
        <v>US Natural Gas Financial</v>
      </c>
      <c r="B4606" s="191" t="str">
        <f aca="false">IF((LEFT(N4606,2)="US"),"US","")</f>
        <v>US</v>
      </c>
      <c r="C4606" s="191" t="str">
        <f aca="false">M4606</f>
        <v>Natural Gas</v>
      </c>
      <c r="D4606" s="191" t="str">
        <f aca="false">IF(ISNUMBER(FIND("Phy",N4606))=TRUE(),"Physical","Financial")</f>
        <v>Financial</v>
      </c>
      <c r="E4606" s="191" t="n">
        <f aca="false">IF(VLOOKUP(S4606,'DD-Lookup'!$J$6:$L$50,3,FALSE())="Monthly",(YEAR(AC4606)-YEAR(AB4606))*12+MONTH(AC4606)-MONTH(AB4606)+1,(AC4606-AB4606+1))</f>
        <v>30</v>
      </c>
      <c r="F4606" s="220" t="n">
        <f aca="false">E4606*SUM(P4606:Q4606)</f>
        <v>150000</v>
      </c>
      <c r="G4606" s="196" t="n">
        <v>1249990</v>
      </c>
      <c r="H4606" s="197" t="n">
        <v>37026.5752777778</v>
      </c>
      <c r="I4606" s="0" t="s">
        <v>633</v>
      </c>
      <c r="M4606" s="0" t="s">
        <v>927</v>
      </c>
      <c r="N4606" s="0" t="s">
        <v>1341</v>
      </c>
      <c r="O4606" s="0" t="s">
        <v>1342</v>
      </c>
      <c r="P4606" s="198" t="n">
        <v>5000</v>
      </c>
      <c r="S4606" s="0" t="s">
        <v>1343</v>
      </c>
      <c r="T4606" s="0" t="s">
        <v>772</v>
      </c>
      <c r="U4606" s="200" t="n">
        <v>4.645</v>
      </c>
      <c r="V4606" s="0" t="s">
        <v>4145</v>
      </c>
      <c r="W4606" s="0" t="s">
        <v>1345</v>
      </c>
      <c r="X4606" s="0" t="s">
        <v>1346</v>
      </c>
      <c r="Y4606" s="0" t="s">
        <v>893</v>
      </c>
      <c r="Z4606" s="0" t="s">
        <v>573</v>
      </c>
      <c r="AA4606" s="0" t="s">
        <v>4146</v>
      </c>
      <c r="AB4606" s="197" t="n">
        <v>37043.875</v>
      </c>
      <c r="AC4606" s="197" t="n">
        <v>37072.875</v>
      </c>
      <c r="AD4606" s="0" t="n">
        <f aca="false">(AC4606-AB4606+1)*SUM(P4606:Q4606)</f>
        <v>150000</v>
      </c>
    </row>
    <row r="4607" customFormat="false" ht="12.75" hidden="false" customHeight="false" outlineLevel="0" collapsed="false">
      <c r="A4607" s="191" t="str">
        <f aca="false">B4607&amp;" "&amp;C4607&amp;" "&amp;D4607</f>
        <v>US Natural Gas Financial</v>
      </c>
      <c r="B4607" s="191" t="str">
        <f aca="false">IF((LEFT(N4607,2)="US"),"US","")</f>
        <v>US</v>
      </c>
      <c r="C4607" s="191" t="str">
        <f aca="false">M4607</f>
        <v>Natural Gas</v>
      </c>
      <c r="D4607" s="191" t="str">
        <f aca="false">IF(ISNUMBER(FIND("Phy",N4607))=TRUE(),"Physical","Financial")</f>
        <v>Financial</v>
      </c>
      <c r="E4607" s="191" t="n">
        <f aca="false">IF(VLOOKUP(S4607,'DD-Lookup'!$J$6:$L$50,3,FALSE())="Monthly",(YEAR(AC4607)-YEAR(AB4607))*12+MONTH(AC4607)-MONTH(AB4607)+1,(AC4607-AB4607+1))</f>
        <v>30</v>
      </c>
      <c r="F4607" s="220" t="n">
        <f aca="false">E4607*SUM(P4607:Q4607)</f>
        <v>300000</v>
      </c>
      <c r="G4607" s="196" t="n">
        <v>1249991</v>
      </c>
      <c r="H4607" s="197" t="n">
        <v>37026.5754282407</v>
      </c>
      <c r="I4607" s="0" t="s">
        <v>2477</v>
      </c>
      <c r="M4607" s="0" t="s">
        <v>927</v>
      </c>
      <c r="N4607" s="0" t="s">
        <v>1341</v>
      </c>
      <c r="O4607" s="0" t="s">
        <v>1342</v>
      </c>
      <c r="P4607" s="198" t="n">
        <v>10000</v>
      </c>
      <c r="S4607" s="0" t="s">
        <v>1343</v>
      </c>
      <c r="T4607" s="0" t="s">
        <v>772</v>
      </c>
      <c r="U4607" s="200" t="n">
        <v>4.645</v>
      </c>
      <c r="V4607" s="0" t="s">
        <v>2478</v>
      </c>
      <c r="W4607" s="0" t="s">
        <v>1345</v>
      </c>
      <c r="X4607" s="0" t="s">
        <v>1346</v>
      </c>
      <c r="Y4607" s="0" t="s">
        <v>893</v>
      </c>
      <c r="Z4607" s="0" t="s">
        <v>573</v>
      </c>
      <c r="AA4607" s="0" t="s">
        <v>4147</v>
      </c>
      <c r="AB4607" s="197" t="n">
        <v>37043.875</v>
      </c>
      <c r="AC4607" s="197" t="n">
        <v>37072.875</v>
      </c>
      <c r="AD4607" s="0" t="n">
        <f aca="false">(AC4607-AB4607+1)*SUM(P4607:Q4607)</f>
        <v>300000</v>
      </c>
    </row>
    <row r="4608" customFormat="false" ht="12.75" hidden="false" customHeight="false" outlineLevel="0" collapsed="false">
      <c r="A4608" s="191" t="str">
        <f aca="false">B4608&amp;" "&amp;C4608&amp;" "&amp;D4608</f>
        <v>US Natural Gas Physical</v>
      </c>
      <c r="B4608" s="191" t="str">
        <f aca="false">IF((LEFT(N4608,2)="US"),"US","")</f>
        <v>US</v>
      </c>
      <c r="C4608" s="191" t="str">
        <f aca="false">M4608</f>
        <v>Natural Gas</v>
      </c>
      <c r="D4608" s="191" t="str">
        <f aca="false">IF(ISNUMBER(FIND("Phy",N4608))=TRUE(),"Physical","Financial")</f>
        <v>Physical</v>
      </c>
      <c r="E4608" s="191" t="n">
        <f aca="false">IF(VLOOKUP(S4608,'DD-Lookup'!$J$6:$L$50,3,FALSE())="Monthly",(YEAR(AC4608)-YEAR(AB4608))*12+MONTH(AC4608)-MONTH(AB4608)+1,(AC4608-AB4608+1))</f>
        <v>1</v>
      </c>
      <c r="F4608" s="220" t="n">
        <f aca="false">E4608*SUM(P4608:Q4608)</f>
        <v>5000</v>
      </c>
      <c r="G4608" s="196" t="n">
        <v>1249996</v>
      </c>
      <c r="H4608" s="197" t="n">
        <v>37026.5763657407</v>
      </c>
      <c r="I4608" s="0" t="s">
        <v>1661</v>
      </c>
      <c r="M4608" s="0" t="s">
        <v>927</v>
      </c>
      <c r="N4608" s="0" t="s">
        <v>2133</v>
      </c>
      <c r="O4608" s="0" t="s">
        <v>4148</v>
      </c>
      <c r="Q4608" s="198" t="n">
        <v>5000</v>
      </c>
      <c r="S4608" s="0" t="s">
        <v>1343</v>
      </c>
      <c r="T4608" s="0" t="s">
        <v>772</v>
      </c>
      <c r="U4608" s="200" t="n">
        <v>0</v>
      </c>
      <c r="V4608" s="0" t="s">
        <v>2118</v>
      </c>
      <c r="W4608" s="0" t="s">
        <v>1614</v>
      </c>
      <c r="X4608" s="0" t="s">
        <v>1615</v>
      </c>
      <c r="Y4608" s="0" t="s">
        <v>1376</v>
      </c>
      <c r="Z4608" s="0" t="s">
        <v>573</v>
      </c>
      <c r="AA4608" s="0" t="n">
        <v>790972</v>
      </c>
      <c r="AB4608" s="197" t="n">
        <v>37028.875</v>
      </c>
      <c r="AC4608" s="197" t="n">
        <v>37028.875</v>
      </c>
    </row>
    <row r="4609" customFormat="false" ht="12.75" hidden="false" customHeight="false" outlineLevel="0" collapsed="false">
      <c r="A4609" s="191" t="str">
        <f aca="false">B4609&amp;" "&amp;C4609&amp;" "&amp;D4609</f>
        <v>US Oil Products Financial</v>
      </c>
      <c r="B4609" s="191" t="str">
        <f aca="false">IF((LEFT(N4609,2)="US"),"US","")</f>
        <v>US</v>
      </c>
      <c r="C4609" s="191" t="str">
        <f aca="false">M4609</f>
        <v>Oil Products</v>
      </c>
      <c r="D4609" s="191" t="str">
        <f aca="false">IF(ISNUMBER(FIND("Phy",N4609))=TRUE(),"Physical","Financial")</f>
        <v>Financial</v>
      </c>
      <c r="E4609" s="191" t="n">
        <f aca="false">IF(VLOOKUP(S4609,'DD-Lookup'!$J$6:$L$50,3,FALSE())="Monthly",(YEAR(AC4609)-YEAR(AB4609))*12+MONTH(AC4609)-MONTH(AB4609)+1,(AC4609-AB4609+1))</f>
        <v>1</v>
      </c>
      <c r="F4609" s="220" t="n">
        <f aca="false">E4609*SUM(P4609:Q4609)</f>
        <v>15000</v>
      </c>
      <c r="G4609" s="196" t="n">
        <v>1250002</v>
      </c>
      <c r="H4609" s="197" t="n">
        <v>37026.5767708333</v>
      </c>
      <c r="I4609" s="0" t="s">
        <v>3495</v>
      </c>
      <c r="M4609" s="0" t="s">
        <v>886</v>
      </c>
      <c r="N4609" s="0" t="s">
        <v>2690</v>
      </c>
      <c r="O4609" s="0" t="s">
        <v>2691</v>
      </c>
      <c r="Q4609" s="198" t="n">
        <v>15000</v>
      </c>
      <c r="S4609" s="0" t="s">
        <v>2603</v>
      </c>
      <c r="T4609" s="0" t="s">
        <v>772</v>
      </c>
      <c r="U4609" s="200" t="n">
        <v>100.55</v>
      </c>
      <c r="V4609" s="0" t="s">
        <v>3496</v>
      </c>
      <c r="W4609" s="0" t="s">
        <v>2692</v>
      </c>
      <c r="X4609" s="0" t="s">
        <v>2693</v>
      </c>
      <c r="Y4609" s="0" t="s">
        <v>893</v>
      </c>
      <c r="Z4609" s="0" t="s">
        <v>573</v>
      </c>
      <c r="AA4609" s="0" t="s">
        <v>4149</v>
      </c>
      <c r="AB4609" s="197" t="n">
        <v>37043.875</v>
      </c>
      <c r="AC4609" s="197" t="n">
        <v>37072.875</v>
      </c>
      <c r="AE4609" s="121" t="n">
        <f aca="false">IF(S4609="Gallon",F4609/42,F4609)</f>
        <v>357.142857142857</v>
      </c>
    </row>
    <row r="4610" customFormat="false" ht="12.75" hidden="false" customHeight="false" outlineLevel="0" collapsed="false">
      <c r="A4610" s="191" t="str">
        <f aca="false">B4610&amp;" "&amp;C4610&amp;" "&amp;D4610</f>
        <v>US Natural Gas Financial</v>
      </c>
      <c r="B4610" s="191" t="str">
        <f aca="false">IF((LEFT(N4610,2)="US"),"US","")</f>
        <v>US</v>
      </c>
      <c r="C4610" s="191" t="str">
        <f aca="false">M4610</f>
        <v>Natural Gas</v>
      </c>
      <c r="D4610" s="191" t="str">
        <f aca="false">IF(ISNUMBER(FIND("Phy",N4610))=TRUE(),"Physical","Financial")</f>
        <v>Financial</v>
      </c>
      <c r="E4610" s="191" t="n">
        <f aca="false">IF(VLOOKUP(S4610,'DD-Lookup'!$J$6:$L$50,3,FALSE())="Monthly",(YEAR(AC4610)-YEAR(AB4610))*12+MONTH(AC4610)-MONTH(AB4610)+1,(AC4610-AB4610+1))</f>
        <v>151</v>
      </c>
      <c r="F4610" s="220" t="n">
        <f aca="false">E4610*SUM(P4610:Q4610)</f>
        <v>755000</v>
      </c>
      <c r="G4610" s="196" t="n">
        <v>1250003</v>
      </c>
      <c r="H4610" s="197" t="n">
        <v>37026.5768171296</v>
      </c>
      <c r="I4610" s="0" t="s">
        <v>1606</v>
      </c>
      <c r="M4610" s="0" t="s">
        <v>927</v>
      </c>
      <c r="N4610" s="0" t="s">
        <v>1341</v>
      </c>
      <c r="O4610" s="0" t="s">
        <v>1442</v>
      </c>
      <c r="P4610" s="198" t="n">
        <v>5000</v>
      </c>
      <c r="S4610" s="0" t="s">
        <v>1343</v>
      </c>
      <c r="T4610" s="0" t="s">
        <v>772</v>
      </c>
      <c r="U4610" s="200" t="n">
        <v>5.02</v>
      </c>
      <c r="V4610" s="0" t="s">
        <v>1607</v>
      </c>
      <c r="W4610" s="0" t="s">
        <v>1345</v>
      </c>
      <c r="X4610" s="0" t="s">
        <v>1346</v>
      </c>
      <c r="Y4610" s="0" t="s">
        <v>893</v>
      </c>
      <c r="Z4610" s="0" t="s">
        <v>573</v>
      </c>
      <c r="AA4610" s="0" t="s">
        <v>4150</v>
      </c>
      <c r="AB4610" s="197" t="n">
        <v>37196</v>
      </c>
      <c r="AC4610" s="197" t="n">
        <v>37346</v>
      </c>
      <c r="AD4610" s="0" t="n">
        <f aca="false">(AC4610-AB4610+1)*SUM(P4610:Q4610)</f>
        <v>755000</v>
      </c>
    </row>
    <row r="4611" customFormat="false" ht="12.75" hidden="false" customHeight="false" outlineLevel="0" collapsed="false">
      <c r="A4611" s="191" t="str">
        <f aca="false">B4611&amp;" "&amp;C4611&amp;" "&amp;D4611</f>
        <v>US Natural Gas Financial</v>
      </c>
      <c r="B4611" s="191" t="str">
        <f aca="false">IF((LEFT(N4611,2)="US"),"US","")</f>
        <v>US</v>
      </c>
      <c r="C4611" s="191" t="str">
        <f aca="false">M4611</f>
        <v>Natural Gas</v>
      </c>
      <c r="D4611" s="191" t="str">
        <f aca="false">IF(ISNUMBER(FIND("Phy",N4611))=TRUE(),"Physical","Financial")</f>
        <v>Financial</v>
      </c>
      <c r="E4611" s="191" t="n">
        <f aca="false">IF(VLOOKUP(S4611,'DD-Lookup'!$J$6:$L$50,3,FALSE())="Monthly",(YEAR(AC4611)-YEAR(AB4611))*12+MONTH(AC4611)-MONTH(AB4611)+1,(AC4611-AB4611+1))</f>
        <v>151</v>
      </c>
      <c r="F4611" s="220" t="n">
        <f aca="false">E4611*SUM(P4611:Q4611)</f>
        <v>755000</v>
      </c>
      <c r="G4611" s="196" t="n">
        <v>1250005</v>
      </c>
      <c r="H4611" s="197" t="n">
        <v>37026.5769791667</v>
      </c>
      <c r="I4611" s="0" t="s">
        <v>1340</v>
      </c>
      <c r="M4611" s="0" t="s">
        <v>927</v>
      </c>
      <c r="N4611" s="0" t="s">
        <v>1341</v>
      </c>
      <c r="O4611" s="0" t="s">
        <v>1442</v>
      </c>
      <c r="P4611" s="198" t="n">
        <v>5000</v>
      </c>
      <c r="S4611" s="0" t="s">
        <v>1343</v>
      </c>
      <c r="T4611" s="0" t="s">
        <v>772</v>
      </c>
      <c r="U4611" s="200" t="n">
        <v>5.02</v>
      </c>
      <c r="V4611" s="0" t="s">
        <v>2278</v>
      </c>
      <c r="W4611" s="0" t="s">
        <v>1345</v>
      </c>
      <c r="X4611" s="0" t="s">
        <v>1346</v>
      </c>
      <c r="Y4611" s="0" t="s">
        <v>893</v>
      </c>
      <c r="Z4611" s="0" t="s">
        <v>573</v>
      </c>
      <c r="AA4611" s="0" t="s">
        <v>4151</v>
      </c>
      <c r="AB4611" s="197" t="n">
        <v>37196</v>
      </c>
      <c r="AC4611" s="197" t="n">
        <v>37346</v>
      </c>
      <c r="AD4611" s="0" t="n">
        <f aca="false">(AC4611-AB4611+1)*SUM(P4611:Q4611)</f>
        <v>755000</v>
      </c>
    </row>
    <row r="4612" customFormat="false" ht="12.75" hidden="false" customHeight="false" outlineLevel="0" collapsed="false">
      <c r="A4612" s="191" t="str">
        <f aca="false">B4612&amp;" "&amp;C4612&amp;" "&amp;D4612</f>
        <v>US Natural Gas Financial</v>
      </c>
      <c r="B4612" s="191" t="str">
        <f aca="false">IF((LEFT(N4612,2)="US"),"US","")</f>
        <v>US</v>
      </c>
      <c r="C4612" s="191" t="str">
        <f aca="false">M4612</f>
        <v>Natural Gas</v>
      </c>
      <c r="D4612" s="191" t="str">
        <f aca="false">IF(ISNUMBER(FIND("Phy",N4612))=TRUE(),"Physical","Financial")</f>
        <v>Financial</v>
      </c>
      <c r="E4612" s="191" t="n">
        <f aca="false">IF(VLOOKUP(S4612,'DD-Lookup'!$J$6:$L$50,3,FALSE())="Monthly",(YEAR(AC4612)-YEAR(AB4612))*12+MONTH(AC4612)-MONTH(AB4612)+1,(AC4612-AB4612+1))</f>
        <v>30</v>
      </c>
      <c r="F4612" s="220" t="n">
        <f aca="false">E4612*SUM(P4612:Q4612)</f>
        <v>300000</v>
      </c>
      <c r="G4612" s="196" t="n">
        <v>1250004</v>
      </c>
      <c r="H4612" s="197" t="n">
        <v>37026.5769791667</v>
      </c>
      <c r="I4612" s="0" t="s">
        <v>1257</v>
      </c>
      <c r="M4612" s="0" t="s">
        <v>927</v>
      </c>
      <c r="N4612" s="0" t="s">
        <v>1341</v>
      </c>
      <c r="O4612" s="0" t="s">
        <v>1342</v>
      </c>
      <c r="P4612" s="198" t="n">
        <v>10000</v>
      </c>
      <c r="S4612" s="0" t="s">
        <v>1343</v>
      </c>
      <c r="T4612" s="0" t="s">
        <v>772</v>
      </c>
      <c r="U4612" s="200" t="n">
        <v>4.62</v>
      </c>
      <c r="V4612" s="0" t="s">
        <v>2419</v>
      </c>
      <c r="W4612" s="0" t="s">
        <v>1345</v>
      </c>
      <c r="X4612" s="0" t="s">
        <v>1346</v>
      </c>
      <c r="Y4612" s="0" t="s">
        <v>893</v>
      </c>
      <c r="Z4612" s="0" t="s">
        <v>573</v>
      </c>
      <c r="AA4612" s="0" t="s">
        <v>4152</v>
      </c>
      <c r="AB4612" s="197" t="n">
        <v>37043.875</v>
      </c>
      <c r="AC4612" s="197" t="n">
        <v>37072.875</v>
      </c>
      <c r="AD4612" s="0" t="n">
        <f aca="false">(AC4612-AB4612+1)*SUM(P4612:Q4612)</f>
        <v>300000</v>
      </c>
    </row>
    <row r="4613" customFormat="false" ht="12.75" hidden="false" customHeight="false" outlineLevel="0" collapsed="false">
      <c r="A4613" s="191" t="str">
        <f aca="false">B4613&amp;" "&amp;C4613&amp;" "&amp;D4613</f>
        <v>US Natural Gas Financial</v>
      </c>
      <c r="B4613" s="191" t="str">
        <f aca="false">IF((LEFT(N4613,2)="US"),"US","")</f>
        <v>US</v>
      </c>
      <c r="C4613" s="191" t="str">
        <f aca="false">M4613</f>
        <v>Natural Gas</v>
      </c>
      <c r="D4613" s="191" t="str">
        <f aca="false">IF(ISNUMBER(FIND("Phy",N4613))=TRUE(),"Physical","Financial")</f>
        <v>Financial</v>
      </c>
      <c r="E4613" s="191" t="n">
        <f aca="false">IF(VLOOKUP(S4613,'DD-Lookup'!$J$6:$L$50,3,FALSE())="Monthly",(YEAR(AC4613)-YEAR(AB4613))*12+MONTH(AC4613)-MONTH(AB4613)+1,(AC4613-AB4613+1))</f>
        <v>153</v>
      </c>
      <c r="F4613" s="220" t="n">
        <f aca="false">E4613*SUM(P4613:Q4613)</f>
        <v>382500</v>
      </c>
      <c r="G4613" s="196" t="n">
        <v>1250007</v>
      </c>
      <c r="H4613" s="197" t="n">
        <v>37026.5772106481</v>
      </c>
      <c r="I4613" s="0" t="s">
        <v>1187</v>
      </c>
      <c r="M4613" s="0" t="s">
        <v>927</v>
      </c>
      <c r="N4613" s="0" t="s">
        <v>1341</v>
      </c>
      <c r="O4613" s="0" t="s">
        <v>1526</v>
      </c>
      <c r="P4613" s="198" t="n">
        <v>2500</v>
      </c>
      <c r="S4613" s="0" t="s">
        <v>1343</v>
      </c>
      <c r="T4613" s="0" t="s">
        <v>772</v>
      </c>
      <c r="U4613" s="200" t="n">
        <v>4.73</v>
      </c>
      <c r="V4613" s="0" t="s">
        <v>1911</v>
      </c>
      <c r="W4613" s="0" t="s">
        <v>1345</v>
      </c>
      <c r="X4613" s="0" t="s">
        <v>1346</v>
      </c>
      <c r="Y4613" s="0" t="s">
        <v>893</v>
      </c>
      <c r="Z4613" s="0" t="s">
        <v>573</v>
      </c>
      <c r="AA4613" s="0" t="s">
        <v>4153</v>
      </c>
      <c r="AB4613" s="197" t="n">
        <v>37043</v>
      </c>
      <c r="AC4613" s="197" t="n">
        <v>37195</v>
      </c>
      <c r="AD4613" s="0" t="n">
        <f aca="false">(AC4613-AB4613+1)*SUM(P4613:Q4613)</f>
        <v>382500</v>
      </c>
    </row>
    <row r="4614" customFormat="false" ht="12.75" hidden="false" customHeight="false" outlineLevel="0" collapsed="false">
      <c r="A4614" s="191" t="str">
        <f aca="false">B4614&amp;" "&amp;C4614&amp;" "&amp;D4614</f>
        <v>US Natural Gas Financial</v>
      </c>
      <c r="B4614" s="191" t="str">
        <f aca="false">IF((LEFT(N4614,2)="US"),"US","")</f>
        <v>US</v>
      </c>
      <c r="C4614" s="191" t="str">
        <f aca="false">M4614</f>
        <v>Natural Gas</v>
      </c>
      <c r="D4614" s="191" t="str">
        <f aca="false">IF(ISNUMBER(FIND("Phy",N4614))=TRUE(),"Physical","Financial")</f>
        <v>Financial</v>
      </c>
      <c r="E4614" s="191" t="n">
        <f aca="false">IF(VLOOKUP(S4614,'DD-Lookup'!$J$6:$L$50,3,FALSE())="Monthly",(YEAR(AC4614)-YEAR(AB4614))*12+MONTH(AC4614)-MONTH(AB4614)+1,(AC4614-AB4614+1))</f>
        <v>153</v>
      </c>
      <c r="F4614" s="220" t="n">
        <f aca="false">E4614*SUM(P4614:Q4614)</f>
        <v>382500</v>
      </c>
      <c r="G4614" s="196" t="n">
        <v>1250008</v>
      </c>
      <c r="H4614" s="197" t="n">
        <v>37026.5772453704</v>
      </c>
      <c r="I4614" s="0" t="s">
        <v>1441</v>
      </c>
      <c r="M4614" s="0" t="s">
        <v>927</v>
      </c>
      <c r="N4614" s="0" t="s">
        <v>1341</v>
      </c>
      <c r="O4614" s="0" t="s">
        <v>1526</v>
      </c>
      <c r="P4614" s="198" t="n">
        <v>2500</v>
      </c>
      <c r="S4614" s="0" t="s">
        <v>1343</v>
      </c>
      <c r="T4614" s="0" t="s">
        <v>772</v>
      </c>
      <c r="U4614" s="200" t="n">
        <v>4.73</v>
      </c>
      <c r="V4614" s="0" t="s">
        <v>1443</v>
      </c>
      <c r="W4614" s="0" t="s">
        <v>1345</v>
      </c>
      <c r="X4614" s="0" t="s">
        <v>1346</v>
      </c>
      <c r="Y4614" s="0" t="s">
        <v>893</v>
      </c>
      <c r="Z4614" s="0" t="s">
        <v>573</v>
      </c>
      <c r="AA4614" s="0" t="s">
        <v>4154</v>
      </c>
      <c r="AB4614" s="197" t="n">
        <v>37043</v>
      </c>
      <c r="AC4614" s="197" t="n">
        <v>37195</v>
      </c>
      <c r="AD4614" s="0" t="n">
        <f aca="false">(AC4614-AB4614+1)*SUM(P4614:Q4614)</f>
        <v>382500</v>
      </c>
    </row>
    <row r="4615" customFormat="false" ht="12.75" hidden="false" customHeight="false" outlineLevel="0" collapsed="false">
      <c r="A4615" s="191" t="str">
        <f aca="false">B4615&amp;" "&amp;C4615&amp;" "&amp;D4615</f>
        <v>US Crude Financial</v>
      </c>
      <c r="B4615" s="191" t="str">
        <f aca="false">IF((LEFT(N4615,2)="US"),"US","")</f>
        <v>US</v>
      </c>
      <c r="C4615" s="191" t="str">
        <f aca="false">M4615</f>
        <v>Crude</v>
      </c>
      <c r="D4615" s="191" t="str">
        <f aca="false">IF(ISNUMBER(FIND("Phy",N4615))=TRUE(),"Physical","Financial")</f>
        <v>Financial</v>
      </c>
      <c r="E4615" s="191" t="n">
        <f aca="false">IF(VLOOKUP(S4615,'DD-Lookup'!$J$6:$L$50,3,FALSE())="Monthly",(YEAR(AC4615)-YEAR(AB4615))*12+MONTH(AC4615)-MONTH(AB4615)+1,(AC4615-AB4615+1))</f>
        <v>1</v>
      </c>
      <c r="F4615" s="220" t="n">
        <f aca="false">E4615*SUM(P4615:Q4615)</f>
        <v>50000</v>
      </c>
      <c r="G4615" s="196" t="n">
        <v>1250009</v>
      </c>
      <c r="H4615" s="197" t="n">
        <v>37026.5772569444</v>
      </c>
      <c r="I4615" s="0" t="s">
        <v>1137</v>
      </c>
      <c r="M4615" s="0" t="s">
        <v>60</v>
      </c>
      <c r="N4615" s="0" t="s">
        <v>1138</v>
      </c>
      <c r="O4615" s="0" t="s">
        <v>1139</v>
      </c>
      <c r="P4615" s="198" t="n">
        <v>50000</v>
      </c>
      <c r="S4615" s="0" t="s">
        <v>1140</v>
      </c>
      <c r="T4615" s="0" t="s">
        <v>772</v>
      </c>
      <c r="U4615" s="200" t="n">
        <v>28.94</v>
      </c>
      <c r="V4615" s="0" t="s">
        <v>1141</v>
      </c>
      <c r="W4615" s="0" t="s">
        <v>1142</v>
      </c>
      <c r="X4615" s="0" t="s">
        <v>1143</v>
      </c>
      <c r="Y4615" s="0" t="s">
        <v>893</v>
      </c>
      <c r="Z4615" s="0" t="s">
        <v>573</v>
      </c>
      <c r="AA4615" s="0" t="s">
        <v>4155</v>
      </c>
      <c r="AB4615" s="197" t="n">
        <v>37043</v>
      </c>
      <c r="AC4615" s="197" t="n">
        <v>37072</v>
      </c>
    </row>
    <row r="4616" customFormat="false" ht="12.75" hidden="false" customHeight="false" outlineLevel="0" collapsed="false">
      <c r="A4616" s="191" t="str">
        <f aca="false">B4616&amp;" "&amp;C4616&amp;" "&amp;D4616</f>
        <v>US Natural Gas Financial</v>
      </c>
      <c r="B4616" s="191" t="str">
        <f aca="false">IF((LEFT(N4616,2)="US"),"US","")</f>
        <v>US</v>
      </c>
      <c r="C4616" s="191" t="str">
        <f aca="false">M4616</f>
        <v>Natural Gas</v>
      </c>
      <c r="D4616" s="191" t="str">
        <f aca="false">IF(ISNUMBER(FIND("Phy",N4616))=TRUE(),"Physical","Financial")</f>
        <v>Financial</v>
      </c>
      <c r="E4616" s="191" t="n">
        <f aca="false">IF(VLOOKUP(S4616,'DD-Lookup'!$J$6:$L$50,3,FALSE())="Monthly",(YEAR(AC4616)-YEAR(AB4616))*12+MONTH(AC4616)-MONTH(AB4616)+1,(AC4616-AB4616+1))</f>
        <v>365</v>
      </c>
      <c r="F4616" s="220" t="n">
        <f aca="false">E4616*SUM(P4616:Q4616)</f>
        <v>1825000</v>
      </c>
      <c r="G4616" s="196" t="n">
        <v>1250010</v>
      </c>
      <c r="H4616" s="197" t="n">
        <v>37026.5772916667</v>
      </c>
      <c r="I4616" s="0" t="s">
        <v>1383</v>
      </c>
      <c r="M4616" s="0" t="s">
        <v>927</v>
      </c>
      <c r="N4616" s="0" t="s">
        <v>1341</v>
      </c>
      <c r="O4616" s="0" t="s">
        <v>1514</v>
      </c>
      <c r="P4616" s="198" t="n">
        <v>5000</v>
      </c>
      <c r="S4616" s="0" t="s">
        <v>1343</v>
      </c>
      <c r="T4616" s="0" t="s">
        <v>772</v>
      </c>
      <c r="U4616" s="200" t="n">
        <v>4.59</v>
      </c>
      <c r="V4616" s="0" t="s">
        <v>1384</v>
      </c>
      <c r="W4616" s="0" t="s">
        <v>1345</v>
      </c>
      <c r="X4616" s="0" t="s">
        <v>1346</v>
      </c>
      <c r="Y4616" s="0" t="s">
        <v>893</v>
      </c>
      <c r="Z4616" s="0" t="s">
        <v>573</v>
      </c>
      <c r="AA4616" s="0" t="s">
        <v>4156</v>
      </c>
      <c r="AB4616" s="197" t="n">
        <v>37257.875</v>
      </c>
      <c r="AC4616" s="197" t="n">
        <v>37621.875</v>
      </c>
      <c r="AD4616" s="0" t="n">
        <f aca="false">(AC4616-AB4616+1)*SUM(P4616:Q4616)</f>
        <v>1825000</v>
      </c>
    </row>
    <row r="4617" customFormat="false" ht="12.75" hidden="false" customHeight="false" outlineLevel="0" collapsed="false">
      <c r="A4617" s="191" t="str">
        <f aca="false">B4617&amp;" "&amp;C4617&amp;" "&amp;D4617</f>
        <v>US Natural Gas Financial</v>
      </c>
      <c r="B4617" s="191" t="str">
        <f aca="false">IF((LEFT(N4617,2)="US"),"US","")</f>
        <v>US</v>
      </c>
      <c r="C4617" s="191" t="str">
        <f aca="false">M4617</f>
        <v>Natural Gas</v>
      </c>
      <c r="D4617" s="191" t="str">
        <f aca="false">IF(ISNUMBER(FIND("Phy",N4617))=TRUE(),"Physical","Financial")</f>
        <v>Financial</v>
      </c>
      <c r="E4617" s="191" t="n">
        <f aca="false">IF(VLOOKUP(S4617,'DD-Lookup'!$J$6:$L$50,3,FALSE())="Monthly",(YEAR(AC4617)-YEAR(AB4617))*12+MONTH(AC4617)-MONTH(AB4617)+1,(AC4617-AB4617+1))</f>
        <v>30</v>
      </c>
      <c r="F4617" s="220" t="n">
        <f aca="false">E4617*SUM(P4617:Q4617)</f>
        <v>150000</v>
      </c>
      <c r="G4617" s="196" t="n">
        <v>1250011</v>
      </c>
      <c r="H4617" s="197" t="n">
        <v>37026.5775810185</v>
      </c>
      <c r="I4617" s="0" t="s">
        <v>1340</v>
      </c>
      <c r="M4617" s="0" t="s">
        <v>927</v>
      </c>
      <c r="N4617" s="0" t="s">
        <v>1341</v>
      </c>
      <c r="O4617" s="0" t="s">
        <v>1342</v>
      </c>
      <c r="P4617" s="198" t="n">
        <v>5000</v>
      </c>
      <c r="S4617" s="0" t="s">
        <v>1343</v>
      </c>
      <c r="T4617" s="0" t="s">
        <v>772</v>
      </c>
      <c r="U4617" s="200" t="n">
        <v>4.615</v>
      </c>
      <c r="V4617" s="0" t="s">
        <v>1344</v>
      </c>
      <c r="W4617" s="0" t="s">
        <v>1345</v>
      </c>
      <c r="X4617" s="0" t="s">
        <v>1346</v>
      </c>
      <c r="Y4617" s="0" t="s">
        <v>893</v>
      </c>
      <c r="Z4617" s="0" t="s">
        <v>573</v>
      </c>
      <c r="AA4617" s="0" t="s">
        <v>4157</v>
      </c>
      <c r="AB4617" s="197" t="n">
        <v>37043.875</v>
      </c>
      <c r="AC4617" s="197" t="n">
        <v>37072.875</v>
      </c>
      <c r="AD4617" s="0" t="n">
        <f aca="false">(AC4617-AB4617+1)*SUM(P4617:Q4617)</f>
        <v>150000</v>
      </c>
    </row>
    <row r="4618" customFormat="false" ht="12.75" hidden="false" customHeight="false" outlineLevel="0" collapsed="false">
      <c r="A4618" s="191" t="str">
        <f aca="false">B4618&amp;" "&amp;C4618&amp;" "&amp;D4618</f>
        <v>US Natural Gas Financial</v>
      </c>
      <c r="B4618" s="191" t="str">
        <f aca="false">IF((LEFT(N4618,2)="US"),"US","")</f>
        <v>US</v>
      </c>
      <c r="C4618" s="191" t="str">
        <f aca="false">M4618</f>
        <v>Natural Gas</v>
      </c>
      <c r="D4618" s="191" t="str">
        <f aca="false">IF(ISNUMBER(FIND("Phy",N4618))=TRUE(),"Physical","Financial")</f>
        <v>Financial</v>
      </c>
      <c r="E4618" s="191" t="n">
        <f aca="false">IF(VLOOKUP(S4618,'DD-Lookup'!$J$6:$L$50,3,FALSE())="Monthly",(YEAR(AC4618)-YEAR(AB4618))*12+MONTH(AC4618)-MONTH(AB4618)+1,(AC4618-AB4618+1))</f>
        <v>365</v>
      </c>
      <c r="F4618" s="220" t="n">
        <f aca="false">E4618*SUM(P4618:Q4618)</f>
        <v>1825000</v>
      </c>
      <c r="G4618" s="196" t="n">
        <v>1250012</v>
      </c>
      <c r="H4618" s="197" t="n">
        <v>37026.577662037</v>
      </c>
      <c r="I4618" s="0" t="s">
        <v>1383</v>
      </c>
      <c r="M4618" s="0" t="s">
        <v>927</v>
      </c>
      <c r="N4618" s="0" t="s">
        <v>1341</v>
      </c>
      <c r="O4618" s="0" t="s">
        <v>1514</v>
      </c>
      <c r="P4618" s="198" t="n">
        <v>5000</v>
      </c>
      <c r="S4618" s="0" t="s">
        <v>1343</v>
      </c>
      <c r="T4618" s="0" t="s">
        <v>772</v>
      </c>
      <c r="U4618" s="200" t="n">
        <v>4.59</v>
      </c>
      <c r="V4618" s="0" t="s">
        <v>1384</v>
      </c>
      <c r="W4618" s="0" t="s">
        <v>1345</v>
      </c>
      <c r="X4618" s="0" t="s">
        <v>1346</v>
      </c>
      <c r="Y4618" s="0" t="s">
        <v>893</v>
      </c>
      <c r="Z4618" s="0" t="s">
        <v>573</v>
      </c>
      <c r="AA4618" s="0" t="s">
        <v>4158</v>
      </c>
      <c r="AB4618" s="197" t="n">
        <v>37257.875</v>
      </c>
      <c r="AC4618" s="197" t="n">
        <v>37621.875</v>
      </c>
      <c r="AD4618" s="0" t="n">
        <f aca="false">(AC4618-AB4618+1)*SUM(P4618:Q4618)</f>
        <v>1825000</v>
      </c>
    </row>
    <row r="4619" customFormat="false" ht="12.75" hidden="false" customHeight="false" outlineLevel="0" collapsed="false">
      <c r="A4619" s="191" t="str">
        <f aca="false">B4619&amp;" "&amp;C4619&amp;" "&amp;D4619</f>
        <v>US Natural Gas Physical</v>
      </c>
      <c r="B4619" s="191" t="str">
        <f aca="false">IF((LEFT(N4619,2)="US"),"US","")</f>
        <v>US</v>
      </c>
      <c r="C4619" s="191" t="str">
        <f aca="false">M4619</f>
        <v>Natural Gas</v>
      </c>
      <c r="D4619" s="191" t="str">
        <f aca="false">IF(ISNUMBER(FIND("Phy",N4619))=TRUE(),"Physical","Financial")</f>
        <v>Physical</v>
      </c>
      <c r="E4619" s="191" t="n">
        <f aca="false">IF(VLOOKUP(S4619,'DD-Lookup'!$J$6:$L$50,3,FALSE())="Monthly",(YEAR(AC4619)-YEAR(AB4619))*12+MONTH(AC4619)-MONTH(AB4619)+1,(AC4619-AB4619+1))</f>
        <v>1</v>
      </c>
      <c r="F4619" s="220" t="n">
        <f aca="false">E4619*SUM(P4619:Q4619)</f>
        <v>10000</v>
      </c>
      <c r="G4619" s="196" t="n">
        <v>1250013</v>
      </c>
      <c r="H4619" s="197" t="n">
        <v>37026.5777083333</v>
      </c>
      <c r="I4619" s="0" t="s">
        <v>1976</v>
      </c>
      <c r="M4619" s="0" t="s">
        <v>927</v>
      </c>
      <c r="N4619" s="0" t="s">
        <v>1371</v>
      </c>
      <c r="O4619" s="0" t="s">
        <v>3833</v>
      </c>
      <c r="P4619" s="198" t="n">
        <v>10000</v>
      </c>
      <c r="S4619" s="0" t="s">
        <v>1343</v>
      </c>
      <c r="T4619" s="0" t="s">
        <v>772</v>
      </c>
      <c r="U4619" s="200" t="n">
        <v>4.575</v>
      </c>
      <c r="V4619" s="0" t="s">
        <v>2257</v>
      </c>
      <c r="W4619" s="0" t="s">
        <v>1555</v>
      </c>
      <c r="X4619" s="0" t="s">
        <v>1556</v>
      </c>
      <c r="Y4619" s="0" t="s">
        <v>1376</v>
      </c>
      <c r="Z4619" s="0" t="s">
        <v>573</v>
      </c>
      <c r="AA4619" s="0" t="n">
        <v>790973</v>
      </c>
      <c r="AB4619" s="197" t="n">
        <v>37028.875</v>
      </c>
      <c r="AC4619" s="197" t="n">
        <v>37028.875</v>
      </c>
    </row>
    <row r="4620" customFormat="false" ht="12.75" hidden="false" customHeight="false" outlineLevel="0" collapsed="false">
      <c r="A4620" s="191" t="str">
        <f aca="false">B4620&amp;" "&amp;C4620&amp;" "&amp;D4620</f>
        <v>US Natural Gas Financial</v>
      </c>
      <c r="B4620" s="191" t="str">
        <f aca="false">IF((LEFT(N4620,2)="US"),"US","")</f>
        <v>US</v>
      </c>
      <c r="C4620" s="191" t="str">
        <f aca="false">M4620</f>
        <v>Natural Gas</v>
      </c>
      <c r="D4620" s="191" t="str">
        <f aca="false">IF(ISNUMBER(FIND("Phy",N4620))=TRUE(),"Physical","Financial")</f>
        <v>Financial</v>
      </c>
      <c r="E4620" s="191" t="n">
        <f aca="false">IF(VLOOKUP(S4620,'DD-Lookup'!$J$6:$L$50,3,FALSE())="Monthly",(YEAR(AC4620)-YEAR(AB4620))*12+MONTH(AC4620)-MONTH(AB4620)+1,(AC4620-AB4620+1))</f>
        <v>30</v>
      </c>
      <c r="F4620" s="220" t="n">
        <f aca="false">E4620*SUM(P4620:Q4620)</f>
        <v>450000</v>
      </c>
      <c r="G4620" s="196" t="n">
        <v>1250018</v>
      </c>
      <c r="H4620" s="197" t="n">
        <v>37026.5778125</v>
      </c>
      <c r="I4620" s="0" t="s">
        <v>1257</v>
      </c>
      <c r="M4620" s="0" t="s">
        <v>927</v>
      </c>
      <c r="N4620" s="0" t="s">
        <v>1341</v>
      </c>
      <c r="O4620" s="0" t="s">
        <v>1342</v>
      </c>
      <c r="Q4620" s="198" t="n">
        <v>15000</v>
      </c>
      <c r="S4620" s="0" t="s">
        <v>1343</v>
      </c>
      <c r="T4620" s="0" t="s">
        <v>772</v>
      </c>
      <c r="U4620" s="200" t="n">
        <v>4.62</v>
      </c>
      <c r="V4620" s="0" t="s">
        <v>2293</v>
      </c>
      <c r="W4620" s="0" t="s">
        <v>1345</v>
      </c>
      <c r="X4620" s="0" t="s">
        <v>1346</v>
      </c>
      <c r="Y4620" s="0" t="s">
        <v>893</v>
      </c>
      <c r="Z4620" s="0" t="s">
        <v>573</v>
      </c>
      <c r="AA4620" s="0" t="s">
        <v>4159</v>
      </c>
      <c r="AB4620" s="197" t="n">
        <v>37043.875</v>
      </c>
      <c r="AC4620" s="197" t="n">
        <v>37072.875</v>
      </c>
      <c r="AD4620" s="0" t="n">
        <f aca="false">(AC4620-AB4620+1)*SUM(P4620:Q4620)</f>
        <v>450000</v>
      </c>
    </row>
    <row r="4621" customFormat="false" ht="12.75" hidden="false" customHeight="false" outlineLevel="0" collapsed="false">
      <c r="A4621" s="191" t="str">
        <f aca="false">B4621&amp;" "&amp;C4621&amp;" "&amp;D4621</f>
        <v>US Crude Financial</v>
      </c>
      <c r="B4621" s="191" t="str">
        <f aca="false">IF((LEFT(N4621,2)="US"),"US","")</f>
        <v>US</v>
      </c>
      <c r="C4621" s="191" t="str">
        <f aca="false">M4621</f>
        <v>Crude</v>
      </c>
      <c r="D4621" s="191" t="str">
        <f aca="false">IF(ISNUMBER(FIND("Phy",N4621))=TRUE(),"Physical","Financial")</f>
        <v>Financial</v>
      </c>
      <c r="E4621" s="191" t="n">
        <f aca="false">IF(VLOOKUP(S4621,'DD-Lookup'!$J$6:$L$50,3,FALSE())="Monthly",(YEAR(AC4621)-YEAR(AB4621))*12+MONTH(AC4621)-MONTH(AB4621)+1,(AC4621-AB4621+1))</f>
        <v>1</v>
      </c>
      <c r="F4621" s="220" t="n">
        <f aca="false">E4621*SUM(P4621:Q4621)</f>
        <v>50000</v>
      </c>
      <c r="G4621" s="196" t="n">
        <v>1250019</v>
      </c>
      <c r="H4621" s="197" t="n">
        <v>37026.5778125</v>
      </c>
      <c r="I4621" s="0" t="s">
        <v>616</v>
      </c>
      <c r="M4621" s="0" t="s">
        <v>60</v>
      </c>
      <c r="N4621" s="0" t="s">
        <v>1138</v>
      </c>
      <c r="O4621" s="0" t="s">
        <v>1590</v>
      </c>
      <c r="P4621" s="198" t="n">
        <v>50000</v>
      </c>
      <c r="S4621" s="0" t="s">
        <v>1140</v>
      </c>
      <c r="T4621" s="0" t="s">
        <v>772</v>
      </c>
      <c r="U4621" s="200" t="n">
        <v>28.9</v>
      </c>
      <c r="V4621" s="0" t="s">
        <v>2612</v>
      </c>
      <c r="W4621" s="0" t="s">
        <v>1142</v>
      </c>
      <c r="X4621" s="0" t="s">
        <v>1592</v>
      </c>
      <c r="Y4621" s="0" t="s">
        <v>893</v>
      </c>
      <c r="Z4621" s="0" t="s">
        <v>573</v>
      </c>
      <c r="AA4621" s="0" t="s">
        <v>4160</v>
      </c>
      <c r="AB4621" s="197" t="n">
        <v>37043</v>
      </c>
      <c r="AC4621" s="197" t="n">
        <v>37072</v>
      </c>
    </row>
    <row r="4622" customFormat="false" ht="12.75" hidden="false" customHeight="false" outlineLevel="0" collapsed="false">
      <c r="A4622" s="191" t="str">
        <f aca="false">B4622&amp;" "&amp;C4622&amp;" "&amp;D4622</f>
        <v>US Natural Gas Financial</v>
      </c>
      <c r="B4622" s="191" t="str">
        <f aca="false">IF((LEFT(N4622,2)="US"),"US","")</f>
        <v>US</v>
      </c>
      <c r="C4622" s="191" t="str">
        <f aca="false">M4622</f>
        <v>Natural Gas</v>
      </c>
      <c r="D4622" s="191" t="str">
        <f aca="false">IF(ISNUMBER(FIND("Phy",N4622))=TRUE(),"Physical","Financial")</f>
        <v>Financial</v>
      </c>
      <c r="E4622" s="191" t="n">
        <f aca="false">IF(VLOOKUP(S4622,'DD-Lookup'!$J$6:$L$50,3,FALSE())="Monthly",(YEAR(AC4622)-YEAR(AB4622))*12+MONTH(AC4622)-MONTH(AB4622)+1,(AC4622-AB4622+1))</f>
        <v>15</v>
      </c>
      <c r="F4622" s="220" t="n">
        <f aca="false">E4622*SUM(P4622:Q4622)</f>
        <v>225000</v>
      </c>
      <c r="G4622" s="196" t="n">
        <v>1250020</v>
      </c>
      <c r="H4622" s="197" t="n">
        <v>37026.5778587963</v>
      </c>
      <c r="I4622" s="0" t="s">
        <v>2040</v>
      </c>
      <c r="M4622" s="0" t="s">
        <v>927</v>
      </c>
      <c r="N4622" s="0" t="s">
        <v>1341</v>
      </c>
      <c r="O4622" s="0" t="s">
        <v>3569</v>
      </c>
      <c r="P4622" s="198" t="n">
        <v>15000</v>
      </c>
      <c r="S4622" s="0" t="s">
        <v>1343</v>
      </c>
      <c r="T4622" s="0" t="s">
        <v>772</v>
      </c>
      <c r="U4622" s="200" t="n">
        <v>4.55</v>
      </c>
      <c r="V4622" s="0" t="s">
        <v>2041</v>
      </c>
      <c r="W4622" s="0" t="s">
        <v>1520</v>
      </c>
      <c r="X4622" s="0" t="s">
        <v>1521</v>
      </c>
      <c r="Y4622" s="0" t="s">
        <v>893</v>
      </c>
      <c r="Z4622" s="0" t="s">
        <v>573</v>
      </c>
      <c r="AA4622" s="0" t="s">
        <v>4161</v>
      </c>
      <c r="AB4622" s="197" t="n">
        <v>37028.875</v>
      </c>
      <c r="AC4622" s="197" t="n">
        <v>37042.875</v>
      </c>
      <c r="AD4622" s="0" t="n">
        <f aca="false">(AC4622-AB4622+1)*SUM(P4622:Q4622)</f>
        <v>225000</v>
      </c>
    </row>
    <row r="4623" customFormat="false" ht="12.75" hidden="false" customHeight="false" outlineLevel="0" collapsed="false">
      <c r="A4623" s="191" t="str">
        <f aca="false">B4623&amp;" "&amp;C4623&amp;" "&amp;D4623</f>
        <v>US Natural Gas Financial</v>
      </c>
      <c r="B4623" s="191" t="str">
        <f aca="false">IF((LEFT(N4623,2)="US"),"US","")</f>
        <v>US</v>
      </c>
      <c r="C4623" s="191" t="str">
        <f aca="false">M4623</f>
        <v>Natural Gas</v>
      </c>
      <c r="D4623" s="191" t="str">
        <f aca="false">IF(ISNUMBER(FIND("Phy",N4623))=TRUE(),"Physical","Financial")</f>
        <v>Financial</v>
      </c>
      <c r="E4623" s="191" t="n">
        <f aca="false">IF(VLOOKUP(S4623,'DD-Lookup'!$J$6:$L$50,3,FALSE())="Monthly",(YEAR(AC4623)-YEAR(AB4623))*12+MONTH(AC4623)-MONTH(AB4623)+1,(AC4623-AB4623+1))</f>
        <v>31</v>
      </c>
      <c r="F4623" s="220" t="n">
        <f aca="false">E4623*SUM(P4623:Q4623)</f>
        <v>465000</v>
      </c>
      <c r="G4623" s="196" t="n">
        <v>1250021</v>
      </c>
      <c r="H4623" s="197" t="n">
        <v>37026.577974537</v>
      </c>
      <c r="I4623" s="0" t="s">
        <v>1620</v>
      </c>
      <c r="M4623" s="0" t="s">
        <v>927</v>
      </c>
      <c r="N4623" s="0" t="s">
        <v>1341</v>
      </c>
      <c r="O4623" s="0" t="s">
        <v>1365</v>
      </c>
      <c r="P4623" s="198" t="n">
        <v>15000</v>
      </c>
      <c r="S4623" s="0" t="s">
        <v>1343</v>
      </c>
      <c r="T4623" s="0" t="s">
        <v>772</v>
      </c>
      <c r="U4623" s="200" t="n">
        <v>4.75</v>
      </c>
      <c r="V4623" s="0" t="s">
        <v>4016</v>
      </c>
      <c r="W4623" s="0" t="s">
        <v>1345</v>
      </c>
      <c r="X4623" s="0" t="s">
        <v>1346</v>
      </c>
      <c r="Y4623" s="0" t="s">
        <v>893</v>
      </c>
      <c r="Z4623" s="0" t="s">
        <v>573</v>
      </c>
      <c r="AA4623" s="0" t="s">
        <v>4162</v>
      </c>
      <c r="AB4623" s="197" t="n">
        <v>37104.875</v>
      </c>
      <c r="AC4623" s="197" t="n">
        <v>37134.875</v>
      </c>
      <c r="AD4623" s="0" t="n">
        <f aca="false">(AC4623-AB4623+1)*SUM(P4623:Q4623)</f>
        <v>465000</v>
      </c>
    </row>
    <row r="4624" customFormat="false" ht="12.75" hidden="false" customHeight="false" outlineLevel="0" collapsed="false">
      <c r="A4624" s="191" t="str">
        <f aca="false">B4624&amp;" "&amp;C4624&amp;" "&amp;D4624</f>
        <v>US Natural Gas Financial</v>
      </c>
      <c r="B4624" s="191" t="str">
        <f aca="false">IF((LEFT(N4624,2)="US"),"US","")</f>
        <v>US</v>
      </c>
      <c r="C4624" s="191" t="str">
        <f aca="false">M4624</f>
        <v>Natural Gas</v>
      </c>
      <c r="D4624" s="191" t="str">
        <f aca="false">IF(ISNUMBER(FIND("Phy",N4624))=TRUE(),"Physical","Financial")</f>
        <v>Financial</v>
      </c>
      <c r="E4624" s="191" t="n">
        <f aca="false">IF(VLOOKUP(S4624,'DD-Lookup'!$J$6:$L$50,3,FALSE())="Monthly",(YEAR(AC4624)-YEAR(AB4624))*12+MONTH(AC4624)-MONTH(AB4624)+1,(AC4624-AB4624+1))</f>
        <v>151</v>
      </c>
      <c r="F4624" s="220" t="n">
        <f aca="false">E4624*SUM(P4624:Q4624)</f>
        <v>377500</v>
      </c>
      <c r="G4624" s="196" t="n">
        <v>1250025</v>
      </c>
      <c r="H4624" s="197" t="n">
        <v>37026.5781134259</v>
      </c>
      <c r="I4624" s="0" t="s">
        <v>1187</v>
      </c>
      <c r="M4624" s="0" t="s">
        <v>927</v>
      </c>
      <c r="N4624" s="0" t="s">
        <v>1341</v>
      </c>
      <c r="O4624" s="0" t="s">
        <v>1442</v>
      </c>
      <c r="Q4624" s="198" t="n">
        <v>2500</v>
      </c>
      <c r="S4624" s="0" t="s">
        <v>1343</v>
      </c>
      <c r="T4624" s="0" t="s">
        <v>772</v>
      </c>
      <c r="U4624" s="200" t="n">
        <v>5.025</v>
      </c>
      <c r="V4624" s="0" t="s">
        <v>3363</v>
      </c>
      <c r="W4624" s="0" t="s">
        <v>1345</v>
      </c>
      <c r="X4624" s="0" t="s">
        <v>1346</v>
      </c>
      <c r="Y4624" s="0" t="s">
        <v>893</v>
      </c>
      <c r="Z4624" s="0" t="s">
        <v>573</v>
      </c>
      <c r="AA4624" s="0" t="s">
        <v>4163</v>
      </c>
      <c r="AB4624" s="197" t="n">
        <v>37196</v>
      </c>
      <c r="AC4624" s="197" t="n">
        <v>37346</v>
      </c>
      <c r="AD4624" s="0" t="n">
        <f aca="false">(AC4624-AB4624+1)*SUM(P4624:Q4624)</f>
        <v>377500</v>
      </c>
    </row>
    <row r="4625" customFormat="false" ht="12.75" hidden="false" customHeight="false" outlineLevel="0" collapsed="false">
      <c r="A4625" s="191" t="str">
        <f aca="false">B4625&amp;" "&amp;C4625&amp;" "&amp;D4625</f>
        <v>US Natural Gas Financial</v>
      </c>
      <c r="B4625" s="191" t="str">
        <f aca="false">IF((LEFT(N4625,2)="US"),"US","")</f>
        <v>US</v>
      </c>
      <c r="C4625" s="191" t="str">
        <f aca="false">M4625</f>
        <v>Natural Gas</v>
      </c>
      <c r="D4625" s="191" t="str">
        <f aca="false">IF(ISNUMBER(FIND("Phy",N4625))=TRUE(),"Physical","Financial")</f>
        <v>Financial</v>
      </c>
      <c r="E4625" s="191" t="n">
        <f aca="false">IF(VLOOKUP(S4625,'DD-Lookup'!$J$6:$L$50,3,FALSE())="Monthly",(YEAR(AC4625)-YEAR(AB4625))*12+MONTH(AC4625)-MONTH(AB4625)+1,(AC4625-AB4625+1))</f>
        <v>30</v>
      </c>
      <c r="F4625" s="220" t="n">
        <f aca="false">E4625*SUM(P4625:Q4625)</f>
        <v>450000</v>
      </c>
      <c r="G4625" s="196" t="n">
        <v>1250030</v>
      </c>
      <c r="H4625" s="197" t="n">
        <v>37026.578275463</v>
      </c>
      <c r="I4625" s="0" t="s">
        <v>1328</v>
      </c>
      <c r="M4625" s="0" t="s">
        <v>927</v>
      </c>
      <c r="N4625" s="0" t="s">
        <v>1399</v>
      </c>
      <c r="O4625" s="0" t="s">
        <v>4164</v>
      </c>
      <c r="Q4625" s="198" t="n">
        <v>15000</v>
      </c>
      <c r="S4625" s="0" t="s">
        <v>1343</v>
      </c>
      <c r="T4625" s="0" t="s">
        <v>772</v>
      </c>
      <c r="U4625" s="200" t="n">
        <v>-0.0675</v>
      </c>
      <c r="V4625" s="0" t="s">
        <v>1456</v>
      </c>
      <c r="W4625" s="0" t="s">
        <v>1781</v>
      </c>
      <c r="X4625" s="0" t="s">
        <v>1782</v>
      </c>
      <c r="Y4625" s="0" t="s">
        <v>893</v>
      </c>
      <c r="Z4625" s="0" t="s">
        <v>573</v>
      </c>
      <c r="AA4625" s="0" t="s">
        <v>4165</v>
      </c>
      <c r="AB4625" s="197" t="n">
        <v>37043.875</v>
      </c>
      <c r="AC4625" s="197" t="n">
        <v>37072.875</v>
      </c>
      <c r="AD4625" s="0" t="n">
        <f aca="false">(AC4625-AB4625+1)*SUM(P4625:Q4625)</f>
        <v>450000</v>
      </c>
    </row>
    <row r="4626" customFormat="false" ht="12.75" hidden="false" customHeight="false" outlineLevel="0" collapsed="false">
      <c r="A4626" s="191" t="str">
        <f aca="false">B4626&amp;" "&amp;C4626&amp;" "&amp;D4626</f>
        <v>US Natural Gas Financial</v>
      </c>
      <c r="B4626" s="191" t="str">
        <f aca="false">IF((LEFT(N4626,2)="US"),"US","")</f>
        <v>US</v>
      </c>
      <c r="C4626" s="191" t="str">
        <f aca="false">M4626</f>
        <v>Natural Gas</v>
      </c>
      <c r="D4626" s="191" t="str">
        <f aca="false">IF(ISNUMBER(FIND("Phy",N4626))=TRUE(),"Physical","Financial")</f>
        <v>Financial</v>
      </c>
      <c r="E4626" s="191" t="n">
        <f aca="false">IF(VLOOKUP(S4626,'DD-Lookup'!$J$6:$L$50,3,FALSE())="Monthly",(YEAR(AC4626)-YEAR(AB4626))*12+MONTH(AC4626)-MONTH(AB4626)+1,(AC4626-AB4626+1))</f>
        <v>30</v>
      </c>
      <c r="F4626" s="220" t="n">
        <f aca="false">E4626*SUM(P4626:Q4626)</f>
        <v>150000</v>
      </c>
      <c r="G4626" s="196" t="n">
        <v>1250031</v>
      </c>
      <c r="H4626" s="197" t="n">
        <v>37026.5784490741</v>
      </c>
      <c r="I4626" s="0" t="s">
        <v>2040</v>
      </c>
      <c r="M4626" s="0" t="s">
        <v>927</v>
      </c>
      <c r="N4626" s="0" t="s">
        <v>1341</v>
      </c>
      <c r="O4626" s="0" t="s">
        <v>1342</v>
      </c>
      <c r="Q4626" s="198" t="n">
        <v>5000</v>
      </c>
      <c r="S4626" s="0" t="s">
        <v>1343</v>
      </c>
      <c r="T4626" s="0" t="s">
        <v>772</v>
      </c>
      <c r="U4626" s="200" t="n">
        <v>4.63</v>
      </c>
      <c r="V4626" s="0" t="s">
        <v>2041</v>
      </c>
      <c r="W4626" s="0" t="s">
        <v>1345</v>
      </c>
      <c r="X4626" s="0" t="s">
        <v>1346</v>
      </c>
      <c r="Y4626" s="0" t="s">
        <v>893</v>
      </c>
      <c r="Z4626" s="0" t="s">
        <v>573</v>
      </c>
      <c r="AA4626" s="0" t="s">
        <v>4166</v>
      </c>
      <c r="AB4626" s="197" t="n">
        <v>37043.875</v>
      </c>
      <c r="AC4626" s="197" t="n">
        <v>37072.875</v>
      </c>
      <c r="AD4626" s="0" t="n">
        <f aca="false">(AC4626-AB4626+1)*SUM(P4626:Q4626)</f>
        <v>150000</v>
      </c>
    </row>
    <row r="4627" customFormat="false" ht="12.75" hidden="false" customHeight="false" outlineLevel="0" collapsed="false">
      <c r="A4627" s="191" t="str">
        <f aca="false">B4627&amp;" "&amp;C4627&amp;" "&amp;D4627</f>
        <v>US Natural Gas Financial</v>
      </c>
      <c r="B4627" s="191" t="str">
        <f aca="false">IF((LEFT(N4627,2)="US"),"US","")</f>
        <v>US</v>
      </c>
      <c r="C4627" s="191" t="str">
        <f aca="false">M4627</f>
        <v>Natural Gas</v>
      </c>
      <c r="D4627" s="191" t="str">
        <f aca="false">IF(ISNUMBER(FIND("Phy",N4627))=TRUE(),"Physical","Financial")</f>
        <v>Financial</v>
      </c>
      <c r="E4627" s="191" t="n">
        <f aca="false">IF(VLOOKUP(S4627,'DD-Lookup'!$J$6:$L$50,3,FALSE())="Monthly",(YEAR(AC4627)-YEAR(AB4627))*12+MONTH(AC4627)-MONTH(AB4627)+1,(AC4627-AB4627+1))</f>
        <v>153</v>
      </c>
      <c r="F4627" s="220" t="n">
        <f aca="false">E4627*SUM(P4627:Q4627)</f>
        <v>382500</v>
      </c>
      <c r="G4627" s="196" t="n">
        <v>1250032</v>
      </c>
      <c r="H4627" s="197" t="n">
        <v>37026.5784837963</v>
      </c>
      <c r="I4627" s="0" t="s">
        <v>1441</v>
      </c>
      <c r="M4627" s="0" t="s">
        <v>927</v>
      </c>
      <c r="N4627" s="0" t="s">
        <v>1341</v>
      </c>
      <c r="O4627" s="0" t="s">
        <v>1526</v>
      </c>
      <c r="P4627" s="198" t="n">
        <v>2500</v>
      </c>
      <c r="S4627" s="0" t="s">
        <v>1343</v>
      </c>
      <c r="T4627" s="0" t="s">
        <v>772</v>
      </c>
      <c r="U4627" s="200" t="n">
        <v>4.73</v>
      </c>
      <c r="V4627" s="0" t="s">
        <v>1443</v>
      </c>
      <c r="W4627" s="0" t="s">
        <v>1345</v>
      </c>
      <c r="X4627" s="0" t="s">
        <v>1346</v>
      </c>
      <c r="Y4627" s="0" t="s">
        <v>893</v>
      </c>
      <c r="Z4627" s="0" t="s">
        <v>573</v>
      </c>
      <c r="AA4627" s="0" t="s">
        <v>4167</v>
      </c>
      <c r="AB4627" s="197" t="n">
        <v>37043</v>
      </c>
      <c r="AC4627" s="197" t="n">
        <v>37195</v>
      </c>
      <c r="AD4627" s="0" t="n">
        <f aca="false">(AC4627-AB4627+1)*SUM(P4627:Q4627)</f>
        <v>382500</v>
      </c>
    </row>
    <row r="4628" customFormat="false" ht="12.75" hidden="false" customHeight="false" outlineLevel="0" collapsed="false">
      <c r="A4628" s="191" t="str">
        <f aca="false">B4628&amp;" "&amp;C4628&amp;" "&amp;D4628</f>
        <v>US Natural Gas Financial</v>
      </c>
      <c r="B4628" s="191" t="str">
        <f aca="false">IF((LEFT(N4628,2)="US"),"US","")</f>
        <v>US</v>
      </c>
      <c r="C4628" s="191" t="str">
        <f aca="false">M4628</f>
        <v>Natural Gas</v>
      </c>
      <c r="D4628" s="191" t="str">
        <f aca="false">IF(ISNUMBER(FIND("Phy",N4628))=TRUE(),"Physical","Financial")</f>
        <v>Financial</v>
      </c>
      <c r="E4628" s="191" t="n">
        <f aca="false">IF(VLOOKUP(S4628,'DD-Lookup'!$J$6:$L$50,3,FALSE())="Monthly",(YEAR(AC4628)-YEAR(AB4628))*12+MONTH(AC4628)-MONTH(AB4628)+1,(AC4628-AB4628+1))</f>
        <v>30</v>
      </c>
      <c r="F4628" s="220" t="n">
        <f aca="false">E4628*SUM(P4628:Q4628)</f>
        <v>300000</v>
      </c>
      <c r="G4628" s="196" t="n">
        <v>1250033</v>
      </c>
      <c r="H4628" s="197" t="n">
        <v>37026.5785532407</v>
      </c>
      <c r="I4628" s="0" t="s">
        <v>1420</v>
      </c>
      <c r="M4628" s="0" t="s">
        <v>927</v>
      </c>
      <c r="N4628" s="0" t="s">
        <v>1341</v>
      </c>
      <c r="O4628" s="0" t="s">
        <v>1342</v>
      </c>
      <c r="Q4628" s="198" t="n">
        <v>10000</v>
      </c>
      <c r="S4628" s="0" t="s">
        <v>1343</v>
      </c>
      <c r="T4628" s="0" t="s">
        <v>772</v>
      </c>
      <c r="U4628" s="200" t="n">
        <v>4.63</v>
      </c>
      <c r="V4628" s="0" t="s">
        <v>1426</v>
      </c>
      <c r="W4628" s="0" t="s">
        <v>1345</v>
      </c>
      <c r="X4628" s="0" t="s">
        <v>1346</v>
      </c>
      <c r="Y4628" s="0" t="s">
        <v>893</v>
      </c>
      <c r="Z4628" s="0" t="s">
        <v>573</v>
      </c>
      <c r="AA4628" s="0" t="s">
        <v>4168</v>
      </c>
      <c r="AB4628" s="197" t="n">
        <v>37043.875</v>
      </c>
      <c r="AC4628" s="197" t="n">
        <v>37072.875</v>
      </c>
      <c r="AD4628" s="0" t="n">
        <f aca="false">(AC4628-AB4628+1)*SUM(P4628:Q4628)</f>
        <v>300000</v>
      </c>
    </row>
    <row r="4629" customFormat="false" ht="12.75" hidden="false" customHeight="false" outlineLevel="0" collapsed="false">
      <c r="A4629" s="191" t="str">
        <f aca="false">B4629&amp;" "&amp;C4629&amp;" "&amp;D4629</f>
        <v>US Natural Gas Financial</v>
      </c>
      <c r="B4629" s="191" t="str">
        <f aca="false">IF((LEFT(N4629,2)="US"),"US","")</f>
        <v>US</v>
      </c>
      <c r="C4629" s="191" t="str">
        <f aca="false">M4629</f>
        <v>Natural Gas</v>
      </c>
      <c r="D4629" s="191" t="str">
        <f aca="false">IF(ISNUMBER(FIND("Phy",N4629))=TRUE(),"Physical","Financial")</f>
        <v>Financial</v>
      </c>
      <c r="E4629" s="191" t="n">
        <f aca="false">IF(VLOOKUP(S4629,'DD-Lookup'!$J$6:$L$50,3,FALSE())="Monthly",(YEAR(AC4629)-YEAR(AB4629))*12+MONTH(AC4629)-MONTH(AB4629)+1,(AC4629-AB4629+1))</f>
        <v>153</v>
      </c>
      <c r="F4629" s="220" t="n">
        <f aca="false">E4629*SUM(P4629:Q4629)</f>
        <v>1530000</v>
      </c>
      <c r="G4629" s="196" t="n">
        <v>1250035</v>
      </c>
      <c r="H4629" s="197" t="n">
        <v>37026.5788541667</v>
      </c>
      <c r="I4629" s="0" t="s">
        <v>1328</v>
      </c>
      <c r="M4629" s="0" t="s">
        <v>927</v>
      </c>
      <c r="N4629" s="0" t="s">
        <v>1399</v>
      </c>
      <c r="O4629" s="0" t="s">
        <v>4169</v>
      </c>
      <c r="Q4629" s="198" t="n">
        <v>10000</v>
      </c>
      <c r="S4629" s="0" t="s">
        <v>1343</v>
      </c>
      <c r="T4629" s="0" t="s">
        <v>772</v>
      </c>
      <c r="U4629" s="200" t="n">
        <v>-0.0675</v>
      </c>
      <c r="V4629" s="0" t="s">
        <v>1456</v>
      </c>
      <c r="W4629" s="0" t="s">
        <v>1781</v>
      </c>
      <c r="X4629" s="0" t="s">
        <v>1782</v>
      </c>
      <c r="Y4629" s="0" t="s">
        <v>893</v>
      </c>
      <c r="Z4629" s="0" t="s">
        <v>573</v>
      </c>
      <c r="AA4629" s="0" t="s">
        <v>4170</v>
      </c>
      <c r="AB4629" s="197" t="n">
        <v>37043</v>
      </c>
      <c r="AC4629" s="197" t="n">
        <v>37195</v>
      </c>
      <c r="AD4629" s="0" t="n">
        <f aca="false">(AC4629-AB4629+1)*SUM(P4629:Q4629)</f>
        <v>1530000</v>
      </c>
    </row>
    <row r="4630" customFormat="false" ht="12.75" hidden="false" customHeight="false" outlineLevel="0" collapsed="false">
      <c r="A4630" s="191" t="str">
        <f aca="false">B4630&amp;" "&amp;C4630&amp;" "&amp;D4630</f>
        <v>US Crude Financial</v>
      </c>
      <c r="B4630" s="191" t="str">
        <f aca="false">IF((LEFT(N4630,2)="US"),"US","")</f>
        <v>US</v>
      </c>
      <c r="C4630" s="191" t="str">
        <f aca="false">M4630</f>
        <v>Crude</v>
      </c>
      <c r="D4630" s="191" t="str">
        <f aca="false">IF(ISNUMBER(FIND("Phy",N4630))=TRUE(),"Physical","Financial")</f>
        <v>Financial</v>
      </c>
      <c r="E4630" s="191" t="n">
        <f aca="false">IF(VLOOKUP(S4630,'DD-Lookup'!$J$6:$L$50,3,FALSE())="Monthly",(YEAR(AC4630)-YEAR(AB4630))*12+MONTH(AC4630)-MONTH(AB4630)+1,(AC4630-AB4630+1))</f>
        <v>1</v>
      </c>
      <c r="F4630" s="220" t="n">
        <f aca="false">E4630*SUM(P4630:Q4630)</f>
        <v>50000</v>
      </c>
      <c r="G4630" s="196" t="n">
        <v>1250036</v>
      </c>
      <c r="H4630" s="197" t="n">
        <v>37026.5794560185</v>
      </c>
      <c r="I4630" s="0" t="s">
        <v>1340</v>
      </c>
      <c r="M4630" s="0" t="s">
        <v>60</v>
      </c>
      <c r="N4630" s="0" t="s">
        <v>1138</v>
      </c>
      <c r="O4630" s="0" t="s">
        <v>1139</v>
      </c>
      <c r="P4630" s="198" t="n">
        <v>50000</v>
      </c>
      <c r="S4630" s="0" t="s">
        <v>1140</v>
      </c>
      <c r="T4630" s="0" t="s">
        <v>772</v>
      </c>
      <c r="U4630" s="200" t="n">
        <v>28.9</v>
      </c>
      <c r="V4630" s="0" t="s">
        <v>2504</v>
      </c>
      <c r="W4630" s="0" t="s">
        <v>1142</v>
      </c>
      <c r="X4630" s="0" t="s">
        <v>1143</v>
      </c>
      <c r="Y4630" s="0" t="s">
        <v>893</v>
      </c>
      <c r="Z4630" s="0" t="s">
        <v>573</v>
      </c>
      <c r="AA4630" s="0" t="s">
        <v>4171</v>
      </c>
      <c r="AB4630" s="197" t="n">
        <v>37043</v>
      </c>
      <c r="AC4630" s="197" t="n">
        <v>37072</v>
      </c>
    </row>
    <row r="4631" customFormat="false" ht="12.75" hidden="false" customHeight="false" outlineLevel="0" collapsed="false">
      <c r="A4631" s="191" t="str">
        <f aca="false">B4631&amp;" "&amp;C4631&amp;" "&amp;D4631</f>
        <v>US Natural Gas Financial</v>
      </c>
      <c r="B4631" s="191" t="str">
        <f aca="false">IF((LEFT(N4631,2)="US"),"US","")</f>
        <v>US</v>
      </c>
      <c r="C4631" s="191" t="str">
        <f aca="false">M4631</f>
        <v>Natural Gas</v>
      </c>
      <c r="D4631" s="191" t="str">
        <f aca="false">IF(ISNUMBER(FIND("Phy",N4631))=TRUE(),"Physical","Financial")</f>
        <v>Financial</v>
      </c>
      <c r="E4631" s="191" t="n">
        <f aca="false">IF(VLOOKUP(S4631,'DD-Lookup'!$J$6:$L$50,3,FALSE())="Monthly",(YEAR(AC4631)-YEAR(AB4631))*12+MONTH(AC4631)-MONTH(AB4631)+1,(AC4631-AB4631+1))</f>
        <v>31</v>
      </c>
      <c r="F4631" s="220" t="n">
        <f aca="false">E4631*SUM(P4631:Q4631)</f>
        <v>310000</v>
      </c>
      <c r="G4631" s="196" t="n">
        <v>1250041</v>
      </c>
      <c r="H4631" s="197" t="n">
        <v>37026.5799884259</v>
      </c>
      <c r="I4631" s="0" t="s">
        <v>1340</v>
      </c>
      <c r="M4631" s="0" t="s">
        <v>927</v>
      </c>
      <c r="N4631" s="0" t="s">
        <v>1341</v>
      </c>
      <c r="O4631" s="0" t="s">
        <v>1396</v>
      </c>
      <c r="P4631" s="198" t="n">
        <v>10000</v>
      </c>
      <c r="S4631" s="0" t="s">
        <v>1343</v>
      </c>
      <c r="T4631" s="0" t="s">
        <v>772</v>
      </c>
      <c r="U4631" s="200" t="n">
        <v>4.6975</v>
      </c>
      <c r="V4631" s="0" t="s">
        <v>2316</v>
      </c>
      <c r="W4631" s="0" t="s">
        <v>1345</v>
      </c>
      <c r="X4631" s="0" t="s">
        <v>1346</v>
      </c>
      <c r="Y4631" s="0" t="s">
        <v>893</v>
      </c>
      <c r="Z4631" s="0" t="s">
        <v>573</v>
      </c>
      <c r="AA4631" s="0" t="s">
        <v>4172</v>
      </c>
      <c r="AB4631" s="197" t="n">
        <v>37073.875</v>
      </c>
      <c r="AC4631" s="197" t="n">
        <v>37103.875</v>
      </c>
      <c r="AD4631" s="0" t="n">
        <f aca="false">(AC4631-AB4631+1)*SUM(P4631:Q4631)</f>
        <v>310000</v>
      </c>
    </row>
    <row r="4632" customFormat="false" ht="12.75" hidden="false" customHeight="false" outlineLevel="0" collapsed="false">
      <c r="A4632" s="191" t="str">
        <f aca="false">B4632&amp;" "&amp;C4632&amp;" "&amp;D4632</f>
        <v>US Natural Gas Financial</v>
      </c>
      <c r="B4632" s="191" t="str">
        <f aca="false">IF((LEFT(N4632,2)="US"),"US","")</f>
        <v>US</v>
      </c>
      <c r="C4632" s="191" t="str">
        <f aca="false">M4632</f>
        <v>Natural Gas</v>
      </c>
      <c r="D4632" s="191" t="str">
        <f aca="false">IF(ISNUMBER(FIND("Phy",N4632))=TRUE(),"Physical","Financial")</f>
        <v>Financial</v>
      </c>
      <c r="E4632" s="191" t="n">
        <f aca="false">IF(VLOOKUP(S4632,'DD-Lookup'!$J$6:$L$50,3,FALSE())="Monthly",(YEAR(AC4632)-YEAR(AB4632))*12+MONTH(AC4632)-MONTH(AB4632)+1,(AC4632-AB4632+1))</f>
        <v>30</v>
      </c>
      <c r="F4632" s="220" t="n">
        <f aca="false">E4632*SUM(P4632:Q4632)</f>
        <v>300000</v>
      </c>
      <c r="G4632" s="196" t="n">
        <v>1250047</v>
      </c>
      <c r="H4632" s="197" t="n">
        <v>37026.5801851852</v>
      </c>
      <c r="I4632" s="0" t="s">
        <v>609</v>
      </c>
      <c r="M4632" s="0" t="s">
        <v>927</v>
      </c>
      <c r="N4632" s="0" t="s">
        <v>1399</v>
      </c>
      <c r="O4632" s="0" t="s">
        <v>3023</v>
      </c>
      <c r="Q4632" s="198" t="n">
        <v>10000</v>
      </c>
      <c r="S4632" s="0" t="s">
        <v>1343</v>
      </c>
      <c r="T4632" s="0" t="s">
        <v>772</v>
      </c>
      <c r="U4632" s="200" t="n">
        <v>-0.0625</v>
      </c>
      <c r="V4632" s="0" t="s">
        <v>2359</v>
      </c>
      <c r="W4632" s="0" t="s">
        <v>1915</v>
      </c>
      <c r="X4632" s="0" t="s">
        <v>1916</v>
      </c>
      <c r="Y4632" s="0" t="s">
        <v>893</v>
      </c>
      <c r="Z4632" s="0" t="s">
        <v>573</v>
      </c>
      <c r="AA4632" s="0" t="s">
        <v>4173</v>
      </c>
      <c r="AB4632" s="197" t="n">
        <v>37043.875</v>
      </c>
      <c r="AC4632" s="197" t="n">
        <v>37072.875</v>
      </c>
      <c r="AD4632" s="0" t="n">
        <f aca="false">(AC4632-AB4632+1)*SUM(P4632:Q4632)</f>
        <v>300000</v>
      </c>
    </row>
    <row r="4633" customFormat="false" ht="12.75" hidden="false" customHeight="false" outlineLevel="0" collapsed="false">
      <c r="A4633" s="191" t="str">
        <f aca="false">B4633&amp;" "&amp;C4633&amp;" "&amp;D4633</f>
        <v>US Natural Gas Financial</v>
      </c>
      <c r="B4633" s="191" t="str">
        <f aca="false">IF((LEFT(N4633,2)="US"),"US","")</f>
        <v>US</v>
      </c>
      <c r="C4633" s="191" t="str">
        <f aca="false">M4633</f>
        <v>Natural Gas</v>
      </c>
      <c r="D4633" s="191" t="str">
        <f aca="false">IF(ISNUMBER(FIND("Phy",N4633))=TRUE(),"Physical","Financial")</f>
        <v>Financial</v>
      </c>
      <c r="E4633" s="191" t="n">
        <f aca="false">IF(VLOOKUP(S4633,'DD-Lookup'!$J$6:$L$50,3,FALSE())="Monthly",(YEAR(AC4633)-YEAR(AB4633))*12+MONTH(AC4633)-MONTH(AB4633)+1,(AC4633-AB4633+1))</f>
        <v>31</v>
      </c>
      <c r="F4633" s="220" t="n">
        <f aca="false">E4633*SUM(P4633:Q4633)</f>
        <v>3100</v>
      </c>
      <c r="G4633" s="196" t="n">
        <v>1250048</v>
      </c>
      <c r="H4633" s="197" t="n">
        <v>37026.5802199074</v>
      </c>
      <c r="I4633" s="0" t="s">
        <v>1340</v>
      </c>
      <c r="M4633" s="0" t="s">
        <v>927</v>
      </c>
      <c r="N4633" s="0" t="s">
        <v>2058</v>
      </c>
      <c r="O4633" s="0" t="s">
        <v>4174</v>
      </c>
      <c r="P4633" s="198" t="n">
        <v>100</v>
      </c>
      <c r="S4633" s="0" t="s">
        <v>2060</v>
      </c>
      <c r="T4633" s="0" t="s">
        <v>772</v>
      </c>
      <c r="U4633" s="200" t="n">
        <v>0.13</v>
      </c>
      <c r="V4633" s="0" t="s">
        <v>2954</v>
      </c>
      <c r="W4633" s="0" t="s">
        <v>2061</v>
      </c>
      <c r="X4633" s="0" t="s">
        <v>2062</v>
      </c>
      <c r="Y4633" s="0" t="s">
        <v>893</v>
      </c>
      <c r="Z4633" s="0" t="s">
        <v>573</v>
      </c>
      <c r="AA4633" s="0" t="s">
        <v>4175</v>
      </c>
      <c r="AB4633" s="197" t="n">
        <v>37104</v>
      </c>
      <c r="AC4633" s="197" t="n">
        <v>37134</v>
      </c>
      <c r="AD4633" s="0" t="n">
        <f aca="false">(AC4633-AB4633+1)*SUM(P4633:Q4633)</f>
        <v>3100</v>
      </c>
    </row>
    <row r="4634" customFormat="false" ht="12.75" hidden="false" customHeight="false" outlineLevel="0" collapsed="false">
      <c r="A4634" s="191" t="str">
        <f aca="false">B4634&amp;" "&amp;C4634&amp;" "&amp;D4634</f>
        <v>US Natural Gas Financial</v>
      </c>
      <c r="B4634" s="191" t="str">
        <f aca="false">IF((LEFT(N4634,2)="US"),"US","")</f>
        <v>US</v>
      </c>
      <c r="C4634" s="191" t="str">
        <f aca="false">M4634</f>
        <v>Natural Gas</v>
      </c>
      <c r="D4634" s="191" t="str">
        <f aca="false">IF(ISNUMBER(FIND("Phy",N4634))=TRUE(),"Physical","Financial")</f>
        <v>Financial</v>
      </c>
      <c r="E4634" s="191" t="n">
        <f aca="false">IF(VLOOKUP(S4634,'DD-Lookup'!$J$6:$L$50,3,FALSE())="Monthly",(YEAR(AC4634)-YEAR(AB4634))*12+MONTH(AC4634)-MONTH(AB4634)+1,(AC4634-AB4634+1))</f>
        <v>30</v>
      </c>
      <c r="F4634" s="220" t="n">
        <f aca="false">E4634*SUM(P4634:Q4634)</f>
        <v>300000</v>
      </c>
      <c r="G4634" s="196" t="n">
        <v>1250052</v>
      </c>
      <c r="H4634" s="197" t="n">
        <v>37026.5802430556</v>
      </c>
      <c r="I4634" s="0" t="s">
        <v>609</v>
      </c>
      <c r="M4634" s="0" t="s">
        <v>927</v>
      </c>
      <c r="N4634" s="0" t="s">
        <v>1399</v>
      </c>
      <c r="O4634" s="0" t="s">
        <v>1913</v>
      </c>
      <c r="Q4634" s="198" t="n">
        <v>10000</v>
      </c>
      <c r="S4634" s="0" t="s">
        <v>1343</v>
      </c>
      <c r="T4634" s="0" t="s">
        <v>772</v>
      </c>
      <c r="U4634" s="200" t="n">
        <v>-0.06</v>
      </c>
      <c r="V4634" s="0" t="s">
        <v>2359</v>
      </c>
      <c r="W4634" s="0" t="s">
        <v>1915</v>
      </c>
      <c r="X4634" s="0" t="s">
        <v>1916</v>
      </c>
      <c r="Y4634" s="0" t="s">
        <v>893</v>
      </c>
      <c r="Z4634" s="0" t="s">
        <v>573</v>
      </c>
      <c r="AA4634" s="0" t="s">
        <v>4176</v>
      </c>
      <c r="AB4634" s="197" t="n">
        <v>37043.875</v>
      </c>
      <c r="AC4634" s="197" t="n">
        <v>37072.875</v>
      </c>
      <c r="AD4634" s="0" t="n">
        <f aca="false">(AC4634-AB4634+1)*SUM(P4634:Q4634)</f>
        <v>300000</v>
      </c>
    </row>
    <row r="4635" customFormat="false" ht="12.75" hidden="false" customHeight="false" outlineLevel="0" collapsed="false">
      <c r="A4635" s="191" t="str">
        <f aca="false">B4635&amp;" "&amp;C4635&amp;" "&amp;D4635</f>
        <v>US Crude Financial</v>
      </c>
      <c r="B4635" s="191" t="str">
        <f aca="false">IF((LEFT(N4635,2)="US"),"US","")</f>
        <v>US</v>
      </c>
      <c r="C4635" s="191" t="str">
        <f aca="false">M4635</f>
        <v>Crude</v>
      </c>
      <c r="D4635" s="191" t="str">
        <f aca="false">IF(ISNUMBER(FIND("Phy",N4635))=TRUE(),"Physical","Financial")</f>
        <v>Financial</v>
      </c>
      <c r="E4635" s="191" t="n">
        <f aca="false">IF(VLOOKUP(S4635,'DD-Lookup'!$J$6:$L$50,3,FALSE())="Monthly",(YEAR(AC4635)-YEAR(AB4635))*12+MONTH(AC4635)-MONTH(AB4635)+1,(AC4635-AB4635+1))</f>
        <v>1</v>
      </c>
      <c r="F4635" s="220" t="n">
        <f aca="false">E4635*SUM(P4635:Q4635)</f>
        <v>50000</v>
      </c>
      <c r="G4635" s="196" t="n">
        <v>1250053</v>
      </c>
      <c r="H4635" s="197" t="n">
        <v>37026.5802662037</v>
      </c>
      <c r="I4635" s="0" t="s">
        <v>1340</v>
      </c>
      <c r="M4635" s="0" t="s">
        <v>60</v>
      </c>
      <c r="N4635" s="0" t="s">
        <v>1138</v>
      </c>
      <c r="O4635" s="0" t="s">
        <v>1139</v>
      </c>
      <c r="P4635" s="198" t="n">
        <v>50000</v>
      </c>
      <c r="S4635" s="0" t="s">
        <v>1140</v>
      </c>
      <c r="T4635" s="0" t="s">
        <v>772</v>
      </c>
      <c r="U4635" s="200" t="n">
        <v>28.86</v>
      </c>
      <c r="V4635" s="0" t="s">
        <v>2361</v>
      </c>
      <c r="W4635" s="0" t="s">
        <v>1142</v>
      </c>
      <c r="X4635" s="0" t="s">
        <v>1143</v>
      </c>
      <c r="Y4635" s="0" t="s">
        <v>893</v>
      </c>
      <c r="Z4635" s="0" t="s">
        <v>573</v>
      </c>
      <c r="AA4635" s="0" t="s">
        <v>4177</v>
      </c>
      <c r="AB4635" s="197" t="n">
        <v>37043</v>
      </c>
      <c r="AC4635" s="197" t="n">
        <v>37072</v>
      </c>
    </row>
    <row r="4636" customFormat="false" ht="12.75" hidden="false" customHeight="false" outlineLevel="0" collapsed="false">
      <c r="A4636" s="191" t="str">
        <f aca="false">B4636&amp;" "&amp;C4636&amp;" "&amp;D4636</f>
        <v>US Natural Gas Financial</v>
      </c>
      <c r="B4636" s="191" t="str">
        <f aca="false">IF((LEFT(N4636,2)="US"),"US","")</f>
        <v>US</v>
      </c>
      <c r="C4636" s="191" t="str">
        <f aca="false">M4636</f>
        <v>Natural Gas</v>
      </c>
      <c r="D4636" s="191" t="str">
        <f aca="false">IF(ISNUMBER(FIND("Phy",N4636))=TRUE(),"Physical","Financial")</f>
        <v>Financial</v>
      </c>
      <c r="E4636" s="191" t="n">
        <f aca="false">IF(VLOOKUP(S4636,'DD-Lookup'!$J$6:$L$50,3,FALSE())="Monthly",(YEAR(AC4636)-YEAR(AB4636))*12+MONTH(AC4636)-MONTH(AB4636)+1,(AC4636-AB4636+1))</f>
        <v>30</v>
      </c>
      <c r="F4636" s="220" t="n">
        <f aca="false">E4636*SUM(P4636:Q4636)</f>
        <v>450000</v>
      </c>
      <c r="G4636" s="196" t="n">
        <v>1250054</v>
      </c>
      <c r="H4636" s="197" t="n">
        <v>37026.5803240741</v>
      </c>
      <c r="I4636" s="0" t="s">
        <v>609</v>
      </c>
      <c r="M4636" s="0" t="s">
        <v>927</v>
      </c>
      <c r="N4636" s="0" t="s">
        <v>1341</v>
      </c>
      <c r="O4636" s="0" t="s">
        <v>1342</v>
      </c>
      <c r="Q4636" s="198" t="n">
        <v>15000</v>
      </c>
      <c r="S4636" s="0" t="s">
        <v>1343</v>
      </c>
      <c r="T4636" s="0" t="s">
        <v>772</v>
      </c>
      <c r="U4636" s="200" t="n">
        <v>4.635</v>
      </c>
      <c r="V4636" s="0" t="s">
        <v>1642</v>
      </c>
      <c r="W4636" s="0" t="s">
        <v>1345</v>
      </c>
      <c r="X4636" s="0" t="s">
        <v>1346</v>
      </c>
      <c r="Y4636" s="0" t="s">
        <v>893</v>
      </c>
      <c r="Z4636" s="0" t="s">
        <v>573</v>
      </c>
      <c r="AA4636" s="0" t="s">
        <v>4178</v>
      </c>
      <c r="AB4636" s="197" t="n">
        <v>37043.875</v>
      </c>
      <c r="AC4636" s="197" t="n">
        <v>37072.875</v>
      </c>
      <c r="AD4636" s="0" t="n">
        <f aca="false">(AC4636-AB4636+1)*SUM(P4636:Q4636)</f>
        <v>450000</v>
      </c>
    </row>
    <row r="4637" customFormat="false" ht="12.75" hidden="false" customHeight="false" outlineLevel="0" collapsed="false">
      <c r="A4637" s="191" t="str">
        <f aca="false">B4637&amp;" "&amp;C4637&amp;" "&amp;D4637</f>
        <v>US Natural Gas Financial</v>
      </c>
      <c r="B4637" s="191" t="str">
        <f aca="false">IF((LEFT(N4637,2)="US"),"US","")</f>
        <v>US</v>
      </c>
      <c r="C4637" s="191" t="str">
        <f aca="false">M4637</f>
        <v>Natural Gas</v>
      </c>
      <c r="D4637" s="191" t="str">
        <f aca="false">IF(ISNUMBER(FIND("Phy",N4637))=TRUE(),"Physical","Financial")</f>
        <v>Financial</v>
      </c>
      <c r="E4637" s="191" t="n">
        <f aca="false">IF(VLOOKUP(S4637,'DD-Lookup'!$J$6:$L$50,3,FALSE())="Monthly",(YEAR(AC4637)-YEAR(AB4637))*12+MONTH(AC4637)-MONTH(AB4637)+1,(AC4637-AB4637+1))</f>
        <v>365</v>
      </c>
      <c r="F4637" s="220" t="n">
        <f aca="false">E4637*SUM(P4637:Q4637)</f>
        <v>1825000</v>
      </c>
      <c r="G4637" s="196" t="n">
        <v>1250055</v>
      </c>
      <c r="H4637" s="197" t="n">
        <v>37026.5803587963</v>
      </c>
      <c r="I4637" s="0" t="s">
        <v>1420</v>
      </c>
      <c r="M4637" s="0" t="s">
        <v>927</v>
      </c>
      <c r="N4637" s="0" t="s">
        <v>1341</v>
      </c>
      <c r="O4637" s="0" t="s">
        <v>1514</v>
      </c>
      <c r="P4637" s="198" t="n">
        <v>5000</v>
      </c>
      <c r="S4637" s="0" t="s">
        <v>1343</v>
      </c>
      <c r="T4637" s="0" t="s">
        <v>772</v>
      </c>
      <c r="U4637" s="200" t="n">
        <v>4.59</v>
      </c>
      <c r="V4637" s="0" t="s">
        <v>2659</v>
      </c>
      <c r="W4637" s="0" t="s">
        <v>1345</v>
      </c>
      <c r="X4637" s="0" t="s">
        <v>1346</v>
      </c>
      <c r="Y4637" s="0" t="s">
        <v>893</v>
      </c>
      <c r="Z4637" s="0" t="s">
        <v>573</v>
      </c>
      <c r="AA4637" s="0" t="s">
        <v>4179</v>
      </c>
      <c r="AB4637" s="197" t="n">
        <v>37257.875</v>
      </c>
      <c r="AC4637" s="197" t="n">
        <v>37621.875</v>
      </c>
      <c r="AD4637" s="0" t="n">
        <f aca="false">(AC4637-AB4637+1)*SUM(P4637:Q4637)</f>
        <v>1825000</v>
      </c>
    </row>
    <row r="4638" customFormat="false" ht="12.75" hidden="false" customHeight="false" outlineLevel="0" collapsed="false">
      <c r="A4638" s="191" t="str">
        <f aca="false">B4638&amp;" "&amp;C4638&amp;" "&amp;D4638</f>
        <v>US Natural Gas Financial</v>
      </c>
      <c r="B4638" s="191" t="str">
        <f aca="false">IF((LEFT(N4638,2)="US"),"US","")</f>
        <v>US</v>
      </c>
      <c r="C4638" s="191" t="str">
        <f aca="false">M4638</f>
        <v>Natural Gas</v>
      </c>
      <c r="D4638" s="191" t="str">
        <f aca="false">IF(ISNUMBER(FIND("Phy",N4638))=TRUE(),"Physical","Financial")</f>
        <v>Financial</v>
      </c>
      <c r="E4638" s="191" t="n">
        <f aca="false">IF(VLOOKUP(S4638,'DD-Lookup'!$J$6:$L$50,3,FALSE())="Monthly",(YEAR(AC4638)-YEAR(AB4638))*12+MONTH(AC4638)-MONTH(AB4638)+1,(AC4638-AB4638+1))</f>
        <v>30</v>
      </c>
      <c r="F4638" s="220" t="n">
        <f aca="false">E4638*SUM(P4638:Q4638)</f>
        <v>150000</v>
      </c>
      <c r="G4638" s="196" t="n">
        <v>1250056</v>
      </c>
      <c r="H4638" s="197" t="n">
        <v>37026.5803819444</v>
      </c>
      <c r="I4638" s="0" t="s">
        <v>616</v>
      </c>
      <c r="M4638" s="0" t="s">
        <v>927</v>
      </c>
      <c r="N4638" s="0" t="s">
        <v>1399</v>
      </c>
      <c r="O4638" s="0" t="s">
        <v>1964</v>
      </c>
      <c r="P4638" s="198" t="n">
        <v>5000</v>
      </c>
      <c r="S4638" s="0" t="s">
        <v>1343</v>
      </c>
      <c r="T4638" s="0" t="s">
        <v>772</v>
      </c>
      <c r="U4638" s="200" t="n">
        <v>5.32</v>
      </c>
      <c r="V4638" s="0" t="s">
        <v>2051</v>
      </c>
      <c r="W4638" s="0" t="s">
        <v>1956</v>
      </c>
      <c r="X4638" s="0" t="s">
        <v>1957</v>
      </c>
      <c r="Y4638" s="0" t="s">
        <v>893</v>
      </c>
      <c r="Z4638" s="0" t="s">
        <v>573</v>
      </c>
      <c r="AA4638" s="0" t="s">
        <v>4180</v>
      </c>
      <c r="AB4638" s="197" t="n">
        <v>37135.875</v>
      </c>
      <c r="AC4638" s="197" t="n">
        <v>37164.875</v>
      </c>
      <c r="AD4638" s="0" t="n">
        <f aca="false">(AC4638-AB4638+1)*SUM(P4638:Q4638)</f>
        <v>150000</v>
      </c>
    </row>
    <row r="4639" customFormat="false" ht="12.75" hidden="false" customHeight="false" outlineLevel="0" collapsed="false">
      <c r="A4639" s="191" t="str">
        <f aca="false">B4639&amp;" "&amp;C4639&amp;" "&amp;D4639</f>
        <v>US Natural Gas Physical</v>
      </c>
      <c r="B4639" s="191" t="str">
        <f aca="false">IF((LEFT(N4639,2)="US"),"US","")</f>
        <v>US</v>
      </c>
      <c r="C4639" s="191" t="str">
        <f aca="false">M4639</f>
        <v>Natural Gas</v>
      </c>
      <c r="D4639" s="191" t="str">
        <f aca="false">IF(ISNUMBER(FIND("Phy",N4639))=TRUE(),"Physical","Financial")</f>
        <v>Physical</v>
      </c>
      <c r="E4639" s="191" t="n">
        <f aca="false">IF(VLOOKUP(S4639,'DD-Lookup'!$J$6:$L$50,3,FALSE())="Monthly",(YEAR(AC4639)-YEAR(AB4639))*12+MONTH(AC4639)-MONTH(AB4639)+1,(AC4639-AB4639+1))</f>
        <v>30</v>
      </c>
      <c r="F4639" s="220" t="n">
        <f aca="false">E4639*SUM(P4639:Q4639)</f>
        <v>300000</v>
      </c>
      <c r="G4639" s="196" t="n">
        <v>1250057</v>
      </c>
      <c r="H4639" s="197" t="n">
        <v>37026.5805208333</v>
      </c>
      <c r="I4639" s="0" t="s">
        <v>1901</v>
      </c>
      <c r="M4639" s="0" t="s">
        <v>927</v>
      </c>
      <c r="N4639" s="0" t="s">
        <v>2133</v>
      </c>
      <c r="O4639" s="0" t="s">
        <v>4181</v>
      </c>
      <c r="P4639" s="198" t="n">
        <v>10000</v>
      </c>
      <c r="S4639" s="0" t="s">
        <v>1343</v>
      </c>
      <c r="T4639" s="0" t="s">
        <v>772</v>
      </c>
      <c r="U4639" s="200" t="n">
        <v>-0.005</v>
      </c>
      <c r="V4639" s="0" t="s">
        <v>1903</v>
      </c>
      <c r="W4639" s="0" t="s">
        <v>1682</v>
      </c>
      <c r="X4639" s="0" t="s">
        <v>1683</v>
      </c>
      <c r="Y4639" s="0" t="s">
        <v>1376</v>
      </c>
      <c r="Z4639" s="0" t="s">
        <v>573</v>
      </c>
      <c r="AA4639" s="0" t="s">
        <v>4182</v>
      </c>
      <c r="AB4639" s="197" t="n">
        <v>37043.875</v>
      </c>
      <c r="AC4639" s="197" t="n">
        <v>37072.875</v>
      </c>
    </row>
    <row r="4640" customFormat="false" ht="12.75" hidden="false" customHeight="false" outlineLevel="0" collapsed="false">
      <c r="A4640" s="191" t="str">
        <f aca="false">B4640&amp;" "&amp;C4640&amp;" "&amp;D4640</f>
        <v>US Natural Gas Financial</v>
      </c>
      <c r="B4640" s="191" t="str">
        <f aca="false">IF((LEFT(N4640,2)="US"),"US","")</f>
        <v>US</v>
      </c>
      <c r="C4640" s="191" t="str">
        <f aca="false">M4640</f>
        <v>Natural Gas</v>
      </c>
      <c r="D4640" s="191" t="str">
        <f aca="false">IF(ISNUMBER(FIND("Phy",N4640))=TRUE(),"Physical","Financial")</f>
        <v>Financial</v>
      </c>
      <c r="E4640" s="191" t="n">
        <f aca="false">IF(VLOOKUP(S4640,'DD-Lookup'!$J$6:$L$50,3,FALSE())="Monthly",(YEAR(AC4640)-YEAR(AB4640))*12+MONTH(AC4640)-MONTH(AB4640)+1,(AC4640-AB4640+1))</f>
        <v>31</v>
      </c>
      <c r="F4640" s="220" t="n">
        <f aca="false">E4640*SUM(P4640:Q4640)</f>
        <v>310000</v>
      </c>
      <c r="G4640" s="196" t="n">
        <v>1250058</v>
      </c>
      <c r="H4640" s="197" t="n">
        <v>37026.5807175926</v>
      </c>
      <c r="I4640" s="0" t="s">
        <v>1414</v>
      </c>
      <c r="M4640" s="0" t="s">
        <v>927</v>
      </c>
      <c r="N4640" s="0" t="s">
        <v>1341</v>
      </c>
      <c r="O4640" s="0" t="s">
        <v>1365</v>
      </c>
      <c r="P4640" s="198" t="n">
        <v>10000</v>
      </c>
      <c r="S4640" s="0" t="s">
        <v>1343</v>
      </c>
      <c r="T4640" s="0" t="s">
        <v>772</v>
      </c>
      <c r="U4640" s="200" t="n">
        <v>4.765</v>
      </c>
      <c r="V4640" s="0" t="s">
        <v>1415</v>
      </c>
      <c r="W4640" s="0" t="s">
        <v>1345</v>
      </c>
      <c r="X4640" s="0" t="s">
        <v>1346</v>
      </c>
      <c r="Y4640" s="0" t="s">
        <v>893</v>
      </c>
      <c r="Z4640" s="0" t="s">
        <v>573</v>
      </c>
      <c r="AA4640" s="0" t="s">
        <v>4183</v>
      </c>
      <c r="AB4640" s="197" t="n">
        <v>37104.875</v>
      </c>
      <c r="AC4640" s="197" t="n">
        <v>37134.875</v>
      </c>
      <c r="AD4640" s="0" t="n">
        <f aca="false">(AC4640-AB4640+1)*SUM(P4640:Q4640)</f>
        <v>310000</v>
      </c>
    </row>
    <row r="4641" customFormat="false" ht="12.75" hidden="false" customHeight="false" outlineLevel="0" collapsed="false">
      <c r="A4641" s="191" t="str">
        <f aca="false">B4641&amp;" "&amp;C4641&amp;" "&amp;D4641</f>
        <v>US Natural Gas Financial</v>
      </c>
      <c r="B4641" s="191" t="str">
        <f aca="false">IF((LEFT(N4641,2)="US"),"US","")</f>
        <v>US</v>
      </c>
      <c r="C4641" s="191" t="str">
        <f aca="false">M4641</f>
        <v>Natural Gas</v>
      </c>
      <c r="D4641" s="191" t="str">
        <f aca="false">IF(ISNUMBER(FIND("Phy",N4641))=TRUE(),"Physical","Financial")</f>
        <v>Financial</v>
      </c>
      <c r="E4641" s="191" t="n">
        <f aca="false">IF(VLOOKUP(S4641,'DD-Lookup'!$J$6:$L$50,3,FALSE())="Monthly",(YEAR(AC4641)-YEAR(AB4641))*12+MONTH(AC4641)-MONTH(AB4641)+1,(AC4641-AB4641+1))</f>
        <v>30</v>
      </c>
      <c r="F4641" s="220" t="n">
        <f aca="false">E4641*SUM(P4641:Q4641)</f>
        <v>150000</v>
      </c>
      <c r="G4641" s="196" t="n">
        <v>1250063</v>
      </c>
      <c r="H4641" s="197" t="n">
        <v>37026.581087963</v>
      </c>
      <c r="I4641" s="0" t="s">
        <v>1257</v>
      </c>
      <c r="M4641" s="0" t="s">
        <v>927</v>
      </c>
      <c r="N4641" s="0" t="s">
        <v>1341</v>
      </c>
      <c r="O4641" s="0" t="s">
        <v>1342</v>
      </c>
      <c r="Q4641" s="198" t="n">
        <v>5000</v>
      </c>
      <c r="S4641" s="0" t="s">
        <v>1343</v>
      </c>
      <c r="T4641" s="0" t="s">
        <v>772</v>
      </c>
      <c r="U4641" s="200" t="n">
        <v>4.635</v>
      </c>
      <c r="V4641" s="0" t="s">
        <v>2293</v>
      </c>
      <c r="W4641" s="0" t="s">
        <v>1345</v>
      </c>
      <c r="X4641" s="0" t="s">
        <v>1346</v>
      </c>
      <c r="Y4641" s="0" t="s">
        <v>893</v>
      </c>
      <c r="Z4641" s="0" t="s">
        <v>573</v>
      </c>
      <c r="AA4641" s="0" t="s">
        <v>4184</v>
      </c>
      <c r="AB4641" s="197" t="n">
        <v>37043.875</v>
      </c>
      <c r="AC4641" s="197" t="n">
        <v>37072.875</v>
      </c>
      <c r="AD4641" s="0" t="n">
        <f aca="false">(AC4641-AB4641+1)*SUM(P4641:Q4641)</f>
        <v>150000</v>
      </c>
    </row>
    <row r="4642" customFormat="false" ht="12.75" hidden="false" customHeight="false" outlineLevel="0" collapsed="false">
      <c r="A4642" s="191" t="str">
        <f aca="false">B4642&amp;" "&amp;C4642&amp;" "&amp;D4642</f>
        <v>US Natural Gas Financial</v>
      </c>
      <c r="B4642" s="191" t="str">
        <f aca="false">IF((LEFT(N4642,2)="US"),"US","")</f>
        <v>US</v>
      </c>
      <c r="C4642" s="191" t="str">
        <f aca="false">M4642</f>
        <v>Natural Gas</v>
      </c>
      <c r="D4642" s="191" t="str">
        <f aca="false">IF(ISNUMBER(FIND("Phy",N4642))=TRUE(),"Physical","Financial")</f>
        <v>Financial</v>
      </c>
      <c r="E4642" s="191" t="n">
        <f aca="false">IF(VLOOKUP(S4642,'DD-Lookup'!$J$6:$L$50,3,FALSE())="Monthly",(YEAR(AC4642)-YEAR(AB4642))*12+MONTH(AC4642)-MONTH(AB4642)+1,(AC4642-AB4642+1))</f>
        <v>30</v>
      </c>
      <c r="F4642" s="220" t="n">
        <f aca="false">E4642*SUM(P4642:Q4642)</f>
        <v>300000</v>
      </c>
      <c r="G4642" s="196" t="n">
        <v>1250064</v>
      </c>
      <c r="H4642" s="197" t="n">
        <v>37026.5811342593</v>
      </c>
      <c r="I4642" s="0" t="s">
        <v>643</v>
      </c>
      <c r="M4642" s="0" t="s">
        <v>927</v>
      </c>
      <c r="N4642" s="0" t="s">
        <v>1341</v>
      </c>
      <c r="O4642" s="0" t="s">
        <v>1342</v>
      </c>
      <c r="Q4642" s="198" t="n">
        <v>10000</v>
      </c>
      <c r="S4642" s="0" t="s">
        <v>1343</v>
      </c>
      <c r="T4642" s="0" t="s">
        <v>772</v>
      </c>
      <c r="U4642" s="200" t="n">
        <v>4.635</v>
      </c>
      <c r="V4642" s="0" t="s">
        <v>4185</v>
      </c>
      <c r="W4642" s="0" t="s">
        <v>1345</v>
      </c>
      <c r="X4642" s="0" t="s">
        <v>1346</v>
      </c>
      <c r="Y4642" s="0" t="s">
        <v>893</v>
      </c>
      <c r="Z4642" s="0" t="s">
        <v>573</v>
      </c>
      <c r="AA4642" s="0" t="s">
        <v>4186</v>
      </c>
      <c r="AB4642" s="197" t="n">
        <v>37043.875</v>
      </c>
      <c r="AC4642" s="197" t="n">
        <v>37072.875</v>
      </c>
      <c r="AD4642" s="0" t="n">
        <f aca="false">(AC4642-AB4642+1)*SUM(P4642:Q4642)</f>
        <v>300000</v>
      </c>
    </row>
    <row r="4643" customFormat="false" ht="12.75" hidden="false" customHeight="false" outlineLevel="0" collapsed="false">
      <c r="A4643" s="191" t="str">
        <f aca="false">B4643&amp;" "&amp;C4643&amp;" "&amp;D4643</f>
        <v>US Crude Financial</v>
      </c>
      <c r="B4643" s="191" t="str">
        <f aca="false">IF((LEFT(N4643,2)="US"),"US","")</f>
        <v>US</v>
      </c>
      <c r="C4643" s="191" t="str">
        <f aca="false">M4643</f>
        <v>Crude</v>
      </c>
      <c r="D4643" s="191" t="str">
        <f aca="false">IF(ISNUMBER(FIND("Phy",N4643))=TRUE(),"Physical","Financial")</f>
        <v>Financial</v>
      </c>
      <c r="E4643" s="191" t="n">
        <f aca="false">IF(VLOOKUP(S4643,'DD-Lookup'!$J$6:$L$50,3,FALSE())="Monthly",(YEAR(AC4643)-YEAR(AB4643))*12+MONTH(AC4643)-MONTH(AB4643)+1,(AC4643-AB4643+1))</f>
        <v>1</v>
      </c>
      <c r="F4643" s="220" t="n">
        <f aca="false">E4643*SUM(P4643:Q4643)</f>
        <v>50000</v>
      </c>
      <c r="G4643" s="196" t="n">
        <v>1250065</v>
      </c>
      <c r="H4643" s="197" t="n">
        <v>37026.5813541667</v>
      </c>
      <c r="I4643" s="0" t="s">
        <v>1137</v>
      </c>
      <c r="M4643" s="0" t="s">
        <v>60</v>
      </c>
      <c r="N4643" s="0" t="s">
        <v>1138</v>
      </c>
      <c r="O4643" s="0" t="s">
        <v>1139</v>
      </c>
      <c r="Q4643" s="198" t="n">
        <v>50000</v>
      </c>
      <c r="S4643" s="0" t="s">
        <v>1140</v>
      </c>
      <c r="T4643" s="0" t="s">
        <v>772</v>
      </c>
      <c r="U4643" s="200" t="n">
        <v>28.88</v>
      </c>
      <c r="V4643" s="0" t="s">
        <v>1141</v>
      </c>
      <c r="W4643" s="0" t="s">
        <v>1142</v>
      </c>
      <c r="X4643" s="0" t="s">
        <v>1143</v>
      </c>
      <c r="Y4643" s="0" t="s">
        <v>893</v>
      </c>
      <c r="Z4643" s="0" t="s">
        <v>573</v>
      </c>
      <c r="AA4643" s="0" t="s">
        <v>4187</v>
      </c>
      <c r="AB4643" s="197" t="n">
        <v>37043</v>
      </c>
      <c r="AC4643" s="197" t="n">
        <v>37072</v>
      </c>
    </row>
    <row r="4644" customFormat="false" ht="12.75" hidden="false" customHeight="false" outlineLevel="0" collapsed="false">
      <c r="A4644" s="191" t="str">
        <f aca="false">B4644&amp;" "&amp;C4644&amp;" "&amp;D4644</f>
        <v> Natural Gas Physical</v>
      </c>
      <c r="B4644" s="191" t="str">
        <f aca="false">IF((LEFT(N4644,2)="US"),"US","")</f>
        <v/>
      </c>
      <c r="C4644" s="191" t="str">
        <f aca="false">M4644</f>
        <v>Natural Gas</v>
      </c>
      <c r="D4644" s="191" t="str">
        <f aca="false">IF(ISNUMBER(FIND("Phy",N4644))=TRUE(),"Physical","Financial")</f>
        <v>Physical</v>
      </c>
      <c r="E4644" s="191" t="n">
        <f aca="false">IF(VLOOKUP(S4644,'DD-Lookup'!$J$6:$L$50,3,FALSE())="Monthly",(YEAR(AC4644)-YEAR(AB4644))*12+MONTH(AC4644)-MONTH(AB4644)+1,(AC4644-AB4644+1))</f>
        <v>1</v>
      </c>
      <c r="F4644" s="220" t="n">
        <f aca="false">E4644*SUM(P4644:Q4644)</f>
        <v>10000</v>
      </c>
      <c r="G4644" s="196" t="n">
        <v>1250066</v>
      </c>
      <c r="H4644" s="197" t="n">
        <v>37026.5817592593</v>
      </c>
      <c r="I4644" s="0" t="s">
        <v>1406</v>
      </c>
      <c r="M4644" s="0" t="s">
        <v>927</v>
      </c>
      <c r="N4644" s="0" t="s">
        <v>1719</v>
      </c>
      <c r="O4644" s="0" t="s">
        <v>1720</v>
      </c>
      <c r="Q4644" s="198" t="n">
        <v>10000</v>
      </c>
      <c r="S4644" s="0" t="s">
        <v>327</v>
      </c>
      <c r="T4644" s="0" t="s">
        <v>1721</v>
      </c>
      <c r="U4644" s="200" t="n">
        <v>6.185</v>
      </c>
      <c r="V4644" s="0" t="s">
        <v>3924</v>
      </c>
      <c r="W4644" s="0" t="s">
        <v>1723</v>
      </c>
      <c r="X4644" s="0" t="s">
        <v>1724</v>
      </c>
      <c r="Y4644" s="0" t="s">
        <v>1376</v>
      </c>
      <c r="Z4644" s="0" t="s">
        <v>646</v>
      </c>
      <c r="AA4644" s="0" t="n">
        <v>790982</v>
      </c>
      <c r="AB4644" s="197" t="n">
        <v>37026.875</v>
      </c>
      <c r="AC4644" s="197" t="n">
        <v>37026.875</v>
      </c>
    </row>
    <row r="4645" customFormat="false" ht="12.75" hidden="false" customHeight="false" outlineLevel="0" collapsed="false">
      <c r="A4645" s="191" t="str">
        <f aca="false">B4645&amp;" "&amp;C4645&amp;" "&amp;D4645</f>
        <v>US Natural Gas Financial</v>
      </c>
      <c r="B4645" s="191" t="str">
        <f aca="false">IF((LEFT(N4645,2)="US"),"US","")</f>
        <v>US</v>
      </c>
      <c r="C4645" s="191" t="str">
        <f aca="false">M4645</f>
        <v>Natural Gas</v>
      </c>
      <c r="D4645" s="191" t="str">
        <f aca="false">IF(ISNUMBER(FIND("Phy",N4645))=TRUE(),"Physical","Financial")</f>
        <v>Financial</v>
      </c>
      <c r="E4645" s="191" t="n">
        <f aca="false">IF(VLOOKUP(S4645,'DD-Lookup'!$J$6:$L$50,3,FALSE())="Monthly",(YEAR(AC4645)-YEAR(AB4645))*12+MONTH(AC4645)-MONTH(AB4645)+1,(AC4645-AB4645+1))</f>
        <v>151</v>
      </c>
      <c r="F4645" s="220" t="n">
        <f aca="false">E4645*SUM(P4645:Q4645)</f>
        <v>755000</v>
      </c>
      <c r="G4645" s="196" t="n">
        <v>1250067</v>
      </c>
      <c r="H4645" s="197" t="n">
        <v>37026.5818171296</v>
      </c>
      <c r="I4645" s="0" t="s">
        <v>1340</v>
      </c>
      <c r="M4645" s="0" t="s">
        <v>927</v>
      </c>
      <c r="N4645" s="0" t="s">
        <v>1341</v>
      </c>
      <c r="O4645" s="0" t="s">
        <v>1442</v>
      </c>
      <c r="Q4645" s="198" t="n">
        <v>5000</v>
      </c>
      <c r="S4645" s="0" t="s">
        <v>1343</v>
      </c>
      <c r="T4645" s="0" t="s">
        <v>772</v>
      </c>
      <c r="U4645" s="200" t="n">
        <v>5.03</v>
      </c>
      <c r="V4645" s="0" t="s">
        <v>2028</v>
      </c>
      <c r="W4645" s="0" t="s">
        <v>1345</v>
      </c>
      <c r="X4645" s="0" t="s">
        <v>1346</v>
      </c>
      <c r="Y4645" s="0" t="s">
        <v>893</v>
      </c>
      <c r="Z4645" s="0" t="s">
        <v>573</v>
      </c>
      <c r="AA4645" s="0" t="s">
        <v>4188</v>
      </c>
      <c r="AB4645" s="197" t="n">
        <v>37196</v>
      </c>
      <c r="AC4645" s="197" t="n">
        <v>37346</v>
      </c>
      <c r="AD4645" s="0" t="n">
        <f aca="false">(AC4645-AB4645+1)*SUM(P4645:Q4645)</f>
        <v>755000</v>
      </c>
    </row>
    <row r="4646" customFormat="false" ht="12.75" hidden="false" customHeight="false" outlineLevel="0" collapsed="false">
      <c r="A4646" s="191" t="str">
        <f aca="false">B4646&amp;" "&amp;C4646&amp;" "&amp;D4646</f>
        <v>US Crude Financial</v>
      </c>
      <c r="B4646" s="191" t="str">
        <f aca="false">IF((LEFT(N4646,2)="US"),"US","")</f>
        <v>US</v>
      </c>
      <c r="C4646" s="191" t="str">
        <f aca="false">M4646</f>
        <v>Crude</v>
      </c>
      <c r="D4646" s="191" t="str">
        <f aca="false">IF(ISNUMBER(FIND("Phy",N4646))=TRUE(),"Physical","Financial")</f>
        <v>Financial</v>
      </c>
      <c r="E4646" s="191" t="n">
        <f aca="false">IF(VLOOKUP(S4646,'DD-Lookup'!$J$6:$L$50,3,FALSE())="Monthly",(YEAR(AC4646)-YEAR(AB4646))*12+MONTH(AC4646)-MONTH(AB4646)+1,(AC4646-AB4646+1))</f>
        <v>1</v>
      </c>
      <c r="F4646" s="220" t="n">
        <f aca="false">E4646*SUM(P4646:Q4646)</f>
        <v>50000</v>
      </c>
      <c r="G4646" s="196" t="n">
        <v>1250068</v>
      </c>
      <c r="H4646" s="197" t="n">
        <v>37026.5819444444</v>
      </c>
      <c r="I4646" s="0" t="s">
        <v>1137</v>
      </c>
      <c r="M4646" s="0" t="s">
        <v>60</v>
      </c>
      <c r="N4646" s="0" t="s">
        <v>1138</v>
      </c>
      <c r="O4646" s="0" t="s">
        <v>1139</v>
      </c>
      <c r="P4646" s="198" t="n">
        <v>50000</v>
      </c>
      <c r="S4646" s="0" t="s">
        <v>1140</v>
      </c>
      <c r="T4646" s="0" t="s">
        <v>772</v>
      </c>
      <c r="U4646" s="200" t="n">
        <v>28.86</v>
      </c>
      <c r="V4646" s="0" t="s">
        <v>1671</v>
      </c>
      <c r="W4646" s="0" t="s">
        <v>1142</v>
      </c>
      <c r="X4646" s="0" t="s">
        <v>1143</v>
      </c>
      <c r="Y4646" s="0" t="s">
        <v>893</v>
      </c>
      <c r="Z4646" s="0" t="s">
        <v>573</v>
      </c>
      <c r="AA4646" s="0" t="s">
        <v>4189</v>
      </c>
      <c r="AB4646" s="197" t="n">
        <v>37043</v>
      </c>
      <c r="AC4646" s="197" t="n">
        <v>37072</v>
      </c>
    </row>
    <row r="4647" customFormat="false" ht="12.75" hidden="false" customHeight="false" outlineLevel="0" collapsed="false">
      <c r="A4647" s="191" t="str">
        <f aca="false">B4647&amp;" "&amp;C4647&amp;" "&amp;D4647</f>
        <v>US Natural Gas Financial</v>
      </c>
      <c r="B4647" s="191" t="str">
        <f aca="false">IF((LEFT(N4647,2)="US"),"US","")</f>
        <v>US</v>
      </c>
      <c r="C4647" s="191" t="str">
        <f aca="false">M4647</f>
        <v>Natural Gas</v>
      </c>
      <c r="D4647" s="191" t="str">
        <f aca="false">IF(ISNUMBER(FIND("Phy",N4647))=TRUE(),"Physical","Financial")</f>
        <v>Financial</v>
      </c>
      <c r="E4647" s="191" t="n">
        <f aca="false">IF(VLOOKUP(S4647,'DD-Lookup'!$J$6:$L$50,3,FALSE())="Monthly",(YEAR(AC4647)-YEAR(AB4647))*12+MONTH(AC4647)-MONTH(AB4647)+1,(AC4647-AB4647+1))</f>
        <v>15</v>
      </c>
      <c r="F4647" s="220" t="n">
        <f aca="false">E4647*SUM(P4647:Q4647)</f>
        <v>150000</v>
      </c>
      <c r="G4647" s="196" t="n">
        <v>1250069</v>
      </c>
      <c r="H4647" s="197" t="n">
        <v>37026.5826041667</v>
      </c>
      <c r="I4647" s="0" t="s">
        <v>1420</v>
      </c>
      <c r="M4647" s="0" t="s">
        <v>927</v>
      </c>
      <c r="N4647" s="0" t="s">
        <v>1341</v>
      </c>
      <c r="O4647" s="0" t="s">
        <v>3569</v>
      </c>
      <c r="P4647" s="198" t="n">
        <v>10000</v>
      </c>
      <c r="S4647" s="0" t="s">
        <v>1343</v>
      </c>
      <c r="T4647" s="0" t="s">
        <v>772</v>
      </c>
      <c r="U4647" s="200" t="n">
        <v>4.56</v>
      </c>
      <c r="V4647" s="0" t="s">
        <v>1652</v>
      </c>
      <c r="W4647" s="0" t="s">
        <v>1520</v>
      </c>
      <c r="X4647" s="0" t="s">
        <v>1521</v>
      </c>
      <c r="Y4647" s="0" t="s">
        <v>893</v>
      </c>
      <c r="Z4647" s="0" t="s">
        <v>573</v>
      </c>
      <c r="AA4647" s="0" t="s">
        <v>4190</v>
      </c>
      <c r="AB4647" s="197" t="n">
        <v>37028.875</v>
      </c>
      <c r="AC4647" s="197" t="n">
        <v>37042.875</v>
      </c>
      <c r="AD4647" s="0" t="n">
        <f aca="false">(AC4647-AB4647+1)*SUM(P4647:Q4647)</f>
        <v>150000</v>
      </c>
    </row>
    <row r="4648" customFormat="false" ht="12.75" hidden="false" customHeight="false" outlineLevel="0" collapsed="false">
      <c r="A4648" s="191" t="str">
        <f aca="false">B4648&amp;" "&amp;C4648&amp;" "&amp;D4648</f>
        <v>US Natural Gas Financial</v>
      </c>
      <c r="B4648" s="191" t="str">
        <f aca="false">IF((LEFT(N4648,2)="US"),"US","")</f>
        <v>US</v>
      </c>
      <c r="C4648" s="191" t="str">
        <f aca="false">M4648</f>
        <v>Natural Gas</v>
      </c>
      <c r="D4648" s="191" t="str">
        <f aca="false">IF(ISNUMBER(FIND("Phy",N4648))=TRUE(),"Physical","Financial")</f>
        <v>Financial</v>
      </c>
      <c r="E4648" s="191" t="n">
        <f aca="false">IF(VLOOKUP(S4648,'DD-Lookup'!$J$6:$L$50,3,FALSE())="Monthly",(YEAR(AC4648)-YEAR(AB4648))*12+MONTH(AC4648)-MONTH(AB4648)+1,(AC4648-AB4648+1))</f>
        <v>30</v>
      </c>
      <c r="F4648" s="220" t="n">
        <f aca="false">E4648*SUM(P4648:Q4648)</f>
        <v>150000</v>
      </c>
      <c r="G4648" s="196" t="n">
        <v>1250071</v>
      </c>
      <c r="H4648" s="197" t="n">
        <v>37026.5827777778</v>
      </c>
      <c r="I4648" s="0" t="s">
        <v>1289</v>
      </c>
      <c r="M4648" s="0" t="s">
        <v>927</v>
      </c>
      <c r="N4648" s="0" t="s">
        <v>1341</v>
      </c>
      <c r="O4648" s="0" t="s">
        <v>1342</v>
      </c>
      <c r="P4648" s="198" t="n">
        <v>5000</v>
      </c>
      <c r="S4648" s="0" t="s">
        <v>1343</v>
      </c>
      <c r="T4648" s="0" t="s">
        <v>772</v>
      </c>
      <c r="U4648" s="200" t="n">
        <v>4.63</v>
      </c>
      <c r="V4648" s="0" t="s">
        <v>3328</v>
      </c>
      <c r="W4648" s="0" t="s">
        <v>1345</v>
      </c>
      <c r="X4648" s="0" t="s">
        <v>1346</v>
      </c>
      <c r="Y4648" s="0" t="s">
        <v>893</v>
      </c>
      <c r="Z4648" s="0" t="s">
        <v>573</v>
      </c>
      <c r="AA4648" s="0" t="s">
        <v>4191</v>
      </c>
      <c r="AB4648" s="197" t="n">
        <v>37043.875</v>
      </c>
      <c r="AC4648" s="197" t="n">
        <v>37072.875</v>
      </c>
      <c r="AD4648" s="0" t="n">
        <f aca="false">(AC4648-AB4648+1)*SUM(P4648:Q4648)</f>
        <v>150000</v>
      </c>
    </row>
    <row r="4649" customFormat="false" ht="12.75" hidden="false" customHeight="false" outlineLevel="0" collapsed="false">
      <c r="A4649" s="191" t="str">
        <f aca="false">B4649&amp;" "&amp;C4649&amp;" "&amp;D4649</f>
        <v>US Natural Gas Financial</v>
      </c>
      <c r="B4649" s="191" t="str">
        <f aca="false">IF((LEFT(N4649,2)="US"),"US","")</f>
        <v>US</v>
      </c>
      <c r="C4649" s="191" t="str">
        <f aca="false">M4649</f>
        <v>Natural Gas</v>
      </c>
      <c r="D4649" s="191" t="str">
        <f aca="false">IF(ISNUMBER(FIND("Phy",N4649))=TRUE(),"Physical","Financial")</f>
        <v>Financial</v>
      </c>
      <c r="E4649" s="191" t="n">
        <f aca="false">IF(VLOOKUP(S4649,'DD-Lookup'!$J$6:$L$50,3,FALSE())="Monthly",(YEAR(AC4649)-YEAR(AB4649))*12+MONTH(AC4649)-MONTH(AB4649)+1,(AC4649-AB4649+1))</f>
        <v>15</v>
      </c>
      <c r="F4649" s="220" t="n">
        <f aca="false">E4649*SUM(P4649:Q4649)</f>
        <v>37500</v>
      </c>
      <c r="G4649" s="196" t="n">
        <v>1250074</v>
      </c>
      <c r="H4649" s="197" t="n">
        <v>37026.5831365741</v>
      </c>
      <c r="I4649" s="0" t="s">
        <v>1328</v>
      </c>
      <c r="M4649" s="0" t="s">
        <v>927</v>
      </c>
      <c r="N4649" s="0" t="s">
        <v>1341</v>
      </c>
      <c r="O4649" s="0" t="s">
        <v>4192</v>
      </c>
      <c r="P4649" s="198" t="n">
        <v>2500</v>
      </c>
      <c r="S4649" s="0" t="s">
        <v>1343</v>
      </c>
      <c r="T4649" s="0" t="s">
        <v>772</v>
      </c>
      <c r="U4649" s="200" t="n">
        <v>4.435</v>
      </c>
      <c r="V4649" s="0" t="s">
        <v>2513</v>
      </c>
      <c r="W4649" s="0" t="s">
        <v>1846</v>
      </c>
      <c r="X4649" s="0" t="s">
        <v>1847</v>
      </c>
      <c r="Y4649" s="0" t="s">
        <v>893</v>
      </c>
      <c r="Z4649" s="0" t="s">
        <v>573</v>
      </c>
      <c r="AA4649" s="0" t="s">
        <v>4193</v>
      </c>
      <c r="AB4649" s="197" t="n">
        <v>37028.875</v>
      </c>
      <c r="AC4649" s="197" t="n">
        <v>37042.875</v>
      </c>
      <c r="AD4649" s="0" t="n">
        <f aca="false">(AC4649-AB4649+1)*SUM(P4649:Q4649)</f>
        <v>37500</v>
      </c>
    </row>
    <row r="4650" customFormat="false" ht="12.75" hidden="false" customHeight="false" outlineLevel="0" collapsed="false">
      <c r="A4650" s="191" t="str">
        <f aca="false">B4650&amp;" "&amp;C4650&amp;" "&amp;D4650</f>
        <v>US Natural Gas Financial</v>
      </c>
      <c r="B4650" s="191" t="str">
        <f aca="false">IF((LEFT(N4650,2)="US"),"US","")</f>
        <v>US</v>
      </c>
      <c r="C4650" s="191" t="str">
        <f aca="false">M4650</f>
        <v>Natural Gas</v>
      </c>
      <c r="D4650" s="191" t="str">
        <f aca="false">IF(ISNUMBER(FIND("Phy",N4650))=TRUE(),"Physical","Financial")</f>
        <v>Financial</v>
      </c>
      <c r="E4650" s="191" t="n">
        <f aca="false">IF(VLOOKUP(S4650,'DD-Lookup'!$J$6:$L$50,3,FALSE())="Monthly",(YEAR(AC4650)-YEAR(AB4650))*12+MONTH(AC4650)-MONTH(AB4650)+1,(AC4650-AB4650+1))</f>
        <v>30</v>
      </c>
      <c r="F4650" s="220" t="n">
        <f aca="false">E4650*SUM(P4650:Q4650)</f>
        <v>450000</v>
      </c>
      <c r="G4650" s="196" t="n">
        <v>1250075</v>
      </c>
      <c r="H4650" s="197" t="n">
        <v>37026.5831597222</v>
      </c>
      <c r="I4650" s="0" t="s">
        <v>1328</v>
      </c>
      <c r="M4650" s="0" t="s">
        <v>927</v>
      </c>
      <c r="N4650" s="0" t="s">
        <v>1341</v>
      </c>
      <c r="O4650" s="0" t="s">
        <v>1342</v>
      </c>
      <c r="P4650" s="198" t="n">
        <v>15000</v>
      </c>
      <c r="S4650" s="0" t="s">
        <v>1343</v>
      </c>
      <c r="T4650" s="0" t="s">
        <v>772</v>
      </c>
      <c r="U4650" s="200" t="n">
        <v>4.63</v>
      </c>
      <c r="V4650" s="0" t="s">
        <v>1360</v>
      </c>
      <c r="W4650" s="0" t="s">
        <v>1345</v>
      </c>
      <c r="X4650" s="0" t="s">
        <v>1346</v>
      </c>
      <c r="Y4650" s="0" t="s">
        <v>893</v>
      </c>
      <c r="Z4650" s="0" t="s">
        <v>573</v>
      </c>
      <c r="AA4650" s="0" t="s">
        <v>4194</v>
      </c>
      <c r="AB4650" s="197" t="n">
        <v>37043.875</v>
      </c>
      <c r="AC4650" s="197" t="n">
        <v>37072.875</v>
      </c>
      <c r="AD4650" s="0" t="n">
        <f aca="false">(AC4650-AB4650+1)*SUM(P4650:Q4650)</f>
        <v>450000</v>
      </c>
    </row>
    <row r="4651" customFormat="false" ht="12.75" hidden="false" customHeight="false" outlineLevel="0" collapsed="false">
      <c r="A4651" s="191" t="str">
        <f aca="false">B4651&amp;" "&amp;C4651&amp;" "&amp;D4651</f>
        <v>US Power Physical</v>
      </c>
      <c r="B4651" s="191" t="str">
        <f aca="false">IF((LEFT(N4651,2)="US"),"US","")</f>
        <v>US</v>
      </c>
      <c r="C4651" s="191" t="str">
        <f aca="false">M4651</f>
        <v>Power</v>
      </c>
      <c r="D4651" s="191" t="str">
        <f aca="false">IF(ISNUMBER(FIND("Phy",N4651))=TRUE(),"Physical","Financial")</f>
        <v>Physical</v>
      </c>
      <c r="E4651" s="191" t="n">
        <f aca="false">IF(VLOOKUP(S4651,'DD-Lookup'!$J$6:$L$50,3,FALSE())="Monthly",(YEAR(AC4651)-YEAR(AB4651))*12+MONTH(AC4651)-MONTH(AB4651)+1,(AC4651-AB4651+1))</f>
        <v>92</v>
      </c>
      <c r="F4651" s="220" t="n">
        <f aca="false">E4651*SUM(P4651:Q4651)</f>
        <v>4600</v>
      </c>
      <c r="G4651" s="196" t="n">
        <v>1250076</v>
      </c>
      <c r="H4651" s="197" t="n">
        <v>37026.5831828704</v>
      </c>
      <c r="I4651" s="0" t="s">
        <v>1228</v>
      </c>
      <c r="M4651" s="0" t="s">
        <v>72</v>
      </c>
      <c r="N4651" s="0" t="s">
        <v>1190</v>
      </c>
      <c r="O4651" s="0" t="s">
        <v>1235</v>
      </c>
      <c r="P4651" s="198" t="n">
        <v>50</v>
      </c>
      <c r="S4651" s="0" t="s">
        <v>781</v>
      </c>
      <c r="T4651" s="0" t="s">
        <v>772</v>
      </c>
      <c r="U4651" s="200" t="n">
        <v>38.5</v>
      </c>
      <c r="V4651" s="0" t="s">
        <v>1236</v>
      </c>
      <c r="W4651" s="0" t="s">
        <v>1237</v>
      </c>
      <c r="X4651" s="0" t="s">
        <v>1238</v>
      </c>
      <c r="Y4651" s="0" t="s">
        <v>1167</v>
      </c>
      <c r="Z4651" s="0" t="s">
        <v>628</v>
      </c>
      <c r="AA4651" s="0" t="n">
        <v>611829.1</v>
      </c>
      <c r="AB4651" s="197" t="n">
        <v>37165.7159722222</v>
      </c>
      <c r="AC4651" s="197" t="n">
        <v>37256.7159722222</v>
      </c>
    </row>
    <row r="4652" customFormat="false" ht="12.75" hidden="false" customHeight="false" outlineLevel="0" collapsed="false">
      <c r="A4652" s="191" t="str">
        <f aca="false">B4652&amp;" "&amp;C4652&amp;" "&amp;D4652</f>
        <v>US Power Physical</v>
      </c>
      <c r="B4652" s="191" t="str">
        <f aca="false">IF((LEFT(N4652,2)="US"),"US","")</f>
        <v>US</v>
      </c>
      <c r="C4652" s="191" t="str">
        <f aca="false">M4652</f>
        <v>Power</v>
      </c>
      <c r="D4652" s="191" t="str">
        <f aca="false">IF(ISNUMBER(FIND("Phy",N4652))=TRUE(),"Physical","Financial")</f>
        <v>Physical</v>
      </c>
      <c r="E4652" s="191" t="n">
        <f aca="false">IF(VLOOKUP(S4652,'DD-Lookup'!$J$6:$L$50,3,FALSE())="Monthly",(YEAR(AC4652)-YEAR(AB4652))*12+MONTH(AC4652)-MONTH(AB4652)+1,(AC4652-AB4652+1))</f>
        <v>62</v>
      </c>
      <c r="F4652" s="220" t="n">
        <f aca="false">E4652*SUM(P4652:Q4652)</f>
        <v>3100</v>
      </c>
      <c r="G4652" s="196" t="n">
        <v>1250078</v>
      </c>
      <c r="H4652" s="197" t="n">
        <v>37026.5841898148</v>
      </c>
      <c r="I4652" s="0" t="s">
        <v>1180</v>
      </c>
      <c r="M4652" s="0" t="s">
        <v>72</v>
      </c>
      <c r="N4652" s="0" t="s">
        <v>1190</v>
      </c>
      <c r="O4652" s="0" t="s">
        <v>4195</v>
      </c>
      <c r="P4652" s="198" t="n">
        <v>50</v>
      </c>
      <c r="S4652" s="0" t="s">
        <v>781</v>
      </c>
      <c r="T4652" s="0" t="s">
        <v>772</v>
      </c>
      <c r="U4652" s="200" t="n">
        <v>109</v>
      </c>
      <c r="V4652" s="0" t="s">
        <v>1577</v>
      </c>
      <c r="W4652" s="0" t="s">
        <v>1337</v>
      </c>
      <c r="X4652" s="0" t="s">
        <v>1338</v>
      </c>
      <c r="Y4652" s="0" t="s">
        <v>1167</v>
      </c>
      <c r="Z4652" s="0" t="s">
        <v>628</v>
      </c>
      <c r="AA4652" s="0" t="n">
        <v>611833.1</v>
      </c>
      <c r="AB4652" s="197" t="n">
        <v>37073.5944444445</v>
      </c>
      <c r="AC4652" s="197" t="n">
        <v>37134.5944444445</v>
      </c>
    </row>
    <row r="4653" customFormat="false" ht="12.75" hidden="false" customHeight="false" outlineLevel="0" collapsed="false">
      <c r="A4653" s="191" t="str">
        <f aca="false">B4653&amp;" "&amp;C4653&amp;" "&amp;D4653</f>
        <v>US Natural Gas Financial</v>
      </c>
      <c r="B4653" s="191" t="str">
        <f aca="false">IF((LEFT(N4653,2)="US"),"US","")</f>
        <v>US</v>
      </c>
      <c r="C4653" s="191" t="str">
        <f aca="false">M4653</f>
        <v>Natural Gas</v>
      </c>
      <c r="D4653" s="191" t="str">
        <f aca="false">IF(ISNUMBER(FIND("Phy",N4653))=TRUE(),"Physical","Financial")</f>
        <v>Financial</v>
      </c>
      <c r="E4653" s="191" t="n">
        <f aca="false">IF(VLOOKUP(S4653,'DD-Lookup'!$J$6:$L$50,3,FALSE())="Monthly",(YEAR(AC4653)-YEAR(AB4653))*12+MONTH(AC4653)-MONTH(AB4653)+1,(AC4653-AB4653+1))</f>
        <v>31</v>
      </c>
      <c r="F4653" s="220" t="n">
        <f aca="false">E4653*SUM(P4653:Q4653)</f>
        <v>310000</v>
      </c>
      <c r="G4653" s="196" t="n">
        <v>1250079</v>
      </c>
      <c r="H4653" s="197" t="n">
        <v>37026.5849421296</v>
      </c>
      <c r="I4653" s="0" t="s">
        <v>625</v>
      </c>
      <c r="M4653" s="0" t="s">
        <v>927</v>
      </c>
      <c r="N4653" s="0" t="s">
        <v>1341</v>
      </c>
      <c r="O4653" s="0" t="s">
        <v>1365</v>
      </c>
      <c r="P4653" s="198" t="n">
        <v>10000</v>
      </c>
      <c r="S4653" s="0" t="s">
        <v>1343</v>
      </c>
      <c r="T4653" s="0" t="s">
        <v>772</v>
      </c>
      <c r="U4653" s="200" t="n">
        <v>4.76</v>
      </c>
      <c r="V4653" s="0" t="s">
        <v>3971</v>
      </c>
      <c r="W4653" s="0" t="s">
        <v>1345</v>
      </c>
      <c r="X4653" s="0" t="s">
        <v>1346</v>
      </c>
      <c r="Y4653" s="0" t="s">
        <v>893</v>
      </c>
      <c r="Z4653" s="0" t="s">
        <v>573</v>
      </c>
      <c r="AA4653" s="0" t="s">
        <v>4196</v>
      </c>
      <c r="AB4653" s="197" t="n">
        <v>37104.875</v>
      </c>
      <c r="AC4653" s="197" t="n">
        <v>37134.875</v>
      </c>
      <c r="AD4653" s="0" t="n">
        <f aca="false">(AC4653-AB4653+1)*SUM(P4653:Q4653)</f>
        <v>310000</v>
      </c>
    </row>
    <row r="4654" customFormat="false" ht="12.75" hidden="false" customHeight="false" outlineLevel="0" collapsed="false">
      <c r="A4654" s="191" t="str">
        <f aca="false">B4654&amp;" "&amp;C4654&amp;" "&amp;D4654</f>
        <v>US Power Physical</v>
      </c>
      <c r="B4654" s="191" t="str">
        <f aca="false">IF((LEFT(N4654,2)="US"),"US","")</f>
        <v>US</v>
      </c>
      <c r="C4654" s="191" t="str">
        <f aca="false">M4654</f>
        <v>Power</v>
      </c>
      <c r="D4654" s="191" t="str">
        <f aca="false">IF(ISNUMBER(FIND("Phy",N4654))=TRUE(),"Physical","Financial")</f>
        <v>Physical</v>
      </c>
      <c r="E4654" s="191" t="n">
        <f aca="false">IF(VLOOKUP(S4654,'DD-Lookup'!$J$6:$L$50,3,FALSE())="Monthly",(YEAR(AC4654)-YEAR(AB4654))*12+MONTH(AC4654)-MONTH(AB4654)+1,(AC4654-AB4654+1))</f>
        <v>62</v>
      </c>
      <c r="F4654" s="220" t="n">
        <f aca="false">E4654*SUM(P4654:Q4654)</f>
        <v>3100</v>
      </c>
      <c r="G4654" s="196" t="n">
        <v>1250086</v>
      </c>
      <c r="H4654" s="197" t="n">
        <v>37026.5856481481</v>
      </c>
      <c r="I4654" s="0" t="s">
        <v>1228</v>
      </c>
      <c r="M4654" s="0" t="s">
        <v>72</v>
      </c>
      <c r="N4654" s="0" t="s">
        <v>1190</v>
      </c>
      <c r="O4654" s="0" t="s">
        <v>3940</v>
      </c>
      <c r="P4654" s="198" t="n">
        <v>50</v>
      </c>
      <c r="S4654" s="0" t="s">
        <v>781</v>
      </c>
      <c r="T4654" s="0" t="s">
        <v>772</v>
      </c>
      <c r="U4654" s="200" t="n">
        <v>100</v>
      </c>
      <c r="V4654" s="0" t="s">
        <v>1236</v>
      </c>
      <c r="W4654" s="0" t="s">
        <v>1237</v>
      </c>
      <c r="X4654" s="0" t="s">
        <v>1238</v>
      </c>
      <c r="Y4654" s="0" t="s">
        <v>1167</v>
      </c>
      <c r="Z4654" s="0" t="s">
        <v>628</v>
      </c>
      <c r="AA4654" s="0" t="n">
        <v>611835.1</v>
      </c>
      <c r="AB4654" s="197" t="n">
        <v>37073.7159722222</v>
      </c>
      <c r="AC4654" s="197" t="n">
        <v>37134.7159722222</v>
      </c>
    </row>
    <row r="4655" customFormat="false" ht="12.75" hidden="false" customHeight="false" outlineLevel="0" collapsed="false">
      <c r="A4655" s="191" t="str">
        <f aca="false">B4655&amp;" "&amp;C4655&amp;" "&amp;D4655</f>
        <v>US Crude Financial</v>
      </c>
      <c r="B4655" s="191" t="str">
        <f aca="false">IF((LEFT(N4655,2)="US"),"US","")</f>
        <v>US</v>
      </c>
      <c r="C4655" s="191" t="str">
        <f aca="false">M4655</f>
        <v>Crude</v>
      </c>
      <c r="D4655" s="191" t="str">
        <f aca="false">IF(ISNUMBER(FIND("Phy",N4655))=TRUE(),"Physical","Financial")</f>
        <v>Financial</v>
      </c>
      <c r="E4655" s="191" t="n">
        <f aca="false">IF(VLOOKUP(S4655,'DD-Lookup'!$J$6:$L$50,3,FALSE())="Monthly",(YEAR(AC4655)-YEAR(AB4655))*12+MONTH(AC4655)-MONTH(AB4655)+1,(AC4655-AB4655+1))</f>
        <v>12</v>
      </c>
      <c r="F4655" s="220" t="n">
        <f aca="false">E4655*SUM(P4655:Q4655)</f>
        <v>120000</v>
      </c>
      <c r="G4655" s="196" t="n">
        <v>1250087</v>
      </c>
      <c r="H4655" s="197" t="n">
        <v>37026.5856944444</v>
      </c>
      <c r="I4655" s="0" t="s">
        <v>643</v>
      </c>
      <c r="M4655" s="0" t="s">
        <v>60</v>
      </c>
      <c r="N4655" s="0" t="s">
        <v>1138</v>
      </c>
      <c r="O4655" s="0" t="s">
        <v>4197</v>
      </c>
      <c r="Q4655" s="198" t="n">
        <v>10000</v>
      </c>
      <c r="S4655" s="0" t="s">
        <v>1140</v>
      </c>
      <c r="T4655" s="0" t="s">
        <v>772</v>
      </c>
      <c r="U4655" s="200" t="n">
        <v>25.51</v>
      </c>
      <c r="V4655" s="0" t="s">
        <v>4198</v>
      </c>
      <c r="W4655" s="0" t="s">
        <v>4199</v>
      </c>
      <c r="X4655" s="0" t="s">
        <v>4200</v>
      </c>
      <c r="Y4655" s="0" t="s">
        <v>893</v>
      </c>
      <c r="Z4655" s="0" t="s">
        <v>573</v>
      </c>
      <c r="AA4655" s="0" t="s">
        <v>4201</v>
      </c>
      <c r="AB4655" s="197" t="n">
        <v>37257</v>
      </c>
      <c r="AC4655" s="197" t="n">
        <v>37621</v>
      </c>
    </row>
    <row r="4656" customFormat="false" ht="12.75" hidden="false" customHeight="false" outlineLevel="0" collapsed="false">
      <c r="A4656" s="191" t="str">
        <f aca="false">B4656&amp;" "&amp;C4656&amp;" "&amp;D4656</f>
        <v>US Natural Gas Financial</v>
      </c>
      <c r="B4656" s="191" t="str">
        <f aca="false">IF((LEFT(N4656,2)="US"),"US","")</f>
        <v>US</v>
      </c>
      <c r="C4656" s="191" t="str">
        <f aca="false">M4656</f>
        <v>Natural Gas</v>
      </c>
      <c r="D4656" s="191" t="str">
        <f aca="false">IF(ISNUMBER(FIND("Phy",N4656))=TRUE(),"Physical","Financial")</f>
        <v>Financial</v>
      </c>
      <c r="E4656" s="191" t="n">
        <f aca="false">IF(VLOOKUP(S4656,'DD-Lookup'!$J$6:$L$50,3,FALSE())="Monthly",(YEAR(AC4656)-YEAR(AB4656))*12+MONTH(AC4656)-MONTH(AB4656)+1,(AC4656-AB4656+1))</f>
        <v>15</v>
      </c>
      <c r="F4656" s="220" t="n">
        <f aca="false">E4656*SUM(P4656:Q4656)</f>
        <v>300000</v>
      </c>
      <c r="G4656" s="196" t="n">
        <v>1250088</v>
      </c>
      <c r="H4656" s="197" t="n">
        <v>37026.5857638889</v>
      </c>
      <c r="I4656" s="0" t="s">
        <v>625</v>
      </c>
      <c r="M4656" s="0" t="s">
        <v>927</v>
      </c>
      <c r="N4656" s="0" t="s">
        <v>1341</v>
      </c>
      <c r="O4656" s="0" t="s">
        <v>3591</v>
      </c>
      <c r="P4656" s="198" t="n">
        <v>20000</v>
      </c>
      <c r="S4656" s="0" t="s">
        <v>1343</v>
      </c>
      <c r="T4656" s="0" t="s">
        <v>772</v>
      </c>
      <c r="U4656" s="200" t="n">
        <v>4.5</v>
      </c>
      <c r="V4656" s="0" t="s">
        <v>3365</v>
      </c>
      <c r="W4656" s="0" t="s">
        <v>1915</v>
      </c>
      <c r="X4656" s="0" t="s">
        <v>1916</v>
      </c>
      <c r="Y4656" s="0" t="s">
        <v>893</v>
      </c>
      <c r="Z4656" s="0" t="s">
        <v>573</v>
      </c>
      <c r="AA4656" s="0" t="s">
        <v>4202</v>
      </c>
      <c r="AB4656" s="197" t="n">
        <v>37028.875</v>
      </c>
      <c r="AC4656" s="197" t="n">
        <v>37042.875</v>
      </c>
      <c r="AD4656" s="0" t="n">
        <f aca="false">(AC4656-AB4656+1)*SUM(P4656:Q4656)</f>
        <v>300000</v>
      </c>
    </row>
    <row r="4657" customFormat="false" ht="12.75" hidden="false" customHeight="false" outlineLevel="0" collapsed="false">
      <c r="A4657" s="191" t="str">
        <f aca="false">B4657&amp;" "&amp;C4657&amp;" "&amp;D4657</f>
        <v>US Crude Financial</v>
      </c>
      <c r="B4657" s="191" t="str">
        <f aca="false">IF((LEFT(N4657,2)="US"),"US","")</f>
        <v>US</v>
      </c>
      <c r="C4657" s="191" t="str">
        <f aca="false">M4657</f>
        <v>Crude</v>
      </c>
      <c r="D4657" s="191" t="str">
        <f aca="false">IF(ISNUMBER(FIND("Phy",N4657))=TRUE(),"Physical","Financial")</f>
        <v>Financial</v>
      </c>
      <c r="E4657" s="191" t="n">
        <f aca="false">IF(VLOOKUP(S4657,'DD-Lookup'!$J$6:$L$50,3,FALSE())="Monthly",(YEAR(AC4657)-YEAR(AB4657))*12+MONTH(AC4657)-MONTH(AB4657)+1,(AC4657-AB4657+1))</f>
        <v>1</v>
      </c>
      <c r="F4657" s="220" t="n">
        <f aca="false">E4657*SUM(P4657:Q4657)</f>
        <v>50000</v>
      </c>
      <c r="G4657" s="196" t="n">
        <v>1250089</v>
      </c>
      <c r="H4657" s="197" t="n">
        <v>37026.5859606481</v>
      </c>
      <c r="I4657" s="0" t="s">
        <v>1340</v>
      </c>
      <c r="M4657" s="0" t="s">
        <v>60</v>
      </c>
      <c r="N4657" s="0" t="s">
        <v>1138</v>
      </c>
      <c r="O4657" s="0" t="s">
        <v>1139</v>
      </c>
      <c r="Q4657" s="198" t="n">
        <v>50000</v>
      </c>
      <c r="S4657" s="0" t="s">
        <v>1140</v>
      </c>
      <c r="T4657" s="0" t="s">
        <v>772</v>
      </c>
      <c r="U4657" s="200" t="n">
        <v>29</v>
      </c>
      <c r="V4657" s="0" t="s">
        <v>2666</v>
      </c>
      <c r="W4657" s="0" t="s">
        <v>1142</v>
      </c>
      <c r="X4657" s="0" t="s">
        <v>1143</v>
      </c>
      <c r="Y4657" s="0" t="s">
        <v>893</v>
      </c>
      <c r="Z4657" s="0" t="s">
        <v>573</v>
      </c>
      <c r="AA4657" s="0" t="s">
        <v>4203</v>
      </c>
      <c r="AB4657" s="197" t="n">
        <v>37043</v>
      </c>
      <c r="AC4657" s="197" t="n">
        <v>37072</v>
      </c>
    </row>
    <row r="4658" customFormat="false" ht="12.75" hidden="false" customHeight="false" outlineLevel="0" collapsed="false">
      <c r="A4658" s="191" t="str">
        <f aca="false">B4658&amp;" "&amp;C4658&amp;" "&amp;D4658</f>
        <v>US Natural Gas Financial</v>
      </c>
      <c r="B4658" s="191" t="str">
        <f aca="false">IF((LEFT(N4658,2)="US"),"US","")</f>
        <v>US</v>
      </c>
      <c r="C4658" s="191" t="str">
        <f aca="false">M4658</f>
        <v>Natural Gas</v>
      </c>
      <c r="D4658" s="191" t="str">
        <f aca="false">IF(ISNUMBER(FIND("Phy",N4658))=TRUE(),"Physical","Financial")</f>
        <v>Financial</v>
      </c>
      <c r="E4658" s="191" t="n">
        <f aca="false">IF(VLOOKUP(S4658,'DD-Lookup'!$J$6:$L$50,3,FALSE())="Monthly",(YEAR(AC4658)-YEAR(AB4658))*12+MONTH(AC4658)-MONTH(AB4658)+1,(AC4658-AB4658+1))</f>
        <v>30</v>
      </c>
      <c r="F4658" s="220" t="n">
        <f aca="false">E4658*SUM(P4658:Q4658)</f>
        <v>450000</v>
      </c>
      <c r="G4658" s="196" t="n">
        <v>1250090</v>
      </c>
      <c r="H4658" s="197" t="n">
        <v>37026.5860069444</v>
      </c>
      <c r="I4658" s="0" t="s">
        <v>1414</v>
      </c>
      <c r="M4658" s="0" t="s">
        <v>927</v>
      </c>
      <c r="N4658" s="0" t="s">
        <v>1341</v>
      </c>
      <c r="O4658" s="0" t="s">
        <v>1342</v>
      </c>
      <c r="P4658" s="198" t="n">
        <v>15000</v>
      </c>
      <c r="S4658" s="0" t="s">
        <v>1343</v>
      </c>
      <c r="T4658" s="0" t="s">
        <v>772</v>
      </c>
      <c r="U4658" s="200" t="n">
        <v>4.625</v>
      </c>
      <c r="V4658" s="0" t="s">
        <v>1415</v>
      </c>
      <c r="W4658" s="0" t="s">
        <v>1345</v>
      </c>
      <c r="X4658" s="0" t="s">
        <v>1346</v>
      </c>
      <c r="Y4658" s="0" t="s">
        <v>893</v>
      </c>
      <c r="Z4658" s="0" t="s">
        <v>573</v>
      </c>
      <c r="AA4658" s="0" t="s">
        <v>4204</v>
      </c>
      <c r="AB4658" s="197" t="n">
        <v>37043.875</v>
      </c>
      <c r="AC4658" s="197" t="n">
        <v>37072.875</v>
      </c>
      <c r="AD4658" s="0" t="n">
        <f aca="false">(AC4658-AB4658+1)*SUM(P4658:Q4658)</f>
        <v>450000</v>
      </c>
    </row>
    <row r="4659" customFormat="false" ht="12.75" hidden="false" customHeight="false" outlineLevel="0" collapsed="false">
      <c r="A4659" s="191" t="str">
        <f aca="false">B4659&amp;" "&amp;C4659&amp;" "&amp;D4659</f>
        <v>US Natural Gas Financial</v>
      </c>
      <c r="B4659" s="191" t="str">
        <f aca="false">IF((LEFT(N4659,2)="US"),"US","")</f>
        <v>US</v>
      </c>
      <c r="C4659" s="191" t="str">
        <f aca="false">M4659</f>
        <v>Natural Gas</v>
      </c>
      <c r="D4659" s="191" t="str">
        <f aca="false">IF(ISNUMBER(FIND("Phy",N4659))=TRUE(),"Physical","Financial")</f>
        <v>Financial</v>
      </c>
      <c r="E4659" s="191" t="n">
        <f aca="false">IF(VLOOKUP(S4659,'DD-Lookup'!$J$6:$L$50,3,FALSE())="Monthly",(YEAR(AC4659)-YEAR(AB4659))*12+MONTH(AC4659)-MONTH(AB4659)+1,(AC4659-AB4659+1))</f>
        <v>31</v>
      </c>
      <c r="F4659" s="220" t="n">
        <f aca="false">E4659*SUM(P4659:Q4659)</f>
        <v>3100</v>
      </c>
      <c r="G4659" s="196" t="n">
        <v>1250092</v>
      </c>
      <c r="H4659" s="197" t="n">
        <v>37026.5862152778</v>
      </c>
      <c r="I4659" s="0" t="s">
        <v>1620</v>
      </c>
      <c r="M4659" s="0" t="s">
        <v>927</v>
      </c>
      <c r="N4659" s="0" t="s">
        <v>2058</v>
      </c>
      <c r="O4659" s="0" t="s">
        <v>3819</v>
      </c>
      <c r="Q4659" s="198" t="n">
        <v>100</v>
      </c>
      <c r="S4659" s="0" t="s">
        <v>2060</v>
      </c>
      <c r="T4659" s="0" t="s">
        <v>772</v>
      </c>
      <c r="U4659" s="200" t="n">
        <v>0.1625</v>
      </c>
      <c r="V4659" s="0" t="s">
        <v>3820</v>
      </c>
      <c r="W4659" s="0" t="s">
        <v>2061</v>
      </c>
      <c r="X4659" s="0" t="s">
        <v>2062</v>
      </c>
      <c r="Y4659" s="0" t="s">
        <v>893</v>
      </c>
      <c r="Z4659" s="0" t="s">
        <v>573</v>
      </c>
      <c r="AA4659" s="0" t="s">
        <v>4205</v>
      </c>
      <c r="AB4659" s="197" t="n">
        <v>37073</v>
      </c>
      <c r="AC4659" s="197" t="n">
        <v>37103</v>
      </c>
      <c r="AD4659" s="0" t="n">
        <f aca="false">(AC4659-AB4659+1)*SUM(P4659:Q4659)</f>
        <v>3100</v>
      </c>
    </row>
    <row r="4660" customFormat="false" ht="12.75" hidden="false" customHeight="false" outlineLevel="0" collapsed="false">
      <c r="A4660" s="191" t="str">
        <f aca="false">B4660&amp;" "&amp;C4660&amp;" "&amp;D4660</f>
        <v>US Natural Gas Physical</v>
      </c>
      <c r="B4660" s="191" t="str">
        <f aca="false">IF((LEFT(N4660,2)="US"),"US","")</f>
        <v>US</v>
      </c>
      <c r="C4660" s="191" t="str">
        <f aca="false">M4660</f>
        <v>Natural Gas</v>
      </c>
      <c r="D4660" s="191" t="str">
        <f aca="false">IF(ISNUMBER(FIND("Phy",N4660))=TRUE(),"Physical","Financial")</f>
        <v>Physical</v>
      </c>
      <c r="E4660" s="191" t="n">
        <f aca="false">IF(VLOOKUP(S4660,'DD-Lookup'!$J$6:$L$50,3,FALSE())="Monthly",(YEAR(AC4660)-YEAR(AB4660))*12+MONTH(AC4660)-MONTH(AB4660)+1,(AC4660-AB4660+1))</f>
        <v>1</v>
      </c>
      <c r="F4660" s="220" t="n">
        <f aca="false">E4660*SUM(P4660:Q4660)</f>
        <v>10000</v>
      </c>
      <c r="G4660" s="196" t="n">
        <v>1250095</v>
      </c>
      <c r="H4660" s="197" t="n">
        <v>37026.5862384259</v>
      </c>
      <c r="I4660" s="0" t="s">
        <v>1976</v>
      </c>
      <c r="M4660" s="0" t="s">
        <v>927</v>
      </c>
      <c r="N4660" s="0" t="s">
        <v>1371</v>
      </c>
      <c r="O4660" s="0" t="s">
        <v>3833</v>
      </c>
      <c r="P4660" s="198" t="n">
        <v>10000</v>
      </c>
      <c r="S4660" s="0" t="s">
        <v>1343</v>
      </c>
      <c r="T4660" s="0" t="s">
        <v>772</v>
      </c>
      <c r="U4660" s="200" t="n">
        <v>4.57</v>
      </c>
      <c r="V4660" s="0" t="s">
        <v>2257</v>
      </c>
      <c r="W4660" s="0" t="s">
        <v>1555</v>
      </c>
      <c r="X4660" s="0" t="s">
        <v>1556</v>
      </c>
      <c r="Y4660" s="0" t="s">
        <v>1376</v>
      </c>
      <c r="Z4660" s="0" t="s">
        <v>573</v>
      </c>
      <c r="AA4660" s="0" t="n">
        <v>790986</v>
      </c>
      <c r="AB4660" s="197" t="n">
        <v>37028.875</v>
      </c>
      <c r="AC4660" s="197" t="n">
        <v>37028.875</v>
      </c>
    </row>
    <row r="4661" customFormat="false" ht="12.75" hidden="false" customHeight="false" outlineLevel="0" collapsed="false">
      <c r="A4661" s="191" t="str">
        <f aca="false">B4661&amp;" "&amp;C4661&amp;" "&amp;D4661</f>
        <v>US Natural Gas Financial</v>
      </c>
      <c r="B4661" s="191" t="str">
        <f aca="false">IF((LEFT(N4661,2)="US"),"US","")</f>
        <v>US</v>
      </c>
      <c r="C4661" s="191" t="str">
        <f aca="false">M4661</f>
        <v>Natural Gas</v>
      </c>
      <c r="D4661" s="191" t="str">
        <f aca="false">IF(ISNUMBER(FIND("Phy",N4661))=TRUE(),"Physical","Financial")</f>
        <v>Financial</v>
      </c>
      <c r="E4661" s="191" t="n">
        <f aca="false">IF(VLOOKUP(S4661,'DD-Lookup'!$J$6:$L$50,3,FALSE())="Monthly",(YEAR(AC4661)-YEAR(AB4661))*12+MONTH(AC4661)-MONTH(AB4661)+1,(AC4661-AB4661+1))</f>
        <v>30</v>
      </c>
      <c r="F4661" s="220" t="n">
        <f aca="false">E4661*SUM(P4661:Q4661)</f>
        <v>3000</v>
      </c>
      <c r="G4661" s="196" t="n">
        <v>1250096</v>
      </c>
      <c r="H4661" s="197" t="n">
        <v>37026.5863425926</v>
      </c>
      <c r="I4661" s="0" t="s">
        <v>625</v>
      </c>
      <c r="M4661" s="0" t="s">
        <v>927</v>
      </c>
      <c r="N4661" s="0" t="s">
        <v>2331</v>
      </c>
      <c r="O4661" s="0" t="s">
        <v>4206</v>
      </c>
      <c r="P4661" s="198" t="n">
        <v>100</v>
      </c>
      <c r="S4661" s="0" t="s">
        <v>2060</v>
      </c>
      <c r="T4661" s="0" t="s">
        <v>772</v>
      </c>
      <c r="U4661" s="200" t="n">
        <v>0.065</v>
      </c>
      <c r="V4661" s="0" t="s">
        <v>3792</v>
      </c>
      <c r="W4661" s="0" t="s">
        <v>2061</v>
      </c>
      <c r="X4661" s="0" t="s">
        <v>2062</v>
      </c>
      <c r="Y4661" s="0" t="s">
        <v>893</v>
      </c>
      <c r="Z4661" s="0" t="s">
        <v>573</v>
      </c>
      <c r="AA4661" s="0" t="s">
        <v>4207</v>
      </c>
      <c r="AB4661" s="197" t="n">
        <v>37043</v>
      </c>
      <c r="AC4661" s="197" t="n">
        <v>37072</v>
      </c>
      <c r="AD4661" s="0" t="n">
        <f aca="false">(AC4661-AB4661+1)*SUM(P4661:Q4661)</f>
        <v>3000</v>
      </c>
    </row>
    <row r="4662" customFormat="false" ht="12.75" hidden="false" customHeight="false" outlineLevel="0" collapsed="false">
      <c r="A4662" s="191" t="str">
        <f aca="false">B4662&amp;" "&amp;C4662&amp;" "&amp;D4662</f>
        <v> Natural Gas Physical</v>
      </c>
      <c r="B4662" s="191" t="str">
        <f aca="false">IF((LEFT(N4662,2)="US"),"US","")</f>
        <v/>
      </c>
      <c r="C4662" s="191" t="str">
        <f aca="false">M4662</f>
        <v>Natural Gas</v>
      </c>
      <c r="D4662" s="191" t="str">
        <f aca="false">IF(ISNUMBER(FIND("Phy",N4662))=TRUE(),"Physical","Financial")</f>
        <v>Physical</v>
      </c>
      <c r="E4662" s="191" t="n">
        <f aca="false">IF(VLOOKUP(S4662,'DD-Lookup'!$J$6:$L$50,3,FALSE())="Monthly",(YEAR(AC4662)-YEAR(AB4662))*12+MONTH(AC4662)-MONTH(AB4662)+1,(AC4662-AB4662+1))</f>
        <v>1</v>
      </c>
      <c r="F4662" s="220" t="n">
        <f aca="false">E4662*SUM(P4662:Q4662)</f>
        <v>5000</v>
      </c>
      <c r="G4662" s="196" t="n">
        <v>1250098</v>
      </c>
      <c r="H4662" s="197" t="n">
        <v>37026.586412037</v>
      </c>
      <c r="I4662" s="0" t="s">
        <v>2569</v>
      </c>
      <c r="M4662" s="0" t="s">
        <v>927</v>
      </c>
      <c r="N4662" s="0" t="s">
        <v>1719</v>
      </c>
      <c r="O4662" s="0" t="s">
        <v>2300</v>
      </c>
      <c r="P4662" s="198" t="n">
        <v>5000</v>
      </c>
      <c r="S4662" s="0" t="s">
        <v>327</v>
      </c>
      <c r="T4662" s="0" t="s">
        <v>1721</v>
      </c>
      <c r="U4662" s="200" t="n">
        <v>6.185</v>
      </c>
      <c r="V4662" s="0" t="s">
        <v>2570</v>
      </c>
      <c r="W4662" s="0" t="s">
        <v>1723</v>
      </c>
      <c r="X4662" s="0" t="s">
        <v>1724</v>
      </c>
      <c r="Y4662" s="0" t="s">
        <v>1376</v>
      </c>
      <c r="Z4662" s="0" t="s">
        <v>646</v>
      </c>
      <c r="AA4662" s="0" t="n">
        <v>790987</v>
      </c>
      <c r="AB4662" s="197" t="n">
        <v>37027.875</v>
      </c>
      <c r="AC4662" s="197" t="n">
        <v>37027.875</v>
      </c>
    </row>
    <row r="4663" customFormat="false" ht="12.75" hidden="false" customHeight="false" outlineLevel="0" collapsed="false">
      <c r="A4663" s="191" t="str">
        <f aca="false">B4663&amp;" "&amp;C4663&amp;" "&amp;D4663</f>
        <v>US Crude Financial</v>
      </c>
      <c r="B4663" s="191" t="str">
        <f aca="false">IF((LEFT(N4663,2)="US"),"US","")</f>
        <v>US</v>
      </c>
      <c r="C4663" s="191" t="str">
        <f aca="false">M4663</f>
        <v>Crude</v>
      </c>
      <c r="D4663" s="191" t="str">
        <f aca="false">IF(ISNUMBER(FIND("Phy",N4663))=TRUE(),"Physical","Financial")</f>
        <v>Financial</v>
      </c>
      <c r="E4663" s="191" t="n">
        <f aca="false">IF(VLOOKUP(S4663,'DD-Lookup'!$J$6:$L$50,3,FALSE())="Monthly",(YEAR(AC4663)-YEAR(AB4663))*12+MONTH(AC4663)-MONTH(AB4663)+1,(AC4663-AB4663+1))</f>
        <v>1</v>
      </c>
      <c r="F4663" s="220" t="n">
        <f aca="false">E4663*SUM(P4663:Q4663)</f>
        <v>50000</v>
      </c>
      <c r="G4663" s="196" t="n">
        <v>1250099</v>
      </c>
      <c r="H4663" s="197" t="n">
        <v>37026.5864236111</v>
      </c>
      <c r="I4663" s="0" t="s">
        <v>1137</v>
      </c>
      <c r="M4663" s="0" t="s">
        <v>60</v>
      </c>
      <c r="N4663" s="0" t="s">
        <v>1138</v>
      </c>
      <c r="O4663" s="0" t="s">
        <v>1139</v>
      </c>
      <c r="P4663" s="198" t="n">
        <v>50000</v>
      </c>
      <c r="S4663" s="0" t="s">
        <v>1140</v>
      </c>
      <c r="T4663" s="0" t="s">
        <v>772</v>
      </c>
      <c r="U4663" s="200" t="n">
        <v>29.02</v>
      </c>
      <c r="V4663" s="0" t="s">
        <v>1671</v>
      </c>
      <c r="W4663" s="0" t="s">
        <v>1142</v>
      </c>
      <c r="X4663" s="0" t="s">
        <v>1143</v>
      </c>
      <c r="Y4663" s="0" t="s">
        <v>893</v>
      </c>
      <c r="Z4663" s="0" t="s">
        <v>573</v>
      </c>
      <c r="AA4663" s="0" t="s">
        <v>4208</v>
      </c>
      <c r="AB4663" s="197" t="n">
        <v>37043</v>
      </c>
      <c r="AC4663" s="197" t="n">
        <v>37072</v>
      </c>
    </row>
    <row r="4664" customFormat="false" ht="12.75" hidden="false" customHeight="false" outlineLevel="0" collapsed="false">
      <c r="A4664" s="191" t="str">
        <f aca="false">B4664&amp;" "&amp;C4664&amp;" "&amp;D4664</f>
        <v>US Natural Gas Financial</v>
      </c>
      <c r="B4664" s="191" t="str">
        <f aca="false">IF((LEFT(N4664,2)="US"),"US","")</f>
        <v>US</v>
      </c>
      <c r="C4664" s="191" t="str">
        <f aca="false">M4664</f>
        <v>Natural Gas</v>
      </c>
      <c r="D4664" s="191" t="str">
        <f aca="false">IF(ISNUMBER(FIND("Phy",N4664))=TRUE(),"Physical","Financial")</f>
        <v>Financial</v>
      </c>
      <c r="E4664" s="191" t="n">
        <f aca="false">IF(VLOOKUP(S4664,'DD-Lookup'!$J$6:$L$50,3,FALSE())="Monthly",(YEAR(AC4664)-YEAR(AB4664))*12+MONTH(AC4664)-MONTH(AB4664)+1,(AC4664-AB4664+1))</f>
        <v>30</v>
      </c>
      <c r="F4664" s="220" t="n">
        <f aca="false">E4664*SUM(P4664:Q4664)</f>
        <v>150000</v>
      </c>
      <c r="G4664" s="196" t="n">
        <v>1250100</v>
      </c>
      <c r="H4664" s="197" t="n">
        <v>37026.5865277778</v>
      </c>
      <c r="I4664" s="0" t="s">
        <v>1328</v>
      </c>
      <c r="M4664" s="0" t="s">
        <v>927</v>
      </c>
      <c r="N4664" s="0" t="s">
        <v>1341</v>
      </c>
      <c r="O4664" s="0" t="s">
        <v>4209</v>
      </c>
      <c r="P4664" s="198" t="n">
        <v>5000</v>
      </c>
      <c r="S4664" s="0" t="s">
        <v>1343</v>
      </c>
      <c r="T4664" s="0" t="s">
        <v>772</v>
      </c>
      <c r="U4664" s="200" t="n">
        <v>-0.005</v>
      </c>
      <c r="V4664" s="0" t="s">
        <v>1456</v>
      </c>
      <c r="W4664" s="0" t="s">
        <v>1781</v>
      </c>
      <c r="X4664" s="0" t="s">
        <v>1782</v>
      </c>
      <c r="Y4664" s="0" t="s">
        <v>893</v>
      </c>
      <c r="Z4664" s="0" t="s">
        <v>573</v>
      </c>
      <c r="AA4664" s="0" t="s">
        <v>4210</v>
      </c>
      <c r="AB4664" s="197" t="n">
        <v>37043.875</v>
      </c>
      <c r="AC4664" s="197" t="n">
        <v>37072.875</v>
      </c>
      <c r="AD4664" s="0" t="n">
        <f aca="false">(AC4664-AB4664+1)*SUM(P4664:Q4664)</f>
        <v>150000</v>
      </c>
    </row>
    <row r="4665" customFormat="false" ht="12.75" hidden="false" customHeight="false" outlineLevel="0" collapsed="false">
      <c r="A4665" s="191" t="str">
        <f aca="false">B4665&amp;" "&amp;C4665&amp;" "&amp;D4665</f>
        <v>US Natural Gas Financial</v>
      </c>
      <c r="B4665" s="191" t="str">
        <f aca="false">IF((LEFT(N4665,2)="US"),"US","")</f>
        <v>US</v>
      </c>
      <c r="C4665" s="191" t="str">
        <f aca="false">M4665</f>
        <v>Natural Gas</v>
      </c>
      <c r="D4665" s="191" t="str">
        <f aca="false">IF(ISNUMBER(FIND("Phy",N4665))=TRUE(),"Physical","Financial")</f>
        <v>Financial</v>
      </c>
      <c r="E4665" s="191" t="n">
        <f aca="false">IF(VLOOKUP(S4665,'DD-Lookup'!$J$6:$L$50,3,FALSE())="Monthly",(YEAR(AC4665)-YEAR(AB4665))*12+MONTH(AC4665)-MONTH(AB4665)+1,(AC4665-AB4665+1))</f>
        <v>30</v>
      </c>
      <c r="F4665" s="220" t="n">
        <f aca="false">E4665*SUM(P4665:Q4665)</f>
        <v>450000</v>
      </c>
      <c r="G4665" s="196" t="n">
        <v>1250104</v>
      </c>
      <c r="H4665" s="197" t="n">
        <v>37026.5872569445</v>
      </c>
      <c r="I4665" s="0" t="s">
        <v>1137</v>
      </c>
      <c r="M4665" s="0" t="s">
        <v>927</v>
      </c>
      <c r="N4665" s="0" t="s">
        <v>1341</v>
      </c>
      <c r="O4665" s="0" t="s">
        <v>1342</v>
      </c>
      <c r="Q4665" s="198" t="n">
        <v>15000</v>
      </c>
      <c r="S4665" s="0" t="s">
        <v>1343</v>
      </c>
      <c r="T4665" s="0" t="s">
        <v>772</v>
      </c>
      <c r="U4665" s="200" t="n">
        <v>4.64</v>
      </c>
      <c r="V4665" s="0" t="s">
        <v>2395</v>
      </c>
      <c r="W4665" s="0" t="s">
        <v>1345</v>
      </c>
      <c r="X4665" s="0" t="s">
        <v>1346</v>
      </c>
      <c r="Y4665" s="0" t="s">
        <v>893</v>
      </c>
      <c r="Z4665" s="0" t="s">
        <v>573</v>
      </c>
      <c r="AA4665" s="0" t="s">
        <v>4211</v>
      </c>
      <c r="AB4665" s="197" t="n">
        <v>37043.875</v>
      </c>
      <c r="AC4665" s="197" t="n">
        <v>37072.875</v>
      </c>
      <c r="AD4665" s="0" t="n">
        <f aca="false">(AC4665-AB4665+1)*SUM(P4665:Q4665)</f>
        <v>450000</v>
      </c>
    </row>
    <row r="4666" customFormat="false" ht="12.75" hidden="false" customHeight="false" outlineLevel="0" collapsed="false">
      <c r="A4666" s="191" t="str">
        <f aca="false">B4666&amp;" "&amp;C4666&amp;" "&amp;D4666</f>
        <v>US Natural Gas Financial</v>
      </c>
      <c r="B4666" s="191" t="str">
        <f aca="false">IF((LEFT(N4666,2)="US"),"US","")</f>
        <v>US</v>
      </c>
      <c r="C4666" s="191" t="str">
        <f aca="false">M4666</f>
        <v>Natural Gas</v>
      </c>
      <c r="D4666" s="191" t="str">
        <f aca="false">IF(ISNUMBER(FIND("Phy",N4666))=TRUE(),"Physical","Financial")</f>
        <v>Financial</v>
      </c>
      <c r="E4666" s="191" t="n">
        <f aca="false">IF(VLOOKUP(S4666,'DD-Lookup'!$J$6:$L$50,3,FALSE())="Monthly",(YEAR(AC4666)-YEAR(AB4666))*12+MONTH(AC4666)-MONTH(AB4666)+1,(AC4666-AB4666+1))</f>
        <v>153</v>
      </c>
      <c r="F4666" s="220" t="n">
        <f aca="false">E4666*SUM(P4666:Q4666)</f>
        <v>765000</v>
      </c>
      <c r="G4666" s="196" t="n">
        <v>1250105</v>
      </c>
      <c r="H4666" s="197" t="n">
        <v>37026.5874768519</v>
      </c>
      <c r="I4666" s="0" t="s">
        <v>1406</v>
      </c>
      <c r="M4666" s="0" t="s">
        <v>927</v>
      </c>
      <c r="N4666" s="0" t="s">
        <v>1341</v>
      </c>
      <c r="O4666" s="0" t="s">
        <v>1526</v>
      </c>
      <c r="Q4666" s="198" t="n">
        <v>5000</v>
      </c>
      <c r="S4666" s="0" t="s">
        <v>1343</v>
      </c>
      <c r="T4666" s="0" t="s">
        <v>772</v>
      </c>
      <c r="U4666" s="200" t="n">
        <v>4.745</v>
      </c>
      <c r="V4666" s="0" t="s">
        <v>4212</v>
      </c>
      <c r="W4666" s="0" t="s">
        <v>1345</v>
      </c>
      <c r="X4666" s="0" t="s">
        <v>1346</v>
      </c>
      <c r="Y4666" s="0" t="s">
        <v>893</v>
      </c>
      <c r="Z4666" s="0" t="s">
        <v>573</v>
      </c>
      <c r="AA4666" s="0" t="s">
        <v>4213</v>
      </c>
      <c r="AB4666" s="197" t="n">
        <v>37043</v>
      </c>
      <c r="AC4666" s="197" t="n">
        <v>37195</v>
      </c>
      <c r="AD4666" s="0" t="n">
        <f aca="false">(AC4666-AB4666+1)*SUM(P4666:Q4666)</f>
        <v>765000</v>
      </c>
    </row>
    <row r="4667" customFormat="false" ht="12.75" hidden="false" customHeight="false" outlineLevel="0" collapsed="false">
      <c r="A4667" s="191" t="str">
        <f aca="false">B4667&amp;" "&amp;C4667&amp;" "&amp;D4667</f>
        <v>US Natural Gas Financial</v>
      </c>
      <c r="B4667" s="191" t="str">
        <f aca="false">IF((LEFT(N4667,2)="US"),"US","")</f>
        <v>US</v>
      </c>
      <c r="C4667" s="191" t="str">
        <f aca="false">M4667</f>
        <v>Natural Gas</v>
      </c>
      <c r="D4667" s="191" t="str">
        <f aca="false">IF(ISNUMBER(FIND("Phy",N4667))=TRUE(),"Physical","Financial")</f>
        <v>Financial</v>
      </c>
      <c r="E4667" s="191" t="n">
        <f aca="false">IF(VLOOKUP(S4667,'DD-Lookup'!$J$6:$L$50,3,FALSE())="Monthly",(YEAR(AC4667)-YEAR(AB4667))*12+MONTH(AC4667)-MONTH(AB4667)+1,(AC4667-AB4667+1))</f>
        <v>30</v>
      </c>
      <c r="F4667" s="220" t="n">
        <f aca="false">E4667*SUM(P4667:Q4667)</f>
        <v>150000</v>
      </c>
      <c r="G4667" s="196" t="n">
        <v>1250106</v>
      </c>
      <c r="H4667" s="197" t="n">
        <v>37026.5876041667</v>
      </c>
      <c r="I4667" s="0" t="s">
        <v>2403</v>
      </c>
      <c r="M4667" s="0" t="s">
        <v>927</v>
      </c>
      <c r="N4667" s="0" t="s">
        <v>1341</v>
      </c>
      <c r="O4667" s="0" t="s">
        <v>1342</v>
      </c>
      <c r="Q4667" s="198" t="n">
        <v>5000</v>
      </c>
      <c r="S4667" s="0" t="s">
        <v>1343</v>
      </c>
      <c r="T4667" s="0" t="s">
        <v>772</v>
      </c>
      <c r="U4667" s="200" t="n">
        <v>4.645</v>
      </c>
      <c r="V4667" s="0" t="s">
        <v>2404</v>
      </c>
      <c r="W4667" s="0" t="s">
        <v>1345</v>
      </c>
      <c r="X4667" s="0" t="s">
        <v>1346</v>
      </c>
      <c r="Y4667" s="0" t="s">
        <v>893</v>
      </c>
      <c r="Z4667" s="0" t="s">
        <v>573</v>
      </c>
      <c r="AA4667" s="0" t="s">
        <v>4214</v>
      </c>
      <c r="AB4667" s="197" t="n">
        <v>37043.875</v>
      </c>
      <c r="AC4667" s="197" t="n">
        <v>37072.875</v>
      </c>
      <c r="AD4667" s="0" t="n">
        <f aca="false">(AC4667-AB4667+1)*SUM(P4667:Q4667)</f>
        <v>150000</v>
      </c>
    </row>
    <row r="4668" customFormat="false" ht="12.75" hidden="false" customHeight="false" outlineLevel="0" collapsed="false">
      <c r="A4668" s="191" t="str">
        <f aca="false">B4668&amp;" "&amp;C4668&amp;" "&amp;D4668</f>
        <v>US Natural Gas Financial</v>
      </c>
      <c r="B4668" s="191" t="str">
        <f aca="false">IF((LEFT(N4668,2)="US"),"US","")</f>
        <v>US</v>
      </c>
      <c r="C4668" s="191" t="str">
        <f aca="false">M4668</f>
        <v>Natural Gas</v>
      </c>
      <c r="D4668" s="191" t="str">
        <f aca="false">IF(ISNUMBER(FIND("Phy",N4668))=TRUE(),"Physical","Financial")</f>
        <v>Financial</v>
      </c>
      <c r="E4668" s="191" t="n">
        <f aca="false">IF(VLOOKUP(S4668,'DD-Lookup'!$J$6:$L$50,3,FALSE())="Monthly",(YEAR(AC4668)-YEAR(AB4668))*12+MONTH(AC4668)-MONTH(AB4668)+1,(AC4668-AB4668+1))</f>
        <v>151</v>
      </c>
      <c r="F4668" s="220" t="n">
        <f aca="false">E4668*SUM(P4668:Q4668)</f>
        <v>755000</v>
      </c>
      <c r="G4668" s="196" t="n">
        <v>1250107</v>
      </c>
      <c r="H4668" s="197" t="n">
        <v>37026.5876041667</v>
      </c>
      <c r="I4668" s="0" t="s">
        <v>1340</v>
      </c>
      <c r="M4668" s="0" t="s">
        <v>927</v>
      </c>
      <c r="N4668" s="0" t="s">
        <v>1341</v>
      </c>
      <c r="O4668" s="0" t="s">
        <v>1442</v>
      </c>
      <c r="Q4668" s="198" t="n">
        <v>5000</v>
      </c>
      <c r="S4668" s="0" t="s">
        <v>1343</v>
      </c>
      <c r="T4668" s="0" t="s">
        <v>772</v>
      </c>
      <c r="U4668" s="200" t="n">
        <v>5.04</v>
      </c>
      <c r="V4668" s="0" t="s">
        <v>2316</v>
      </c>
      <c r="W4668" s="0" t="s">
        <v>1345</v>
      </c>
      <c r="X4668" s="0" t="s">
        <v>1346</v>
      </c>
      <c r="Y4668" s="0" t="s">
        <v>893</v>
      </c>
      <c r="Z4668" s="0" t="s">
        <v>573</v>
      </c>
      <c r="AA4668" s="0" t="s">
        <v>4215</v>
      </c>
      <c r="AB4668" s="197" t="n">
        <v>37196</v>
      </c>
      <c r="AC4668" s="197" t="n">
        <v>37346</v>
      </c>
      <c r="AD4668" s="0" t="n">
        <f aca="false">(AC4668-AB4668+1)*SUM(P4668:Q4668)</f>
        <v>755000</v>
      </c>
    </row>
    <row r="4669" customFormat="false" ht="12.75" hidden="false" customHeight="false" outlineLevel="0" collapsed="false">
      <c r="A4669" s="191" t="str">
        <f aca="false">B4669&amp;" "&amp;C4669&amp;" "&amp;D4669</f>
        <v>US Natural Gas Financial</v>
      </c>
      <c r="B4669" s="191" t="str">
        <f aca="false">IF((LEFT(N4669,2)="US"),"US","")</f>
        <v>US</v>
      </c>
      <c r="C4669" s="191" t="str">
        <f aca="false">M4669</f>
        <v>Natural Gas</v>
      </c>
      <c r="D4669" s="191" t="str">
        <f aca="false">IF(ISNUMBER(FIND("Phy",N4669))=TRUE(),"Physical","Financial")</f>
        <v>Financial</v>
      </c>
      <c r="E4669" s="191" t="n">
        <f aca="false">IF(VLOOKUP(S4669,'DD-Lookup'!$J$6:$L$50,3,FALSE())="Monthly",(YEAR(AC4669)-YEAR(AB4669))*12+MONTH(AC4669)-MONTH(AB4669)+1,(AC4669-AB4669+1))</f>
        <v>30</v>
      </c>
      <c r="F4669" s="220" t="n">
        <f aca="false">E4669*SUM(P4669:Q4669)</f>
        <v>150000</v>
      </c>
      <c r="G4669" s="196" t="n">
        <v>1250108</v>
      </c>
      <c r="H4669" s="197" t="n">
        <v>37026.587650463</v>
      </c>
      <c r="I4669" s="0" t="s">
        <v>1340</v>
      </c>
      <c r="M4669" s="0" t="s">
        <v>927</v>
      </c>
      <c r="N4669" s="0" t="s">
        <v>1341</v>
      </c>
      <c r="O4669" s="0" t="s">
        <v>1342</v>
      </c>
      <c r="Q4669" s="198" t="n">
        <v>5000</v>
      </c>
      <c r="S4669" s="0" t="s">
        <v>1343</v>
      </c>
      <c r="T4669" s="0" t="s">
        <v>772</v>
      </c>
      <c r="U4669" s="200" t="n">
        <v>4.645</v>
      </c>
      <c r="V4669" s="0" t="s">
        <v>1344</v>
      </c>
      <c r="W4669" s="0" t="s">
        <v>1345</v>
      </c>
      <c r="X4669" s="0" t="s">
        <v>1346</v>
      </c>
      <c r="Y4669" s="0" t="s">
        <v>893</v>
      </c>
      <c r="Z4669" s="0" t="s">
        <v>573</v>
      </c>
      <c r="AA4669" s="0" t="s">
        <v>4216</v>
      </c>
      <c r="AB4669" s="197" t="n">
        <v>37043.875</v>
      </c>
      <c r="AC4669" s="197" t="n">
        <v>37072.875</v>
      </c>
      <c r="AD4669" s="0" t="n">
        <f aca="false">(AC4669-AB4669+1)*SUM(P4669:Q4669)</f>
        <v>150000</v>
      </c>
    </row>
    <row r="4670" customFormat="false" ht="12.75" hidden="false" customHeight="false" outlineLevel="0" collapsed="false">
      <c r="A4670" s="191" t="str">
        <f aca="false">B4670&amp;" "&amp;C4670&amp;" "&amp;D4670</f>
        <v>US Natural Gas Financial</v>
      </c>
      <c r="B4670" s="191" t="str">
        <f aca="false">IF((LEFT(N4670,2)="US"),"US","")</f>
        <v>US</v>
      </c>
      <c r="C4670" s="191" t="str">
        <f aca="false">M4670</f>
        <v>Natural Gas</v>
      </c>
      <c r="D4670" s="191" t="str">
        <f aca="false">IF(ISNUMBER(FIND("Phy",N4670))=TRUE(),"Physical","Financial")</f>
        <v>Financial</v>
      </c>
      <c r="E4670" s="191" t="n">
        <f aca="false">IF(VLOOKUP(S4670,'DD-Lookup'!$J$6:$L$50,3,FALSE())="Monthly",(YEAR(AC4670)-YEAR(AB4670))*12+MONTH(AC4670)-MONTH(AB4670)+1,(AC4670-AB4670+1))</f>
        <v>30</v>
      </c>
      <c r="F4670" s="220" t="n">
        <f aca="false">E4670*SUM(P4670:Q4670)</f>
        <v>150000</v>
      </c>
      <c r="G4670" s="196" t="n">
        <v>1250109</v>
      </c>
      <c r="H4670" s="197" t="n">
        <v>37026.5877083333</v>
      </c>
      <c r="I4670" s="0" t="s">
        <v>1137</v>
      </c>
      <c r="M4670" s="0" t="s">
        <v>927</v>
      </c>
      <c r="N4670" s="0" t="s">
        <v>1341</v>
      </c>
      <c r="O4670" s="0" t="s">
        <v>1342</v>
      </c>
      <c r="Q4670" s="198" t="n">
        <v>5000</v>
      </c>
      <c r="S4670" s="0" t="s">
        <v>1343</v>
      </c>
      <c r="T4670" s="0" t="s">
        <v>772</v>
      </c>
      <c r="U4670" s="200" t="n">
        <v>4.645</v>
      </c>
      <c r="V4670" s="0" t="s">
        <v>2395</v>
      </c>
      <c r="W4670" s="0" t="s">
        <v>1345</v>
      </c>
      <c r="X4670" s="0" t="s">
        <v>1346</v>
      </c>
      <c r="Y4670" s="0" t="s">
        <v>893</v>
      </c>
      <c r="Z4670" s="0" t="s">
        <v>573</v>
      </c>
      <c r="AA4670" s="0" t="s">
        <v>4217</v>
      </c>
      <c r="AB4670" s="197" t="n">
        <v>37043.875</v>
      </c>
      <c r="AC4670" s="197" t="n">
        <v>37072.875</v>
      </c>
      <c r="AD4670" s="0" t="n">
        <f aca="false">(AC4670-AB4670+1)*SUM(P4670:Q4670)</f>
        <v>150000</v>
      </c>
    </row>
    <row r="4671" customFormat="false" ht="12.75" hidden="false" customHeight="false" outlineLevel="0" collapsed="false">
      <c r="A4671" s="191" t="str">
        <f aca="false">B4671&amp;" "&amp;C4671&amp;" "&amp;D4671</f>
        <v>US Natural Gas Financial</v>
      </c>
      <c r="B4671" s="191" t="str">
        <f aca="false">IF((LEFT(N4671,2)="US"),"US","")</f>
        <v>US</v>
      </c>
      <c r="C4671" s="191" t="str">
        <f aca="false">M4671</f>
        <v>Natural Gas</v>
      </c>
      <c r="D4671" s="191" t="str">
        <f aca="false">IF(ISNUMBER(FIND("Phy",N4671))=TRUE(),"Physical","Financial")</f>
        <v>Financial</v>
      </c>
      <c r="E4671" s="191" t="n">
        <f aca="false">IF(VLOOKUP(S4671,'DD-Lookup'!$J$6:$L$50,3,FALSE())="Monthly",(YEAR(AC4671)-YEAR(AB4671))*12+MONTH(AC4671)-MONTH(AB4671)+1,(AC4671-AB4671+1))</f>
        <v>30</v>
      </c>
      <c r="F4671" s="220" t="n">
        <f aca="false">E4671*SUM(P4671:Q4671)</f>
        <v>450000</v>
      </c>
      <c r="G4671" s="196" t="n">
        <v>1250110</v>
      </c>
      <c r="H4671" s="197" t="n">
        <v>37026.5878125</v>
      </c>
      <c r="I4671" s="0" t="s">
        <v>2477</v>
      </c>
      <c r="M4671" s="0" t="s">
        <v>927</v>
      </c>
      <c r="N4671" s="0" t="s">
        <v>1341</v>
      </c>
      <c r="O4671" s="0" t="s">
        <v>1342</v>
      </c>
      <c r="Q4671" s="198" t="n">
        <v>15000</v>
      </c>
      <c r="S4671" s="0" t="s">
        <v>1343</v>
      </c>
      <c r="T4671" s="0" t="s">
        <v>772</v>
      </c>
      <c r="U4671" s="200" t="n">
        <v>4.65</v>
      </c>
      <c r="V4671" s="0" t="s">
        <v>2478</v>
      </c>
      <c r="W4671" s="0" t="s">
        <v>1345</v>
      </c>
      <c r="X4671" s="0" t="s">
        <v>1346</v>
      </c>
      <c r="Y4671" s="0" t="s">
        <v>893</v>
      </c>
      <c r="Z4671" s="0" t="s">
        <v>573</v>
      </c>
      <c r="AA4671" s="0" t="s">
        <v>4218</v>
      </c>
      <c r="AB4671" s="197" t="n">
        <v>37043.875</v>
      </c>
      <c r="AC4671" s="197" t="n">
        <v>37072.875</v>
      </c>
      <c r="AD4671" s="0" t="n">
        <f aca="false">(AC4671-AB4671+1)*SUM(P4671:Q4671)</f>
        <v>450000</v>
      </c>
    </row>
    <row r="4672" customFormat="false" ht="12.75" hidden="false" customHeight="false" outlineLevel="0" collapsed="false">
      <c r="A4672" s="191" t="str">
        <f aca="false">B4672&amp;" "&amp;C4672&amp;" "&amp;D4672</f>
        <v>US Natural Gas Financial</v>
      </c>
      <c r="B4672" s="191" t="str">
        <f aca="false">IF((LEFT(N4672,2)="US"),"US","")</f>
        <v>US</v>
      </c>
      <c r="C4672" s="191" t="str">
        <f aca="false">M4672</f>
        <v>Natural Gas</v>
      </c>
      <c r="D4672" s="191" t="str">
        <f aca="false">IF(ISNUMBER(FIND("Phy",N4672))=TRUE(),"Physical","Financial")</f>
        <v>Financial</v>
      </c>
      <c r="E4672" s="191" t="n">
        <f aca="false">IF(VLOOKUP(S4672,'DD-Lookup'!$J$6:$L$50,3,FALSE())="Monthly",(YEAR(AC4672)-YEAR(AB4672))*12+MONTH(AC4672)-MONTH(AB4672)+1,(AC4672-AB4672+1))</f>
        <v>30</v>
      </c>
      <c r="F4672" s="220" t="n">
        <f aca="false">E4672*SUM(P4672:Q4672)</f>
        <v>300000</v>
      </c>
      <c r="G4672" s="196" t="n">
        <v>1250111</v>
      </c>
      <c r="H4672" s="197" t="n">
        <v>37026.5880787037</v>
      </c>
      <c r="I4672" s="0" t="s">
        <v>1289</v>
      </c>
      <c r="M4672" s="0" t="s">
        <v>927</v>
      </c>
      <c r="N4672" s="0" t="s">
        <v>1341</v>
      </c>
      <c r="O4672" s="0" t="s">
        <v>1342</v>
      </c>
      <c r="P4672" s="198" t="n">
        <v>10000</v>
      </c>
      <c r="S4672" s="0" t="s">
        <v>1343</v>
      </c>
      <c r="T4672" s="0" t="s">
        <v>772</v>
      </c>
      <c r="U4672" s="200" t="n">
        <v>4.645</v>
      </c>
      <c r="V4672" s="0" t="s">
        <v>3328</v>
      </c>
      <c r="W4672" s="0" t="s">
        <v>1345</v>
      </c>
      <c r="X4672" s="0" t="s">
        <v>1346</v>
      </c>
      <c r="Y4672" s="0" t="s">
        <v>893</v>
      </c>
      <c r="Z4672" s="0" t="s">
        <v>573</v>
      </c>
      <c r="AA4672" s="0" t="s">
        <v>4219</v>
      </c>
      <c r="AB4672" s="197" t="n">
        <v>37043.875</v>
      </c>
      <c r="AC4672" s="197" t="n">
        <v>37072.875</v>
      </c>
      <c r="AD4672" s="0" t="n">
        <f aca="false">(AC4672-AB4672+1)*SUM(P4672:Q4672)</f>
        <v>300000</v>
      </c>
    </row>
    <row r="4673" customFormat="false" ht="12.75" hidden="false" customHeight="false" outlineLevel="0" collapsed="false">
      <c r="A4673" s="191" t="str">
        <f aca="false">B4673&amp;" "&amp;C4673&amp;" "&amp;D4673</f>
        <v>US Power Physical</v>
      </c>
      <c r="B4673" s="191" t="str">
        <f aca="false">IF((LEFT(N4673,2)="US"),"US","")</f>
        <v>US</v>
      </c>
      <c r="C4673" s="191" t="str">
        <f aca="false">M4673</f>
        <v>Power</v>
      </c>
      <c r="D4673" s="191" t="str">
        <f aca="false">IF(ISNUMBER(FIND("Phy",N4673))=TRUE(),"Physical","Financial")</f>
        <v>Physical</v>
      </c>
      <c r="E4673" s="191" t="n">
        <f aca="false">IF(VLOOKUP(S4673,'DD-Lookup'!$J$6:$L$50,3,FALSE())="Monthly",(YEAR(AC4673)-YEAR(AB4673))*12+MONTH(AC4673)-MONTH(AB4673)+1,(AC4673-AB4673+1))</f>
        <v>5</v>
      </c>
      <c r="F4673" s="220" t="n">
        <f aca="false">E4673*SUM(P4673:Q4673)</f>
        <v>250</v>
      </c>
      <c r="G4673" s="196" t="n">
        <v>1250114</v>
      </c>
      <c r="H4673" s="197" t="n">
        <v>37026.5882638889</v>
      </c>
      <c r="I4673" s="0" t="s">
        <v>1306</v>
      </c>
      <c r="M4673" s="0" t="s">
        <v>72</v>
      </c>
      <c r="N4673" s="0" t="s">
        <v>1190</v>
      </c>
      <c r="O4673" s="0" t="s">
        <v>1963</v>
      </c>
      <c r="Q4673" s="198" t="n">
        <v>50</v>
      </c>
      <c r="S4673" s="0" t="s">
        <v>781</v>
      </c>
      <c r="T4673" s="0" t="s">
        <v>772</v>
      </c>
      <c r="U4673" s="200" t="n">
        <v>47.25</v>
      </c>
      <c r="V4673" s="0" t="s">
        <v>1334</v>
      </c>
      <c r="W4673" s="0" t="s">
        <v>1232</v>
      </c>
      <c r="X4673" s="0" t="s">
        <v>1233</v>
      </c>
      <c r="Y4673" s="0" t="s">
        <v>1167</v>
      </c>
      <c r="Z4673" s="0" t="s">
        <v>628</v>
      </c>
      <c r="AA4673" s="0" t="n">
        <v>611837.1</v>
      </c>
      <c r="AB4673" s="197" t="n">
        <v>37032.875</v>
      </c>
      <c r="AC4673" s="197" t="n">
        <v>37036.875</v>
      </c>
    </row>
    <row r="4674" customFormat="false" ht="12.75" hidden="false" customHeight="false" outlineLevel="0" collapsed="false">
      <c r="A4674" s="191" t="str">
        <f aca="false">B4674&amp;" "&amp;C4674&amp;" "&amp;D4674</f>
        <v>US Natural Gas Financial</v>
      </c>
      <c r="B4674" s="191" t="str">
        <f aca="false">IF((LEFT(N4674,2)="US"),"US","")</f>
        <v>US</v>
      </c>
      <c r="C4674" s="191" t="str">
        <f aca="false">M4674</f>
        <v>Natural Gas</v>
      </c>
      <c r="D4674" s="191" t="str">
        <f aca="false">IF(ISNUMBER(FIND("Phy",N4674))=TRUE(),"Physical","Financial")</f>
        <v>Financial</v>
      </c>
      <c r="E4674" s="191" t="n">
        <f aca="false">IF(VLOOKUP(S4674,'DD-Lookup'!$J$6:$L$50,3,FALSE())="Monthly",(YEAR(AC4674)-YEAR(AB4674))*12+MONTH(AC4674)-MONTH(AB4674)+1,(AC4674-AB4674+1))</f>
        <v>31</v>
      </c>
      <c r="F4674" s="220" t="n">
        <f aca="false">E4674*SUM(P4674:Q4674)</f>
        <v>3100</v>
      </c>
      <c r="G4674" s="196" t="n">
        <v>1250115</v>
      </c>
      <c r="H4674" s="197" t="n">
        <v>37026.5884143519</v>
      </c>
      <c r="I4674" s="0" t="s">
        <v>1620</v>
      </c>
      <c r="M4674" s="0" t="s">
        <v>927</v>
      </c>
      <c r="N4674" s="0" t="s">
        <v>2058</v>
      </c>
      <c r="O4674" s="0" t="s">
        <v>3819</v>
      </c>
      <c r="Q4674" s="198" t="n">
        <v>100</v>
      </c>
      <c r="S4674" s="0" t="s">
        <v>2060</v>
      </c>
      <c r="T4674" s="0" t="s">
        <v>772</v>
      </c>
      <c r="U4674" s="200" t="n">
        <v>0.17</v>
      </c>
      <c r="V4674" s="0" t="s">
        <v>3820</v>
      </c>
      <c r="W4674" s="0" t="s">
        <v>2061</v>
      </c>
      <c r="X4674" s="0" t="s">
        <v>2062</v>
      </c>
      <c r="Y4674" s="0" t="s">
        <v>893</v>
      </c>
      <c r="Z4674" s="0" t="s">
        <v>573</v>
      </c>
      <c r="AA4674" s="0" t="s">
        <v>4220</v>
      </c>
      <c r="AB4674" s="197" t="n">
        <v>37073</v>
      </c>
      <c r="AC4674" s="197" t="n">
        <v>37103</v>
      </c>
      <c r="AD4674" s="0" t="n">
        <f aca="false">(AC4674-AB4674+1)*SUM(P4674:Q4674)</f>
        <v>3100</v>
      </c>
    </row>
    <row r="4675" customFormat="false" ht="12.75" hidden="false" customHeight="false" outlineLevel="0" collapsed="false">
      <c r="A4675" s="191" t="str">
        <f aca="false">B4675&amp;" "&amp;C4675&amp;" "&amp;D4675</f>
        <v>US Natural Gas Financial</v>
      </c>
      <c r="B4675" s="191" t="str">
        <f aca="false">IF((LEFT(N4675,2)="US"),"US","")</f>
        <v>US</v>
      </c>
      <c r="C4675" s="191" t="str">
        <f aca="false">M4675</f>
        <v>Natural Gas</v>
      </c>
      <c r="D4675" s="191" t="str">
        <f aca="false">IF(ISNUMBER(FIND("Phy",N4675))=TRUE(),"Physical","Financial")</f>
        <v>Financial</v>
      </c>
      <c r="E4675" s="191" t="n">
        <f aca="false">IF(VLOOKUP(S4675,'DD-Lookup'!$J$6:$L$50,3,FALSE())="Monthly",(YEAR(AC4675)-YEAR(AB4675))*12+MONTH(AC4675)-MONTH(AB4675)+1,(AC4675-AB4675+1))</f>
        <v>151</v>
      </c>
      <c r="F4675" s="220" t="n">
        <f aca="false">E4675*SUM(P4675:Q4675)</f>
        <v>755000</v>
      </c>
      <c r="G4675" s="196" t="n">
        <v>1250118</v>
      </c>
      <c r="H4675" s="197" t="n">
        <v>37026.5884259259</v>
      </c>
      <c r="I4675" s="0" t="s">
        <v>1257</v>
      </c>
      <c r="M4675" s="0" t="s">
        <v>927</v>
      </c>
      <c r="N4675" s="0" t="s">
        <v>1341</v>
      </c>
      <c r="O4675" s="0" t="s">
        <v>1442</v>
      </c>
      <c r="P4675" s="198" t="n">
        <v>5000</v>
      </c>
      <c r="S4675" s="0" t="s">
        <v>1343</v>
      </c>
      <c r="T4675" s="0" t="s">
        <v>772</v>
      </c>
      <c r="U4675" s="200" t="n">
        <v>5.035</v>
      </c>
      <c r="V4675" s="0" t="s">
        <v>2241</v>
      </c>
      <c r="W4675" s="0" t="s">
        <v>1345</v>
      </c>
      <c r="X4675" s="0" t="s">
        <v>1346</v>
      </c>
      <c r="Y4675" s="0" t="s">
        <v>893</v>
      </c>
      <c r="Z4675" s="0" t="s">
        <v>573</v>
      </c>
      <c r="AA4675" s="0" t="s">
        <v>4221</v>
      </c>
      <c r="AB4675" s="197" t="n">
        <v>37196</v>
      </c>
      <c r="AC4675" s="197" t="n">
        <v>37346</v>
      </c>
      <c r="AD4675" s="0" t="n">
        <f aca="false">(AC4675-AB4675+1)*SUM(P4675:Q4675)</f>
        <v>755000</v>
      </c>
    </row>
    <row r="4676" customFormat="false" ht="12.75" hidden="false" customHeight="false" outlineLevel="0" collapsed="false">
      <c r="A4676" s="191" t="str">
        <f aca="false">B4676&amp;" "&amp;C4676&amp;" "&amp;D4676</f>
        <v>US Natural Gas Physical</v>
      </c>
      <c r="B4676" s="191" t="str">
        <f aca="false">IF((LEFT(N4676,2)="US"),"US","")</f>
        <v>US</v>
      </c>
      <c r="C4676" s="191" t="str">
        <f aca="false">M4676</f>
        <v>Natural Gas</v>
      </c>
      <c r="D4676" s="191" t="str">
        <f aca="false">IF(ISNUMBER(FIND("Phy",N4676))=TRUE(),"Physical","Financial")</f>
        <v>Physical</v>
      </c>
      <c r="E4676" s="191" t="n">
        <f aca="false">IF(VLOOKUP(S4676,'DD-Lookup'!$J$6:$L$50,3,FALSE())="Monthly",(YEAR(AC4676)-YEAR(AB4676))*12+MONTH(AC4676)-MONTH(AB4676)+1,(AC4676-AB4676+1))</f>
        <v>1</v>
      </c>
      <c r="F4676" s="220" t="n">
        <f aca="false">E4676*SUM(P4676:Q4676)</f>
        <v>10000</v>
      </c>
      <c r="G4676" s="196" t="n">
        <v>1250120</v>
      </c>
      <c r="H4676" s="197" t="n">
        <v>37026.5885416667</v>
      </c>
      <c r="I4676" s="0" t="s">
        <v>1976</v>
      </c>
      <c r="M4676" s="0" t="s">
        <v>927</v>
      </c>
      <c r="N4676" s="0" t="s">
        <v>1371</v>
      </c>
      <c r="O4676" s="0" t="s">
        <v>3833</v>
      </c>
      <c r="Q4676" s="198" t="n">
        <v>10000</v>
      </c>
      <c r="S4676" s="0" t="s">
        <v>1343</v>
      </c>
      <c r="T4676" s="0" t="s">
        <v>772</v>
      </c>
      <c r="U4676" s="200" t="n">
        <v>4.575</v>
      </c>
      <c r="V4676" s="0" t="s">
        <v>1977</v>
      </c>
      <c r="W4676" s="0" t="s">
        <v>1555</v>
      </c>
      <c r="X4676" s="0" t="s">
        <v>1556</v>
      </c>
      <c r="Y4676" s="0" t="s">
        <v>1376</v>
      </c>
      <c r="Z4676" s="0" t="s">
        <v>573</v>
      </c>
      <c r="AA4676" s="0" t="n">
        <v>790989</v>
      </c>
      <c r="AB4676" s="197" t="n">
        <v>37028.875</v>
      </c>
      <c r="AC4676" s="197" t="n">
        <v>37028.875</v>
      </c>
    </row>
    <row r="4677" customFormat="false" ht="12.75" hidden="false" customHeight="false" outlineLevel="0" collapsed="false">
      <c r="A4677" s="191" t="str">
        <f aca="false">B4677&amp;" "&amp;C4677&amp;" "&amp;D4677</f>
        <v>US Crude Financial</v>
      </c>
      <c r="B4677" s="191" t="str">
        <f aca="false">IF((LEFT(N4677,2)="US"),"US","")</f>
        <v>US</v>
      </c>
      <c r="C4677" s="191" t="str">
        <f aca="false">M4677</f>
        <v>Crude</v>
      </c>
      <c r="D4677" s="191" t="str">
        <f aca="false">IF(ISNUMBER(FIND("Phy",N4677))=TRUE(),"Physical","Financial")</f>
        <v>Financial</v>
      </c>
      <c r="E4677" s="191" t="n">
        <f aca="false">IF(VLOOKUP(S4677,'DD-Lookup'!$J$6:$L$50,3,FALSE())="Monthly",(YEAR(AC4677)-YEAR(AB4677))*12+MONTH(AC4677)-MONTH(AB4677)+1,(AC4677-AB4677+1))</f>
        <v>1</v>
      </c>
      <c r="F4677" s="220" t="n">
        <f aca="false">E4677*SUM(P4677:Q4677)</f>
        <v>50000</v>
      </c>
      <c r="G4677" s="196" t="n">
        <v>1250121</v>
      </c>
      <c r="H4677" s="197" t="n">
        <v>37026.5886111111</v>
      </c>
      <c r="I4677" s="0" t="s">
        <v>1137</v>
      </c>
      <c r="M4677" s="0" t="s">
        <v>60</v>
      </c>
      <c r="N4677" s="0" t="s">
        <v>1138</v>
      </c>
      <c r="O4677" s="0" t="s">
        <v>1139</v>
      </c>
      <c r="Q4677" s="198" t="n">
        <v>50000</v>
      </c>
      <c r="S4677" s="0" t="s">
        <v>1140</v>
      </c>
      <c r="T4677" s="0" t="s">
        <v>772</v>
      </c>
      <c r="U4677" s="200" t="n">
        <v>29</v>
      </c>
      <c r="V4677" s="0" t="s">
        <v>1671</v>
      </c>
      <c r="W4677" s="0" t="s">
        <v>1142</v>
      </c>
      <c r="X4677" s="0" t="s">
        <v>1143</v>
      </c>
      <c r="Y4677" s="0" t="s">
        <v>893</v>
      </c>
      <c r="Z4677" s="0" t="s">
        <v>573</v>
      </c>
      <c r="AA4677" s="0" t="s">
        <v>4222</v>
      </c>
      <c r="AB4677" s="197" t="n">
        <v>37043</v>
      </c>
      <c r="AC4677" s="197" t="n">
        <v>37072</v>
      </c>
    </row>
    <row r="4678" customFormat="false" ht="12.75" hidden="false" customHeight="false" outlineLevel="0" collapsed="false">
      <c r="A4678" s="191" t="str">
        <f aca="false">B4678&amp;" "&amp;C4678&amp;" "&amp;D4678</f>
        <v>US Natural Gas Financial</v>
      </c>
      <c r="B4678" s="191" t="str">
        <f aca="false">IF((LEFT(N4678,2)="US"),"US","")</f>
        <v>US</v>
      </c>
      <c r="C4678" s="191" t="str">
        <f aca="false">M4678</f>
        <v>Natural Gas</v>
      </c>
      <c r="D4678" s="191" t="str">
        <f aca="false">IF(ISNUMBER(FIND("Phy",N4678))=TRUE(),"Physical","Financial")</f>
        <v>Financial</v>
      </c>
      <c r="E4678" s="191" t="n">
        <f aca="false">IF(VLOOKUP(S4678,'DD-Lookup'!$J$6:$L$50,3,FALSE())="Monthly",(YEAR(AC4678)-YEAR(AB4678))*12+MONTH(AC4678)-MONTH(AB4678)+1,(AC4678-AB4678+1))</f>
        <v>30</v>
      </c>
      <c r="F4678" s="220" t="n">
        <f aca="false">E4678*SUM(P4678:Q4678)</f>
        <v>150000</v>
      </c>
      <c r="G4678" s="196" t="n">
        <v>1250122</v>
      </c>
      <c r="H4678" s="197" t="n">
        <v>37026.5886458333</v>
      </c>
      <c r="I4678" s="0" t="s">
        <v>1383</v>
      </c>
      <c r="M4678" s="0" t="s">
        <v>927</v>
      </c>
      <c r="N4678" s="0" t="s">
        <v>1341</v>
      </c>
      <c r="O4678" s="0" t="s">
        <v>1342</v>
      </c>
      <c r="Q4678" s="198" t="n">
        <v>5000</v>
      </c>
      <c r="S4678" s="0" t="s">
        <v>1343</v>
      </c>
      <c r="T4678" s="0" t="s">
        <v>772</v>
      </c>
      <c r="U4678" s="200" t="n">
        <v>4.65</v>
      </c>
      <c r="V4678" s="0" t="s">
        <v>1545</v>
      </c>
      <c r="W4678" s="0" t="s">
        <v>1345</v>
      </c>
      <c r="X4678" s="0" t="s">
        <v>1346</v>
      </c>
      <c r="Y4678" s="0" t="s">
        <v>893</v>
      </c>
      <c r="Z4678" s="0" t="s">
        <v>573</v>
      </c>
      <c r="AA4678" s="0" t="s">
        <v>4223</v>
      </c>
      <c r="AB4678" s="197" t="n">
        <v>37043.875</v>
      </c>
      <c r="AC4678" s="197" t="n">
        <v>37072.875</v>
      </c>
      <c r="AD4678" s="0" t="n">
        <f aca="false">(AC4678-AB4678+1)*SUM(P4678:Q4678)</f>
        <v>150000</v>
      </c>
    </row>
    <row r="4679" customFormat="false" ht="12.75" hidden="false" customHeight="false" outlineLevel="0" collapsed="false">
      <c r="A4679" s="191" t="str">
        <f aca="false">B4679&amp;" "&amp;C4679&amp;" "&amp;D4679</f>
        <v>US Power Physical</v>
      </c>
      <c r="B4679" s="191" t="str">
        <f aca="false">IF((LEFT(N4679,2)="US"),"US","")</f>
        <v>US</v>
      </c>
      <c r="C4679" s="191" t="str">
        <f aca="false">M4679</f>
        <v>Power</v>
      </c>
      <c r="D4679" s="191" t="str">
        <f aca="false">IF(ISNUMBER(FIND("Phy",N4679))=TRUE(),"Physical","Financial")</f>
        <v>Physical</v>
      </c>
      <c r="E4679" s="191" t="n">
        <f aca="false">IF(VLOOKUP(S4679,'DD-Lookup'!$J$6:$L$50,3,FALSE())="Monthly",(YEAR(AC4679)-YEAR(AB4679))*12+MONTH(AC4679)-MONTH(AB4679)+1,(AC4679-AB4679+1))</f>
        <v>5</v>
      </c>
      <c r="F4679" s="220" t="n">
        <f aca="false">E4679*SUM(P4679:Q4679)</f>
        <v>250</v>
      </c>
      <c r="G4679" s="196" t="n">
        <v>1250123</v>
      </c>
      <c r="H4679" s="197" t="n">
        <v>37026.5887384259</v>
      </c>
      <c r="I4679" s="0" t="s">
        <v>637</v>
      </c>
      <c r="M4679" s="0" t="s">
        <v>72</v>
      </c>
      <c r="N4679" s="0" t="s">
        <v>1190</v>
      </c>
      <c r="O4679" s="0" t="s">
        <v>4224</v>
      </c>
      <c r="P4679" s="198" t="n">
        <v>50</v>
      </c>
      <c r="S4679" s="0" t="s">
        <v>781</v>
      </c>
      <c r="T4679" s="0" t="s">
        <v>772</v>
      </c>
      <c r="U4679" s="200" t="n">
        <v>46.25</v>
      </c>
      <c r="V4679" s="0" t="s">
        <v>4225</v>
      </c>
      <c r="W4679" s="0" t="s">
        <v>1202</v>
      </c>
      <c r="X4679" s="0" t="s">
        <v>1203</v>
      </c>
      <c r="Y4679" s="0" t="s">
        <v>1167</v>
      </c>
      <c r="Z4679" s="0" t="s">
        <v>628</v>
      </c>
      <c r="AA4679" s="0" t="n">
        <v>611838.1</v>
      </c>
      <c r="AB4679" s="197" t="n">
        <v>37032.875</v>
      </c>
      <c r="AC4679" s="197" t="n">
        <v>37036.875</v>
      </c>
    </row>
    <row r="4680" customFormat="false" ht="12.75" hidden="false" customHeight="false" outlineLevel="0" collapsed="false">
      <c r="A4680" s="191" t="str">
        <f aca="false">B4680&amp;" "&amp;C4680&amp;" "&amp;D4680</f>
        <v>US Crude Financial</v>
      </c>
      <c r="B4680" s="191" t="str">
        <f aca="false">IF((LEFT(N4680,2)="US"),"US","")</f>
        <v>US</v>
      </c>
      <c r="C4680" s="191" t="str">
        <f aca="false">M4680</f>
        <v>Crude</v>
      </c>
      <c r="D4680" s="191" t="str">
        <f aca="false">IF(ISNUMBER(FIND("Phy",N4680))=TRUE(),"Physical","Financial")</f>
        <v>Financial</v>
      </c>
      <c r="E4680" s="191" t="n">
        <f aca="false">IF(VLOOKUP(S4680,'DD-Lookup'!$J$6:$L$50,3,FALSE())="Monthly",(YEAR(AC4680)-YEAR(AB4680))*12+MONTH(AC4680)-MONTH(AB4680)+1,(AC4680-AB4680+1))</f>
        <v>1</v>
      </c>
      <c r="F4680" s="220" t="n">
        <f aca="false">E4680*SUM(P4680:Q4680)</f>
        <v>50000</v>
      </c>
      <c r="G4680" s="196" t="n">
        <v>1250124</v>
      </c>
      <c r="H4680" s="197" t="n">
        <v>37026.58875</v>
      </c>
      <c r="I4680" s="0" t="s">
        <v>1340</v>
      </c>
      <c r="M4680" s="0" t="s">
        <v>60</v>
      </c>
      <c r="N4680" s="0" t="s">
        <v>1138</v>
      </c>
      <c r="O4680" s="0" t="s">
        <v>1139</v>
      </c>
      <c r="P4680" s="198" t="n">
        <v>50000</v>
      </c>
      <c r="S4680" s="0" t="s">
        <v>1140</v>
      </c>
      <c r="T4680" s="0" t="s">
        <v>772</v>
      </c>
      <c r="U4680" s="200" t="n">
        <v>28.98</v>
      </c>
      <c r="V4680" s="0" t="s">
        <v>2361</v>
      </c>
      <c r="W4680" s="0" t="s">
        <v>1142</v>
      </c>
      <c r="X4680" s="0" t="s">
        <v>1143</v>
      </c>
      <c r="Y4680" s="0" t="s">
        <v>893</v>
      </c>
      <c r="Z4680" s="0" t="s">
        <v>573</v>
      </c>
      <c r="AA4680" s="0" t="s">
        <v>4226</v>
      </c>
      <c r="AB4680" s="197" t="n">
        <v>37043</v>
      </c>
      <c r="AC4680" s="197" t="n">
        <v>37072</v>
      </c>
    </row>
    <row r="4681" customFormat="false" ht="12.75" hidden="false" customHeight="false" outlineLevel="0" collapsed="false">
      <c r="A4681" s="191" t="str">
        <f aca="false">B4681&amp;" "&amp;C4681&amp;" "&amp;D4681</f>
        <v>US Natural Gas Financial</v>
      </c>
      <c r="B4681" s="191" t="str">
        <f aca="false">IF((LEFT(N4681,2)="US"),"US","")</f>
        <v>US</v>
      </c>
      <c r="C4681" s="191" t="str">
        <f aca="false">M4681</f>
        <v>Natural Gas</v>
      </c>
      <c r="D4681" s="191" t="str">
        <f aca="false">IF(ISNUMBER(FIND("Phy",N4681))=TRUE(),"Physical","Financial")</f>
        <v>Financial</v>
      </c>
      <c r="E4681" s="191" t="n">
        <f aca="false">IF(VLOOKUP(S4681,'DD-Lookup'!$J$6:$L$50,3,FALSE())="Monthly",(YEAR(AC4681)-YEAR(AB4681))*12+MONTH(AC4681)-MONTH(AB4681)+1,(AC4681-AB4681+1))</f>
        <v>15</v>
      </c>
      <c r="F4681" s="220" t="n">
        <f aca="false">E4681*SUM(P4681:Q4681)</f>
        <v>225000</v>
      </c>
      <c r="G4681" s="196" t="n">
        <v>1250125</v>
      </c>
      <c r="H4681" s="197" t="n">
        <v>37026.5890162037</v>
      </c>
      <c r="I4681" s="0" t="s">
        <v>2040</v>
      </c>
      <c r="M4681" s="0" t="s">
        <v>927</v>
      </c>
      <c r="N4681" s="0" t="s">
        <v>1341</v>
      </c>
      <c r="O4681" s="0" t="s">
        <v>3569</v>
      </c>
      <c r="Q4681" s="198" t="n">
        <v>15000</v>
      </c>
      <c r="S4681" s="0" t="s">
        <v>1343</v>
      </c>
      <c r="T4681" s="0" t="s">
        <v>772</v>
      </c>
      <c r="U4681" s="200" t="n">
        <v>4.575</v>
      </c>
      <c r="V4681" s="0" t="s">
        <v>2704</v>
      </c>
      <c r="W4681" s="0" t="s">
        <v>1520</v>
      </c>
      <c r="X4681" s="0" t="s">
        <v>1521</v>
      </c>
      <c r="Y4681" s="0" t="s">
        <v>893</v>
      </c>
      <c r="Z4681" s="0" t="s">
        <v>573</v>
      </c>
      <c r="AA4681" s="0" t="s">
        <v>4227</v>
      </c>
      <c r="AB4681" s="197" t="n">
        <v>37028.875</v>
      </c>
      <c r="AC4681" s="197" t="n">
        <v>37042.875</v>
      </c>
      <c r="AD4681" s="0" t="n">
        <f aca="false">(AC4681-AB4681+1)*SUM(P4681:Q4681)</f>
        <v>225000</v>
      </c>
    </row>
    <row r="4682" customFormat="false" ht="12.75" hidden="false" customHeight="false" outlineLevel="0" collapsed="false">
      <c r="A4682" s="191" t="str">
        <f aca="false">B4682&amp;" "&amp;C4682&amp;" "&amp;D4682</f>
        <v>US Natural Gas Financial</v>
      </c>
      <c r="B4682" s="191" t="str">
        <f aca="false">IF((LEFT(N4682,2)="US"),"US","")</f>
        <v>US</v>
      </c>
      <c r="C4682" s="191" t="str">
        <f aca="false">M4682</f>
        <v>Natural Gas</v>
      </c>
      <c r="D4682" s="191" t="str">
        <f aca="false">IF(ISNUMBER(FIND("Phy",N4682))=TRUE(),"Physical","Financial")</f>
        <v>Financial</v>
      </c>
      <c r="E4682" s="191" t="n">
        <f aca="false">IF(VLOOKUP(S4682,'DD-Lookup'!$J$6:$L$50,3,FALSE())="Monthly",(YEAR(AC4682)-YEAR(AB4682))*12+MONTH(AC4682)-MONTH(AB4682)+1,(AC4682-AB4682+1))</f>
        <v>30</v>
      </c>
      <c r="F4682" s="220" t="n">
        <f aca="false">E4682*SUM(P4682:Q4682)</f>
        <v>600000</v>
      </c>
      <c r="G4682" s="196" t="n">
        <v>1250127</v>
      </c>
      <c r="H4682" s="197" t="n">
        <v>37026.5891666667</v>
      </c>
      <c r="I4682" s="0" t="s">
        <v>616</v>
      </c>
      <c r="M4682" s="0" t="s">
        <v>927</v>
      </c>
      <c r="N4682" s="0" t="s">
        <v>1341</v>
      </c>
      <c r="O4682" s="0" t="s">
        <v>1342</v>
      </c>
      <c r="Q4682" s="198" t="n">
        <v>20000</v>
      </c>
      <c r="S4682" s="0" t="s">
        <v>1343</v>
      </c>
      <c r="T4682" s="0" t="s">
        <v>772</v>
      </c>
      <c r="U4682" s="200" t="n">
        <v>4.655</v>
      </c>
      <c r="V4682" s="0" t="s">
        <v>2393</v>
      </c>
      <c r="W4682" s="0" t="s">
        <v>1345</v>
      </c>
      <c r="X4682" s="0" t="s">
        <v>1346</v>
      </c>
      <c r="Y4682" s="0" t="s">
        <v>893</v>
      </c>
      <c r="Z4682" s="0" t="s">
        <v>573</v>
      </c>
      <c r="AA4682" s="0" t="s">
        <v>4228</v>
      </c>
      <c r="AB4682" s="197" t="n">
        <v>37043.875</v>
      </c>
      <c r="AC4682" s="197" t="n">
        <v>37072.875</v>
      </c>
      <c r="AD4682" s="0" t="n">
        <f aca="false">(AC4682-AB4682+1)*SUM(P4682:Q4682)</f>
        <v>600000</v>
      </c>
    </row>
    <row r="4683" customFormat="false" ht="12.75" hidden="false" customHeight="false" outlineLevel="0" collapsed="false">
      <c r="A4683" s="191" t="str">
        <f aca="false">B4683&amp;" "&amp;C4683&amp;" "&amp;D4683</f>
        <v>US Natural Gas Financial</v>
      </c>
      <c r="B4683" s="191" t="str">
        <f aca="false">IF((LEFT(N4683,2)="US"),"US","")</f>
        <v>US</v>
      </c>
      <c r="C4683" s="191" t="str">
        <f aca="false">M4683</f>
        <v>Natural Gas</v>
      </c>
      <c r="D4683" s="191" t="str">
        <f aca="false">IF(ISNUMBER(FIND("Phy",N4683))=TRUE(),"Physical","Financial")</f>
        <v>Financial</v>
      </c>
      <c r="E4683" s="191" t="n">
        <f aca="false">IF(VLOOKUP(S4683,'DD-Lookup'!$J$6:$L$50,3,FALSE())="Monthly",(YEAR(AC4683)-YEAR(AB4683))*12+MONTH(AC4683)-MONTH(AB4683)+1,(AC4683-AB4683+1))</f>
        <v>15</v>
      </c>
      <c r="F4683" s="220" t="n">
        <f aca="false">E4683*SUM(P4683:Q4683)</f>
        <v>225000</v>
      </c>
      <c r="G4683" s="196" t="n">
        <v>1250129</v>
      </c>
      <c r="H4683" s="197" t="n">
        <v>37026.5894212963</v>
      </c>
      <c r="I4683" s="0" t="s">
        <v>616</v>
      </c>
      <c r="M4683" s="0" t="s">
        <v>927</v>
      </c>
      <c r="N4683" s="0" t="s">
        <v>1341</v>
      </c>
      <c r="O4683" s="0" t="s">
        <v>3569</v>
      </c>
      <c r="Q4683" s="198" t="n">
        <v>15000</v>
      </c>
      <c r="S4683" s="0" t="s">
        <v>1343</v>
      </c>
      <c r="T4683" s="0" t="s">
        <v>772</v>
      </c>
      <c r="U4683" s="200" t="n">
        <v>4.585</v>
      </c>
      <c r="V4683" s="0" t="s">
        <v>2051</v>
      </c>
      <c r="W4683" s="0" t="s">
        <v>1520</v>
      </c>
      <c r="X4683" s="0" t="s">
        <v>1521</v>
      </c>
      <c r="Y4683" s="0" t="s">
        <v>893</v>
      </c>
      <c r="Z4683" s="0" t="s">
        <v>573</v>
      </c>
      <c r="AA4683" s="0" t="s">
        <v>4229</v>
      </c>
      <c r="AB4683" s="197" t="n">
        <v>37028.875</v>
      </c>
      <c r="AC4683" s="197" t="n">
        <v>37042.875</v>
      </c>
      <c r="AD4683" s="0" t="n">
        <f aca="false">(AC4683-AB4683+1)*SUM(P4683:Q4683)</f>
        <v>225000</v>
      </c>
    </row>
    <row r="4684" customFormat="false" ht="12.75" hidden="false" customHeight="false" outlineLevel="0" collapsed="false">
      <c r="A4684" s="191" t="str">
        <f aca="false">B4684&amp;" "&amp;C4684&amp;" "&amp;D4684</f>
        <v>US Natural Gas Financial</v>
      </c>
      <c r="B4684" s="191" t="str">
        <f aca="false">IF((LEFT(N4684,2)="US"),"US","")</f>
        <v>US</v>
      </c>
      <c r="C4684" s="191" t="str">
        <f aca="false">M4684</f>
        <v>Natural Gas</v>
      </c>
      <c r="D4684" s="191" t="str">
        <f aca="false">IF(ISNUMBER(FIND("Phy",N4684))=TRUE(),"Physical","Financial")</f>
        <v>Financial</v>
      </c>
      <c r="E4684" s="191" t="n">
        <f aca="false">IF(VLOOKUP(S4684,'DD-Lookup'!$J$6:$L$50,3,FALSE())="Monthly",(YEAR(AC4684)-YEAR(AB4684))*12+MONTH(AC4684)-MONTH(AB4684)+1,(AC4684-AB4684+1))</f>
        <v>30</v>
      </c>
      <c r="F4684" s="220" t="n">
        <f aca="false">E4684*SUM(P4684:Q4684)</f>
        <v>600000</v>
      </c>
      <c r="G4684" s="196" t="n">
        <v>1250130</v>
      </c>
      <c r="H4684" s="197" t="n">
        <v>37026.5895138889</v>
      </c>
      <c r="I4684" s="0" t="s">
        <v>1901</v>
      </c>
      <c r="M4684" s="0" t="s">
        <v>927</v>
      </c>
      <c r="N4684" s="0" t="s">
        <v>1341</v>
      </c>
      <c r="O4684" s="0" t="s">
        <v>4230</v>
      </c>
      <c r="Q4684" s="198" t="n">
        <v>20000</v>
      </c>
      <c r="S4684" s="0" t="s">
        <v>1343</v>
      </c>
      <c r="T4684" s="0" t="s">
        <v>772</v>
      </c>
      <c r="U4684" s="200" t="n">
        <v>0.005</v>
      </c>
      <c r="V4684" s="0" t="s">
        <v>2159</v>
      </c>
      <c r="W4684" s="0" t="s">
        <v>1915</v>
      </c>
      <c r="X4684" s="0" t="s">
        <v>1916</v>
      </c>
      <c r="Y4684" s="0" t="s">
        <v>893</v>
      </c>
      <c r="Z4684" s="0" t="s">
        <v>573</v>
      </c>
      <c r="AA4684" s="0" t="s">
        <v>4231</v>
      </c>
      <c r="AB4684" s="197" t="n">
        <v>37043.875</v>
      </c>
      <c r="AC4684" s="197" t="n">
        <v>37072.875</v>
      </c>
      <c r="AD4684" s="0" t="n">
        <f aca="false">(AC4684-AB4684+1)*SUM(P4684:Q4684)</f>
        <v>600000</v>
      </c>
    </row>
    <row r="4685" customFormat="false" ht="12.75" hidden="false" customHeight="false" outlineLevel="0" collapsed="false">
      <c r="A4685" s="191" t="str">
        <f aca="false">B4685&amp;" "&amp;C4685&amp;" "&amp;D4685</f>
        <v>US Crude Financial</v>
      </c>
      <c r="B4685" s="191" t="str">
        <f aca="false">IF((LEFT(N4685,2)="US"),"US","")</f>
        <v>US</v>
      </c>
      <c r="C4685" s="191" t="str">
        <f aca="false">M4685</f>
        <v>Crude</v>
      </c>
      <c r="D4685" s="191" t="str">
        <f aca="false">IF(ISNUMBER(FIND("Phy",N4685))=TRUE(),"Physical","Financial")</f>
        <v>Financial</v>
      </c>
      <c r="E4685" s="191" t="n">
        <f aca="false">IF(VLOOKUP(S4685,'DD-Lookup'!$J$6:$L$50,3,FALSE())="Monthly",(YEAR(AC4685)-YEAR(AB4685))*12+MONTH(AC4685)-MONTH(AB4685)+1,(AC4685-AB4685+1))</f>
        <v>1</v>
      </c>
      <c r="F4685" s="220" t="n">
        <f aca="false">E4685*SUM(P4685:Q4685)</f>
        <v>50000</v>
      </c>
      <c r="G4685" s="196" t="n">
        <v>1250131</v>
      </c>
      <c r="H4685" s="197" t="n">
        <v>37026.5895138889</v>
      </c>
      <c r="I4685" s="0" t="s">
        <v>1340</v>
      </c>
      <c r="M4685" s="0" t="s">
        <v>60</v>
      </c>
      <c r="N4685" s="0" t="s">
        <v>1138</v>
      </c>
      <c r="O4685" s="0" t="s">
        <v>1139</v>
      </c>
      <c r="P4685" s="198" t="n">
        <v>50000</v>
      </c>
      <c r="S4685" s="0" t="s">
        <v>1140</v>
      </c>
      <c r="T4685" s="0" t="s">
        <v>772</v>
      </c>
      <c r="U4685" s="200" t="n">
        <v>28.98</v>
      </c>
      <c r="V4685" s="0" t="s">
        <v>2666</v>
      </c>
      <c r="W4685" s="0" t="s">
        <v>1142</v>
      </c>
      <c r="X4685" s="0" t="s">
        <v>1143</v>
      </c>
      <c r="Y4685" s="0" t="s">
        <v>893</v>
      </c>
      <c r="Z4685" s="0" t="s">
        <v>573</v>
      </c>
      <c r="AA4685" s="0" t="s">
        <v>4232</v>
      </c>
      <c r="AB4685" s="197" t="n">
        <v>37043</v>
      </c>
      <c r="AC4685" s="197" t="n">
        <v>37072</v>
      </c>
    </row>
    <row r="4686" customFormat="false" ht="12.75" hidden="false" customHeight="false" outlineLevel="0" collapsed="false">
      <c r="A4686" s="191" t="str">
        <f aca="false">B4686&amp;" "&amp;C4686&amp;" "&amp;D4686</f>
        <v>US Natural Gas Financial</v>
      </c>
      <c r="B4686" s="191" t="str">
        <f aca="false">IF((LEFT(N4686,2)="US"),"US","")</f>
        <v>US</v>
      </c>
      <c r="C4686" s="191" t="str">
        <f aca="false">M4686</f>
        <v>Natural Gas</v>
      </c>
      <c r="D4686" s="191" t="str">
        <f aca="false">IF(ISNUMBER(FIND("Phy",N4686))=TRUE(),"Physical","Financial")</f>
        <v>Financial</v>
      </c>
      <c r="E4686" s="191" t="n">
        <f aca="false">IF(VLOOKUP(S4686,'DD-Lookup'!$J$6:$L$50,3,FALSE())="Monthly",(YEAR(AC4686)-YEAR(AB4686))*12+MONTH(AC4686)-MONTH(AB4686)+1,(AC4686-AB4686+1))</f>
        <v>31</v>
      </c>
      <c r="F4686" s="220" t="n">
        <f aca="false">E4686*SUM(P4686:Q4686)</f>
        <v>310000</v>
      </c>
      <c r="G4686" s="196" t="n">
        <v>1250133</v>
      </c>
      <c r="H4686" s="197" t="n">
        <v>37026.5896990741</v>
      </c>
      <c r="I4686" s="0" t="s">
        <v>625</v>
      </c>
      <c r="M4686" s="0" t="s">
        <v>927</v>
      </c>
      <c r="N4686" s="0" t="s">
        <v>1341</v>
      </c>
      <c r="O4686" s="0" t="s">
        <v>1365</v>
      </c>
      <c r="P4686" s="198" t="n">
        <v>10000</v>
      </c>
      <c r="S4686" s="0" t="s">
        <v>1343</v>
      </c>
      <c r="T4686" s="0" t="s">
        <v>772</v>
      </c>
      <c r="U4686" s="200" t="n">
        <v>4.785</v>
      </c>
      <c r="V4686" s="0" t="s">
        <v>3971</v>
      </c>
      <c r="W4686" s="0" t="s">
        <v>1345</v>
      </c>
      <c r="X4686" s="0" t="s">
        <v>1346</v>
      </c>
      <c r="Y4686" s="0" t="s">
        <v>893</v>
      </c>
      <c r="Z4686" s="0" t="s">
        <v>573</v>
      </c>
      <c r="AA4686" s="0" t="s">
        <v>4233</v>
      </c>
      <c r="AB4686" s="197" t="n">
        <v>37104.875</v>
      </c>
      <c r="AC4686" s="197" t="n">
        <v>37134.875</v>
      </c>
      <c r="AD4686" s="0" t="n">
        <f aca="false">(AC4686-AB4686+1)*SUM(P4686:Q4686)</f>
        <v>310000</v>
      </c>
    </row>
    <row r="4687" customFormat="false" ht="12.75" hidden="false" customHeight="false" outlineLevel="0" collapsed="false">
      <c r="A4687" s="191" t="str">
        <f aca="false">B4687&amp;" "&amp;C4687&amp;" "&amp;D4687</f>
        <v>US Natural Gas Financial</v>
      </c>
      <c r="B4687" s="191" t="str">
        <f aca="false">IF((LEFT(N4687,2)="US"),"US","")</f>
        <v>US</v>
      </c>
      <c r="C4687" s="191" t="str">
        <f aca="false">M4687</f>
        <v>Natural Gas</v>
      </c>
      <c r="D4687" s="191" t="str">
        <f aca="false">IF(ISNUMBER(FIND("Phy",N4687))=TRUE(),"Physical","Financial")</f>
        <v>Financial</v>
      </c>
      <c r="E4687" s="191" t="n">
        <f aca="false">IF(VLOOKUP(S4687,'DD-Lookup'!$J$6:$L$50,3,FALSE())="Monthly",(YEAR(AC4687)-YEAR(AB4687))*12+MONTH(AC4687)-MONTH(AB4687)+1,(AC4687-AB4687+1))</f>
        <v>15</v>
      </c>
      <c r="F4687" s="220" t="n">
        <f aca="false">E4687*SUM(P4687:Q4687)</f>
        <v>150000</v>
      </c>
      <c r="G4687" s="196" t="n">
        <v>1250136</v>
      </c>
      <c r="H4687" s="197" t="n">
        <v>37026.5897453704</v>
      </c>
      <c r="I4687" s="0" t="s">
        <v>625</v>
      </c>
      <c r="M4687" s="0" t="s">
        <v>927</v>
      </c>
      <c r="N4687" s="0" t="s">
        <v>1341</v>
      </c>
      <c r="O4687" s="0" t="s">
        <v>3569</v>
      </c>
      <c r="Q4687" s="198" t="n">
        <v>10000</v>
      </c>
      <c r="S4687" s="0" t="s">
        <v>1343</v>
      </c>
      <c r="T4687" s="0" t="s">
        <v>772</v>
      </c>
      <c r="U4687" s="200" t="n">
        <v>4.59</v>
      </c>
      <c r="V4687" s="0" t="s">
        <v>3365</v>
      </c>
      <c r="W4687" s="0" t="s">
        <v>1520</v>
      </c>
      <c r="X4687" s="0" t="s">
        <v>1521</v>
      </c>
      <c r="Y4687" s="0" t="s">
        <v>893</v>
      </c>
      <c r="Z4687" s="0" t="s">
        <v>573</v>
      </c>
      <c r="AA4687" s="0" t="s">
        <v>4234</v>
      </c>
      <c r="AB4687" s="197" t="n">
        <v>37028.875</v>
      </c>
      <c r="AC4687" s="197" t="n">
        <v>37042.875</v>
      </c>
      <c r="AD4687" s="0" t="n">
        <f aca="false">(AC4687-AB4687+1)*SUM(P4687:Q4687)</f>
        <v>150000</v>
      </c>
    </row>
    <row r="4688" customFormat="false" ht="12.75" hidden="false" customHeight="false" outlineLevel="0" collapsed="false">
      <c r="A4688" s="191" t="str">
        <f aca="false">B4688&amp;" "&amp;C4688&amp;" "&amp;D4688</f>
        <v>US Natural Gas Financial</v>
      </c>
      <c r="B4688" s="191" t="str">
        <f aca="false">IF((LEFT(N4688,2)="US"),"US","")</f>
        <v>US</v>
      </c>
      <c r="C4688" s="191" t="str">
        <f aca="false">M4688</f>
        <v>Natural Gas</v>
      </c>
      <c r="D4688" s="191" t="str">
        <f aca="false">IF(ISNUMBER(FIND("Phy",N4688))=TRUE(),"Physical","Financial")</f>
        <v>Financial</v>
      </c>
      <c r="E4688" s="191" t="n">
        <f aca="false">IF(VLOOKUP(S4688,'DD-Lookup'!$J$6:$L$50,3,FALSE())="Monthly",(YEAR(AC4688)-YEAR(AB4688))*12+MONTH(AC4688)-MONTH(AB4688)+1,(AC4688-AB4688+1))</f>
        <v>30</v>
      </c>
      <c r="F4688" s="220" t="n">
        <f aca="false">E4688*SUM(P4688:Q4688)</f>
        <v>300000</v>
      </c>
      <c r="G4688" s="196" t="n">
        <v>1250137</v>
      </c>
      <c r="H4688" s="197" t="n">
        <v>37026.5898263889</v>
      </c>
      <c r="I4688" s="0" t="s">
        <v>1306</v>
      </c>
      <c r="M4688" s="0" t="s">
        <v>927</v>
      </c>
      <c r="N4688" s="0" t="s">
        <v>1341</v>
      </c>
      <c r="O4688" s="0" t="s">
        <v>1342</v>
      </c>
      <c r="P4688" s="198" t="n">
        <v>10000</v>
      </c>
      <c r="S4688" s="0" t="s">
        <v>1343</v>
      </c>
      <c r="T4688" s="0" t="s">
        <v>772</v>
      </c>
      <c r="U4688" s="200" t="n">
        <v>4.65</v>
      </c>
      <c r="V4688" s="0" t="s">
        <v>3031</v>
      </c>
      <c r="W4688" s="0" t="s">
        <v>1345</v>
      </c>
      <c r="X4688" s="0" t="s">
        <v>1346</v>
      </c>
      <c r="Y4688" s="0" t="s">
        <v>893</v>
      </c>
      <c r="Z4688" s="0" t="s">
        <v>573</v>
      </c>
      <c r="AA4688" s="0" t="s">
        <v>4235</v>
      </c>
      <c r="AB4688" s="197" t="n">
        <v>37043.875</v>
      </c>
      <c r="AC4688" s="197" t="n">
        <v>37072.875</v>
      </c>
      <c r="AD4688" s="0" t="n">
        <f aca="false">(AC4688-AB4688+1)*SUM(P4688:Q4688)</f>
        <v>300000</v>
      </c>
    </row>
    <row r="4689" customFormat="false" ht="12.75" hidden="false" customHeight="false" outlineLevel="0" collapsed="false">
      <c r="A4689" s="191" t="str">
        <f aca="false">B4689&amp;" "&amp;C4689&amp;" "&amp;D4689</f>
        <v>US Natural Gas Physical</v>
      </c>
      <c r="B4689" s="191" t="str">
        <f aca="false">IF((LEFT(N4689,2)="US"),"US","")</f>
        <v>US</v>
      </c>
      <c r="C4689" s="191" t="str">
        <f aca="false">M4689</f>
        <v>Natural Gas</v>
      </c>
      <c r="D4689" s="191" t="str">
        <f aca="false">IF(ISNUMBER(FIND("Phy",N4689))=TRUE(),"Physical","Financial")</f>
        <v>Physical</v>
      </c>
      <c r="E4689" s="191" t="n">
        <f aca="false">IF(VLOOKUP(S4689,'DD-Lookup'!$J$6:$L$50,3,FALSE())="Monthly",(YEAR(AC4689)-YEAR(AB4689))*12+MONTH(AC4689)-MONTH(AB4689)+1,(AC4689-AB4689+1))</f>
        <v>15</v>
      </c>
      <c r="F4689" s="220" t="n">
        <f aca="false">E4689*SUM(P4689:Q4689)</f>
        <v>75000</v>
      </c>
      <c r="G4689" s="196" t="n">
        <v>1250138</v>
      </c>
      <c r="H4689" s="197" t="n">
        <v>37026.589849537</v>
      </c>
      <c r="I4689" s="0" t="s">
        <v>1251</v>
      </c>
      <c r="M4689" s="0" t="s">
        <v>927</v>
      </c>
      <c r="N4689" s="0" t="s">
        <v>1371</v>
      </c>
      <c r="O4689" s="0" t="s">
        <v>3994</v>
      </c>
      <c r="Q4689" s="198" t="n">
        <v>5000</v>
      </c>
      <c r="S4689" s="0" t="s">
        <v>1343</v>
      </c>
      <c r="T4689" s="0" t="s">
        <v>772</v>
      </c>
      <c r="U4689" s="200" t="n">
        <v>4.985</v>
      </c>
      <c r="V4689" s="0" t="s">
        <v>1937</v>
      </c>
      <c r="W4689" s="0" t="s">
        <v>1635</v>
      </c>
      <c r="X4689" s="0" t="s">
        <v>1636</v>
      </c>
      <c r="Y4689" s="0" t="s">
        <v>1376</v>
      </c>
      <c r="Z4689" s="0" t="s">
        <v>573</v>
      </c>
      <c r="AA4689" s="0" t="n">
        <v>790990</v>
      </c>
      <c r="AB4689" s="197" t="n">
        <v>37028.875</v>
      </c>
      <c r="AC4689" s="197" t="n">
        <v>37042.875</v>
      </c>
    </row>
    <row r="4690" customFormat="false" ht="12.75" hidden="false" customHeight="false" outlineLevel="0" collapsed="false">
      <c r="A4690" s="191" t="str">
        <f aca="false">B4690&amp;" "&amp;C4690&amp;" "&amp;D4690</f>
        <v>US Natural Gas Financial</v>
      </c>
      <c r="B4690" s="191" t="str">
        <f aca="false">IF((LEFT(N4690,2)="US"),"US","")</f>
        <v>US</v>
      </c>
      <c r="C4690" s="191" t="str">
        <f aca="false">M4690</f>
        <v>Natural Gas</v>
      </c>
      <c r="D4690" s="191" t="str">
        <f aca="false">IF(ISNUMBER(FIND("Phy",N4690))=TRUE(),"Physical","Financial")</f>
        <v>Financial</v>
      </c>
      <c r="E4690" s="191" t="n">
        <f aca="false">IF(VLOOKUP(S4690,'DD-Lookup'!$J$6:$L$50,3,FALSE())="Monthly",(YEAR(AC4690)-YEAR(AB4690))*12+MONTH(AC4690)-MONTH(AB4690)+1,(AC4690-AB4690+1))</f>
        <v>30</v>
      </c>
      <c r="F4690" s="220" t="n">
        <f aca="false">E4690*SUM(P4690:Q4690)</f>
        <v>150000</v>
      </c>
      <c r="G4690" s="196" t="n">
        <v>1250141</v>
      </c>
      <c r="H4690" s="197" t="n">
        <v>37026.5899537037</v>
      </c>
      <c r="I4690" s="0" t="s">
        <v>1523</v>
      </c>
      <c r="M4690" s="0" t="s">
        <v>927</v>
      </c>
      <c r="N4690" s="0" t="s">
        <v>1341</v>
      </c>
      <c r="O4690" s="0" t="s">
        <v>1342</v>
      </c>
      <c r="Q4690" s="198" t="n">
        <v>5000</v>
      </c>
      <c r="S4690" s="0" t="s">
        <v>1343</v>
      </c>
      <c r="T4690" s="0" t="s">
        <v>772</v>
      </c>
      <c r="U4690" s="200" t="n">
        <v>4.655</v>
      </c>
      <c r="V4690" s="0" t="s">
        <v>2995</v>
      </c>
      <c r="W4690" s="0" t="s">
        <v>1345</v>
      </c>
      <c r="X4690" s="0" t="s">
        <v>1346</v>
      </c>
      <c r="Y4690" s="0" t="s">
        <v>893</v>
      </c>
      <c r="Z4690" s="0" t="s">
        <v>573</v>
      </c>
      <c r="AA4690" s="0" t="s">
        <v>4236</v>
      </c>
      <c r="AB4690" s="197" t="n">
        <v>37043.875</v>
      </c>
      <c r="AC4690" s="197" t="n">
        <v>37072.875</v>
      </c>
      <c r="AD4690" s="0" t="n">
        <f aca="false">(AC4690-AB4690+1)*SUM(P4690:Q4690)</f>
        <v>150000</v>
      </c>
    </row>
    <row r="4691" customFormat="false" ht="12.75" hidden="false" customHeight="false" outlineLevel="0" collapsed="false">
      <c r="A4691" s="191" t="str">
        <f aca="false">B4691&amp;" "&amp;C4691&amp;" "&amp;D4691</f>
        <v>US Natural Gas Physical</v>
      </c>
      <c r="B4691" s="191" t="str">
        <f aca="false">IF((LEFT(N4691,2)="US"),"US","")</f>
        <v>US</v>
      </c>
      <c r="C4691" s="191" t="str">
        <f aca="false">M4691</f>
        <v>Natural Gas</v>
      </c>
      <c r="D4691" s="191" t="str">
        <f aca="false">IF(ISNUMBER(FIND("Phy",N4691))=TRUE(),"Physical","Financial")</f>
        <v>Physical</v>
      </c>
      <c r="E4691" s="191" t="n">
        <f aca="false">IF(VLOOKUP(S4691,'DD-Lookup'!$J$6:$L$50,3,FALSE())="Monthly",(YEAR(AC4691)-YEAR(AB4691))*12+MONTH(AC4691)-MONTH(AB4691)+1,(AC4691-AB4691+1))</f>
        <v>1</v>
      </c>
      <c r="F4691" s="220" t="n">
        <f aca="false">E4691*SUM(P4691:Q4691)</f>
        <v>10000</v>
      </c>
      <c r="G4691" s="196" t="n">
        <v>1250142</v>
      </c>
      <c r="H4691" s="197" t="n">
        <v>37026.5899884259</v>
      </c>
      <c r="I4691" s="0" t="s">
        <v>609</v>
      </c>
      <c r="M4691" s="0" t="s">
        <v>927</v>
      </c>
      <c r="N4691" s="0" t="s">
        <v>1371</v>
      </c>
      <c r="O4691" s="0" t="s">
        <v>4237</v>
      </c>
      <c r="Q4691" s="198" t="n">
        <v>10000</v>
      </c>
      <c r="S4691" s="0" t="s">
        <v>1343</v>
      </c>
      <c r="T4691" s="0" t="s">
        <v>772</v>
      </c>
      <c r="U4691" s="200" t="n">
        <v>4.58</v>
      </c>
      <c r="V4691" s="0" t="s">
        <v>1861</v>
      </c>
      <c r="W4691" s="0" t="s">
        <v>1682</v>
      </c>
      <c r="X4691" s="0" t="s">
        <v>2147</v>
      </c>
      <c r="Y4691" s="0" t="s">
        <v>1376</v>
      </c>
      <c r="Z4691" s="0" t="s">
        <v>573</v>
      </c>
      <c r="AA4691" s="0" t="n">
        <v>790991</v>
      </c>
      <c r="AB4691" s="197" t="n">
        <v>37028.875</v>
      </c>
      <c r="AC4691" s="197" t="n">
        <v>37028.875</v>
      </c>
    </row>
    <row r="4692" customFormat="false" ht="12.75" hidden="false" customHeight="false" outlineLevel="0" collapsed="false">
      <c r="A4692" s="191" t="str">
        <f aca="false">B4692&amp;" "&amp;C4692&amp;" "&amp;D4692</f>
        <v>US Natural Gas Financial</v>
      </c>
      <c r="B4692" s="191" t="str">
        <f aca="false">IF((LEFT(N4692,2)="US"),"US","")</f>
        <v>US</v>
      </c>
      <c r="C4692" s="191" t="str">
        <f aca="false">M4692</f>
        <v>Natural Gas</v>
      </c>
      <c r="D4692" s="191" t="str">
        <f aca="false">IF(ISNUMBER(FIND("Phy",N4692))=TRUE(),"Physical","Financial")</f>
        <v>Financial</v>
      </c>
      <c r="E4692" s="191" t="n">
        <f aca="false">IF(VLOOKUP(S4692,'DD-Lookup'!$J$6:$L$50,3,FALSE())="Monthly",(YEAR(AC4692)-YEAR(AB4692))*12+MONTH(AC4692)-MONTH(AB4692)+1,(AC4692-AB4692+1))</f>
        <v>214</v>
      </c>
      <c r="F4692" s="220" t="n">
        <f aca="false">E4692*SUM(P4692:Q4692)</f>
        <v>2140000</v>
      </c>
      <c r="G4692" s="196" t="n">
        <v>1250143</v>
      </c>
      <c r="H4692" s="197" t="n">
        <v>37026.5900115741</v>
      </c>
      <c r="I4692" s="0" t="s">
        <v>609</v>
      </c>
      <c r="M4692" s="0" t="s">
        <v>927</v>
      </c>
      <c r="N4692" s="0" t="s">
        <v>1399</v>
      </c>
      <c r="O4692" s="0" t="s">
        <v>2358</v>
      </c>
      <c r="P4692" s="198" t="n">
        <v>10000</v>
      </c>
      <c r="S4692" s="0" t="s">
        <v>1343</v>
      </c>
      <c r="T4692" s="0" t="s">
        <v>772</v>
      </c>
      <c r="U4692" s="200" t="n">
        <v>0.035</v>
      </c>
      <c r="V4692" s="0" t="s">
        <v>2359</v>
      </c>
      <c r="W4692" s="0" t="s">
        <v>1915</v>
      </c>
      <c r="X4692" s="0" t="s">
        <v>1916</v>
      </c>
      <c r="Y4692" s="0" t="s">
        <v>893</v>
      </c>
      <c r="Z4692" s="0" t="s">
        <v>573</v>
      </c>
      <c r="AA4692" s="0" t="s">
        <v>4238</v>
      </c>
      <c r="AB4692" s="197" t="n">
        <v>37347</v>
      </c>
      <c r="AC4692" s="197" t="n">
        <v>37560</v>
      </c>
      <c r="AD4692" s="0" t="n">
        <f aca="false">(AC4692-AB4692+1)*SUM(P4692:Q4692)</f>
        <v>2140000</v>
      </c>
    </row>
    <row r="4693" customFormat="false" ht="12.75" hidden="false" customHeight="false" outlineLevel="0" collapsed="false">
      <c r="A4693" s="191" t="str">
        <f aca="false">B4693&amp;" "&amp;C4693&amp;" "&amp;D4693</f>
        <v>US Natural Gas Physical</v>
      </c>
      <c r="B4693" s="191" t="str">
        <f aca="false">IF((LEFT(N4693,2)="US"),"US","")</f>
        <v>US</v>
      </c>
      <c r="C4693" s="191" t="str">
        <f aca="false">M4693</f>
        <v>Natural Gas</v>
      </c>
      <c r="D4693" s="191" t="str">
        <f aca="false">IF(ISNUMBER(FIND("Phy",N4693))=TRUE(),"Physical","Financial")</f>
        <v>Physical</v>
      </c>
      <c r="E4693" s="191" t="n">
        <f aca="false">IF(VLOOKUP(S4693,'DD-Lookup'!$J$6:$L$50,3,FALSE())="Monthly",(YEAR(AC4693)-YEAR(AB4693))*12+MONTH(AC4693)-MONTH(AB4693)+1,(AC4693-AB4693+1))</f>
        <v>1</v>
      </c>
      <c r="F4693" s="220" t="n">
        <f aca="false">E4693*SUM(P4693:Q4693)</f>
        <v>10000</v>
      </c>
      <c r="G4693" s="196" t="n">
        <v>1250145</v>
      </c>
      <c r="H4693" s="197" t="n">
        <v>37026.5900231482</v>
      </c>
      <c r="I4693" s="0" t="s">
        <v>609</v>
      </c>
      <c r="M4693" s="0" t="s">
        <v>927</v>
      </c>
      <c r="N4693" s="0" t="s">
        <v>1371</v>
      </c>
      <c r="O4693" s="0" t="s">
        <v>4237</v>
      </c>
      <c r="Q4693" s="198" t="n">
        <v>10000</v>
      </c>
      <c r="S4693" s="0" t="s">
        <v>1343</v>
      </c>
      <c r="T4693" s="0" t="s">
        <v>772</v>
      </c>
      <c r="U4693" s="200" t="n">
        <v>4.5825</v>
      </c>
      <c r="V4693" s="0" t="s">
        <v>1861</v>
      </c>
      <c r="W4693" s="0" t="s">
        <v>1682</v>
      </c>
      <c r="X4693" s="0" t="s">
        <v>2147</v>
      </c>
      <c r="Y4693" s="0" t="s">
        <v>1376</v>
      </c>
      <c r="Z4693" s="0" t="s">
        <v>573</v>
      </c>
      <c r="AA4693" s="0" t="n">
        <v>790992</v>
      </c>
      <c r="AB4693" s="197" t="n">
        <v>37028.875</v>
      </c>
      <c r="AC4693" s="197" t="n">
        <v>37028.875</v>
      </c>
    </row>
    <row r="4694" customFormat="false" ht="12.75" hidden="false" customHeight="false" outlineLevel="0" collapsed="false">
      <c r="A4694" s="191" t="str">
        <f aca="false">B4694&amp;" "&amp;C4694&amp;" "&amp;D4694</f>
        <v>US Crude Financial</v>
      </c>
      <c r="B4694" s="191" t="str">
        <f aca="false">IF((LEFT(N4694,2)="US"),"US","")</f>
        <v>US</v>
      </c>
      <c r="C4694" s="191" t="str">
        <f aca="false">M4694</f>
        <v>Crude</v>
      </c>
      <c r="D4694" s="191" t="str">
        <f aca="false">IF(ISNUMBER(FIND("Phy",N4694))=TRUE(),"Physical","Financial")</f>
        <v>Financial</v>
      </c>
      <c r="E4694" s="191" t="n">
        <f aca="false">IF(VLOOKUP(S4694,'DD-Lookup'!$J$6:$L$50,3,FALSE())="Monthly",(YEAR(AC4694)-YEAR(AB4694))*12+MONTH(AC4694)-MONTH(AB4694)+1,(AC4694-AB4694+1))</f>
        <v>1</v>
      </c>
      <c r="F4694" s="220" t="n">
        <f aca="false">E4694*SUM(P4694:Q4694)</f>
        <v>25000</v>
      </c>
      <c r="G4694" s="196" t="n">
        <v>1250144</v>
      </c>
      <c r="H4694" s="197" t="n">
        <v>37026.5900231482</v>
      </c>
      <c r="I4694" s="0" t="s">
        <v>1137</v>
      </c>
      <c r="M4694" s="0" t="s">
        <v>60</v>
      </c>
      <c r="N4694" s="0" t="s">
        <v>1138</v>
      </c>
      <c r="O4694" s="0" t="s">
        <v>1139</v>
      </c>
      <c r="P4694" s="198" t="n">
        <v>25000</v>
      </c>
      <c r="S4694" s="0" t="s">
        <v>1140</v>
      </c>
      <c r="T4694" s="0" t="s">
        <v>772</v>
      </c>
      <c r="U4694" s="200" t="n">
        <v>28.98</v>
      </c>
      <c r="V4694" s="0" t="s">
        <v>1479</v>
      </c>
      <c r="W4694" s="0" t="s">
        <v>1142</v>
      </c>
      <c r="X4694" s="0" t="s">
        <v>1143</v>
      </c>
      <c r="Y4694" s="0" t="s">
        <v>893</v>
      </c>
      <c r="Z4694" s="0" t="s">
        <v>573</v>
      </c>
      <c r="AA4694" s="0" t="s">
        <v>4239</v>
      </c>
      <c r="AB4694" s="197" t="n">
        <v>37043</v>
      </c>
      <c r="AC4694" s="197" t="n">
        <v>37072</v>
      </c>
    </row>
    <row r="4695" customFormat="false" ht="12.75" hidden="false" customHeight="false" outlineLevel="0" collapsed="false">
      <c r="A4695" s="191" t="str">
        <f aca="false">B4695&amp;" "&amp;C4695&amp;" "&amp;D4695</f>
        <v>US Natural Gas Physical</v>
      </c>
      <c r="B4695" s="191" t="str">
        <f aca="false">IF((LEFT(N4695,2)="US"),"US","")</f>
        <v>US</v>
      </c>
      <c r="C4695" s="191" t="str">
        <f aca="false">M4695</f>
        <v>Natural Gas</v>
      </c>
      <c r="D4695" s="191" t="str">
        <f aca="false">IF(ISNUMBER(FIND("Phy",N4695))=TRUE(),"Physical","Financial")</f>
        <v>Physical</v>
      </c>
      <c r="E4695" s="191" t="n">
        <f aca="false">IF(VLOOKUP(S4695,'DD-Lookup'!$J$6:$L$50,3,FALSE())="Monthly",(YEAR(AC4695)-YEAR(AB4695))*12+MONTH(AC4695)-MONTH(AB4695)+1,(AC4695-AB4695+1))</f>
        <v>1</v>
      </c>
      <c r="F4695" s="220" t="n">
        <f aca="false">E4695*SUM(P4695:Q4695)</f>
        <v>10000</v>
      </c>
      <c r="G4695" s="196" t="n">
        <v>1250146</v>
      </c>
      <c r="H4695" s="197" t="n">
        <v>37026.5900578704</v>
      </c>
      <c r="I4695" s="0" t="s">
        <v>609</v>
      </c>
      <c r="M4695" s="0" t="s">
        <v>927</v>
      </c>
      <c r="N4695" s="0" t="s">
        <v>1371</v>
      </c>
      <c r="O4695" s="0" t="s">
        <v>4237</v>
      </c>
      <c r="Q4695" s="198" t="n">
        <v>10000</v>
      </c>
      <c r="S4695" s="0" t="s">
        <v>1343</v>
      </c>
      <c r="T4695" s="0" t="s">
        <v>772</v>
      </c>
      <c r="U4695" s="200" t="n">
        <v>4.585</v>
      </c>
      <c r="V4695" s="0" t="s">
        <v>1861</v>
      </c>
      <c r="W4695" s="0" t="s">
        <v>1682</v>
      </c>
      <c r="X4695" s="0" t="s">
        <v>2147</v>
      </c>
      <c r="Y4695" s="0" t="s">
        <v>1376</v>
      </c>
      <c r="Z4695" s="0" t="s">
        <v>573</v>
      </c>
      <c r="AA4695" s="0" t="n">
        <v>790993</v>
      </c>
      <c r="AB4695" s="197" t="n">
        <v>37028.875</v>
      </c>
      <c r="AC4695" s="197" t="n">
        <v>37028.875</v>
      </c>
    </row>
    <row r="4696" customFormat="false" ht="12.75" hidden="false" customHeight="false" outlineLevel="0" collapsed="false">
      <c r="A4696" s="191" t="str">
        <f aca="false">B4696&amp;" "&amp;C4696&amp;" "&amp;D4696</f>
        <v>US Natural Gas Physical</v>
      </c>
      <c r="B4696" s="191" t="str">
        <f aca="false">IF((LEFT(N4696,2)="US"),"US","")</f>
        <v>US</v>
      </c>
      <c r="C4696" s="191" t="str">
        <f aca="false">M4696</f>
        <v>Natural Gas</v>
      </c>
      <c r="D4696" s="191" t="str">
        <f aca="false">IF(ISNUMBER(FIND("Phy",N4696))=TRUE(),"Physical","Financial")</f>
        <v>Physical</v>
      </c>
      <c r="E4696" s="191" t="n">
        <f aca="false">IF(VLOOKUP(S4696,'DD-Lookup'!$J$6:$L$50,3,FALSE())="Monthly",(YEAR(AC4696)-YEAR(AB4696))*12+MONTH(AC4696)-MONTH(AB4696)+1,(AC4696-AB4696+1))</f>
        <v>1</v>
      </c>
      <c r="F4696" s="220" t="n">
        <f aca="false">E4696*SUM(P4696:Q4696)</f>
        <v>10000</v>
      </c>
      <c r="G4696" s="196" t="n">
        <v>1250147</v>
      </c>
      <c r="H4696" s="197" t="n">
        <v>37026.5900925926</v>
      </c>
      <c r="I4696" s="0" t="s">
        <v>609</v>
      </c>
      <c r="M4696" s="0" t="s">
        <v>927</v>
      </c>
      <c r="N4696" s="0" t="s">
        <v>1371</v>
      </c>
      <c r="O4696" s="0" t="s">
        <v>4237</v>
      </c>
      <c r="Q4696" s="198" t="n">
        <v>10000</v>
      </c>
      <c r="S4696" s="0" t="s">
        <v>1343</v>
      </c>
      <c r="T4696" s="0" t="s">
        <v>772</v>
      </c>
      <c r="U4696" s="200" t="n">
        <v>4.5875</v>
      </c>
      <c r="V4696" s="0" t="s">
        <v>1861</v>
      </c>
      <c r="W4696" s="0" t="s">
        <v>1682</v>
      </c>
      <c r="X4696" s="0" t="s">
        <v>2147</v>
      </c>
      <c r="Y4696" s="0" t="s">
        <v>1376</v>
      </c>
      <c r="Z4696" s="0" t="s">
        <v>573</v>
      </c>
      <c r="AA4696" s="0" t="n">
        <v>790994</v>
      </c>
      <c r="AB4696" s="197" t="n">
        <v>37028.875</v>
      </c>
      <c r="AC4696" s="197" t="n">
        <v>37028.875</v>
      </c>
    </row>
    <row r="4697" customFormat="false" ht="12.75" hidden="false" customHeight="false" outlineLevel="0" collapsed="false">
      <c r="A4697" s="191" t="str">
        <f aca="false">B4697&amp;" "&amp;C4697&amp;" "&amp;D4697</f>
        <v>US Crude Financial</v>
      </c>
      <c r="B4697" s="191" t="str">
        <f aca="false">IF((LEFT(N4697,2)="US"),"US","")</f>
        <v>US</v>
      </c>
      <c r="C4697" s="191" t="str">
        <f aca="false">M4697</f>
        <v>Crude</v>
      </c>
      <c r="D4697" s="191" t="str">
        <f aca="false">IF(ISNUMBER(FIND("Phy",N4697))=TRUE(),"Physical","Financial")</f>
        <v>Financial</v>
      </c>
      <c r="E4697" s="191" t="n">
        <f aca="false">IF(VLOOKUP(S4697,'DD-Lookup'!$J$6:$L$50,3,FALSE())="Monthly",(YEAR(AC4697)-YEAR(AB4697))*12+MONTH(AC4697)-MONTH(AB4697)+1,(AC4697-AB4697+1))</f>
        <v>1</v>
      </c>
      <c r="F4697" s="220" t="n">
        <f aca="false">E4697*SUM(P4697:Q4697)</f>
        <v>25000</v>
      </c>
      <c r="G4697" s="196" t="n">
        <v>1250148</v>
      </c>
      <c r="H4697" s="197" t="n">
        <v>37026.5901273148</v>
      </c>
      <c r="I4697" s="0" t="s">
        <v>1340</v>
      </c>
      <c r="M4697" s="0" t="s">
        <v>60</v>
      </c>
      <c r="N4697" s="0" t="s">
        <v>2490</v>
      </c>
      <c r="O4697" s="0" t="s">
        <v>3075</v>
      </c>
      <c r="Q4697" s="198" t="n">
        <v>25000</v>
      </c>
      <c r="S4697" s="0" t="s">
        <v>889</v>
      </c>
      <c r="T4697" s="0" t="s">
        <v>772</v>
      </c>
      <c r="U4697" s="200" t="n">
        <v>-0.39</v>
      </c>
      <c r="V4697" s="0" t="s">
        <v>2783</v>
      </c>
      <c r="W4697" s="0" t="s">
        <v>2492</v>
      </c>
      <c r="X4697" s="0" t="s">
        <v>2493</v>
      </c>
      <c r="Y4697" s="0" t="s">
        <v>893</v>
      </c>
      <c r="Z4697" s="0" t="s">
        <v>573</v>
      </c>
      <c r="AA4697" s="0" t="s">
        <v>4240</v>
      </c>
      <c r="AB4697" s="197" t="n">
        <v>37043</v>
      </c>
      <c r="AC4697" s="197" t="n">
        <v>37072</v>
      </c>
    </row>
    <row r="4698" customFormat="false" ht="12.75" hidden="false" customHeight="false" outlineLevel="0" collapsed="false">
      <c r="A4698" s="191" t="str">
        <f aca="false">B4698&amp;" "&amp;C4698&amp;" "&amp;D4698</f>
        <v>US Natural Gas Physical</v>
      </c>
      <c r="B4698" s="191" t="str">
        <f aca="false">IF((LEFT(N4698,2)="US"),"US","")</f>
        <v>US</v>
      </c>
      <c r="C4698" s="191" t="str">
        <f aca="false">M4698</f>
        <v>Natural Gas</v>
      </c>
      <c r="D4698" s="191" t="str">
        <f aca="false">IF(ISNUMBER(FIND("Phy",N4698))=TRUE(),"Physical","Financial")</f>
        <v>Physical</v>
      </c>
      <c r="E4698" s="191" t="n">
        <f aca="false">IF(VLOOKUP(S4698,'DD-Lookup'!$J$6:$L$50,3,FALSE())="Monthly",(YEAR(AC4698)-YEAR(AB4698))*12+MONTH(AC4698)-MONTH(AB4698)+1,(AC4698-AB4698+1))</f>
        <v>1</v>
      </c>
      <c r="F4698" s="220" t="n">
        <f aca="false">E4698*SUM(P4698:Q4698)</f>
        <v>10000</v>
      </c>
      <c r="G4698" s="196" t="n">
        <v>1250149</v>
      </c>
      <c r="H4698" s="197" t="n">
        <v>37026.590162037</v>
      </c>
      <c r="I4698" s="0" t="s">
        <v>609</v>
      </c>
      <c r="M4698" s="0" t="s">
        <v>927</v>
      </c>
      <c r="N4698" s="0" t="s">
        <v>1371</v>
      </c>
      <c r="O4698" s="0" t="s">
        <v>4237</v>
      </c>
      <c r="Q4698" s="198" t="n">
        <v>10000</v>
      </c>
      <c r="S4698" s="0" t="s">
        <v>1343</v>
      </c>
      <c r="T4698" s="0" t="s">
        <v>772</v>
      </c>
      <c r="U4698" s="200" t="n">
        <v>4.59</v>
      </c>
      <c r="V4698" s="0" t="s">
        <v>1861</v>
      </c>
      <c r="W4698" s="0" t="s">
        <v>1682</v>
      </c>
      <c r="X4698" s="0" t="s">
        <v>2147</v>
      </c>
      <c r="Y4698" s="0" t="s">
        <v>1376</v>
      </c>
      <c r="Z4698" s="0" t="s">
        <v>573</v>
      </c>
      <c r="AA4698" s="0" t="n">
        <v>790995</v>
      </c>
      <c r="AB4698" s="197" t="n">
        <v>37028.875</v>
      </c>
      <c r="AC4698" s="197" t="n">
        <v>37028.875</v>
      </c>
    </row>
    <row r="4699" customFormat="false" ht="12.75" hidden="false" customHeight="false" outlineLevel="0" collapsed="false">
      <c r="A4699" s="191" t="str">
        <f aca="false">B4699&amp;" "&amp;C4699&amp;" "&amp;D4699</f>
        <v>US Natural Gas Physical</v>
      </c>
      <c r="B4699" s="191" t="str">
        <f aca="false">IF((LEFT(N4699,2)="US"),"US","")</f>
        <v>US</v>
      </c>
      <c r="C4699" s="191" t="str">
        <f aca="false">M4699</f>
        <v>Natural Gas</v>
      </c>
      <c r="D4699" s="191" t="str">
        <f aca="false">IF(ISNUMBER(FIND("Phy",N4699))=TRUE(),"Physical","Financial")</f>
        <v>Physical</v>
      </c>
      <c r="E4699" s="191" t="n">
        <f aca="false">IF(VLOOKUP(S4699,'DD-Lookup'!$J$6:$L$50,3,FALSE())="Monthly",(YEAR(AC4699)-YEAR(AB4699))*12+MONTH(AC4699)-MONTH(AB4699)+1,(AC4699-AB4699+1))</f>
        <v>1</v>
      </c>
      <c r="F4699" s="220" t="n">
        <f aca="false">E4699*SUM(P4699:Q4699)</f>
        <v>10000</v>
      </c>
      <c r="G4699" s="196" t="n">
        <v>1250151</v>
      </c>
      <c r="H4699" s="197" t="n">
        <v>37026.5901851852</v>
      </c>
      <c r="I4699" s="0" t="s">
        <v>609</v>
      </c>
      <c r="M4699" s="0" t="s">
        <v>927</v>
      </c>
      <c r="N4699" s="0" t="s">
        <v>1371</v>
      </c>
      <c r="O4699" s="0" t="s">
        <v>4237</v>
      </c>
      <c r="Q4699" s="198" t="n">
        <v>10000</v>
      </c>
      <c r="S4699" s="0" t="s">
        <v>1343</v>
      </c>
      <c r="T4699" s="0" t="s">
        <v>772</v>
      </c>
      <c r="U4699" s="200" t="n">
        <v>4.5925</v>
      </c>
      <c r="V4699" s="0" t="s">
        <v>1861</v>
      </c>
      <c r="W4699" s="0" t="s">
        <v>1682</v>
      </c>
      <c r="X4699" s="0" t="s">
        <v>2147</v>
      </c>
      <c r="Y4699" s="0" t="s">
        <v>1376</v>
      </c>
      <c r="Z4699" s="0" t="s">
        <v>573</v>
      </c>
      <c r="AA4699" s="0" t="n">
        <v>790996</v>
      </c>
      <c r="AB4699" s="197" t="n">
        <v>37028.875</v>
      </c>
      <c r="AC4699" s="197" t="n">
        <v>37028.875</v>
      </c>
    </row>
    <row r="4700" customFormat="false" ht="12.75" hidden="false" customHeight="false" outlineLevel="0" collapsed="false">
      <c r="A4700" s="191" t="str">
        <f aca="false">B4700&amp;" "&amp;C4700&amp;" "&amp;D4700</f>
        <v>US Power Financial</v>
      </c>
      <c r="B4700" s="191" t="str">
        <f aca="false">IF((LEFT(N4700,2)="US"),"US","")</f>
        <v>US</v>
      </c>
      <c r="C4700" s="191" t="str">
        <f aca="false">M4700</f>
        <v>Power</v>
      </c>
      <c r="D4700" s="191" t="str">
        <f aca="false">IF(ISNUMBER(FIND("Phy",N4700))=TRUE(),"Physical","Financial")</f>
        <v>Financial</v>
      </c>
      <c r="E4700" s="191" t="n">
        <f aca="false">IF(VLOOKUP(S4700,'DD-Lookup'!$J$6:$L$50,3,FALSE())="Monthly",(YEAR(AC4700)-YEAR(AB4700))*12+MONTH(AC4700)-MONTH(AB4700)+1,(AC4700-AB4700+1))</f>
        <v>1</v>
      </c>
      <c r="F4700" s="220" t="n">
        <f aca="false">E4700*SUM(P4700:Q4700)</f>
        <v>50</v>
      </c>
      <c r="G4700" s="196" t="n">
        <v>1250152</v>
      </c>
      <c r="H4700" s="197" t="n">
        <v>37026.5901967593</v>
      </c>
      <c r="I4700" s="0" t="s">
        <v>1225</v>
      </c>
      <c r="M4700" s="0" t="s">
        <v>72</v>
      </c>
      <c r="N4700" s="0" t="s">
        <v>1162</v>
      </c>
      <c r="O4700" s="0" t="s">
        <v>4241</v>
      </c>
      <c r="Q4700" s="198" t="n">
        <v>50</v>
      </c>
      <c r="S4700" s="0" t="s">
        <v>781</v>
      </c>
      <c r="T4700" s="0" t="s">
        <v>772</v>
      </c>
      <c r="U4700" s="200" t="n">
        <v>33</v>
      </c>
      <c r="V4700" s="0" t="s">
        <v>4242</v>
      </c>
      <c r="W4700" s="0" t="s">
        <v>1165</v>
      </c>
      <c r="X4700" s="0" t="s">
        <v>1166</v>
      </c>
      <c r="Y4700" s="0" t="s">
        <v>1167</v>
      </c>
      <c r="Z4700" s="0" t="s">
        <v>573</v>
      </c>
      <c r="AA4700" s="0" t="n">
        <v>611839.1</v>
      </c>
      <c r="AB4700" s="197" t="n">
        <v>37026.875</v>
      </c>
      <c r="AC4700" s="197" t="n">
        <v>37026.875</v>
      </c>
    </row>
    <row r="4701" customFormat="false" ht="12.75" hidden="false" customHeight="false" outlineLevel="0" collapsed="false">
      <c r="A4701" s="191" t="str">
        <f aca="false">B4701&amp;" "&amp;C4701&amp;" "&amp;D4701</f>
        <v>US Natural Gas Financial</v>
      </c>
      <c r="B4701" s="191" t="str">
        <f aca="false">IF((LEFT(N4701,2)="US"),"US","")</f>
        <v>US</v>
      </c>
      <c r="C4701" s="191" t="str">
        <f aca="false">M4701</f>
        <v>Natural Gas</v>
      </c>
      <c r="D4701" s="191" t="str">
        <f aca="false">IF(ISNUMBER(FIND("Phy",N4701))=TRUE(),"Physical","Financial")</f>
        <v>Financial</v>
      </c>
      <c r="E4701" s="191" t="n">
        <f aca="false">IF(VLOOKUP(S4701,'DD-Lookup'!$J$6:$L$50,3,FALSE())="Monthly",(YEAR(AC4701)-YEAR(AB4701))*12+MONTH(AC4701)-MONTH(AB4701)+1,(AC4701-AB4701+1))</f>
        <v>30</v>
      </c>
      <c r="F4701" s="220" t="n">
        <f aca="false">E4701*SUM(P4701:Q4701)</f>
        <v>300000</v>
      </c>
      <c r="G4701" s="196" t="n">
        <v>1250153</v>
      </c>
      <c r="H4701" s="197" t="n">
        <v>37026.5902777778</v>
      </c>
      <c r="I4701" s="0" t="s">
        <v>643</v>
      </c>
      <c r="M4701" s="0" t="s">
        <v>927</v>
      </c>
      <c r="N4701" s="0" t="s">
        <v>1341</v>
      </c>
      <c r="O4701" s="0" t="s">
        <v>1342</v>
      </c>
      <c r="Q4701" s="198" t="n">
        <v>10000</v>
      </c>
      <c r="S4701" s="0" t="s">
        <v>1343</v>
      </c>
      <c r="T4701" s="0" t="s">
        <v>772</v>
      </c>
      <c r="U4701" s="200" t="n">
        <v>4.65</v>
      </c>
      <c r="V4701" s="0" t="s">
        <v>4185</v>
      </c>
      <c r="W4701" s="0" t="s">
        <v>1345</v>
      </c>
      <c r="X4701" s="0" t="s">
        <v>1346</v>
      </c>
      <c r="Y4701" s="0" t="s">
        <v>893</v>
      </c>
      <c r="Z4701" s="0" t="s">
        <v>573</v>
      </c>
      <c r="AA4701" s="0" t="s">
        <v>4243</v>
      </c>
      <c r="AB4701" s="197" t="n">
        <v>37043.875</v>
      </c>
      <c r="AC4701" s="197" t="n">
        <v>37072.875</v>
      </c>
      <c r="AD4701" s="0" t="n">
        <f aca="false">(AC4701-AB4701+1)*SUM(P4701:Q4701)</f>
        <v>300000</v>
      </c>
    </row>
    <row r="4702" customFormat="false" ht="12.75" hidden="false" customHeight="false" outlineLevel="0" collapsed="false">
      <c r="A4702" s="191" t="str">
        <f aca="false">B4702&amp;" "&amp;C4702&amp;" "&amp;D4702</f>
        <v>US Natural Gas Financial</v>
      </c>
      <c r="B4702" s="191" t="str">
        <f aca="false">IF((LEFT(N4702,2)="US"),"US","")</f>
        <v>US</v>
      </c>
      <c r="C4702" s="191" t="str">
        <f aca="false">M4702</f>
        <v>Natural Gas</v>
      </c>
      <c r="D4702" s="191" t="str">
        <f aca="false">IF(ISNUMBER(FIND("Phy",N4702))=TRUE(),"Physical","Financial")</f>
        <v>Financial</v>
      </c>
      <c r="E4702" s="191" t="n">
        <f aca="false">IF(VLOOKUP(S4702,'DD-Lookup'!$J$6:$L$50,3,FALSE())="Monthly",(YEAR(AC4702)-YEAR(AB4702))*12+MONTH(AC4702)-MONTH(AB4702)+1,(AC4702-AB4702+1))</f>
        <v>30</v>
      </c>
      <c r="F4702" s="220" t="n">
        <f aca="false">E4702*SUM(P4702:Q4702)</f>
        <v>600000</v>
      </c>
      <c r="G4702" s="196" t="n">
        <v>1250154</v>
      </c>
      <c r="H4702" s="197" t="n">
        <v>37026.5904050926</v>
      </c>
      <c r="I4702" s="0" t="s">
        <v>1383</v>
      </c>
      <c r="M4702" s="0" t="s">
        <v>927</v>
      </c>
      <c r="N4702" s="0" t="s">
        <v>1341</v>
      </c>
      <c r="O4702" s="0" t="s">
        <v>1342</v>
      </c>
      <c r="Q4702" s="198" t="n">
        <v>20000</v>
      </c>
      <c r="S4702" s="0" t="s">
        <v>1343</v>
      </c>
      <c r="T4702" s="0" t="s">
        <v>772</v>
      </c>
      <c r="U4702" s="200" t="n">
        <v>4.655</v>
      </c>
      <c r="V4702" s="0" t="s">
        <v>1545</v>
      </c>
      <c r="W4702" s="0" t="s">
        <v>1345</v>
      </c>
      <c r="X4702" s="0" t="s">
        <v>1346</v>
      </c>
      <c r="Y4702" s="0" t="s">
        <v>893</v>
      </c>
      <c r="Z4702" s="0" t="s">
        <v>573</v>
      </c>
      <c r="AA4702" s="0" t="s">
        <v>4244</v>
      </c>
      <c r="AB4702" s="197" t="n">
        <v>37043.875</v>
      </c>
      <c r="AC4702" s="197" t="n">
        <v>37072.875</v>
      </c>
      <c r="AD4702" s="0" t="n">
        <f aca="false">(AC4702-AB4702+1)*SUM(P4702:Q4702)</f>
        <v>600000</v>
      </c>
    </row>
    <row r="4703" customFormat="false" ht="12.75" hidden="false" customHeight="false" outlineLevel="0" collapsed="false">
      <c r="A4703" s="191" t="str">
        <f aca="false">B4703&amp;" "&amp;C4703&amp;" "&amp;D4703</f>
        <v>US Crude Financial</v>
      </c>
      <c r="B4703" s="191" t="str">
        <f aca="false">IF((LEFT(N4703,2)="US"),"US","")</f>
        <v>US</v>
      </c>
      <c r="C4703" s="191" t="str">
        <f aca="false">M4703</f>
        <v>Crude</v>
      </c>
      <c r="D4703" s="191" t="str">
        <f aca="false">IF(ISNUMBER(FIND("Phy",N4703))=TRUE(),"Physical","Financial")</f>
        <v>Financial</v>
      </c>
      <c r="E4703" s="191" t="n">
        <f aca="false">IF(VLOOKUP(S4703,'DD-Lookup'!$J$6:$L$50,3,FALSE())="Monthly",(YEAR(AC4703)-YEAR(AB4703))*12+MONTH(AC4703)-MONTH(AB4703)+1,(AC4703-AB4703+1))</f>
        <v>1</v>
      </c>
      <c r="F4703" s="220" t="n">
        <f aca="false">E4703*SUM(P4703:Q4703)</f>
        <v>25000</v>
      </c>
      <c r="G4703" s="196" t="n">
        <v>1250155</v>
      </c>
      <c r="H4703" s="197" t="n">
        <v>37026.5904166667</v>
      </c>
      <c r="I4703" s="0" t="s">
        <v>1340</v>
      </c>
      <c r="M4703" s="0" t="s">
        <v>60</v>
      </c>
      <c r="N4703" s="0" t="s">
        <v>1138</v>
      </c>
      <c r="O4703" s="0" t="s">
        <v>1139</v>
      </c>
      <c r="P4703" s="198" t="n">
        <v>25000</v>
      </c>
      <c r="S4703" s="0" t="s">
        <v>1140</v>
      </c>
      <c r="T4703" s="0" t="s">
        <v>772</v>
      </c>
      <c r="U4703" s="200" t="n">
        <v>28.98</v>
      </c>
      <c r="V4703" s="0" t="s">
        <v>2504</v>
      </c>
      <c r="W4703" s="0" t="s">
        <v>1142</v>
      </c>
      <c r="X4703" s="0" t="s">
        <v>1143</v>
      </c>
      <c r="Y4703" s="0" t="s">
        <v>893</v>
      </c>
      <c r="Z4703" s="0" t="s">
        <v>573</v>
      </c>
      <c r="AA4703" s="0" t="s">
        <v>4245</v>
      </c>
      <c r="AB4703" s="197" t="n">
        <v>37043</v>
      </c>
      <c r="AC4703" s="197" t="n">
        <v>37072</v>
      </c>
    </row>
    <row r="4704" customFormat="false" ht="12.75" hidden="false" customHeight="false" outlineLevel="0" collapsed="false">
      <c r="A4704" s="191" t="str">
        <f aca="false">B4704&amp;" "&amp;C4704&amp;" "&amp;D4704</f>
        <v>US Natural Gas Financial</v>
      </c>
      <c r="B4704" s="191" t="str">
        <f aca="false">IF((LEFT(N4704,2)="US"),"US","")</f>
        <v>US</v>
      </c>
      <c r="C4704" s="191" t="str">
        <f aca="false">M4704</f>
        <v>Natural Gas</v>
      </c>
      <c r="D4704" s="191" t="str">
        <f aca="false">IF(ISNUMBER(FIND("Phy",N4704))=TRUE(),"Physical","Financial")</f>
        <v>Financial</v>
      </c>
      <c r="E4704" s="191" t="n">
        <f aca="false">IF(VLOOKUP(S4704,'DD-Lookup'!$J$6:$L$50,3,FALSE())="Monthly",(YEAR(AC4704)-YEAR(AB4704))*12+MONTH(AC4704)-MONTH(AB4704)+1,(AC4704-AB4704+1))</f>
        <v>30</v>
      </c>
      <c r="F4704" s="220" t="n">
        <f aca="false">E4704*SUM(P4704:Q4704)</f>
        <v>150000</v>
      </c>
      <c r="G4704" s="196" t="n">
        <v>1250158</v>
      </c>
      <c r="H4704" s="197" t="n">
        <v>37026.5907175926</v>
      </c>
      <c r="I4704" s="0" t="s">
        <v>1414</v>
      </c>
      <c r="M4704" s="0" t="s">
        <v>927</v>
      </c>
      <c r="N4704" s="0" t="s">
        <v>1341</v>
      </c>
      <c r="O4704" s="0" t="s">
        <v>1342</v>
      </c>
      <c r="P4704" s="198" t="n">
        <v>5000</v>
      </c>
      <c r="S4704" s="0" t="s">
        <v>1343</v>
      </c>
      <c r="T4704" s="0" t="s">
        <v>772</v>
      </c>
      <c r="U4704" s="200" t="n">
        <v>4.65</v>
      </c>
      <c r="V4704" s="0" t="s">
        <v>2397</v>
      </c>
      <c r="W4704" s="0" t="s">
        <v>1345</v>
      </c>
      <c r="X4704" s="0" t="s">
        <v>1346</v>
      </c>
      <c r="Y4704" s="0" t="s">
        <v>893</v>
      </c>
      <c r="Z4704" s="0" t="s">
        <v>573</v>
      </c>
      <c r="AA4704" s="0" t="s">
        <v>4246</v>
      </c>
      <c r="AB4704" s="197" t="n">
        <v>37043.875</v>
      </c>
      <c r="AC4704" s="197" t="n">
        <v>37072.875</v>
      </c>
      <c r="AD4704" s="0" t="n">
        <f aca="false">(AC4704-AB4704+1)*SUM(P4704:Q4704)</f>
        <v>150000</v>
      </c>
    </row>
    <row r="4705" customFormat="false" ht="12.75" hidden="false" customHeight="false" outlineLevel="0" collapsed="false">
      <c r="A4705" s="191" t="str">
        <f aca="false">B4705&amp;" "&amp;C4705&amp;" "&amp;D4705</f>
        <v>US Natural Gas Financial</v>
      </c>
      <c r="B4705" s="191" t="str">
        <f aca="false">IF((LEFT(N4705,2)="US"),"US","")</f>
        <v>US</v>
      </c>
      <c r="C4705" s="191" t="str">
        <f aca="false">M4705</f>
        <v>Natural Gas</v>
      </c>
      <c r="D4705" s="191" t="str">
        <f aca="false">IF(ISNUMBER(FIND("Phy",N4705))=TRUE(),"Physical","Financial")</f>
        <v>Financial</v>
      </c>
      <c r="E4705" s="191" t="n">
        <f aca="false">IF(VLOOKUP(S4705,'DD-Lookup'!$J$6:$L$50,3,FALSE())="Monthly",(YEAR(AC4705)-YEAR(AB4705))*12+MONTH(AC4705)-MONTH(AB4705)+1,(AC4705-AB4705+1))</f>
        <v>151</v>
      </c>
      <c r="F4705" s="220" t="n">
        <f aca="false">E4705*SUM(P4705:Q4705)</f>
        <v>755000</v>
      </c>
      <c r="G4705" s="196" t="n">
        <v>1250159</v>
      </c>
      <c r="H4705" s="197" t="n">
        <v>37026.590775463</v>
      </c>
      <c r="I4705" s="0" t="s">
        <v>616</v>
      </c>
      <c r="M4705" s="0" t="s">
        <v>927</v>
      </c>
      <c r="N4705" s="0" t="s">
        <v>1341</v>
      </c>
      <c r="O4705" s="0" t="s">
        <v>1442</v>
      </c>
      <c r="Q4705" s="198" t="n">
        <v>5000</v>
      </c>
      <c r="S4705" s="0" t="s">
        <v>1343</v>
      </c>
      <c r="T4705" s="0" t="s">
        <v>772</v>
      </c>
      <c r="U4705" s="200" t="n">
        <v>5.05</v>
      </c>
      <c r="V4705" s="0" t="s">
        <v>1988</v>
      </c>
      <c r="W4705" s="0" t="s">
        <v>1345</v>
      </c>
      <c r="X4705" s="0" t="s">
        <v>1346</v>
      </c>
      <c r="Y4705" s="0" t="s">
        <v>893</v>
      </c>
      <c r="Z4705" s="0" t="s">
        <v>573</v>
      </c>
      <c r="AA4705" s="0" t="s">
        <v>4247</v>
      </c>
      <c r="AB4705" s="197" t="n">
        <v>37196</v>
      </c>
      <c r="AC4705" s="197" t="n">
        <v>37346</v>
      </c>
      <c r="AD4705" s="0" t="n">
        <f aca="false">(AC4705-AB4705+1)*SUM(P4705:Q4705)</f>
        <v>755000</v>
      </c>
    </row>
    <row r="4706" customFormat="false" ht="12.75" hidden="false" customHeight="false" outlineLevel="0" collapsed="false">
      <c r="A4706" s="191" t="str">
        <f aca="false">B4706&amp;" "&amp;C4706&amp;" "&amp;D4706</f>
        <v>US Natural Gas Financial</v>
      </c>
      <c r="B4706" s="191" t="str">
        <f aca="false">IF((LEFT(N4706,2)="US"),"US","")</f>
        <v>US</v>
      </c>
      <c r="C4706" s="191" t="str">
        <f aca="false">M4706</f>
        <v>Natural Gas</v>
      </c>
      <c r="D4706" s="191" t="str">
        <f aca="false">IF(ISNUMBER(FIND("Phy",N4706))=TRUE(),"Physical","Financial")</f>
        <v>Financial</v>
      </c>
      <c r="E4706" s="191" t="n">
        <f aca="false">IF(VLOOKUP(S4706,'DD-Lookup'!$J$6:$L$50,3,FALSE())="Monthly",(YEAR(AC4706)-YEAR(AB4706))*12+MONTH(AC4706)-MONTH(AB4706)+1,(AC4706-AB4706+1))</f>
        <v>30</v>
      </c>
      <c r="F4706" s="220" t="n">
        <f aca="false">E4706*SUM(P4706:Q4706)</f>
        <v>150000</v>
      </c>
      <c r="G4706" s="196" t="n">
        <v>1250160</v>
      </c>
      <c r="H4706" s="197" t="n">
        <v>37026.5908333333</v>
      </c>
      <c r="I4706" s="0" t="s">
        <v>1306</v>
      </c>
      <c r="M4706" s="0" t="s">
        <v>927</v>
      </c>
      <c r="N4706" s="0" t="s">
        <v>1341</v>
      </c>
      <c r="O4706" s="0" t="s">
        <v>1342</v>
      </c>
      <c r="P4706" s="198" t="n">
        <v>5000</v>
      </c>
      <c r="S4706" s="0" t="s">
        <v>1343</v>
      </c>
      <c r="T4706" s="0" t="s">
        <v>772</v>
      </c>
      <c r="U4706" s="200" t="n">
        <v>4.65</v>
      </c>
      <c r="V4706" s="0" t="s">
        <v>3031</v>
      </c>
      <c r="W4706" s="0" t="s">
        <v>1345</v>
      </c>
      <c r="X4706" s="0" t="s">
        <v>1346</v>
      </c>
      <c r="Y4706" s="0" t="s">
        <v>893</v>
      </c>
      <c r="Z4706" s="0" t="s">
        <v>573</v>
      </c>
      <c r="AA4706" s="0" t="s">
        <v>4248</v>
      </c>
      <c r="AB4706" s="197" t="n">
        <v>37043.875</v>
      </c>
      <c r="AC4706" s="197" t="n">
        <v>37072.875</v>
      </c>
      <c r="AD4706" s="0" t="n">
        <f aca="false">(AC4706-AB4706+1)*SUM(P4706:Q4706)</f>
        <v>150000</v>
      </c>
    </row>
    <row r="4707" customFormat="false" ht="12.75" hidden="false" customHeight="false" outlineLevel="0" collapsed="false">
      <c r="A4707" s="191" t="str">
        <f aca="false">B4707&amp;" "&amp;C4707&amp;" "&amp;D4707</f>
        <v>US Natural Gas Physical</v>
      </c>
      <c r="B4707" s="191" t="str">
        <f aca="false">IF((LEFT(N4707,2)="US"),"US","")</f>
        <v>US</v>
      </c>
      <c r="C4707" s="191" t="str">
        <f aca="false">M4707</f>
        <v>Natural Gas</v>
      </c>
      <c r="D4707" s="191" t="str">
        <f aca="false">IF(ISNUMBER(FIND("Phy",N4707))=TRUE(),"Physical","Financial")</f>
        <v>Physical</v>
      </c>
      <c r="E4707" s="191" t="n">
        <f aca="false">IF(VLOOKUP(S4707,'DD-Lookup'!$J$6:$L$50,3,FALSE())="Monthly",(YEAR(AC4707)-YEAR(AB4707))*12+MONTH(AC4707)-MONTH(AB4707)+1,(AC4707-AB4707+1))</f>
        <v>15</v>
      </c>
      <c r="F4707" s="220" t="n">
        <f aca="false">E4707*SUM(P4707:Q4707)</f>
        <v>75000</v>
      </c>
      <c r="G4707" s="196" t="n">
        <v>1250164</v>
      </c>
      <c r="H4707" s="197" t="n">
        <v>37026.5912268519</v>
      </c>
      <c r="I4707" s="0" t="s">
        <v>1251</v>
      </c>
      <c r="M4707" s="0" t="s">
        <v>927</v>
      </c>
      <c r="N4707" s="0" t="s">
        <v>1371</v>
      </c>
      <c r="O4707" s="0" t="s">
        <v>3994</v>
      </c>
      <c r="Q4707" s="198" t="n">
        <v>5000</v>
      </c>
      <c r="S4707" s="0" t="s">
        <v>1343</v>
      </c>
      <c r="T4707" s="0" t="s">
        <v>772</v>
      </c>
      <c r="U4707" s="200" t="n">
        <v>4.99</v>
      </c>
      <c r="V4707" s="0" t="s">
        <v>1937</v>
      </c>
      <c r="W4707" s="0" t="s">
        <v>1635</v>
      </c>
      <c r="X4707" s="0" t="s">
        <v>1636</v>
      </c>
      <c r="Y4707" s="0" t="s">
        <v>1376</v>
      </c>
      <c r="Z4707" s="0" t="s">
        <v>573</v>
      </c>
      <c r="AA4707" s="0" t="n">
        <v>790998</v>
      </c>
      <c r="AB4707" s="197" t="n">
        <v>37028.875</v>
      </c>
      <c r="AC4707" s="197" t="n">
        <v>37042.875</v>
      </c>
    </row>
    <row r="4708" customFormat="false" ht="12.75" hidden="false" customHeight="false" outlineLevel="0" collapsed="false">
      <c r="A4708" s="191" t="str">
        <f aca="false">B4708&amp;" "&amp;C4708&amp;" "&amp;D4708</f>
        <v>US Crude Financial</v>
      </c>
      <c r="B4708" s="191" t="str">
        <f aca="false">IF((LEFT(N4708,2)="US"),"US","")</f>
        <v>US</v>
      </c>
      <c r="C4708" s="191" t="str">
        <f aca="false">M4708</f>
        <v>Crude</v>
      </c>
      <c r="D4708" s="191" t="str">
        <f aca="false">IF(ISNUMBER(FIND("Phy",N4708))=TRUE(),"Physical","Financial")</f>
        <v>Financial</v>
      </c>
      <c r="E4708" s="191" t="n">
        <f aca="false">IF(VLOOKUP(S4708,'DD-Lookup'!$J$6:$L$50,3,FALSE())="Monthly",(YEAR(AC4708)-YEAR(AB4708))*12+MONTH(AC4708)-MONTH(AB4708)+1,(AC4708-AB4708+1))</f>
        <v>1</v>
      </c>
      <c r="F4708" s="220" t="n">
        <f aca="false">E4708*SUM(P4708:Q4708)</f>
        <v>50000</v>
      </c>
      <c r="G4708" s="196" t="n">
        <v>1250162</v>
      </c>
      <c r="H4708" s="197" t="n">
        <v>37026.5912268519</v>
      </c>
      <c r="I4708" s="0" t="s">
        <v>1137</v>
      </c>
      <c r="M4708" s="0" t="s">
        <v>60</v>
      </c>
      <c r="N4708" s="0" t="s">
        <v>1138</v>
      </c>
      <c r="O4708" s="0" t="s">
        <v>1139</v>
      </c>
      <c r="Q4708" s="198" t="n">
        <v>50000</v>
      </c>
      <c r="S4708" s="0" t="s">
        <v>1140</v>
      </c>
      <c r="T4708" s="0" t="s">
        <v>772</v>
      </c>
      <c r="U4708" s="200" t="n">
        <v>28.96</v>
      </c>
      <c r="V4708" s="0" t="s">
        <v>2367</v>
      </c>
      <c r="W4708" s="0" t="s">
        <v>1142</v>
      </c>
      <c r="X4708" s="0" t="s">
        <v>1143</v>
      </c>
      <c r="Y4708" s="0" t="s">
        <v>893</v>
      </c>
      <c r="Z4708" s="0" t="s">
        <v>573</v>
      </c>
      <c r="AA4708" s="0" t="s">
        <v>4249</v>
      </c>
      <c r="AB4708" s="197" t="n">
        <v>37043</v>
      </c>
      <c r="AC4708" s="197" t="n">
        <v>37072</v>
      </c>
    </row>
    <row r="4709" customFormat="false" ht="12.75" hidden="false" customHeight="false" outlineLevel="0" collapsed="false">
      <c r="A4709" s="191" t="str">
        <f aca="false">B4709&amp;" "&amp;C4709&amp;" "&amp;D4709</f>
        <v>US Natural Gas Physical</v>
      </c>
      <c r="B4709" s="191" t="str">
        <f aca="false">IF((LEFT(N4709,2)="US"),"US","")</f>
        <v>US</v>
      </c>
      <c r="C4709" s="191" t="str">
        <f aca="false">M4709</f>
        <v>Natural Gas</v>
      </c>
      <c r="D4709" s="191" t="str">
        <f aca="false">IF(ISNUMBER(FIND("Phy",N4709))=TRUE(),"Physical","Financial")</f>
        <v>Physical</v>
      </c>
      <c r="E4709" s="191" t="n">
        <f aca="false">IF(VLOOKUP(S4709,'DD-Lookup'!$J$6:$L$50,3,FALSE())="Monthly",(YEAR(AC4709)-YEAR(AB4709))*12+MONTH(AC4709)-MONTH(AB4709)+1,(AC4709-AB4709+1))</f>
        <v>1</v>
      </c>
      <c r="F4709" s="220" t="n">
        <f aca="false">E4709*SUM(P4709:Q4709)</f>
        <v>10000</v>
      </c>
      <c r="G4709" s="196" t="n">
        <v>1250163</v>
      </c>
      <c r="H4709" s="197" t="n">
        <v>37026.5912268519</v>
      </c>
      <c r="I4709" s="0" t="s">
        <v>1976</v>
      </c>
      <c r="M4709" s="0" t="s">
        <v>927</v>
      </c>
      <c r="N4709" s="0" t="s">
        <v>1371</v>
      </c>
      <c r="O4709" s="0" t="s">
        <v>3833</v>
      </c>
      <c r="P4709" s="198" t="n">
        <v>10000</v>
      </c>
      <c r="S4709" s="0" t="s">
        <v>1343</v>
      </c>
      <c r="T4709" s="0" t="s">
        <v>772</v>
      </c>
      <c r="U4709" s="200" t="n">
        <v>4.57</v>
      </c>
      <c r="V4709" s="0" t="s">
        <v>1977</v>
      </c>
      <c r="W4709" s="0" t="s">
        <v>1555</v>
      </c>
      <c r="X4709" s="0" t="s">
        <v>1556</v>
      </c>
      <c r="Y4709" s="0" t="s">
        <v>1376</v>
      </c>
      <c r="Z4709" s="0" t="s">
        <v>573</v>
      </c>
      <c r="AA4709" s="0" t="n">
        <v>790997</v>
      </c>
      <c r="AB4709" s="197" t="n">
        <v>37028.875</v>
      </c>
      <c r="AC4709" s="197" t="n">
        <v>37028.875</v>
      </c>
    </row>
    <row r="4710" customFormat="false" ht="12.75" hidden="false" customHeight="false" outlineLevel="0" collapsed="false">
      <c r="A4710" s="191" t="str">
        <f aca="false">B4710&amp;" "&amp;C4710&amp;" "&amp;D4710</f>
        <v>US Power Physical</v>
      </c>
      <c r="B4710" s="191" t="str">
        <f aca="false">IF((LEFT(N4710,2)="US"),"US","")</f>
        <v>US</v>
      </c>
      <c r="C4710" s="191" t="str">
        <f aca="false">M4710</f>
        <v>Power</v>
      </c>
      <c r="D4710" s="191" t="str">
        <f aca="false">IF(ISNUMBER(FIND("Phy",N4710))=TRUE(),"Physical","Financial")</f>
        <v>Physical</v>
      </c>
      <c r="E4710" s="191" t="n">
        <f aca="false">IF(VLOOKUP(S4710,'DD-Lookup'!$J$6:$L$50,3,FALSE())="Monthly",(YEAR(AC4710)-YEAR(AB4710))*12+MONTH(AC4710)-MONTH(AB4710)+1,(AC4710-AB4710+1))</f>
        <v>30</v>
      </c>
      <c r="F4710" s="220" t="n">
        <f aca="false">E4710*SUM(P4710:Q4710)</f>
        <v>750</v>
      </c>
      <c r="G4710" s="196" t="n">
        <v>1250166</v>
      </c>
      <c r="H4710" s="197" t="n">
        <v>37026.5916435185</v>
      </c>
      <c r="I4710" s="0" t="s">
        <v>643</v>
      </c>
      <c r="M4710" s="0" t="s">
        <v>72</v>
      </c>
      <c r="N4710" s="0" t="s">
        <v>1741</v>
      </c>
      <c r="O4710" s="0" t="s">
        <v>3945</v>
      </c>
      <c r="P4710" s="198" t="n">
        <v>25</v>
      </c>
      <c r="S4710" s="0" t="s">
        <v>781</v>
      </c>
      <c r="T4710" s="0" t="s">
        <v>772</v>
      </c>
      <c r="U4710" s="200" t="n">
        <v>320</v>
      </c>
      <c r="V4710" s="0" t="s">
        <v>3083</v>
      </c>
      <c r="W4710" s="0" t="s">
        <v>1755</v>
      </c>
      <c r="X4710" s="0" t="s">
        <v>1745</v>
      </c>
      <c r="Y4710" s="0" t="s">
        <v>1167</v>
      </c>
      <c r="Z4710" s="0" t="s">
        <v>628</v>
      </c>
      <c r="AA4710" s="0" t="n">
        <v>611846.1</v>
      </c>
      <c r="AB4710" s="197" t="n">
        <v>37043.875</v>
      </c>
      <c r="AC4710" s="197" t="n">
        <v>37072.875</v>
      </c>
    </row>
    <row r="4711" customFormat="false" ht="12.75" hidden="false" customHeight="false" outlineLevel="0" collapsed="false">
      <c r="A4711" s="191" t="str">
        <f aca="false">B4711&amp;" "&amp;C4711&amp;" "&amp;D4711</f>
        <v>US Power Physical</v>
      </c>
      <c r="B4711" s="191" t="str">
        <f aca="false">IF((LEFT(N4711,2)="US"),"US","")</f>
        <v>US</v>
      </c>
      <c r="C4711" s="191" t="str">
        <f aca="false">M4711</f>
        <v>Power</v>
      </c>
      <c r="D4711" s="191" t="str">
        <f aca="false">IF(ISNUMBER(FIND("Phy",N4711))=TRUE(),"Physical","Financial")</f>
        <v>Physical</v>
      </c>
      <c r="E4711" s="191" t="n">
        <f aca="false">IF(VLOOKUP(S4711,'DD-Lookup'!$J$6:$L$50,3,FALSE())="Monthly",(YEAR(AC4711)-YEAR(AB4711))*12+MONTH(AC4711)-MONTH(AB4711)+1,(AC4711-AB4711+1))</f>
        <v>15</v>
      </c>
      <c r="F4711" s="220" t="n">
        <f aca="false">E4711*SUM(P4711:Q4711)</f>
        <v>375</v>
      </c>
      <c r="G4711" s="196" t="n">
        <v>1250169</v>
      </c>
      <c r="H4711" s="197" t="n">
        <v>37026.5919444444</v>
      </c>
      <c r="I4711" s="0" t="s">
        <v>1835</v>
      </c>
      <c r="M4711" s="0" t="s">
        <v>72</v>
      </c>
      <c r="N4711" s="0" t="s">
        <v>1741</v>
      </c>
      <c r="O4711" s="0" t="s">
        <v>2921</v>
      </c>
      <c r="P4711" s="198" t="n">
        <v>25</v>
      </c>
      <c r="S4711" s="0" t="s">
        <v>781</v>
      </c>
      <c r="T4711" s="0" t="s">
        <v>772</v>
      </c>
      <c r="U4711" s="200" t="n">
        <v>220</v>
      </c>
      <c r="V4711" s="0" t="s">
        <v>1857</v>
      </c>
      <c r="W4711" s="0" t="s">
        <v>1755</v>
      </c>
      <c r="X4711" s="0" t="s">
        <v>1745</v>
      </c>
      <c r="Y4711" s="0" t="s">
        <v>1167</v>
      </c>
      <c r="Z4711" s="0" t="s">
        <v>628</v>
      </c>
      <c r="AA4711" s="0" t="n">
        <v>611848.1</v>
      </c>
      <c r="AB4711" s="197" t="n">
        <v>37028.875</v>
      </c>
      <c r="AC4711" s="197" t="n">
        <v>37042.875</v>
      </c>
    </row>
    <row r="4712" customFormat="false" ht="12.75" hidden="false" customHeight="false" outlineLevel="0" collapsed="false">
      <c r="A4712" s="191" t="str">
        <f aca="false">B4712&amp;" "&amp;C4712&amp;" "&amp;D4712</f>
        <v>US Natural Gas Financial</v>
      </c>
      <c r="B4712" s="191" t="str">
        <f aca="false">IF((LEFT(N4712,2)="US"),"US","")</f>
        <v>US</v>
      </c>
      <c r="C4712" s="191" t="str">
        <f aca="false">M4712</f>
        <v>Natural Gas</v>
      </c>
      <c r="D4712" s="191" t="str">
        <f aca="false">IF(ISNUMBER(FIND("Phy",N4712))=TRUE(),"Physical","Financial")</f>
        <v>Financial</v>
      </c>
      <c r="E4712" s="191" t="n">
        <f aca="false">IF(VLOOKUP(S4712,'DD-Lookup'!$J$6:$L$50,3,FALSE())="Monthly",(YEAR(AC4712)-YEAR(AB4712))*12+MONTH(AC4712)-MONTH(AB4712)+1,(AC4712-AB4712+1))</f>
        <v>30</v>
      </c>
      <c r="F4712" s="220" t="n">
        <f aca="false">E4712*SUM(P4712:Q4712)</f>
        <v>450000</v>
      </c>
      <c r="G4712" s="196" t="n">
        <v>1250171</v>
      </c>
      <c r="H4712" s="197" t="n">
        <v>37026.5922569444</v>
      </c>
      <c r="I4712" s="0" t="s">
        <v>643</v>
      </c>
      <c r="M4712" s="0" t="s">
        <v>927</v>
      </c>
      <c r="N4712" s="0" t="s">
        <v>1341</v>
      </c>
      <c r="O4712" s="0" t="s">
        <v>1342</v>
      </c>
      <c r="Q4712" s="198" t="n">
        <v>15000</v>
      </c>
      <c r="S4712" s="0" t="s">
        <v>1343</v>
      </c>
      <c r="T4712" s="0" t="s">
        <v>772</v>
      </c>
      <c r="U4712" s="200" t="n">
        <v>4.65</v>
      </c>
      <c r="V4712" s="0" t="s">
        <v>4185</v>
      </c>
      <c r="W4712" s="0" t="s">
        <v>1345</v>
      </c>
      <c r="X4712" s="0" t="s">
        <v>1346</v>
      </c>
      <c r="Y4712" s="0" t="s">
        <v>893</v>
      </c>
      <c r="Z4712" s="0" t="s">
        <v>573</v>
      </c>
      <c r="AA4712" s="0" t="s">
        <v>4250</v>
      </c>
      <c r="AB4712" s="197" t="n">
        <v>37043.875</v>
      </c>
      <c r="AC4712" s="197" t="n">
        <v>37072.875</v>
      </c>
      <c r="AD4712" s="0" t="n">
        <f aca="false">(AC4712-AB4712+1)*SUM(P4712:Q4712)</f>
        <v>450000</v>
      </c>
    </row>
    <row r="4713" customFormat="false" ht="12.75" hidden="false" customHeight="false" outlineLevel="0" collapsed="false">
      <c r="A4713" s="191" t="str">
        <f aca="false">B4713&amp;" "&amp;C4713&amp;" "&amp;D4713</f>
        <v>US Natural Gas Financial</v>
      </c>
      <c r="B4713" s="191" t="str">
        <f aca="false">IF((LEFT(N4713,2)="US"),"US","")</f>
        <v>US</v>
      </c>
      <c r="C4713" s="191" t="str">
        <f aca="false">M4713</f>
        <v>Natural Gas</v>
      </c>
      <c r="D4713" s="191" t="str">
        <f aca="false">IF(ISNUMBER(FIND("Phy",N4713))=TRUE(),"Physical","Financial")</f>
        <v>Financial</v>
      </c>
      <c r="E4713" s="191" t="n">
        <f aca="false">IF(VLOOKUP(S4713,'DD-Lookup'!$J$6:$L$50,3,FALSE())="Monthly",(YEAR(AC4713)-YEAR(AB4713))*12+MONTH(AC4713)-MONTH(AB4713)+1,(AC4713-AB4713+1))</f>
        <v>153</v>
      </c>
      <c r="F4713" s="220" t="n">
        <f aca="false">E4713*SUM(P4713:Q4713)</f>
        <v>765000</v>
      </c>
      <c r="G4713" s="196" t="n">
        <v>1250172</v>
      </c>
      <c r="H4713" s="197" t="n">
        <v>37026.5924189815</v>
      </c>
      <c r="I4713" s="0" t="s">
        <v>1492</v>
      </c>
      <c r="M4713" s="0" t="s">
        <v>927</v>
      </c>
      <c r="N4713" s="0" t="s">
        <v>1341</v>
      </c>
      <c r="O4713" s="0" t="s">
        <v>1526</v>
      </c>
      <c r="Q4713" s="198" t="n">
        <v>5000</v>
      </c>
      <c r="S4713" s="0" t="s">
        <v>1343</v>
      </c>
      <c r="T4713" s="0" t="s">
        <v>772</v>
      </c>
      <c r="U4713" s="200" t="n">
        <v>4.755</v>
      </c>
      <c r="V4713" s="0" t="s">
        <v>2156</v>
      </c>
      <c r="W4713" s="0" t="s">
        <v>1345</v>
      </c>
      <c r="X4713" s="0" t="s">
        <v>1346</v>
      </c>
      <c r="Y4713" s="0" t="s">
        <v>893</v>
      </c>
      <c r="Z4713" s="0" t="s">
        <v>573</v>
      </c>
      <c r="AA4713" s="0" t="s">
        <v>4251</v>
      </c>
      <c r="AB4713" s="197" t="n">
        <v>37043</v>
      </c>
      <c r="AC4713" s="197" t="n">
        <v>37195</v>
      </c>
      <c r="AD4713" s="0" t="n">
        <f aca="false">(AC4713-AB4713+1)*SUM(P4713:Q4713)</f>
        <v>765000</v>
      </c>
    </row>
    <row r="4714" customFormat="false" ht="12.75" hidden="false" customHeight="false" outlineLevel="0" collapsed="false">
      <c r="A4714" s="191" t="str">
        <f aca="false">B4714&amp;" "&amp;C4714&amp;" "&amp;D4714</f>
        <v>US Natural Gas Financial</v>
      </c>
      <c r="B4714" s="191" t="str">
        <f aca="false">IF((LEFT(N4714,2)="US"),"US","")</f>
        <v>US</v>
      </c>
      <c r="C4714" s="191" t="str">
        <f aca="false">M4714</f>
        <v>Natural Gas</v>
      </c>
      <c r="D4714" s="191" t="str">
        <f aca="false">IF(ISNUMBER(FIND("Phy",N4714))=TRUE(),"Physical","Financial")</f>
        <v>Financial</v>
      </c>
      <c r="E4714" s="191" t="n">
        <f aca="false">IF(VLOOKUP(S4714,'DD-Lookup'!$J$6:$L$50,3,FALSE())="Monthly",(YEAR(AC4714)-YEAR(AB4714))*12+MONTH(AC4714)-MONTH(AB4714)+1,(AC4714-AB4714+1))</f>
        <v>30</v>
      </c>
      <c r="F4714" s="220" t="n">
        <f aca="false">E4714*SUM(P4714:Q4714)</f>
        <v>750000</v>
      </c>
      <c r="G4714" s="196" t="n">
        <v>1250179</v>
      </c>
      <c r="H4714" s="197" t="n">
        <v>37026.5938078704</v>
      </c>
      <c r="I4714" s="0" t="s">
        <v>633</v>
      </c>
      <c r="M4714" s="0" t="s">
        <v>927</v>
      </c>
      <c r="N4714" s="0" t="s">
        <v>1399</v>
      </c>
      <c r="O4714" s="0" t="s">
        <v>4252</v>
      </c>
      <c r="Q4714" s="198" t="n">
        <v>25000</v>
      </c>
      <c r="S4714" s="0" t="s">
        <v>1343</v>
      </c>
      <c r="T4714" s="0" t="s">
        <v>772</v>
      </c>
      <c r="U4714" s="200" t="n">
        <v>0.03</v>
      </c>
      <c r="V4714" s="0" t="s">
        <v>3065</v>
      </c>
      <c r="W4714" s="0" t="s">
        <v>1915</v>
      </c>
      <c r="X4714" s="0" t="s">
        <v>1916</v>
      </c>
      <c r="Y4714" s="0" t="s">
        <v>893</v>
      </c>
      <c r="Z4714" s="0" t="s">
        <v>573</v>
      </c>
      <c r="AA4714" s="0" t="s">
        <v>4253</v>
      </c>
      <c r="AB4714" s="197" t="n">
        <v>37043</v>
      </c>
      <c r="AC4714" s="197" t="n">
        <v>37072</v>
      </c>
      <c r="AD4714" s="0" t="n">
        <f aca="false">(AC4714-AB4714+1)*SUM(P4714:Q4714)</f>
        <v>750000</v>
      </c>
    </row>
    <row r="4715" customFormat="false" ht="12.75" hidden="false" customHeight="false" outlineLevel="0" collapsed="false">
      <c r="A4715" s="191" t="str">
        <f aca="false">B4715&amp;" "&amp;C4715&amp;" "&amp;D4715</f>
        <v>US Crude Financial</v>
      </c>
      <c r="B4715" s="191" t="str">
        <f aca="false">IF((LEFT(N4715,2)="US"),"US","")</f>
        <v>US</v>
      </c>
      <c r="C4715" s="191" t="str">
        <f aca="false">M4715</f>
        <v>Crude</v>
      </c>
      <c r="D4715" s="191" t="str">
        <f aca="false">IF(ISNUMBER(FIND("Phy",N4715))=TRUE(),"Physical","Financial")</f>
        <v>Financial</v>
      </c>
      <c r="E4715" s="191" t="n">
        <f aca="false">IF(VLOOKUP(S4715,'DD-Lookup'!$J$6:$L$50,3,FALSE())="Monthly",(YEAR(AC4715)-YEAR(AB4715))*12+MONTH(AC4715)-MONTH(AB4715)+1,(AC4715-AB4715+1))</f>
        <v>1</v>
      </c>
      <c r="F4715" s="220" t="n">
        <f aca="false">E4715*SUM(P4715:Q4715)</f>
        <v>50000</v>
      </c>
      <c r="G4715" s="196" t="n">
        <v>1250181</v>
      </c>
      <c r="H4715" s="197" t="n">
        <v>37026.5940740741</v>
      </c>
      <c r="I4715" s="0" t="s">
        <v>1340</v>
      </c>
      <c r="M4715" s="0" t="s">
        <v>60</v>
      </c>
      <c r="N4715" s="0" t="s">
        <v>1138</v>
      </c>
      <c r="O4715" s="0" t="s">
        <v>1139</v>
      </c>
      <c r="Q4715" s="198" t="n">
        <v>50000</v>
      </c>
      <c r="S4715" s="0" t="s">
        <v>1140</v>
      </c>
      <c r="T4715" s="0" t="s">
        <v>772</v>
      </c>
      <c r="U4715" s="200" t="n">
        <v>28.96</v>
      </c>
      <c r="V4715" s="0" t="s">
        <v>2361</v>
      </c>
      <c r="W4715" s="0" t="s">
        <v>1142</v>
      </c>
      <c r="X4715" s="0" t="s">
        <v>1143</v>
      </c>
      <c r="Y4715" s="0" t="s">
        <v>893</v>
      </c>
      <c r="Z4715" s="0" t="s">
        <v>573</v>
      </c>
      <c r="AA4715" s="0" t="s">
        <v>4254</v>
      </c>
      <c r="AB4715" s="197" t="n">
        <v>37043</v>
      </c>
      <c r="AC4715" s="197" t="n">
        <v>37072</v>
      </c>
    </row>
    <row r="4716" customFormat="false" ht="12.75" hidden="false" customHeight="false" outlineLevel="0" collapsed="false">
      <c r="A4716" s="191" t="str">
        <f aca="false">B4716&amp;" "&amp;C4716&amp;" "&amp;D4716</f>
        <v> Natural Gas Physical</v>
      </c>
      <c r="B4716" s="191" t="str">
        <f aca="false">IF((LEFT(N4716,2)="US"),"US","")</f>
        <v/>
      </c>
      <c r="C4716" s="191" t="str">
        <f aca="false">M4716</f>
        <v>Natural Gas</v>
      </c>
      <c r="D4716" s="191" t="str">
        <f aca="false">IF(ISNUMBER(FIND("Phy",N4716))=TRUE(),"Physical","Financial")</f>
        <v>Physical</v>
      </c>
      <c r="E4716" s="191" t="n">
        <f aca="false">IF(VLOOKUP(S4716,'DD-Lookup'!$J$6:$L$50,3,FALSE())="Monthly",(YEAR(AC4716)-YEAR(AB4716))*12+MONTH(AC4716)-MONTH(AB4716)+1,(AC4716-AB4716+1))</f>
        <v>153</v>
      </c>
      <c r="F4716" s="220" t="n">
        <f aca="false">E4716*SUM(P4716:Q4716)</f>
        <v>765000</v>
      </c>
      <c r="G4716" s="196" t="n">
        <v>1250184</v>
      </c>
      <c r="H4716" s="197" t="n">
        <v>37026.594224537</v>
      </c>
      <c r="I4716" s="0" t="s">
        <v>4255</v>
      </c>
      <c r="M4716" s="0" t="s">
        <v>927</v>
      </c>
      <c r="N4716" s="0" t="s">
        <v>4256</v>
      </c>
      <c r="O4716" s="0" t="s">
        <v>4257</v>
      </c>
      <c r="P4716" s="198" t="n">
        <v>5000</v>
      </c>
      <c r="S4716" s="0" t="s">
        <v>1343</v>
      </c>
      <c r="T4716" s="0" t="s">
        <v>772</v>
      </c>
      <c r="U4716" s="200" t="n">
        <v>0.18</v>
      </c>
      <c r="V4716" s="0" t="s">
        <v>4258</v>
      </c>
      <c r="W4716" s="0" t="s">
        <v>1700</v>
      </c>
      <c r="X4716" s="0" t="s">
        <v>1452</v>
      </c>
      <c r="Y4716" s="0" t="s">
        <v>1376</v>
      </c>
      <c r="Z4716" s="0" t="s">
        <v>573</v>
      </c>
      <c r="AA4716" s="0" t="s">
        <v>4259</v>
      </c>
      <c r="AB4716" s="197" t="n">
        <v>37043</v>
      </c>
      <c r="AC4716" s="197" t="n">
        <v>37195</v>
      </c>
    </row>
    <row r="4717" customFormat="false" ht="12.75" hidden="false" customHeight="false" outlineLevel="0" collapsed="false">
      <c r="A4717" s="191" t="str">
        <f aca="false">B4717&amp;" "&amp;C4717&amp;" "&amp;D4717</f>
        <v>US Crude Financial</v>
      </c>
      <c r="B4717" s="191" t="str">
        <f aca="false">IF((LEFT(N4717,2)="US"),"US","")</f>
        <v>US</v>
      </c>
      <c r="C4717" s="191" t="str">
        <f aca="false">M4717</f>
        <v>Crude</v>
      </c>
      <c r="D4717" s="191" t="str">
        <f aca="false">IF(ISNUMBER(FIND("Phy",N4717))=TRUE(),"Physical","Financial")</f>
        <v>Financial</v>
      </c>
      <c r="E4717" s="191" t="n">
        <f aca="false">IF(VLOOKUP(S4717,'DD-Lookup'!$J$6:$L$50,3,FALSE())="Monthly",(YEAR(AC4717)-YEAR(AB4717))*12+MONTH(AC4717)-MONTH(AB4717)+1,(AC4717-AB4717+1))</f>
        <v>1</v>
      </c>
      <c r="F4717" s="220" t="n">
        <f aca="false">E4717*SUM(P4717:Q4717)</f>
        <v>50000</v>
      </c>
      <c r="G4717" s="196" t="n">
        <v>1250186</v>
      </c>
      <c r="H4717" s="197" t="n">
        <v>37026.5943634259</v>
      </c>
      <c r="I4717" s="0" t="s">
        <v>1137</v>
      </c>
      <c r="M4717" s="0" t="s">
        <v>60</v>
      </c>
      <c r="N4717" s="0" t="s">
        <v>1138</v>
      </c>
      <c r="O4717" s="0" t="s">
        <v>1139</v>
      </c>
      <c r="Q4717" s="198" t="n">
        <v>50000</v>
      </c>
      <c r="S4717" s="0" t="s">
        <v>1140</v>
      </c>
      <c r="T4717" s="0" t="s">
        <v>772</v>
      </c>
      <c r="U4717" s="200" t="n">
        <v>28.96</v>
      </c>
      <c r="V4717" s="0" t="s">
        <v>2367</v>
      </c>
      <c r="W4717" s="0" t="s">
        <v>1142</v>
      </c>
      <c r="X4717" s="0" t="s">
        <v>1143</v>
      </c>
      <c r="Y4717" s="0" t="s">
        <v>893</v>
      </c>
      <c r="Z4717" s="0" t="s">
        <v>573</v>
      </c>
      <c r="AA4717" s="0" t="s">
        <v>4260</v>
      </c>
      <c r="AB4717" s="197" t="n">
        <v>37043</v>
      </c>
      <c r="AC4717" s="197" t="n">
        <v>37072</v>
      </c>
    </row>
    <row r="4718" customFormat="false" ht="12.75" hidden="false" customHeight="false" outlineLevel="0" collapsed="false">
      <c r="A4718" s="191" t="str">
        <f aca="false">B4718&amp;" "&amp;C4718&amp;" "&amp;D4718</f>
        <v>US Natural Gas Physical</v>
      </c>
      <c r="B4718" s="191" t="str">
        <f aca="false">IF((LEFT(N4718,2)="US"),"US","")</f>
        <v>US</v>
      </c>
      <c r="C4718" s="191" t="str">
        <f aca="false">M4718</f>
        <v>Natural Gas</v>
      </c>
      <c r="D4718" s="191" t="str">
        <f aca="false">IF(ISNUMBER(FIND("Phy",N4718))=TRUE(),"Physical","Financial")</f>
        <v>Physical</v>
      </c>
      <c r="E4718" s="191" t="n">
        <f aca="false">IF(VLOOKUP(S4718,'DD-Lookup'!$J$6:$L$50,3,FALSE())="Monthly",(YEAR(AC4718)-YEAR(AB4718))*12+MONTH(AC4718)-MONTH(AB4718)+1,(AC4718-AB4718+1))</f>
        <v>1</v>
      </c>
      <c r="F4718" s="220" t="n">
        <f aca="false">E4718*SUM(P4718:Q4718)</f>
        <v>5000</v>
      </c>
      <c r="G4718" s="196" t="n">
        <v>1250189</v>
      </c>
      <c r="H4718" s="197" t="n">
        <v>37026.5944907407</v>
      </c>
      <c r="I4718" s="0" t="s">
        <v>1569</v>
      </c>
      <c r="M4718" s="0" t="s">
        <v>927</v>
      </c>
      <c r="N4718" s="0" t="s">
        <v>1371</v>
      </c>
      <c r="O4718" s="0" t="s">
        <v>3710</v>
      </c>
      <c r="P4718" s="198" t="n">
        <v>5000</v>
      </c>
      <c r="S4718" s="0" t="s">
        <v>1343</v>
      </c>
      <c r="T4718" s="0" t="s">
        <v>772</v>
      </c>
      <c r="U4718" s="200" t="n">
        <v>4.83</v>
      </c>
      <c r="V4718" s="0" t="s">
        <v>1570</v>
      </c>
      <c r="W4718" s="0" t="s">
        <v>1614</v>
      </c>
      <c r="X4718" s="0" t="s">
        <v>1615</v>
      </c>
      <c r="Y4718" s="0" t="s">
        <v>1376</v>
      </c>
      <c r="Z4718" s="0" t="s">
        <v>573</v>
      </c>
      <c r="AA4718" s="0" t="n">
        <v>791005</v>
      </c>
      <c r="AB4718" s="197" t="n">
        <v>37028.875</v>
      </c>
      <c r="AC4718" s="197" t="n">
        <v>37028.875</v>
      </c>
    </row>
    <row r="4719" customFormat="false" ht="12.75" hidden="false" customHeight="false" outlineLevel="0" collapsed="false">
      <c r="A4719" s="191" t="str">
        <f aca="false">B4719&amp;" "&amp;C4719&amp;" "&amp;D4719</f>
        <v>US Power Physical</v>
      </c>
      <c r="B4719" s="191" t="str">
        <f aca="false">IF((LEFT(N4719,2)="US"),"US","")</f>
        <v>US</v>
      </c>
      <c r="C4719" s="191" t="str">
        <f aca="false">M4719</f>
        <v>Power</v>
      </c>
      <c r="D4719" s="191" t="str">
        <f aca="false">IF(ISNUMBER(FIND("Phy",N4719))=TRUE(),"Physical","Financial")</f>
        <v>Physical</v>
      </c>
      <c r="E4719" s="191" t="n">
        <f aca="false">IF(VLOOKUP(S4719,'DD-Lookup'!$J$6:$L$50,3,FALSE())="Monthly",(YEAR(AC4719)-YEAR(AB4719))*12+MONTH(AC4719)-MONTH(AB4719)+1,(AC4719-AB4719+1))</f>
        <v>15</v>
      </c>
      <c r="F4719" s="220" t="n">
        <f aca="false">E4719*SUM(P4719:Q4719)</f>
        <v>750</v>
      </c>
      <c r="G4719" s="196" t="n">
        <v>1250190</v>
      </c>
      <c r="H4719" s="197" t="n">
        <v>37026.594537037</v>
      </c>
      <c r="I4719" s="0" t="s">
        <v>2373</v>
      </c>
      <c r="M4719" s="0" t="s">
        <v>72</v>
      </c>
      <c r="N4719" s="0" t="s">
        <v>1190</v>
      </c>
      <c r="O4719" s="0" t="s">
        <v>1582</v>
      </c>
      <c r="P4719" s="198" t="n">
        <v>50</v>
      </c>
      <c r="S4719" s="0" t="s">
        <v>781</v>
      </c>
      <c r="T4719" s="0" t="s">
        <v>772</v>
      </c>
      <c r="U4719" s="200" t="n">
        <v>46.5</v>
      </c>
      <c r="V4719" s="0" t="s">
        <v>4261</v>
      </c>
      <c r="W4719" s="0" t="s">
        <v>1232</v>
      </c>
      <c r="X4719" s="0" t="s">
        <v>1233</v>
      </c>
      <c r="Y4719" s="0" t="s">
        <v>1167</v>
      </c>
      <c r="Z4719" s="0" t="s">
        <v>628</v>
      </c>
      <c r="AA4719" s="0" t="n">
        <v>611849.1</v>
      </c>
      <c r="AB4719" s="197" t="n">
        <v>37028.875</v>
      </c>
      <c r="AC4719" s="197" t="n">
        <v>37042.875</v>
      </c>
    </row>
    <row r="4720" customFormat="false" ht="12.75" hidden="false" customHeight="false" outlineLevel="0" collapsed="false">
      <c r="A4720" s="191" t="str">
        <f aca="false">B4720&amp;" "&amp;C4720&amp;" "&amp;D4720</f>
        <v>US Natural Gas Physical</v>
      </c>
      <c r="B4720" s="191" t="str">
        <f aca="false">IF((LEFT(N4720,2)="US"),"US","")</f>
        <v>US</v>
      </c>
      <c r="C4720" s="191" t="str">
        <f aca="false">M4720</f>
        <v>Natural Gas</v>
      </c>
      <c r="D4720" s="191" t="str">
        <f aca="false">IF(ISNUMBER(FIND("Phy",N4720))=TRUE(),"Physical","Financial")</f>
        <v>Physical</v>
      </c>
      <c r="E4720" s="191" t="n">
        <f aca="false">IF(VLOOKUP(S4720,'DD-Lookup'!$J$6:$L$50,3,FALSE())="Monthly",(YEAR(AC4720)-YEAR(AB4720))*12+MONTH(AC4720)-MONTH(AB4720)+1,(AC4720-AB4720+1))</f>
        <v>1</v>
      </c>
      <c r="F4720" s="220" t="n">
        <f aca="false">E4720*SUM(P4720:Q4720)</f>
        <v>5000</v>
      </c>
      <c r="G4720" s="196" t="n">
        <v>1250191</v>
      </c>
      <c r="H4720" s="197" t="n">
        <v>37026.5945601852</v>
      </c>
      <c r="I4720" s="0" t="s">
        <v>1569</v>
      </c>
      <c r="M4720" s="0" t="s">
        <v>927</v>
      </c>
      <c r="N4720" s="0" t="s">
        <v>1371</v>
      </c>
      <c r="O4720" s="0" t="s">
        <v>3833</v>
      </c>
      <c r="Q4720" s="198" t="n">
        <v>5000</v>
      </c>
      <c r="S4720" s="0" t="s">
        <v>1343</v>
      </c>
      <c r="T4720" s="0" t="s">
        <v>772</v>
      </c>
      <c r="U4720" s="200" t="n">
        <v>4.575</v>
      </c>
      <c r="V4720" s="0" t="s">
        <v>1570</v>
      </c>
      <c r="W4720" s="0" t="s">
        <v>1555</v>
      </c>
      <c r="X4720" s="0" t="s">
        <v>1556</v>
      </c>
      <c r="Y4720" s="0" t="s">
        <v>1376</v>
      </c>
      <c r="Z4720" s="0" t="s">
        <v>573</v>
      </c>
      <c r="AA4720" s="0" t="n">
        <v>791006</v>
      </c>
      <c r="AB4720" s="197" t="n">
        <v>37028.875</v>
      </c>
      <c r="AC4720" s="197" t="n">
        <v>37028.875</v>
      </c>
    </row>
    <row r="4721" customFormat="false" ht="12.75" hidden="false" customHeight="false" outlineLevel="0" collapsed="false">
      <c r="A4721" s="191" t="str">
        <f aca="false">B4721&amp;" "&amp;C4721&amp;" "&amp;D4721</f>
        <v>US Natural Gas Financial</v>
      </c>
      <c r="B4721" s="191" t="str">
        <f aca="false">IF((LEFT(N4721,2)="US"),"US","")</f>
        <v>US</v>
      </c>
      <c r="C4721" s="191" t="str">
        <f aca="false">M4721</f>
        <v>Natural Gas</v>
      </c>
      <c r="D4721" s="191" t="str">
        <f aca="false">IF(ISNUMBER(FIND("Phy",N4721))=TRUE(),"Physical","Financial")</f>
        <v>Financial</v>
      </c>
      <c r="E4721" s="191" t="n">
        <f aca="false">IF(VLOOKUP(S4721,'DD-Lookup'!$J$6:$L$50,3,FALSE())="Monthly",(YEAR(AC4721)-YEAR(AB4721))*12+MONTH(AC4721)-MONTH(AB4721)+1,(AC4721-AB4721+1))</f>
        <v>30</v>
      </c>
      <c r="F4721" s="220" t="n">
        <f aca="false">E4721*SUM(P4721:Q4721)</f>
        <v>75000</v>
      </c>
      <c r="G4721" s="196" t="n">
        <v>1250192</v>
      </c>
      <c r="H4721" s="197" t="n">
        <v>37026.5945717593</v>
      </c>
      <c r="I4721" s="0" t="s">
        <v>1523</v>
      </c>
      <c r="M4721" s="0" t="s">
        <v>927</v>
      </c>
      <c r="N4721" s="0" t="s">
        <v>1341</v>
      </c>
      <c r="O4721" s="0" t="s">
        <v>1342</v>
      </c>
      <c r="Q4721" s="198" t="n">
        <v>2500</v>
      </c>
      <c r="S4721" s="0" t="s">
        <v>1343</v>
      </c>
      <c r="T4721" s="0" t="s">
        <v>772</v>
      </c>
      <c r="U4721" s="200" t="n">
        <v>4.655</v>
      </c>
      <c r="V4721" s="0" t="s">
        <v>2995</v>
      </c>
      <c r="W4721" s="0" t="s">
        <v>1345</v>
      </c>
      <c r="X4721" s="0" t="s">
        <v>1346</v>
      </c>
      <c r="Y4721" s="0" t="s">
        <v>893</v>
      </c>
      <c r="Z4721" s="0" t="s">
        <v>573</v>
      </c>
      <c r="AA4721" s="0" t="s">
        <v>4262</v>
      </c>
      <c r="AB4721" s="197" t="n">
        <v>37043.875</v>
      </c>
      <c r="AC4721" s="197" t="n">
        <v>37072.875</v>
      </c>
      <c r="AD4721" s="0" t="n">
        <f aca="false">(AC4721-AB4721+1)*SUM(P4721:Q4721)</f>
        <v>75000</v>
      </c>
    </row>
    <row r="4722" customFormat="false" ht="12.75" hidden="false" customHeight="false" outlineLevel="0" collapsed="false">
      <c r="A4722" s="191" t="str">
        <f aca="false">B4722&amp;" "&amp;C4722&amp;" "&amp;D4722</f>
        <v>US Natural Gas Financial</v>
      </c>
      <c r="B4722" s="191" t="str">
        <f aca="false">IF((LEFT(N4722,2)="US"),"US","")</f>
        <v>US</v>
      </c>
      <c r="C4722" s="191" t="str">
        <f aca="false">M4722</f>
        <v>Natural Gas</v>
      </c>
      <c r="D4722" s="191" t="str">
        <f aca="false">IF(ISNUMBER(FIND("Phy",N4722))=TRUE(),"Physical","Financial")</f>
        <v>Financial</v>
      </c>
      <c r="E4722" s="191" t="n">
        <f aca="false">IF(VLOOKUP(S4722,'DD-Lookup'!$J$6:$L$50,3,FALSE())="Monthly",(YEAR(AC4722)-YEAR(AB4722))*12+MONTH(AC4722)-MONTH(AB4722)+1,(AC4722-AB4722+1))</f>
        <v>61</v>
      </c>
      <c r="F4722" s="220" t="n">
        <f aca="false">E4722*SUM(P4722:Q4722)</f>
        <v>305000</v>
      </c>
      <c r="G4722" s="196" t="n">
        <v>1250193</v>
      </c>
      <c r="H4722" s="197" t="n">
        <v>37026.5947916667</v>
      </c>
      <c r="I4722" s="0" t="s">
        <v>1383</v>
      </c>
      <c r="M4722" s="0" t="s">
        <v>927</v>
      </c>
      <c r="N4722" s="0" t="s">
        <v>1399</v>
      </c>
      <c r="O4722" s="0" t="s">
        <v>2111</v>
      </c>
      <c r="P4722" s="198" t="n">
        <v>5000</v>
      </c>
      <c r="S4722" s="0" t="s">
        <v>1343</v>
      </c>
      <c r="T4722" s="0" t="s">
        <v>772</v>
      </c>
      <c r="U4722" s="200" t="n">
        <v>4.49</v>
      </c>
      <c r="V4722" s="0" t="s">
        <v>1991</v>
      </c>
      <c r="W4722" s="0" t="s">
        <v>1956</v>
      </c>
      <c r="X4722" s="0" t="s">
        <v>1957</v>
      </c>
      <c r="Y4722" s="0" t="s">
        <v>893</v>
      </c>
      <c r="Z4722" s="0" t="s">
        <v>573</v>
      </c>
      <c r="AA4722" s="0" t="s">
        <v>4263</v>
      </c>
      <c r="AB4722" s="197" t="n">
        <v>37196</v>
      </c>
      <c r="AC4722" s="197" t="n">
        <v>37256</v>
      </c>
      <c r="AD4722" s="0" t="n">
        <f aca="false">(AC4722-AB4722+1)*SUM(P4722:Q4722)</f>
        <v>305000</v>
      </c>
    </row>
    <row r="4723" customFormat="false" ht="12.75" hidden="false" customHeight="false" outlineLevel="0" collapsed="false">
      <c r="A4723" s="191" t="str">
        <f aca="false">B4723&amp;" "&amp;C4723&amp;" "&amp;D4723</f>
        <v> Natural Gas Physical</v>
      </c>
      <c r="B4723" s="191" t="str">
        <f aca="false">IF((LEFT(N4723,2)="US"),"US","")</f>
        <v/>
      </c>
      <c r="C4723" s="191" t="str">
        <f aca="false">M4723</f>
        <v>Natural Gas</v>
      </c>
      <c r="D4723" s="191" t="str">
        <f aca="false">IF(ISNUMBER(FIND("Phy",N4723))=TRUE(),"Physical","Financial")</f>
        <v>Physical</v>
      </c>
      <c r="E4723" s="191" t="n">
        <f aca="false">IF(VLOOKUP(S4723,'DD-Lookup'!$J$6:$L$50,3,FALSE())="Monthly",(YEAR(AC4723)-YEAR(AB4723))*12+MONTH(AC4723)-MONTH(AB4723)+1,(AC4723-AB4723+1))</f>
        <v>1</v>
      </c>
      <c r="F4723" s="220" t="n">
        <f aca="false">E4723*SUM(P4723:Q4723)</f>
        <v>2500</v>
      </c>
      <c r="G4723" s="196" t="n">
        <v>1250194</v>
      </c>
      <c r="H4723" s="197" t="n">
        <v>37026.5953587963</v>
      </c>
      <c r="I4723" s="0" t="s">
        <v>2713</v>
      </c>
      <c r="M4723" s="0" t="s">
        <v>927</v>
      </c>
      <c r="N4723" s="0" t="s">
        <v>1719</v>
      </c>
      <c r="O4723" s="0" t="s">
        <v>1720</v>
      </c>
      <c r="P4723" s="198" t="n">
        <v>2500</v>
      </c>
      <c r="S4723" s="0" t="s">
        <v>327</v>
      </c>
      <c r="T4723" s="0" t="s">
        <v>1721</v>
      </c>
      <c r="U4723" s="200" t="n">
        <v>6.185</v>
      </c>
      <c r="V4723" s="0" t="s">
        <v>3707</v>
      </c>
      <c r="W4723" s="0" t="s">
        <v>1723</v>
      </c>
      <c r="X4723" s="0" t="s">
        <v>1724</v>
      </c>
      <c r="Y4723" s="0" t="s">
        <v>1376</v>
      </c>
      <c r="Z4723" s="0" t="s">
        <v>646</v>
      </c>
      <c r="AA4723" s="0" t="n">
        <v>791008</v>
      </c>
      <c r="AB4723" s="197" t="n">
        <v>37026.875</v>
      </c>
      <c r="AC4723" s="197" t="n">
        <v>37026.875</v>
      </c>
    </row>
    <row r="4724" customFormat="false" ht="12.75" hidden="false" customHeight="false" outlineLevel="0" collapsed="false">
      <c r="A4724" s="191" t="str">
        <f aca="false">B4724&amp;" "&amp;C4724&amp;" "&amp;D4724</f>
        <v>US Natural Gas Financial</v>
      </c>
      <c r="B4724" s="191" t="str">
        <f aca="false">IF((LEFT(N4724,2)="US"),"US","")</f>
        <v>US</v>
      </c>
      <c r="C4724" s="191" t="str">
        <f aca="false">M4724</f>
        <v>Natural Gas</v>
      </c>
      <c r="D4724" s="191" t="str">
        <f aca="false">IF(ISNUMBER(FIND("Phy",N4724))=TRUE(),"Physical","Financial")</f>
        <v>Financial</v>
      </c>
      <c r="E4724" s="191" t="n">
        <f aca="false">IF(VLOOKUP(S4724,'DD-Lookup'!$J$6:$L$50,3,FALSE())="Monthly",(YEAR(AC4724)-YEAR(AB4724))*12+MONTH(AC4724)-MONTH(AB4724)+1,(AC4724-AB4724+1))</f>
        <v>15</v>
      </c>
      <c r="F4724" s="220" t="n">
        <f aca="false">E4724*SUM(P4724:Q4724)</f>
        <v>150000</v>
      </c>
      <c r="G4724" s="196" t="n">
        <v>1250195</v>
      </c>
      <c r="H4724" s="197" t="n">
        <v>37026.5954976852</v>
      </c>
      <c r="I4724" s="0" t="s">
        <v>1257</v>
      </c>
      <c r="M4724" s="0" t="s">
        <v>927</v>
      </c>
      <c r="N4724" s="0" t="s">
        <v>1341</v>
      </c>
      <c r="O4724" s="0" t="s">
        <v>3569</v>
      </c>
      <c r="Q4724" s="198" t="n">
        <v>10000</v>
      </c>
      <c r="S4724" s="0" t="s">
        <v>1343</v>
      </c>
      <c r="T4724" s="0" t="s">
        <v>772</v>
      </c>
      <c r="U4724" s="200" t="n">
        <v>4.59</v>
      </c>
      <c r="V4724" s="0" t="s">
        <v>1627</v>
      </c>
      <c r="W4724" s="0" t="s">
        <v>1520</v>
      </c>
      <c r="X4724" s="0" t="s">
        <v>1521</v>
      </c>
      <c r="Y4724" s="0" t="s">
        <v>893</v>
      </c>
      <c r="Z4724" s="0" t="s">
        <v>573</v>
      </c>
      <c r="AA4724" s="0" t="s">
        <v>4264</v>
      </c>
      <c r="AB4724" s="197" t="n">
        <v>37028.875</v>
      </c>
      <c r="AC4724" s="197" t="n">
        <v>37042.875</v>
      </c>
      <c r="AD4724" s="0" t="n">
        <f aca="false">(AC4724-AB4724+1)*SUM(P4724:Q4724)</f>
        <v>150000</v>
      </c>
    </row>
    <row r="4725" customFormat="false" ht="12.75" hidden="false" customHeight="false" outlineLevel="0" collapsed="false">
      <c r="A4725" s="191" t="str">
        <f aca="false">B4725&amp;" "&amp;C4725&amp;" "&amp;D4725</f>
        <v>US Natural Gas Physical</v>
      </c>
      <c r="B4725" s="191" t="str">
        <f aca="false">IF((LEFT(N4725,2)="US"),"US","")</f>
        <v>US</v>
      </c>
      <c r="C4725" s="191" t="str">
        <f aca="false">M4725</f>
        <v>Natural Gas</v>
      </c>
      <c r="D4725" s="191" t="str">
        <f aca="false">IF(ISNUMBER(FIND("Phy",N4725))=TRUE(),"Physical","Financial")</f>
        <v>Physical</v>
      </c>
      <c r="E4725" s="191" t="n">
        <f aca="false">IF(VLOOKUP(S4725,'DD-Lookup'!$J$6:$L$50,3,FALSE())="Monthly",(YEAR(AC4725)-YEAR(AB4725))*12+MONTH(AC4725)-MONTH(AB4725)+1,(AC4725-AB4725+1))</f>
        <v>15</v>
      </c>
      <c r="F4725" s="220" t="n">
        <f aca="false">E4725*SUM(P4725:Q4725)</f>
        <v>75000</v>
      </c>
      <c r="G4725" s="196" t="n">
        <v>1250196</v>
      </c>
      <c r="H4725" s="197" t="n">
        <v>37026.5955787037</v>
      </c>
      <c r="I4725" s="0" t="s">
        <v>1251</v>
      </c>
      <c r="M4725" s="0" t="s">
        <v>927</v>
      </c>
      <c r="N4725" s="0" t="s">
        <v>1371</v>
      </c>
      <c r="O4725" s="0" t="s">
        <v>3994</v>
      </c>
      <c r="Q4725" s="198" t="n">
        <v>5000</v>
      </c>
      <c r="S4725" s="0" t="s">
        <v>1343</v>
      </c>
      <c r="T4725" s="0" t="s">
        <v>772</v>
      </c>
      <c r="U4725" s="200" t="n">
        <v>5.005</v>
      </c>
      <c r="V4725" s="0" t="s">
        <v>1937</v>
      </c>
      <c r="W4725" s="0" t="s">
        <v>1635</v>
      </c>
      <c r="X4725" s="0" t="s">
        <v>1636</v>
      </c>
      <c r="Y4725" s="0" t="s">
        <v>1376</v>
      </c>
      <c r="Z4725" s="0" t="s">
        <v>573</v>
      </c>
      <c r="AA4725" s="0" t="n">
        <v>791009</v>
      </c>
      <c r="AB4725" s="197" t="n">
        <v>37028.875</v>
      </c>
      <c r="AC4725" s="197" t="n">
        <v>37042.875</v>
      </c>
    </row>
    <row r="4726" customFormat="false" ht="12.75" hidden="false" customHeight="false" outlineLevel="0" collapsed="false">
      <c r="A4726" s="191" t="str">
        <f aca="false">B4726&amp;" "&amp;C4726&amp;" "&amp;D4726</f>
        <v>US Natural Gas Financial</v>
      </c>
      <c r="B4726" s="191" t="str">
        <f aca="false">IF((LEFT(N4726,2)="US"),"US","")</f>
        <v>US</v>
      </c>
      <c r="C4726" s="191" t="str">
        <f aca="false">M4726</f>
        <v>Natural Gas</v>
      </c>
      <c r="D4726" s="191" t="str">
        <f aca="false">IF(ISNUMBER(FIND("Phy",N4726))=TRUE(),"Physical","Financial")</f>
        <v>Financial</v>
      </c>
      <c r="E4726" s="191" t="n">
        <f aca="false">IF(VLOOKUP(S4726,'DD-Lookup'!$J$6:$L$50,3,FALSE())="Monthly",(YEAR(AC4726)-YEAR(AB4726))*12+MONTH(AC4726)-MONTH(AB4726)+1,(AC4726-AB4726+1))</f>
        <v>15</v>
      </c>
      <c r="F4726" s="220" t="n">
        <f aca="false">E4726*SUM(P4726:Q4726)</f>
        <v>30000</v>
      </c>
      <c r="G4726" s="196" t="n">
        <v>1250198</v>
      </c>
      <c r="H4726" s="197" t="n">
        <v>37026.5967592593</v>
      </c>
      <c r="I4726" s="0" t="s">
        <v>1187</v>
      </c>
      <c r="M4726" s="0" t="s">
        <v>927</v>
      </c>
      <c r="N4726" s="0" t="s">
        <v>1341</v>
      </c>
      <c r="O4726" s="0" t="s">
        <v>3569</v>
      </c>
      <c r="Q4726" s="198" t="n">
        <v>2000</v>
      </c>
      <c r="S4726" s="0" t="s">
        <v>1343</v>
      </c>
      <c r="T4726" s="0" t="s">
        <v>772</v>
      </c>
      <c r="U4726" s="200" t="n">
        <v>4.595</v>
      </c>
      <c r="V4726" s="0" t="s">
        <v>4265</v>
      </c>
      <c r="W4726" s="0" t="s">
        <v>1520</v>
      </c>
      <c r="X4726" s="0" t="s">
        <v>1521</v>
      </c>
      <c r="Y4726" s="0" t="s">
        <v>893</v>
      </c>
      <c r="Z4726" s="0" t="s">
        <v>573</v>
      </c>
      <c r="AA4726" s="0" t="s">
        <v>4266</v>
      </c>
      <c r="AB4726" s="197" t="n">
        <v>37028.875</v>
      </c>
      <c r="AC4726" s="197" t="n">
        <v>37042.875</v>
      </c>
      <c r="AD4726" s="0" t="n">
        <f aca="false">(AC4726-AB4726+1)*SUM(P4726:Q4726)</f>
        <v>30000</v>
      </c>
    </row>
    <row r="4727" customFormat="false" ht="12.75" hidden="false" customHeight="false" outlineLevel="0" collapsed="false">
      <c r="A4727" s="191" t="str">
        <f aca="false">B4727&amp;" "&amp;C4727&amp;" "&amp;D4727</f>
        <v>US Natural Gas Financial</v>
      </c>
      <c r="B4727" s="191" t="str">
        <f aca="false">IF((LEFT(N4727,2)="US"),"US","")</f>
        <v>US</v>
      </c>
      <c r="C4727" s="191" t="str">
        <f aca="false">M4727</f>
        <v>Natural Gas</v>
      </c>
      <c r="D4727" s="191" t="str">
        <f aca="false">IF(ISNUMBER(FIND("Phy",N4727))=TRUE(),"Physical","Financial")</f>
        <v>Financial</v>
      </c>
      <c r="E4727" s="191" t="n">
        <f aca="false">IF(VLOOKUP(S4727,'DD-Lookup'!$J$6:$L$50,3,FALSE())="Monthly",(YEAR(AC4727)-YEAR(AB4727))*12+MONTH(AC4727)-MONTH(AB4727)+1,(AC4727-AB4727+1))</f>
        <v>30</v>
      </c>
      <c r="F4727" s="220" t="n">
        <f aca="false">E4727*SUM(P4727:Q4727)</f>
        <v>450000</v>
      </c>
      <c r="G4727" s="196" t="n">
        <v>1250199</v>
      </c>
      <c r="H4727" s="197" t="n">
        <v>37026.5976851852</v>
      </c>
      <c r="I4727" s="0" t="s">
        <v>1357</v>
      </c>
      <c r="M4727" s="0" t="s">
        <v>927</v>
      </c>
      <c r="N4727" s="0" t="s">
        <v>1341</v>
      </c>
      <c r="O4727" s="0" t="s">
        <v>1342</v>
      </c>
      <c r="P4727" s="198" t="n">
        <v>15000</v>
      </c>
      <c r="S4727" s="0" t="s">
        <v>1343</v>
      </c>
      <c r="T4727" s="0" t="s">
        <v>772</v>
      </c>
      <c r="U4727" s="200" t="n">
        <v>4.65</v>
      </c>
      <c r="V4727" s="0" t="s">
        <v>1358</v>
      </c>
      <c r="W4727" s="0" t="s">
        <v>1345</v>
      </c>
      <c r="X4727" s="0" t="s">
        <v>1346</v>
      </c>
      <c r="Y4727" s="0" t="s">
        <v>893</v>
      </c>
      <c r="Z4727" s="0" t="s">
        <v>573</v>
      </c>
      <c r="AA4727" s="0" t="s">
        <v>4267</v>
      </c>
      <c r="AB4727" s="197" t="n">
        <v>37043.875</v>
      </c>
      <c r="AC4727" s="197" t="n">
        <v>37072.875</v>
      </c>
      <c r="AD4727" s="0" t="n">
        <f aca="false">(AC4727-AB4727+1)*SUM(P4727:Q4727)</f>
        <v>450000</v>
      </c>
    </row>
    <row r="4728" customFormat="false" ht="12.75" hidden="false" customHeight="false" outlineLevel="0" collapsed="false">
      <c r="A4728" s="191" t="str">
        <f aca="false">B4728&amp;" "&amp;C4728&amp;" "&amp;D4728</f>
        <v>US Natural Gas Financial</v>
      </c>
      <c r="B4728" s="191" t="str">
        <f aca="false">IF((LEFT(N4728,2)="US"),"US","")</f>
        <v>US</v>
      </c>
      <c r="C4728" s="191" t="str">
        <f aca="false">M4728</f>
        <v>Natural Gas</v>
      </c>
      <c r="D4728" s="191" t="str">
        <f aca="false">IF(ISNUMBER(FIND("Phy",N4728))=TRUE(),"Physical","Financial")</f>
        <v>Financial</v>
      </c>
      <c r="E4728" s="191" t="n">
        <f aca="false">IF(VLOOKUP(S4728,'DD-Lookup'!$J$6:$L$50,3,FALSE())="Monthly",(YEAR(AC4728)-YEAR(AB4728))*12+MONTH(AC4728)-MONTH(AB4728)+1,(AC4728-AB4728+1))</f>
        <v>151</v>
      </c>
      <c r="F4728" s="220" t="n">
        <f aca="false">E4728*SUM(P4728:Q4728)</f>
        <v>755000</v>
      </c>
      <c r="G4728" s="196" t="n">
        <v>1250200</v>
      </c>
      <c r="H4728" s="197" t="n">
        <v>37026.5978472222</v>
      </c>
      <c r="I4728" s="0" t="s">
        <v>1620</v>
      </c>
      <c r="M4728" s="0" t="s">
        <v>927</v>
      </c>
      <c r="N4728" s="0" t="s">
        <v>1341</v>
      </c>
      <c r="O4728" s="0" t="s">
        <v>1442</v>
      </c>
      <c r="Q4728" s="198" t="n">
        <v>5000</v>
      </c>
      <c r="S4728" s="0" t="s">
        <v>1343</v>
      </c>
      <c r="T4728" s="0" t="s">
        <v>772</v>
      </c>
      <c r="U4728" s="200" t="n">
        <v>5.045</v>
      </c>
      <c r="V4728" s="0" t="s">
        <v>1773</v>
      </c>
      <c r="W4728" s="0" t="s">
        <v>1345</v>
      </c>
      <c r="X4728" s="0" t="s">
        <v>1346</v>
      </c>
      <c r="Y4728" s="0" t="s">
        <v>893</v>
      </c>
      <c r="Z4728" s="0" t="s">
        <v>573</v>
      </c>
      <c r="AA4728" s="0" t="s">
        <v>4268</v>
      </c>
      <c r="AB4728" s="197" t="n">
        <v>37196</v>
      </c>
      <c r="AC4728" s="197" t="n">
        <v>37346</v>
      </c>
      <c r="AD4728" s="0" t="n">
        <f aca="false">(AC4728-AB4728+1)*SUM(P4728:Q4728)</f>
        <v>755000</v>
      </c>
    </row>
    <row r="4729" customFormat="false" ht="12.75" hidden="false" customHeight="false" outlineLevel="0" collapsed="false">
      <c r="A4729" s="191" t="str">
        <f aca="false">B4729&amp;" "&amp;C4729&amp;" "&amp;D4729</f>
        <v>US Natural Gas Financial</v>
      </c>
      <c r="B4729" s="191" t="str">
        <f aca="false">IF((LEFT(N4729,2)="US"),"US","")</f>
        <v>US</v>
      </c>
      <c r="C4729" s="191" t="str">
        <f aca="false">M4729</f>
        <v>Natural Gas</v>
      </c>
      <c r="D4729" s="191" t="str">
        <f aca="false">IF(ISNUMBER(FIND("Phy",N4729))=TRUE(),"Physical","Financial")</f>
        <v>Financial</v>
      </c>
      <c r="E4729" s="191" t="n">
        <f aca="false">IF(VLOOKUP(S4729,'DD-Lookup'!$J$6:$L$50,3,FALSE())="Monthly",(YEAR(AC4729)-YEAR(AB4729))*12+MONTH(AC4729)-MONTH(AB4729)+1,(AC4729-AB4729+1))</f>
        <v>153</v>
      </c>
      <c r="F4729" s="220" t="n">
        <f aca="false">E4729*SUM(P4729:Q4729)</f>
        <v>1530000</v>
      </c>
      <c r="G4729" s="196" t="n">
        <v>1250201</v>
      </c>
      <c r="H4729" s="197" t="n">
        <v>37026.5978472222</v>
      </c>
      <c r="I4729" s="0" t="s">
        <v>2548</v>
      </c>
      <c r="M4729" s="0" t="s">
        <v>927</v>
      </c>
      <c r="N4729" s="0" t="s">
        <v>1399</v>
      </c>
      <c r="O4729" s="0" t="s">
        <v>1784</v>
      </c>
      <c r="Q4729" s="198" t="n">
        <v>10000</v>
      </c>
      <c r="S4729" s="0" t="s">
        <v>1343</v>
      </c>
      <c r="T4729" s="0" t="s">
        <v>772</v>
      </c>
      <c r="U4729" s="200" t="n">
        <v>-0.065</v>
      </c>
      <c r="V4729" s="0" t="s">
        <v>2550</v>
      </c>
      <c r="W4729" s="0" t="s">
        <v>1781</v>
      </c>
      <c r="X4729" s="0" t="s">
        <v>1782</v>
      </c>
      <c r="Y4729" s="0" t="s">
        <v>893</v>
      </c>
      <c r="Z4729" s="0" t="s">
        <v>573</v>
      </c>
      <c r="AA4729" s="0" t="s">
        <v>4269</v>
      </c>
      <c r="AB4729" s="197" t="n">
        <v>37043</v>
      </c>
      <c r="AC4729" s="197" t="n">
        <v>37195</v>
      </c>
      <c r="AD4729" s="0" t="n">
        <f aca="false">(AC4729-AB4729+1)*SUM(P4729:Q4729)</f>
        <v>1530000</v>
      </c>
    </row>
    <row r="4730" customFormat="false" ht="12.75" hidden="false" customHeight="false" outlineLevel="0" collapsed="false">
      <c r="A4730" s="191" t="str">
        <f aca="false">B4730&amp;" "&amp;C4730&amp;" "&amp;D4730</f>
        <v>US Natural Gas Financial</v>
      </c>
      <c r="B4730" s="191" t="str">
        <f aca="false">IF((LEFT(N4730,2)="US"),"US","")</f>
        <v>US</v>
      </c>
      <c r="C4730" s="191" t="str">
        <f aca="false">M4730</f>
        <v>Natural Gas</v>
      </c>
      <c r="D4730" s="191" t="str">
        <f aca="false">IF(ISNUMBER(FIND("Phy",N4730))=TRUE(),"Physical","Financial")</f>
        <v>Financial</v>
      </c>
      <c r="E4730" s="191" t="n">
        <f aca="false">IF(VLOOKUP(S4730,'DD-Lookup'!$J$6:$L$50,3,FALSE())="Monthly",(YEAR(AC4730)-YEAR(AB4730))*12+MONTH(AC4730)-MONTH(AB4730)+1,(AC4730-AB4730+1))</f>
        <v>151</v>
      </c>
      <c r="F4730" s="220" t="n">
        <f aca="false">E4730*SUM(P4730:Q4730)</f>
        <v>453000</v>
      </c>
      <c r="G4730" s="196" t="n">
        <v>1250204</v>
      </c>
      <c r="H4730" s="197" t="n">
        <v>37026.5996527778</v>
      </c>
      <c r="I4730" s="0" t="s">
        <v>643</v>
      </c>
      <c r="M4730" s="0" t="s">
        <v>927</v>
      </c>
      <c r="N4730" s="0" t="s">
        <v>1399</v>
      </c>
      <c r="O4730" s="0" t="s">
        <v>2949</v>
      </c>
      <c r="P4730" s="198" t="n">
        <v>3000</v>
      </c>
      <c r="S4730" s="0" t="s">
        <v>1343</v>
      </c>
      <c r="T4730" s="0" t="s">
        <v>772</v>
      </c>
      <c r="U4730" s="200" t="n">
        <v>0.185</v>
      </c>
      <c r="V4730" s="0" t="s">
        <v>2276</v>
      </c>
      <c r="W4730" s="0" t="s">
        <v>1700</v>
      </c>
      <c r="X4730" s="0" t="s">
        <v>1701</v>
      </c>
      <c r="Y4730" s="0" t="s">
        <v>893</v>
      </c>
      <c r="Z4730" s="0" t="s">
        <v>573</v>
      </c>
      <c r="AA4730" s="0" t="s">
        <v>4270</v>
      </c>
      <c r="AB4730" s="197" t="n">
        <v>37196</v>
      </c>
      <c r="AC4730" s="197" t="n">
        <v>37346</v>
      </c>
      <c r="AD4730" s="0" t="n">
        <f aca="false">(AC4730-AB4730+1)*SUM(P4730:Q4730)</f>
        <v>453000</v>
      </c>
    </row>
    <row r="4731" customFormat="false" ht="12.75" hidden="false" customHeight="false" outlineLevel="0" collapsed="false">
      <c r="A4731" s="191" t="str">
        <f aca="false">B4731&amp;" "&amp;C4731&amp;" "&amp;D4731</f>
        <v>US Natural Gas Physical</v>
      </c>
      <c r="B4731" s="191" t="str">
        <f aca="false">IF((LEFT(N4731,2)="US"),"US","")</f>
        <v>US</v>
      </c>
      <c r="C4731" s="191" t="str">
        <f aca="false">M4731</f>
        <v>Natural Gas</v>
      </c>
      <c r="D4731" s="191" t="str">
        <f aca="false">IF(ISNUMBER(FIND("Phy",N4731))=TRUE(),"Physical","Financial")</f>
        <v>Physical</v>
      </c>
      <c r="E4731" s="191" t="n">
        <f aca="false">IF(VLOOKUP(S4731,'DD-Lookup'!$J$6:$L$50,3,FALSE())="Monthly",(YEAR(AC4731)-YEAR(AB4731))*12+MONTH(AC4731)-MONTH(AB4731)+1,(AC4731-AB4731+1))</f>
        <v>1</v>
      </c>
      <c r="F4731" s="220" t="n">
        <f aca="false">E4731*SUM(P4731:Q4731)</f>
        <v>5000</v>
      </c>
      <c r="G4731" s="196" t="n">
        <v>1250206</v>
      </c>
      <c r="H4731" s="197" t="n">
        <v>37026.5999884259</v>
      </c>
      <c r="I4731" s="0" t="s">
        <v>1687</v>
      </c>
      <c r="M4731" s="0" t="s">
        <v>927</v>
      </c>
      <c r="N4731" s="0" t="s">
        <v>1371</v>
      </c>
      <c r="O4731" s="0" t="s">
        <v>3710</v>
      </c>
      <c r="Q4731" s="198" t="n">
        <v>5000</v>
      </c>
      <c r="S4731" s="0" t="s">
        <v>1343</v>
      </c>
      <c r="T4731" s="0" t="s">
        <v>772</v>
      </c>
      <c r="U4731" s="200" t="n">
        <v>4.83</v>
      </c>
      <c r="V4731" s="0" t="s">
        <v>1688</v>
      </c>
      <c r="W4731" s="0" t="s">
        <v>1614</v>
      </c>
      <c r="X4731" s="0" t="s">
        <v>1615</v>
      </c>
      <c r="Y4731" s="0" t="s">
        <v>1376</v>
      </c>
      <c r="Z4731" s="0" t="s">
        <v>573</v>
      </c>
      <c r="AA4731" s="0" t="n">
        <v>791028</v>
      </c>
      <c r="AB4731" s="197" t="n">
        <v>37028.875</v>
      </c>
      <c r="AC4731" s="197" t="n">
        <v>37028.875</v>
      </c>
    </row>
    <row r="4732" customFormat="false" ht="12.75" hidden="false" customHeight="false" outlineLevel="0" collapsed="false">
      <c r="A4732" s="191" t="str">
        <f aca="false">B4732&amp;" "&amp;C4732&amp;" "&amp;D4732</f>
        <v>US Natural Gas Financial</v>
      </c>
      <c r="B4732" s="191" t="str">
        <f aca="false">IF((LEFT(N4732,2)="US"),"US","")</f>
        <v>US</v>
      </c>
      <c r="C4732" s="191" t="str">
        <f aca="false">M4732</f>
        <v>Natural Gas</v>
      </c>
      <c r="D4732" s="191" t="str">
        <f aca="false">IF(ISNUMBER(FIND("Phy",N4732))=TRUE(),"Physical","Financial")</f>
        <v>Financial</v>
      </c>
      <c r="E4732" s="191" t="n">
        <f aca="false">IF(VLOOKUP(S4732,'DD-Lookup'!$J$6:$L$50,3,FALSE())="Monthly",(YEAR(AC4732)-YEAR(AB4732))*12+MONTH(AC4732)-MONTH(AB4732)+1,(AC4732-AB4732+1))</f>
        <v>30</v>
      </c>
      <c r="F4732" s="220" t="n">
        <f aca="false">E4732*SUM(P4732:Q4732)</f>
        <v>150000</v>
      </c>
      <c r="G4732" s="196" t="n">
        <v>1250213</v>
      </c>
      <c r="H4732" s="197" t="n">
        <v>37026.6013425926</v>
      </c>
      <c r="I4732" s="0" t="s">
        <v>2238</v>
      </c>
      <c r="M4732" s="0" t="s">
        <v>927</v>
      </c>
      <c r="N4732" s="0" t="s">
        <v>1341</v>
      </c>
      <c r="O4732" s="0" t="s">
        <v>1342</v>
      </c>
      <c r="P4732" s="198" t="n">
        <v>5000</v>
      </c>
      <c r="S4732" s="0" t="s">
        <v>1343</v>
      </c>
      <c r="T4732" s="0" t="s">
        <v>772</v>
      </c>
      <c r="U4732" s="200" t="n">
        <v>4.65</v>
      </c>
      <c r="V4732" s="0" t="s">
        <v>2304</v>
      </c>
      <c r="W4732" s="0" t="s">
        <v>1345</v>
      </c>
      <c r="X4732" s="0" t="s">
        <v>1346</v>
      </c>
      <c r="Y4732" s="0" t="s">
        <v>893</v>
      </c>
      <c r="Z4732" s="0" t="s">
        <v>573</v>
      </c>
      <c r="AA4732" s="0" t="s">
        <v>4271</v>
      </c>
      <c r="AB4732" s="197" t="n">
        <v>37043.875</v>
      </c>
      <c r="AC4732" s="197" t="n">
        <v>37072.875</v>
      </c>
      <c r="AD4732" s="0" t="n">
        <f aca="false">(AC4732-AB4732+1)*SUM(P4732:Q4732)</f>
        <v>150000</v>
      </c>
    </row>
    <row r="4733" customFormat="false" ht="12.75" hidden="false" customHeight="false" outlineLevel="0" collapsed="false">
      <c r="A4733" s="191" t="str">
        <f aca="false">B4733&amp;" "&amp;C4733&amp;" "&amp;D4733</f>
        <v>US Natural Gas Physical</v>
      </c>
      <c r="B4733" s="191" t="str">
        <f aca="false">IF((LEFT(N4733,2)="US"),"US","")</f>
        <v>US</v>
      </c>
      <c r="C4733" s="191" t="str">
        <f aca="false">M4733</f>
        <v>Natural Gas</v>
      </c>
      <c r="D4733" s="191" t="str">
        <f aca="false">IF(ISNUMBER(FIND("Phy",N4733))=TRUE(),"Physical","Financial")</f>
        <v>Physical</v>
      </c>
      <c r="E4733" s="191" t="n">
        <f aca="false">IF(VLOOKUP(S4733,'DD-Lookup'!$J$6:$L$50,3,FALSE())="Monthly",(YEAR(AC4733)-YEAR(AB4733))*12+MONTH(AC4733)-MONTH(AB4733)+1,(AC4733-AB4733+1))</f>
        <v>30</v>
      </c>
      <c r="F4733" s="220" t="n">
        <f aca="false">E4733*SUM(P4733:Q4733)</f>
        <v>150000</v>
      </c>
      <c r="G4733" s="196" t="n">
        <v>1250214</v>
      </c>
      <c r="H4733" s="197" t="n">
        <v>37026.6014930556</v>
      </c>
      <c r="I4733" s="0" t="s">
        <v>1584</v>
      </c>
      <c r="M4733" s="0" t="s">
        <v>927</v>
      </c>
      <c r="N4733" s="0" t="s">
        <v>1371</v>
      </c>
      <c r="O4733" s="0" t="s">
        <v>3622</v>
      </c>
      <c r="P4733" s="198" t="n">
        <v>5000</v>
      </c>
      <c r="S4733" s="0" t="s">
        <v>1343</v>
      </c>
      <c r="T4733" s="0" t="s">
        <v>772</v>
      </c>
      <c r="U4733" s="200" t="n">
        <v>4.86</v>
      </c>
      <c r="V4733" s="0" t="s">
        <v>1586</v>
      </c>
      <c r="W4733" s="0" t="s">
        <v>1587</v>
      </c>
      <c r="X4733" s="0" t="s">
        <v>1588</v>
      </c>
      <c r="Y4733" s="0" t="s">
        <v>1376</v>
      </c>
      <c r="Z4733" s="0" t="s">
        <v>573</v>
      </c>
      <c r="AA4733" s="0" t="s">
        <v>4272</v>
      </c>
      <c r="AB4733" s="197" t="n">
        <v>37043.875</v>
      </c>
      <c r="AC4733" s="197" t="n">
        <v>37072.875</v>
      </c>
    </row>
    <row r="4734" customFormat="false" ht="12.75" hidden="false" customHeight="false" outlineLevel="0" collapsed="false">
      <c r="A4734" s="191" t="str">
        <f aca="false">B4734&amp;" "&amp;C4734&amp;" "&amp;D4734</f>
        <v>US Natural Gas Financial</v>
      </c>
      <c r="B4734" s="191" t="str">
        <f aca="false">IF((LEFT(N4734,2)="US"),"US","")</f>
        <v>US</v>
      </c>
      <c r="C4734" s="191" t="str">
        <f aca="false">M4734</f>
        <v>Natural Gas</v>
      </c>
      <c r="D4734" s="191" t="str">
        <f aca="false">IF(ISNUMBER(FIND("Phy",N4734))=TRUE(),"Physical","Financial")</f>
        <v>Financial</v>
      </c>
      <c r="E4734" s="191" t="n">
        <f aca="false">IF(VLOOKUP(S4734,'DD-Lookup'!$J$6:$L$50,3,FALSE())="Monthly",(YEAR(AC4734)-YEAR(AB4734))*12+MONTH(AC4734)-MONTH(AB4734)+1,(AC4734-AB4734+1))</f>
        <v>15</v>
      </c>
      <c r="F4734" s="220" t="n">
        <f aca="false">E4734*SUM(P4734:Q4734)</f>
        <v>225000</v>
      </c>
      <c r="G4734" s="196" t="n">
        <v>1250216</v>
      </c>
      <c r="H4734" s="197" t="n">
        <v>37026.6018402778</v>
      </c>
      <c r="I4734" s="0" t="s">
        <v>609</v>
      </c>
      <c r="M4734" s="0" t="s">
        <v>927</v>
      </c>
      <c r="N4734" s="0" t="s">
        <v>1341</v>
      </c>
      <c r="O4734" s="0" t="s">
        <v>3569</v>
      </c>
      <c r="Q4734" s="198" t="n">
        <v>15000</v>
      </c>
      <c r="S4734" s="0" t="s">
        <v>1343</v>
      </c>
      <c r="T4734" s="0" t="s">
        <v>772</v>
      </c>
      <c r="U4734" s="200" t="n">
        <v>4.595</v>
      </c>
      <c r="V4734" s="0" t="s">
        <v>1519</v>
      </c>
      <c r="W4734" s="0" t="s">
        <v>1520</v>
      </c>
      <c r="X4734" s="0" t="s">
        <v>1521</v>
      </c>
      <c r="Y4734" s="0" t="s">
        <v>893</v>
      </c>
      <c r="Z4734" s="0" t="s">
        <v>573</v>
      </c>
      <c r="AA4734" s="0" t="s">
        <v>4273</v>
      </c>
      <c r="AB4734" s="197" t="n">
        <v>37028.875</v>
      </c>
      <c r="AC4734" s="197" t="n">
        <v>37042.875</v>
      </c>
      <c r="AD4734" s="0" t="n">
        <f aca="false">(AC4734-AB4734+1)*SUM(P4734:Q4734)</f>
        <v>225000</v>
      </c>
    </row>
    <row r="4735" customFormat="false" ht="12.75" hidden="false" customHeight="false" outlineLevel="0" collapsed="false">
      <c r="A4735" s="191" t="str">
        <f aca="false">B4735&amp;" "&amp;C4735&amp;" "&amp;D4735</f>
        <v> Natural Gas Physical</v>
      </c>
      <c r="B4735" s="191" t="str">
        <f aca="false">IF((LEFT(N4735,2)="US"),"US","")</f>
        <v/>
      </c>
      <c r="C4735" s="191" t="str">
        <f aca="false">M4735</f>
        <v>Natural Gas</v>
      </c>
      <c r="D4735" s="191" t="str">
        <f aca="false">IF(ISNUMBER(FIND("Phy",N4735))=TRUE(),"Physical","Financial")</f>
        <v>Physical</v>
      </c>
      <c r="E4735" s="191" t="n">
        <f aca="false">IF(VLOOKUP(S4735,'DD-Lookup'!$J$6:$L$50,3,FALSE())="Monthly",(YEAR(AC4735)-YEAR(AB4735))*12+MONTH(AC4735)-MONTH(AB4735)+1,(AC4735-AB4735+1))</f>
        <v>1</v>
      </c>
      <c r="F4735" s="220" t="n">
        <f aca="false">E4735*SUM(P4735:Q4735)</f>
        <v>5000</v>
      </c>
      <c r="G4735" s="196" t="n">
        <v>1250217</v>
      </c>
      <c r="H4735" s="197" t="n">
        <v>37026.6021875</v>
      </c>
      <c r="I4735" s="0" t="s">
        <v>1406</v>
      </c>
      <c r="M4735" s="0" t="s">
        <v>927</v>
      </c>
      <c r="N4735" s="0" t="s">
        <v>1719</v>
      </c>
      <c r="O4735" s="0" t="s">
        <v>1720</v>
      </c>
      <c r="Q4735" s="198" t="n">
        <v>5000</v>
      </c>
      <c r="S4735" s="0" t="s">
        <v>327</v>
      </c>
      <c r="T4735" s="0" t="s">
        <v>1721</v>
      </c>
      <c r="U4735" s="200" t="n">
        <v>6.215</v>
      </c>
      <c r="V4735" s="0" t="s">
        <v>3924</v>
      </c>
      <c r="W4735" s="0" t="s">
        <v>1723</v>
      </c>
      <c r="X4735" s="0" t="s">
        <v>1724</v>
      </c>
      <c r="Y4735" s="0" t="s">
        <v>1376</v>
      </c>
      <c r="Z4735" s="0" t="s">
        <v>646</v>
      </c>
      <c r="AA4735" s="0" t="n">
        <v>791034</v>
      </c>
      <c r="AB4735" s="197" t="n">
        <v>37026.875</v>
      </c>
      <c r="AC4735" s="197" t="n">
        <v>37026.875</v>
      </c>
    </row>
    <row r="4736" customFormat="false" ht="12.75" hidden="false" customHeight="false" outlineLevel="0" collapsed="false">
      <c r="A4736" s="191" t="str">
        <f aca="false">B4736&amp;" "&amp;C4736&amp;" "&amp;D4736</f>
        <v>US Natural Gas Financial</v>
      </c>
      <c r="B4736" s="191" t="str">
        <f aca="false">IF((LEFT(N4736,2)="US"),"US","")</f>
        <v>US</v>
      </c>
      <c r="C4736" s="191" t="str">
        <f aca="false">M4736</f>
        <v>Natural Gas</v>
      </c>
      <c r="D4736" s="191" t="str">
        <f aca="false">IF(ISNUMBER(FIND("Phy",N4736))=TRUE(),"Physical","Financial")</f>
        <v>Financial</v>
      </c>
      <c r="E4736" s="191" t="n">
        <f aca="false">IF(VLOOKUP(S4736,'DD-Lookup'!$J$6:$L$50,3,FALSE())="Monthly",(YEAR(AC4736)-YEAR(AB4736))*12+MONTH(AC4736)-MONTH(AB4736)+1,(AC4736-AB4736+1))</f>
        <v>153</v>
      </c>
      <c r="F4736" s="220" t="n">
        <f aca="false">E4736*SUM(P4736:Q4736)</f>
        <v>765000</v>
      </c>
      <c r="G4736" s="196" t="n">
        <v>1250218</v>
      </c>
      <c r="H4736" s="197" t="n">
        <v>37026.6023032407</v>
      </c>
      <c r="I4736" s="0" t="s">
        <v>4120</v>
      </c>
      <c r="M4736" s="0" t="s">
        <v>927</v>
      </c>
      <c r="N4736" s="0" t="s">
        <v>1341</v>
      </c>
      <c r="O4736" s="0" t="s">
        <v>1526</v>
      </c>
      <c r="P4736" s="198" t="n">
        <v>5000</v>
      </c>
      <c r="S4736" s="0" t="s">
        <v>1343</v>
      </c>
      <c r="T4736" s="0" t="s">
        <v>772</v>
      </c>
      <c r="U4736" s="200" t="n">
        <v>4.75</v>
      </c>
      <c r="V4736" s="0" t="s">
        <v>4274</v>
      </c>
      <c r="W4736" s="0" t="s">
        <v>1345</v>
      </c>
      <c r="X4736" s="0" t="s">
        <v>1346</v>
      </c>
      <c r="Y4736" s="0" t="s">
        <v>893</v>
      </c>
      <c r="Z4736" s="0" t="s">
        <v>573</v>
      </c>
      <c r="AA4736" s="0" t="s">
        <v>4275</v>
      </c>
      <c r="AB4736" s="197" t="n">
        <v>37043</v>
      </c>
      <c r="AC4736" s="197" t="n">
        <v>37195</v>
      </c>
      <c r="AD4736" s="0" t="n">
        <f aca="false">(AC4736-AB4736+1)*SUM(P4736:Q4736)</f>
        <v>765000</v>
      </c>
    </row>
    <row r="4737" customFormat="false" ht="12.75" hidden="false" customHeight="false" outlineLevel="0" collapsed="false">
      <c r="A4737" s="191" t="str">
        <f aca="false">B4737&amp;" "&amp;C4737&amp;" "&amp;D4737</f>
        <v>US Natural Gas Financial</v>
      </c>
      <c r="B4737" s="191" t="str">
        <f aca="false">IF((LEFT(N4737,2)="US"),"US","")</f>
        <v>US</v>
      </c>
      <c r="C4737" s="191" t="str">
        <f aca="false">M4737</f>
        <v>Natural Gas</v>
      </c>
      <c r="D4737" s="191" t="str">
        <f aca="false">IF(ISNUMBER(FIND("Phy",N4737))=TRUE(),"Physical","Financial")</f>
        <v>Financial</v>
      </c>
      <c r="E4737" s="191" t="n">
        <f aca="false">IF(VLOOKUP(S4737,'DD-Lookup'!$J$6:$L$50,3,FALSE())="Monthly",(YEAR(AC4737)-YEAR(AB4737))*12+MONTH(AC4737)-MONTH(AB4737)+1,(AC4737-AB4737+1))</f>
        <v>31</v>
      </c>
      <c r="F4737" s="220" t="n">
        <f aca="false">E4737*SUM(P4737:Q4737)</f>
        <v>3100</v>
      </c>
      <c r="G4737" s="196" t="n">
        <v>1250219</v>
      </c>
      <c r="H4737" s="197" t="n">
        <v>37026.602650463</v>
      </c>
      <c r="I4737" s="0" t="s">
        <v>2021</v>
      </c>
      <c r="M4737" s="0" t="s">
        <v>927</v>
      </c>
      <c r="N4737" s="0" t="s">
        <v>2331</v>
      </c>
      <c r="O4737" s="0" t="s">
        <v>4276</v>
      </c>
      <c r="Q4737" s="198" t="n">
        <v>100</v>
      </c>
      <c r="S4737" s="0" t="s">
        <v>2060</v>
      </c>
      <c r="T4737" s="0" t="s">
        <v>772</v>
      </c>
      <c r="U4737" s="200" t="n">
        <v>0.0275</v>
      </c>
      <c r="V4737" s="0" t="s">
        <v>4277</v>
      </c>
      <c r="W4737" s="0" t="s">
        <v>2061</v>
      </c>
      <c r="X4737" s="0" t="s">
        <v>2062</v>
      </c>
      <c r="Y4737" s="0" t="s">
        <v>893</v>
      </c>
      <c r="Z4737" s="0" t="s">
        <v>573</v>
      </c>
      <c r="AA4737" s="0" t="s">
        <v>4278</v>
      </c>
      <c r="AB4737" s="197" t="n">
        <v>37073</v>
      </c>
      <c r="AC4737" s="197" t="n">
        <v>37103</v>
      </c>
      <c r="AD4737" s="0" t="n">
        <f aca="false">(AC4737-AB4737+1)*SUM(P4737:Q4737)</f>
        <v>3100</v>
      </c>
    </row>
    <row r="4738" customFormat="false" ht="12.75" hidden="false" customHeight="false" outlineLevel="0" collapsed="false">
      <c r="A4738" s="191" t="str">
        <f aca="false">B4738&amp;" "&amp;C4738&amp;" "&amp;D4738</f>
        <v>US Natural Gas Financial</v>
      </c>
      <c r="B4738" s="191" t="str">
        <f aca="false">IF((LEFT(N4738,2)="US"),"US","")</f>
        <v>US</v>
      </c>
      <c r="C4738" s="191" t="str">
        <f aca="false">M4738</f>
        <v>Natural Gas</v>
      </c>
      <c r="D4738" s="191" t="str">
        <f aca="false">IF(ISNUMBER(FIND("Phy",N4738))=TRUE(),"Physical","Financial")</f>
        <v>Financial</v>
      </c>
      <c r="E4738" s="191" t="n">
        <f aca="false">IF(VLOOKUP(S4738,'DD-Lookup'!$J$6:$L$50,3,FALSE())="Monthly",(YEAR(AC4738)-YEAR(AB4738))*12+MONTH(AC4738)-MONTH(AB4738)+1,(AC4738-AB4738+1))</f>
        <v>153</v>
      </c>
      <c r="F4738" s="220" t="n">
        <f aca="false">E4738*SUM(P4738:Q4738)</f>
        <v>765000</v>
      </c>
      <c r="G4738" s="196" t="n">
        <v>1250223</v>
      </c>
      <c r="H4738" s="197" t="n">
        <v>37026.6036226852</v>
      </c>
      <c r="I4738" s="0" t="s">
        <v>1137</v>
      </c>
      <c r="M4738" s="0" t="s">
        <v>927</v>
      </c>
      <c r="N4738" s="0" t="s">
        <v>1341</v>
      </c>
      <c r="O4738" s="0" t="s">
        <v>1526</v>
      </c>
      <c r="Q4738" s="198" t="n">
        <v>5000</v>
      </c>
      <c r="S4738" s="0" t="s">
        <v>1343</v>
      </c>
      <c r="T4738" s="0" t="s">
        <v>772</v>
      </c>
      <c r="U4738" s="200" t="n">
        <v>4.755</v>
      </c>
      <c r="V4738" s="0" t="s">
        <v>2274</v>
      </c>
      <c r="W4738" s="0" t="s">
        <v>1345</v>
      </c>
      <c r="X4738" s="0" t="s">
        <v>1346</v>
      </c>
      <c r="Y4738" s="0" t="s">
        <v>893</v>
      </c>
      <c r="Z4738" s="0" t="s">
        <v>573</v>
      </c>
      <c r="AA4738" s="0" t="s">
        <v>4279</v>
      </c>
      <c r="AB4738" s="197" t="n">
        <v>37043</v>
      </c>
      <c r="AC4738" s="197" t="n">
        <v>37195</v>
      </c>
      <c r="AD4738" s="0" t="n">
        <f aca="false">(AC4738-AB4738+1)*SUM(P4738:Q4738)</f>
        <v>765000</v>
      </c>
    </row>
    <row r="4739" customFormat="false" ht="12.75" hidden="false" customHeight="false" outlineLevel="0" collapsed="false">
      <c r="A4739" s="191" t="str">
        <f aca="false">B4739&amp;" "&amp;C4739&amp;" "&amp;D4739</f>
        <v>US Natural Gas Financial</v>
      </c>
      <c r="B4739" s="191" t="str">
        <f aca="false">IF((LEFT(N4739,2)="US"),"US","")</f>
        <v>US</v>
      </c>
      <c r="C4739" s="191" t="str">
        <f aca="false">M4739</f>
        <v>Natural Gas</v>
      </c>
      <c r="D4739" s="191" t="str">
        <f aca="false">IF(ISNUMBER(FIND("Phy",N4739))=TRUE(),"Physical","Financial")</f>
        <v>Financial</v>
      </c>
      <c r="E4739" s="191" t="n">
        <f aca="false">IF(VLOOKUP(S4739,'DD-Lookup'!$J$6:$L$50,3,FALSE())="Monthly",(YEAR(AC4739)-YEAR(AB4739))*12+MONTH(AC4739)-MONTH(AB4739)+1,(AC4739-AB4739+1))</f>
        <v>214</v>
      </c>
      <c r="F4739" s="220" t="n">
        <f aca="false">E4739*SUM(P4739:Q4739)</f>
        <v>535000</v>
      </c>
      <c r="G4739" s="196" t="n">
        <v>1250224</v>
      </c>
      <c r="H4739" s="197" t="n">
        <v>37026.60375</v>
      </c>
      <c r="I4739" s="0" t="s">
        <v>1482</v>
      </c>
      <c r="M4739" s="0" t="s">
        <v>927</v>
      </c>
      <c r="N4739" s="0" t="s">
        <v>1399</v>
      </c>
      <c r="O4739" s="0" t="s">
        <v>2680</v>
      </c>
      <c r="Q4739" s="198" t="n">
        <v>2500</v>
      </c>
      <c r="S4739" s="0" t="s">
        <v>1343</v>
      </c>
      <c r="T4739" s="0" t="s">
        <v>772</v>
      </c>
      <c r="U4739" s="200" t="n">
        <v>1.55</v>
      </c>
      <c r="V4739" s="0" t="s">
        <v>1965</v>
      </c>
      <c r="W4739" s="0" t="s">
        <v>1956</v>
      </c>
      <c r="X4739" s="0" t="s">
        <v>1957</v>
      </c>
      <c r="Y4739" s="0" t="s">
        <v>893</v>
      </c>
      <c r="Z4739" s="0" t="s">
        <v>573</v>
      </c>
      <c r="AA4739" s="0" t="s">
        <v>4280</v>
      </c>
      <c r="AB4739" s="197" t="n">
        <v>37347</v>
      </c>
      <c r="AC4739" s="197" t="n">
        <v>37560</v>
      </c>
      <c r="AD4739" s="0" t="n">
        <f aca="false">(AC4739-AB4739+1)*SUM(P4739:Q4739)</f>
        <v>535000</v>
      </c>
    </row>
    <row r="4740" customFormat="false" ht="12.75" hidden="false" customHeight="false" outlineLevel="0" collapsed="false">
      <c r="A4740" s="191" t="str">
        <f aca="false">B4740&amp;" "&amp;C4740&amp;" "&amp;D4740</f>
        <v>US Natural Gas Financial</v>
      </c>
      <c r="B4740" s="191" t="str">
        <f aca="false">IF((LEFT(N4740,2)="US"),"US","")</f>
        <v>US</v>
      </c>
      <c r="C4740" s="191" t="str">
        <f aca="false">M4740</f>
        <v>Natural Gas</v>
      </c>
      <c r="D4740" s="191" t="str">
        <f aca="false">IF(ISNUMBER(FIND("Phy",N4740))=TRUE(),"Physical","Financial")</f>
        <v>Financial</v>
      </c>
      <c r="E4740" s="191" t="n">
        <f aca="false">IF(VLOOKUP(S4740,'DD-Lookup'!$J$6:$L$50,3,FALSE())="Monthly",(YEAR(AC4740)-YEAR(AB4740))*12+MONTH(AC4740)-MONTH(AB4740)+1,(AC4740-AB4740+1))</f>
        <v>214</v>
      </c>
      <c r="F4740" s="220" t="n">
        <f aca="false">E4740*SUM(P4740:Q4740)</f>
        <v>1070000</v>
      </c>
      <c r="G4740" s="196" t="n">
        <v>1250225</v>
      </c>
      <c r="H4740" s="197" t="n">
        <v>37026.6043518519</v>
      </c>
      <c r="I4740" s="0" t="s">
        <v>1383</v>
      </c>
      <c r="M4740" s="0" t="s">
        <v>927</v>
      </c>
      <c r="N4740" s="0" t="s">
        <v>1399</v>
      </c>
      <c r="O4740" s="0" t="s">
        <v>2680</v>
      </c>
      <c r="P4740" s="198" t="n">
        <v>5000</v>
      </c>
      <c r="S4740" s="0" t="s">
        <v>1343</v>
      </c>
      <c r="T4740" s="0" t="s">
        <v>772</v>
      </c>
      <c r="U4740" s="200" t="n">
        <v>1.5</v>
      </c>
      <c r="V4740" s="0" t="s">
        <v>1991</v>
      </c>
      <c r="W4740" s="0" t="s">
        <v>1956</v>
      </c>
      <c r="X4740" s="0" t="s">
        <v>1957</v>
      </c>
      <c r="Y4740" s="0" t="s">
        <v>893</v>
      </c>
      <c r="Z4740" s="0" t="s">
        <v>573</v>
      </c>
      <c r="AA4740" s="0" t="s">
        <v>4281</v>
      </c>
      <c r="AB4740" s="197" t="n">
        <v>37347</v>
      </c>
      <c r="AC4740" s="197" t="n">
        <v>37560</v>
      </c>
      <c r="AD4740" s="0" t="n">
        <f aca="false">(AC4740-AB4740+1)*SUM(P4740:Q4740)</f>
        <v>1070000</v>
      </c>
    </row>
    <row r="4741" customFormat="false" ht="12.75" hidden="false" customHeight="false" outlineLevel="0" collapsed="false">
      <c r="A4741" s="191" t="str">
        <f aca="false">B4741&amp;" "&amp;C4741&amp;" "&amp;D4741</f>
        <v>US Power Physical</v>
      </c>
      <c r="B4741" s="191" t="str">
        <f aca="false">IF((LEFT(N4741,2)="US"),"US","")</f>
        <v>US</v>
      </c>
      <c r="C4741" s="191" t="str">
        <f aca="false">M4741</f>
        <v>Power</v>
      </c>
      <c r="D4741" s="191" t="str">
        <f aca="false">IF(ISNUMBER(FIND("Phy",N4741))=TRUE(),"Physical","Financial")</f>
        <v>Physical</v>
      </c>
      <c r="E4741" s="191" t="n">
        <f aca="false">IF(VLOOKUP(S4741,'DD-Lookup'!$J$6:$L$50,3,FALSE())="Monthly",(YEAR(AC4741)-YEAR(AB4741))*12+MONTH(AC4741)-MONTH(AB4741)+1,(AC4741-AB4741+1))</f>
        <v>30</v>
      </c>
      <c r="F4741" s="220" t="n">
        <f aca="false">E4741*SUM(P4741:Q4741)</f>
        <v>1500</v>
      </c>
      <c r="G4741" s="196" t="n">
        <v>1250226</v>
      </c>
      <c r="H4741" s="197" t="n">
        <v>37026.6045138889</v>
      </c>
      <c r="I4741" s="0" t="s">
        <v>1328</v>
      </c>
      <c r="M4741" s="0" t="s">
        <v>72</v>
      </c>
      <c r="N4741" s="0" t="s">
        <v>1190</v>
      </c>
      <c r="O4741" s="0" t="s">
        <v>1329</v>
      </c>
      <c r="P4741" s="198" t="n">
        <v>50</v>
      </c>
      <c r="S4741" s="0" t="s">
        <v>781</v>
      </c>
      <c r="T4741" s="0" t="s">
        <v>772</v>
      </c>
      <c r="U4741" s="200" t="n">
        <v>65.6</v>
      </c>
      <c r="V4741" s="0" t="s">
        <v>1339</v>
      </c>
      <c r="W4741" s="0" t="s">
        <v>1202</v>
      </c>
      <c r="X4741" s="0" t="s">
        <v>1203</v>
      </c>
      <c r="Y4741" s="0" t="s">
        <v>1167</v>
      </c>
      <c r="Z4741" s="0" t="s">
        <v>628</v>
      </c>
      <c r="AA4741" s="0" t="n">
        <v>611870.1</v>
      </c>
      <c r="AB4741" s="197" t="n">
        <v>37043.7159722222</v>
      </c>
      <c r="AC4741" s="197" t="n">
        <v>37072.7159722222</v>
      </c>
    </row>
    <row r="4742" customFormat="false" ht="12.75" hidden="false" customHeight="false" outlineLevel="0" collapsed="false">
      <c r="A4742" s="191" t="str">
        <f aca="false">B4742&amp;" "&amp;C4742&amp;" "&amp;D4742</f>
        <v>US Power Financial</v>
      </c>
      <c r="B4742" s="191" t="str">
        <f aca="false">IF((LEFT(N4742,2)="US"),"US","")</f>
        <v>US</v>
      </c>
      <c r="C4742" s="191" t="str">
        <f aca="false">M4742</f>
        <v>Power</v>
      </c>
      <c r="D4742" s="191" t="str">
        <f aca="false">IF(ISNUMBER(FIND("Phy",N4742))=TRUE(),"Physical","Financial")</f>
        <v>Financial</v>
      </c>
      <c r="E4742" s="191" t="n">
        <f aca="false">IF(VLOOKUP(S4742,'DD-Lookup'!$J$6:$L$50,3,FALSE())="Monthly",(YEAR(AC4742)-YEAR(AB4742))*12+MONTH(AC4742)-MONTH(AB4742)+1,(AC4742-AB4742+1))</f>
        <v>62</v>
      </c>
      <c r="F4742" s="220" t="n">
        <f aca="false">E4742*SUM(P4742:Q4742)</f>
        <v>3100</v>
      </c>
      <c r="G4742" s="196" t="n">
        <v>1250227</v>
      </c>
      <c r="H4742" s="197" t="n">
        <v>37026.6056944444</v>
      </c>
      <c r="I4742" s="0" t="s">
        <v>1485</v>
      </c>
      <c r="M4742" s="0" t="s">
        <v>72</v>
      </c>
      <c r="N4742" s="0" t="s">
        <v>1162</v>
      </c>
      <c r="O4742" s="0" t="s">
        <v>4282</v>
      </c>
      <c r="Q4742" s="198" t="n">
        <v>50</v>
      </c>
      <c r="S4742" s="0" t="s">
        <v>781</v>
      </c>
      <c r="T4742" s="0" t="s">
        <v>772</v>
      </c>
      <c r="U4742" s="200" t="n">
        <v>87</v>
      </c>
      <c r="V4742" s="0" t="s">
        <v>4283</v>
      </c>
      <c r="W4742" s="0" t="s">
        <v>1288</v>
      </c>
      <c r="X4742" s="0" t="s">
        <v>1242</v>
      </c>
      <c r="Y4742" s="0" t="s">
        <v>1167</v>
      </c>
      <c r="Z4742" s="0" t="s">
        <v>573</v>
      </c>
      <c r="AA4742" s="0" t="n">
        <v>611871.1</v>
      </c>
      <c r="AB4742" s="197" t="n">
        <v>37073</v>
      </c>
      <c r="AC4742" s="197" t="n">
        <v>37134</v>
      </c>
    </row>
    <row r="4743" customFormat="false" ht="12.75" hidden="false" customHeight="false" outlineLevel="0" collapsed="false">
      <c r="A4743" s="191" t="str">
        <f aca="false">B4743&amp;" "&amp;C4743&amp;" "&amp;D4743</f>
        <v>US Natural Gas Financial</v>
      </c>
      <c r="B4743" s="191" t="str">
        <f aca="false">IF((LEFT(N4743,2)="US"),"US","")</f>
        <v>US</v>
      </c>
      <c r="C4743" s="191" t="str">
        <f aca="false">M4743</f>
        <v>Natural Gas</v>
      </c>
      <c r="D4743" s="191" t="str">
        <f aca="false">IF(ISNUMBER(FIND("Phy",N4743))=TRUE(),"Physical","Financial")</f>
        <v>Financial</v>
      </c>
      <c r="E4743" s="191" t="n">
        <f aca="false">IF(VLOOKUP(S4743,'DD-Lookup'!$J$6:$L$50,3,FALSE())="Monthly",(YEAR(AC4743)-YEAR(AB4743))*12+MONTH(AC4743)-MONTH(AB4743)+1,(AC4743-AB4743+1))</f>
        <v>151</v>
      </c>
      <c r="F4743" s="220" t="n">
        <f aca="false">E4743*SUM(P4743:Q4743)</f>
        <v>3775000</v>
      </c>
      <c r="G4743" s="196" t="n">
        <v>1250231</v>
      </c>
      <c r="H4743" s="197" t="n">
        <v>37026.6061689815</v>
      </c>
      <c r="I4743" s="0" t="s">
        <v>1383</v>
      </c>
      <c r="M4743" s="0" t="s">
        <v>927</v>
      </c>
      <c r="N4743" s="0" t="s">
        <v>1399</v>
      </c>
      <c r="O4743" s="0" t="s">
        <v>4284</v>
      </c>
      <c r="Q4743" s="198" t="n">
        <v>25000</v>
      </c>
      <c r="S4743" s="0" t="s">
        <v>1343</v>
      </c>
      <c r="T4743" s="0" t="s">
        <v>772</v>
      </c>
      <c r="U4743" s="200" t="n">
        <v>-0.02</v>
      </c>
      <c r="V4743" s="0" t="s">
        <v>2861</v>
      </c>
      <c r="W4743" s="0" t="s">
        <v>2024</v>
      </c>
      <c r="X4743" s="0" t="s">
        <v>2025</v>
      </c>
      <c r="Y4743" s="0" t="s">
        <v>893</v>
      </c>
      <c r="Z4743" s="0" t="s">
        <v>573</v>
      </c>
      <c r="AA4743" s="0" t="s">
        <v>4285</v>
      </c>
      <c r="AB4743" s="197" t="n">
        <v>37196</v>
      </c>
      <c r="AC4743" s="197" t="n">
        <v>37346</v>
      </c>
      <c r="AD4743" s="0" t="n">
        <f aca="false">(AC4743-AB4743+1)*SUM(P4743:Q4743)</f>
        <v>3775000</v>
      </c>
    </row>
    <row r="4744" customFormat="false" ht="12.75" hidden="false" customHeight="false" outlineLevel="0" collapsed="false">
      <c r="A4744" s="191" t="str">
        <f aca="false">B4744&amp;" "&amp;C4744&amp;" "&amp;D4744</f>
        <v>US Crude Financial</v>
      </c>
      <c r="B4744" s="191" t="str">
        <f aca="false">IF((LEFT(N4744,2)="US"),"US","")</f>
        <v>US</v>
      </c>
      <c r="C4744" s="191" t="str">
        <f aca="false">M4744</f>
        <v>Crude</v>
      </c>
      <c r="D4744" s="191" t="str">
        <f aca="false">IF(ISNUMBER(FIND("Phy",N4744))=TRUE(),"Physical","Financial")</f>
        <v>Financial</v>
      </c>
      <c r="E4744" s="191" t="n">
        <f aca="false">IF(VLOOKUP(S4744,'DD-Lookup'!$J$6:$L$50,3,FALSE())="Monthly",(YEAR(AC4744)-YEAR(AB4744))*12+MONTH(AC4744)-MONTH(AB4744)+1,(AC4744-AB4744+1))</f>
        <v>1</v>
      </c>
      <c r="F4744" s="220" t="n">
        <f aca="false">E4744*SUM(P4744:Q4744)</f>
        <v>50000</v>
      </c>
      <c r="G4744" s="196" t="n">
        <v>1250232</v>
      </c>
      <c r="H4744" s="197" t="n">
        <v>37026.6062268519</v>
      </c>
      <c r="I4744" s="0" t="s">
        <v>1137</v>
      </c>
      <c r="M4744" s="0" t="s">
        <v>60</v>
      </c>
      <c r="N4744" s="0" t="s">
        <v>1138</v>
      </c>
      <c r="O4744" s="0" t="s">
        <v>1139</v>
      </c>
      <c r="P4744" s="198" t="n">
        <v>50000</v>
      </c>
      <c r="S4744" s="0" t="s">
        <v>1140</v>
      </c>
      <c r="T4744" s="0" t="s">
        <v>772</v>
      </c>
      <c r="U4744" s="200" t="n">
        <v>29.02</v>
      </c>
      <c r="V4744" s="0" t="s">
        <v>2367</v>
      </c>
      <c r="W4744" s="0" t="s">
        <v>1142</v>
      </c>
      <c r="X4744" s="0" t="s">
        <v>1143</v>
      </c>
      <c r="Y4744" s="0" t="s">
        <v>893</v>
      </c>
      <c r="Z4744" s="0" t="s">
        <v>573</v>
      </c>
      <c r="AA4744" s="0" t="s">
        <v>4286</v>
      </c>
      <c r="AB4744" s="197" t="n">
        <v>37043</v>
      </c>
      <c r="AC4744" s="197" t="n">
        <v>37072</v>
      </c>
    </row>
    <row r="4745" customFormat="false" ht="12.75" hidden="false" customHeight="false" outlineLevel="0" collapsed="false">
      <c r="A4745" s="191" t="str">
        <f aca="false">B4745&amp;" "&amp;C4745&amp;" "&amp;D4745</f>
        <v> Natural Gas Physical</v>
      </c>
      <c r="B4745" s="191" t="str">
        <f aca="false">IF((LEFT(N4745,2)="US"),"US","")</f>
        <v/>
      </c>
      <c r="C4745" s="191" t="str">
        <f aca="false">M4745</f>
        <v>Natural Gas</v>
      </c>
      <c r="D4745" s="191" t="str">
        <f aca="false">IF(ISNUMBER(FIND("Phy",N4745))=TRUE(),"Physical","Financial")</f>
        <v>Physical</v>
      </c>
      <c r="E4745" s="191" t="n">
        <f aca="false">IF(VLOOKUP(S4745,'DD-Lookup'!$J$6:$L$50,3,FALSE())="Monthly",(YEAR(AC4745)-YEAR(AB4745))*12+MONTH(AC4745)-MONTH(AB4745)+1,(AC4745-AB4745+1))</f>
        <v>1</v>
      </c>
      <c r="F4745" s="220" t="n">
        <f aca="false">E4745*SUM(P4745:Q4745)</f>
        <v>5000</v>
      </c>
      <c r="G4745" s="196" t="n">
        <v>1250233</v>
      </c>
      <c r="H4745" s="197" t="n">
        <v>37026.6066550926</v>
      </c>
      <c r="I4745" s="0" t="s">
        <v>2150</v>
      </c>
      <c r="M4745" s="0" t="s">
        <v>927</v>
      </c>
      <c r="N4745" s="0" t="s">
        <v>1719</v>
      </c>
      <c r="O4745" s="0" t="s">
        <v>1720</v>
      </c>
      <c r="P4745" s="198" t="n">
        <v>5000</v>
      </c>
      <c r="S4745" s="0" t="s">
        <v>327</v>
      </c>
      <c r="T4745" s="0" t="s">
        <v>1721</v>
      </c>
      <c r="U4745" s="200" t="n">
        <v>6.21</v>
      </c>
      <c r="V4745" s="0" t="s">
        <v>2301</v>
      </c>
      <c r="W4745" s="0" t="s">
        <v>1723</v>
      </c>
      <c r="X4745" s="0" t="s">
        <v>1724</v>
      </c>
      <c r="Y4745" s="0" t="s">
        <v>1376</v>
      </c>
      <c r="Z4745" s="0" t="s">
        <v>646</v>
      </c>
      <c r="AA4745" s="0" t="n">
        <v>791044</v>
      </c>
      <c r="AB4745" s="197" t="n">
        <v>37026.875</v>
      </c>
      <c r="AC4745" s="197" t="n">
        <v>37026.875</v>
      </c>
    </row>
    <row r="4746" customFormat="false" ht="12.75" hidden="false" customHeight="false" outlineLevel="0" collapsed="false">
      <c r="A4746" s="191" t="str">
        <f aca="false">B4746&amp;" "&amp;C4746&amp;" "&amp;D4746</f>
        <v>US Natural Gas Financial</v>
      </c>
      <c r="B4746" s="191" t="str">
        <f aca="false">IF((LEFT(N4746,2)="US"),"US","")</f>
        <v>US</v>
      </c>
      <c r="C4746" s="191" t="str">
        <f aca="false">M4746</f>
        <v>Natural Gas</v>
      </c>
      <c r="D4746" s="191" t="str">
        <f aca="false">IF(ISNUMBER(FIND("Phy",N4746))=TRUE(),"Physical","Financial")</f>
        <v>Financial</v>
      </c>
      <c r="E4746" s="191" t="n">
        <f aca="false">IF(VLOOKUP(S4746,'DD-Lookup'!$J$6:$L$50,3,FALSE())="Monthly",(YEAR(AC4746)-YEAR(AB4746))*12+MONTH(AC4746)-MONTH(AB4746)+1,(AC4746-AB4746+1))</f>
        <v>15</v>
      </c>
      <c r="F4746" s="220" t="n">
        <f aca="false">E4746*SUM(P4746:Q4746)</f>
        <v>75000</v>
      </c>
      <c r="G4746" s="196" t="n">
        <v>1250234</v>
      </c>
      <c r="H4746" s="197" t="n">
        <v>37026.6069907407</v>
      </c>
      <c r="I4746" s="0" t="s">
        <v>1180</v>
      </c>
      <c r="M4746" s="0" t="s">
        <v>927</v>
      </c>
      <c r="N4746" s="0" t="s">
        <v>1341</v>
      </c>
      <c r="O4746" s="0" t="s">
        <v>3569</v>
      </c>
      <c r="P4746" s="198" t="n">
        <v>5000</v>
      </c>
      <c r="S4746" s="0" t="s">
        <v>1343</v>
      </c>
      <c r="T4746" s="0" t="s">
        <v>772</v>
      </c>
      <c r="U4746" s="200" t="n">
        <v>4.59</v>
      </c>
      <c r="V4746" s="0" t="s">
        <v>2251</v>
      </c>
      <c r="W4746" s="0" t="s">
        <v>1520</v>
      </c>
      <c r="X4746" s="0" t="s">
        <v>1521</v>
      </c>
      <c r="Y4746" s="0" t="s">
        <v>893</v>
      </c>
      <c r="Z4746" s="0" t="s">
        <v>573</v>
      </c>
      <c r="AA4746" s="0" t="s">
        <v>4287</v>
      </c>
      <c r="AB4746" s="197" t="n">
        <v>37028.875</v>
      </c>
      <c r="AC4746" s="197" t="n">
        <v>37042.875</v>
      </c>
      <c r="AD4746" s="0" t="n">
        <f aca="false">(AC4746-AB4746+1)*SUM(P4746:Q4746)</f>
        <v>75000</v>
      </c>
    </row>
    <row r="4747" customFormat="false" ht="12.75" hidden="false" customHeight="false" outlineLevel="0" collapsed="false">
      <c r="A4747" s="191" t="str">
        <f aca="false">B4747&amp;" "&amp;C4747&amp;" "&amp;D4747</f>
        <v>US Crude Financial</v>
      </c>
      <c r="B4747" s="191" t="str">
        <f aca="false">IF((LEFT(N4747,2)="US"),"US","")</f>
        <v>US</v>
      </c>
      <c r="C4747" s="191" t="str">
        <f aca="false">M4747</f>
        <v>Crude</v>
      </c>
      <c r="D4747" s="191" t="str">
        <f aca="false">IF(ISNUMBER(FIND("Phy",N4747))=TRUE(),"Physical","Financial")</f>
        <v>Financial</v>
      </c>
      <c r="E4747" s="191" t="n">
        <f aca="false">IF(VLOOKUP(S4747,'DD-Lookup'!$J$6:$L$50,3,FALSE())="Monthly",(YEAR(AC4747)-YEAR(AB4747))*12+MONTH(AC4747)-MONTH(AB4747)+1,(AC4747-AB4747+1))</f>
        <v>1</v>
      </c>
      <c r="F4747" s="220" t="n">
        <f aca="false">E4747*SUM(P4747:Q4747)</f>
        <v>50000</v>
      </c>
      <c r="G4747" s="196" t="n">
        <v>1250237</v>
      </c>
      <c r="H4747" s="197" t="n">
        <v>37026.608125</v>
      </c>
      <c r="I4747" s="0" t="s">
        <v>1137</v>
      </c>
      <c r="M4747" s="0" t="s">
        <v>60</v>
      </c>
      <c r="N4747" s="0" t="s">
        <v>1138</v>
      </c>
      <c r="O4747" s="0" t="s">
        <v>1139</v>
      </c>
      <c r="P4747" s="198" t="n">
        <v>50000</v>
      </c>
      <c r="S4747" s="0" t="s">
        <v>1140</v>
      </c>
      <c r="T4747" s="0" t="s">
        <v>772</v>
      </c>
      <c r="U4747" s="200" t="n">
        <v>29.02</v>
      </c>
      <c r="V4747" s="0" t="s">
        <v>2367</v>
      </c>
      <c r="W4747" s="0" t="s">
        <v>1142</v>
      </c>
      <c r="X4747" s="0" t="s">
        <v>1143</v>
      </c>
      <c r="Y4747" s="0" t="s">
        <v>893</v>
      </c>
      <c r="Z4747" s="0" t="s">
        <v>573</v>
      </c>
      <c r="AA4747" s="0" t="s">
        <v>4288</v>
      </c>
      <c r="AB4747" s="197" t="n">
        <v>37043</v>
      </c>
      <c r="AC4747" s="197" t="n">
        <v>37072</v>
      </c>
    </row>
    <row r="4748" customFormat="false" ht="12.75" hidden="false" customHeight="false" outlineLevel="0" collapsed="false">
      <c r="A4748" s="191" t="str">
        <f aca="false">B4748&amp;" "&amp;C4748&amp;" "&amp;D4748</f>
        <v>US Power Financial</v>
      </c>
      <c r="B4748" s="191" t="str">
        <f aca="false">IF((LEFT(N4748,2)="US"),"US","")</f>
        <v>US</v>
      </c>
      <c r="C4748" s="191" t="str">
        <f aca="false">M4748</f>
        <v>Power</v>
      </c>
      <c r="D4748" s="191" t="str">
        <f aca="false">IF(ISNUMBER(FIND("Phy",N4748))=TRUE(),"Physical","Financial")</f>
        <v>Financial</v>
      </c>
      <c r="E4748" s="191" t="n">
        <f aca="false">IF(VLOOKUP(S4748,'DD-Lookup'!$J$6:$L$50,3,FALSE())="Monthly",(YEAR(AC4748)-YEAR(AB4748))*12+MONTH(AC4748)-MONTH(AB4748)+1,(AC4748-AB4748+1))</f>
        <v>30</v>
      </c>
      <c r="F4748" s="220" t="n">
        <f aca="false">E4748*SUM(P4748:Q4748)</f>
        <v>1500</v>
      </c>
      <c r="G4748" s="196" t="n">
        <v>1250238</v>
      </c>
      <c r="H4748" s="197" t="n">
        <v>37026.6081365741</v>
      </c>
      <c r="I4748" s="0" t="s">
        <v>1383</v>
      </c>
      <c r="M4748" s="0" t="s">
        <v>72</v>
      </c>
      <c r="N4748" s="0" t="s">
        <v>1162</v>
      </c>
      <c r="O4748" s="0" t="s">
        <v>3743</v>
      </c>
      <c r="P4748" s="198" t="n">
        <v>50</v>
      </c>
      <c r="S4748" s="0" t="s">
        <v>781</v>
      </c>
      <c r="T4748" s="0" t="s">
        <v>772</v>
      </c>
      <c r="U4748" s="200" t="n">
        <v>64.35</v>
      </c>
      <c r="V4748" s="0" t="s">
        <v>3604</v>
      </c>
      <c r="W4748" s="0" t="s">
        <v>1202</v>
      </c>
      <c r="X4748" s="0" t="s">
        <v>1238</v>
      </c>
      <c r="Y4748" s="0" t="s">
        <v>1167</v>
      </c>
      <c r="Z4748" s="0" t="s">
        <v>573</v>
      </c>
      <c r="AA4748" s="0" t="n">
        <v>611875.1</v>
      </c>
      <c r="AB4748" s="197" t="n">
        <v>37043.5868055556</v>
      </c>
      <c r="AC4748" s="197" t="n">
        <v>37072.5868055556</v>
      </c>
    </row>
    <row r="4749" customFormat="false" ht="12.75" hidden="false" customHeight="false" outlineLevel="0" collapsed="false">
      <c r="A4749" s="191" t="str">
        <f aca="false">B4749&amp;" "&amp;C4749&amp;" "&amp;D4749</f>
        <v>US Power Financial</v>
      </c>
      <c r="B4749" s="191" t="str">
        <f aca="false">IF((LEFT(N4749,2)="US"),"US","")</f>
        <v>US</v>
      </c>
      <c r="C4749" s="191" t="str">
        <f aca="false">M4749</f>
        <v>Power</v>
      </c>
      <c r="D4749" s="191" t="str">
        <f aca="false">IF(ISNUMBER(FIND("Phy",N4749))=TRUE(),"Physical","Financial")</f>
        <v>Financial</v>
      </c>
      <c r="E4749" s="191" t="n">
        <f aca="false">IF(VLOOKUP(S4749,'DD-Lookup'!$J$6:$L$50,3,FALSE())="Monthly",(YEAR(AC4749)-YEAR(AB4749))*12+MONTH(AC4749)-MONTH(AB4749)+1,(AC4749-AB4749+1))</f>
        <v>62</v>
      </c>
      <c r="F4749" s="220" t="n">
        <f aca="false">E4749*SUM(P4749:Q4749)</f>
        <v>3100</v>
      </c>
      <c r="G4749" s="196" t="n">
        <v>1250239</v>
      </c>
      <c r="H4749" s="197" t="n">
        <v>37026.6082175926</v>
      </c>
      <c r="I4749" s="0" t="s">
        <v>1383</v>
      </c>
      <c r="M4749" s="0" t="s">
        <v>72</v>
      </c>
      <c r="N4749" s="0" t="s">
        <v>1162</v>
      </c>
      <c r="O4749" s="0" t="s">
        <v>4289</v>
      </c>
      <c r="P4749" s="198" t="n">
        <v>50</v>
      </c>
      <c r="S4749" s="0" t="s">
        <v>781</v>
      </c>
      <c r="T4749" s="0" t="s">
        <v>772</v>
      </c>
      <c r="U4749" s="200" t="n">
        <v>96.75</v>
      </c>
      <c r="V4749" s="0" t="s">
        <v>3604</v>
      </c>
      <c r="W4749" s="0" t="s">
        <v>1237</v>
      </c>
      <c r="X4749" s="0" t="s">
        <v>1238</v>
      </c>
      <c r="Y4749" s="0" t="s">
        <v>1167</v>
      </c>
      <c r="Z4749" s="0" t="s">
        <v>573</v>
      </c>
      <c r="AA4749" s="0" t="n">
        <v>611877.1</v>
      </c>
      <c r="AB4749" s="197" t="n">
        <v>37073.5868055556</v>
      </c>
      <c r="AC4749" s="197" t="n">
        <v>37134.5868055556</v>
      </c>
    </row>
    <row r="4750" customFormat="false" ht="12.75" hidden="false" customHeight="false" outlineLevel="0" collapsed="false">
      <c r="A4750" s="191" t="str">
        <f aca="false">B4750&amp;" "&amp;C4750&amp;" "&amp;D4750</f>
        <v>US Power Physical</v>
      </c>
      <c r="B4750" s="191" t="str">
        <f aca="false">IF((LEFT(N4750,2)="US"),"US","")</f>
        <v>US</v>
      </c>
      <c r="C4750" s="191" t="str">
        <f aca="false">M4750</f>
        <v>Power</v>
      </c>
      <c r="D4750" s="191" t="str">
        <f aca="false">IF(ISNUMBER(FIND("Phy",N4750))=TRUE(),"Physical","Financial")</f>
        <v>Physical</v>
      </c>
      <c r="E4750" s="191" t="n">
        <f aca="false">IF(VLOOKUP(S4750,'DD-Lookup'!$J$6:$L$50,3,FALSE())="Monthly",(YEAR(AC4750)-YEAR(AB4750))*12+MONTH(AC4750)-MONTH(AB4750)+1,(AC4750-AB4750+1))</f>
        <v>30</v>
      </c>
      <c r="F4750" s="220" t="n">
        <f aca="false">E4750*SUM(P4750:Q4750)</f>
        <v>1500</v>
      </c>
      <c r="G4750" s="196" t="n">
        <v>1250240</v>
      </c>
      <c r="H4750" s="197" t="n">
        <v>37026.6083449074</v>
      </c>
      <c r="I4750" s="0" t="s">
        <v>1180</v>
      </c>
      <c r="M4750" s="0" t="s">
        <v>72</v>
      </c>
      <c r="N4750" s="0" t="s">
        <v>1190</v>
      </c>
      <c r="O4750" s="0" t="s">
        <v>1329</v>
      </c>
      <c r="Q4750" s="198" t="n">
        <v>50</v>
      </c>
      <c r="S4750" s="0" t="s">
        <v>781</v>
      </c>
      <c r="T4750" s="0" t="s">
        <v>772</v>
      </c>
      <c r="U4750" s="200" t="n">
        <v>65.55</v>
      </c>
      <c r="V4750" s="0" t="s">
        <v>1577</v>
      </c>
      <c r="W4750" s="0" t="s">
        <v>1202</v>
      </c>
      <c r="X4750" s="0" t="s">
        <v>1203</v>
      </c>
      <c r="Y4750" s="0" t="s">
        <v>1167</v>
      </c>
      <c r="Z4750" s="0" t="s">
        <v>628</v>
      </c>
      <c r="AA4750" s="0" t="n">
        <v>611878.1</v>
      </c>
      <c r="AB4750" s="197" t="n">
        <v>37043.7159722222</v>
      </c>
      <c r="AC4750" s="197" t="n">
        <v>37072.7159722222</v>
      </c>
    </row>
    <row r="4751" customFormat="false" ht="12.75" hidden="false" customHeight="false" outlineLevel="0" collapsed="false">
      <c r="A4751" s="191" t="str">
        <f aca="false">B4751&amp;" "&amp;C4751&amp;" "&amp;D4751</f>
        <v> Natural Gas Physical</v>
      </c>
      <c r="B4751" s="191" t="str">
        <f aca="false">IF((LEFT(N4751,2)="US"),"US","")</f>
        <v/>
      </c>
      <c r="C4751" s="191" t="str">
        <f aca="false">M4751</f>
        <v>Natural Gas</v>
      </c>
      <c r="D4751" s="191" t="str">
        <f aca="false">IF(ISNUMBER(FIND("Phy",N4751))=TRUE(),"Physical","Financial")</f>
        <v>Physical</v>
      </c>
      <c r="E4751" s="191" t="n">
        <f aca="false">IF(VLOOKUP(S4751,'DD-Lookup'!$J$6:$L$50,3,FALSE())="Monthly",(YEAR(AC4751)-YEAR(AB4751))*12+MONTH(AC4751)-MONTH(AB4751)+1,(AC4751-AB4751+1))</f>
        <v>1</v>
      </c>
      <c r="F4751" s="220" t="n">
        <f aca="false">E4751*SUM(P4751:Q4751)</f>
        <v>5000</v>
      </c>
      <c r="G4751" s="196" t="n">
        <v>1250243</v>
      </c>
      <c r="H4751" s="197" t="n">
        <v>37026.6087152778</v>
      </c>
      <c r="I4751" s="0" t="s">
        <v>2107</v>
      </c>
      <c r="M4751" s="0" t="s">
        <v>927</v>
      </c>
      <c r="N4751" s="0" t="s">
        <v>1719</v>
      </c>
      <c r="O4751" s="0" t="s">
        <v>2300</v>
      </c>
      <c r="Q4751" s="198" t="n">
        <v>5000</v>
      </c>
      <c r="S4751" s="0" t="s">
        <v>327</v>
      </c>
      <c r="T4751" s="0" t="s">
        <v>1721</v>
      </c>
      <c r="U4751" s="200" t="n">
        <v>6.205</v>
      </c>
      <c r="V4751" s="0" t="s">
        <v>2108</v>
      </c>
      <c r="W4751" s="0" t="s">
        <v>1723</v>
      </c>
      <c r="X4751" s="0" t="s">
        <v>1724</v>
      </c>
      <c r="Y4751" s="0" t="s">
        <v>1376</v>
      </c>
      <c r="Z4751" s="0" t="s">
        <v>646</v>
      </c>
      <c r="AA4751" s="0" t="n">
        <v>791048</v>
      </c>
      <c r="AB4751" s="197" t="n">
        <v>37027.875</v>
      </c>
      <c r="AC4751" s="197" t="n">
        <v>37027.875</v>
      </c>
    </row>
    <row r="4752" customFormat="false" ht="12.75" hidden="false" customHeight="false" outlineLevel="0" collapsed="false">
      <c r="A4752" s="191" t="str">
        <f aca="false">B4752&amp;" "&amp;C4752&amp;" "&amp;D4752</f>
        <v>US Natural Gas Financial</v>
      </c>
      <c r="B4752" s="191" t="str">
        <f aca="false">IF((LEFT(N4752,2)="US"),"US","")</f>
        <v>US</v>
      </c>
      <c r="C4752" s="191" t="str">
        <f aca="false">M4752</f>
        <v>Natural Gas</v>
      </c>
      <c r="D4752" s="191" t="str">
        <f aca="false">IF(ISNUMBER(FIND("Phy",N4752))=TRUE(),"Physical","Financial")</f>
        <v>Financial</v>
      </c>
      <c r="E4752" s="191" t="n">
        <f aca="false">IF(VLOOKUP(S4752,'DD-Lookup'!$J$6:$L$50,3,FALSE())="Monthly",(YEAR(AC4752)-YEAR(AB4752))*12+MONTH(AC4752)-MONTH(AB4752)+1,(AC4752-AB4752+1))</f>
        <v>153</v>
      </c>
      <c r="F4752" s="220" t="n">
        <f aca="false">E4752*SUM(P4752:Q4752)</f>
        <v>918000</v>
      </c>
      <c r="G4752" s="196" t="n">
        <v>1250244</v>
      </c>
      <c r="H4752" s="197" t="n">
        <v>37026.6087152778</v>
      </c>
      <c r="I4752" s="0" t="s">
        <v>1340</v>
      </c>
      <c r="M4752" s="0" t="s">
        <v>927</v>
      </c>
      <c r="N4752" s="0" t="s">
        <v>1399</v>
      </c>
      <c r="O4752" s="0" t="s">
        <v>2860</v>
      </c>
      <c r="Q4752" s="198" t="n">
        <v>6000</v>
      </c>
      <c r="S4752" s="0" t="s">
        <v>1343</v>
      </c>
      <c r="T4752" s="0" t="s">
        <v>772</v>
      </c>
      <c r="U4752" s="200" t="n">
        <v>0.035</v>
      </c>
      <c r="V4752" s="0" t="s">
        <v>2954</v>
      </c>
      <c r="W4752" s="0" t="s">
        <v>1915</v>
      </c>
      <c r="X4752" s="0" t="s">
        <v>1916</v>
      </c>
      <c r="Y4752" s="0" t="s">
        <v>893</v>
      </c>
      <c r="Z4752" s="0" t="s">
        <v>573</v>
      </c>
      <c r="AA4752" s="0" t="s">
        <v>4290</v>
      </c>
      <c r="AB4752" s="197" t="n">
        <v>37043</v>
      </c>
      <c r="AC4752" s="197" t="n">
        <v>37195</v>
      </c>
      <c r="AD4752" s="0" t="n">
        <f aca="false">(AC4752-AB4752+1)*SUM(P4752:Q4752)</f>
        <v>918000</v>
      </c>
    </row>
    <row r="4753" customFormat="false" ht="12.75" hidden="false" customHeight="false" outlineLevel="0" collapsed="false">
      <c r="A4753" s="191" t="str">
        <f aca="false">B4753&amp;" "&amp;C4753&amp;" "&amp;D4753</f>
        <v>US Power Physical</v>
      </c>
      <c r="B4753" s="191" t="str">
        <f aca="false">IF((LEFT(N4753,2)="US"),"US","")</f>
        <v>US</v>
      </c>
      <c r="C4753" s="191" t="str">
        <f aca="false">M4753</f>
        <v>Power</v>
      </c>
      <c r="D4753" s="191" t="str">
        <f aca="false">IF(ISNUMBER(FIND("Phy",N4753))=TRUE(),"Physical","Financial")</f>
        <v>Physical</v>
      </c>
      <c r="E4753" s="191" t="n">
        <f aca="false">IF(VLOOKUP(S4753,'DD-Lookup'!$J$6:$L$50,3,FALSE())="Monthly",(YEAR(AC4753)-YEAR(AB4753))*12+MONTH(AC4753)-MONTH(AB4753)+1,(AC4753-AB4753+1))</f>
        <v>30</v>
      </c>
      <c r="F4753" s="220" t="n">
        <f aca="false">E4753*SUM(P4753:Q4753)</f>
        <v>1500</v>
      </c>
      <c r="G4753" s="196" t="n">
        <v>1250245</v>
      </c>
      <c r="H4753" s="197" t="n">
        <v>37026.6096180556</v>
      </c>
      <c r="I4753" s="0" t="s">
        <v>1228</v>
      </c>
      <c r="M4753" s="0" t="s">
        <v>72</v>
      </c>
      <c r="N4753" s="0" t="s">
        <v>1190</v>
      </c>
      <c r="O4753" s="0" t="s">
        <v>1335</v>
      </c>
      <c r="P4753" s="198" t="n">
        <v>50</v>
      </c>
      <c r="S4753" s="0" t="s">
        <v>781</v>
      </c>
      <c r="T4753" s="0" t="s">
        <v>772</v>
      </c>
      <c r="U4753" s="200" t="n">
        <v>46.55</v>
      </c>
      <c r="V4753" s="0" t="s">
        <v>4291</v>
      </c>
      <c r="W4753" s="0" t="s">
        <v>1337</v>
      </c>
      <c r="X4753" s="0" t="s">
        <v>1338</v>
      </c>
      <c r="Y4753" s="0" t="s">
        <v>1167</v>
      </c>
      <c r="Z4753" s="0" t="s">
        <v>628</v>
      </c>
      <c r="AA4753" s="0" t="n">
        <v>611882.1</v>
      </c>
      <c r="AB4753" s="197" t="n">
        <v>37135.5944444445</v>
      </c>
      <c r="AC4753" s="197" t="n">
        <v>37164.5944444445</v>
      </c>
    </row>
    <row r="4754" customFormat="false" ht="12.75" hidden="false" customHeight="false" outlineLevel="0" collapsed="false">
      <c r="A4754" s="191" t="str">
        <f aca="false">B4754&amp;" "&amp;C4754&amp;" "&amp;D4754</f>
        <v>US Natural Gas Financial</v>
      </c>
      <c r="B4754" s="191" t="str">
        <f aca="false">IF((LEFT(N4754,2)="US"),"US","")</f>
        <v>US</v>
      </c>
      <c r="C4754" s="191" t="str">
        <f aca="false">M4754</f>
        <v>Natural Gas</v>
      </c>
      <c r="D4754" s="191" t="str">
        <f aca="false">IF(ISNUMBER(FIND("Phy",N4754))=TRUE(),"Physical","Financial")</f>
        <v>Financial</v>
      </c>
      <c r="E4754" s="191" t="n">
        <f aca="false">IF(VLOOKUP(S4754,'DD-Lookup'!$J$6:$L$50,3,FALSE())="Monthly",(YEAR(AC4754)-YEAR(AB4754))*12+MONTH(AC4754)-MONTH(AB4754)+1,(AC4754-AB4754+1))</f>
        <v>15</v>
      </c>
      <c r="F4754" s="220" t="n">
        <f aca="false">E4754*SUM(P4754:Q4754)</f>
        <v>75000</v>
      </c>
      <c r="G4754" s="196" t="n">
        <v>1250246</v>
      </c>
      <c r="H4754" s="197" t="n">
        <v>37026.6100462963</v>
      </c>
      <c r="I4754" s="0" t="s">
        <v>1482</v>
      </c>
      <c r="M4754" s="0" t="s">
        <v>927</v>
      </c>
      <c r="N4754" s="0" t="s">
        <v>1341</v>
      </c>
      <c r="O4754" s="0" t="s">
        <v>3569</v>
      </c>
      <c r="P4754" s="198" t="n">
        <v>5000</v>
      </c>
      <c r="S4754" s="0" t="s">
        <v>1343</v>
      </c>
      <c r="T4754" s="0" t="s">
        <v>772</v>
      </c>
      <c r="U4754" s="200" t="n">
        <v>4.59</v>
      </c>
      <c r="V4754" s="0" t="s">
        <v>2736</v>
      </c>
      <c r="W4754" s="0" t="s">
        <v>1520</v>
      </c>
      <c r="X4754" s="0" t="s">
        <v>1521</v>
      </c>
      <c r="Y4754" s="0" t="s">
        <v>893</v>
      </c>
      <c r="Z4754" s="0" t="s">
        <v>573</v>
      </c>
      <c r="AA4754" s="0" t="s">
        <v>4292</v>
      </c>
      <c r="AB4754" s="197" t="n">
        <v>37028.875</v>
      </c>
      <c r="AC4754" s="197" t="n">
        <v>37042.875</v>
      </c>
      <c r="AD4754" s="0" t="n">
        <f aca="false">(AC4754-AB4754+1)*SUM(P4754:Q4754)</f>
        <v>75000</v>
      </c>
    </row>
    <row r="4755" customFormat="false" ht="12.75" hidden="false" customHeight="false" outlineLevel="0" collapsed="false">
      <c r="A4755" s="191" t="str">
        <f aca="false">B4755&amp;" "&amp;C4755&amp;" "&amp;D4755</f>
        <v>US Natural Gas Financial</v>
      </c>
      <c r="B4755" s="191" t="str">
        <f aca="false">IF((LEFT(N4755,2)="US"),"US","")</f>
        <v>US</v>
      </c>
      <c r="C4755" s="191" t="str">
        <f aca="false">M4755</f>
        <v>Natural Gas</v>
      </c>
      <c r="D4755" s="191" t="str">
        <f aca="false">IF(ISNUMBER(FIND("Phy",N4755))=TRUE(),"Physical","Financial")</f>
        <v>Financial</v>
      </c>
      <c r="E4755" s="191" t="n">
        <f aca="false">IF(VLOOKUP(S4755,'DD-Lookup'!$J$6:$L$50,3,FALSE())="Monthly",(YEAR(AC4755)-YEAR(AB4755))*12+MONTH(AC4755)-MONTH(AB4755)+1,(AC4755-AB4755+1))</f>
        <v>15</v>
      </c>
      <c r="F4755" s="220" t="n">
        <f aca="false">E4755*SUM(P4755:Q4755)</f>
        <v>225000</v>
      </c>
      <c r="G4755" s="196" t="n">
        <v>1250247</v>
      </c>
      <c r="H4755" s="197" t="n">
        <v>37026.6103472222</v>
      </c>
      <c r="I4755" s="0" t="s">
        <v>609</v>
      </c>
      <c r="M4755" s="0" t="s">
        <v>927</v>
      </c>
      <c r="N4755" s="0" t="s">
        <v>1341</v>
      </c>
      <c r="O4755" s="0" t="s">
        <v>3569</v>
      </c>
      <c r="Q4755" s="198" t="n">
        <v>15000</v>
      </c>
      <c r="S4755" s="0" t="s">
        <v>1343</v>
      </c>
      <c r="T4755" s="0" t="s">
        <v>772</v>
      </c>
      <c r="U4755" s="200" t="n">
        <v>4.6</v>
      </c>
      <c r="V4755" s="0" t="s">
        <v>1519</v>
      </c>
      <c r="W4755" s="0" t="s">
        <v>1520</v>
      </c>
      <c r="X4755" s="0" t="s">
        <v>1521</v>
      </c>
      <c r="Y4755" s="0" t="s">
        <v>893</v>
      </c>
      <c r="Z4755" s="0" t="s">
        <v>573</v>
      </c>
      <c r="AA4755" s="0" t="s">
        <v>4293</v>
      </c>
      <c r="AB4755" s="197" t="n">
        <v>37028.875</v>
      </c>
      <c r="AC4755" s="197" t="n">
        <v>37042.875</v>
      </c>
      <c r="AD4755" s="0" t="n">
        <f aca="false">(AC4755-AB4755+1)*SUM(P4755:Q4755)</f>
        <v>225000</v>
      </c>
    </row>
    <row r="4756" customFormat="false" ht="12.75" hidden="false" customHeight="false" outlineLevel="0" collapsed="false">
      <c r="A4756" s="191" t="str">
        <f aca="false">B4756&amp;" "&amp;C4756&amp;" "&amp;D4756</f>
        <v>US Natural Gas Financial</v>
      </c>
      <c r="B4756" s="191" t="str">
        <f aca="false">IF((LEFT(N4756,2)="US"),"US","")</f>
        <v>US</v>
      </c>
      <c r="C4756" s="191" t="str">
        <f aca="false">M4756</f>
        <v>Natural Gas</v>
      </c>
      <c r="D4756" s="191" t="str">
        <f aca="false">IF(ISNUMBER(FIND("Phy",N4756))=TRUE(),"Physical","Financial")</f>
        <v>Financial</v>
      </c>
      <c r="E4756" s="191" t="n">
        <f aca="false">IF(VLOOKUP(S4756,'DD-Lookup'!$J$6:$L$50,3,FALSE())="Monthly",(YEAR(AC4756)-YEAR(AB4756))*12+MONTH(AC4756)-MONTH(AB4756)+1,(AC4756-AB4756+1))</f>
        <v>30</v>
      </c>
      <c r="F4756" s="220" t="n">
        <f aca="false">E4756*SUM(P4756:Q4756)</f>
        <v>375000</v>
      </c>
      <c r="G4756" s="196" t="n">
        <v>1250249</v>
      </c>
      <c r="H4756" s="197" t="n">
        <v>37026.611087963</v>
      </c>
      <c r="I4756" s="0" t="s">
        <v>1357</v>
      </c>
      <c r="M4756" s="0" t="s">
        <v>927</v>
      </c>
      <c r="N4756" s="0" t="s">
        <v>1341</v>
      </c>
      <c r="O4756" s="0" t="s">
        <v>1342</v>
      </c>
      <c r="P4756" s="198" t="n">
        <v>12500</v>
      </c>
      <c r="S4756" s="0" t="s">
        <v>1343</v>
      </c>
      <c r="T4756" s="0" t="s">
        <v>772</v>
      </c>
      <c r="U4756" s="200" t="n">
        <v>4.655</v>
      </c>
      <c r="V4756" s="0" t="s">
        <v>1358</v>
      </c>
      <c r="W4756" s="0" t="s">
        <v>1345</v>
      </c>
      <c r="X4756" s="0" t="s">
        <v>1346</v>
      </c>
      <c r="Y4756" s="0" t="s">
        <v>893</v>
      </c>
      <c r="Z4756" s="0" t="s">
        <v>573</v>
      </c>
      <c r="AA4756" s="0" t="s">
        <v>4294</v>
      </c>
      <c r="AB4756" s="197" t="n">
        <v>37043.875</v>
      </c>
      <c r="AC4756" s="197" t="n">
        <v>37072.875</v>
      </c>
      <c r="AD4756" s="0" t="n">
        <f aca="false">(AC4756-AB4756+1)*SUM(P4756:Q4756)</f>
        <v>375000</v>
      </c>
    </row>
    <row r="4757" customFormat="false" ht="12.75" hidden="false" customHeight="false" outlineLevel="0" collapsed="false">
      <c r="A4757" s="191" t="str">
        <f aca="false">B4757&amp;" "&amp;C4757&amp;" "&amp;D4757</f>
        <v>US Natural Gas Financial</v>
      </c>
      <c r="B4757" s="191" t="str">
        <f aca="false">IF((LEFT(N4757,2)="US"),"US","")</f>
        <v>US</v>
      </c>
      <c r="C4757" s="191" t="str">
        <f aca="false">M4757</f>
        <v>Natural Gas</v>
      </c>
      <c r="D4757" s="191" t="str">
        <f aca="false">IF(ISNUMBER(FIND("Phy",N4757))=TRUE(),"Physical","Financial")</f>
        <v>Financial</v>
      </c>
      <c r="E4757" s="191" t="n">
        <f aca="false">IF(VLOOKUP(S4757,'DD-Lookup'!$J$6:$L$50,3,FALSE())="Monthly",(YEAR(AC4757)-YEAR(AB4757))*12+MONTH(AC4757)-MONTH(AB4757)+1,(AC4757-AB4757+1))</f>
        <v>30</v>
      </c>
      <c r="F4757" s="220" t="n">
        <f aca="false">E4757*SUM(P4757:Q4757)</f>
        <v>150000</v>
      </c>
      <c r="G4757" s="196" t="n">
        <v>1250250</v>
      </c>
      <c r="H4757" s="197" t="n">
        <v>37026.6113194445</v>
      </c>
      <c r="I4757" s="0" t="s">
        <v>1420</v>
      </c>
      <c r="M4757" s="0" t="s">
        <v>927</v>
      </c>
      <c r="N4757" s="0" t="s">
        <v>1341</v>
      </c>
      <c r="O4757" s="0" t="s">
        <v>1342</v>
      </c>
      <c r="Q4757" s="198" t="n">
        <v>5000</v>
      </c>
      <c r="S4757" s="0" t="s">
        <v>1343</v>
      </c>
      <c r="T4757" s="0" t="s">
        <v>772</v>
      </c>
      <c r="U4757" s="200" t="n">
        <v>4.66</v>
      </c>
      <c r="V4757" s="0" t="s">
        <v>1426</v>
      </c>
      <c r="W4757" s="0" t="s">
        <v>1345</v>
      </c>
      <c r="X4757" s="0" t="s">
        <v>1346</v>
      </c>
      <c r="Y4757" s="0" t="s">
        <v>893</v>
      </c>
      <c r="Z4757" s="0" t="s">
        <v>573</v>
      </c>
      <c r="AA4757" s="0" t="s">
        <v>4295</v>
      </c>
      <c r="AB4757" s="197" t="n">
        <v>37043.875</v>
      </c>
      <c r="AC4757" s="197" t="n">
        <v>37072.875</v>
      </c>
      <c r="AD4757" s="0" t="n">
        <f aca="false">(AC4757-AB4757+1)*SUM(P4757:Q4757)</f>
        <v>150000</v>
      </c>
    </row>
    <row r="4758" customFormat="false" ht="12.75" hidden="false" customHeight="false" outlineLevel="0" collapsed="false">
      <c r="A4758" s="191" t="str">
        <f aca="false">B4758&amp;" "&amp;C4758&amp;" "&amp;D4758</f>
        <v>US Power Physical</v>
      </c>
      <c r="B4758" s="191" t="str">
        <f aca="false">IF((LEFT(N4758,2)="US"),"US","")</f>
        <v>US</v>
      </c>
      <c r="C4758" s="191" t="str">
        <f aca="false">M4758</f>
        <v>Power</v>
      </c>
      <c r="D4758" s="191" t="str">
        <f aca="false">IF(ISNUMBER(FIND("Phy",N4758))=TRUE(),"Physical","Financial")</f>
        <v>Physical</v>
      </c>
      <c r="E4758" s="191" t="n">
        <f aca="false">IF(VLOOKUP(S4758,'DD-Lookup'!$J$6:$L$50,3,FALSE())="Monthly",(YEAR(AC4758)-YEAR(AB4758))*12+MONTH(AC4758)-MONTH(AB4758)+1,(AC4758-AB4758+1))</f>
        <v>30</v>
      </c>
      <c r="F4758" s="220" t="n">
        <f aca="false">E4758*SUM(P4758:Q4758)</f>
        <v>750</v>
      </c>
      <c r="G4758" s="196" t="n">
        <v>1250251</v>
      </c>
      <c r="H4758" s="197" t="n">
        <v>37026.6123842593</v>
      </c>
      <c r="I4758" s="0" t="s">
        <v>1262</v>
      </c>
      <c r="M4758" s="0" t="s">
        <v>72</v>
      </c>
      <c r="N4758" s="0" t="s">
        <v>1746</v>
      </c>
      <c r="O4758" s="0" t="s">
        <v>4296</v>
      </c>
      <c r="P4758" s="198" t="n">
        <v>25</v>
      </c>
      <c r="S4758" s="0" t="s">
        <v>781</v>
      </c>
      <c r="T4758" s="0" t="s">
        <v>772</v>
      </c>
      <c r="U4758" s="200" t="n">
        <v>155</v>
      </c>
      <c r="V4758" s="0" t="s">
        <v>1822</v>
      </c>
      <c r="W4758" s="0" t="s">
        <v>1768</v>
      </c>
      <c r="X4758" s="0" t="s">
        <v>1750</v>
      </c>
      <c r="Y4758" s="0" t="s">
        <v>1167</v>
      </c>
      <c r="Z4758" s="0" t="s">
        <v>628</v>
      </c>
      <c r="AA4758" s="0" t="n">
        <v>611894.1</v>
      </c>
      <c r="AB4758" s="197" t="n">
        <v>37043.875</v>
      </c>
      <c r="AC4758" s="197" t="n">
        <v>37072.875</v>
      </c>
    </row>
    <row r="4759" customFormat="false" ht="12.75" hidden="false" customHeight="false" outlineLevel="0" collapsed="false">
      <c r="A4759" s="191" t="str">
        <f aca="false">B4759&amp;" "&amp;C4759&amp;" "&amp;D4759</f>
        <v>US Natural Gas Financial</v>
      </c>
      <c r="B4759" s="191" t="str">
        <f aca="false">IF((LEFT(N4759,2)="US"),"US","")</f>
        <v>US</v>
      </c>
      <c r="C4759" s="191" t="str">
        <f aca="false">M4759</f>
        <v>Natural Gas</v>
      </c>
      <c r="D4759" s="191" t="str">
        <f aca="false">IF(ISNUMBER(FIND("Phy",N4759))=TRUE(),"Physical","Financial")</f>
        <v>Financial</v>
      </c>
      <c r="E4759" s="191" t="n">
        <f aca="false">IF(VLOOKUP(S4759,'DD-Lookup'!$J$6:$L$50,3,FALSE())="Monthly",(YEAR(AC4759)-YEAR(AB4759))*12+MONTH(AC4759)-MONTH(AB4759)+1,(AC4759-AB4759+1))</f>
        <v>151</v>
      </c>
      <c r="F4759" s="220" t="n">
        <f aca="false">E4759*SUM(P4759:Q4759)</f>
        <v>377500</v>
      </c>
      <c r="G4759" s="196" t="n">
        <v>1250252</v>
      </c>
      <c r="H4759" s="197" t="n">
        <v>37026.6131828704</v>
      </c>
      <c r="I4759" s="0" t="s">
        <v>1187</v>
      </c>
      <c r="M4759" s="0" t="s">
        <v>927</v>
      </c>
      <c r="N4759" s="0" t="s">
        <v>1341</v>
      </c>
      <c r="O4759" s="0" t="s">
        <v>1442</v>
      </c>
      <c r="Q4759" s="198" t="n">
        <v>2500</v>
      </c>
      <c r="S4759" s="0" t="s">
        <v>1343</v>
      </c>
      <c r="T4759" s="0" t="s">
        <v>772</v>
      </c>
      <c r="U4759" s="200" t="n">
        <v>5.055</v>
      </c>
      <c r="V4759" s="0" t="s">
        <v>3363</v>
      </c>
      <c r="W4759" s="0" t="s">
        <v>1345</v>
      </c>
      <c r="X4759" s="0" t="s">
        <v>1346</v>
      </c>
      <c r="Y4759" s="0" t="s">
        <v>893</v>
      </c>
      <c r="Z4759" s="0" t="s">
        <v>573</v>
      </c>
      <c r="AA4759" s="0" t="s">
        <v>4297</v>
      </c>
      <c r="AB4759" s="197" t="n">
        <v>37196</v>
      </c>
      <c r="AC4759" s="197" t="n">
        <v>37346</v>
      </c>
      <c r="AD4759" s="0" t="n">
        <f aca="false">(AC4759-AB4759+1)*SUM(P4759:Q4759)</f>
        <v>377500</v>
      </c>
    </row>
    <row r="4760" customFormat="false" ht="12.75" hidden="false" customHeight="false" outlineLevel="0" collapsed="false">
      <c r="A4760" s="191" t="str">
        <f aca="false">B4760&amp;" "&amp;C4760&amp;" "&amp;D4760</f>
        <v>US Crude Financial</v>
      </c>
      <c r="B4760" s="191" t="str">
        <f aca="false">IF((LEFT(N4760,2)="US"),"US","")</f>
        <v>US</v>
      </c>
      <c r="C4760" s="191" t="str">
        <f aca="false">M4760</f>
        <v>Crude</v>
      </c>
      <c r="D4760" s="191" t="str">
        <f aca="false">IF(ISNUMBER(FIND("Phy",N4760))=TRUE(),"Physical","Financial")</f>
        <v>Financial</v>
      </c>
      <c r="E4760" s="191" t="n">
        <f aca="false">IF(VLOOKUP(S4760,'DD-Lookup'!$J$6:$L$50,3,FALSE())="Monthly",(YEAR(AC4760)-YEAR(AB4760))*12+MONTH(AC4760)-MONTH(AB4760)+1,(AC4760-AB4760+1))</f>
        <v>1</v>
      </c>
      <c r="F4760" s="220" t="n">
        <f aca="false">E4760*SUM(P4760:Q4760)</f>
        <v>25000</v>
      </c>
      <c r="G4760" s="196" t="n">
        <v>1250253</v>
      </c>
      <c r="H4760" s="197" t="n">
        <v>37026.6134837963</v>
      </c>
      <c r="I4760" s="0" t="s">
        <v>1340</v>
      </c>
      <c r="M4760" s="0" t="s">
        <v>60</v>
      </c>
      <c r="N4760" s="0" t="s">
        <v>2490</v>
      </c>
      <c r="O4760" s="0" t="s">
        <v>3075</v>
      </c>
      <c r="Q4760" s="198" t="n">
        <v>25000</v>
      </c>
      <c r="S4760" s="0" t="s">
        <v>889</v>
      </c>
      <c r="T4760" s="0" t="s">
        <v>772</v>
      </c>
      <c r="U4760" s="200" t="n">
        <v>-0.39</v>
      </c>
      <c r="V4760" s="0" t="s">
        <v>2666</v>
      </c>
      <c r="W4760" s="0" t="s">
        <v>2492</v>
      </c>
      <c r="X4760" s="0" t="s">
        <v>2493</v>
      </c>
      <c r="Y4760" s="0" t="s">
        <v>893</v>
      </c>
      <c r="Z4760" s="0" t="s">
        <v>573</v>
      </c>
      <c r="AA4760" s="0" t="s">
        <v>4298</v>
      </c>
      <c r="AB4760" s="197" t="n">
        <v>37043</v>
      </c>
      <c r="AC4760" s="197" t="n">
        <v>37072</v>
      </c>
    </row>
    <row r="4761" customFormat="false" ht="12.75" hidden="false" customHeight="false" outlineLevel="0" collapsed="false">
      <c r="A4761" s="191" t="str">
        <f aca="false">B4761&amp;" "&amp;C4761&amp;" "&amp;D4761</f>
        <v>US Power Physical</v>
      </c>
      <c r="B4761" s="191" t="str">
        <f aca="false">IF((LEFT(N4761,2)="US"),"US","")</f>
        <v>US</v>
      </c>
      <c r="C4761" s="191" t="str">
        <f aca="false">M4761</f>
        <v>Power</v>
      </c>
      <c r="D4761" s="191" t="str">
        <f aca="false">IF(ISNUMBER(FIND("Phy",N4761))=TRUE(),"Physical","Financial")</f>
        <v>Physical</v>
      </c>
      <c r="E4761" s="191" t="n">
        <f aca="false">IF(VLOOKUP(S4761,'DD-Lookup'!$J$6:$L$50,3,FALSE())="Monthly",(YEAR(AC4761)-YEAR(AB4761))*12+MONTH(AC4761)-MONTH(AB4761)+1,(AC4761-AB4761+1))</f>
        <v>15</v>
      </c>
      <c r="F4761" s="220" t="n">
        <f aca="false">E4761*SUM(P4761:Q4761)</f>
        <v>375</v>
      </c>
      <c r="G4761" s="196" t="n">
        <v>1250254</v>
      </c>
      <c r="H4761" s="197" t="n">
        <v>37026.6135532407</v>
      </c>
      <c r="I4761" s="0" t="s">
        <v>1835</v>
      </c>
      <c r="M4761" s="0" t="s">
        <v>72</v>
      </c>
      <c r="N4761" s="0" t="s">
        <v>1741</v>
      </c>
      <c r="O4761" s="0" t="s">
        <v>2921</v>
      </c>
      <c r="P4761" s="198" t="n">
        <v>25</v>
      </c>
      <c r="S4761" s="0" t="s">
        <v>781</v>
      </c>
      <c r="T4761" s="0" t="s">
        <v>772</v>
      </c>
      <c r="U4761" s="200" t="n">
        <v>220</v>
      </c>
      <c r="V4761" s="0" t="s">
        <v>1857</v>
      </c>
      <c r="W4761" s="0" t="s">
        <v>1755</v>
      </c>
      <c r="X4761" s="0" t="s">
        <v>1745</v>
      </c>
      <c r="Y4761" s="0" t="s">
        <v>1167</v>
      </c>
      <c r="Z4761" s="0" t="s">
        <v>628</v>
      </c>
      <c r="AA4761" s="0" t="n">
        <v>611895.1</v>
      </c>
      <c r="AB4761" s="197" t="n">
        <v>37028.875</v>
      </c>
      <c r="AC4761" s="197" t="n">
        <v>37042.875</v>
      </c>
    </row>
    <row r="4762" customFormat="false" ht="12.75" hidden="false" customHeight="false" outlineLevel="0" collapsed="false">
      <c r="A4762" s="191" t="str">
        <f aca="false">B4762&amp;" "&amp;C4762&amp;" "&amp;D4762</f>
        <v>US Natural Gas Financial</v>
      </c>
      <c r="B4762" s="191" t="str">
        <f aca="false">IF((LEFT(N4762,2)="US"),"US","")</f>
        <v>US</v>
      </c>
      <c r="C4762" s="191" t="str">
        <f aca="false">M4762</f>
        <v>Natural Gas</v>
      </c>
      <c r="D4762" s="191" t="str">
        <f aca="false">IF(ISNUMBER(FIND("Phy",N4762))=TRUE(),"Physical","Financial")</f>
        <v>Financial</v>
      </c>
      <c r="E4762" s="191" t="n">
        <f aca="false">IF(VLOOKUP(S4762,'DD-Lookup'!$J$6:$L$50,3,FALSE())="Monthly",(YEAR(AC4762)-YEAR(AB4762))*12+MONTH(AC4762)-MONTH(AB4762)+1,(AC4762-AB4762+1))</f>
        <v>30</v>
      </c>
      <c r="F4762" s="220" t="n">
        <f aca="false">E4762*SUM(P4762:Q4762)</f>
        <v>150000</v>
      </c>
      <c r="G4762" s="196" t="n">
        <v>1250255</v>
      </c>
      <c r="H4762" s="197" t="n">
        <v>37026.6141319444</v>
      </c>
      <c r="I4762" s="0" t="s">
        <v>625</v>
      </c>
      <c r="M4762" s="0" t="s">
        <v>927</v>
      </c>
      <c r="N4762" s="0" t="s">
        <v>1399</v>
      </c>
      <c r="O4762" s="0" t="s">
        <v>1736</v>
      </c>
      <c r="P4762" s="198" t="n">
        <v>5000</v>
      </c>
      <c r="S4762" s="0" t="s">
        <v>1343</v>
      </c>
      <c r="T4762" s="0" t="s">
        <v>772</v>
      </c>
      <c r="U4762" s="200" t="n">
        <v>-1.195</v>
      </c>
      <c r="V4762" s="0" t="s">
        <v>4299</v>
      </c>
      <c r="W4762" s="0" t="s">
        <v>1737</v>
      </c>
      <c r="X4762" s="0" t="s">
        <v>1738</v>
      </c>
      <c r="Y4762" s="0" t="s">
        <v>893</v>
      </c>
      <c r="Z4762" s="0" t="s">
        <v>573</v>
      </c>
      <c r="AA4762" s="0" t="s">
        <v>4300</v>
      </c>
      <c r="AB4762" s="197" t="n">
        <v>37043.875</v>
      </c>
      <c r="AC4762" s="197" t="n">
        <v>37072.875</v>
      </c>
      <c r="AD4762" s="0" t="n">
        <f aca="false">(AC4762-AB4762+1)*SUM(P4762:Q4762)</f>
        <v>150000</v>
      </c>
    </row>
    <row r="4763" customFormat="false" ht="12.75" hidden="false" customHeight="false" outlineLevel="0" collapsed="false">
      <c r="A4763" s="191" t="str">
        <f aca="false">B4763&amp;" "&amp;C4763&amp;" "&amp;D4763</f>
        <v>US Natural Gas Physical</v>
      </c>
      <c r="B4763" s="191" t="str">
        <f aca="false">IF((LEFT(N4763,2)="US"),"US","")</f>
        <v>US</v>
      </c>
      <c r="C4763" s="191" t="str">
        <f aca="false">M4763</f>
        <v>Natural Gas</v>
      </c>
      <c r="D4763" s="191" t="str">
        <f aca="false">IF(ISNUMBER(FIND("Phy",N4763))=TRUE(),"Physical","Financial")</f>
        <v>Physical</v>
      </c>
      <c r="E4763" s="191" t="n">
        <f aca="false">IF(VLOOKUP(S4763,'DD-Lookup'!$J$6:$L$50,3,FALSE())="Monthly",(YEAR(AC4763)-YEAR(AB4763))*12+MONTH(AC4763)-MONTH(AB4763)+1,(AC4763-AB4763+1))</f>
        <v>1</v>
      </c>
      <c r="F4763" s="220" t="n">
        <f aca="false">E4763*SUM(P4763:Q4763)</f>
        <v>10000</v>
      </c>
      <c r="G4763" s="196" t="n">
        <v>1250257</v>
      </c>
      <c r="H4763" s="197" t="n">
        <v>37026.6148148148</v>
      </c>
      <c r="I4763" s="0" t="s">
        <v>609</v>
      </c>
      <c r="M4763" s="0" t="s">
        <v>927</v>
      </c>
      <c r="N4763" s="0" t="s">
        <v>1371</v>
      </c>
      <c r="O4763" s="0" t="s">
        <v>4237</v>
      </c>
      <c r="P4763" s="198" t="n">
        <v>10000</v>
      </c>
      <c r="S4763" s="0" t="s">
        <v>1343</v>
      </c>
      <c r="T4763" s="0" t="s">
        <v>772</v>
      </c>
      <c r="U4763" s="200" t="n">
        <v>4.59</v>
      </c>
      <c r="V4763" s="0" t="s">
        <v>1861</v>
      </c>
      <c r="W4763" s="0" t="s">
        <v>1682</v>
      </c>
      <c r="X4763" s="0" t="s">
        <v>2147</v>
      </c>
      <c r="Y4763" s="0" t="s">
        <v>1376</v>
      </c>
      <c r="Z4763" s="0" t="s">
        <v>573</v>
      </c>
      <c r="AA4763" s="0" t="n">
        <v>791056</v>
      </c>
      <c r="AB4763" s="197" t="n">
        <v>37028.875</v>
      </c>
      <c r="AC4763" s="197" t="n">
        <v>37028.875</v>
      </c>
    </row>
    <row r="4764" customFormat="false" ht="12.75" hidden="false" customHeight="false" outlineLevel="0" collapsed="false">
      <c r="A4764" s="191" t="str">
        <f aca="false">B4764&amp;" "&amp;C4764&amp;" "&amp;D4764</f>
        <v>US Natural Gas Physical</v>
      </c>
      <c r="B4764" s="191" t="str">
        <f aca="false">IF((LEFT(N4764,2)="US"),"US","")</f>
        <v>US</v>
      </c>
      <c r="C4764" s="191" t="str">
        <f aca="false">M4764</f>
        <v>Natural Gas</v>
      </c>
      <c r="D4764" s="191" t="str">
        <f aca="false">IF(ISNUMBER(FIND("Phy",N4764))=TRUE(),"Physical","Financial")</f>
        <v>Physical</v>
      </c>
      <c r="E4764" s="191" t="n">
        <f aca="false">IF(VLOOKUP(S4764,'DD-Lookup'!$J$6:$L$50,3,FALSE())="Monthly",(YEAR(AC4764)-YEAR(AB4764))*12+MONTH(AC4764)-MONTH(AB4764)+1,(AC4764-AB4764+1))</f>
        <v>1</v>
      </c>
      <c r="F4764" s="220" t="n">
        <f aca="false">E4764*SUM(P4764:Q4764)</f>
        <v>10000</v>
      </c>
      <c r="G4764" s="196" t="n">
        <v>1250258</v>
      </c>
      <c r="H4764" s="197" t="n">
        <v>37026.614849537</v>
      </c>
      <c r="I4764" s="0" t="s">
        <v>609</v>
      </c>
      <c r="M4764" s="0" t="s">
        <v>927</v>
      </c>
      <c r="N4764" s="0" t="s">
        <v>1371</v>
      </c>
      <c r="O4764" s="0" t="s">
        <v>4237</v>
      </c>
      <c r="P4764" s="198" t="n">
        <v>10000</v>
      </c>
      <c r="S4764" s="0" t="s">
        <v>1343</v>
      </c>
      <c r="T4764" s="0" t="s">
        <v>772</v>
      </c>
      <c r="U4764" s="200" t="n">
        <v>4.5875</v>
      </c>
      <c r="V4764" s="0" t="s">
        <v>1861</v>
      </c>
      <c r="W4764" s="0" t="s">
        <v>1682</v>
      </c>
      <c r="X4764" s="0" t="s">
        <v>2147</v>
      </c>
      <c r="Y4764" s="0" t="s">
        <v>1376</v>
      </c>
      <c r="Z4764" s="0" t="s">
        <v>573</v>
      </c>
      <c r="AA4764" s="0" t="n">
        <v>791057</v>
      </c>
      <c r="AB4764" s="197" t="n">
        <v>37028.875</v>
      </c>
      <c r="AC4764" s="197" t="n">
        <v>37028.875</v>
      </c>
    </row>
    <row r="4765" customFormat="false" ht="12.75" hidden="false" customHeight="false" outlineLevel="0" collapsed="false">
      <c r="A4765" s="191" t="str">
        <f aca="false">B4765&amp;" "&amp;C4765&amp;" "&amp;D4765</f>
        <v>US Natural Gas Physical</v>
      </c>
      <c r="B4765" s="191" t="str">
        <f aca="false">IF((LEFT(N4765,2)="US"),"US","")</f>
        <v>US</v>
      </c>
      <c r="C4765" s="191" t="str">
        <f aca="false">M4765</f>
        <v>Natural Gas</v>
      </c>
      <c r="D4765" s="191" t="str">
        <f aca="false">IF(ISNUMBER(FIND("Phy",N4765))=TRUE(),"Physical","Financial")</f>
        <v>Physical</v>
      </c>
      <c r="E4765" s="191" t="n">
        <f aca="false">IF(VLOOKUP(S4765,'DD-Lookup'!$J$6:$L$50,3,FALSE())="Monthly",(YEAR(AC4765)-YEAR(AB4765))*12+MONTH(AC4765)-MONTH(AB4765)+1,(AC4765-AB4765+1))</f>
        <v>1</v>
      </c>
      <c r="F4765" s="220" t="n">
        <f aca="false">E4765*SUM(P4765:Q4765)</f>
        <v>10000</v>
      </c>
      <c r="G4765" s="196" t="n">
        <v>1250259</v>
      </c>
      <c r="H4765" s="197" t="n">
        <v>37026.6148842593</v>
      </c>
      <c r="I4765" s="0" t="s">
        <v>609</v>
      </c>
      <c r="M4765" s="0" t="s">
        <v>927</v>
      </c>
      <c r="N4765" s="0" t="s">
        <v>1371</v>
      </c>
      <c r="O4765" s="0" t="s">
        <v>4237</v>
      </c>
      <c r="P4765" s="198" t="n">
        <v>10000</v>
      </c>
      <c r="S4765" s="0" t="s">
        <v>1343</v>
      </c>
      <c r="T4765" s="0" t="s">
        <v>772</v>
      </c>
      <c r="U4765" s="200" t="n">
        <v>4.585</v>
      </c>
      <c r="V4765" s="0" t="s">
        <v>1861</v>
      </c>
      <c r="W4765" s="0" t="s">
        <v>1682</v>
      </c>
      <c r="X4765" s="0" t="s">
        <v>2147</v>
      </c>
      <c r="Y4765" s="0" t="s">
        <v>1376</v>
      </c>
      <c r="Z4765" s="0" t="s">
        <v>573</v>
      </c>
      <c r="AA4765" s="0" t="n">
        <v>791058</v>
      </c>
      <c r="AB4765" s="197" t="n">
        <v>37028.875</v>
      </c>
      <c r="AC4765" s="197" t="n">
        <v>37028.875</v>
      </c>
    </row>
    <row r="4766" customFormat="false" ht="12.75" hidden="false" customHeight="false" outlineLevel="0" collapsed="false">
      <c r="A4766" s="191" t="str">
        <f aca="false">B4766&amp;" "&amp;C4766&amp;" "&amp;D4766</f>
        <v>US Natural Gas Physical</v>
      </c>
      <c r="B4766" s="191" t="str">
        <f aca="false">IF((LEFT(N4766,2)="US"),"US","")</f>
        <v>US</v>
      </c>
      <c r="C4766" s="191" t="str">
        <f aca="false">M4766</f>
        <v>Natural Gas</v>
      </c>
      <c r="D4766" s="191" t="str">
        <f aca="false">IF(ISNUMBER(FIND("Phy",N4766))=TRUE(),"Physical","Financial")</f>
        <v>Physical</v>
      </c>
      <c r="E4766" s="191" t="n">
        <f aca="false">IF(VLOOKUP(S4766,'DD-Lookup'!$J$6:$L$50,3,FALSE())="Monthly",(YEAR(AC4766)-YEAR(AB4766))*12+MONTH(AC4766)-MONTH(AB4766)+1,(AC4766-AB4766+1))</f>
        <v>1</v>
      </c>
      <c r="F4766" s="220" t="n">
        <f aca="false">E4766*SUM(P4766:Q4766)</f>
        <v>10000</v>
      </c>
      <c r="G4766" s="196" t="n">
        <v>1250260</v>
      </c>
      <c r="H4766" s="197" t="n">
        <v>37026.6149074074</v>
      </c>
      <c r="I4766" s="0" t="s">
        <v>609</v>
      </c>
      <c r="M4766" s="0" t="s">
        <v>927</v>
      </c>
      <c r="N4766" s="0" t="s">
        <v>1371</v>
      </c>
      <c r="O4766" s="0" t="s">
        <v>4237</v>
      </c>
      <c r="P4766" s="198" t="n">
        <v>10000</v>
      </c>
      <c r="S4766" s="0" t="s">
        <v>1343</v>
      </c>
      <c r="T4766" s="0" t="s">
        <v>772</v>
      </c>
      <c r="U4766" s="200" t="n">
        <v>4.5825</v>
      </c>
      <c r="V4766" s="0" t="s">
        <v>1861</v>
      </c>
      <c r="W4766" s="0" t="s">
        <v>1682</v>
      </c>
      <c r="X4766" s="0" t="s">
        <v>2147</v>
      </c>
      <c r="Y4766" s="0" t="s">
        <v>1376</v>
      </c>
      <c r="Z4766" s="0" t="s">
        <v>573</v>
      </c>
      <c r="AA4766" s="0" t="n">
        <v>791059</v>
      </c>
      <c r="AB4766" s="197" t="n">
        <v>37028.875</v>
      </c>
      <c r="AC4766" s="197" t="n">
        <v>37028.875</v>
      </c>
    </row>
    <row r="4767" customFormat="false" ht="12.75" hidden="false" customHeight="false" outlineLevel="0" collapsed="false">
      <c r="A4767" s="191" t="str">
        <f aca="false">B4767&amp;" "&amp;C4767&amp;" "&amp;D4767</f>
        <v>US Natural Gas Physical</v>
      </c>
      <c r="B4767" s="191" t="str">
        <f aca="false">IF((LEFT(N4767,2)="US"),"US","")</f>
        <v>US</v>
      </c>
      <c r="C4767" s="191" t="str">
        <f aca="false">M4767</f>
        <v>Natural Gas</v>
      </c>
      <c r="D4767" s="191" t="str">
        <f aca="false">IF(ISNUMBER(FIND("Phy",N4767))=TRUE(),"Physical","Financial")</f>
        <v>Physical</v>
      </c>
      <c r="E4767" s="191" t="n">
        <f aca="false">IF(VLOOKUP(S4767,'DD-Lookup'!$J$6:$L$50,3,FALSE())="Monthly",(YEAR(AC4767)-YEAR(AB4767))*12+MONTH(AC4767)-MONTH(AB4767)+1,(AC4767-AB4767+1))</f>
        <v>1</v>
      </c>
      <c r="F4767" s="220" t="n">
        <f aca="false">E4767*SUM(P4767:Q4767)</f>
        <v>10000</v>
      </c>
      <c r="G4767" s="196" t="n">
        <v>1250261</v>
      </c>
      <c r="H4767" s="197" t="n">
        <v>37026.6149421296</v>
      </c>
      <c r="I4767" s="0" t="s">
        <v>609</v>
      </c>
      <c r="M4767" s="0" t="s">
        <v>927</v>
      </c>
      <c r="N4767" s="0" t="s">
        <v>1371</v>
      </c>
      <c r="O4767" s="0" t="s">
        <v>4237</v>
      </c>
      <c r="P4767" s="198" t="n">
        <v>10000</v>
      </c>
      <c r="S4767" s="0" t="s">
        <v>1343</v>
      </c>
      <c r="T4767" s="0" t="s">
        <v>772</v>
      </c>
      <c r="U4767" s="200" t="n">
        <v>4.58</v>
      </c>
      <c r="V4767" s="0" t="s">
        <v>1861</v>
      </c>
      <c r="W4767" s="0" t="s">
        <v>1682</v>
      </c>
      <c r="X4767" s="0" t="s">
        <v>2147</v>
      </c>
      <c r="Y4767" s="0" t="s">
        <v>1376</v>
      </c>
      <c r="Z4767" s="0" t="s">
        <v>573</v>
      </c>
      <c r="AA4767" s="0" t="n">
        <v>791060</v>
      </c>
      <c r="AB4767" s="197" t="n">
        <v>37028.875</v>
      </c>
      <c r="AC4767" s="197" t="n">
        <v>37028.875</v>
      </c>
    </row>
    <row r="4768" customFormat="false" ht="12.75" hidden="false" customHeight="false" outlineLevel="0" collapsed="false">
      <c r="A4768" s="191" t="str">
        <f aca="false">B4768&amp;" "&amp;C4768&amp;" "&amp;D4768</f>
        <v>US Natural Gas Financial</v>
      </c>
      <c r="B4768" s="191" t="str">
        <f aca="false">IF((LEFT(N4768,2)="US"),"US","")</f>
        <v>US</v>
      </c>
      <c r="C4768" s="191" t="str">
        <f aca="false">M4768</f>
        <v>Natural Gas</v>
      </c>
      <c r="D4768" s="191" t="str">
        <f aca="false">IF(ISNUMBER(FIND("Phy",N4768))=TRUE(),"Physical","Financial")</f>
        <v>Financial</v>
      </c>
      <c r="E4768" s="191" t="n">
        <f aca="false">IF(VLOOKUP(S4768,'DD-Lookup'!$J$6:$L$50,3,FALSE())="Monthly",(YEAR(AC4768)-YEAR(AB4768))*12+MONTH(AC4768)-MONTH(AB4768)+1,(AC4768-AB4768+1))</f>
        <v>151</v>
      </c>
      <c r="F4768" s="220" t="n">
        <f aca="false">E4768*SUM(P4768:Q4768)</f>
        <v>1510000</v>
      </c>
      <c r="G4768" s="196" t="n">
        <v>1250262</v>
      </c>
      <c r="H4768" s="197" t="n">
        <v>37026.6149652778</v>
      </c>
      <c r="I4768" s="0" t="s">
        <v>625</v>
      </c>
      <c r="M4768" s="0" t="s">
        <v>927</v>
      </c>
      <c r="N4768" s="0" t="s">
        <v>4301</v>
      </c>
      <c r="O4768" s="0" t="s">
        <v>4302</v>
      </c>
      <c r="P4768" s="198" t="n">
        <v>10000</v>
      </c>
      <c r="S4768" s="0" t="s">
        <v>1343</v>
      </c>
      <c r="T4768" s="0" t="s">
        <v>772</v>
      </c>
      <c r="U4768" s="200" t="n">
        <v>0.405</v>
      </c>
      <c r="V4768" s="0" t="s">
        <v>3222</v>
      </c>
      <c r="W4768" s="0" t="s">
        <v>4303</v>
      </c>
      <c r="X4768" s="0" t="s">
        <v>4304</v>
      </c>
      <c r="Y4768" s="0" t="s">
        <v>893</v>
      </c>
      <c r="Z4768" s="0" t="s">
        <v>573</v>
      </c>
      <c r="AA4768" s="0" t="s">
        <v>4305</v>
      </c>
      <c r="AB4768" s="197" t="n">
        <v>37196</v>
      </c>
      <c r="AC4768" s="197" t="n">
        <v>37346</v>
      </c>
      <c r="AD4768" s="0" t="n">
        <f aca="false">(AC4768-AB4768+1)*SUM(P4768:Q4768)</f>
        <v>1510000</v>
      </c>
    </row>
    <row r="4769" customFormat="false" ht="12.75" hidden="false" customHeight="false" outlineLevel="0" collapsed="false">
      <c r="A4769" s="191" t="str">
        <f aca="false">B4769&amp;" "&amp;C4769&amp;" "&amp;D4769</f>
        <v>US Natural Gas Financial</v>
      </c>
      <c r="B4769" s="191" t="str">
        <f aca="false">IF((LEFT(N4769,2)="US"),"US","")</f>
        <v>US</v>
      </c>
      <c r="C4769" s="191" t="str">
        <f aca="false">M4769</f>
        <v>Natural Gas</v>
      </c>
      <c r="D4769" s="191" t="str">
        <f aca="false">IF(ISNUMBER(FIND("Phy",N4769))=TRUE(),"Physical","Financial")</f>
        <v>Financial</v>
      </c>
      <c r="E4769" s="191" t="n">
        <f aca="false">IF(VLOOKUP(S4769,'DD-Lookup'!$J$6:$L$50,3,FALSE())="Monthly",(YEAR(AC4769)-YEAR(AB4769))*12+MONTH(AC4769)-MONTH(AB4769)+1,(AC4769-AB4769+1))</f>
        <v>30</v>
      </c>
      <c r="F4769" s="220" t="n">
        <f aca="false">E4769*SUM(P4769:Q4769)</f>
        <v>150000</v>
      </c>
      <c r="G4769" s="196" t="n">
        <v>1250263</v>
      </c>
      <c r="H4769" s="197" t="n">
        <v>37026.6152546296</v>
      </c>
      <c r="I4769" s="0" t="s">
        <v>625</v>
      </c>
      <c r="M4769" s="0" t="s">
        <v>927</v>
      </c>
      <c r="N4769" s="0" t="s">
        <v>1399</v>
      </c>
      <c r="O4769" s="0" t="s">
        <v>1736</v>
      </c>
      <c r="P4769" s="198" t="n">
        <v>5000</v>
      </c>
      <c r="S4769" s="0" t="s">
        <v>1343</v>
      </c>
      <c r="T4769" s="0" t="s">
        <v>772</v>
      </c>
      <c r="U4769" s="200" t="n">
        <v>-1.195</v>
      </c>
      <c r="V4769" s="0" t="s">
        <v>4299</v>
      </c>
      <c r="W4769" s="0" t="s">
        <v>1737</v>
      </c>
      <c r="X4769" s="0" t="s">
        <v>1738</v>
      </c>
      <c r="Y4769" s="0" t="s">
        <v>893</v>
      </c>
      <c r="Z4769" s="0" t="s">
        <v>573</v>
      </c>
      <c r="AA4769" s="0" t="s">
        <v>4306</v>
      </c>
      <c r="AB4769" s="197" t="n">
        <v>37043.875</v>
      </c>
      <c r="AC4769" s="197" t="n">
        <v>37072.875</v>
      </c>
      <c r="AD4769" s="0" t="n">
        <f aca="false">(AC4769-AB4769+1)*SUM(P4769:Q4769)</f>
        <v>150000</v>
      </c>
    </row>
    <row r="4770" customFormat="false" ht="12.75" hidden="false" customHeight="false" outlineLevel="0" collapsed="false">
      <c r="A4770" s="191" t="str">
        <f aca="false">B4770&amp;" "&amp;C4770&amp;" "&amp;D4770</f>
        <v>US Natural Gas Financial</v>
      </c>
      <c r="B4770" s="191" t="str">
        <f aca="false">IF((LEFT(N4770,2)="US"),"US","")</f>
        <v>US</v>
      </c>
      <c r="C4770" s="191" t="str">
        <f aca="false">M4770</f>
        <v>Natural Gas</v>
      </c>
      <c r="D4770" s="191" t="str">
        <f aca="false">IF(ISNUMBER(FIND("Phy",N4770))=TRUE(),"Physical","Financial")</f>
        <v>Financial</v>
      </c>
      <c r="E4770" s="191" t="n">
        <f aca="false">IF(VLOOKUP(S4770,'DD-Lookup'!$J$6:$L$50,3,FALSE())="Monthly",(YEAR(AC4770)-YEAR(AB4770))*12+MONTH(AC4770)-MONTH(AB4770)+1,(AC4770-AB4770+1))</f>
        <v>15</v>
      </c>
      <c r="F4770" s="220" t="n">
        <f aca="false">E4770*SUM(P4770:Q4770)</f>
        <v>225000</v>
      </c>
      <c r="G4770" s="196" t="n">
        <v>1250264</v>
      </c>
      <c r="H4770" s="197" t="n">
        <v>37026.6166782407</v>
      </c>
      <c r="I4770" s="0" t="s">
        <v>1420</v>
      </c>
      <c r="M4770" s="0" t="s">
        <v>927</v>
      </c>
      <c r="N4770" s="0" t="s">
        <v>1341</v>
      </c>
      <c r="O4770" s="0" t="s">
        <v>3569</v>
      </c>
      <c r="Q4770" s="198" t="n">
        <v>15000</v>
      </c>
      <c r="S4770" s="0" t="s">
        <v>1343</v>
      </c>
      <c r="T4770" s="0" t="s">
        <v>772</v>
      </c>
      <c r="U4770" s="200" t="n">
        <v>4.6</v>
      </c>
      <c r="V4770" s="0" t="s">
        <v>4038</v>
      </c>
      <c r="W4770" s="0" t="s">
        <v>1520</v>
      </c>
      <c r="X4770" s="0" t="s">
        <v>1521</v>
      </c>
      <c r="Y4770" s="0" t="s">
        <v>893</v>
      </c>
      <c r="Z4770" s="0" t="s">
        <v>573</v>
      </c>
      <c r="AA4770" s="0" t="s">
        <v>4307</v>
      </c>
      <c r="AB4770" s="197" t="n">
        <v>37028.875</v>
      </c>
      <c r="AC4770" s="197" t="n">
        <v>37042.875</v>
      </c>
      <c r="AD4770" s="0" t="n">
        <f aca="false">(AC4770-AB4770+1)*SUM(P4770:Q4770)</f>
        <v>225000</v>
      </c>
    </row>
    <row r="4771" customFormat="false" ht="12.75" hidden="false" customHeight="false" outlineLevel="0" collapsed="false">
      <c r="A4771" s="191" t="str">
        <f aca="false">B4771&amp;" "&amp;C4771&amp;" "&amp;D4771</f>
        <v>US Natural Gas Financial</v>
      </c>
      <c r="B4771" s="191" t="str">
        <f aca="false">IF((LEFT(N4771,2)="US"),"US","")</f>
        <v>US</v>
      </c>
      <c r="C4771" s="191" t="str">
        <f aca="false">M4771</f>
        <v>Natural Gas</v>
      </c>
      <c r="D4771" s="191" t="str">
        <f aca="false">IF(ISNUMBER(FIND("Phy",N4771))=TRUE(),"Physical","Financial")</f>
        <v>Financial</v>
      </c>
      <c r="E4771" s="191" t="n">
        <f aca="false">IF(VLOOKUP(S4771,'DD-Lookup'!$J$6:$L$50,3,FALSE())="Monthly",(YEAR(AC4771)-YEAR(AB4771))*12+MONTH(AC4771)-MONTH(AB4771)+1,(AC4771-AB4771+1))</f>
        <v>15</v>
      </c>
      <c r="F4771" s="220" t="n">
        <f aca="false">E4771*SUM(P4771:Q4771)</f>
        <v>225000</v>
      </c>
      <c r="G4771" s="196" t="n">
        <v>1250265</v>
      </c>
      <c r="H4771" s="197" t="n">
        <v>37026.6168055556</v>
      </c>
      <c r="I4771" s="0" t="s">
        <v>1420</v>
      </c>
      <c r="M4771" s="0" t="s">
        <v>927</v>
      </c>
      <c r="N4771" s="0" t="s">
        <v>1341</v>
      </c>
      <c r="O4771" s="0" t="s">
        <v>3569</v>
      </c>
      <c r="Q4771" s="198" t="n">
        <v>15000</v>
      </c>
      <c r="S4771" s="0" t="s">
        <v>1343</v>
      </c>
      <c r="T4771" s="0" t="s">
        <v>772</v>
      </c>
      <c r="U4771" s="200" t="n">
        <v>4.605</v>
      </c>
      <c r="V4771" s="0" t="s">
        <v>4038</v>
      </c>
      <c r="W4771" s="0" t="s">
        <v>1520</v>
      </c>
      <c r="X4771" s="0" t="s">
        <v>1521</v>
      </c>
      <c r="Y4771" s="0" t="s">
        <v>893</v>
      </c>
      <c r="Z4771" s="0" t="s">
        <v>573</v>
      </c>
      <c r="AA4771" s="0" t="s">
        <v>4308</v>
      </c>
      <c r="AB4771" s="197" t="n">
        <v>37028.875</v>
      </c>
      <c r="AC4771" s="197" t="n">
        <v>37042.875</v>
      </c>
      <c r="AD4771" s="0" t="n">
        <f aca="false">(AC4771-AB4771+1)*SUM(P4771:Q4771)</f>
        <v>225000</v>
      </c>
    </row>
    <row r="4772" customFormat="false" ht="12.75" hidden="false" customHeight="false" outlineLevel="0" collapsed="false">
      <c r="A4772" s="191" t="str">
        <f aca="false">B4772&amp;" "&amp;C4772&amp;" "&amp;D4772</f>
        <v>US Natural Gas Financial</v>
      </c>
      <c r="B4772" s="191" t="str">
        <f aca="false">IF((LEFT(N4772,2)="US"),"US","")</f>
        <v>US</v>
      </c>
      <c r="C4772" s="191" t="str">
        <f aca="false">M4772</f>
        <v>Natural Gas</v>
      </c>
      <c r="D4772" s="191" t="str">
        <f aca="false">IF(ISNUMBER(FIND("Phy",N4772))=TRUE(),"Physical","Financial")</f>
        <v>Financial</v>
      </c>
      <c r="E4772" s="191" t="n">
        <f aca="false">IF(VLOOKUP(S4772,'DD-Lookup'!$J$6:$L$50,3,FALSE())="Monthly",(YEAR(AC4772)-YEAR(AB4772))*12+MONTH(AC4772)-MONTH(AB4772)+1,(AC4772-AB4772+1))</f>
        <v>153</v>
      </c>
      <c r="F4772" s="220" t="n">
        <f aca="false">E4772*SUM(P4772:Q4772)</f>
        <v>382500</v>
      </c>
      <c r="G4772" s="196" t="n">
        <v>1250267</v>
      </c>
      <c r="H4772" s="197" t="n">
        <v>37026.6177314815</v>
      </c>
      <c r="I4772" s="0" t="s">
        <v>3679</v>
      </c>
      <c r="M4772" s="0" t="s">
        <v>927</v>
      </c>
      <c r="N4772" s="0" t="s">
        <v>1341</v>
      </c>
      <c r="O4772" s="0" t="s">
        <v>1526</v>
      </c>
      <c r="Q4772" s="198" t="n">
        <v>2500</v>
      </c>
      <c r="S4772" s="0" t="s">
        <v>1343</v>
      </c>
      <c r="T4772" s="0" t="s">
        <v>772</v>
      </c>
      <c r="U4772" s="200" t="n">
        <v>4.765</v>
      </c>
      <c r="V4772" s="0" t="s">
        <v>4309</v>
      </c>
      <c r="W4772" s="0" t="s">
        <v>1345</v>
      </c>
      <c r="X4772" s="0" t="s">
        <v>1346</v>
      </c>
      <c r="Y4772" s="0" t="s">
        <v>893</v>
      </c>
      <c r="Z4772" s="0" t="s">
        <v>573</v>
      </c>
      <c r="AA4772" s="0" t="s">
        <v>4310</v>
      </c>
      <c r="AB4772" s="197" t="n">
        <v>37043</v>
      </c>
      <c r="AC4772" s="197" t="n">
        <v>37195</v>
      </c>
      <c r="AD4772" s="0" t="n">
        <f aca="false">(AC4772-AB4772+1)*SUM(P4772:Q4772)</f>
        <v>382500</v>
      </c>
    </row>
    <row r="4773" customFormat="false" ht="12.75" hidden="false" customHeight="false" outlineLevel="0" collapsed="false">
      <c r="A4773" s="191" t="str">
        <f aca="false">B4773&amp;" "&amp;C4773&amp;" "&amp;D4773</f>
        <v>US Power Physical</v>
      </c>
      <c r="B4773" s="191" t="str">
        <f aca="false">IF((LEFT(N4773,2)="US"),"US","")</f>
        <v>US</v>
      </c>
      <c r="C4773" s="191" t="str">
        <f aca="false">M4773</f>
        <v>Power</v>
      </c>
      <c r="D4773" s="191" t="str">
        <f aca="false">IF(ISNUMBER(FIND("Phy",N4773))=TRUE(),"Physical","Financial")</f>
        <v>Physical</v>
      </c>
      <c r="E4773" s="191" t="n">
        <f aca="false">IF(VLOOKUP(S4773,'DD-Lookup'!$J$6:$L$50,3,FALSE())="Monthly",(YEAR(AC4773)-YEAR(AB4773))*12+MONTH(AC4773)-MONTH(AB4773)+1,(AC4773-AB4773+1))</f>
        <v>15</v>
      </c>
      <c r="F4773" s="220" t="n">
        <f aca="false">E4773*SUM(P4773:Q4773)</f>
        <v>375</v>
      </c>
      <c r="G4773" s="196" t="n">
        <v>1250271</v>
      </c>
      <c r="H4773" s="197" t="n">
        <v>37026.618275463</v>
      </c>
      <c r="I4773" s="0" t="s">
        <v>1811</v>
      </c>
      <c r="M4773" s="0" t="s">
        <v>72</v>
      </c>
      <c r="N4773" s="0" t="s">
        <v>1746</v>
      </c>
      <c r="O4773" s="0" t="s">
        <v>3780</v>
      </c>
      <c r="P4773" s="198" t="n">
        <v>25</v>
      </c>
      <c r="R4773" s="199" t="n">
        <v>0</v>
      </c>
      <c r="S4773" s="0" t="s">
        <v>781</v>
      </c>
      <c r="T4773" s="0" t="s">
        <v>772</v>
      </c>
      <c r="U4773" s="200" t="n">
        <v>138</v>
      </c>
      <c r="V4773" s="0" t="s">
        <v>2446</v>
      </c>
      <c r="W4773" s="0" t="s">
        <v>1768</v>
      </c>
      <c r="X4773" s="0" t="s">
        <v>1750</v>
      </c>
      <c r="Y4773" s="0" t="s">
        <v>1167</v>
      </c>
      <c r="Z4773" s="0" t="s">
        <v>628</v>
      </c>
      <c r="AA4773" s="0" t="n">
        <v>611902.1</v>
      </c>
      <c r="AB4773" s="197" t="n">
        <v>37028.875</v>
      </c>
      <c r="AC4773" s="197" t="n">
        <v>37042.875</v>
      </c>
    </row>
    <row r="4774" customFormat="false" ht="12.75" hidden="false" customHeight="false" outlineLevel="0" collapsed="false">
      <c r="A4774" s="191" t="str">
        <f aca="false">B4774&amp;" "&amp;C4774&amp;" "&amp;D4774</f>
        <v>US Natural Gas Financial</v>
      </c>
      <c r="B4774" s="191" t="str">
        <f aca="false">IF((LEFT(N4774,2)="US"),"US","")</f>
        <v>US</v>
      </c>
      <c r="C4774" s="191" t="str">
        <f aca="false">M4774</f>
        <v>Natural Gas</v>
      </c>
      <c r="D4774" s="191" t="str">
        <f aca="false">IF(ISNUMBER(FIND("Phy",N4774))=TRUE(),"Physical","Financial")</f>
        <v>Financial</v>
      </c>
      <c r="E4774" s="191" t="n">
        <f aca="false">IF(VLOOKUP(S4774,'DD-Lookup'!$J$6:$L$50,3,FALSE())="Monthly",(YEAR(AC4774)-YEAR(AB4774))*12+MONTH(AC4774)-MONTH(AB4774)+1,(AC4774-AB4774+1))</f>
        <v>365</v>
      </c>
      <c r="F4774" s="220" t="n">
        <f aca="false">E4774*SUM(P4774:Q4774)</f>
        <v>365000</v>
      </c>
      <c r="G4774" s="196" t="n">
        <v>1250272</v>
      </c>
      <c r="H4774" s="197" t="n">
        <v>37026.6184490741</v>
      </c>
      <c r="I4774" s="0" t="s">
        <v>2822</v>
      </c>
      <c r="M4774" s="0" t="s">
        <v>927</v>
      </c>
      <c r="N4774" s="0" t="s">
        <v>1341</v>
      </c>
      <c r="O4774" s="0" t="s">
        <v>1514</v>
      </c>
      <c r="P4774" s="198" t="n">
        <v>1000</v>
      </c>
      <c r="S4774" s="0" t="s">
        <v>1343</v>
      </c>
      <c r="T4774" s="0" t="s">
        <v>772</v>
      </c>
      <c r="U4774" s="200" t="n">
        <v>4.61</v>
      </c>
      <c r="V4774" s="0" t="s">
        <v>3606</v>
      </c>
      <c r="W4774" s="0" t="s">
        <v>1345</v>
      </c>
      <c r="X4774" s="0" t="s">
        <v>1346</v>
      </c>
      <c r="Y4774" s="0" t="s">
        <v>893</v>
      </c>
      <c r="Z4774" s="0" t="s">
        <v>573</v>
      </c>
      <c r="AA4774" s="0" t="s">
        <v>4311</v>
      </c>
      <c r="AB4774" s="197" t="n">
        <v>37257.875</v>
      </c>
      <c r="AC4774" s="197" t="n">
        <v>37621.875</v>
      </c>
      <c r="AD4774" s="0" t="n">
        <f aca="false">(AC4774-AB4774+1)*SUM(P4774:Q4774)</f>
        <v>365000</v>
      </c>
    </row>
    <row r="4775" customFormat="false" ht="12.75" hidden="false" customHeight="false" outlineLevel="0" collapsed="false">
      <c r="A4775" s="191" t="str">
        <f aca="false">B4775&amp;" "&amp;C4775&amp;" "&amp;D4775</f>
        <v>US Natural Gas Financial</v>
      </c>
      <c r="B4775" s="191" t="str">
        <f aca="false">IF((LEFT(N4775,2)="US"),"US","")</f>
        <v>US</v>
      </c>
      <c r="C4775" s="191" t="str">
        <f aca="false">M4775</f>
        <v>Natural Gas</v>
      </c>
      <c r="D4775" s="191" t="str">
        <f aca="false">IF(ISNUMBER(FIND("Phy",N4775))=TRUE(),"Physical","Financial")</f>
        <v>Financial</v>
      </c>
      <c r="E4775" s="191" t="n">
        <f aca="false">IF(VLOOKUP(S4775,'DD-Lookup'!$J$6:$L$50,3,FALSE())="Monthly",(YEAR(AC4775)-YEAR(AB4775))*12+MONTH(AC4775)-MONTH(AB4775)+1,(AC4775-AB4775+1))</f>
        <v>15</v>
      </c>
      <c r="F4775" s="220" t="n">
        <f aca="false">E4775*SUM(P4775:Q4775)</f>
        <v>150000</v>
      </c>
      <c r="G4775" s="196" t="n">
        <v>1250273</v>
      </c>
      <c r="H4775" s="197" t="n">
        <v>37026.618900463</v>
      </c>
      <c r="I4775" s="0" t="s">
        <v>625</v>
      </c>
      <c r="M4775" s="0" t="s">
        <v>927</v>
      </c>
      <c r="N4775" s="0" t="s">
        <v>1341</v>
      </c>
      <c r="O4775" s="0" t="s">
        <v>3569</v>
      </c>
      <c r="Q4775" s="198" t="n">
        <v>10000</v>
      </c>
      <c r="S4775" s="0" t="s">
        <v>1343</v>
      </c>
      <c r="T4775" s="0" t="s">
        <v>772</v>
      </c>
      <c r="U4775" s="200" t="n">
        <v>4.61</v>
      </c>
      <c r="V4775" s="0" t="s">
        <v>1506</v>
      </c>
      <c r="W4775" s="0" t="s">
        <v>1520</v>
      </c>
      <c r="X4775" s="0" t="s">
        <v>1521</v>
      </c>
      <c r="Y4775" s="0" t="s">
        <v>893</v>
      </c>
      <c r="Z4775" s="0" t="s">
        <v>573</v>
      </c>
      <c r="AA4775" s="0" t="s">
        <v>4312</v>
      </c>
      <c r="AB4775" s="197" t="n">
        <v>37028.875</v>
      </c>
      <c r="AC4775" s="197" t="n">
        <v>37042.875</v>
      </c>
      <c r="AD4775" s="0" t="n">
        <f aca="false">(AC4775-AB4775+1)*SUM(P4775:Q4775)</f>
        <v>150000</v>
      </c>
    </row>
    <row r="4776" customFormat="false" ht="12.75" hidden="false" customHeight="false" outlineLevel="0" collapsed="false">
      <c r="A4776" s="191" t="str">
        <f aca="false">B4776&amp;" "&amp;C4776&amp;" "&amp;D4776</f>
        <v>US Power Physical</v>
      </c>
      <c r="B4776" s="191" t="str">
        <f aca="false">IF((LEFT(N4776,2)="US"),"US","")</f>
        <v>US</v>
      </c>
      <c r="C4776" s="191" t="str">
        <f aca="false">M4776</f>
        <v>Power</v>
      </c>
      <c r="D4776" s="191" t="str">
        <f aca="false">IF(ISNUMBER(FIND("Phy",N4776))=TRUE(),"Physical","Financial")</f>
        <v>Physical</v>
      </c>
      <c r="E4776" s="191" t="n">
        <f aca="false">IF(VLOOKUP(S4776,'DD-Lookup'!$J$6:$L$50,3,FALSE())="Monthly",(YEAR(AC4776)-YEAR(AB4776))*12+MONTH(AC4776)-MONTH(AB4776)+1,(AC4776-AB4776+1))</f>
        <v>62</v>
      </c>
      <c r="F4776" s="220" t="n">
        <f aca="false">E4776*SUM(P4776:Q4776)</f>
        <v>3100</v>
      </c>
      <c r="G4776" s="196" t="n">
        <v>1250274</v>
      </c>
      <c r="H4776" s="197" t="n">
        <v>37026.6189583333</v>
      </c>
      <c r="I4776" s="0" t="s">
        <v>1306</v>
      </c>
      <c r="M4776" s="0" t="s">
        <v>72</v>
      </c>
      <c r="N4776" s="0" t="s">
        <v>1190</v>
      </c>
      <c r="O4776" s="0" t="s">
        <v>1638</v>
      </c>
      <c r="P4776" s="198" t="n">
        <v>50</v>
      </c>
      <c r="S4776" s="0" t="s">
        <v>781</v>
      </c>
      <c r="T4776" s="0" t="s">
        <v>772</v>
      </c>
      <c r="U4776" s="200" t="n">
        <v>86.5</v>
      </c>
      <c r="V4776" s="0" t="s">
        <v>1308</v>
      </c>
      <c r="W4776" s="0" t="s">
        <v>1288</v>
      </c>
      <c r="X4776" s="0" t="s">
        <v>1242</v>
      </c>
      <c r="Y4776" s="0" t="s">
        <v>1167</v>
      </c>
      <c r="Z4776" s="0" t="s">
        <v>628</v>
      </c>
      <c r="AA4776" s="0" t="n">
        <v>611903.1</v>
      </c>
      <c r="AB4776" s="197" t="n">
        <v>37073.7159722222</v>
      </c>
      <c r="AC4776" s="197" t="n">
        <v>37134.7159722222</v>
      </c>
    </row>
    <row r="4777" customFormat="false" ht="12.75" hidden="false" customHeight="false" outlineLevel="0" collapsed="false">
      <c r="A4777" s="191" t="str">
        <f aca="false">B4777&amp;" "&amp;C4777&amp;" "&amp;D4777</f>
        <v>US Power Physical</v>
      </c>
      <c r="B4777" s="191" t="str">
        <f aca="false">IF((LEFT(N4777,2)="US"),"US","")</f>
        <v>US</v>
      </c>
      <c r="C4777" s="191" t="str">
        <f aca="false">M4777</f>
        <v>Power</v>
      </c>
      <c r="D4777" s="191" t="str">
        <f aca="false">IF(ISNUMBER(FIND("Phy",N4777))=TRUE(),"Physical","Financial")</f>
        <v>Physical</v>
      </c>
      <c r="E4777" s="191" t="n">
        <f aca="false">IF(VLOOKUP(S4777,'DD-Lookup'!$J$6:$L$50,3,FALSE())="Monthly",(YEAR(AC4777)-YEAR(AB4777))*12+MONTH(AC4777)-MONTH(AB4777)+1,(AC4777-AB4777+1))</f>
        <v>30</v>
      </c>
      <c r="F4777" s="220" t="n">
        <f aca="false">E4777*SUM(P4777:Q4777)</f>
        <v>1500</v>
      </c>
      <c r="G4777" s="196" t="n">
        <v>1250275</v>
      </c>
      <c r="H4777" s="197" t="n">
        <v>37026.6191203704</v>
      </c>
      <c r="I4777" s="0" t="s">
        <v>1254</v>
      </c>
      <c r="M4777" s="0" t="s">
        <v>72</v>
      </c>
      <c r="N4777" s="0" t="s">
        <v>1190</v>
      </c>
      <c r="O4777" s="0" t="s">
        <v>4313</v>
      </c>
      <c r="Q4777" s="198" t="n">
        <v>50</v>
      </c>
      <c r="S4777" s="0" t="s">
        <v>781</v>
      </c>
      <c r="T4777" s="0" t="s">
        <v>772</v>
      </c>
      <c r="U4777" s="200" t="n">
        <v>59</v>
      </c>
      <c r="V4777" s="0" t="s">
        <v>1256</v>
      </c>
      <c r="W4777" s="0" t="s">
        <v>1337</v>
      </c>
      <c r="X4777" s="0" t="s">
        <v>1447</v>
      </c>
      <c r="Y4777" s="0" t="s">
        <v>1167</v>
      </c>
      <c r="Z4777" s="0" t="s">
        <v>628</v>
      </c>
      <c r="AA4777" s="0" t="n">
        <v>611904.1</v>
      </c>
      <c r="AB4777" s="197" t="n">
        <v>37408.6006944444</v>
      </c>
      <c r="AC4777" s="197" t="n">
        <v>37437.6006944444</v>
      </c>
    </row>
    <row r="4778" customFormat="false" ht="12.75" hidden="false" customHeight="false" outlineLevel="0" collapsed="false">
      <c r="A4778" s="191" t="str">
        <f aca="false">B4778&amp;" "&amp;C4778&amp;" "&amp;D4778</f>
        <v>US Power Physical</v>
      </c>
      <c r="B4778" s="191" t="str">
        <f aca="false">IF((LEFT(N4778,2)="US"),"US","")</f>
        <v>US</v>
      </c>
      <c r="C4778" s="191" t="str">
        <f aca="false">M4778</f>
        <v>Power</v>
      </c>
      <c r="D4778" s="191" t="str">
        <f aca="false">IF(ISNUMBER(FIND("Phy",N4778))=TRUE(),"Physical","Financial")</f>
        <v>Physical</v>
      </c>
      <c r="E4778" s="191" t="n">
        <f aca="false">IF(VLOOKUP(S4778,'DD-Lookup'!$J$6:$L$50,3,FALSE())="Monthly",(YEAR(AC4778)-YEAR(AB4778))*12+MONTH(AC4778)-MONTH(AB4778)+1,(AC4778-AB4778+1))</f>
        <v>30</v>
      </c>
      <c r="F4778" s="220" t="n">
        <f aca="false">E4778*SUM(P4778:Q4778)</f>
        <v>1500</v>
      </c>
      <c r="G4778" s="196" t="n">
        <v>1250276</v>
      </c>
      <c r="H4778" s="197" t="n">
        <v>37026.6193518519</v>
      </c>
      <c r="I4778" s="0" t="s">
        <v>1228</v>
      </c>
      <c r="M4778" s="0" t="s">
        <v>72</v>
      </c>
      <c r="N4778" s="0" t="s">
        <v>1190</v>
      </c>
      <c r="O4778" s="0" t="s">
        <v>2287</v>
      </c>
      <c r="P4778" s="198" t="n">
        <v>50</v>
      </c>
      <c r="S4778" s="0" t="s">
        <v>781</v>
      </c>
      <c r="T4778" s="0" t="s">
        <v>772</v>
      </c>
      <c r="U4778" s="200" t="n">
        <v>57.75</v>
      </c>
      <c r="V4778" s="0" t="s">
        <v>1236</v>
      </c>
      <c r="W4778" s="0" t="s">
        <v>1237</v>
      </c>
      <c r="X4778" s="0" t="s">
        <v>1238</v>
      </c>
      <c r="Y4778" s="0" t="s">
        <v>1167</v>
      </c>
      <c r="Z4778" s="0" t="s">
        <v>628</v>
      </c>
      <c r="AA4778" s="0" t="n">
        <v>611905.1</v>
      </c>
      <c r="AB4778" s="197" t="n">
        <v>37408.7159722222</v>
      </c>
      <c r="AC4778" s="197" t="n">
        <v>37437.7159722222</v>
      </c>
    </row>
    <row r="4779" customFormat="false" ht="12.75" hidden="false" customHeight="false" outlineLevel="0" collapsed="false">
      <c r="A4779" s="191" t="str">
        <f aca="false">B4779&amp;" "&amp;C4779&amp;" "&amp;D4779</f>
        <v>US Natural Gas Financial</v>
      </c>
      <c r="B4779" s="191" t="str">
        <f aca="false">IF((LEFT(N4779,2)="US"),"US","")</f>
        <v>US</v>
      </c>
      <c r="C4779" s="191" t="str">
        <f aca="false">M4779</f>
        <v>Natural Gas</v>
      </c>
      <c r="D4779" s="191" t="str">
        <f aca="false">IF(ISNUMBER(FIND("Phy",N4779))=TRUE(),"Physical","Financial")</f>
        <v>Financial</v>
      </c>
      <c r="E4779" s="191" t="n">
        <f aca="false">IF(VLOOKUP(S4779,'DD-Lookup'!$J$6:$L$50,3,FALSE())="Monthly",(YEAR(AC4779)-YEAR(AB4779))*12+MONTH(AC4779)-MONTH(AB4779)+1,(AC4779-AB4779+1))</f>
        <v>153</v>
      </c>
      <c r="F4779" s="220" t="n">
        <f aca="false">E4779*SUM(P4779:Q4779)</f>
        <v>765000</v>
      </c>
      <c r="G4779" s="196" t="n">
        <v>1250277</v>
      </c>
      <c r="H4779" s="197" t="n">
        <v>37026.6213310185</v>
      </c>
      <c r="I4779" s="0" t="s">
        <v>609</v>
      </c>
      <c r="M4779" s="0" t="s">
        <v>927</v>
      </c>
      <c r="N4779" s="0" t="s">
        <v>1341</v>
      </c>
      <c r="O4779" s="0" t="s">
        <v>1526</v>
      </c>
      <c r="Q4779" s="198" t="n">
        <v>5000</v>
      </c>
      <c r="S4779" s="0" t="s">
        <v>1343</v>
      </c>
      <c r="T4779" s="0" t="s">
        <v>772</v>
      </c>
      <c r="U4779" s="200" t="n">
        <v>4.77</v>
      </c>
      <c r="V4779" s="0" t="s">
        <v>1551</v>
      </c>
      <c r="W4779" s="0" t="s">
        <v>1345</v>
      </c>
      <c r="X4779" s="0" t="s">
        <v>1346</v>
      </c>
      <c r="Y4779" s="0" t="s">
        <v>893</v>
      </c>
      <c r="Z4779" s="0" t="s">
        <v>573</v>
      </c>
      <c r="AA4779" s="0" t="s">
        <v>4314</v>
      </c>
      <c r="AB4779" s="197" t="n">
        <v>37043</v>
      </c>
      <c r="AC4779" s="197" t="n">
        <v>37195</v>
      </c>
      <c r="AD4779" s="0" t="n">
        <f aca="false">(AC4779-AB4779+1)*SUM(P4779:Q4779)</f>
        <v>765000</v>
      </c>
    </row>
    <row r="4780" customFormat="false" ht="12.75" hidden="false" customHeight="false" outlineLevel="0" collapsed="false">
      <c r="A4780" s="191" t="str">
        <f aca="false">B4780&amp;" "&amp;C4780&amp;" "&amp;D4780</f>
        <v>US Natural Gas Financial</v>
      </c>
      <c r="B4780" s="191" t="str">
        <f aca="false">IF((LEFT(N4780,2)="US"),"US","")</f>
        <v>US</v>
      </c>
      <c r="C4780" s="191" t="str">
        <f aca="false">M4780</f>
        <v>Natural Gas</v>
      </c>
      <c r="D4780" s="191" t="str">
        <f aca="false">IF(ISNUMBER(FIND("Phy",N4780))=TRUE(),"Physical","Financial")</f>
        <v>Financial</v>
      </c>
      <c r="E4780" s="191" t="n">
        <f aca="false">IF(VLOOKUP(S4780,'DD-Lookup'!$J$6:$L$50,3,FALSE())="Monthly",(YEAR(AC4780)-YEAR(AB4780))*12+MONTH(AC4780)-MONTH(AB4780)+1,(AC4780-AB4780+1))</f>
        <v>31</v>
      </c>
      <c r="F4780" s="220" t="n">
        <f aca="false">E4780*SUM(P4780:Q4780)</f>
        <v>310000</v>
      </c>
      <c r="G4780" s="196" t="n">
        <v>1250279</v>
      </c>
      <c r="H4780" s="197" t="n">
        <v>37026.6215277778</v>
      </c>
      <c r="I4780" s="0" t="s">
        <v>609</v>
      </c>
      <c r="M4780" s="0" t="s">
        <v>927</v>
      </c>
      <c r="N4780" s="0" t="s">
        <v>1341</v>
      </c>
      <c r="O4780" s="0" t="s">
        <v>1396</v>
      </c>
      <c r="Q4780" s="198" t="n">
        <v>10000</v>
      </c>
      <c r="S4780" s="0" t="s">
        <v>1343</v>
      </c>
      <c r="T4780" s="0" t="s">
        <v>772</v>
      </c>
      <c r="U4780" s="200" t="n">
        <v>4.74</v>
      </c>
      <c r="V4780" s="0" t="s">
        <v>1551</v>
      </c>
      <c r="W4780" s="0" t="s">
        <v>1345</v>
      </c>
      <c r="X4780" s="0" t="s">
        <v>1346</v>
      </c>
      <c r="Y4780" s="0" t="s">
        <v>893</v>
      </c>
      <c r="Z4780" s="0" t="s">
        <v>573</v>
      </c>
      <c r="AA4780" s="0" t="s">
        <v>4315</v>
      </c>
      <c r="AB4780" s="197" t="n">
        <v>37073.875</v>
      </c>
      <c r="AC4780" s="197" t="n">
        <v>37103.875</v>
      </c>
      <c r="AD4780" s="0" t="n">
        <f aca="false">(AC4780-AB4780+1)*SUM(P4780:Q4780)</f>
        <v>310000</v>
      </c>
    </row>
    <row r="4781" customFormat="false" ht="12.75" hidden="false" customHeight="false" outlineLevel="0" collapsed="false">
      <c r="A4781" s="191" t="str">
        <f aca="false">B4781&amp;" "&amp;C4781&amp;" "&amp;D4781</f>
        <v>US Natural Gas Financial</v>
      </c>
      <c r="B4781" s="191" t="str">
        <f aca="false">IF((LEFT(N4781,2)="US"),"US","")</f>
        <v>US</v>
      </c>
      <c r="C4781" s="191" t="str">
        <f aca="false">M4781</f>
        <v>Natural Gas</v>
      </c>
      <c r="D4781" s="191" t="str">
        <f aca="false">IF(ISNUMBER(FIND("Phy",N4781))=TRUE(),"Physical","Financial")</f>
        <v>Financial</v>
      </c>
      <c r="E4781" s="191" t="n">
        <f aca="false">IF(VLOOKUP(S4781,'DD-Lookup'!$J$6:$L$50,3,FALSE())="Monthly",(YEAR(AC4781)-YEAR(AB4781))*12+MONTH(AC4781)-MONTH(AB4781)+1,(AC4781-AB4781+1))</f>
        <v>15</v>
      </c>
      <c r="F4781" s="220" t="n">
        <f aca="false">E4781*SUM(P4781:Q4781)</f>
        <v>75000</v>
      </c>
      <c r="G4781" s="196" t="n">
        <v>1250281</v>
      </c>
      <c r="H4781" s="197" t="n">
        <v>37026.6215740741</v>
      </c>
      <c r="I4781" s="0" t="s">
        <v>1180</v>
      </c>
      <c r="M4781" s="0" t="s">
        <v>927</v>
      </c>
      <c r="N4781" s="0" t="s">
        <v>1341</v>
      </c>
      <c r="O4781" s="0" t="s">
        <v>3569</v>
      </c>
      <c r="P4781" s="198" t="n">
        <v>5000</v>
      </c>
      <c r="S4781" s="0" t="s">
        <v>1343</v>
      </c>
      <c r="T4781" s="0" t="s">
        <v>772</v>
      </c>
      <c r="U4781" s="200" t="n">
        <v>4.6</v>
      </c>
      <c r="V4781" s="0" t="s">
        <v>2251</v>
      </c>
      <c r="W4781" s="0" t="s">
        <v>1520</v>
      </c>
      <c r="X4781" s="0" t="s">
        <v>1521</v>
      </c>
      <c r="Y4781" s="0" t="s">
        <v>893</v>
      </c>
      <c r="Z4781" s="0" t="s">
        <v>573</v>
      </c>
      <c r="AA4781" s="0" t="s">
        <v>4316</v>
      </c>
      <c r="AB4781" s="197" t="n">
        <v>37028.875</v>
      </c>
      <c r="AC4781" s="197" t="n">
        <v>37042.875</v>
      </c>
      <c r="AD4781" s="0" t="n">
        <f aca="false">(AC4781-AB4781+1)*SUM(P4781:Q4781)</f>
        <v>75000</v>
      </c>
    </row>
    <row r="4782" customFormat="false" ht="12.75" hidden="false" customHeight="false" outlineLevel="0" collapsed="false">
      <c r="A4782" s="191" t="str">
        <f aca="false">B4782&amp;" "&amp;C4782&amp;" "&amp;D4782</f>
        <v>US Power Physical</v>
      </c>
      <c r="B4782" s="191" t="str">
        <f aca="false">IF((LEFT(N4782,2)="US"),"US","")</f>
        <v>US</v>
      </c>
      <c r="C4782" s="191" t="str">
        <f aca="false">M4782</f>
        <v>Power</v>
      </c>
      <c r="D4782" s="191" t="str">
        <f aca="false">IF(ISNUMBER(FIND("Phy",N4782))=TRUE(),"Physical","Financial")</f>
        <v>Physical</v>
      </c>
      <c r="E4782" s="191" t="n">
        <f aca="false">IF(VLOOKUP(S4782,'DD-Lookup'!$J$6:$L$50,3,FALSE())="Monthly",(YEAR(AC4782)-YEAR(AB4782))*12+MONTH(AC4782)-MONTH(AB4782)+1,(AC4782-AB4782+1))</f>
        <v>30</v>
      </c>
      <c r="F4782" s="220" t="n">
        <f aca="false">E4782*SUM(P4782:Q4782)</f>
        <v>1500</v>
      </c>
      <c r="G4782" s="196" t="n">
        <v>1250282</v>
      </c>
      <c r="H4782" s="197" t="n">
        <v>37026.6218287037</v>
      </c>
      <c r="I4782" s="0" t="s">
        <v>1262</v>
      </c>
      <c r="M4782" s="0" t="s">
        <v>72</v>
      </c>
      <c r="N4782" s="0" t="s">
        <v>1190</v>
      </c>
      <c r="O4782" s="0" t="s">
        <v>3810</v>
      </c>
      <c r="P4782" s="198" t="n">
        <v>50</v>
      </c>
      <c r="S4782" s="0" t="s">
        <v>781</v>
      </c>
      <c r="T4782" s="0" t="s">
        <v>772</v>
      </c>
      <c r="U4782" s="200" t="n">
        <v>60</v>
      </c>
      <c r="V4782" s="0" t="s">
        <v>1336</v>
      </c>
      <c r="W4782" s="0" t="s">
        <v>1337</v>
      </c>
      <c r="X4782" s="0" t="s">
        <v>1447</v>
      </c>
      <c r="Y4782" s="0" t="s">
        <v>1167</v>
      </c>
      <c r="Z4782" s="0" t="s">
        <v>628</v>
      </c>
      <c r="AA4782" s="0" t="n">
        <v>611907.1</v>
      </c>
      <c r="AB4782" s="197" t="n">
        <v>37408.875</v>
      </c>
      <c r="AC4782" s="197" t="n">
        <v>37437.875</v>
      </c>
    </row>
    <row r="4783" customFormat="false" ht="12.75" hidden="false" customHeight="false" outlineLevel="0" collapsed="false">
      <c r="A4783" s="191" t="str">
        <f aca="false">B4783&amp;" "&amp;C4783&amp;" "&amp;D4783</f>
        <v>US Natural Gas Physical</v>
      </c>
      <c r="B4783" s="191" t="str">
        <f aca="false">IF((LEFT(N4783,2)="US"),"US","")</f>
        <v>US</v>
      </c>
      <c r="C4783" s="191" t="str">
        <f aca="false">M4783</f>
        <v>Natural Gas</v>
      </c>
      <c r="D4783" s="191" t="str">
        <f aca="false">IF(ISNUMBER(FIND("Phy",N4783))=TRUE(),"Physical","Financial")</f>
        <v>Physical</v>
      </c>
      <c r="E4783" s="191" t="n">
        <f aca="false">IF(VLOOKUP(S4783,'DD-Lookup'!$J$6:$L$50,3,FALSE())="Monthly",(YEAR(AC4783)-YEAR(AB4783))*12+MONTH(AC4783)-MONTH(AB4783)+1,(AC4783-AB4783+1))</f>
        <v>1</v>
      </c>
      <c r="F4783" s="220" t="n">
        <f aca="false">E4783*SUM(P4783:Q4783)</f>
        <v>10000</v>
      </c>
      <c r="G4783" s="196" t="n">
        <v>1250283</v>
      </c>
      <c r="H4783" s="197" t="n">
        <v>37026.6220486111</v>
      </c>
      <c r="I4783" s="0" t="s">
        <v>1976</v>
      </c>
      <c r="M4783" s="0" t="s">
        <v>927</v>
      </c>
      <c r="N4783" s="0" t="s">
        <v>1371</v>
      </c>
      <c r="O4783" s="0" t="s">
        <v>3833</v>
      </c>
      <c r="Q4783" s="198" t="n">
        <v>10000</v>
      </c>
      <c r="S4783" s="0" t="s">
        <v>1343</v>
      </c>
      <c r="T4783" s="0" t="s">
        <v>772</v>
      </c>
      <c r="U4783" s="200" t="n">
        <v>4.595</v>
      </c>
      <c r="V4783" s="0" t="s">
        <v>2257</v>
      </c>
      <c r="W4783" s="0" t="s">
        <v>1555</v>
      </c>
      <c r="X4783" s="0" t="s">
        <v>1556</v>
      </c>
      <c r="Y4783" s="0" t="s">
        <v>1376</v>
      </c>
      <c r="Z4783" s="0" t="s">
        <v>573</v>
      </c>
      <c r="AA4783" s="0" t="n">
        <v>791063</v>
      </c>
      <c r="AB4783" s="197" t="n">
        <v>37028.875</v>
      </c>
      <c r="AC4783" s="197" t="n">
        <v>37028.875</v>
      </c>
    </row>
    <row r="4784" customFormat="false" ht="12.75" hidden="false" customHeight="false" outlineLevel="0" collapsed="false">
      <c r="A4784" s="191" t="str">
        <f aca="false">B4784&amp;" "&amp;C4784&amp;" "&amp;D4784</f>
        <v>US Natural Gas Financial</v>
      </c>
      <c r="B4784" s="191" t="str">
        <f aca="false">IF((LEFT(N4784,2)="US"),"US","")</f>
        <v>US</v>
      </c>
      <c r="C4784" s="191" t="str">
        <f aca="false">M4784</f>
        <v>Natural Gas</v>
      </c>
      <c r="D4784" s="191" t="str">
        <f aca="false">IF(ISNUMBER(FIND("Phy",N4784))=TRUE(),"Physical","Financial")</f>
        <v>Financial</v>
      </c>
      <c r="E4784" s="191" t="n">
        <f aca="false">IF(VLOOKUP(S4784,'DD-Lookup'!$J$6:$L$50,3,FALSE())="Monthly",(YEAR(AC4784)-YEAR(AB4784))*12+MONTH(AC4784)-MONTH(AB4784)+1,(AC4784-AB4784+1))</f>
        <v>365</v>
      </c>
      <c r="F4784" s="220" t="n">
        <f aca="false">E4784*SUM(P4784:Q4784)</f>
        <v>912500</v>
      </c>
      <c r="G4784" s="196" t="n">
        <v>1250284</v>
      </c>
      <c r="H4784" s="197" t="n">
        <v>37026.6223263889</v>
      </c>
      <c r="I4784" s="0" t="s">
        <v>609</v>
      </c>
      <c r="M4784" s="0" t="s">
        <v>927</v>
      </c>
      <c r="N4784" s="0" t="s">
        <v>1341</v>
      </c>
      <c r="O4784" s="0" t="s">
        <v>1514</v>
      </c>
      <c r="Q4784" s="198" t="n">
        <v>2500</v>
      </c>
      <c r="S4784" s="0" t="s">
        <v>1343</v>
      </c>
      <c r="T4784" s="0" t="s">
        <v>772</v>
      </c>
      <c r="U4784" s="200" t="n">
        <v>4.63</v>
      </c>
      <c r="V4784" s="0" t="s">
        <v>1642</v>
      </c>
      <c r="W4784" s="0" t="s">
        <v>1345</v>
      </c>
      <c r="X4784" s="0" t="s">
        <v>1346</v>
      </c>
      <c r="Y4784" s="0" t="s">
        <v>893</v>
      </c>
      <c r="Z4784" s="0" t="s">
        <v>573</v>
      </c>
      <c r="AA4784" s="0" t="s">
        <v>4317</v>
      </c>
      <c r="AB4784" s="197" t="n">
        <v>37257.875</v>
      </c>
      <c r="AC4784" s="197" t="n">
        <v>37621.875</v>
      </c>
      <c r="AD4784" s="0" t="n">
        <f aca="false">(AC4784-AB4784+1)*SUM(P4784:Q4784)</f>
        <v>912500</v>
      </c>
    </row>
    <row r="4785" customFormat="false" ht="12.75" hidden="false" customHeight="false" outlineLevel="0" collapsed="false">
      <c r="A4785" s="191" t="str">
        <f aca="false">B4785&amp;" "&amp;C4785&amp;" "&amp;D4785</f>
        <v>US Natural Gas Financial</v>
      </c>
      <c r="B4785" s="191" t="str">
        <f aca="false">IF((LEFT(N4785,2)="US"),"US","")</f>
        <v>US</v>
      </c>
      <c r="C4785" s="191" t="str">
        <f aca="false">M4785</f>
        <v>Natural Gas</v>
      </c>
      <c r="D4785" s="191" t="str">
        <f aca="false">IF(ISNUMBER(FIND("Phy",N4785))=TRUE(),"Physical","Financial")</f>
        <v>Financial</v>
      </c>
      <c r="E4785" s="191" t="n">
        <f aca="false">IF(VLOOKUP(S4785,'DD-Lookup'!$J$6:$L$50,3,FALSE())="Monthly",(YEAR(AC4785)-YEAR(AB4785))*12+MONTH(AC4785)-MONTH(AB4785)+1,(AC4785-AB4785+1))</f>
        <v>30</v>
      </c>
      <c r="F4785" s="220" t="n">
        <f aca="false">E4785*SUM(P4785:Q4785)</f>
        <v>750000</v>
      </c>
      <c r="G4785" s="196" t="n">
        <v>1250285</v>
      </c>
      <c r="H4785" s="197" t="n">
        <v>37026.623125</v>
      </c>
      <c r="I4785" s="0" t="s">
        <v>2548</v>
      </c>
      <c r="M4785" s="0" t="s">
        <v>927</v>
      </c>
      <c r="N4785" s="0" t="s">
        <v>1399</v>
      </c>
      <c r="O4785" s="0" t="s">
        <v>2549</v>
      </c>
      <c r="Q4785" s="198" t="n">
        <v>25000</v>
      </c>
      <c r="S4785" s="0" t="s">
        <v>1343</v>
      </c>
      <c r="T4785" s="0" t="s">
        <v>772</v>
      </c>
      <c r="U4785" s="200" t="n">
        <v>0.02</v>
      </c>
      <c r="V4785" s="0" t="s">
        <v>2550</v>
      </c>
      <c r="W4785" s="0" t="s">
        <v>2024</v>
      </c>
      <c r="X4785" s="0" t="s">
        <v>2025</v>
      </c>
      <c r="Y4785" s="0" t="s">
        <v>893</v>
      </c>
      <c r="Z4785" s="0" t="s">
        <v>573</v>
      </c>
      <c r="AA4785" s="0" t="s">
        <v>4318</v>
      </c>
      <c r="AB4785" s="197" t="n">
        <v>37043.875</v>
      </c>
      <c r="AC4785" s="197" t="n">
        <v>37072.875</v>
      </c>
      <c r="AD4785" s="0" t="n">
        <f aca="false">(AC4785-AB4785+1)*SUM(P4785:Q4785)</f>
        <v>750000</v>
      </c>
    </row>
    <row r="4786" customFormat="false" ht="12.75" hidden="false" customHeight="false" outlineLevel="0" collapsed="false">
      <c r="A4786" s="191" t="str">
        <f aca="false">B4786&amp;" "&amp;C4786&amp;" "&amp;D4786</f>
        <v>US Power Physical</v>
      </c>
      <c r="B4786" s="191" t="str">
        <f aca="false">IF((LEFT(N4786,2)="US"),"US","")</f>
        <v>US</v>
      </c>
      <c r="C4786" s="191" t="str">
        <f aca="false">M4786</f>
        <v>Power</v>
      </c>
      <c r="D4786" s="191" t="str">
        <f aca="false">IF(ISNUMBER(FIND("Phy",N4786))=TRUE(),"Physical","Financial")</f>
        <v>Physical</v>
      </c>
      <c r="E4786" s="191" t="n">
        <f aca="false">IF(VLOOKUP(S4786,'DD-Lookup'!$J$6:$L$50,3,FALSE())="Monthly",(YEAR(AC4786)-YEAR(AB4786))*12+MONTH(AC4786)-MONTH(AB4786)+1,(AC4786-AB4786+1))</f>
        <v>3</v>
      </c>
      <c r="F4786" s="220" t="n">
        <f aca="false">E4786*SUM(P4786:Q4786)</f>
        <v>150</v>
      </c>
      <c r="G4786" s="196" t="n">
        <v>1250288</v>
      </c>
      <c r="H4786" s="197" t="n">
        <v>37026.6242013889</v>
      </c>
      <c r="I4786" s="0" t="s">
        <v>1187</v>
      </c>
      <c r="M4786" s="0" t="s">
        <v>72</v>
      </c>
      <c r="N4786" s="0" t="s">
        <v>1190</v>
      </c>
      <c r="O4786" s="0" t="s">
        <v>2841</v>
      </c>
      <c r="P4786" s="198" t="n">
        <v>50</v>
      </c>
      <c r="S4786" s="0" t="s">
        <v>781</v>
      </c>
      <c r="T4786" s="0" t="s">
        <v>772</v>
      </c>
      <c r="U4786" s="200" t="n">
        <v>51.75</v>
      </c>
      <c r="V4786" s="0" t="s">
        <v>4319</v>
      </c>
      <c r="W4786" s="0" t="s">
        <v>1232</v>
      </c>
      <c r="X4786" s="0" t="s">
        <v>1233</v>
      </c>
      <c r="Y4786" s="0" t="s">
        <v>1167</v>
      </c>
      <c r="Z4786" s="0" t="s">
        <v>628</v>
      </c>
      <c r="AA4786" s="0" t="n">
        <v>611916.1</v>
      </c>
      <c r="AB4786" s="197" t="n">
        <v>37040.875</v>
      </c>
      <c r="AC4786" s="197" t="n">
        <v>37042.875</v>
      </c>
    </row>
    <row r="4787" customFormat="false" ht="12.75" hidden="false" customHeight="false" outlineLevel="0" collapsed="false">
      <c r="A4787" s="191" t="str">
        <f aca="false">B4787&amp;" "&amp;C4787&amp;" "&amp;D4787</f>
        <v>US Oil Products Financial</v>
      </c>
      <c r="B4787" s="191" t="str">
        <f aca="false">IF((LEFT(N4787,2)="US"),"US","")</f>
        <v>US</v>
      </c>
      <c r="C4787" s="191" t="str">
        <f aca="false">M4787</f>
        <v>Oil Products</v>
      </c>
      <c r="D4787" s="191" t="str">
        <f aca="false">IF(ISNUMBER(FIND("Phy",N4787))=TRUE(),"Physical","Financial")</f>
        <v>Financial</v>
      </c>
      <c r="E4787" s="191" t="n">
        <f aca="false">IF(VLOOKUP(S4787,'DD-Lookup'!$J$6:$L$50,3,FALSE())="Monthly",(YEAR(AC4787)-YEAR(AB4787))*12+MONTH(AC4787)-MONTH(AB4787)+1,(AC4787-AB4787+1))</f>
        <v>12</v>
      </c>
      <c r="F4787" s="220" t="n">
        <f aca="false">E4787*SUM(P4787:Q4787)</f>
        <v>300000</v>
      </c>
      <c r="G4787" s="196" t="n">
        <v>1250290</v>
      </c>
      <c r="H4787" s="197" t="n">
        <v>37026.6246412037</v>
      </c>
      <c r="I4787" s="0" t="s">
        <v>1620</v>
      </c>
      <c r="M4787" s="0" t="s">
        <v>886</v>
      </c>
      <c r="N4787" s="0" t="s">
        <v>3467</v>
      </c>
      <c r="O4787" s="0" t="s">
        <v>4320</v>
      </c>
      <c r="Q4787" s="198" t="n">
        <v>25000</v>
      </c>
      <c r="S4787" s="0" t="s">
        <v>1140</v>
      </c>
      <c r="T4787" s="0" t="s">
        <v>772</v>
      </c>
      <c r="U4787" s="200" t="n">
        <v>3.11</v>
      </c>
      <c r="V4787" s="0" t="s">
        <v>4321</v>
      </c>
      <c r="W4787" s="0" t="s">
        <v>3469</v>
      </c>
      <c r="X4787" s="0" t="s">
        <v>3470</v>
      </c>
      <c r="Y4787" s="0" t="s">
        <v>893</v>
      </c>
      <c r="Z4787" s="0" t="s">
        <v>573</v>
      </c>
      <c r="AA4787" s="0" t="s">
        <v>4322</v>
      </c>
      <c r="AB4787" s="197" t="n">
        <v>37622</v>
      </c>
      <c r="AC4787" s="197" t="n">
        <v>37986</v>
      </c>
      <c r="AE4787" s="121" t="n">
        <f aca="false">IF(S4787="Gallon",F4787/42,F4787)</f>
        <v>300000</v>
      </c>
    </row>
    <row r="4788" customFormat="false" ht="12.75" hidden="false" customHeight="false" outlineLevel="0" collapsed="false">
      <c r="A4788" s="191" t="str">
        <f aca="false">B4788&amp;" "&amp;C4788&amp;" "&amp;D4788</f>
        <v>US Power Physical</v>
      </c>
      <c r="B4788" s="191" t="str">
        <f aca="false">IF((LEFT(N4788,2)="US"),"US","")</f>
        <v>US</v>
      </c>
      <c r="C4788" s="191" t="str">
        <f aca="false">M4788</f>
        <v>Power</v>
      </c>
      <c r="D4788" s="191" t="str">
        <f aca="false">IF(ISNUMBER(FIND("Phy",N4788))=TRUE(),"Physical","Financial")</f>
        <v>Physical</v>
      </c>
      <c r="E4788" s="191" t="n">
        <f aca="false">IF(VLOOKUP(S4788,'DD-Lookup'!$J$6:$L$50,3,FALSE())="Monthly",(YEAR(AC4788)-YEAR(AB4788))*12+MONTH(AC4788)-MONTH(AB4788)+1,(AC4788-AB4788+1))</f>
        <v>30</v>
      </c>
      <c r="F4788" s="220" t="n">
        <f aca="false">E4788*SUM(P4788:Q4788)</f>
        <v>750</v>
      </c>
      <c r="G4788" s="196" t="n">
        <v>1250291</v>
      </c>
      <c r="H4788" s="197" t="n">
        <v>37026.6251388889</v>
      </c>
      <c r="I4788" s="0" t="s">
        <v>1328</v>
      </c>
      <c r="M4788" s="0" t="s">
        <v>72</v>
      </c>
      <c r="N4788" s="0" t="s">
        <v>1741</v>
      </c>
      <c r="O4788" s="0" t="s">
        <v>3945</v>
      </c>
      <c r="Q4788" s="198" t="n">
        <v>25</v>
      </c>
      <c r="S4788" s="0" t="s">
        <v>781</v>
      </c>
      <c r="T4788" s="0" t="s">
        <v>772</v>
      </c>
      <c r="U4788" s="200" t="n">
        <v>320</v>
      </c>
      <c r="V4788" s="0" t="s">
        <v>4323</v>
      </c>
      <c r="W4788" s="0" t="s">
        <v>1755</v>
      </c>
      <c r="X4788" s="0" t="s">
        <v>1745</v>
      </c>
      <c r="Y4788" s="0" t="s">
        <v>1167</v>
      </c>
      <c r="Z4788" s="0" t="s">
        <v>628</v>
      </c>
      <c r="AA4788" s="0" t="n">
        <v>611921.1</v>
      </c>
      <c r="AB4788" s="197" t="n">
        <v>37043.875</v>
      </c>
      <c r="AC4788" s="197" t="n">
        <v>37072.875</v>
      </c>
    </row>
    <row r="4789" customFormat="false" ht="12.75" hidden="false" customHeight="false" outlineLevel="0" collapsed="false">
      <c r="A4789" s="191" t="str">
        <f aca="false">B4789&amp;" "&amp;C4789&amp;" "&amp;D4789</f>
        <v>US Oil Products Financial</v>
      </c>
      <c r="B4789" s="191" t="str">
        <f aca="false">IF((LEFT(N4789,2)="US"),"US","")</f>
        <v>US</v>
      </c>
      <c r="C4789" s="191" t="str">
        <f aca="false">M4789</f>
        <v>Oil Products</v>
      </c>
      <c r="D4789" s="191" t="str">
        <f aca="false">IF(ISNUMBER(FIND("Phy",N4789))=TRUE(),"Physical","Financial")</f>
        <v>Financial</v>
      </c>
      <c r="E4789" s="191" t="n">
        <f aca="false">IF(VLOOKUP(S4789,'DD-Lookup'!$J$6:$L$50,3,FALSE())="Monthly",(YEAR(AC4789)-YEAR(AB4789))*12+MONTH(AC4789)-MONTH(AB4789)+1,(AC4789-AB4789+1))</f>
        <v>12</v>
      </c>
      <c r="F4789" s="220" t="n">
        <f aca="false">E4789*SUM(P4789:Q4789)</f>
        <v>300000</v>
      </c>
      <c r="G4789" s="196" t="n">
        <v>1250292</v>
      </c>
      <c r="H4789" s="197" t="n">
        <v>37026.6252314815</v>
      </c>
      <c r="I4789" s="0" t="s">
        <v>1620</v>
      </c>
      <c r="M4789" s="0" t="s">
        <v>886</v>
      </c>
      <c r="N4789" s="0" t="s">
        <v>3467</v>
      </c>
      <c r="O4789" s="0" t="s">
        <v>4320</v>
      </c>
      <c r="Q4789" s="198" t="n">
        <v>25000</v>
      </c>
      <c r="S4789" s="0" t="s">
        <v>1140</v>
      </c>
      <c r="T4789" s="0" t="s">
        <v>772</v>
      </c>
      <c r="U4789" s="200" t="n">
        <v>3.15</v>
      </c>
      <c r="V4789" s="0" t="s">
        <v>4321</v>
      </c>
      <c r="W4789" s="0" t="s">
        <v>3469</v>
      </c>
      <c r="X4789" s="0" t="s">
        <v>3470</v>
      </c>
      <c r="Y4789" s="0" t="s">
        <v>893</v>
      </c>
      <c r="Z4789" s="0" t="s">
        <v>573</v>
      </c>
      <c r="AA4789" s="0" t="s">
        <v>4324</v>
      </c>
      <c r="AB4789" s="197" t="n">
        <v>37622</v>
      </c>
      <c r="AC4789" s="197" t="n">
        <v>37986</v>
      </c>
      <c r="AE4789" s="121" t="n">
        <f aca="false">IF(S4789="Gallon",F4789/42,F4789)</f>
        <v>300000</v>
      </c>
    </row>
    <row r="4790" customFormat="false" ht="12.75" hidden="false" customHeight="false" outlineLevel="0" collapsed="false">
      <c r="A4790" s="191" t="str">
        <f aca="false">B4790&amp;" "&amp;C4790&amp;" "&amp;D4790</f>
        <v>US Natural Gas Financial</v>
      </c>
      <c r="B4790" s="191" t="str">
        <f aca="false">IF((LEFT(N4790,2)="US"),"US","")</f>
        <v>US</v>
      </c>
      <c r="C4790" s="191" t="str">
        <f aca="false">M4790</f>
        <v>Natural Gas</v>
      </c>
      <c r="D4790" s="191" t="str">
        <f aca="false">IF(ISNUMBER(FIND("Phy",N4790))=TRUE(),"Physical","Financial")</f>
        <v>Financial</v>
      </c>
      <c r="E4790" s="191" t="n">
        <f aca="false">IF(VLOOKUP(S4790,'DD-Lookup'!$J$6:$L$50,3,FALSE())="Monthly",(YEAR(AC4790)-YEAR(AB4790))*12+MONTH(AC4790)-MONTH(AB4790)+1,(AC4790-AB4790+1))</f>
        <v>30</v>
      </c>
      <c r="F4790" s="220" t="n">
        <f aca="false">E4790*SUM(P4790:Q4790)</f>
        <v>300000</v>
      </c>
      <c r="G4790" s="196" t="n">
        <v>1250293</v>
      </c>
      <c r="H4790" s="197" t="n">
        <v>37026.625787037</v>
      </c>
      <c r="I4790" s="0" t="s">
        <v>1368</v>
      </c>
      <c r="M4790" s="0" t="s">
        <v>927</v>
      </c>
      <c r="N4790" s="0" t="s">
        <v>1341</v>
      </c>
      <c r="O4790" s="0" t="s">
        <v>1342</v>
      </c>
      <c r="P4790" s="198" t="n">
        <v>10000</v>
      </c>
      <c r="S4790" s="0" t="s">
        <v>1343</v>
      </c>
      <c r="T4790" s="0" t="s">
        <v>772</v>
      </c>
      <c r="U4790" s="200" t="n">
        <v>4.665</v>
      </c>
      <c r="V4790" s="0" t="s">
        <v>3240</v>
      </c>
      <c r="W4790" s="0" t="s">
        <v>1345</v>
      </c>
      <c r="X4790" s="0" t="s">
        <v>1346</v>
      </c>
      <c r="Y4790" s="0" t="s">
        <v>893</v>
      </c>
      <c r="Z4790" s="0" t="s">
        <v>573</v>
      </c>
      <c r="AA4790" s="0" t="s">
        <v>4325</v>
      </c>
      <c r="AB4790" s="197" t="n">
        <v>37043.875</v>
      </c>
      <c r="AC4790" s="197" t="n">
        <v>37072.875</v>
      </c>
      <c r="AD4790" s="0" t="n">
        <f aca="false">(AC4790-AB4790+1)*SUM(P4790:Q4790)</f>
        <v>300000</v>
      </c>
    </row>
    <row r="4791" customFormat="false" ht="12.75" hidden="false" customHeight="false" outlineLevel="0" collapsed="false">
      <c r="A4791" s="191" t="str">
        <f aca="false">B4791&amp;" "&amp;C4791&amp;" "&amp;D4791</f>
        <v>US Natural Gas Financial</v>
      </c>
      <c r="B4791" s="191" t="str">
        <f aca="false">IF((LEFT(N4791,2)="US"),"US","")</f>
        <v>US</v>
      </c>
      <c r="C4791" s="191" t="str">
        <f aca="false">M4791</f>
        <v>Natural Gas</v>
      </c>
      <c r="D4791" s="191" t="str">
        <f aca="false">IF(ISNUMBER(FIND("Phy",N4791))=TRUE(),"Physical","Financial")</f>
        <v>Financial</v>
      </c>
      <c r="E4791" s="191" t="n">
        <f aca="false">IF(VLOOKUP(S4791,'DD-Lookup'!$J$6:$L$50,3,FALSE())="Monthly",(YEAR(AC4791)-YEAR(AB4791))*12+MONTH(AC4791)-MONTH(AB4791)+1,(AC4791-AB4791+1))</f>
        <v>15</v>
      </c>
      <c r="F4791" s="220" t="n">
        <f aca="false">E4791*SUM(P4791:Q4791)</f>
        <v>150000</v>
      </c>
      <c r="G4791" s="196" t="n">
        <v>1250294</v>
      </c>
      <c r="H4791" s="197" t="n">
        <v>37026.6259143519</v>
      </c>
      <c r="I4791" s="0" t="s">
        <v>1661</v>
      </c>
      <c r="M4791" s="0" t="s">
        <v>927</v>
      </c>
      <c r="N4791" s="0" t="s">
        <v>1341</v>
      </c>
      <c r="O4791" s="0" t="s">
        <v>3569</v>
      </c>
      <c r="P4791" s="198" t="n">
        <v>10000</v>
      </c>
      <c r="S4791" s="0" t="s">
        <v>1343</v>
      </c>
      <c r="T4791" s="0" t="s">
        <v>772</v>
      </c>
      <c r="U4791" s="200" t="n">
        <v>4.605</v>
      </c>
      <c r="V4791" s="0" t="s">
        <v>1662</v>
      </c>
      <c r="W4791" s="0" t="s">
        <v>1520</v>
      </c>
      <c r="X4791" s="0" t="s">
        <v>1521</v>
      </c>
      <c r="Y4791" s="0" t="s">
        <v>893</v>
      </c>
      <c r="Z4791" s="0" t="s">
        <v>573</v>
      </c>
      <c r="AA4791" s="0" t="s">
        <v>4326</v>
      </c>
      <c r="AB4791" s="197" t="n">
        <v>37028.875</v>
      </c>
      <c r="AC4791" s="197" t="n">
        <v>37042.875</v>
      </c>
      <c r="AD4791" s="0" t="n">
        <f aca="false">(AC4791-AB4791+1)*SUM(P4791:Q4791)</f>
        <v>150000</v>
      </c>
    </row>
    <row r="4792" customFormat="false" ht="12.75" hidden="false" customHeight="false" outlineLevel="0" collapsed="false">
      <c r="A4792" s="191" t="str">
        <f aca="false">B4792&amp;" "&amp;C4792&amp;" "&amp;D4792</f>
        <v>US Natural Gas Financial</v>
      </c>
      <c r="B4792" s="191" t="str">
        <f aca="false">IF((LEFT(N4792,2)="US"),"US","")</f>
        <v>US</v>
      </c>
      <c r="C4792" s="191" t="str">
        <f aca="false">M4792</f>
        <v>Natural Gas</v>
      </c>
      <c r="D4792" s="191" t="str">
        <f aca="false">IF(ISNUMBER(FIND("Phy",N4792))=TRUE(),"Physical","Financial")</f>
        <v>Financial</v>
      </c>
      <c r="E4792" s="191" t="n">
        <f aca="false">IF(VLOOKUP(S4792,'DD-Lookup'!$J$6:$L$50,3,FALSE())="Monthly",(YEAR(AC4792)-YEAR(AB4792))*12+MONTH(AC4792)-MONTH(AB4792)+1,(AC4792-AB4792+1))</f>
        <v>153</v>
      </c>
      <c r="F4792" s="220" t="n">
        <f aca="false">E4792*SUM(P4792:Q4792)</f>
        <v>765000</v>
      </c>
      <c r="G4792" s="196" t="n">
        <v>1250295</v>
      </c>
      <c r="H4792" s="197" t="n">
        <v>37026.6259259259</v>
      </c>
      <c r="I4792" s="0" t="s">
        <v>1368</v>
      </c>
      <c r="M4792" s="0" t="s">
        <v>927</v>
      </c>
      <c r="N4792" s="0" t="s">
        <v>1341</v>
      </c>
      <c r="O4792" s="0" t="s">
        <v>1526</v>
      </c>
      <c r="P4792" s="198" t="n">
        <v>5000</v>
      </c>
      <c r="S4792" s="0" t="s">
        <v>1343</v>
      </c>
      <c r="T4792" s="0" t="s">
        <v>772</v>
      </c>
      <c r="U4792" s="200" t="n">
        <v>4.765</v>
      </c>
      <c r="V4792" s="0" t="s">
        <v>3240</v>
      </c>
      <c r="W4792" s="0" t="s">
        <v>1345</v>
      </c>
      <c r="X4792" s="0" t="s">
        <v>1346</v>
      </c>
      <c r="Y4792" s="0" t="s">
        <v>893</v>
      </c>
      <c r="Z4792" s="0" t="s">
        <v>573</v>
      </c>
      <c r="AA4792" s="0" t="s">
        <v>4327</v>
      </c>
      <c r="AB4792" s="197" t="n">
        <v>37043</v>
      </c>
      <c r="AC4792" s="197" t="n">
        <v>37195</v>
      </c>
      <c r="AD4792" s="0" t="n">
        <f aca="false">(AC4792-AB4792+1)*SUM(P4792:Q4792)</f>
        <v>765000</v>
      </c>
    </row>
    <row r="4793" customFormat="false" ht="12.75" hidden="false" customHeight="false" outlineLevel="0" collapsed="false">
      <c r="A4793" s="191" t="str">
        <f aca="false">B4793&amp;" "&amp;C4793&amp;" "&amp;D4793</f>
        <v>US Natural Gas Financial</v>
      </c>
      <c r="B4793" s="191" t="str">
        <f aca="false">IF((LEFT(N4793,2)="US"),"US","")</f>
        <v>US</v>
      </c>
      <c r="C4793" s="191" t="str">
        <f aca="false">M4793</f>
        <v>Natural Gas</v>
      </c>
      <c r="D4793" s="191" t="str">
        <f aca="false">IF(ISNUMBER(FIND("Phy",N4793))=TRUE(),"Physical","Financial")</f>
        <v>Financial</v>
      </c>
      <c r="E4793" s="191" t="n">
        <f aca="false">IF(VLOOKUP(S4793,'DD-Lookup'!$J$6:$L$50,3,FALSE())="Monthly",(YEAR(AC4793)-YEAR(AB4793))*12+MONTH(AC4793)-MONTH(AB4793)+1,(AC4793-AB4793+1))</f>
        <v>31</v>
      </c>
      <c r="F4793" s="220" t="n">
        <f aca="false">E4793*SUM(P4793:Q4793)</f>
        <v>310000</v>
      </c>
      <c r="G4793" s="196" t="n">
        <v>1250297</v>
      </c>
      <c r="H4793" s="197" t="n">
        <v>37026.6259837963</v>
      </c>
      <c r="I4793" s="0" t="s">
        <v>609</v>
      </c>
      <c r="M4793" s="0" t="s">
        <v>927</v>
      </c>
      <c r="N4793" s="0" t="s">
        <v>1341</v>
      </c>
      <c r="O4793" s="0" t="s">
        <v>1396</v>
      </c>
      <c r="Q4793" s="198" t="n">
        <v>10000</v>
      </c>
      <c r="S4793" s="0" t="s">
        <v>1343</v>
      </c>
      <c r="T4793" s="0" t="s">
        <v>772</v>
      </c>
      <c r="U4793" s="200" t="n">
        <v>4.74</v>
      </c>
      <c r="V4793" s="0" t="s">
        <v>1551</v>
      </c>
      <c r="W4793" s="0" t="s">
        <v>1345</v>
      </c>
      <c r="X4793" s="0" t="s">
        <v>1346</v>
      </c>
      <c r="Y4793" s="0" t="s">
        <v>893</v>
      </c>
      <c r="Z4793" s="0" t="s">
        <v>573</v>
      </c>
      <c r="AA4793" s="0" t="s">
        <v>4328</v>
      </c>
      <c r="AB4793" s="197" t="n">
        <v>37073.875</v>
      </c>
      <c r="AC4793" s="197" t="n">
        <v>37103.875</v>
      </c>
      <c r="AD4793" s="0" t="n">
        <f aca="false">(AC4793-AB4793+1)*SUM(P4793:Q4793)</f>
        <v>310000</v>
      </c>
    </row>
    <row r="4794" customFormat="false" ht="12.75" hidden="false" customHeight="false" outlineLevel="0" collapsed="false">
      <c r="A4794" s="191" t="str">
        <f aca="false">B4794&amp;" "&amp;C4794&amp;" "&amp;D4794</f>
        <v>US Natural Gas Financial</v>
      </c>
      <c r="B4794" s="191" t="str">
        <f aca="false">IF((LEFT(N4794,2)="US"),"US","")</f>
        <v>US</v>
      </c>
      <c r="C4794" s="191" t="str">
        <f aca="false">M4794</f>
        <v>Natural Gas</v>
      </c>
      <c r="D4794" s="191" t="str">
        <f aca="false">IF(ISNUMBER(FIND("Phy",N4794))=TRUE(),"Physical","Financial")</f>
        <v>Financial</v>
      </c>
      <c r="E4794" s="191" t="n">
        <f aca="false">IF(VLOOKUP(S4794,'DD-Lookup'!$J$6:$L$50,3,FALSE())="Monthly",(YEAR(AC4794)-YEAR(AB4794))*12+MONTH(AC4794)-MONTH(AB4794)+1,(AC4794-AB4794+1))</f>
        <v>30</v>
      </c>
      <c r="F4794" s="220" t="n">
        <f aca="false">E4794*SUM(P4794:Q4794)</f>
        <v>150000</v>
      </c>
      <c r="G4794" s="196" t="n">
        <v>1250299</v>
      </c>
      <c r="H4794" s="197" t="n">
        <v>37026.626099537</v>
      </c>
      <c r="I4794" s="0" t="s">
        <v>1352</v>
      </c>
      <c r="M4794" s="0" t="s">
        <v>927</v>
      </c>
      <c r="N4794" s="0" t="s">
        <v>1341</v>
      </c>
      <c r="O4794" s="0" t="s">
        <v>1342</v>
      </c>
      <c r="P4794" s="198" t="n">
        <v>5000</v>
      </c>
      <c r="S4794" s="0" t="s">
        <v>1343</v>
      </c>
      <c r="T4794" s="0" t="s">
        <v>772</v>
      </c>
      <c r="U4794" s="200" t="n">
        <v>4.665</v>
      </c>
      <c r="V4794" s="0" t="s">
        <v>2497</v>
      </c>
      <c r="W4794" s="0" t="s">
        <v>1345</v>
      </c>
      <c r="X4794" s="0" t="s">
        <v>1346</v>
      </c>
      <c r="Y4794" s="0" t="s">
        <v>893</v>
      </c>
      <c r="Z4794" s="0" t="s">
        <v>573</v>
      </c>
      <c r="AA4794" s="0" t="s">
        <v>4329</v>
      </c>
      <c r="AB4794" s="197" t="n">
        <v>37043.875</v>
      </c>
      <c r="AC4794" s="197" t="n">
        <v>37072.875</v>
      </c>
      <c r="AD4794" s="0" t="n">
        <f aca="false">(AC4794-AB4794+1)*SUM(P4794:Q4794)</f>
        <v>150000</v>
      </c>
    </row>
    <row r="4795" customFormat="false" ht="12.75" hidden="false" customHeight="false" outlineLevel="0" collapsed="false">
      <c r="A4795" s="191" t="str">
        <f aca="false">B4795&amp;" "&amp;C4795&amp;" "&amp;D4795</f>
        <v>US Natural Gas Financial</v>
      </c>
      <c r="B4795" s="191" t="str">
        <f aca="false">IF((LEFT(N4795,2)="US"),"US","")</f>
        <v>US</v>
      </c>
      <c r="C4795" s="191" t="str">
        <f aca="false">M4795</f>
        <v>Natural Gas</v>
      </c>
      <c r="D4795" s="191" t="str">
        <f aca="false">IF(ISNUMBER(FIND("Phy",N4795))=TRUE(),"Physical","Financial")</f>
        <v>Financial</v>
      </c>
      <c r="E4795" s="191" t="n">
        <f aca="false">IF(VLOOKUP(S4795,'DD-Lookup'!$J$6:$L$50,3,FALSE())="Monthly",(YEAR(AC4795)-YEAR(AB4795))*12+MONTH(AC4795)-MONTH(AB4795)+1,(AC4795-AB4795+1))</f>
        <v>30</v>
      </c>
      <c r="F4795" s="220" t="n">
        <f aca="false">E4795*SUM(P4795:Q4795)</f>
        <v>150000</v>
      </c>
      <c r="G4795" s="196" t="n">
        <v>1250300</v>
      </c>
      <c r="H4795" s="197" t="n">
        <v>37026.6265972222</v>
      </c>
      <c r="I4795" s="0" t="s">
        <v>1228</v>
      </c>
      <c r="M4795" s="0" t="s">
        <v>927</v>
      </c>
      <c r="N4795" s="0" t="s">
        <v>1399</v>
      </c>
      <c r="O4795" s="0" t="s">
        <v>3907</v>
      </c>
      <c r="Q4795" s="198" t="n">
        <v>5000</v>
      </c>
      <c r="S4795" s="0" t="s">
        <v>1343</v>
      </c>
      <c r="T4795" s="0" t="s">
        <v>772</v>
      </c>
      <c r="U4795" s="200" t="n">
        <v>3.05</v>
      </c>
      <c r="V4795" s="0" t="s">
        <v>2017</v>
      </c>
      <c r="W4795" s="0" t="s">
        <v>1737</v>
      </c>
      <c r="X4795" s="0" t="s">
        <v>1738</v>
      </c>
      <c r="Y4795" s="0" t="s">
        <v>893</v>
      </c>
      <c r="Z4795" s="0" t="s">
        <v>573</v>
      </c>
      <c r="AA4795" s="0" t="s">
        <v>4330</v>
      </c>
      <c r="AB4795" s="197" t="n">
        <v>37043.875</v>
      </c>
      <c r="AC4795" s="197" t="n">
        <v>37072.875</v>
      </c>
      <c r="AD4795" s="0" t="n">
        <f aca="false">(AC4795-AB4795+1)*SUM(P4795:Q4795)</f>
        <v>150000</v>
      </c>
    </row>
    <row r="4796" customFormat="false" ht="12.75" hidden="false" customHeight="false" outlineLevel="0" collapsed="false">
      <c r="A4796" s="191" t="str">
        <f aca="false">B4796&amp;" "&amp;C4796&amp;" "&amp;D4796</f>
        <v>US Crude Financial</v>
      </c>
      <c r="B4796" s="191" t="str">
        <f aca="false">IF((LEFT(N4796,2)="US"),"US","")</f>
        <v>US</v>
      </c>
      <c r="C4796" s="191" t="str">
        <f aca="false">M4796</f>
        <v>Crude</v>
      </c>
      <c r="D4796" s="191" t="str">
        <f aca="false">IF(ISNUMBER(FIND("Phy",N4796))=TRUE(),"Physical","Financial")</f>
        <v>Financial</v>
      </c>
      <c r="E4796" s="191" t="n">
        <f aca="false">IF(VLOOKUP(S4796,'DD-Lookup'!$J$6:$L$50,3,FALSE())="Monthly",(YEAR(AC4796)-YEAR(AB4796))*12+MONTH(AC4796)-MONTH(AB4796)+1,(AC4796-AB4796+1))</f>
        <v>1</v>
      </c>
      <c r="F4796" s="220" t="n">
        <f aca="false">E4796*SUM(P4796:Q4796)</f>
        <v>50000</v>
      </c>
      <c r="G4796" s="196" t="n">
        <v>1250301</v>
      </c>
      <c r="H4796" s="197" t="n">
        <v>37026.6266435185</v>
      </c>
      <c r="I4796" s="0" t="s">
        <v>1340</v>
      </c>
      <c r="M4796" s="0" t="s">
        <v>60</v>
      </c>
      <c r="N4796" s="0" t="s">
        <v>1138</v>
      </c>
      <c r="O4796" s="0" t="s">
        <v>1139</v>
      </c>
      <c r="Q4796" s="198" t="n">
        <v>50000</v>
      </c>
      <c r="S4796" s="0" t="s">
        <v>1140</v>
      </c>
      <c r="T4796" s="0" t="s">
        <v>772</v>
      </c>
      <c r="U4796" s="200" t="n">
        <v>29.04</v>
      </c>
      <c r="V4796" s="0" t="s">
        <v>2361</v>
      </c>
      <c r="W4796" s="0" t="s">
        <v>1142</v>
      </c>
      <c r="X4796" s="0" t="s">
        <v>1143</v>
      </c>
      <c r="Y4796" s="0" t="s">
        <v>893</v>
      </c>
      <c r="Z4796" s="0" t="s">
        <v>573</v>
      </c>
      <c r="AA4796" s="0" t="s">
        <v>4331</v>
      </c>
      <c r="AB4796" s="197" t="n">
        <v>37043</v>
      </c>
      <c r="AC4796" s="197" t="n">
        <v>37072</v>
      </c>
    </row>
    <row r="4797" customFormat="false" ht="12.75" hidden="false" customHeight="false" outlineLevel="0" collapsed="false">
      <c r="A4797" s="191" t="str">
        <f aca="false">B4797&amp;" "&amp;C4797&amp;" "&amp;D4797</f>
        <v>US Natural Gas Financial</v>
      </c>
      <c r="B4797" s="191" t="str">
        <f aca="false">IF((LEFT(N4797,2)="US"),"US","")</f>
        <v>US</v>
      </c>
      <c r="C4797" s="191" t="str">
        <f aca="false">M4797</f>
        <v>Natural Gas</v>
      </c>
      <c r="D4797" s="191" t="str">
        <f aca="false">IF(ISNUMBER(FIND("Phy",N4797))=TRUE(),"Physical","Financial")</f>
        <v>Financial</v>
      </c>
      <c r="E4797" s="191" t="n">
        <f aca="false">IF(VLOOKUP(S4797,'DD-Lookup'!$J$6:$L$50,3,FALSE())="Monthly",(YEAR(AC4797)-YEAR(AB4797))*12+MONTH(AC4797)-MONTH(AB4797)+1,(AC4797-AB4797+1))</f>
        <v>30</v>
      </c>
      <c r="F4797" s="220" t="n">
        <f aca="false">E4797*SUM(P4797:Q4797)</f>
        <v>150000</v>
      </c>
      <c r="G4797" s="196" t="n">
        <v>1250302</v>
      </c>
      <c r="H4797" s="197" t="n">
        <v>37026.6282986111</v>
      </c>
      <c r="I4797" s="0" t="s">
        <v>1383</v>
      </c>
      <c r="M4797" s="0" t="s">
        <v>927</v>
      </c>
      <c r="N4797" s="0" t="s">
        <v>1341</v>
      </c>
      <c r="O4797" s="0" t="s">
        <v>1342</v>
      </c>
      <c r="Q4797" s="198" t="n">
        <v>5000</v>
      </c>
      <c r="S4797" s="0" t="s">
        <v>1343</v>
      </c>
      <c r="T4797" s="0" t="s">
        <v>772</v>
      </c>
      <c r="U4797" s="200" t="n">
        <v>4.67</v>
      </c>
      <c r="V4797" s="0" t="s">
        <v>1780</v>
      </c>
      <c r="W4797" s="0" t="s">
        <v>1345</v>
      </c>
      <c r="X4797" s="0" t="s">
        <v>1346</v>
      </c>
      <c r="Y4797" s="0" t="s">
        <v>893</v>
      </c>
      <c r="Z4797" s="0" t="s">
        <v>573</v>
      </c>
      <c r="AA4797" s="0" t="s">
        <v>4332</v>
      </c>
      <c r="AB4797" s="197" t="n">
        <v>37043.875</v>
      </c>
      <c r="AC4797" s="197" t="n">
        <v>37072.875</v>
      </c>
      <c r="AD4797" s="0" t="n">
        <f aca="false">(AC4797-AB4797+1)*SUM(P4797:Q4797)</f>
        <v>150000</v>
      </c>
    </row>
    <row r="4798" customFormat="false" ht="12.75" hidden="false" customHeight="false" outlineLevel="0" collapsed="false">
      <c r="A4798" s="191" t="str">
        <f aca="false">B4798&amp;" "&amp;C4798&amp;" "&amp;D4798</f>
        <v>US Natural Gas Physical</v>
      </c>
      <c r="B4798" s="191" t="str">
        <f aca="false">IF((LEFT(N4798,2)="US"),"US","")</f>
        <v>US</v>
      </c>
      <c r="C4798" s="191" t="str">
        <f aca="false">M4798</f>
        <v>Natural Gas</v>
      </c>
      <c r="D4798" s="191" t="str">
        <f aca="false">IF(ISNUMBER(FIND("Phy",N4798))=TRUE(),"Physical","Financial")</f>
        <v>Physical</v>
      </c>
      <c r="E4798" s="191" t="n">
        <f aca="false">IF(VLOOKUP(S4798,'DD-Lookup'!$J$6:$L$50,3,FALSE())="Monthly",(YEAR(AC4798)-YEAR(AB4798))*12+MONTH(AC4798)-MONTH(AB4798)+1,(AC4798-AB4798+1))</f>
        <v>1</v>
      </c>
      <c r="F4798" s="220" t="n">
        <f aca="false">E4798*SUM(P4798:Q4798)</f>
        <v>500</v>
      </c>
      <c r="G4798" s="196" t="n">
        <v>1250303</v>
      </c>
      <c r="H4798" s="197" t="n">
        <v>37026.628599537</v>
      </c>
      <c r="I4798" s="0" t="s">
        <v>1575</v>
      </c>
      <c r="M4798" s="0" t="s">
        <v>927</v>
      </c>
      <c r="N4798" s="0" t="s">
        <v>1371</v>
      </c>
      <c r="O4798" s="0" t="s">
        <v>4043</v>
      </c>
      <c r="P4798" s="198" t="n">
        <v>500</v>
      </c>
      <c r="S4798" s="0" t="s">
        <v>1343</v>
      </c>
      <c r="T4798" s="0" t="s">
        <v>772</v>
      </c>
      <c r="U4798" s="200" t="n">
        <v>4.45</v>
      </c>
      <c r="V4798" s="0" t="s">
        <v>1576</v>
      </c>
      <c r="W4798" s="0" t="s">
        <v>1682</v>
      </c>
      <c r="X4798" s="0" t="s">
        <v>1683</v>
      </c>
      <c r="Y4798" s="0" t="s">
        <v>1376</v>
      </c>
      <c r="Z4798" s="0" t="s">
        <v>573</v>
      </c>
      <c r="AA4798" s="0" t="n">
        <v>791071</v>
      </c>
      <c r="AB4798" s="197" t="n">
        <v>37028.875</v>
      </c>
      <c r="AC4798" s="197" t="n">
        <v>37028.875</v>
      </c>
    </row>
    <row r="4799" customFormat="false" ht="12.75" hidden="false" customHeight="false" outlineLevel="0" collapsed="false">
      <c r="A4799" s="191" t="str">
        <f aca="false">B4799&amp;" "&amp;C4799&amp;" "&amp;D4799</f>
        <v>US Natural Gas Financial</v>
      </c>
      <c r="B4799" s="191" t="str">
        <f aca="false">IF((LEFT(N4799,2)="US"),"US","")</f>
        <v>US</v>
      </c>
      <c r="C4799" s="191" t="str">
        <f aca="false">M4799</f>
        <v>Natural Gas</v>
      </c>
      <c r="D4799" s="191" t="str">
        <f aca="false">IF(ISNUMBER(FIND("Phy",N4799))=TRUE(),"Physical","Financial")</f>
        <v>Financial</v>
      </c>
      <c r="E4799" s="191" t="n">
        <f aca="false">IF(VLOOKUP(S4799,'DD-Lookup'!$J$6:$L$50,3,FALSE())="Monthly",(YEAR(AC4799)-YEAR(AB4799))*12+MONTH(AC4799)-MONTH(AB4799)+1,(AC4799-AB4799+1))</f>
        <v>365</v>
      </c>
      <c r="F4799" s="220" t="n">
        <f aca="false">E4799*SUM(P4799:Q4799)</f>
        <v>1825000</v>
      </c>
      <c r="G4799" s="196" t="n">
        <v>1250304</v>
      </c>
      <c r="H4799" s="197" t="n">
        <v>37026.628912037</v>
      </c>
      <c r="I4799" s="0" t="s">
        <v>1340</v>
      </c>
      <c r="M4799" s="0" t="s">
        <v>927</v>
      </c>
      <c r="N4799" s="0" t="s">
        <v>1341</v>
      </c>
      <c r="O4799" s="0" t="s">
        <v>1514</v>
      </c>
      <c r="Q4799" s="198" t="n">
        <v>5000</v>
      </c>
      <c r="S4799" s="0" t="s">
        <v>1343</v>
      </c>
      <c r="T4799" s="0" t="s">
        <v>772</v>
      </c>
      <c r="U4799" s="200" t="n">
        <v>4.63</v>
      </c>
      <c r="V4799" s="0" t="s">
        <v>1418</v>
      </c>
      <c r="W4799" s="0" t="s">
        <v>1345</v>
      </c>
      <c r="X4799" s="0" t="s">
        <v>1346</v>
      </c>
      <c r="Y4799" s="0" t="s">
        <v>893</v>
      </c>
      <c r="Z4799" s="0" t="s">
        <v>573</v>
      </c>
      <c r="AA4799" s="0" t="s">
        <v>4333</v>
      </c>
      <c r="AB4799" s="197" t="n">
        <v>37257.875</v>
      </c>
      <c r="AC4799" s="197" t="n">
        <v>37621.875</v>
      </c>
      <c r="AD4799" s="0" t="n">
        <f aca="false">(AC4799-AB4799+1)*SUM(P4799:Q4799)</f>
        <v>1825000</v>
      </c>
    </row>
    <row r="4800" customFormat="false" ht="12.75" hidden="false" customHeight="false" outlineLevel="0" collapsed="false">
      <c r="A4800" s="191" t="str">
        <f aca="false">B4800&amp;" "&amp;C4800&amp;" "&amp;D4800</f>
        <v>US Natural Gas Financial</v>
      </c>
      <c r="B4800" s="191" t="str">
        <f aca="false">IF((LEFT(N4800,2)="US"),"US","")</f>
        <v>US</v>
      </c>
      <c r="C4800" s="191" t="str">
        <f aca="false">M4800</f>
        <v>Natural Gas</v>
      </c>
      <c r="D4800" s="191" t="str">
        <f aca="false">IF(ISNUMBER(FIND("Phy",N4800))=TRUE(),"Physical","Financial")</f>
        <v>Financial</v>
      </c>
      <c r="E4800" s="191" t="n">
        <f aca="false">IF(VLOOKUP(S4800,'DD-Lookup'!$J$6:$L$50,3,FALSE())="Monthly",(YEAR(AC4800)-YEAR(AB4800))*12+MONTH(AC4800)-MONTH(AB4800)+1,(AC4800-AB4800+1))</f>
        <v>151</v>
      </c>
      <c r="F4800" s="220" t="n">
        <f aca="false">E4800*SUM(P4800:Q4800)</f>
        <v>755000</v>
      </c>
      <c r="G4800" s="196" t="n">
        <v>1250306</v>
      </c>
      <c r="H4800" s="197" t="n">
        <v>37026.6295949074</v>
      </c>
      <c r="I4800" s="0" t="s">
        <v>1228</v>
      </c>
      <c r="M4800" s="0" t="s">
        <v>927</v>
      </c>
      <c r="N4800" s="0" t="s">
        <v>1399</v>
      </c>
      <c r="O4800" s="0" t="s">
        <v>1400</v>
      </c>
      <c r="P4800" s="198" t="n">
        <v>5000</v>
      </c>
      <c r="S4800" s="0" t="s">
        <v>1343</v>
      </c>
      <c r="T4800" s="0" t="s">
        <v>772</v>
      </c>
      <c r="U4800" s="200" t="n">
        <v>1.635</v>
      </c>
      <c r="V4800" s="0" t="s">
        <v>1548</v>
      </c>
      <c r="W4800" s="0" t="s">
        <v>1402</v>
      </c>
      <c r="X4800" s="0" t="s">
        <v>1403</v>
      </c>
      <c r="Y4800" s="0" t="s">
        <v>893</v>
      </c>
      <c r="Z4800" s="0" t="s">
        <v>573</v>
      </c>
      <c r="AA4800" s="0" t="s">
        <v>4334</v>
      </c>
      <c r="AB4800" s="197" t="n">
        <v>37196</v>
      </c>
      <c r="AC4800" s="197" t="n">
        <v>37346</v>
      </c>
      <c r="AD4800" s="0" t="n">
        <f aca="false">(AC4800-AB4800+1)*SUM(P4800:Q4800)</f>
        <v>755000</v>
      </c>
    </row>
    <row r="4801" customFormat="false" ht="12.75" hidden="false" customHeight="false" outlineLevel="0" collapsed="false">
      <c r="A4801" s="191" t="str">
        <f aca="false">B4801&amp;" "&amp;C4801&amp;" "&amp;D4801</f>
        <v>US Natural Gas Financial</v>
      </c>
      <c r="B4801" s="191" t="str">
        <f aca="false">IF((LEFT(N4801,2)="US"),"US","")</f>
        <v>US</v>
      </c>
      <c r="C4801" s="191" t="str">
        <f aca="false">M4801</f>
        <v>Natural Gas</v>
      </c>
      <c r="D4801" s="191" t="str">
        <f aca="false">IF(ISNUMBER(FIND("Phy",N4801))=TRUE(),"Physical","Financial")</f>
        <v>Financial</v>
      </c>
      <c r="E4801" s="191" t="n">
        <f aca="false">IF(VLOOKUP(S4801,'DD-Lookup'!$J$6:$L$50,3,FALSE())="Monthly",(YEAR(AC4801)-YEAR(AB4801))*12+MONTH(AC4801)-MONTH(AB4801)+1,(AC4801-AB4801+1))</f>
        <v>30</v>
      </c>
      <c r="F4801" s="220" t="n">
        <f aca="false">E4801*SUM(P4801:Q4801)</f>
        <v>150000</v>
      </c>
      <c r="G4801" s="196" t="n">
        <v>1250307</v>
      </c>
      <c r="H4801" s="197" t="n">
        <v>37026.6297685185</v>
      </c>
      <c r="I4801" s="0" t="s">
        <v>1492</v>
      </c>
      <c r="M4801" s="0" t="s">
        <v>927</v>
      </c>
      <c r="N4801" s="0" t="s">
        <v>1341</v>
      </c>
      <c r="O4801" s="0" t="s">
        <v>1342</v>
      </c>
      <c r="Q4801" s="198" t="n">
        <v>5000</v>
      </c>
      <c r="S4801" s="0" t="s">
        <v>1343</v>
      </c>
      <c r="T4801" s="0" t="s">
        <v>772</v>
      </c>
      <c r="U4801" s="200" t="n">
        <v>4.67</v>
      </c>
      <c r="V4801" s="0" t="s">
        <v>2867</v>
      </c>
      <c r="W4801" s="0" t="s">
        <v>1345</v>
      </c>
      <c r="X4801" s="0" t="s">
        <v>1346</v>
      </c>
      <c r="Y4801" s="0" t="s">
        <v>893</v>
      </c>
      <c r="Z4801" s="0" t="s">
        <v>573</v>
      </c>
      <c r="AA4801" s="0" t="s">
        <v>4335</v>
      </c>
      <c r="AB4801" s="197" t="n">
        <v>37043.875</v>
      </c>
      <c r="AC4801" s="197" t="n">
        <v>37072.875</v>
      </c>
      <c r="AD4801" s="0" t="n">
        <f aca="false">(AC4801-AB4801+1)*SUM(P4801:Q4801)</f>
        <v>150000</v>
      </c>
    </row>
    <row r="4802" customFormat="false" ht="12.75" hidden="false" customHeight="false" outlineLevel="0" collapsed="false">
      <c r="A4802" s="191" t="str">
        <f aca="false">B4802&amp;" "&amp;C4802&amp;" "&amp;D4802</f>
        <v>US Natural Gas Financial</v>
      </c>
      <c r="B4802" s="191" t="str">
        <f aca="false">IF((LEFT(N4802,2)="US"),"US","")</f>
        <v>US</v>
      </c>
      <c r="C4802" s="191" t="str">
        <f aca="false">M4802</f>
        <v>Natural Gas</v>
      </c>
      <c r="D4802" s="191" t="str">
        <f aca="false">IF(ISNUMBER(FIND("Phy",N4802))=TRUE(),"Physical","Financial")</f>
        <v>Financial</v>
      </c>
      <c r="E4802" s="191" t="n">
        <f aca="false">IF(VLOOKUP(S4802,'DD-Lookup'!$J$6:$L$50,3,FALSE())="Monthly",(YEAR(AC4802)-YEAR(AB4802))*12+MONTH(AC4802)-MONTH(AB4802)+1,(AC4802-AB4802+1))</f>
        <v>31</v>
      </c>
      <c r="F4802" s="220" t="n">
        <f aca="false">E4802*SUM(P4802:Q4802)</f>
        <v>155000</v>
      </c>
      <c r="G4802" s="196" t="n">
        <v>1250308</v>
      </c>
      <c r="H4802" s="197" t="n">
        <v>37026.63</v>
      </c>
      <c r="I4802" s="0" t="s">
        <v>1441</v>
      </c>
      <c r="M4802" s="0" t="s">
        <v>927</v>
      </c>
      <c r="N4802" s="0" t="s">
        <v>1341</v>
      </c>
      <c r="O4802" s="0" t="s">
        <v>1365</v>
      </c>
      <c r="P4802" s="198" t="n">
        <v>5000</v>
      </c>
      <c r="S4802" s="0" t="s">
        <v>1343</v>
      </c>
      <c r="T4802" s="0" t="s">
        <v>772</v>
      </c>
      <c r="U4802" s="200" t="n">
        <v>4.8025</v>
      </c>
      <c r="V4802" s="0" t="s">
        <v>1922</v>
      </c>
      <c r="W4802" s="0" t="s">
        <v>1345</v>
      </c>
      <c r="X4802" s="0" t="s">
        <v>1346</v>
      </c>
      <c r="Y4802" s="0" t="s">
        <v>893</v>
      </c>
      <c r="Z4802" s="0" t="s">
        <v>573</v>
      </c>
      <c r="AA4802" s="0" t="s">
        <v>4336</v>
      </c>
      <c r="AB4802" s="197" t="n">
        <v>37104.875</v>
      </c>
      <c r="AC4802" s="197" t="n">
        <v>37134.875</v>
      </c>
      <c r="AD4802" s="0" t="n">
        <f aca="false">(AC4802-AB4802+1)*SUM(P4802:Q4802)</f>
        <v>155000</v>
      </c>
    </row>
    <row r="4803" customFormat="false" ht="12.75" hidden="false" customHeight="false" outlineLevel="0" collapsed="false">
      <c r="A4803" s="191" t="str">
        <f aca="false">B4803&amp;" "&amp;C4803&amp;" "&amp;D4803</f>
        <v>US Natural Gas Financial</v>
      </c>
      <c r="B4803" s="191" t="str">
        <f aca="false">IF((LEFT(N4803,2)="US"),"US","")</f>
        <v>US</v>
      </c>
      <c r="C4803" s="191" t="str">
        <f aca="false">M4803</f>
        <v>Natural Gas</v>
      </c>
      <c r="D4803" s="191" t="str">
        <f aca="false">IF(ISNUMBER(FIND("Phy",N4803))=TRUE(),"Physical","Financial")</f>
        <v>Financial</v>
      </c>
      <c r="E4803" s="191" t="n">
        <f aca="false">IF(VLOOKUP(S4803,'DD-Lookup'!$J$6:$L$50,3,FALSE())="Monthly",(YEAR(AC4803)-YEAR(AB4803))*12+MONTH(AC4803)-MONTH(AB4803)+1,(AC4803-AB4803+1))</f>
        <v>30</v>
      </c>
      <c r="F4803" s="220" t="n">
        <f aca="false">E4803*SUM(P4803:Q4803)</f>
        <v>300000</v>
      </c>
      <c r="G4803" s="196" t="n">
        <v>1250311</v>
      </c>
      <c r="H4803" s="197" t="n">
        <v>37026.6302893519</v>
      </c>
      <c r="I4803" s="0" t="s">
        <v>1257</v>
      </c>
      <c r="M4803" s="0" t="s">
        <v>927</v>
      </c>
      <c r="N4803" s="0" t="s">
        <v>1341</v>
      </c>
      <c r="O4803" s="0" t="s">
        <v>1342</v>
      </c>
      <c r="Q4803" s="198" t="n">
        <v>10000</v>
      </c>
      <c r="S4803" s="0" t="s">
        <v>1343</v>
      </c>
      <c r="T4803" s="0" t="s">
        <v>772</v>
      </c>
      <c r="U4803" s="200" t="n">
        <v>4.675</v>
      </c>
      <c r="V4803" s="0" t="s">
        <v>4337</v>
      </c>
      <c r="W4803" s="0" t="s">
        <v>1345</v>
      </c>
      <c r="X4803" s="0" t="s">
        <v>1346</v>
      </c>
      <c r="Y4803" s="0" t="s">
        <v>893</v>
      </c>
      <c r="Z4803" s="0" t="s">
        <v>573</v>
      </c>
      <c r="AA4803" s="0" t="s">
        <v>4338</v>
      </c>
      <c r="AB4803" s="197" t="n">
        <v>37043.875</v>
      </c>
      <c r="AC4803" s="197" t="n">
        <v>37072.875</v>
      </c>
      <c r="AD4803" s="0" t="n">
        <f aca="false">(AC4803-AB4803+1)*SUM(P4803:Q4803)</f>
        <v>300000</v>
      </c>
    </row>
    <row r="4804" customFormat="false" ht="12.75" hidden="false" customHeight="false" outlineLevel="0" collapsed="false">
      <c r="A4804" s="191" t="str">
        <f aca="false">B4804&amp;" "&amp;C4804&amp;" "&amp;D4804</f>
        <v>US Natural Gas Physical</v>
      </c>
      <c r="B4804" s="191" t="str">
        <f aca="false">IF((LEFT(N4804,2)="US"),"US","")</f>
        <v>US</v>
      </c>
      <c r="C4804" s="191" t="str">
        <f aca="false">M4804</f>
        <v>Natural Gas</v>
      </c>
      <c r="D4804" s="191" t="str">
        <f aca="false">IF(ISNUMBER(FIND("Phy",N4804))=TRUE(),"Physical","Financial")</f>
        <v>Physical</v>
      </c>
      <c r="E4804" s="191" t="n">
        <f aca="false">IF(VLOOKUP(S4804,'DD-Lookup'!$J$6:$L$50,3,FALSE())="Monthly",(YEAR(AC4804)-YEAR(AB4804))*12+MONTH(AC4804)-MONTH(AB4804)+1,(AC4804-AB4804+1))</f>
        <v>1</v>
      </c>
      <c r="F4804" s="220" t="n">
        <f aca="false">E4804*SUM(P4804:Q4804)</f>
        <v>10000</v>
      </c>
      <c r="G4804" s="196" t="n">
        <v>1250312</v>
      </c>
      <c r="H4804" s="197" t="n">
        <v>37026.630625</v>
      </c>
      <c r="I4804" s="0" t="s">
        <v>1976</v>
      </c>
      <c r="M4804" s="0" t="s">
        <v>927</v>
      </c>
      <c r="N4804" s="0" t="s">
        <v>1371</v>
      </c>
      <c r="O4804" s="0" t="s">
        <v>3833</v>
      </c>
      <c r="Q4804" s="198" t="n">
        <v>10000</v>
      </c>
      <c r="S4804" s="0" t="s">
        <v>1343</v>
      </c>
      <c r="T4804" s="0" t="s">
        <v>772</v>
      </c>
      <c r="U4804" s="200" t="n">
        <v>4.605</v>
      </c>
      <c r="V4804" s="0" t="s">
        <v>2257</v>
      </c>
      <c r="W4804" s="0" t="s">
        <v>1555</v>
      </c>
      <c r="X4804" s="0" t="s">
        <v>1556</v>
      </c>
      <c r="Y4804" s="0" t="s">
        <v>1376</v>
      </c>
      <c r="Z4804" s="0" t="s">
        <v>573</v>
      </c>
      <c r="AA4804" s="0" t="n">
        <v>791073</v>
      </c>
      <c r="AB4804" s="197" t="n">
        <v>37028.875</v>
      </c>
      <c r="AC4804" s="197" t="n">
        <v>37028.875</v>
      </c>
    </row>
    <row r="4805" customFormat="false" ht="12.75" hidden="false" customHeight="false" outlineLevel="0" collapsed="false">
      <c r="A4805" s="191" t="str">
        <f aca="false">B4805&amp;" "&amp;C4805&amp;" "&amp;D4805</f>
        <v>US Natural Gas Financial</v>
      </c>
      <c r="B4805" s="191" t="str">
        <f aca="false">IF((LEFT(N4805,2)="US"),"US","")</f>
        <v>US</v>
      </c>
      <c r="C4805" s="191" t="str">
        <f aca="false">M4805</f>
        <v>Natural Gas</v>
      </c>
      <c r="D4805" s="191" t="str">
        <f aca="false">IF(ISNUMBER(FIND("Phy",N4805))=TRUE(),"Physical","Financial")</f>
        <v>Financial</v>
      </c>
      <c r="E4805" s="191" t="n">
        <f aca="false">IF(VLOOKUP(S4805,'DD-Lookup'!$J$6:$L$50,3,FALSE())="Monthly",(YEAR(AC4805)-YEAR(AB4805))*12+MONTH(AC4805)-MONTH(AB4805)+1,(AC4805-AB4805+1))</f>
        <v>30</v>
      </c>
      <c r="F4805" s="220" t="n">
        <f aca="false">E4805*SUM(P4805:Q4805)</f>
        <v>75000</v>
      </c>
      <c r="G4805" s="196" t="n">
        <v>1250313</v>
      </c>
      <c r="H4805" s="197" t="n">
        <v>37026.6307291667</v>
      </c>
      <c r="I4805" s="0" t="s">
        <v>1377</v>
      </c>
      <c r="M4805" s="0" t="s">
        <v>927</v>
      </c>
      <c r="N4805" s="0" t="s">
        <v>1341</v>
      </c>
      <c r="O4805" s="0" t="s">
        <v>1342</v>
      </c>
      <c r="Q4805" s="198" t="n">
        <v>2500</v>
      </c>
      <c r="S4805" s="0" t="s">
        <v>1343</v>
      </c>
      <c r="T4805" s="0" t="s">
        <v>772</v>
      </c>
      <c r="U4805" s="200" t="n">
        <v>4.68</v>
      </c>
      <c r="V4805" s="0" t="s">
        <v>4339</v>
      </c>
      <c r="W4805" s="0" t="s">
        <v>1345</v>
      </c>
      <c r="X4805" s="0" t="s">
        <v>1346</v>
      </c>
      <c r="Y4805" s="0" t="s">
        <v>893</v>
      </c>
      <c r="Z4805" s="0" t="s">
        <v>573</v>
      </c>
      <c r="AA4805" s="0" t="s">
        <v>4340</v>
      </c>
      <c r="AB4805" s="197" t="n">
        <v>37043.875</v>
      </c>
      <c r="AC4805" s="197" t="n">
        <v>37072.875</v>
      </c>
      <c r="AD4805" s="0" t="n">
        <f aca="false">(AC4805-AB4805+1)*SUM(P4805:Q4805)</f>
        <v>75000</v>
      </c>
    </row>
    <row r="4806" customFormat="false" ht="12.75" hidden="false" customHeight="false" outlineLevel="0" collapsed="false">
      <c r="A4806" s="191" t="str">
        <f aca="false">B4806&amp;" "&amp;C4806&amp;" "&amp;D4806</f>
        <v> Natural Gas Physical</v>
      </c>
      <c r="B4806" s="191" t="str">
        <f aca="false">IF((LEFT(N4806,2)="US"),"US","")</f>
        <v/>
      </c>
      <c r="C4806" s="191" t="str">
        <f aca="false">M4806</f>
        <v>Natural Gas</v>
      </c>
      <c r="D4806" s="191" t="str">
        <f aca="false">IF(ISNUMBER(FIND("Phy",N4806))=TRUE(),"Physical","Financial")</f>
        <v>Physical</v>
      </c>
      <c r="E4806" s="191" t="n">
        <f aca="false">IF(VLOOKUP(S4806,'DD-Lookup'!$J$6:$L$50,3,FALSE())="Monthly",(YEAR(AC4806)-YEAR(AB4806))*12+MONTH(AC4806)-MONTH(AB4806)+1,(AC4806-AB4806+1))</f>
        <v>1</v>
      </c>
      <c r="F4806" s="220" t="n">
        <f aca="false">E4806*SUM(P4806:Q4806)</f>
        <v>5000</v>
      </c>
      <c r="G4806" s="196" t="n">
        <v>1250314</v>
      </c>
      <c r="H4806" s="197" t="n">
        <v>37026.6308333333</v>
      </c>
      <c r="I4806" s="0" t="s">
        <v>3550</v>
      </c>
      <c r="M4806" s="0" t="s">
        <v>927</v>
      </c>
      <c r="N4806" s="0" t="s">
        <v>1719</v>
      </c>
      <c r="O4806" s="0" t="s">
        <v>1720</v>
      </c>
      <c r="Q4806" s="198" t="n">
        <v>5000</v>
      </c>
      <c r="S4806" s="0" t="s">
        <v>327</v>
      </c>
      <c r="T4806" s="0" t="s">
        <v>1721</v>
      </c>
      <c r="U4806" s="200" t="n">
        <v>6.24</v>
      </c>
      <c r="V4806" s="0" t="s">
        <v>4072</v>
      </c>
      <c r="W4806" s="0" t="s">
        <v>1723</v>
      </c>
      <c r="X4806" s="0" t="s">
        <v>1724</v>
      </c>
      <c r="Y4806" s="0" t="s">
        <v>1376</v>
      </c>
      <c r="Z4806" s="0" t="s">
        <v>646</v>
      </c>
      <c r="AA4806" s="0" t="n">
        <v>791074</v>
      </c>
      <c r="AB4806" s="197" t="n">
        <v>37026.875</v>
      </c>
      <c r="AC4806" s="197" t="n">
        <v>37026.875</v>
      </c>
    </row>
    <row r="4807" customFormat="false" ht="12.75" hidden="false" customHeight="false" outlineLevel="0" collapsed="false">
      <c r="A4807" s="191" t="str">
        <f aca="false">B4807&amp;" "&amp;C4807&amp;" "&amp;D4807</f>
        <v>US Power Physical</v>
      </c>
      <c r="B4807" s="191" t="str">
        <f aca="false">IF((LEFT(N4807,2)="US"),"US","")</f>
        <v>US</v>
      </c>
      <c r="C4807" s="191" t="str">
        <f aca="false">M4807</f>
        <v>Power</v>
      </c>
      <c r="D4807" s="191" t="str">
        <f aca="false">IF(ISNUMBER(FIND("Phy",N4807))=TRUE(),"Physical","Financial")</f>
        <v>Physical</v>
      </c>
      <c r="E4807" s="191" t="n">
        <f aca="false">IF(VLOOKUP(S4807,'DD-Lookup'!$J$6:$L$50,3,FALSE())="Monthly",(YEAR(AC4807)-YEAR(AB4807))*12+MONTH(AC4807)-MONTH(AB4807)+1,(AC4807-AB4807+1))</f>
        <v>30</v>
      </c>
      <c r="F4807" s="220" t="n">
        <f aca="false">E4807*SUM(P4807:Q4807)</f>
        <v>1500</v>
      </c>
      <c r="G4807" s="196" t="n">
        <v>1250319</v>
      </c>
      <c r="H4807" s="197" t="n">
        <v>37026.634537037</v>
      </c>
      <c r="I4807" s="0" t="s">
        <v>1180</v>
      </c>
      <c r="M4807" s="0" t="s">
        <v>72</v>
      </c>
      <c r="N4807" s="0" t="s">
        <v>1190</v>
      </c>
      <c r="O4807" s="0" t="s">
        <v>1602</v>
      </c>
      <c r="Q4807" s="198" t="n">
        <v>50</v>
      </c>
      <c r="S4807" s="0" t="s">
        <v>781</v>
      </c>
      <c r="T4807" s="0" t="s">
        <v>772</v>
      </c>
      <c r="U4807" s="200" t="n">
        <v>73.75</v>
      </c>
      <c r="V4807" s="0" t="s">
        <v>1577</v>
      </c>
      <c r="W4807" s="0" t="s">
        <v>1284</v>
      </c>
      <c r="X4807" s="0" t="s">
        <v>1338</v>
      </c>
      <c r="Y4807" s="0" t="s">
        <v>1167</v>
      </c>
      <c r="Z4807" s="0" t="s">
        <v>628</v>
      </c>
      <c r="AA4807" s="0" t="n">
        <v>611941.1</v>
      </c>
      <c r="AB4807" s="197" t="n">
        <v>37043.5944444445</v>
      </c>
      <c r="AC4807" s="197" t="n">
        <v>37072.5944444445</v>
      </c>
    </row>
    <row r="4808" customFormat="false" ht="12.75" hidden="false" customHeight="false" outlineLevel="0" collapsed="false">
      <c r="A4808" s="191" t="str">
        <f aca="false">B4808&amp;" "&amp;C4808&amp;" "&amp;D4808</f>
        <v>US Natural Gas Financial</v>
      </c>
      <c r="B4808" s="191" t="str">
        <f aca="false">IF((LEFT(N4808,2)="US"),"US","")</f>
        <v>US</v>
      </c>
      <c r="C4808" s="191" t="str">
        <f aca="false">M4808</f>
        <v>Natural Gas</v>
      </c>
      <c r="D4808" s="191" t="str">
        <f aca="false">IF(ISNUMBER(FIND("Phy",N4808))=TRUE(),"Physical","Financial")</f>
        <v>Financial</v>
      </c>
      <c r="E4808" s="191" t="n">
        <f aca="false">IF(VLOOKUP(S4808,'DD-Lookup'!$J$6:$L$50,3,FALSE())="Monthly",(YEAR(AC4808)-YEAR(AB4808))*12+MONTH(AC4808)-MONTH(AB4808)+1,(AC4808-AB4808+1))</f>
        <v>30</v>
      </c>
      <c r="F4808" s="220" t="n">
        <f aca="false">E4808*SUM(P4808:Q4808)</f>
        <v>375000</v>
      </c>
      <c r="G4808" s="196" t="n">
        <v>1250321</v>
      </c>
      <c r="H4808" s="197" t="n">
        <v>37026.6365856482</v>
      </c>
      <c r="I4808" s="0" t="s">
        <v>1569</v>
      </c>
      <c r="M4808" s="0" t="s">
        <v>927</v>
      </c>
      <c r="N4808" s="0" t="s">
        <v>1341</v>
      </c>
      <c r="O4808" s="0" t="s">
        <v>1342</v>
      </c>
      <c r="Q4808" s="198" t="n">
        <v>12500</v>
      </c>
      <c r="S4808" s="0" t="s">
        <v>1343</v>
      </c>
      <c r="T4808" s="0" t="s">
        <v>772</v>
      </c>
      <c r="U4808" s="200" t="n">
        <v>4.675</v>
      </c>
      <c r="V4808" s="0" t="s">
        <v>2227</v>
      </c>
      <c r="W4808" s="0" t="s">
        <v>1345</v>
      </c>
      <c r="X4808" s="0" t="s">
        <v>1346</v>
      </c>
      <c r="Y4808" s="0" t="s">
        <v>893</v>
      </c>
      <c r="Z4808" s="0" t="s">
        <v>573</v>
      </c>
      <c r="AA4808" s="0" t="s">
        <v>4341</v>
      </c>
      <c r="AB4808" s="197" t="n">
        <v>37043.875</v>
      </c>
      <c r="AC4808" s="197" t="n">
        <v>37072.875</v>
      </c>
      <c r="AD4808" s="0" t="n">
        <f aca="false">(AC4808-AB4808+1)*SUM(P4808:Q4808)</f>
        <v>375000</v>
      </c>
    </row>
    <row r="4809" customFormat="false" ht="12.75" hidden="false" customHeight="false" outlineLevel="0" collapsed="false">
      <c r="A4809" s="191" t="str">
        <f aca="false">B4809&amp;" "&amp;C4809&amp;" "&amp;D4809</f>
        <v>US Natural Gas Financial</v>
      </c>
      <c r="B4809" s="191" t="str">
        <f aca="false">IF((LEFT(N4809,2)="US"),"US","")</f>
        <v>US</v>
      </c>
      <c r="C4809" s="191" t="str">
        <f aca="false">M4809</f>
        <v>Natural Gas</v>
      </c>
      <c r="D4809" s="191" t="str">
        <f aca="false">IF(ISNUMBER(FIND("Phy",N4809))=TRUE(),"Physical","Financial")</f>
        <v>Financial</v>
      </c>
      <c r="E4809" s="191" t="n">
        <f aca="false">IF(VLOOKUP(S4809,'DD-Lookup'!$J$6:$L$50,3,FALSE())="Monthly",(YEAR(AC4809)-YEAR(AB4809))*12+MONTH(AC4809)-MONTH(AB4809)+1,(AC4809-AB4809+1))</f>
        <v>30</v>
      </c>
      <c r="F4809" s="220" t="n">
        <f aca="false">E4809*SUM(P4809:Q4809)</f>
        <v>75000</v>
      </c>
      <c r="G4809" s="196" t="n">
        <v>1250326</v>
      </c>
      <c r="H4809" s="197" t="n">
        <v>37026.6393402778</v>
      </c>
      <c r="I4809" s="0" t="s">
        <v>1661</v>
      </c>
      <c r="M4809" s="0" t="s">
        <v>927</v>
      </c>
      <c r="N4809" s="0" t="s">
        <v>1341</v>
      </c>
      <c r="O4809" s="0" t="s">
        <v>1342</v>
      </c>
      <c r="Q4809" s="198" t="n">
        <v>2500</v>
      </c>
      <c r="S4809" s="0" t="s">
        <v>1343</v>
      </c>
      <c r="T4809" s="0" t="s">
        <v>772</v>
      </c>
      <c r="U4809" s="200" t="n">
        <v>4.68</v>
      </c>
      <c r="V4809" s="0" t="s">
        <v>4342</v>
      </c>
      <c r="W4809" s="0" t="s">
        <v>1345</v>
      </c>
      <c r="X4809" s="0" t="s">
        <v>1346</v>
      </c>
      <c r="Y4809" s="0" t="s">
        <v>893</v>
      </c>
      <c r="Z4809" s="0" t="s">
        <v>573</v>
      </c>
      <c r="AA4809" s="0" t="s">
        <v>4343</v>
      </c>
      <c r="AB4809" s="197" t="n">
        <v>37043.875</v>
      </c>
      <c r="AC4809" s="197" t="n">
        <v>37072.875</v>
      </c>
      <c r="AD4809" s="0" t="n">
        <f aca="false">(AC4809-AB4809+1)*SUM(P4809:Q4809)</f>
        <v>75000</v>
      </c>
    </row>
    <row r="4810" customFormat="false" ht="12.75" hidden="false" customHeight="false" outlineLevel="0" collapsed="false">
      <c r="A4810" s="191" t="str">
        <f aca="false">B4810&amp;" "&amp;C4810&amp;" "&amp;D4810</f>
        <v>US Natural Gas Financial</v>
      </c>
      <c r="B4810" s="191" t="str">
        <f aca="false">IF((LEFT(N4810,2)="US"),"US","")</f>
        <v>US</v>
      </c>
      <c r="C4810" s="191" t="str">
        <f aca="false">M4810</f>
        <v>Natural Gas</v>
      </c>
      <c r="D4810" s="191" t="str">
        <f aca="false">IF(ISNUMBER(FIND("Phy",N4810))=TRUE(),"Physical","Financial")</f>
        <v>Financial</v>
      </c>
      <c r="E4810" s="191" t="n">
        <f aca="false">IF(VLOOKUP(S4810,'DD-Lookup'!$J$6:$L$50,3,FALSE())="Monthly",(YEAR(AC4810)-YEAR(AB4810))*12+MONTH(AC4810)-MONTH(AB4810)+1,(AC4810-AB4810+1))</f>
        <v>30</v>
      </c>
      <c r="F4810" s="220" t="n">
        <f aca="false">E4810*SUM(P4810:Q4810)</f>
        <v>150000</v>
      </c>
      <c r="G4810" s="196" t="n">
        <v>1250327</v>
      </c>
      <c r="H4810" s="197" t="n">
        <v>37026.6394444444</v>
      </c>
      <c r="I4810" s="0" t="s">
        <v>2477</v>
      </c>
      <c r="M4810" s="0" t="s">
        <v>927</v>
      </c>
      <c r="N4810" s="0" t="s">
        <v>1341</v>
      </c>
      <c r="O4810" s="0" t="s">
        <v>1342</v>
      </c>
      <c r="P4810" s="198" t="n">
        <v>5000</v>
      </c>
      <c r="S4810" s="0" t="s">
        <v>1343</v>
      </c>
      <c r="T4810" s="0" t="s">
        <v>772</v>
      </c>
      <c r="U4810" s="200" t="n">
        <v>4.67</v>
      </c>
      <c r="V4810" s="0" t="s">
        <v>2478</v>
      </c>
      <c r="W4810" s="0" t="s">
        <v>1345</v>
      </c>
      <c r="X4810" s="0" t="s">
        <v>1346</v>
      </c>
      <c r="Y4810" s="0" t="s">
        <v>893</v>
      </c>
      <c r="Z4810" s="0" t="s">
        <v>573</v>
      </c>
      <c r="AA4810" s="0" t="s">
        <v>4344</v>
      </c>
      <c r="AB4810" s="197" t="n">
        <v>37043.875</v>
      </c>
      <c r="AC4810" s="197" t="n">
        <v>37072.875</v>
      </c>
      <c r="AD4810" s="0" t="n">
        <f aca="false">(AC4810-AB4810+1)*SUM(P4810:Q4810)</f>
        <v>150000</v>
      </c>
    </row>
    <row r="4811" customFormat="false" ht="12.75" hidden="false" customHeight="false" outlineLevel="0" collapsed="false">
      <c r="A4811" s="191" t="str">
        <f aca="false">B4811&amp;" "&amp;C4811&amp;" "&amp;D4811</f>
        <v>US Power Physical</v>
      </c>
      <c r="B4811" s="191" t="str">
        <f aca="false">IF((LEFT(N4811,2)="US"),"US","")</f>
        <v>US</v>
      </c>
      <c r="C4811" s="191" t="str">
        <f aca="false">M4811</f>
        <v>Power</v>
      </c>
      <c r="D4811" s="191" t="str">
        <f aca="false">IF(ISNUMBER(FIND("Phy",N4811))=TRUE(),"Physical","Financial")</f>
        <v>Physical</v>
      </c>
      <c r="E4811" s="191" t="n">
        <f aca="false">IF(VLOOKUP(S4811,'DD-Lookup'!$J$6:$L$50,3,FALSE())="Monthly",(YEAR(AC4811)-YEAR(AB4811))*12+MONTH(AC4811)-MONTH(AB4811)+1,(AC4811-AB4811+1))</f>
        <v>92</v>
      </c>
      <c r="F4811" s="220" t="n">
        <f aca="false">E4811*SUM(P4811:Q4811)</f>
        <v>4600</v>
      </c>
      <c r="G4811" s="196" t="n">
        <v>1250328</v>
      </c>
      <c r="H4811" s="197" t="n">
        <v>37026.6394675926</v>
      </c>
      <c r="I4811" s="0" t="s">
        <v>1239</v>
      </c>
      <c r="M4811" s="0" t="s">
        <v>72</v>
      </c>
      <c r="N4811" s="0" t="s">
        <v>1190</v>
      </c>
      <c r="O4811" s="0" t="s">
        <v>1865</v>
      </c>
      <c r="Q4811" s="198" t="n">
        <v>50</v>
      </c>
      <c r="S4811" s="0" t="s">
        <v>781</v>
      </c>
      <c r="T4811" s="0" t="s">
        <v>772</v>
      </c>
      <c r="U4811" s="200" t="n">
        <v>39.95</v>
      </c>
      <c r="V4811" s="0" t="s">
        <v>3235</v>
      </c>
      <c r="W4811" s="0" t="s">
        <v>1272</v>
      </c>
      <c r="X4811" s="0" t="s">
        <v>1273</v>
      </c>
      <c r="Y4811" s="0" t="s">
        <v>1167</v>
      </c>
      <c r="Z4811" s="0" t="s">
        <v>628</v>
      </c>
      <c r="AA4811" s="0" t="n">
        <v>611955.1</v>
      </c>
      <c r="AB4811" s="197" t="n">
        <v>37165.5916666667</v>
      </c>
      <c r="AC4811" s="197" t="n">
        <v>37256.5916666667</v>
      </c>
    </row>
    <row r="4812" customFormat="false" ht="12.75" hidden="false" customHeight="false" outlineLevel="0" collapsed="false">
      <c r="A4812" s="191" t="str">
        <f aca="false">B4812&amp;" "&amp;C4812&amp;" "&amp;D4812</f>
        <v>US Power Physical</v>
      </c>
      <c r="B4812" s="191" t="str">
        <f aca="false">IF((LEFT(N4812,2)="US"),"US","")</f>
        <v>US</v>
      </c>
      <c r="C4812" s="191" t="str">
        <f aca="false">M4812</f>
        <v>Power</v>
      </c>
      <c r="D4812" s="191" t="str">
        <f aca="false">IF(ISNUMBER(FIND("Phy",N4812))=TRUE(),"Physical","Financial")</f>
        <v>Physical</v>
      </c>
      <c r="E4812" s="191" t="n">
        <f aca="false">IF(VLOOKUP(S4812,'DD-Lookup'!$J$6:$L$50,3,FALSE())="Monthly",(YEAR(AC4812)-YEAR(AB4812))*12+MONTH(AC4812)-MONTH(AB4812)+1,(AC4812-AB4812+1))</f>
        <v>30</v>
      </c>
      <c r="F4812" s="220" t="n">
        <f aca="false">E4812*SUM(P4812:Q4812)</f>
        <v>1500</v>
      </c>
      <c r="G4812" s="196" t="n">
        <v>1250329</v>
      </c>
      <c r="H4812" s="197" t="n">
        <v>37026.6398611111</v>
      </c>
      <c r="I4812" s="0" t="s">
        <v>1228</v>
      </c>
      <c r="M4812" s="0" t="s">
        <v>72</v>
      </c>
      <c r="N4812" s="0" t="s">
        <v>1190</v>
      </c>
      <c r="O4812" s="0" t="s">
        <v>4345</v>
      </c>
      <c r="Q4812" s="198" t="n">
        <v>50</v>
      </c>
      <c r="S4812" s="0" t="s">
        <v>781</v>
      </c>
      <c r="T4812" s="0" t="s">
        <v>772</v>
      </c>
      <c r="U4812" s="200" t="n">
        <v>37.5</v>
      </c>
      <c r="V4812" s="0" t="s">
        <v>1271</v>
      </c>
      <c r="W4812" s="0" t="s">
        <v>1272</v>
      </c>
      <c r="X4812" s="0" t="s">
        <v>1273</v>
      </c>
      <c r="Y4812" s="0" t="s">
        <v>1167</v>
      </c>
      <c r="Z4812" s="0" t="s">
        <v>628</v>
      </c>
      <c r="AA4812" s="0" t="n">
        <v>611956.1</v>
      </c>
      <c r="AB4812" s="197" t="n">
        <v>37500.5916666667</v>
      </c>
      <c r="AC4812" s="197" t="n">
        <v>37529.5916666667</v>
      </c>
    </row>
    <row r="4813" customFormat="false" ht="12.75" hidden="false" customHeight="false" outlineLevel="0" collapsed="false">
      <c r="A4813" s="191" t="str">
        <f aca="false">B4813&amp;" "&amp;C4813&amp;" "&amp;D4813</f>
        <v>US Power Physical</v>
      </c>
      <c r="B4813" s="191" t="str">
        <f aca="false">IF((LEFT(N4813,2)="US"),"US","")</f>
        <v>US</v>
      </c>
      <c r="C4813" s="191" t="str">
        <f aca="false">M4813</f>
        <v>Power</v>
      </c>
      <c r="D4813" s="191" t="str">
        <f aca="false">IF(ISNUMBER(FIND("Phy",N4813))=TRUE(),"Physical","Financial")</f>
        <v>Physical</v>
      </c>
      <c r="E4813" s="191" t="n">
        <f aca="false">IF(VLOOKUP(S4813,'DD-Lookup'!$J$6:$L$50,3,FALSE())="Monthly",(YEAR(AC4813)-YEAR(AB4813))*12+MONTH(AC4813)-MONTH(AB4813)+1,(AC4813-AB4813+1))</f>
        <v>92</v>
      </c>
      <c r="F4813" s="220" t="n">
        <f aca="false">E4813*SUM(P4813:Q4813)</f>
        <v>4600</v>
      </c>
      <c r="G4813" s="196" t="n">
        <v>1250330</v>
      </c>
      <c r="H4813" s="197" t="n">
        <v>37026.6399421296</v>
      </c>
      <c r="I4813" s="0" t="s">
        <v>1289</v>
      </c>
      <c r="M4813" s="0" t="s">
        <v>72</v>
      </c>
      <c r="N4813" s="0" t="s">
        <v>1190</v>
      </c>
      <c r="O4813" s="0" t="s">
        <v>1235</v>
      </c>
      <c r="Q4813" s="198" t="n">
        <v>50</v>
      </c>
      <c r="S4813" s="0" t="s">
        <v>781</v>
      </c>
      <c r="T4813" s="0" t="s">
        <v>772</v>
      </c>
      <c r="U4813" s="200" t="n">
        <v>38.65</v>
      </c>
      <c r="V4813" s="0" t="s">
        <v>1290</v>
      </c>
      <c r="W4813" s="0" t="s">
        <v>1237</v>
      </c>
      <c r="X4813" s="0" t="s">
        <v>1238</v>
      </c>
      <c r="Y4813" s="0" t="s">
        <v>1167</v>
      </c>
      <c r="Z4813" s="0" t="s">
        <v>628</v>
      </c>
      <c r="AA4813" s="0" t="n">
        <v>611958.1</v>
      </c>
      <c r="AB4813" s="197" t="n">
        <v>37165.7159722222</v>
      </c>
      <c r="AC4813" s="197" t="n">
        <v>37256.7159722222</v>
      </c>
    </row>
    <row r="4814" customFormat="false" ht="12.75" hidden="false" customHeight="false" outlineLevel="0" collapsed="false">
      <c r="A4814" s="191" t="str">
        <f aca="false">B4814&amp;" "&amp;C4814&amp;" "&amp;D4814</f>
        <v>US Natural Gas Physical</v>
      </c>
      <c r="B4814" s="191" t="str">
        <f aca="false">IF((LEFT(N4814,2)="US"),"US","")</f>
        <v>US</v>
      </c>
      <c r="C4814" s="191" t="str">
        <f aca="false">M4814</f>
        <v>Natural Gas</v>
      </c>
      <c r="D4814" s="191" t="str">
        <f aca="false">IF(ISNUMBER(FIND("Phy",N4814))=TRUE(),"Physical","Financial")</f>
        <v>Physical</v>
      </c>
      <c r="E4814" s="191" t="n">
        <f aca="false">IF(VLOOKUP(S4814,'DD-Lookup'!$J$6:$L$50,3,FALSE())="Monthly",(YEAR(AC4814)-YEAR(AB4814))*12+MONTH(AC4814)-MONTH(AB4814)+1,(AC4814-AB4814+1))</f>
        <v>1</v>
      </c>
      <c r="F4814" s="220" t="n">
        <f aca="false">E4814*SUM(P4814:Q4814)</f>
        <v>5000</v>
      </c>
      <c r="G4814" s="196" t="n">
        <v>1250331</v>
      </c>
      <c r="H4814" s="197" t="n">
        <v>37026.6400810185</v>
      </c>
      <c r="I4814" s="0" t="s">
        <v>625</v>
      </c>
      <c r="M4814" s="0" t="s">
        <v>927</v>
      </c>
      <c r="N4814" s="0" t="s">
        <v>1371</v>
      </c>
      <c r="O4814" s="0" t="s">
        <v>3710</v>
      </c>
      <c r="P4814" s="198" t="n">
        <v>5000</v>
      </c>
      <c r="S4814" s="0" t="s">
        <v>1343</v>
      </c>
      <c r="T4814" s="0" t="s">
        <v>772</v>
      </c>
      <c r="U4814" s="200" t="n">
        <v>4.85</v>
      </c>
      <c r="V4814" s="0" t="s">
        <v>1613</v>
      </c>
      <c r="W4814" s="0" t="s">
        <v>1614</v>
      </c>
      <c r="X4814" s="0" t="s">
        <v>1615</v>
      </c>
      <c r="Y4814" s="0" t="s">
        <v>1376</v>
      </c>
      <c r="Z4814" s="0" t="s">
        <v>573</v>
      </c>
      <c r="AA4814" s="0" t="n">
        <v>791080</v>
      </c>
      <c r="AB4814" s="197" t="n">
        <v>37028.875</v>
      </c>
      <c r="AC4814" s="197" t="n">
        <v>37028.875</v>
      </c>
    </row>
    <row r="4815" customFormat="false" ht="12.75" hidden="false" customHeight="false" outlineLevel="0" collapsed="false">
      <c r="A4815" s="191" t="str">
        <f aca="false">B4815&amp;" "&amp;C4815&amp;" "&amp;D4815</f>
        <v>US Natural Gas Financial</v>
      </c>
      <c r="B4815" s="191" t="str">
        <f aca="false">IF((LEFT(N4815,2)="US"),"US","")</f>
        <v>US</v>
      </c>
      <c r="C4815" s="191" t="str">
        <f aca="false">M4815</f>
        <v>Natural Gas</v>
      </c>
      <c r="D4815" s="191" t="str">
        <f aca="false">IF(ISNUMBER(FIND("Phy",N4815))=TRUE(),"Physical","Financial")</f>
        <v>Financial</v>
      </c>
      <c r="E4815" s="191" t="n">
        <f aca="false">IF(VLOOKUP(S4815,'DD-Lookup'!$J$6:$L$50,3,FALSE())="Monthly",(YEAR(AC4815)-YEAR(AB4815))*12+MONTH(AC4815)-MONTH(AB4815)+1,(AC4815-AB4815+1))</f>
        <v>151</v>
      </c>
      <c r="F4815" s="220" t="n">
        <f aca="false">E4815*SUM(P4815:Q4815)</f>
        <v>755000</v>
      </c>
      <c r="G4815" s="196" t="n">
        <v>1250333</v>
      </c>
      <c r="H4815" s="197" t="n">
        <v>37026.6410069445</v>
      </c>
      <c r="I4815" s="0" t="s">
        <v>1492</v>
      </c>
      <c r="M4815" s="0" t="s">
        <v>927</v>
      </c>
      <c r="N4815" s="0" t="s">
        <v>1341</v>
      </c>
      <c r="O4815" s="0" t="s">
        <v>1442</v>
      </c>
      <c r="Q4815" s="198" t="n">
        <v>5000</v>
      </c>
      <c r="S4815" s="0" t="s">
        <v>1343</v>
      </c>
      <c r="T4815" s="0" t="s">
        <v>772</v>
      </c>
      <c r="U4815" s="200" t="n">
        <v>5.065</v>
      </c>
      <c r="V4815" s="0" t="s">
        <v>2156</v>
      </c>
      <c r="W4815" s="0" t="s">
        <v>1345</v>
      </c>
      <c r="X4815" s="0" t="s">
        <v>1346</v>
      </c>
      <c r="Y4815" s="0" t="s">
        <v>893</v>
      </c>
      <c r="Z4815" s="0" t="s">
        <v>573</v>
      </c>
      <c r="AA4815" s="0" t="s">
        <v>4346</v>
      </c>
      <c r="AB4815" s="197" t="n">
        <v>37196</v>
      </c>
      <c r="AC4815" s="197" t="n">
        <v>37346</v>
      </c>
      <c r="AD4815" s="0" t="n">
        <f aca="false">(AC4815-AB4815+1)*SUM(P4815:Q4815)</f>
        <v>755000</v>
      </c>
    </row>
    <row r="4816" customFormat="false" ht="12.75" hidden="false" customHeight="false" outlineLevel="0" collapsed="false">
      <c r="A4816" s="191" t="str">
        <f aca="false">B4816&amp;" "&amp;C4816&amp;" "&amp;D4816</f>
        <v>US Natural Gas Financial</v>
      </c>
      <c r="B4816" s="191" t="str">
        <f aca="false">IF((LEFT(N4816,2)="US"),"US","")</f>
        <v>US</v>
      </c>
      <c r="C4816" s="191" t="str">
        <f aca="false">M4816</f>
        <v>Natural Gas</v>
      </c>
      <c r="D4816" s="191" t="str">
        <f aca="false">IF(ISNUMBER(FIND("Phy",N4816))=TRUE(),"Physical","Financial")</f>
        <v>Financial</v>
      </c>
      <c r="E4816" s="191" t="n">
        <f aca="false">IF(VLOOKUP(S4816,'DD-Lookup'!$J$6:$L$50,3,FALSE())="Monthly",(YEAR(AC4816)-YEAR(AB4816))*12+MONTH(AC4816)-MONTH(AB4816)+1,(AC4816-AB4816+1))</f>
        <v>365</v>
      </c>
      <c r="F4816" s="220" t="n">
        <f aca="false">E4816*SUM(P4816:Q4816)</f>
        <v>1825000</v>
      </c>
      <c r="G4816" s="196" t="n">
        <v>1250334</v>
      </c>
      <c r="H4816" s="197" t="n">
        <v>37026.6412384259</v>
      </c>
      <c r="I4816" s="0" t="s">
        <v>609</v>
      </c>
      <c r="M4816" s="0" t="s">
        <v>927</v>
      </c>
      <c r="N4816" s="0" t="s">
        <v>1341</v>
      </c>
      <c r="O4816" s="0" t="s">
        <v>1514</v>
      </c>
      <c r="Q4816" s="198" t="n">
        <v>5000</v>
      </c>
      <c r="S4816" s="0" t="s">
        <v>1343</v>
      </c>
      <c r="T4816" s="0" t="s">
        <v>772</v>
      </c>
      <c r="U4816" s="200" t="n">
        <v>4.64</v>
      </c>
      <c r="V4816" s="0" t="s">
        <v>1551</v>
      </c>
      <c r="W4816" s="0" t="s">
        <v>1345</v>
      </c>
      <c r="X4816" s="0" t="s">
        <v>1346</v>
      </c>
      <c r="Y4816" s="0" t="s">
        <v>893</v>
      </c>
      <c r="Z4816" s="0" t="s">
        <v>573</v>
      </c>
      <c r="AA4816" s="0" t="s">
        <v>4347</v>
      </c>
      <c r="AB4816" s="197" t="n">
        <v>37257.875</v>
      </c>
      <c r="AC4816" s="197" t="n">
        <v>37621.875</v>
      </c>
      <c r="AD4816" s="0" t="n">
        <f aca="false">(AC4816-AB4816+1)*SUM(P4816:Q4816)</f>
        <v>1825000</v>
      </c>
    </row>
    <row r="4817" customFormat="false" ht="12.75" hidden="false" customHeight="false" outlineLevel="0" collapsed="false">
      <c r="A4817" s="191" t="str">
        <f aca="false">B4817&amp;" "&amp;C4817&amp;" "&amp;D4817</f>
        <v>US Natural Gas Physical</v>
      </c>
      <c r="B4817" s="191" t="str">
        <f aca="false">IF((LEFT(N4817,2)="US"),"US","")</f>
        <v>US</v>
      </c>
      <c r="C4817" s="191" t="str">
        <f aca="false">M4817</f>
        <v>Natural Gas</v>
      </c>
      <c r="D4817" s="191" t="str">
        <f aca="false">IF(ISNUMBER(FIND("Phy",N4817))=TRUE(),"Physical","Financial")</f>
        <v>Physical</v>
      </c>
      <c r="E4817" s="191" t="n">
        <f aca="false">IF(VLOOKUP(S4817,'DD-Lookup'!$J$6:$L$50,3,FALSE())="Monthly",(YEAR(AC4817)-YEAR(AB4817))*12+MONTH(AC4817)-MONTH(AB4817)+1,(AC4817-AB4817+1))</f>
        <v>1</v>
      </c>
      <c r="F4817" s="220" t="n">
        <f aca="false">E4817*SUM(P4817:Q4817)</f>
        <v>10000</v>
      </c>
      <c r="G4817" s="196" t="n">
        <v>1250336</v>
      </c>
      <c r="H4817" s="197" t="n">
        <v>37026.6414236111</v>
      </c>
      <c r="I4817" s="0" t="s">
        <v>1854</v>
      </c>
      <c r="J4817" s="0" t="s">
        <v>2833</v>
      </c>
      <c r="M4817" s="0" t="s">
        <v>927</v>
      </c>
      <c r="N4817" s="0" t="s">
        <v>1371</v>
      </c>
      <c r="O4817" s="0" t="s">
        <v>3833</v>
      </c>
      <c r="Q4817" s="198" t="n">
        <v>10000</v>
      </c>
      <c r="S4817" s="0" t="s">
        <v>1343</v>
      </c>
      <c r="T4817" s="0" t="s">
        <v>772</v>
      </c>
      <c r="U4817" s="200" t="n">
        <v>4.61</v>
      </c>
      <c r="V4817" s="0" t="s">
        <v>2041</v>
      </c>
      <c r="W4817" s="0" t="s">
        <v>1555</v>
      </c>
      <c r="X4817" s="0" t="s">
        <v>1556</v>
      </c>
      <c r="Y4817" s="0" t="s">
        <v>1376</v>
      </c>
      <c r="Z4817" s="0" t="s">
        <v>573</v>
      </c>
      <c r="AA4817" s="0" t="n">
        <v>791082</v>
      </c>
      <c r="AB4817" s="197" t="n">
        <v>37028.875</v>
      </c>
      <c r="AC4817" s="197" t="n">
        <v>37028.875</v>
      </c>
    </row>
    <row r="4818" customFormat="false" ht="12.75" hidden="false" customHeight="false" outlineLevel="0" collapsed="false">
      <c r="A4818" s="191" t="str">
        <f aca="false">B4818&amp;" "&amp;C4818&amp;" "&amp;D4818</f>
        <v>US Natural Gas Financial</v>
      </c>
      <c r="B4818" s="191" t="str">
        <f aca="false">IF((LEFT(N4818,2)="US"),"US","")</f>
        <v>US</v>
      </c>
      <c r="C4818" s="191" t="str">
        <f aca="false">M4818</f>
        <v>Natural Gas</v>
      </c>
      <c r="D4818" s="191" t="str">
        <f aca="false">IF(ISNUMBER(FIND("Phy",N4818))=TRUE(),"Physical","Financial")</f>
        <v>Financial</v>
      </c>
      <c r="E4818" s="191" t="n">
        <f aca="false">IF(VLOOKUP(S4818,'DD-Lookup'!$J$6:$L$50,3,FALSE())="Monthly",(YEAR(AC4818)-YEAR(AB4818))*12+MONTH(AC4818)-MONTH(AB4818)+1,(AC4818-AB4818+1))</f>
        <v>30</v>
      </c>
      <c r="F4818" s="220" t="n">
        <f aca="false">E4818*SUM(P4818:Q4818)</f>
        <v>300000</v>
      </c>
      <c r="G4818" s="196" t="n">
        <v>1250338</v>
      </c>
      <c r="H4818" s="197" t="n">
        <v>37026.6420138889</v>
      </c>
      <c r="I4818" s="0" t="s">
        <v>1414</v>
      </c>
      <c r="M4818" s="0" t="s">
        <v>927</v>
      </c>
      <c r="N4818" s="0" t="s">
        <v>1341</v>
      </c>
      <c r="O4818" s="0" t="s">
        <v>1342</v>
      </c>
      <c r="P4818" s="198" t="n">
        <v>10000</v>
      </c>
      <c r="S4818" s="0" t="s">
        <v>1343</v>
      </c>
      <c r="T4818" s="0" t="s">
        <v>772</v>
      </c>
      <c r="U4818" s="200" t="n">
        <v>4.67</v>
      </c>
      <c r="V4818" s="0" t="s">
        <v>3595</v>
      </c>
      <c r="W4818" s="0" t="s">
        <v>1345</v>
      </c>
      <c r="X4818" s="0" t="s">
        <v>1346</v>
      </c>
      <c r="Y4818" s="0" t="s">
        <v>893</v>
      </c>
      <c r="Z4818" s="0" t="s">
        <v>573</v>
      </c>
      <c r="AA4818" s="0" t="s">
        <v>4348</v>
      </c>
      <c r="AB4818" s="197" t="n">
        <v>37043.875</v>
      </c>
      <c r="AC4818" s="197" t="n">
        <v>37072.875</v>
      </c>
      <c r="AD4818" s="0" t="n">
        <f aca="false">(AC4818-AB4818+1)*SUM(P4818:Q4818)</f>
        <v>300000</v>
      </c>
    </row>
    <row r="4819" customFormat="false" ht="12.75" hidden="false" customHeight="false" outlineLevel="0" collapsed="false">
      <c r="A4819" s="191" t="str">
        <f aca="false">B4819&amp;" "&amp;C4819&amp;" "&amp;D4819</f>
        <v>US Power Physical</v>
      </c>
      <c r="B4819" s="191" t="str">
        <f aca="false">IF((LEFT(N4819,2)="US"),"US","")</f>
        <v>US</v>
      </c>
      <c r="C4819" s="191" t="str">
        <f aca="false">M4819</f>
        <v>Power</v>
      </c>
      <c r="D4819" s="191" t="str">
        <f aca="false">IF(ISNUMBER(FIND("Phy",N4819))=TRUE(),"Physical","Financial")</f>
        <v>Physical</v>
      </c>
      <c r="E4819" s="191" t="n">
        <f aca="false">IF(VLOOKUP(S4819,'DD-Lookup'!$J$6:$L$50,3,FALSE())="Monthly",(YEAR(AC4819)-YEAR(AB4819))*12+MONTH(AC4819)-MONTH(AB4819)+1,(AC4819-AB4819+1))</f>
        <v>62</v>
      </c>
      <c r="F4819" s="220" t="n">
        <f aca="false">E4819*SUM(P4819:Q4819)</f>
        <v>3100</v>
      </c>
      <c r="G4819" s="196" t="n">
        <v>1250340</v>
      </c>
      <c r="H4819" s="197" t="n">
        <v>37026.6422222222</v>
      </c>
      <c r="I4819" s="0" t="s">
        <v>1180</v>
      </c>
      <c r="M4819" s="0" t="s">
        <v>72</v>
      </c>
      <c r="N4819" s="0" t="s">
        <v>1190</v>
      </c>
      <c r="O4819" s="0" t="s">
        <v>4195</v>
      </c>
      <c r="Q4819" s="198" t="n">
        <v>50</v>
      </c>
      <c r="S4819" s="0" t="s">
        <v>781</v>
      </c>
      <c r="T4819" s="0" t="s">
        <v>772</v>
      </c>
      <c r="U4819" s="200" t="n">
        <v>110</v>
      </c>
      <c r="V4819" s="0" t="s">
        <v>1577</v>
      </c>
      <c r="W4819" s="0" t="s">
        <v>1337</v>
      </c>
      <c r="X4819" s="0" t="s">
        <v>1338</v>
      </c>
      <c r="Y4819" s="0" t="s">
        <v>1167</v>
      </c>
      <c r="Z4819" s="0" t="s">
        <v>628</v>
      </c>
      <c r="AA4819" s="0" t="n">
        <v>611962.1</v>
      </c>
      <c r="AB4819" s="197" t="n">
        <v>37073.5944444445</v>
      </c>
      <c r="AC4819" s="197" t="n">
        <v>37134.5944444445</v>
      </c>
    </row>
    <row r="4820" customFormat="false" ht="12.75" hidden="false" customHeight="false" outlineLevel="0" collapsed="false">
      <c r="A4820" s="191" t="str">
        <f aca="false">B4820&amp;" "&amp;C4820&amp;" "&amp;D4820</f>
        <v>US Power Physical</v>
      </c>
      <c r="B4820" s="191" t="str">
        <f aca="false">IF((LEFT(N4820,2)="US"),"US","")</f>
        <v>US</v>
      </c>
      <c r="C4820" s="191" t="str">
        <f aca="false">M4820</f>
        <v>Power</v>
      </c>
      <c r="D4820" s="191" t="str">
        <f aca="false">IF(ISNUMBER(FIND("Phy",N4820))=TRUE(),"Physical","Financial")</f>
        <v>Physical</v>
      </c>
      <c r="E4820" s="191" t="n">
        <f aca="false">IF(VLOOKUP(S4820,'DD-Lookup'!$J$6:$L$50,3,FALSE())="Monthly",(YEAR(AC4820)-YEAR(AB4820))*12+MONTH(AC4820)-MONTH(AB4820)+1,(AC4820-AB4820+1))</f>
        <v>30</v>
      </c>
      <c r="F4820" s="220" t="n">
        <f aca="false">E4820*SUM(P4820:Q4820)</f>
        <v>1500</v>
      </c>
      <c r="G4820" s="196" t="n">
        <v>1250342</v>
      </c>
      <c r="H4820" s="197" t="n">
        <v>37026.6423611111</v>
      </c>
      <c r="I4820" s="0" t="s">
        <v>625</v>
      </c>
      <c r="M4820" s="0" t="s">
        <v>72</v>
      </c>
      <c r="N4820" s="0" t="s">
        <v>1190</v>
      </c>
      <c r="O4820" s="0" t="s">
        <v>1335</v>
      </c>
      <c r="Q4820" s="198" t="n">
        <v>50</v>
      </c>
      <c r="S4820" s="0" t="s">
        <v>781</v>
      </c>
      <c r="T4820" s="0" t="s">
        <v>772</v>
      </c>
      <c r="U4820" s="200" t="n">
        <v>46.7</v>
      </c>
      <c r="V4820" s="0" t="s">
        <v>1321</v>
      </c>
      <c r="W4820" s="0" t="s">
        <v>1337</v>
      </c>
      <c r="X4820" s="0" t="s">
        <v>1338</v>
      </c>
      <c r="Y4820" s="0" t="s">
        <v>1167</v>
      </c>
      <c r="Z4820" s="0" t="s">
        <v>628</v>
      </c>
      <c r="AA4820" s="0" t="n">
        <v>611964.1</v>
      </c>
      <c r="AB4820" s="197" t="n">
        <v>37135.5944444445</v>
      </c>
      <c r="AC4820" s="197" t="n">
        <v>37164.5944444445</v>
      </c>
    </row>
    <row r="4821" customFormat="false" ht="12.75" hidden="false" customHeight="false" outlineLevel="0" collapsed="false">
      <c r="A4821" s="191" t="str">
        <f aca="false">B4821&amp;" "&amp;C4821&amp;" "&amp;D4821</f>
        <v>US Power Physical</v>
      </c>
      <c r="B4821" s="191" t="str">
        <f aca="false">IF((LEFT(N4821,2)="US"),"US","")</f>
        <v>US</v>
      </c>
      <c r="C4821" s="191" t="str">
        <f aca="false">M4821</f>
        <v>Power</v>
      </c>
      <c r="D4821" s="191" t="str">
        <f aca="false">IF(ISNUMBER(FIND("Phy",N4821))=TRUE(),"Physical","Financial")</f>
        <v>Physical</v>
      </c>
      <c r="E4821" s="191" t="n">
        <f aca="false">IF(VLOOKUP(S4821,'DD-Lookup'!$J$6:$L$50,3,FALSE())="Monthly",(YEAR(AC4821)-YEAR(AB4821))*12+MONTH(AC4821)-MONTH(AB4821)+1,(AC4821-AB4821+1))</f>
        <v>30</v>
      </c>
      <c r="F4821" s="220" t="n">
        <f aca="false">E4821*SUM(P4821:Q4821)</f>
        <v>1500</v>
      </c>
      <c r="G4821" s="196" t="n">
        <v>1250343</v>
      </c>
      <c r="H4821" s="197" t="n">
        <v>37026.6424074074</v>
      </c>
      <c r="I4821" s="0" t="s">
        <v>625</v>
      </c>
      <c r="M4821" s="0" t="s">
        <v>72</v>
      </c>
      <c r="N4821" s="0" t="s">
        <v>1190</v>
      </c>
      <c r="O4821" s="0" t="s">
        <v>1335</v>
      </c>
      <c r="Q4821" s="198" t="n">
        <v>50</v>
      </c>
      <c r="S4821" s="0" t="s">
        <v>781</v>
      </c>
      <c r="T4821" s="0" t="s">
        <v>772</v>
      </c>
      <c r="U4821" s="200" t="n">
        <v>46.85</v>
      </c>
      <c r="V4821" s="0" t="s">
        <v>1321</v>
      </c>
      <c r="W4821" s="0" t="s">
        <v>1337</v>
      </c>
      <c r="X4821" s="0" t="s">
        <v>1338</v>
      </c>
      <c r="Y4821" s="0" t="s">
        <v>1167</v>
      </c>
      <c r="Z4821" s="0" t="s">
        <v>628</v>
      </c>
      <c r="AA4821" s="0" t="n">
        <v>611965.1</v>
      </c>
      <c r="AB4821" s="197" t="n">
        <v>37135.5944444445</v>
      </c>
      <c r="AC4821" s="197" t="n">
        <v>37164.5944444445</v>
      </c>
    </row>
    <row r="4822" customFormat="false" ht="12.75" hidden="false" customHeight="false" outlineLevel="0" collapsed="false">
      <c r="A4822" s="191" t="str">
        <f aca="false">B4822&amp;" "&amp;C4822&amp;" "&amp;D4822</f>
        <v>US Natural Gas Physical</v>
      </c>
      <c r="B4822" s="191" t="str">
        <f aca="false">IF((LEFT(N4822,2)="US"),"US","")</f>
        <v>US</v>
      </c>
      <c r="C4822" s="191" t="str">
        <f aca="false">M4822</f>
        <v>Natural Gas</v>
      </c>
      <c r="D4822" s="191" t="str">
        <f aca="false">IF(ISNUMBER(FIND("Phy",N4822))=TRUE(),"Physical","Financial")</f>
        <v>Physical</v>
      </c>
      <c r="E4822" s="191" t="n">
        <f aca="false">IF(VLOOKUP(S4822,'DD-Lookup'!$J$6:$L$50,3,FALSE())="Monthly",(YEAR(AC4822)-YEAR(AB4822))*12+MONTH(AC4822)-MONTH(AB4822)+1,(AC4822-AB4822+1))</f>
        <v>30</v>
      </c>
      <c r="F4822" s="220" t="n">
        <f aca="false">E4822*SUM(P4822:Q4822)</f>
        <v>150000</v>
      </c>
      <c r="G4822" s="196" t="n">
        <v>1250344</v>
      </c>
      <c r="H4822" s="197" t="n">
        <v>37026.6430902778</v>
      </c>
      <c r="I4822" s="0" t="s">
        <v>1584</v>
      </c>
      <c r="M4822" s="0" t="s">
        <v>927</v>
      </c>
      <c r="N4822" s="0" t="s">
        <v>1371</v>
      </c>
      <c r="O4822" s="0" t="s">
        <v>3622</v>
      </c>
      <c r="P4822" s="198" t="n">
        <v>5000</v>
      </c>
      <c r="S4822" s="0" t="s">
        <v>1343</v>
      </c>
      <c r="T4822" s="0" t="s">
        <v>772</v>
      </c>
      <c r="U4822" s="200" t="n">
        <v>4.88</v>
      </c>
      <c r="V4822" s="0" t="s">
        <v>1586</v>
      </c>
      <c r="W4822" s="0" t="s">
        <v>1587</v>
      </c>
      <c r="X4822" s="0" t="s">
        <v>1588</v>
      </c>
      <c r="Y4822" s="0" t="s">
        <v>1376</v>
      </c>
      <c r="Z4822" s="0" t="s">
        <v>573</v>
      </c>
      <c r="AA4822" s="0" t="s">
        <v>4349</v>
      </c>
      <c r="AB4822" s="197" t="n">
        <v>37043.875</v>
      </c>
      <c r="AC4822" s="197" t="n">
        <v>37072.875</v>
      </c>
    </row>
    <row r="4823" customFormat="false" ht="12.75" hidden="false" customHeight="false" outlineLevel="0" collapsed="false">
      <c r="A4823" s="191" t="str">
        <f aca="false">B4823&amp;" "&amp;C4823&amp;" "&amp;D4823</f>
        <v>US Power Physical</v>
      </c>
      <c r="B4823" s="191" t="str">
        <f aca="false">IF((LEFT(N4823,2)="US"),"US","")</f>
        <v>US</v>
      </c>
      <c r="C4823" s="191" t="str">
        <f aca="false">M4823</f>
        <v>Power</v>
      </c>
      <c r="D4823" s="191" t="str">
        <f aca="false">IF(ISNUMBER(FIND("Phy",N4823))=TRUE(),"Physical","Financial")</f>
        <v>Physical</v>
      </c>
      <c r="E4823" s="191" t="n">
        <f aca="false">IF(VLOOKUP(S4823,'DD-Lookup'!$J$6:$L$50,3,FALSE())="Monthly",(YEAR(AC4823)-YEAR(AB4823))*12+MONTH(AC4823)-MONTH(AB4823)+1,(AC4823-AB4823+1))</f>
        <v>92</v>
      </c>
      <c r="F4823" s="220" t="n">
        <f aca="false">E4823*SUM(P4823:Q4823)</f>
        <v>4600</v>
      </c>
      <c r="G4823" s="196" t="n">
        <v>1250346</v>
      </c>
      <c r="H4823" s="197" t="n">
        <v>37026.6437847222</v>
      </c>
      <c r="I4823" s="0" t="s">
        <v>625</v>
      </c>
      <c r="M4823" s="0" t="s">
        <v>72</v>
      </c>
      <c r="N4823" s="0" t="s">
        <v>1190</v>
      </c>
      <c r="O4823" s="0" t="s">
        <v>3077</v>
      </c>
      <c r="Q4823" s="198" t="n">
        <v>50</v>
      </c>
      <c r="S4823" s="0" t="s">
        <v>781</v>
      </c>
      <c r="T4823" s="0" t="s">
        <v>772</v>
      </c>
      <c r="U4823" s="200" t="n">
        <v>35.5</v>
      </c>
      <c r="V4823" s="0" t="s">
        <v>1321</v>
      </c>
      <c r="W4823" s="0" t="s">
        <v>1237</v>
      </c>
      <c r="X4823" s="0" t="s">
        <v>1223</v>
      </c>
      <c r="Y4823" s="0" t="s">
        <v>1167</v>
      </c>
      <c r="Z4823" s="0" t="s">
        <v>628</v>
      </c>
      <c r="AA4823" s="0" t="n">
        <v>611967.1</v>
      </c>
      <c r="AB4823" s="197" t="n">
        <v>37530.7159722222</v>
      </c>
      <c r="AC4823" s="197" t="n">
        <v>37621.7159722222</v>
      </c>
    </row>
    <row r="4824" customFormat="false" ht="12.75" hidden="false" customHeight="false" outlineLevel="0" collapsed="false">
      <c r="A4824" s="191" t="str">
        <f aca="false">B4824&amp;" "&amp;C4824&amp;" "&amp;D4824</f>
        <v>US Power Physical</v>
      </c>
      <c r="B4824" s="191" t="str">
        <f aca="false">IF((LEFT(N4824,2)="US"),"US","")</f>
        <v>US</v>
      </c>
      <c r="C4824" s="191" t="str">
        <f aca="false">M4824</f>
        <v>Power</v>
      </c>
      <c r="D4824" s="191" t="str">
        <f aca="false">IF(ISNUMBER(FIND("Phy",N4824))=TRUE(),"Physical","Financial")</f>
        <v>Physical</v>
      </c>
      <c r="E4824" s="191" t="n">
        <f aca="false">IF(VLOOKUP(S4824,'DD-Lookup'!$J$6:$L$50,3,FALSE())="Monthly",(YEAR(AC4824)-YEAR(AB4824))*12+MONTH(AC4824)-MONTH(AB4824)+1,(AC4824-AB4824+1))</f>
        <v>92</v>
      </c>
      <c r="F4824" s="220" t="n">
        <f aca="false">E4824*SUM(P4824:Q4824)</f>
        <v>4600</v>
      </c>
      <c r="G4824" s="196" t="n">
        <v>1250348</v>
      </c>
      <c r="H4824" s="197" t="n">
        <v>37026.6450115741</v>
      </c>
      <c r="I4824" s="0" t="s">
        <v>1276</v>
      </c>
      <c r="M4824" s="0" t="s">
        <v>72</v>
      </c>
      <c r="N4824" s="0" t="s">
        <v>1190</v>
      </c>
      <c r="O4824" s="0" t="s">
        <v>1235</v>
      </c>
      <c r="Q4824" s="198" t="n">
        <v>50</v>
      </c>
      <c r="S4824" s="0" t="s">
        <v>781</v>
      </c>
      <c r="T4824" s="0" t="s">
        <v>772</v>
      </c>
      <c r="U4824" s="200" t="n">
        <v>38.95</v>
      </c>
      <c r="V4824" s="0" t="s">
        <v>4350</v>
      </c>
      <c r="W4824" s="0" t="s">
        <v>1237</v>
      </c>
      <c r="X4824" s="0" t="s">
        <v>1238</v>
      </c>
      <c r="Y4824" s="0" t="s">
        <v>1167</v>
      </c>
      <c r="Z4824" s="0" t="s">
        <v>628</v>
      </c>
      <c r="AA4824" s="0" t="n">
        <v>611973.1</v>
      </c>
      <c r="AB4824" s="197" t="n">
        <v>37165.7159722222</v>
      </c>
      <c r="AC4824" s="197" t="n">
        <v>37256.7159722222</v>
      </c>
    </row>
    <row r="4825" customFormat="false" ht="12.75" hidden="false" customHeight="false" outlineLevel="0" collapsed="false">
      <c r="A4825" s="191" t="str">
        <f aca="false">B4825&amp;" "&amp;C4825&amp;" "&amp;D4825</f>
        <v>US Power Physical</v>
      </c>
      <c r="B4825" s="191" t="str">
        <f aca="false">IF((LEFT(N4825,2)="US"),"US","")</f>
        <v>US</v>
      </c>
      <c r="C4825" s="191" t="str">
        <f aca="false">M4825</f>
        <v>Power</v>
      </c>
      <c r="D4825" s="191" t="str">
        <f aca="false">IF(ISNUMBER(FIND("Phy",N4825))=TRUE(),"Physical","Financial")</f>
        <v>Physical</v>
      </c>
      <c r="E4825" s="191" t="n">
        <f aca="false">IF(VLOOKUP(S4825,'DD-Lookup'!$J$6:$L$50,3,FALSE())="Monthly",(YEAR(AC4825)-YEAR(AB4825))*12+MONTH(AC4825)-MONTH(AB4825)+1,(AC4825-AB4825+1))</f>
        <v>92</v>
      </c>
      <c r="F4825" s="220" t="n">
        <f aca="false">E4825*SUM(P4825:Q4825)</f>
        <v>4600</v>
      </c>
      <c r="G4825" s="196" t="n">
        <v>1250350</v>
      </c>
      <c r="H4825" s="197" t="n">
        <v>37026.6455439815</v>
      </c>
      <c r="I4825" s="0" t="s">
        <v>1187</v>
      </c>
      <c r="M4825" s="0" t="s">
        <v>72</v>
      </c>
      <c r="N4825" s="0" t="s">
        <v>1190</v>
      </c>
      <c r="O4825" s="0" t="s">
        <v>1235</v>
      </c>
      <c r="P4825" s="198" t="n">
        <v>50</v>
      </c>
      <c r="S4825" s="0" t="s">
        <v>781</v>
      </c>
      <c r="T4825" s="0" t="s">
        <v>772</v>
      </c>
      <c r="U4825" s="200" t="n">
        <v>38.95</v>
      </c>
      <c r="V4825" s="0" t="s">
        <v>3498</v>
      </c>
      <c r="W4825" s="0" t="s">
        <v>1237</v>
      </c>
      <c r="X4825" s="0" t="s">
        <v>1238</v>
      </c>
      <c r="Y4825" s="0" t="s">
        <v>1167</v>
      </c>
      <c r="Z4825" s="0" t="s">
        <v>628</v>
      </c>
      <c r="AA4825" s="0" t="n">
        <v>611974.1</v>
      </c>
      <c r="AB4825" s="197" t="n">
        <v>37165.7159722222</v>
      </c>
      <c r="AC4825" s="197" t="n">
        <v>37256.7159722222</v>
      </c>
    </row>
    <row r="4826" customFormat="false" ht="12.75" hidden="false" customHeight="false" outlineLevel="0" collapsed="false">
      <c r="A4826" s="191" t="str">
        <f aca="false">B4826&amp;" "&amp;C4826&amp;" "&amp;D4826</f>
        <v>US Power Physical</v>
      </c>
      <c r="B4826" s="191" t="str">
        <f aca="false">IF((LEFT(N4826,2)="US"),"US","")</f>
        <v>US</v>
      </c>
      <c r="C4826" s="191" t="str">
        <f aca="false">M4826</f>
        <v>Power</v>
      </c>
      <c r="D4826" s="191" t="str">
        <f aca="false">IF(ISNUMBER(FIND("Phy",N4826))=TRUE(),"Physical","Financial")</f>
        <v>Physical</v>
      </c>
      <c r="E4826" s="191" t="n">
        <f aca="false">IF(VLOOKUP(S4826,'DD-Lookup'!$J$6:$L$50,3,FALSE())="Monthly",(YEAR(AC4826)-YEAR(AB4826))*12+MONTH(AC4826)-MONTH(AB4826)+1,(AC4826-AB4826+1))</f>
        <v>92</v>
      </c>
      <c r="F4826" s="220" t="n">
        <f aca="false">E4826*SUM(P4826:Q4826)</f>
        <v>4600</v>
      </c>
      <c r="G4826" s="196" t="n">
        <v>1250351</v>
      </c>
      <c r="H4826" s="197" t="n">
        <v>37026.6463194444</v>
      </c>
      <c r="I4826" s="0" t="s">
        <v>1262</v>
      </c>
      <c r="M4826" s="0" t="s">
        <v>72</v>
      </c>
      <c r="N4826" s="0" t="s">
        <v>1190</v>
      </c>
      <c r="O4826" s="0" t="s">
        <v>1669</v>
      </c>
      <c r="Q4826" s="198" t="n">
        <v>50</v>
      </c>
      <c r="S4826" s="0" t="s">
        <v>781</v>
      </c>
      <c r="T4826" s="0" t="s">
        <v>772</v>
      </c>
      <c r="U4826" s="200" t="n">
        <v>41.75</v>
      </c>
      <c r="V4826" s="0" t="s">
        <v>2546</v>
      </c>
      <c r="W4826" s="0" t="s">
        <v>1337</v>
      </c>
      <c r="X4826" s="0" t="s">
        <v>1338</v>
      </c>
      <c r="Y4826" s="0" t="s">
        <v>1167</v>
      </c>
      <c r="Z4826" s="0" t="s">
        <v>628</v>
      </c>
      <c r="AA4826" s="0" t="n">
        <v>611975.1</v>
      </c>
      <c r="AB4826" s="197" t="n">
        <v>37165.5944444445</v>
      </c>
      <c r="AC4826" s="197" t="n">
        <v>37256.5944444445</v>
      </c>
    </row>
    <row r="4827" customFormat="false" ht="12.75" hidden="false" customHeight="false" outlineLevel="0" collapsed="false">
      <c r="A4827" s="191" t="str">
        <f aca="false">B4827&amp;" "&amp;C4827&amp;" "&amp;D4827</f>
        <v>US Power Physical</v>
      </c>
      <c r="B4827" s="191" t="str">
        <f aca="false">IF((LEFT(N4827,2)="US"),"US","")</f>
        <v>US</v>
      </c>
      <c r="C4827" s="191" t="str">
        <f aca="false">M4827</f>
        <v>Power</v>
      </c>
      <c r="D4827" s="191" t="str">
        <f aca="false">IF(ISNUMBER(FIND("Phy",N4827))=TRUE(),"Physical","Financial")</f>
        <v>Physical</v>
      </c>
      <c r="E4827" s="191" t="n">
        <f aca="false">IF(VLOOKUP(S4827,'DD-Lookup'!$J$6:$L$50,3,FALSE())="Monthly",(YEAR(AC4827)-YEAR(AB4827))*12+MONTH(AC4827)-MONTH(AB4827)+1,(AC4827-AB4827+1))</f>
        <v>59</v>
      </c>
      <c r="F4827" s="220" t="n">
        <f aca="false">E4827*SUM(P4827:Q4827)</f>
        <v>2950</v>
      </c>
      <c r="G4827" s="196" t="n">
        <v>1250352</v>
      </c>
      <c r="H4827" s="197" t="n">
        <v>37026.6463310185</v>
      </c>
      <c r="I4827" s="0" t="s">
        <v>1328</v>
      </c>
      <c r="M4827" s="0" t="s">
        <v>72</v>
      </c>
      <c r="N4827" s="0" t="s">
        <v>1190</v>
      </c>
      <c r="O4827" s="0" t="s">
        <v>4351</v>
      </c>
      <c r="Q4827" s="198" t="n">
        <v>50</v>
      </c>
      <c r="S4827" s="0" t="s">
        <v>781</v>
      </c>
      <c r="T4827" s="0" t="s">
        <v>772</v>
      </c>
      <c r="U4827" s="200" t="n">
        <v>45</v>
      </c>
      <c r="V4827" s="0" t="s">
        <v>1330</v>
      </c>
      <c r="W4827" s="0" t="s">
        <v>1337</v>
      </c>
      <c r="X4827" s="0" t="s">
        <v>1285</v>
      </c>
      <c r="Y4827" s="0" t="s">
        <v>1167</v>
      </c>
      <c r="Z4827" s="0" t="s">
        <v>628</v>
      </c>
      <c r="AA4827" s="0" t="n">
        <v>611976.1</v>
      </c>
      <c r="AB4827" s="197" t="n">
        <v>37257.5944444445</v>
      </c>
      <c r="AC4827" s="197" t="n">
        <v>37315.5944444445</v>
      </c>
    </row>
    <row r="4828" customFormat="false" ht="12.75" hidden="false" customHeight="false" outlineLevel="0" collapsed="false">
      <c r="A4828" s="191" t="str">
        <f aca="false">B4828&amp;" "&amp;C4828&amp;" "&amp;D4828</f>
        <v>US Crude Financial</v>
      </c>
      <c r="B4828" s="191" t="str">
        <f aca="false">IF((LEFT(N4828,2)="US"),"US","")</f>
        <v>US</v>
      </c>
      <c r="C4828" s="191" t="str">
        <f aca="false">M4828</f>
        <v>Crude</v>
      </c>
      <c r="D4828" s="191" t="str">
        <f aca="false">IF(ISNUMBER(FIND("Phy",N4828))=TRUE(),"Physical","Financial")</f>
        <v>Financial</v>
      </c>
      <c r="E4828" s="191" t="n">
        <f aca="false">IF(VLOOKUP(S4828,'DD-Lookup'!$J$6:$L$50,3,FALSE())="Monthly",(YEAR(AC4828)-YEAR(AB4828))*12+MONTH(AC4828)-MONTH(AB4828)+1,(AC4828-AB4828+1))</f>
        <v>1</v>
      </c>
      <c r="F4828" s="220" t="n">
        <f aca="false">E4828*SUM(P4828:Q4828)</f>
        <v>50000</v>
      </c>
      <c r="G4828" s="196" t="n">
        <v>1250353</v>
      </c>
      <c r="H4828" s="197" t="n">
        <v>37026.6471412037</v>
      </c>
      <c r="I4828" s="0" t="s">
        <v>1306</v>
      </c>
      <c r="M4828" s="0" t="s">
        <v>60</v>
      </c>
      <c r="N4828" s="0" t="s">
        <v>1138</v>
      </c>
      <c r="O4828" s="0" t="s">
        <v>1590</v>
      </c>
      <c r="Q4828" s="198" t="n">
        <v>50000</v>
      </c>
      <c r="S4828" s="0" t="s">
        <v>1140</v>
      </c>
      <c r="T4828" s="0" t="s">
        <v>772</v>
      </c>
      <c r="U4828" s="200" t="n">
        <v>29.08</v>
      </c>
      <c r="V4828" s="0" t="s">
        <v>2336</v>
      </c>
      <c r="W4828" s="0" t="s">
        <v>1142</v>
      </c>
      <c r="X4828" s="0" t="s">
        <v>1592</v>
      </c>
      <c r="Y4828" s="0" t="s">
        <v>893</v>
      </c>
      <c r="Z4828" s="0" t="s">
        <v>573</v>
      </c>
      <c r="AA4828" s="0" t="s">
        <v>4352</v>
      </c>
      <c r="AB4828" s="197" t="n">
        <v>37043</v>
      </c>
      <c r="AC4828" s="197" t="n">
        <v>37072</v>
      </c>
    </row>
    <row r="4829" customFormat="false" ht="12.75" hidden="false" customHeight="false" outlineLevel="0" collapsed="false">
      <c r="A4829" s="191" t="str">
        <f aca="false">B4829&amp;" "&amp;C4829&amp;" "&amp;D4829</f>
        <v>US Natural Gas Financial</v>
      </c>
      <c r="B4829" s="191" t="str">
        <f aca="false">IF((LEFT(N4829,2)="US"),"US","")</f>
        <v>US</v>
      </c>
      <c r="C4829" s="191" t="str">
        <f aca="false">M4829</f>
        <v>Natural Gas</v>
      </c>
      <c r="D4829" s="191" t="str">
        <f aca="false">IF(ISNUMBER(FIND("Phy",N4829))=TRUE(),"Physical","Financial")</f>
        <v>Financial</v>
      </c>
      <c r="E4829" s="191" t="n">
        <f aca="false">IF(VLOOKUP(S4829,'DD-Lookup'!$J$6:$L$50,3,FALSE())="Monthly",(YEAR(AC4829)-YEAR(AB4829))*12+MONTH(AC4829)-MONTH(AB4829)+1,(AC4829-AB4829+1))</f>
        <v>31</v>
      </c>
      <c r="F4829" s="220" t="n">
        <f aca="false">E4829*SUM(P4829:Q4829)</f>
        <v>155000</v>
      </c>
      <c r="G4829" s="196" t="n">
        <v>1250354</v>
      </c>
      <c r="H4829" s="197" t="n">
        <v>37026.6500694445</v>
      </c>
      <c r="I4829" s="0" t="s">
        <v>2238</v>
      </c>
      <c r="M4829" s="0" t="s">
        <v>927</v>
      </c>
      <c r="N4829" s="0" t="s">
        <v>1341</v>
      </c>
      <c r="O4829" s="0" t="s">
        <v>1396</v>
      </c>
      <c r="P4829" s="198" t="n">
        <v>5000</v>
      </c>
      <c r="S4829" s="0" t="s">
        <v>1343</v>
      </c>
      <c r="T4829" s="0" t="s">
        <v>772</v>
      </c>
      <c r="U4829" s="200" t="n">
        <v>4.735</v>
      </c>
      <c r="V4829" s="0" t="s">
        <v>2304</v>
      </c>
      <c r="W4829" s="0" t="s">
        <v>1345</v>
      </c>
      <c r="X4829" s="0" t="s">
        <v>1346</v>
      </c>
      <c r="Y4829" s="0" t="s">
        <v>893</v>
      </c>
      <c r="Z4829" s="0" t="s">
        <v>573</v>
      </c>
      <c r="AA4829" s="0" t="s">
        <v>4353</v>
      </c>
      <c r="AB4829" s="197" t="n">
        <v>37073.875</v>
      </c>
      <c r="AC4829" s="197" t="n">
        <v>37103.875</v>
      </c>
      <c r="AD4829" s="0" t="n">
        <f aca="false">(AC4829-AB4829+1)*SUM(P4829:Q4829)</f>
        <v>155000</v>
      </c>
    </row>
    <row r="4830" customFormat="false" ht="12.75" hidden="false" customHeight="false" outlineLevel="0" collapsed="false">
      <c r="A4830" s="191" t="str">
        <f aca="false">B4830&amp;" "&amp;C4830&amp;" "&amp;D4830</f>
        <v>US Natural Gas Financial</v>
      </c>
      <c r="B4830" s="191" t="str">
        <f aca="false">IF((LEFT(N4830,2)="US"),"US","")</f>
        <v>US</v>
      </c>
      <c r="C4830" s="191" t="str">
        <f aca="false">M4830</f>
        <v>Natural Gas</v>
      </c>
      <c r="D4830" s="191" t="str">
        <f aca="false">IF(ISNUMBER(FIND("Phy",N4830))=TRUE(),"Physical","Financial")</f>
        <v>Financial</v>
      </c>
      <c r="E4830" s="191" t="n">
        <f aca="false">IF(VLOOKUP(S4830,'DD-Lookup'!$J$6:$L$50,3,FALSE())="Monthly",(YEAR(AC4830)-YEAR(AB4830))*12+MONTH(AC4830)-MONTH(AB4830)+1,(AC4830-AB4830+1))</f>
        <v>365</v>
      </c>
      <c r="F4830" s="220" t="n">
        <f aca="false">E4830*SUM(P4830:Q4830)</f>
        <v>1825000</v>
      </c>
      <c r="G4830" s="196" t="n">
        <v>1250356</v>
      </c>
      <c r="H4830" s="197" t="n">
        <v>37026.6509837963</v>
      </c>
      <c r="I4830" s="0" t="s">
        <v>609</v>
      </c>
      <c r="M4830" s="0" t="s">
        <v>927</v>
      </c>
      <c r="N4830" s="0" t="s">
        <v>1341</v>
      </c>
      <c r="O4830" s="0" t="s">
        <v>1514</v>
      </c>
      <c r="Q4830" s="198" t="n">
        <v>5000</v>
      </c>
      <c r="S4830" s="0" t="s">
        <v>1343</v>
      </c>
      <c r="T4830" s="0" t="s">
        <v>772</v>
      </c>
      <c r="U4830" s="200" t="n">
        <v>4.645</v>
      </c>
      <c r="V4830" s="0" t="s">
        <v>1642</v>
      </c>
      <c r="W4830" s="0" t="s">
        <v>1345</v>
      </c>
      <c r="X4830" s="0" t="s">
        <v>1346</v>
      </c>
      <c r="Y4830" s="0" t="s">
        <v>893</v>
      </c>
      <c r="Z4830" s="0" t="s">
        <v>573</v>
      </c>
      <c r="AA4830" s="0" t="s">
        <v>4354</v>
      </c>
      <c r="AB4830" s="197" t="n">
        <v>37257.875</v>
      </c>
      <c r="AC4830" s="197" t="n">
        <v>37621.875</v>
      </c>
      <c r="AD4830" s="0" t="n">
        <f aca="false">(AC4830-AB4830+1)*SUM(P4830:Q4830)</f>
        <v>1825000</v>
      </c>
    </row>
    <row r="4831" customFormat="false" ht="12.75" hidden="false" customHeight="false" outlineLevel="0" collapsed="false">
      <c r="A4831" s="191" t="str">
        <f aca="false">B4831&amp;" "&amp;C4831&amp;" "&amp;D4831</f>
        <v>US Crude Financial</v>
      </c>
      <c r="B4831" s="191" t="str">
        <f aca="false">IF((LEFT(N4831,2)="US"),"US","")</f>
        <v>US</v>
      </c>
      <c r="C4831" s="191" t="str">
        <f aca="false">M4831</f>
        <v>Crude</v>
      </c>
      <c r="D4831" s="191" t="str">
        <f aca="false">IF(ISNUMBER(FIND("Phy",N4831))=TRUE(),"Physical","Financial")</f>
        <v>Financial</v>
      </c>
      <c r="E4831" s="191" t="n">
        <f aca="false">IF(VLOOKUP(S4831,'DD-Lookup'!$J$6:$L$50,3,FALSE())="Monthly",(YEAR(AC4831)-YEAR(AB4831))*12+MONTH(AC4831)-MONTH(AB4831)+1,(AC4831-AB4831+1))</f>
        <v>1</v>
      </c>
      <c r="F4831" s="220" t="n">
        <f aca="false">E4831*SUM(P4831:Q4831)</f>
        <v>50000</v>
      </c>
      <c r="G4831" s="196" t="n">
        <v>1250357</v>
      </c>
      <c r="H4831" s="197" t="n">
        <v>37026.6511111111</v>
      </c>
      <c r="I4831" s="0" t="s">
        <v>643</v>
      </c>
      <c r="M4831" s="0" t="s">
        <v>60</v>
      </c>
      <c r="N4831" s="0" t="s">
        <v>1138</v>
      </c>
      <c r="O4831" s="0" t="s">
        <v>1590</v>
      </c>
      <c r="P4831" s="198" t="n">
        <v>50000</v>
      </c>
      <c r="S4831" s="0" t="s">
        <v>1140</v>
      </c>
      <c r="T4831" s="0" t="s">
        <v>772</v>
      </c>
      <c r="U4831" s="200" t="n">
        <v>29.06</v>
      </c>
      <c r="V4831" s="0" t="s">
        <v>4355</v>
      </c>
      <c r="W4831" s="0" t="s">
        <v>1142</v>
      </c>
      <c r="X4831" s="0" t="s">
        <v>1592</v>
      </c>
      <c r="Y4831" s="0" t="s">
        <v>893</v>
      </c>
      <c r="Z4831" s="0" t="s">
        <v>573</v>
      </c>
      <c r="AA4831" s="0" t="s">
        <v>4356</v>
      </c>
      <c r="AB4831" s="197" t="n">
        <v>37043</v>
      </c>
      <c r="AC4831" s="197" t="n">
        <v>37072</v>
      </c>
    </row>
    <row r="4832" customFormat="false" ht="12.75" hidden="false" customHeight="false" outlineLevel="0" collapsed="false">
      <c r="A4832" s="191" t="str">
        <f aca="false">B4832&amp;" "&amp;C4832&amp;" "&amp;D4832</f>
        <v>US Crude Financial</v>
      </c>
      <c r="B4832" s="191" t="str">
        <f aca="false">IF((LEFT(N4832,2)="US"),"US","")</f>
        <v>US</v>
      </c>
      <c r="C4832" s="191" t="str">
        <f aca="false">M4832</f>
        <v>Crude</v>
      </c>
      <c r="D4832" s="191" t="str">
        <f aca="false">IF(ISNUMBER(FIND("Phy",N4832))=TRUE(),"Physical","Financial")</f>
        <v>Financial</v>
      </c>
      <c r="E4832" s="191" t="n">
        <f aca="false">IF(VLOOKUP(S4832,'DD-Lookup'!$J$6:$L$50,3,FALSE())="Monthly",(YEAR(AC4832)-YEAR(AB4832))*12+MONTH(AC4832)-MONTH(AB4832)+1,(AC4832-AB4832+1))</f>
        <v>1</v>
      </c>
      <c r="F4832" s="220" t="n">
        <f aca="false">E4832*SUM(P4832:Q4832)</f>
        <v>50000</v>
      </c>
      <c r="G4832" s="196" t="n">
        <v>1250358</v>
      </c>
      <c r="H4832" s="197" t="n">
        <v>37026.6511921296</v>
      </c>
      <c r="I4832" s="0" t="s">
        <v>643</v>
      </c>
      <c r="M4832" s="0" t="s">
        <v>60</v>
      </c>
      <c r="N4832" s="0" t="s">
        <v>1138</v>
      </c>
      <c r="O4832" s="0" t="s">
        <v>1590</v>
      </c>
      <c r="P4832" s="198" t="n">
        <v>50000</v>
      </c>
      <c r="S4832" s="0" t="s">
        <v>1140</v>
      </c>
      <c r="T4832" s="0" t="s">
        <v>772</v>
      </c>
      <c r="U4832" s="200" t="n">
        <v>29.02</v>
      </c>
      <c r="V4832" s="0" t="s">
        <v>4355</v>
      </c>
      <c r="W4832" s="0" t="s">
        <v>1142</v>
      </c>
      <c r="X4832" s="0" t="s">
        <v>1592</v>
      </c>
      <c r="Y4832" s="0" t="s">
        <v>893</v>
      </c>
      <c r="Z4832" s="0" t="s">
        <v>573</v>
      </c>
      <c r="AA4832" s="0" t="s">
        <v>4357</v>
      </c>
      <c r="AB4832" s="197" t="n">
        <v>37043</v>
      </c>
      <c r="AC4832" s="197" t="n">
        <v>37072</v>
      </c>
    </row>
    <row r="4833" customFormat="false" ht="12.75" hidden="false" customHeight="false" outlineLevel="0" collapsed="false">
      <c r="A4833" s="191" t="str">
        <f aca="false">B4833&amp;" "&amp;C4833&amp;" "&amp;D4833</f>
        <v>US Crude Financial</v>
      </c>
      <c r="B4833" s="191" t="str">
        <f aca="false">IF((LEFT(N4833,2)="US"),"US","")</f>
        <v>US</v>
      </c>
      <c r="C4833" s="191" t="str">
        <f aca="false">M4833</f>
        <v>Crude</v>
      </c>
      <c r="D4833" s="191" t="str">
        <f aca="false">IF(ISNUMBER(FIND("Phy",N4833))=TRUE(),"Physical","Financial")</f>
        <v>Financial</v>
      </c>
      <c r="E4833" s="191" t="n">
        <f aca="false">IF(VLOOKUP(S4833,'DD-Lookup'!$J$6:$L$50,3,FALSE())="Monthly",(YEAR(AC4833)-YEAR(AB4833))*12+MONTH(AC4833)-MONTH(AB4833)+1,(AC4833-AB4833+1))</f>
        <v>1</v>
      </c>
      <c r="F4833" s="220" t="n">
        <f aca="false">E4833*SUM(P4833:Q4833)</f>
        <v>50000</v>
      </c>
      <c r="G4833" s="196" t="n">
        <v>1250359</v>
      </c>
      <c r="H4833" s="197" t="n">
        <v>37026.6528703704</v>
      </c>
      <c r="I4833" s="0" t="s">
        <v>1137</v>
      </c>
      <c r="M4833" s="0" t="s">
        <v>60</v>
      </c>
      <c r="N4833" s="0" t="s">
        <v>1138</v>
      </c>
      <c r="O4833" s="0" t="s">
        <v>1590</v>
      </c>
      <c r="Q4833" s="198" t="n">
        <v>50000</v>
      </c>
      <c r="S4833" s="0" t="s">
        <v>1140</v>
      </c>
      <c r="T4833" s="0" t="s">
        <v>772</v>
      </c>
      <c r="U4833" s="200" t="n">
        <v>29.04</v>
      </c>
      <c r="V4833" s="0" t="s">
        <v>4358</v>
      </c>
      <c r="W4833" s="0" t="s">
        <v>1142</v>
      </c>
      <c r="X4833" s="0" t="s">
        <v>1592</v>
      </c>
      <c r="Y4833" s="0" t="s">
        <v>893</v>
      </c>
      <c r="Z4833" s="0" t="s">
        <v>573</v>
      </c>
      <c r="AA4833" s="0" t="s">
        <v>4359</v>
      </c>
      <c r="AB4833" s="197" t="n">
        <v>37043</v>
      </c>
      <c r="AC4833" s="197" t="n">
        <v>37072</v>
      </c>
    </row>
    <row r="4834" customFormat="false" ht="12.75" hidden="false" customHeight="false" outlineLevel="0" collapsed="false">
      <c r="A4834" s="191" t="str">
        <f aca="false">B4834&amp;" "&amp;C4834&amp;" "&amp;D4834</f>
        <v>US Natural Gas Financial</v>
      </c>
      <c r="B4834" s="191" t="str">
        <f aca="false">IF((LEFT(N4834,2)="US"),"US","")</f>
        <v>US</v>
      </c>
      <c r="C4834" s="191" t="str">
        <f aca="false">M4834</f>
        <v>Natural Gas</v>
      </c>
      <c r="D4834" s="191" t="str">
        <f aca="false">IF(ISNUMBER(FIND("Phy",N4834))=TRUE(),"Physical","Financial")</f>
        <v>Financial</v>
      </c>
      <c r="E4834" s="191" t="n">
        <f aca="false">IF(VLOOKUP(S4834,'DD-Lookup'!$J$6:$L$50,3,FALSE())="Monthly",(YEAR(AC4834)-YEAR(AB4834))*12+MONTH(AC4834)-MONTH(AB4834)+1,(AC4834-AB4834+1))</f>
        <v>30</v>
      </c>
      <c r="F4834" s="220" t="n">
        <f aca="false">E4834*SUM(P4834:Q4834)</f>
        <v>450000</v>
      </c>
      <c r="G4834" s="196" t="n">
        <v>1250360</v>
      </c>
      <c r="H4834" s="197" t="n">
        <v>37026.6535300926</v>
      </c>
      <c r="I4834" s="0" t="s">
        <v>1228</v>
      </c>
      <c r="M4834" s="0" t="s">
        <v>927</v>
      </c>
      <c r="N4834" s="0" t="s">
        <v>1341</v>
      </c>
      <c r="O4834" s="0" t="s">
        <v>1342</v>
      </c>
      <c r="Q4834" s="198" t="n">
        <v>15000</v>
      </c>
      <c r="S4834" s="0" t="s">
        <v>1343</v>
      </c>
      <c r="T4834" s="0" t="s">
        <v>772</v>
      </c>
      <c r="U4834" s="200" t="n">
        <v>4.68</v>
      </c>
      <c r="V4834" s="0" t="s">
        <v>1610</v>
      </c>
      <c r="W4834" s="0" t="s">
        <v>1345</v>
      </c>
      <c r="X4834" s="0" t="s">
        <v>1346</v>
      </c>
      <c r="Y4834" s="0" t="s">
        <v>893</v>
      </c>
      <c r="Z4834" s="0" t="s">
        <v>573</v>
      </c>
      <c r="AA4834" s="0" t="s">
        <v>4360</v>
      </c>
      <c r="AB4834" s="197" t="n">
        <v>37043.875</v>
      </c>
      <c r="AC4834" s="197" t="n">
        <v>37072.875</v>
      </c>
      <c r="AD4834" s="0" t="n">
        <f aca="false">(AC4834-AB4834+1)*SUM(P4834:Q4834)</f>
        <v>450000</v>
      </c>
    </row>
    <row r="4835" customFormat="false" ht="12.75" hidden="false" customHeight="false" outlineLevel="0" collapsed="false">
      <c r="A4835" s="191" t="str">
        <f aca="false">B4835&amp;" "&amp;C4835&amp;" "&amp;D4835</f>
        <v>US Natural Gas Financial</v>
      </c>
      <c r="B4835" s="191" t="str">
        <f aca="false">IF((LEFT(N4835,2)="US"),"US","")</f>
        <v>US</v>
      </c>
      <c r="C4835" s="191" t="str">
        <f aca="false">M4835</f>
        <v>Natural Gas</v>
      </c>
      <c r="D4835" s="191" t="str">
        <f aca="false">IF(ISNUMBER(FIND("Phy",N4835))=TRUE(),"Physical","Financial")</f>
        <v>Financial</v>
      </c>
      <c r="E4835" s="191" t="n">
        <f aca="false">IF(VLOOKUP(S4835,'DD-Lookup'!$J$6:$L$50,3,FALSE())="Monthly",(YEAR(AC4835)-YEAR(AB4835))*12+MONTH(AC4835)-MONTH(AB4835)+1,(AC4835-AB4835+1))</f>
        <v>151</v>
      </c>
      <c r="F4835" s="220" t="n">
        <f aca="false">E4835*SUM(P4835:Q4835)</f>
        <v>755000</v>
      </c>
      <c r="G4835" s="196" t="n">
        <v>1250361</v>
      </c>
      <c r="H4835" s="197" t="n">
        <v>37026.6537847222</v>
      </c>
      <c r="I4835" s="0" t="s">
        <v>609</v>
      </c>
      <c r="M4835" s="0" t="s">
        <v>927</v>
      </c>
      <c r="N4835" s="0" t="s">
        <v>1341</v>
      </c>
      <c r="O4835" s="0" t="s">
        <v>1442</v>
      </c>
      <c r="Q4835" s="198" t="n">
        <v>5000</v>
      </c>
      <c r="S4835" s="0" t="s">
        <v>1343</v>
      </c>
      <c r="T4835" s="0" t="s">
        <v>772</v>
      </c>
      <c r="U4835" s="200" t="n">
        <v>5.075</v>
      </c>
      <c r="V4835" s="0" t="s">
        <v>1551</v>
      </c>
      <c r="W4835" s="0" t="s">
        <v>1345</v>
      </c>
      <c r="X4835" s="0" t="s">
        <v>1346</v>
      </c>
      <c r="Y4835" s="0" t="s">
        <v>893</v>
      </c>
      <c r="Z4835" s="0" t="s">
        <v>573</v>
      </c>
      <c r="AA4835" s="0" t="s">
        <v>4361</v>
      </c>
      <c r="AB4835" s="197" t="n">
        <v>37196</v>
      </c>
      <c r="AC4835" s="197" t="n">
        <v>37346</v>
      </c>
      <c r="AD4835" s="0" t="n">
        <f aca="false">(AC4835-AB4835+1)*SUM(P4835:Q4835)</f>
        <v>755000</v>
      </c>
    </row>
    <row r="4836" customFormat="false" ht="12.75" hidden="false" customHeight="false" outlineLevel="0" collapsed="false">
      <c r="A4836" s="191" t="str">
        <f aca="false">B4836&amp;" "&amp;C4836&amp;" "&amp;D4836</f>
        <v>US Natural Gas Financial</v>
      </c>
      <c r="B4836" s="191" t="str">
        <f aca="false">IF((LEFT(N4836,2)="US"),"US","")</f>
        <v>US</v>
      </c>
      <c r="C4836" s="191" t="str">
        <f aca="false">M4836</f>
        <v>Natural Gas</v>
      </c>
      <c r="D4836" s="191" t="str">
        <f aca="false">IF(ISNUMBER(FIND("Phy",N4836))=TRUE(),"Physical","Financial")</f>
        <v>Financial</v>
      </c>
      <c r="E4836" s="191" t="n">
        <f aca="false">IF(VLOOKUP(S4836,'DD-Lookup'!$J$6:$L$50,3,FALSE())="Monthly",(YEAR(AC4836)-YEAR(AB4836))*12+MONTH(AC4836)-MONTH(AB4836)+1,(AC4836-AB4836+1))</f>
        <v>30</v>
      </c>
      <c r="F4836" s="220" t="n">
        <f aca="false">E4836*SUM(P4836:Q4836)</f>
        <v>375000</v>
      </c>
      <c r="G4836" s="196" t="n">
        <v>1250362</v>
      </c>
      <c r="H4836" s="197" t="n">
        <v>37026.6538310185</v>
      </c>
      <c r="I4836" s="0" t="s">
        <v>1137</v>
      </c>
      <c r="M4836" s="0" t="s">
        <v>927</v>
      </c>
      <c r="N4836" s="0" t="s">
        <v>1341</v>
      </c>
      <c r="O4836" s="0" t="s">
        <v>1342</v>
      </c>
      <c r="Q4836" s="198" t="n">
        <v>12500</v>
      </c>
      <c r="S4836" s="0" t="s">
        <v>1343</v>
      </c>
      <c r="T4836" s="0" t="s">
        <v>772</v>
      </c>
      <c r="U4836" s="200" t="n">
        <v>4.685</v>
      </c>
      <c r="V4836" s="0" t="s">
        <v>1580</v>
      </c>
      <c r="W4836" s="0" t="s">
        <v>1345</v>
      </c>
      <c r="X4836" s="0" t="s">
        <v>1346</v>
      </c>
      <c r="Y4836" s="0" t="s">
        <v>893</v>
      </c>
      <c r="Z4836" s="0" t="s">
        <v>573</v>
      </c>
      <c r="AA4836" s="0" t="s">
        <v>4362</v>
      </c>
      <c r="AB4836" s="197" t="n">
        <v>37043.875</v>
      </c>
      <c r="AC4836" s="197" t="n">
        <v>37072.875</v>
      </c>
      <c r="AD4836" s="0" t="n">
        <f aca="false">(AC4836-AB4836+1)*SUM(P4836:Q4836)</f>
        <v>375000</v>
      </c>
    </row>
    <row r="4837" customFormat="false" ht="12.75" hidden="false" customHeight="false" outlineLevel="0" collapsed="false">
      <c r="A4837" s="191" t="str">
        <f aca="false">B4837&amp;" "&amp;C4837&amp;" "&amp;D4837</f>
        <v>US Crude Financial</v>
      </c>
      <c r="B4837" s="191" t="str">
        <f aca="false">IF((LEFT(N4837,2)="US"),"US","")</f>
        <v>US</v>
      </c>
      <c r="C4837" s="191" t="str">
        <f aca="false">M4837</f>
        <v>Crude</v>
      </c>
      <c r="D4837" s="191" t="str">
        <f aca="false">IF(ISNUMBER(FIND("Phy",N4837))=TRUE(),"Physical","Financial")</f>
        <v>Financial</v>
      </c>
      <c r="E4837" s="191" t="n">
        <f aca="false">IF(VLOOKUP(S4837,'DD-Lookup'!$J$6:$L$50,3,FALSE())="Monthly",(YEAR(AC4837)-YEAR(AB4837))*12+MONTH(AC4837)-MONTH(AB4837)+1,(AC4837-AB4837+1))</f>
        <v>1</v>
      </c>
      <c r="F4837" s="220" t="n">
        <f aca="false">E4837*SUM(P4837:Q4837)</f>
        <v>50000</v>
      </c>
      <c r="G4837" s="196" t="n">
        <v>1250363</v>
      </c>
      <c r="H4837" s="197" t="n">
        <v>37026.6549074074</v>
      </c>
      <c r="I4837" s="0" t="s">
        <v>1137</v>
      </c>
      <c r="M4837" s="0" t="s">
        <v>60</v>
      </c>
      <c r="N4837" s="0" t="s">
        <v>1138</v>
      </c>
      <c r="O4837" s="0" t="s">
        <v>1139</v>
      </c>
      <c r="P4837" s="198" t="n">
        <v>50000</v>
      </c>
      <c r="S4837" s="0" t="s">
        <v>1140</v>
      </c>
      <c r="T4837" s="0" t="s">
        <v>772</v>
      </c>
      <c r="U4837" s="200" t="n">
        <v>29.02</v>
      </c>
      <c r="V4837" s="0" t="s">
        <v>2367</v>
      </c>
      <c r="W4837" s="0" t="s">
        <v>1142</v>
      </c>
      <c r="X4837" s="0" t="s">
        <v>1143</v>
      </c>
      <c r="Y4837" s="0" t="s">
        <v>893</v>
      </c>
      <c r="Z4837" s="0" t="s">
        <v>573</v>
      </c>
      <c r="AA4837" s="0" t="s">
        <v>4363</v>
      </c>
      <c r="AB4837" s="197" t="n">
        <v>37043</v>
      </c>
      <c r="AC4837" s="197" t="n">
        <v>37072</v>
      </c>
    </row>
    <row r="4838" customFormat="false" ht="12.75" hidden="false" customHeight="false" outlineLevel="0" collapsed="false">
      <c r="A4838" s="191" t="str">
        <f aca="false">B4838&amp;" "&amp;C4838&amp;" "&amp;D4838</f>
        <v>US Crude Financial</v>
      </c>
      <c r="B4838" s="191" t="str">
        <f aca="false">IF((LEFT(N4838,2)="US"),"US","")</f>
        <v>US</v>
      </c>
      <c r="C4838" s="191" t="str">
        <f aca="false">M4838</f>
        <v>Crude</v>
      </c>
      <c r="D4838" s="191" t="str">
        <f aca="false">IF(ISNUMBER(FIND("Phy",N4838))=TRUE(),"Physical","Financial")</f>
        <v>Financial</v>
      </c>
      <c r="E4838" s="191" t="n">
        <f aca="false">IF(VLOOKUP(S4838,'DD-Lookup'!$J$6:$L$50,3,FALSE())="Monthly",(YEAR(AC4838)-YEAR(AB4838))*12+MONTH(AC4838)-MONTH(AB4838)+1,(AC4838-AB4838+1))</f>
        <v>1</v>
      </c>
      <c r="F4838" s="220" t="n">
        <f aca="false">E4838*SUM(P4838:Q4838)</f>
        <v>50000</v>
      </c>
      <c r="G4838" s="196" t="n">
        <v>1250364</v>
      </c>
      <c r="H4838" s="197" t="n">
        <v>37026.6549537037</v>
      </c>
      <c r="I4838" s="0" t="s">
        <v>1340</v>
      </c>
      <c r="M4838" s="0" t="s">
        <v>60</v>
      </c>
      <c r="N4838" s="0" t="s">
        <v>1138</v>
      </c>
      <c r="O4838" s="0" t="s">
        <v>1590</v>
      </c>
      <c r="P4838" s="198" t="n">
        <v>50000</v>
      </c>
      <c r="S4838" s="0" t="s">
        <v>1140</v>
      </c>
      <c r="T4838" s="0" t="s">
        <v>772</v>
      </c>
      <c r="U4838" s="200" t="n">
        <v>28.98</v>
      </c>
      <c r="V4838" s="0" t="s">
        <v>2504</v>
      </c>
      <c r="W4838" s="0" t="s">
        <v>1142</v>
      </c>
      <c r="X4838" s="0" t="s">
        <v>1592</v>
      </c>
      <c r="Y4838" s="0" t="s">
        <v>893</v>
      </c>
      <c r="Z4838" s="0" t="s">
        <v>573</v>
      </c>
      <c r="AA4838" s="0" t="s">
        <v>4364</v>
      </c>
      <c r="AB4838" s="197" t="n">
        <v>37043</v>
      </c>
      <c r="AC4838" s="197" t="n">
        <v>37072</v>
      </c>
    </row>
    <row r="4839" customFormat="false" ht="12.75" hidden="false" customHeight="false" outlineLevel="0" collapsed="false">
      <c r="A4839" s="191" t="str">
        <f aca="false">B4839&amp;" "&amp;C4839&amp;" "&amp;D4839</f>
        <v>US Crude Financial</v>
      </c>
      <c r="B4839" s="191" t="str">
        <f aca="false">IF((LEFT(N4839,2)="US"),"US","")</f>
        <v>US</v>
      </c>
      <c r="C4839" s="191" t="str">
        <f aca="false">M4839</f>
        <v>Crude</v>
      </c>
      <c r="D4839" s="191" t="str">
        <f aca="false">IF(ISNUMBER(FIND("Phy",N4839))=TRUE(),"Physical","Financial")</f>
        <v>Financial</v>
      </c>
      <c r="E4839" s="191" t="n">
        <f aca="false">IF(VLOOKUP(S4839,'DD-Lookup'!$J$6:$L$50,3,FALSE())="Monthly",(YEAR(AC4839)-YEAR(AB4839))*12+MONTH(AC4839)-MONTH(AB4839)+1,(AC4839-AB4839+1))</f>
        <v>1</v>
      </c>
      <c r="F4839" s="220" t="n">
        <f aca="false">E4839*SUM(P4839:Q4839)</f>
        <v>50000</v>
      </c>
      <c r="G4839" s="196" t="n">
        <v>1250365</v>
      </c>
      <c r="H4839" s="197" t="n">
        <v>37026.6549768519</v>
      </c>
      <c r="I4839" s="0" t="s">
        <v>1137</v>
      </c>
      <c r="M4839" s="0" t="s">
        <v>60</v>
      </c>
      <c r="N4839" s="0" t="s">
        <v>1138</v>
      </c>
      <c r="O4839" s="0" t="s">
        <v>1139</v>
      </c>
      <c r="P4839" s="198" t="n">
        <v>50000</v>
      </c>
      <c r="S4839" s="0" t="s">
        <v>1140</v>
      </c>
      <c r="T4839" s="0" t="s">
        <v>772</v>
      </c>
      <c r="U4839" s="200" t="n">
        <v>28.94</v>
      </c>
      <c r="V4839" s="0" t="s">
        <v>1479</v>
      </c>
      <c r="W4839" s="0" t="s">
        <v>1142</v>
      </c>
      <c r="X4839" s="0" t="s">
        <v>1143</v>
      </c>
      <c r="Y4839" s="0" t="s">
        <v>893</v>
      </c>
      <c r="Z4839" s="0" t="s">
        <v>573</v>
      </c>
      <c r="AA4839" s="0" t="s">
        <v>4365</v>
      </c>
      <c r="AB4839" s="197" t="n">
        <v>37043</v>
      </c>
      <c r="AC4839" s="197" t="n">
        <v>37072</v>
      </c>
    </row>
    <row r="4840" customFormat="false" ht="12.75" hidden="false" customHeight="false" outlineLevel="0" collapsed="false">
      <c r="A4840" s="191" t="str">
        <f aca="false">B4840&amp;" "&amp;C4840&amp;" "&amp;D4840</f>
        <v>US Crude Financial</v>
      </c>
      <c r="B4840" s="191" t="str">
        <f aca="false">IF((LEFT(N4840,2)="US"),"US","")</f>
        <v>US</v>
      </c>
      <c r="C4840" s="191" t="str">
        <f aca="false">M4840</f>
        <v>Crude</v>
      </c>
      <c r="D4840" s="191" t="str">
        <f aca="false">IF(ISNUMBER(FIND("Phy",N4840))=TRUE(),"Physical","Financial")</f>
        <v>Financial</v>
      </c>
      <c r="E4840" s="191" t="n">
        <f aca="false">IF(VLOOKUP(S4840,'DD-Lookup'!$J$6:$L$50,3,FALSE())="Monthly",(YEAR(AC4840)-YEAR(AB4840))*12+MONTH(AC4840)-MONTH(AB4840)+1,(AC4840-AB4840+1))</f>
        <v>1</v>
      </c>
      <c r="F4840" s="220" t="n">
        <f aca="false">E4840*SUM(P4840:Q4840)</f>
        <v>50000</v>
      </c>
      <c r="G4840" s="196" t="n">
        <v>1250366</v>
      </c>
      <c r="H4840" s="197" t="n">
        <v>37026.6550231481</v>
      </c>
      <c r="I4840" s="0" t="s">
        <v>616</v>
      </c>
      <c r="M4840" s="0" t="s">
        <v>60</v>
      </c>
      <c r="N4840" s="0" t="s">
        <v>1138</v>
      </c>
      <c r="O4840" s="0" t="s">
        <v>1590</v>
      </c>
      <c r="P4840" s="198" t="n">
        <v>50000</v>
      </c>
      <c r="S4840" s="0" t="s">
        <v>1140</v>
      </c>
      <c r="T4840" s="0" t="s">
        <v>772</v>
      </c>
      <c r="U4840" s="200" t="n">
        <v>28.9</v>
      </c>
      <c r="V4840" s="0" t="s">
        <v>2612</v>
      </c>
      <c r="W4840" s="0" t="s">
        <v>1142</v>
      </c>
      <c r="X4840" s="0" t="s">
        <v>1592</v>
      </c>
      <c r="Y4840" s="0" t="s">
        <v>893</v>
      </c>
      <c r="Z4840" s="0" t="s">
        <v>573</v>
      </c>
      <c r="AA4840" s="0" t="s">
        <v>4366</v>
      </c>
      <c r="AB4840" s="197" t="n">
        <v>37043</v>
      </c>
      <c r="AC4840" s="197" t="n">
        <v>37072</v>
      </c>
    </row>
    <row r="4841" customFormat="false" ht="12.75" hidden="false" customHeight="false" outlineLevel="0" collapsed="false">
      <c r="A4841" s="191" t="str">
        <f aca="false">B4841&amp;" "&amp;C4841&amp;" "&amp;D4841</f>
        <v>US Crude Financial</v>
      </c>
      <c r="B4841" s="191" t="str">
        <f aca="false">IF((LEFT(N4841,2)="US"),"US","")</f>
        <v>US</v>
      </c>
      <c r="C4841" s="191" t="str">
        <f aca="false">M4841</f>
        <v>Crude</v>
      </c>
      <c r="D4841" s="191" t="str">
        <f aca="false">IF(ISNUMBER(FIND("Phy",N4841))=TRUE(),"Physical","Financial")</f>
        <v>Financial</v>
      </c>
      <c r="E4841" s="191" t="n">
        <f aca="false">IF(VLOOKUP(S4841,'DD-Lookup'!$J$6:$L$50,3,FALSE())="Monthly",(YEAR(AC4841)-YEAR(AB4841))*12+MONTH(AC4841)-MONTH(AB4841)+1,(AC4841-AB4841+1))</f>
        <v>1</v>
      </c>
      <c r="F4841" s="220" t="n">
        <f aca="false">E4841*SUM(P4841:Q4841)</f>
        <v>50000</v>
      </c>
      <c r="G4841" s="196" t="n">
        <v>1250367</v>
      </c>
      <c r="H4841" s="197" t="n">
        <v>37026.6550578704</v>
      </c>
      <c r="I4841" s="0" t="s">
        <v>1137</v>
      </c>
      <c r="M4841" s="0" t="s">
        <v>60</v>
      </c>
      <c r="N4841" s="0" t="s">
        <v>1138</v>
      </c>
      <c r="O4841" s="0" t="s">
        <v>1139</v>
      </c>
      <c r="P4841" s="198" t="n">
        <v>50000</v>
      </c>
      <c r="S4841" s="0" t="s">
        <v>1140</v>
      </c>
      <c r="T4841" s="0" t="s">
        <v>772</v>
      </c>
      <c r="U4841" s="200" t="n">
        <v>28.86</v>
      </c>
      <c r="V4841" s="0" t="s">
        <v>1479</v>
      </c>
      <c r="W4841" s="0" t="s">
        <v>1142</v>
      </c>
      <c r="X4841" s="0" t="s">
        <v>1143</v>
      </c>
      <c r="Y4841" s="0" t="s">
        <v>893</v>
      </c>
      <c r="Z4841" s="0" t="s">
        <v>573</v>
      </c>
      <c r="AA4841" s="0" t="s">
        <v>4367</v>
      </c>
      <c r="AB4841" s="197" t="n">
        <v>37043</v>
      </c>
      <c r="AC4841" s="197" t="n">
        <v>37072</v>
      </c>
    </row>
    <row r="4842" customFormat="false" ht="12.75" hidden="false" customHeight="false" outlineLevel="0" collapsed="false">
      <c r="A4842" s="191" t="str">
        <f aca="false">B4842&amp;" "&amp;C4842&amp;" "&amp;D4842</f>
        <v>US Natural Gas Financial</v>
      </c>
      <c r="B4842" s="191" t="str">
        <f aca="false">IF((LEFT(N4842,2)="US"),"US","")</f>
        <v>US</v>
      </c>
      <c r="C4842" s="191" t="str">
        <f aca="false">M4842</f>
        <v>Natural Gas</v>
      </c>
      <c r="D4842" s="191" t="str">
        <f aca="false">IF(ISNUMBER(FIND("Phy",N4842))=TRUE(),"Physical","Financial")</f>
        <v>Financial</v>
      </c>
      <c r="E4842" s="191" t="n">
        <f aca="false">IF(VLOOKUP(S4842,'DD-Lookup'!$J$6:$L$50,3,FALSE())="Monthly",(YEAR(AC4842)-YEAR(AB4842))*12+MONTH(AC4842)-MONTH(AB4842)+1,(AC4842-AB4842+1))</f>
        <v>30</v>
      </c>
      <c r="F4842" s="220" t="n">
        <f aca="false">E4842*SUM(P4842:Q4842)</f>
        <v>300000</v>
      </c>
      <c r="G4842" s="196" t="n">
        <v>1250369</v>
      </c>
      <c r="H4842" s="197" t="n">
        <v>37026.6551388889</v>
      </c>
      <c r="I4842" s="0" t="s">
        <v>2477</v>
      </c>
      <c r="M4842" s="0" t="s">
        <v>927</v>
      </c>
      <c r="N4842" s="0" t="s">
        <v>1341</v>
      </c>
      <c r="O4842" s="0" t="s">
        <v>1342</v>
      </c>
      <c r="P4842" s="198" t="n">
        <v>10000</v>
      </c>
      <c r="S4842" s="0" t="s">
        <v>1343</v>
      </c>
      <c r="T4842" s="0" t="s">
        <v>772</v>
      </c>
      <c r="U4842" s="200" t="n">
        <v>4.68</v>
      </c>
      <c r="V4842" s="0" t="s">
        <v>2478</v>
      </c>
      <c r="W4842" s="0" t="s">
        <v>1345</v>
      </c>
      <c r="X4842" s="0" t="s">
        <v>1346</v>
      </c>
      <c r="Y4842" s="0" t="s">
        <v>893</v>
      </c>
      <c r="Z4842" s="0" t="s">
        <v>573</v>
      </c>
      <c r="AA4842" s="0" t="s">
        <v>4368</v>
      </c>
      <c r="AB4842" s="197" t="n">
        <v>37043.875</v>
      </c>
      <c r="AC4842" s="197" t="n">
        <v>37072.875</v>
      </c>
      <c r="AD4842" s="0" t="n">
        <f aca="false">(AC4842-AB4842+1)*SUM(P4842:Q4842)</f>
        <v>300000</v>
      </c>
    </row>
    <row r="4843" customFormat="false" ht="12.75" hidden="false" customHeight="false" outlineLevel="0" collapsed="false">
      <c r="A4843" s="191" t="str">
        <f aca="false">B4843&amp;" "&amp;C4843&amp;" "&amp;D4843</f>
        <v>US Crude Financial</v>
      </c>
      <c r="B4843" s="191" t="str">
        <f aca="false">IF((LEFT(N4843,2)="US"),"US","")</f>
        <v>US</v>
      </c>
      <c r="C4843" s="191" t="str">
        <f aca="false">M4843</f>
        <v>Crude</v>
      </c>
      <c r="D4843" s="191" t="str">
        <f aca="false">IF(ISNUMBER(FIND("Phy",N4843))=TRUE(),"Physical","Financial")</f>
        <v>Financial</v>
      </c>
      <c r="E4843" s="191" t="n">
        <f aca="false">IF(VLOOKUP(S4843,'DD-Lookup'!$J$6:$L$50,3,FALSE())="Monthly",(YEAR(AC4843)-YEAR(AB4843))*12+MONTH(AC4843)-MONTH(AB4843)+1,(AC4843-AB4843+1))</f>
        <v>1</v>
      </c>
      <c r="F4843" s="220" t="n">
        <f aca="false">E4843*SUM(P4843:Q4843)</f>
        <v>50000</v>
      </c>
      <c r="G4843" s="196" t="n">
        <v>1250372</v>
      </c>
      <c r="H4843" s="197" t="n">
        <v>37026.6552314815</v>
      </c>
      <c r="I4843" s="0" t="s">
        <v>1306</v>
      </c>
      <c r="M4843" s="0" t="s">
        <v>60</v>
      </c>
      <c r="N4843" s="0" t="s">
        <v>1138</v>
      </c>
      <c r="O4843" s="0" t="s">
        <v>1590</v>
      </c>
      <c r="P4843" s="198" t="n">
        <v>50000</v>
      </c>
      <c r="S4843" s="0" t="s">
        <v>1140</v>
      </c>
      <c r="T4843" s="0" t="s">
        <v>772</v>
      </c>
      <c r="U4843" s="200" t="n">
        <v>28.74</v>
      </c>
      <c r="V4843" s="0" t="s">
        <v>2336</v>
      </c>
      <c r="W4843" s="0" t="s">
        <v>1142</v>
      </c>
      <c r="X4843" s="0" t="s">
        <v>1592</v>
      </c>
      <c r="Y4843" s="0" t="s">
        <v>893</v>
      </c>
      <c r="Z4843" s="0" t="s">
        <v>573</v>
      </c>
      <c r="AA4843" s="0" t="s">
        <v>4369</v>
      </c>
      <c r="AB4843" s="197" t="n">
        <v>37043</v>
      </c>
      <c r="AC4843" s="197" t="n">
        <v>37072</v>
      </c>
    </row>
    <row r="4844" customFormat="false" ht="12.75" hidden="false" customHeight="false" outlineLevel="0" collapsed="false">
      <c r="A4844" s="191" t="str">
        <f aca="false">B4844&amp;" "&amp;C4844&amp;" "&amp;D4844</f>
        <v>US Crude Financial</v>
      </c>
      <c r="B4844" s="191" t="str">
        <f aca="false">IF((LEFT(N4844,2)="US"),"US","")</f>
        <v>US</v>
      </c>
      <c r="C4844" s="191" t="str">
        <f aca="false">M4844</f>
        <v>Crude</v>
      </c>
      <c r="D4844" s="191" t="str">
        <f aca="false">IF(ISNUMBER(FIND("Phy",N4844))=TRUE(),"Physical","Financial")</f>
        <v>Financial</v>
      </c>
      <c r="E4844" s="191" t="n">
        <f aca="false">IF(VLOOKUP(S4844,'DD-Lookup'!$J$6:$L$50,3,FALSE())="Monthly",(YEAR(AC4844)-YEAR(AB4844))*12+MONTH(AC4844)-MONTH(AB4844)+1,(AC4844-AB4844+1))</f>
        <v>1</v>
      </c>
      <c r="F4844" s="220" t="n">
        <f aca="false">E4844*SUM(P4844:Q4844)</f>
        <v>50000</v>
      </c>
      <c r="G4844" s="196" t="n">
        <v>1250373</v>
      </c>
      <c r="H4844" s="197" t="n">
        <v>37026.6553009259</v>
      </c>
      <c r="I4844" s="0" t="s">
        <v>1306</v>
      </c>
      <c r="M4844" s="0" t="s">
        <v>60</v>
      </c>
      <c r="N4844" s="0" t="s">
        <v>1138</v>
      </c>
      <c r="O4844" s="0" t="s">
        <v>1590</v>
      </c>
      <c r="P4844" s="198" t="n">
        <v>50000</v>
      </c>
      <c r="S4844" s="0" t="s">
        <v>1140</v>
      </c>
      <c r="T4844" s="0" t="s">
        <v>772</v>
      </c>
      <c r="U4844" s="200" t="n">
        <v>28.7</v>
      </c>
      <c r="V4844" s="0" t="s">
        <v>2336</v>
      </c>
      <c r="W4844" s="0" t="s">
        <v>1142</v>
      </c>
      <c r="X4844" s="0" t="s">
        <v>1592</v>
      </c>
      <c r="Y4844" s="0" t="s">
        <v>893</v>
      </c>
      <c r="Z4844" s="0" t="s">
        <v>573</v>
      </c>
      <c r="AA4844" s="0" t="s">
        <v>4370</v>
      </c>
      <c r="AB4844" s="197" t="n">
        <v>37043</v>
      </c>
      <c r="AC4844" s="197" t="n">
        <v>37072</v>
      </c>
    </row>
    <row r="4845" customFormat="false" ht="12.75" hidden="false" customHeight="false" outlineLevel="0" collapsed="false">
      <c r="A4845" s="191" t="str">
        <f aca="false">B4845&amp;" "&amp;C4845&amp;" "&amp;D4845</f>
        <v>US Natural Gas Financial</v>
      </c>
      <c r="B4845" s="191" t="str">
        <f aca="false">IF((LEFT(N4845,2)="US"),"US","")</f>
        <v>US</v>
      </c>
      <c r="C4845" s="191" t="str">
        <f aca="false">M4845</f>
        <v>Natural Gas</v>
      </c>
      <c r="D4845" s="191" t="str">
        <f aca="false">IF(ISNUMBER(FIND("Phy",N4845))=TRUE(),"Physical","Financial")</f>
        <v>Financial</v>
      </c>
      <c r="E4845" s="191" t="n">
        <f aca="false">IF(VLOOKUP(S4845,'DD-Lookup'!$J$6:$L$50,3,FALSE())="Monthly",(YEAR(AC4845)-YEAR(AB4845))*12+MONTH(AC4845)-MONTH(AB4845)+1,(AC4845-AB4845+1))</f>
        <v>15</v>
      </c>
      <c r="F4845" s="220" t="n">
        <f aca="false">E4845*SUM(P4845:Q4845)</f>
        <v>75000</v>
      </c>
      <c r="G4845" s="196" t="n">
        <v>1250374</v>
      </c>
      <c r="H4845" s="197" t="n">
        <v>37026.6553472222</v>
      </c>
      <c r="I4845" s="0" t="s">
        <v>1187</v>
      </c>
      <c r="M4845" s="0" t="s">
        <v>927</v>
      </c>
      <c r="N4845" s="0" t="s">
        <v>1341</v>
      </c>
      <c r="O4845" s="0" t="s">
        <v>3569</v>
      </c>
      <c r="P4845" s="198" t="n">
        <v>5000</v>
      </c>
      <c r="S4845" s="0" t="s">
        <v>1343</v>
      </c>
      <c r="T4845" s="0" t="s">
        <v>772</v>
      </c>
      <c r="U4845" s="200" t="n">
        <v>4.625</v>
      </c>
      <c r="V4845" s="0" t="s">
        <v>3151</v>
      </c>
      <c r="W4845" s="0" t="s">
        <v>1520</v>
      </c>
      <c r="X4845" s="0" t="s">
        <v>1521</v>
      </c>
      <c r="Y4845" s="0" t="s">
        <v>893</v>
      </c>
      <c r="Z4845" s="0" t="s">
        <v>573</v>
      </c>
      <c r="AA4845" s="0" t="s">
        <v>4371</v>
      </c>
      <c r="AB4845" s="197" t="n">
        <v>37028.875</v>
      </c>
      <c r="AC4845" s="197" t="n">
        <v>37042.875</v>
      </c>
      <c r="AD4845" s="0" t="n">
        <f aca="false">(AC4845-AB4845+1)*SUM(P4845:Q4845)</f>
        <v>75000</v>
      </c>
    </row>
    <row r="4846" customFormat="false" ht="12.75" hidden="false" customHeight="false" outlineLevel="0" collapsed="false">
      <c r="A4846" s="191" t="str">
        <f aca="false">B4846&amp;" "&amp;C4846&amp;" "&amp;D4846</f>
        <v>US Crude Financial</v>
      </c>
      <c r="B4846" s="191" t="str">
        <f aca="false">IF((LEFT(N4846,2)="US"),"US","")</f>
        <v>US</v>
      </c>
      <c r="C4846" s="191" t="str">
        <f aca="false">M4846</f>
        <v>Crude</v>
      </c>
      <c r="D4846" s="191" t="str">
        <f aca="false">IF(ISNUMBER(FIND("Phy",N4846))=TRUE(),"Physical","Financial")</f>
        <v>Financial</v>
      </c>
      <c r="E4846" s="191" t="n">
        <f aca="false">IF(VLOOKUP(S4846,'DD-Lookup'!$J$6:$L$50,3,FALSE())="Monthly",(YEAR(AC4846)-YEAR(AB4846))*12+MONTH(AC4846)-MONTH(AB4846)+1,(AC4846-AB4846+1))</f>
        <v>1</v>
      </c>
      <c r="F4846" s="220" t="n">
        <f aca="false">E4846*SUM(P4846:Q4846)</f>
        <v>50000</v>
      </c>
      <c r="G4846" s="196" t="n">
        <v>1250376</v>
      </c>
      <c r="H4846" s="197" t="n">
        <v>37026.6553819444</v>
      </c>
      <c r="I4846" s="0" t="s">
        <v>1137</v>
      </c>
      <c r="M4846" s="0" t="s">
        <v>60</v>
      </c>
      <c r="N4846" s="0" t="s">
        <v>1138</v>
      </c>
      <c r="O4846" s="0" t="s">
        <v>1139</v>
      </c>
      <c r="Q4846" s="198" t="n">
        <v>50000</v>
      </c>
      <c r="S4846" s="0" t="s">
        <v>1140</v>
      </c>
      <c r="T4846" s="0" t="s">
        <v>772</v>
      </c>
      <c r="U4846" s="200" t="n">
        <v>28.68</v>
      </c>
      <c r="V4846" s="0" t="s">
        <v>1671</v>
      </c>
      <c r="W4846" s="0" t="s">
        <v>1142</v>
      </c>
      <c r="X4846" s="0" t="s">
        <v>1143</v>
      </c>
      <c r="Y4846" s="0" t="s">
        <v>893</v>
      </c>
      <c r="Z4846" s="0" t="s">
        <v>573</v>
      </c>
      <c r="AA4846" s="0" t="s">
        <v>4372</v>
      </c>
      <c r="AB4846" s="197" t="n">
        <v>37043</v>
      </c>
      <c r="AC4846" s="197" t="n">
        <v>37072</v>
      </c>
    </row>
    <row r="4847" customFormat="false" ht="12.75" hidden="false" customHeight="false" outlineLevel="0" collapsed="false">
      <c r="A4847" s="191" t="str">
        <f aca="false">B4847&amp;" "&amp;C4847&amp;" "&amp;D4847</f>
        <v>US Natural Gas Financial</v>
      </c>
      <c r="B4847" s="191" t="str">
        <f aca="false">IF((LEFT(N4847,2)="US"),"US","")</f>
        <v>US</v>
      </c>
      <c r="C4847" s="191" t="str">
        <f aca="false">M4847</f>
        <v>Natural Gas</v>
      </c>
      <c r="D4847" s="191" t="str">
        <f aca="false">IF(ISNUMBER(FIND("Phy",N4847))=TRUE(),"Physical","Financial")</f>
        <v>Financial</v>
      </c>
      <c r="E4847" s="191" t="n">
        <f aca="false">IF(VLOOKUP(S4847,'DD-Lookup'!$J$6:$L$50,3,FALSE())="Monthly",(YEAR(AC4847)-YEAR(AB4847))*12+MONTH(AC4847)-MONTH(AB4847)+1,(AC4847-AB4847+1))</f>
        <v>30</v>
      </c>
      <c r="F4847" s="220" t="n">
        <f aca="false">E4847*SUM(P4847:Q4847)</f>
        <v>225000</v>
      </c>
      <c r="G4847" s="196" t="n">
        <v>1250378</v>
      </c>
      <c r="H4847" s="197" t="n">
        <v>37026.6555092593</v>
      </c>
      <c r="I4847" s="0" t="s">
        <v>2107</v>
      </c>
      <c r="M4847" s="0" t="s">
        <v>927</v>
      </c>
      <c r="N4847" s="0" t="s">
        <v>1341</v>
      </c>
      <c r="O4847" s="0" t="s">
        <v>1655</v>
      </c>
      <c r="Q4847" s="198" t="n">
        <v>7500</v>
      </c>
      <c r="S4847" s="0" t="s">
        <v>1343</v>
      </c>
      <c r="T4847" s="0" t="s">
        <v>772</v>
      </c>
      <c r="U4847" s="200" t="n">
        <v>4.68</v>
      </c>
      <c r="V4847" s="0" t="s">
        <v>2502</v>
      </c>
      <c r="W4847" s="0" t="s">
        <v>1345</v>
      </c>
      <c r="X4847" s="0" t="s">
        <v>1346</v>
      </c>
      <c r="Y4847" s="0" t="s">
        <v>893</v>
      </c>
      <c r="Z4847" s="0" t="s">
        <v>573</v>
      </c>
      <c r="AA4847" s="0" t="s">
        <v>4373</v>
      </c>
      <c r="AB4847" s="197" t="n">
        <v>37043.9159722222</v>
      </c>
      <c r="AC4847" s="197" t="n">
        <v>37072.9159722222</v>
      </c>
      <c r="AD4847" s="0" t="n">
        <f aca="false">(AC4847-AB4847+1)*SUM(P4847:Q4847)</f>
        <v>225000</v>
      </c>
    </row>
    <row r="4848" customFormat="false" ht="12.75" hidden="false" customHeight="false" outlineLevel="0" collapsed="false">
      <c r="A4848" s="191" t="str">
        <f aca="false">B4848&amp;" "&amp;C4848&amp;" "&amp;D4848</f>
        <v>US Crude Financial</v>
      </c>
      <c r="B4848" s="191" t="str">
        <f aca="false">IF((LEFT(N4848,2)="US"),"US","")</f>
        <v>US</v>
      </c>
      <c r="C4848" s="191" t="str">
        <f aca="false">M4848</f>
        <v>Crude</v>
      </c>
      <c r="D4848" s="191" t="str">
        <f aca="false">IF(ISNUMBER(FIND("Phy",N4848))=TRUE(),"Physical","Financial")</f>
        <v>Financial</v>
      </c>
      <c r="E4848" s="191" t="n">
        <f aca="false">IF(VLOOKUP(S4848,'DD-Lookup'!$J$6:$L$50,3,FALSE())="Monthly",(YEAR(AC4848)-YEAR(AB4848))*12+MONTH(AC4848)-MONTH(AB4848)+1,(AC4848-AB4848+1))</f>
        <v>1</v>
      </c>
      <c r="F4848" s="220" t="n">
        <f aca="false">E4848*SUM(P4848:Q4848)</f>
        <v>50000</v>
      </c>
      <c r="G4848" s="196" t="n">
        <v>1250380</v>
      </c>
      <c r="H4848" s="197" t="n">
        <v>37026.6555439815</v>
      </c>
      <c r="I4848" s="0" t="s">
        <v>643</v>
      </c>
      <c r="M4848" s="0" t="s">
        <v>60</v>
      </c>
      <c r="N4848" s="0" t="s">
        <v>1138</v>
      </c>
      <c r="O4848" s="0" t="s">
        <v>1139</v>
      </c>
      <c r="Q4848" s="198" t="n">
        <v>50000</v>
      </c>
      <c r="S4848" s="0" t="s">
        <v>1140</v>
      </c>
      <c r="T4848" s="0" t="s">
        <v>772</v>
      </c>
      <c r="U4848" s="200" t="n">
        <v>28.76</v>
      </c>
      <c r="V4848" s="0" t="s">
        <v>4198</v>
      </c>
      <c r="W4848" s="0" t="s">
        <v>1142</v>
      </c>
      <c r="X4848" s="0" t="s">
        <v>1143</v>
      </c>
      <c r="Y4848" s="0" t="s">
        <v>893</v>
      </c>
      <c r="Z4848" s="0" t="s">
        <v>573</v>
      </c>
      <c r="AA4848" s="0" t="s">
        <v>4374</v>
      </c>
      <c r="AB4848" s="197" t="n">
        <v>37043</v>
      </c>
      <c r="AC4848" s="197" t="n">
        <v>37072</v>
      </c>
    </row>
    <row r="4849" customFormat="false" ht="12.75" hidden="false" customHeight="false" outlineLevel="0" collapsed="false">
      <c r="A4849" s="191" t="str">
        <f aca="false">B4849&amp;" "&amp;C4849&amp;" "&amp;D4849</f>
        <v>US Natural Gas Financial</v>
      </c>
      <c r="B4849" s="191" t="str">
        <f aca="false">IF((LEFT(N4849,2)="US"),"US","")</f>
        <v>US</v>
      </c>
      <c r="C4849" s="191" t="str">
        <f aca="false">M4849</f>
        <v>Natural Gas</v>
      </c>
      <c r="D4849" s="191" t="str">
        <f aca="false">IF(ISNUMBER(FIND("Phy",N4849))=TRUE(),"Physical","Financial")</f>
        <v>Financial</v>
      </c>
      <c r="E4849" s="191" t="n">
        <f aca="false">IF(VLOOKUP(S4849,'DD-Lookup'!$J$6:$L$50,3,FALSE())="Monthly",(YEAR(AC4849)-YEAR(AB4849))*12+MONTH(AC4849)-MONTH(AB4849)+1,(AC4849-AB4849+1))</f>
        <v>30</v>
      </c>
      <c r="F4849" s="220" t="n">
        <f aca="false">E4849*SUM(P4849:Q4849)</f>
        <v>300000</v>
      </c>
      <c r="G4849" s="196" t="n">
        <v>1250381</v>
      </c>
      <c r="H4849" s="197" t="n">
        <v>37026.6555555556</v>
      </c>
      <c r="I4849" s="0" t="s">
        <v>1379</v>
      </c>
      <c r="M4849" s="0" t="s">
        <v>927</v>
      </c>
      <c r="N4849" s="0" t="s">
        <v>1341</v>
      </c>
      <c r="O4849" s="0" t="s">
        <v>1342</v>
      </c>
      <c r="P4849" s="198" t="n">
        <v>10000</v>
      </c>
      <c r="S4849" s="0" t="s">
        <v>1343</v>
      </c>
      <c r="T4849" s="0" t="s">
        <v>772</v>
      </c>
      <c r="U4849" s="200" t="n">
        <v>4.68</v>
      </c>
      <c r="V4849" s="0" t="s">
        <v>1380</v>
      </c>
      <c r="W4849" s="0" t="s">
        <v>1345</v>
      </c>
      <c r="X4849" s="0" t="s">
        <v>1346</v>
      </c>
      <c r="Y4849" s="0" t="s">
        <v>893</v>
      </c>
      <c r="Z4849" s="0" t="s">
        <v>573</v>
      </c>
      <c r="AA4849" s="0" t="s">
        <v>4375</v>
      </c>
      <c r="AB4849" s="197" t="n">
        <v>37043.875</v>
      </c>
      <c r="AC4849" s="197" t="n">
        <v>37072.875</v>
      </c>
      <c r="AD4849" s="0" t="n">
        <f aca="false">(AC4849-AB4849+1)*SUM(P4849:Q4849)</f>
        <v>300000</v>
      </c>
    </row>
    <row r="4850" customFormat="false" ht="12.75" hidden="false" customHeight="false" outlineLevel="0" collapsed="false">
      <c r="A4850" s="191" t="str">
        <f aca="false">B4850&amp;" "&amp;C4850&amp;" "&amp;D4850</f>
        <v>US Power Physical</v>
      </c>
      <c r="B4850" s="191" t="str">
        <f aca="false">IF((LEFT(N4850,2)="US"),"US","")</f>
        <v>US</v>
      </c>
      <c r="C4850" s="191" t="str">
        <f aca="false">M4850</f>
        <v>Power</v>
      </c>
      <c r="D4850" s="191" t="str">
        <f aca="false">IF(ISNUMBER(FIND("Phy",N4850))=TRUE(),"Physical","Financial")</f>
        <v>Physical</v>
      </c>
      <c r="E4850" s="191" t="n">
        <f aca="false">IF(VLOOKUP(S4850,'DD-Lookup'!$J$6:$L$50,3,FALSE())="Monthly",(YEAR(AC4850)-YEAR(AB4850))*12+MONTH(AC4850)-MONTH(AB4850)+1,(AC4850-AB4850+1))</f>
        <v>30</v>
      </c>
      <c r="F4850" s="220" t="n">
        <f aca="false">E4850*SUM(P4850:Q4850)</f>
        <v>1500</v>
      </c>
      <c r="G4850" s="196" t="n">
        <v>1250382</v>
      </c>
      <c r="H4850" s="197" t="n">
        <v>37026.6555902778</v>
      </c>
      <c r="I4850" s="0" t="s">
        <v>1251</v>
      </c>
      <c r="M4850" s="0" t="s">
        <v>72</v>
      </c>
      <c r="N4850" s="0" t="s">
        <v>1190</v>
      </c>
      <c r="O4850" s="0" t="s">
        <v>1394</v>
      </c>
      <c r="P4850" s="198" t="n">
        <v>50</v>
      </c>
      <c r="S4850" s="0" t="s">
        <v>781</v>
      </c>
      <c r="T4850" s="0" t="s">
        <v>772</v>
      </c>
      <c r="U4850" s="200" t="n">
        <v>65</v>
      </c>
      <c r="V4850" s="0" t="s">
        <v>3903</v>
      </c>
      <c r="W4850" s="0" t="s">
        <v>1232</v>
      </c>
      <c r="X4850" s="0" t="s">
        <v>1273</v>
      </c>
      <c r="Y4850" s="0" t="s">
        <v>1167</v>
      </c>
      <c r="Z4850" s="0" t="s">
        <v>628</v>
      </c>
      <c r="AA4850" s="0" t="n">
        <v>611998.1</v>
      </c>
      <c r="AB4850" s="197" t="n">
        <v>37043.5916666667</v>
      </c>
      <c r="AC4850" s="197" t="n">
        <v>37072.5916666667</v>
      </c>
    </row>
    <row r="4851" customFormat="false" ht="12.75" hidden="false" customHeight="false" outlineLevel="0" collapsed="false">
      <c r="A4851" s="191" t="str">
        <f aca="false">B4851&amp;" "&amp;C4851&amp;" "&amp;D4851</f>
        <v>US Crude Financial</v>
      </c>
      <c r="B4851" s="191" t="str">
        <f aca="false">IF((LEFT(N4851,2)="US"),"US","")</f>
        <v>US</v>
      </c>
      <c r="C4851" s="191" t="str">
        <f aca="false">M4851</f>
        <v>Crude</v>
      </c>
      <c r="D4851" s="191" t="str">
        <f aca="false">IF(ISNUMBER(FIND("Phy",N4851))=TRUE(),"Physical","Financial")</f>
        <v>Financial</v>
      </c>
      <c r="E4851" s="191" t="n">
        <f aca="false">IF(VLOOKUP(S4851,'DD-Lookup'!$J$6:$L$50,3,FALSE())="Monthly",(YEAR(AC4851)-YEAR(AB4851))*12+MONTH(AC4851)-MONTH(AB4851)+1,(AC4851-AB4851+1))</f>
        <v>1</v>
      </c>
      <c r="F4851" s="220" t="n">
        <f aca="false">E4851*SUM(P4851:Q4851)</f>
        <v>50000</v>
      </c>
      <c r="G4851" s="196" t="n">
        <v>1250383</v>
      </c>
      <c r="H4851" s="197" t="n">
        <v>37026.6556134259</v>
      </c>
      <c r="I4851" s="0" t="s">
        <v>643</v>
      </c>
      <c r="M4851" s="0" t="s">
        <v>60</v>
      </c>
      <c r="N4851" s="0" t="s">
        <v>1138</v>
      </c>
      <c r="O4851" s="0" t="s">
        <v>1139</v>
      </c>
      <c r="Q4851" s="198" t="n">
        <v>50000</v>
      </c>
      <c r="S4851" s="0" t="s">
        <v>1140</v>
      </c>
      <c r="T4851" s="0" t="s">
        <v>772</v>
      </c>
      <c r="U4851" s="200" t="n">
        <v>28.8</v>
      </c>
      <c r="V4851" s="0" t="s">
        <v>4198</v>
      </c>
      <c r="W4851" s="0" t="s">
        <v>1142</v>
      </c>
      <c r="X4851" s="0" t="s">
        <v>1143</v>
      </c>
      <c r="Y4851" s="0" t="s">
        <v>893</v>
      </c>
      <c r="Z4851" s="0" t="s">
        <v>573</v>
      </c>
      <c r="AA4851" s="0" t="s">
        <v>4376</v>
      </c>
      <c r="AB4851" s="197" t="n">
        <v>37043</v>
      </c>
      <c r="AC4851" s="197" t="n">
        <v>37072</v>
      </c>
    </row>
    <row r="4852" customFormat="false" ht="12.75" hidden="false" customHeight="false" outlineLevel="0" collapsed="false">
      <c r="A4852" s="191" t="str">
        <f aca="false">B4852&amp;" "&amp;C4852&amp;" "&amp;D4852</f>
        <v>US Power Physical</v>
      </c>
      <c r="B4852" s="191" t="str">
        <f aca="false">IF((LEFT(N4852,2)="US"),"US","")</f>
        <v>US</v>
      </c>
      <c r="C4852" s="191" t="str">
        <f aca="false">M4852</f>
        <v>Power</v>
      </c>
      <c r="D4852" s="191" t="str">
        <f aca="false">IF(ISNUMBER(FIND("Phy",N4852))=TRUE(),"Physical","Financial")</f>
        <v>Physical</v>
      </c>
      <c r="E4852" s="191" t="n">
        <f aca="false">IF(VLOOKUP(S4852,'DD-Lookup'!$J$6:$L$50,3,FALSE())="Monthly",(YEAR(AC4852)-YEAR(AB4852))*12+MONTH(AC4852)-MONTH(AB4852)+1,(AC4852-AB4852+1))</f>
        <v>62</v>
      </c>
      <c r="F4852" s="220" t="n">
        <f aca="false">E4852*SUM(P4852:Q4852)</f>
        <v>3100</v>
      </c>
      <c r="G4852" s="196" t="n">
        <v>1250385</v>
      </c>
      <c r="H4852" s="197" t="n">
        <v>37026.6557407407</v>
      </c>
      <c r="I4852" s="0" t="s">
        <v>1180</v>
      </c>
      <c r="M4852" s="0" t="s">
        <v>72</v>
      </c>
      <c r="N4852" s="0" t="s">
        <v>1190</v>
      </c>
      <c r="O4852" s="0" t="s">
        <v>3940</v>
      </c>
      <c r="Q4852" s="198" t="n">
        <v>50</v>
      </c>
      <c r="S4852" s="0" t="s">
        <v>781</v>
      </c>
      <c r="T4852" s="0" t="s">
        <v>772</v>
      </c>
      <c r="U4852" s="200" t="n">
        <v>102</v>
      </c>
      <c r="V4852" s="0" t="s">
        <v>1577</v>
      </c>
      <c r="W4852" s="0" t="s">
        <v>1237</v>
      </c>
      <c r="X4852" s="0" t="s">
        <v>1238</v>
      </c>
      <c r="Y4852" s="0" t="s">
        <v>1167</v>
      </c>
      <c r="Z4852" s="0" t="s">
        <v>628</v>
      </c>
      <c r="AA4852" s="0" t="n">
        <v>611999.1</v>
      </c>
      <c r="AB4852" s="197" t="n">
        <v>37073.7159722222</v>
      </c>
      <c r="AC4852" s="197" t="n">
        <v>37134.7159722222</v>
      </c>
    </row>
    <row r="4853" customFormat="false" ht="12.75" hidden="false" customHeight="false" outlineLevel="0" collapsed="false">
      <c r="A4853" s="191" t="str">
        <f aca="false">B4853&amp;" "&amp;C4853&amp;" "&amp;D4853</f>
        <v>US Crude Financial</v>
      </c>
      <c r="B4853" s="191" t="str">
        <f aca="false">IF((LEFT(N4853,2)="US"),"US","")</f>
        <v>US</v>
      </c>
      <c r="C4853" s="191" t="str">
        <f aca="false">M4853</f>
        <v>Crude</v>
      </c>
      <c r="D4853" s="191" t="str">
        <f aca="false">IF(ISNUMBER(FIND("Phy",N4853))=TRUE(),"Physical","Financial")</f>
        <v>Financial</v>
      </c>
      <c r="E4853" s="191" t="n">
        <f aca="false">IF(VLOOKUP(S4853,'DD-Lookup'!$J$6:$L$50,3,FALSE())="Monthly",(YEAR(AC4853)-YEAR(AB4853))*12+MONTH(AC4853)-MONTH(AB4853)+1,(AC4853-AB4853+1))</f>
        <v>1</v>
      </c>
      <c r="F4853" s="220" t="n">
        <f aca="false">E4853*SUM(P4853:Q4853)</f>
        <v>50000</v>
      </c>
      <c r="G4853" s="196" t="n">
        <v>1250387</v>
      </c>
      <c r="H4853" s="197" t="n">
        <v>37026.656099537</v>
      </c>
      <c r="I4853" s="0" t="s">
        <v>643</v>
      </c>
      <c r="M4853" s="0" t="s">
        <v>60</v>
      </c>
      <c r="N4853" s="0" t="s">
        <v>1138</v>
      </c>
      <c r="O4853" s="0" t="s">
        <v>1139</v>
      </c>
      <c r="Q4853" s="198" t="n">
        <v>50000</v>
      </c>
      <c r="S4853" s="0" t="s">
        <v>1140</v>
      </c>
      <c r="T4853" s="0" t="s">
        <v>772</v>
      </c>
      <c r="U4853" s="200" t="n">
        <v>28.84</v>
      </c>
      <c r="V4853" s="0" t="s">
        <v>4355</v>
      </c>
      <c r="W4853" s="0" t="s">
        <v>1142</v>
      </c>
      <c r="X4853" s="0" t="s">
        <v>1143</v>
      </c>
      <c r="Y4853" s="0" t="s">
        <v>893</v>
      </c>
      <c r="Z4853" s="0" t="s">
        <v>573</v>
      </c>
      <c r="AA4853" s="0" t="s">
        <v>4377</v>
      </c>
      <c r="AB4853" s="197" t="n">
        <v>37043</v>
      </c>
      <c r="AC4853" s="197" t="n">
        <v>37072</v>
      </c>
    </row>
    <row r="4854" customFormat="false" ht="12.75" hidden="false" customHeight="false" outlineLevel="0" collapsed="false">
      <c r="A4854" s="191" t="str">
        <f aca="false">B4854&amp;" "&amp;C4854&amp;" "&amp;D4854</f>
        <v>US Natural Gas Financial</v>
      </c>
      <c r="B4854" s="191" t="str">
        <f aca="false">IF((LEFT(N4854,2)="US"),"US","")</f>
        <v>US</v>
      </c>
      <c r="C4854" s="191" t="str">
        <f aca="false">M4854</f>
        <v>Natural Gas</v>
      </c>
      <c r="D4854" s="191" t="str">
        <f aca="false">IF(ISNUMBER(FIND("Phy",N4854))=TRUE(),"Physical","Financial")</f>
        <v>Financial</v>
      </c>
      <c r="E4854" s="191" t="n">
        <f aca="false">IF(VLOOKUP(S4854,'DD-Lookup'!$J$6:$L$50,3,FALSE())="Monthly",(YEAR(AC4854)-YEAR(AB4854))*12+MONTH(AC4854)-MONTH(AB4854)+1,(AC4854-AB4854+1))</f>
        <v>15</v>
      </c>
      <c r="F4854" s="220" t="n">
        <f aca="false">E4854*SUM(P4854:Q4854)</f>
        <v>75000</v>
      </c>
      <c r="G4854" s="196" t="n">
        <v>1250388</v>
      </c>
      <c r="H4854" s="197" t="n">
        <v>37026.6562615741</v>
      </c>
      <c r="I4854" s="0" t="s">
        <v>1770</v>
      </c>
      <c r="M4854" s="0" t="s">
        <v>927</v>
      </c>
      <c r="N4854" s="0" t="s">
        <v>1341</v>
      </c>
      <c r="O4854" s="0" t="s">
        <v>3569</v>
      </c>
      <c r="Q4854" s="198" t="n">
        <v>5000</v>
      </c>
      <c r="S4854" s="0" t="s">
        <v>1343</v>
      </c>
      <c r="T4854" s="0" t="s">
        <v>772</v>
      </c>
      <c r="U4854" s="200" t="n">
        <v>4.625</v>
      </c>
      <c r="V4854" s="0" t="s">
        <v>4378</v>
      </c>
      <c r="W4854" s="0" t="s">
        <v>1520</v>
      </c>
      <c r="X4854" s="0" t="s">
        <v>1521</v>
      </c>
      <c r="Y4854" s="0" t="s">
        <v>893</v>
      </c>
      <c r="Z4854" s="0" t="s">
        <v>573</v>
      </c>
      <c r="AA4854" s="0" t="s">
        <v>4379</v>
      </c>
      <c r="AB4854" s="197" t="n">
        <v>37028.875</v>
      </c>
      <c r="AC4854" s="197" t="n">
        <v>37042.875</v>
      </c>
      <c r="AD4854" s="0" t="n">
        <f aca="false">(AC4854-AB4854+1)*SUM(P4854:Q4854)</f>
        <v>75000</v>
      </c>
    </row>
    <row r="4855" customFormat="false" ht="12.75" hidden="false" customHeight="false" outlineLevel="0" collapsed="false">
      <c r="A4855" s="191" t="str">
        <f aca="false">B4855&amp;" "&amp;C4855&amp;" "&amp;D4855</f>
        <v>US Natural Gas Financial</v>
      </c>
      <c r="B4855" s="191" t="str">
        <f aca="false">IF((LEFT(N4855,2)="US"),"US","")</f>
        <v>US</v>
      </c>
      <c r="C4855" s="191" t="str">
        <f aca="false">M4855</f>
        <v>Natural Gas</v>
      </c>
      <c r="D4855" s="191" t="str">
        <f aca="false">IF(ISNUMBER(FIND("Phy",N4855))=TRUE(),"Physical","Financial")</f>
        <v>Financial</v>
      </c>
      <c r="E4855" s="191" t="n">
        <f aca="false">IF(VLOOKUP(S4855,'DD-Lookup'!$J$6:$L$50,3,FALSE())="Monthly",(YEAR(AC4855)-YEAR(AB4855))*12+MONTH(AC4855)-MONTH(AB4855)+1,(AC4855-AB4855+1))</f>
        <v>30</v>
      </c>
      <c r="F4855" s="220" t="n">
        <f aca="false">E4855*SUM(P4855:Q4855)</f>
        <v>300000</v>
      </c>
      <c r="G4855" s="196" t="n">
        <v>1250389</v>
      </c>
      <c r="H4855" s="197" t="n">
        <v>37026.6563541667</v>
      </c>
      <c r="I4855" s="0" t="s">
        <v>609</v>
      </c>
      <c r="M4855" s="0" t="s">
        <v>927</v>
      </c>
      <c r="N4855" s="0" t="s">
        <v>1341</v>
      </c>
      <c r="O4855" s="0" t="s">
        <v>1342</v>
      </c>
      <c r="Q4855" s="198" t="n">
        <v>10000</v>
      </c>
      <c r="S4855" s="0" t="s">
        <v>1343</v>
      </c>
      <c r="T4855" s="0" t="s">
        <v>772</v>
      </c>
      <c r="U4855" s="200" t="n">
        <v>4.685</v>
      </c>
      <c r="V4855" s="0" t="s">
        <v>1642</v>
      </c>
      <c r="W4855" s="0" t="s">
        <v>1345</v>
      </c>
      <c r="X4855" s="0" t="s">
        <v>1346</v>
      </c>
      <c r="Y4855" s="0" t="s">
        <v>893</v>
      </c>
      <c r="Z4855" s="0" t="s">
        <v>573</v>
      </c>
      <c r="AA4855" s="0" t="s">
        <v>4380</v>
      </c>
      <c r="AB4855" s="197" t="n">
        <v>37043.875</v>
      </c>
      <c r="AC4855" s="197" t="n">
        <v>37072.875</v>
      </c>
      <c r="AD4855" s="0" t="n">
        <f aca="false">(AC4855-AB4855+1)*SUM(P4855:Q4855)</f>
        <v>300000</v>
      </c>
    </row>
    <row r="4856" customFormat="false" ht="12.75" hidden="false" customHeight="false" outlineLevel="0" collapsed="false">
      <c r="A4856" s="191" t="str">
        <f aca="false">B4856&amp;" "&amp;C4856&amp;" "&amp;D4856</f>
        <v>US Crude Financial</v>
      </c>
      <c r="B4856" s="191" t="str">
        <f aca="false">IF((LEFT(N4856,2)="US"),"US","")</f>
        <v>US</v>
      </c>
      <c r="C4856" s="191" t="str">
        <f aca="false">M4856</f>
        <v>Crude</v>
      </c>
      <c r="D4856" s="191" t="str">
        <f aca="false">IF(ISNUMBER(FIND("Phy",N4856))=TRUE(),"Physical","Financial")</f>
        <v>Financial</v>
      </c>
      <c r="E4856" s="191" t="n">
        <f aca="false">IF(VLOOKUP(S4856,'DD-Lookup'!$J$6:$L$50,3,FALSE())="Monthly",(YEAR(AC4856)-YEAR(AB4856))*12+MONTH(AC4856)-MONTH(AB4856)+1,(AC4856-AB4856+1))</f>
        <v>1</v>
      </c>
      <c r="F4856" s="220" t="n">
        <f aca="false">E4856*SUM(P4856:Q4856)</f>
        <v>50000</v>
      </c>
      <c r="G4856" s="196" t="n">
        <v>1250390</v>
      </c>
      <c r="H4856" s="197" t="n">
        <v>37026.6563773148</v>
      </c>
      <c r="I4856" s="0" t="s">
        <v>1137</v>
      </c>
      <c r="M4856" s="0" t="s">
        <v>60</v>
      </c>
      <c r="N4856" s="0" t="s">
        <v>1138</v>
      </c>
      <c r="O4856" s="0" t="s">
        <v>1139</v>
      </c>
      <c r="Q4856" s="198" t="n">
        <v>50000</v>
      </c>
      <c r="S4856" s="0" t="s">
        <v>1140</v>
      </c>
      <c r="T4856" s="0" t="s">
        <v>772</v>
      </c>
      <c r="U4856" s="200" t="n">
        <v>28.88</v>
      </c>
      <c r="V4856" s="0" t="s">
        <v>1479</v>
      </c>
      <c r="W4856" s="0" t="s">
        <v>1142</v>
      </c>
      <c r="X4856" s="0" t="s">
        <v>1143</v>
      </c>
      <c r="Y4856" s="0" t="s">
        <v>893</v>
      </c>
      <c r="Z4856" s="0" t="s">
        <v>573</v>
      </c>
      <c r="AA4856" s="0" t="s">
        <v>4381</v>
      </c>
      <c r="AB4856" s="197" t="n">
        <v>37043</v>
      </c>
      <c r="AC4856" s="197" t="n">
        <v>37072</v>
      </c>
    </row>
    <row r="4857" customFormat="false" ht="12.75" hidden="false" customHeight="false" outlineLevel="0" collapsed="false">
      <c r="A4857" s="191" t="str">
        <f aca="false">B4857&amp;" "&amp;C4857&amp;" "&amp;D4857</f>
        <v>US Natural Gas Financial</v>
      </c>
      <c r="B4857" s="191" t="str">
        <f aca="false">IF((LEFT(N4857,2)="US"),"US","")</f>
        <v>US</v>
      </c>
      <c r="C4857" s="191" t="str">
        <f aca="false">M4857</f>
        <v>Natural Gas</v>
      </c>
      <c r="D4857" s="191" t="str">
        <f aca="false">IF(ISNUMBER(FIND("Phy",N4857))=TRUE(),"Physical","Financial")</f>
        <v>Financial</v>
      </c>
      <c r="E4857" s="191" t="n">
        <f aca="false">IF(VLOOKUP(S4857,'DD-Lookup'!$J$6:$L$50,3,FALSE())="Monthly",(YEAR(AC4857)-YEAR(AB4857))*12+MONTH(AC4857)-MONTH(AB4857)+1,(AC4857-AB4857+1))</f>
        <v>153</v>
      </c>
      <c r="F4857" s="220" t="n">
        <f aca="false">E4857*SUM(P4857:Q4857)</f>
        <v>765000</v>
      </c>
      <c r="G4857" s="196" t="n">
        <v>1250391</v>
      </c>
      <c r="H4857" s="197" t="n">
        <v>37026.6564467593</v>
      </c>
      <c r="I4857" s="0" t="s">
        <v>609</v>
      </c>
      <c r="M4857" s="0" t="s">
        <v>927</v>
      </c>
      <c r="N4857" s="0" t="s">
        <v>1341</v>
      </c>
      <c r="O4857" s="0" t="s">
        <v>1526</v>
      </c>
      <c r="Q4857" s="198" t="n">
        <v>5000</v>
      </c>
      <c r="S4857" s="0" t="s">
        <v>1343</v>
      </c>
      <c r="T4857" s="0" t="s">
        <v>772</v>
      </c>
      <c r="U4857" s="200" t="n">
        <v>4.79</v>
      </c>
      <c r="V4857" s="0" t="s">
        <v>1642</v>
      </c>
      <c r="W4857" s="0" t="s">
        <v>1345</v>
      </c>
      <c r="X4857" s="0" t="s">
        <v>1346</v>
      </c>
      <c r="Y4857" s="0" t="s">
        <v>893</v>
      </c>
      <c r="Z4857" s="0" t="s">
        <v>573</v>
      </c>
      <c r="AA4857" s="0" t="s">
        <v>4382</v>
      </c>
      <c r="AB4857" s="197" t="n">
        <v>37043</v>
      </c>
      <c r="AC4857" s="197" t="n">
        <v>37195</v>
      </c>
      <c r="AD4857" s="0" t="n">
        <f aca="false">(AC4857-AB4857+1)*SUM(P4857:Q4857)</f>
        <v>765000</v>
      </c>
    </row>
    <row r="4858" customFormat="false" ht="12.75" hidden="false" customHeight="false" outlineLevel="0" collapsed="false">
      <c r="A4858" s="191" t="str">
        <f aca="false">B4858&amp;" "&amp;C4858&amp;" "&amp;D4858</f>
        <v> Metals Financial</v>
      </c>
      <c r="B4858" s="191" t="str">
        <f aca="false">IF((LEFT(N4858,2)="US"),"US","")</f>
        <v/>
      </c>
      <c r="C4858" s="191" t="str">
        <f aca="false">M4858</f>
        <v>Metals</v>
      </c>
      <c r="D4858" s="191" t="str">
        <f aca="false">IF(ISNUMBER(FIND("Phy",N4858))=TRUE(),"Physical","Financial")</f>
        <v>Financial</v>
      </c>
      <c r="E4858" s="191" t="n">
        <f aca="false">IF(VLOOKUP(S4858,'DD-Lookup'!$J$6:$L$50,3,FALSE())="Monthly",(YEAR(AC4858)-YEAR(AB4858))*12+MONTH(AC4858)-MONTH(AB4858)+1,(AC4858-AB4858+1))</f>
        <v>1</v>
      </c>
      <c r="F4858" s="220" t="n">
        <f aca="false">E4858*SUM(P4858:Q4858)</f>
        <v>15</v>
      </c>
      <c r="G4858" s="196" t="n">
        <v>1250392</v>
      </c>
      <c r="H4858" s="197" t="n">
        <v>37026.6565393519</v>
      </c>
      <c r="I4858" s="0" t="s">
        <v>3036</v>
      </c>
      <c r="M4858" s="0" t="s">
        <v>768</v>
      </c>
      <c r="N4858" s="0" t="s">
        <v>769</v>
      </c>
      <c r="O4858" s="0" t="s">
        <v>770</v>
      </c>
      <c r="P4858" s="198" t="n">
        <v>15</v>
      </c>
      <c r="S4858" s="0" t="s">
        <v>771</v>
      </c>
      <c r="T4858" s="0" t="s">
        <v>772</v>
      </c>
      <c r="U4858" s="200" t="n">
        <v>1665.5</v>
      </c>
      <c r="V4858" s="0" t="s">
        <v>3037</v>
      </c>
      <c r="W4858" s="0" t="s">
        <v>3976</v>
      </c>
      <c r="X4858" s="0" t="s">
        <v>775</v>
      </c>
      <c r="Y4858" s="0" t="s">
        <v>776</v>
      </c>
      <c r="Z4858" s="0" t="s">
        <v>777</v>
      </c>
      <c r="AA4858" s="0" t="n">
        <v>2130829</v>
      </c>
    </row>
    <row r="4859" customFormat="false" ht="12.75" hidden="false" customHeight="false" outlineLevel="0" collapsed="false">
      <c r="A4859" s="191" t="str">
        <f aca="false">B4859&amp;" "&amp;C4859&amp;" "&amp;D4859</f>
        <v>US Natural Gas Financial</v>
      </c>
      <c r="B4859" s="191" t="str">
        <f aca="false">IF((LEFT(N4859,2)="US"),"US","")</f>
        <v>US</v>
      </c>
      <c r="C4859" s="191" t="str">
        <f aca="false">M4859</f>
        <v>Natural Gas</v>
      </c>
      <c r="D4859" s="191" t="str">
        <f aca="false">IF(ISNUMBER(FIND("Phy",N4859))=TRUE(),"Physical","Financial")</f>
        <v>Financial</v>
      </c>
      <c r="E4859" s="191" t="n">
        <f aca="false">IF(VLOOKUP(S4859,'DD-Lookup'!$J$6:$L$50,3,FALSE())="Monthly",(YEAR(AC4859)-YEAR(AB4859))*12+MONTH(AC4859)-MONTH(AB4859)+1,(AC4859-AB4859+1))</f>
        <v>30</v>
      </c>
      <c r="F4859" s="220" t="n">
        <f aca="false">E4859*SUM(P4859:Q4859)</f>
        <v>300000</v>
      </c>
      <c r="G4859" s="196" t="n">
        <v>1250393</v>
      </c>
      <c r="H4859" s="197" t="n">
        <v>37026.6565625</v>
      </c>
      <c r="I4859" s="0" t="s">
        <v>1406</v>
      </c>
      <c r="M4859" s="0" t="s">
        <v>927</v>
      </c>
      <c r="N4859" s="0" t="s">
        <v>1341</v>
      </c>
      <c r="O4859" s="0" t="s">
        <v>1342</v>
      </c>
      <c r="Q4859" s="198" t="n">
        <v>10000</v>
      </c>
      <c r="S4859" s="0" t="s">
        <v>1343</v>
      </c>
      <c r="T4859" s="0" t="s">
        <v>772</v>
      </c>
      <c r="U4859" s="200" t="n">
        <v>4.69</v>
      </c>
      <c r="V4859" s="0" t="s">
        <v>2427</v>
      </c>
      <c r="W4859" s="0" t="s">
        <v>1345</v>
      </c>
      <c r="X4859" s="0" t="s">
        <v>1346</v>
      </c>
      <c r="Y4859" s="0" t="s">
        <v>893</v>
      </c>
      <c r="Z4859" s="0" t="s">
        <v>573</v>
      </c>
      <c r="AA4859" s="0" t="s">
        <v>4383</v>
      </c>
      <c r="AB4859" s="197" t="n">
        <v>37043.875</v>
      </c>
      <c r="AC4859" s="197" t="n">
        <v>37072.875</v>
      </c>
      <c r="AD4859" s="0" t="n">
        <f aca="false">(AC4859-AB4859+1)*SUM(P4859:Q4859)</f>
        <v>300000</v>
      </c>
    </row>
    <row r="4860" customFormat="false" ht="12.75" hidden="false" customHeight="false" outlineLevel="0" collapsed="false">
      <c r="A4860" s="191" t="str">
        <f aca="false">B4860&amp;" "&amp;C4860&amp;" "&amp;D4860</f>
        <v> Natural Gas Physical</v>
      </c>
      <c r="B4860" s="191" t="str">
        <f aca="false">IF((LEFT(N4860,2)="US"),"US","")</f>
        <v/>
      </c>
      <c r="C4860" s="191" t="str">
        <f aca="false">M4860</f>
        <v>Natural Gas</v>
      </c>
      <c r="D4860" s="191" t="str">
        <f aca="false">IF(ISNUMBER(FIND("Phy",N4860))=TRUE(),"Physical","Financial")</f>
        <v>Physical</v>
      </c>
      <c r="E4860" s="191" t="n">
        <f aca="false">IF(VLOOKUP(S4860,'DD-Lookup'!$J$6:$L$50,3,FALSE())="Monthly",(YEAR(AC4860)-YEAR(AB4860))*12+MONTH(AC4860)-MONTH(AB4860)+1,(AC4860-AB4860+1))</f>
        <v>1</v>
      </c>
      <c r="F4860" s="220" t="n">
        <f aca="false">E4860*SUM(P4860:Q4860)</f>
        <v>5000</v>
      </c>
      <c r="G4860" s="196" t="n">
        <v>1250394</v>
      </c>
      <c r="H4860" s="197" t="n">
        <v>37026.6566435185</v>
      </c>
      <c r="I4860" s="0" t="s">
        <v>1406</v>
      </c>
      <c r="M4860" s="0" t="s">
        <v>927</v>
      </c>
      <c r="N4860" s="0" t="s">
        <v>1719</v>
      </c>
      <c r="O4860" s="0" t="s">
        <v>1720</v>
      </c>
      <c r="Q4860" s="198" t="n">
        <v>5000</v>
      </c>
      <c r="S4860" s="0" t="s">
        <v>327</v>
      </c>
      <c r="T4860" s="0" t="s">
        <v>1721</v>
      </c>
      <c r="U4860" s="200" t="n">
        <v>6.275</v>
      </c>
      <c r="V4860" s="0" t="s">
        <v>3924</v>
      </c>
      <c r="W4860" s="0" t="s">
        <v>1723</v>
      </c>
      <c r="X4860" s="0" t="s">
        <v>1724</v>
      </c>
      <c r="Y4860" s="0" t="s">
        <v>1376</v>
      </c>
      <c r="Z4860" s="0" t="s">
        <v>646</v>
      </c>
      <c r="AA4860" s="0" t="n">
        <v>791095</v>
      </c>
      <c r="AB4860" s="197" t="n">
        <v>37026.875</v>
      </c>
      <c r="AC4860" s="197" t="n">
        <v>37026.875</v>
      </c>
    </row>
    <row r="4861" customFormat="false" ht="12.75" hidden="false" customHeight="false" outlineLevel="0" collapsed="false">
      <c r="A4861" s="191" t="str">
        <f aca="false">B4861&amp;" "&amp;C4861&amp;" "&amp;D4861</f>
        <v> Metals Financial</v>
      </c>
      <c r="B4861" s="191" t="str">
        <f aca="false">IF((LEFT(N4861,2)="US"),"US","")</f>
        <v/>
      </c>
      <c r="C4861" s="191" t="str">
        <f aca="false">M4861</f>
        <v>Metals</v>
      </c>
      <c r="D4861" s="191" t="str">
        <f aca="false">IF(ISNUMBER(FIND("Phy",N4861))=TRUE(),"Physical","Financial")</f>
        <v>Financial</v>
      </c>
      <c r="E4861" s="191" t="n">
        <f aca="false">IF(VLOOKUP(S4861,'DD-Lookup'!$J$6:$L$50,3,FALSE())="Monthly",(YEAR(AC4861)-YEAR(AB4861))*12+MONTH(AC4861)-MONTH(AB4861)+1,(AC4861-AB4861+1))</f>
        <v>1</v>
      </c>
      <c r="F4861" s="220" t="n">
        <f aca="false">E4861*SUM(P4861:Q4861)</f>
        <v>10</v>
      </c>
      <c r="G4861" s="196" t="n">
        <v>1250396</v>
      </c>
      <c r="H4861" s="197" t="n">
        <v>37026.6566666667</v>
      </c>
      <c r="I4861" s="0" t="s">
        <v>3036</v>
      </c>
      <c r="M4861" s="0" t="s">
        <v>768</v>
      </c>
      <c r="N4861" s="0" t="s">
        <v>870</v>
      </c>
      <c r="O4861" s="0" t="s">
        <v>871</v>
      </c>
      <c r="P4861" s="198" t="n">
        <v>10</v>
      </c>
      <c r="S4861" s="0" t="s">
        <v>771</v>
      </c>
      <c r="T4861" s="0" t="s">
        <v>772</v>
      </c>
      <c r="U4861" s="200" t="n">
        <v>1510</v>
      </c>
      <c r="V4861" s="0" t="s">
        <v>3037</v>
      </c>
      <c r="W4861" s="0" t="s">
        <v>3976</v>
      </c>
      <c r="X4861" s="0" t="s">
        <v>775</v>
      </c>
      <c r="Y4861" s="0" t="s">
        <v>776</v>
      </c>
      <c r="Z4861" s="0" t="s">
        <v>777</v>
      </c>
      <c r="AA4861" s="0" t="n">
        <v>2130827</v>
      </c>
    </row>
    <row r="4862" customFormat="false" ht="12.75" hidden="false" customHeight="false" outlineLevel="0" collapsed="false">
      <c r="A4862" s="191" t="str">
        <f aca="false">B4862&amp;" "&amp;C4862&amp;" "&amp;D4862</f>
        <v>US Natural Gas Financial</v>
      </c>
      <c r="B4862" s="191" t="str">
        <f aca="false">IF((LEFT(N4862,2)="US"),"US","")</f>
        <v>US</v>
      </c>
      <c r="C4862" s="191" t="str">
        <f aca="false">M4862</f>
        <v>Natural Gas</v>
      </c>
      <c r="D4862" s="191" t="str">
        <f aca="false">IF(ISNUMBER(FIND("Phy",N4862))=TRUE(),"Physical","Financial")</f>
        <v>Financial</v>
      </c>
      <c r="E4862" s="191" t="n">
        <f aca="false">IF(VLOOKUP(S4862,'DD-Lookup'!$J$6:$L$50,3,FALSE())="Monthly",(YEAR(AC4862)-YEAR(AB4862))*12+MONTH(AC4862)-MONTH(AB4862)+1,(AC4862-AB4862+1))</f>
        <v>30</v>
      </c>
      <c r="F4862" s="220" t="n">
        <f aca="false">E4862*SUM(P4862:Q4862)</f>
        <v>300000</v>
      </c>
      <c r="G4862" s="196" t="n">
        <v>1250395</v>
      </c>
      <c r="H4862" s="197" t="n">
        <v>37026.6566666667</v>
      </c>
      <c r="I4862" s="0" t="s">
        <v>1383</v>
      </c>
      <c r="M4862" s="0" t="s">
        <v>927</v>
      </c>
      <c r="N4862" s="0" t="s">
        <v>1341</v>
      </c>
      <c r="O4862" s="0" t="s">
        <v>1342</v>
      </c>
      <c r="Q4862" s="198" t="n">
        <v>10000</v>
      </c>
      <c r="S4862" s="0" t="s">
        <v>1343</v>
      </c>
      <c r="T4862" s="0" t="s">
        <v>772</v>
      </c>
      <c r="U4862" s="200" t="n">
        <v>4.695</v>
      </c>
      <c r="V4862" s="0" t="s">
        <v>1545</v>
      </c>
      <c r="W4862" s="0" t="s">
        <v>1345</v>
      </c>
      <c r="X4862" s="0" t="s">
        <v>1346</v>
      </c>
      <c r="Y4862" s="0" t="s">
        <v>893</v>
      </c>
      <c r="Z4862" s="0" t="s">
        <v>573</v>
      </c>
      <c r="AA4862" s="0" t="s">
        <v>4384</v>
      </c>
      <c r="AB4862" s="197" t="n">
        <v>37043.875</v>
      </c>
      <c r="AC4862" s="197" t="n">
        <v>37072.875</v>
      </c>
      <c r="AD4862" s="0" t="n">
        <f aca="false">(AC4862-AB4862+1)*SUM(P4862:Q4862)</f>
        <v>300000</v>
      </c>
    </row>
    <row r="4863" customFormat="false" ht="12.75" hidden="false" customHeight="false" outlineLevel="0" collapsed="false">
      <c r="A4863" s="191" t="str">
        <f aca="false">B4863&amp;" "&amp;C4863&amp;" "&amp;D4863</f>
        <v>US Natural Gas Financial</v>
      </c>
      <c r="B4863" s="191" t="str">
        <f aca="false">IF((LEFT(N4863,2)="US"),"US","")</f>
        <v>US</v>
      </c>
      <c r="C4863" s="191" t="str">
        <f aca="false">M4863</f>
        <v>Natural Gas</v>
      </c>
      <c r="D4863" s="191" t="str">
        <f aca="false">IF(ISNUMBER(FIND("Phy",N4863))=TRUE(),"Physical","Financial")</f>
        <v>Financial</v>
      </c>
      <c r="E4863" s="191" t="n">
        <f aca="false">IF(VLOOKUP(S4863,'DD-Lookup'!$J$6:$L$50,3,FALSE())="Monthly",(YEAR(AC4863)-YEAR(AB4863))*12+MONTH(AC4863)-MONTH(AB4863)+1,(AC4863-AB4863+1))</f>
        <v>30</v>
      </c>
      <c r="F4863" s="220" t="n">
        <f aca="false">E4863*SUM(P4863:Q4863)</f>
        <v>300000</v>
      </c>
      <c r="G4863" s="196" t="n">
        <v>1250397</v>
      </c>
      <c r="H4863" s="197" t="n">
        <v>37026.6568865741</v>
      </c>
      <c r="I4863" s="0" t="s">
        <v>1368</v>
      </c>
      <c r="M4863" s="0" t="s">
        <v>927</v>
      </c>
      <c r="N4863" s="0" t="s">
        <v>1341</v>
      </c>
      <c r="O4863" s="0" t="s">
        <v>1342</v>
      </c>
      <c r="Q4863" s="198" t="n">
        <v>10000</v>
      </c>
      <c r="S4863" s="0" t="s">
        <v>1343</v>
      </c>
      <c r="T4863" s="0" t="s">
        <v>772</v>
      </c>
      <c r="U4863" s="200" t="n">
        <v>4.7</v>
      </c>
      <c r="V4863" s="0" t="s">
        <v>1578</v>
      </c>
      <c r="W4863" s="0" t="s">
        <v>1345</v>
      </c>
      <c r="X4863" s="0" t="s">
        <v>1346</v>
      </c>
      <c r="Y4863" s="0" t="s">
        <v>893</v>
      </c>
      <c r="Z4863" s="0" t="s">
        <v>573</v>
      </c>
      <c r="AA4863" s="0" t="s">
        <v>4385</v>
      </c>
      <c r="AB4863" s="197" t="n">
        <v>37043.875</v>
      </c>
      <c r="AC4863" s="197" t="n">
        <v>37072.875</v>
      </c>
      <c r="AD4863" s="0" t="n">
        <f aca="false">(AC4863-AB4863+1)*SUM(P4863:Q4863)</f>
        <v>300000</v>
      </c>
    </row>
    <row r="4864" customFormat="false" ht="12.75" hidden="false" customHeight="false" outlineLevel="0" collapsed="false">
      <c r="A4864" s="191" t="str">
        <f aca="false">B4864&amp;" "&amp;C4864&amp;" "&amp;D4864</f>
        <v>US Natural Gas Financial</v>
      </c>
      <c r="B4864" s="191" t="str">
        <f aca="false">IF((LEFT(N4864,2)="US"),"US","")</f>
        <v>US</v>
      </c>
      <c r="C4864" s="191" t="str">
        <f aca="false">M4864</f>
        <v>Natural Gas</v>
      </c>
      <c r="D4864" s="191" t="str">
        <f aca="false">IF(ISNUMBER(FIND("Phy",N4864))=TRUE(),"Physical","Financial")</f>
        <v>Financial</v>
      </c>
      <c r="E4864" s="191" t="n">
        <f aca="false">IF(VLOOKUP(S4864,'DD-Lookup'!$J$6:$L$50,3,FALSE())="Monthly",(YEAR(AC4864)-YEAR(AB4864))*12+MONTH(AC4864)-MONTH(AB4864)+1,(AC4864-AB4864+1))</f>
        <v>151</v>
      </c>
      <c r="F4864" s="220" t="n">
        <f aca="false">E4864*SUM(P4864:Q4864)</f>
        <v>755000</v>
      </c>
      <c r="G4864" s="196" t="n">
        <v>1250398</v>
      </c>
      <c r="H4864" s="197" t="n">
        <v>37026.6569328704</v>
      </c>
      <c r="I4864" s="0" t="s">
        <v>1257</v>
      </c>
      <c r="M4864" s="0" t="s">
        <v>927</v>
      </c>
      <c r="N4864" s="0" t="s">
        <v>1341</v>
      </c>
      <c r="O4864" s="0" t="s">
        <v>1442</v>
      </c>
      <c r="Q4864" s="198" t="n">
        <v>5000</v>
      </c>
      <c r="S4864" s="0" t="s">
        <v>1343</v>
      </c>
      <c r="T4864" s="0" t="s">
        <v>772</v>
      </c>
      <c r="U4864" s="200" t="n">
        <v>5.095</v>
      </c>
      <c r="V4864" s="0" t="s">
        <v>1454</v>
      </c>
      <c r="W4864" s="0" t="s">
        <v>1345</v>
      </c>
      <c r="X4864" s="0" t="s">
        <v>1346</v>
      </c>
      <c r="Y4864" s="0" t="s">
        <v>893</v>
      </c>
      <c r="Z4864" s="0" t="s">
        <v>573</v>
      </c>
      <c r="AA4864" s="0" t="s">
        <v>4386</v>
      </c>
      <c r="AB4864" s="197" t="n">
        <v>37196</v>
      </c>
      <c r="AC4864" s="197" t="n">
        <v>37346</v>
      </c>
      <c r="AD4864" s="0" t="n">
        <f aca="false">(AC4864-AB4864+1)*SUM(P4864:Q4864)</f>
        <v>755000</v>
      </c>
    </row>
    <row r="4865" customFormat="false" ht="12.75" hidden="false" customHeight="false" outlineLevel="0" collapsed="false">
      <c r="A4865" s="191" t="str">
        <f aca="false">B4865&amp;" "&amp;C4865&amp;" "&amp;D4865</f>
        <v>US Natural Gas Financial</v>
      </c>
      <c r="B4865" s="191" t="str">
        <f aca="false">IF((LEFT(N4865,2)="US"),"US","")</f>
        <v>US</v>
      </c>
      <c r="C4865" s="191" t="str">
        <f aca="false">M4865</f>
        <v>Natural Gas</v>
      </c>
      <c r="D4865" s="191" t="str">
        <f aca="false">IF(ISNUMBER(FIND("Phy",N4865))=TRUE(),"Physical","Financial")</f>
        <v>Financial</v>
      </c>
      <c r="E4865" s="191" t="n">
        <f aca="false">IF(VLOOKUP(S4865,'DD-Lookup'!$J$6:$L$50,3,FALSE())="Monthly",(YEAR(AC4865)-YEAR(AB4865))*12+MONTH(AC4865)-MONTH(AB4865)+1,(AC4865-AB4865+1))</f>
        <v>30</v>
      </c>
      <c r="F4865" s="220" t="n">
        <f aca="false">E4865*SUM(P4865:Q4865)</f>
        <v>300000</v>
      </c>
      <c r="G4865" s="196" t="n">
        <v>1250399</v>
      </c>
      <c r="H4865" s="197" t="n">
        <v>37026.657025463</v>
      </c>
      <c r="I4865" s="0" t="s">
        <v>1406</v>
      </c>
      <c r="M4865" s="0" t="s">
        <v>927</v>
      </c>
      <c r="N4865" s="0" t="s">
        <v>1341</v>
      </c>
      <c r="O4865" s="0" t="s">
        <v>1342</v>
      </c>
      <c r="Q4865" s="198" t="n">
        <v>10000</v>
      </c>
      <c r="S4865" s="0" t="s">
        <v>1343</v>
      </c>
      <c r="T4865" s="0" t="s">
        <v>772</v>
      </c>
      <c r="U4865" s="200" t="n">
        <v>4.705</v>
      </c>
      <c r="V4865" s="0" t="s">
        <v>2427</v>
      </c>
      <c r="W4865" s="0" t="s">
        <v>1345</v>
      </c>
      <c r="X4865" s="0" t="s">
        <v>1346</v>
      </c>
      <c r="Y4865" s="0" t="s">
        <v>893</v>
      </c>
      <c r="Z4865" s="0" t="s">
        <v>573</v>
      </c>
      <c r="AA4865" s="0" t="s">
        <v>4387</v>
      </c>
      <c r="AB4865" s="197" t="n">
        <v>37043.875</v>
      </c>
      <c r="AC4865" s="197" t="n">
        <v>37072.875</v>
      </c>
      <c r="AD4865" s="0" t="n">
        <f aca="false">(AC4865-AB4865+1)*SUM(P4865:Q4865)</f>
        <v>300000</v>
      </c>
    </row>
    <row r="4866" customFormat="false" ht="12.75" hidden="false" customHeight="false" outlineLevel="0" collapsed="false">
      <c r="A4866" s="191" t="str">
        <f aca="false">B4866&amp;" "&amp;C4866&amp;" "&amp;D4866</f>
        <v>US Natural Gas Financial</v>
      </c>
      <c r="B4866" s="191" t="str">
        <f aca="false">IF((LEFT(N4866,2)="US"),"US","")</f>
        <v>US</v>
      </c>
      <c r="C4866" s="191" t="str">
        <f aca="false">M4866</f>
        <v>Natural Gas</v>
      </c>
      <c r="D4866" s="191" t="str">
        <f aca="false">IF(ISNUMBER(FIND("Phy",N4866))=TRUE(),"Physical","Financial")</f>
        <v>Financial</v>
      </c>
      <c r="E4866" s="191" t="n">
        <f aca="false">IF(VLOOKUP(S4866,'DD-Lookup'!$J$6:$L$50,3,FALSE())="Monthly",(YEAR(AC4866)-YEAR(AB4866))*12+MONTH(AC4866)-MONTH(AB4866)+1,(AC4866-AB4866+1))</f>
        <v>151</v>
      </c>
      <c r="F4866" s="220" t="n">
        <f aca="false">E4866*SUM(P4866:Q4866)</f>
        <v>755000</v>
      </c>
      <c r="G4866" s="196" t="n">
        <v>1250400</v>
      </c>
      <c r="H4866" s="197" t="n">
        <v>37026.657037037</v>
      </c>
      <c r="I4866" s="0" t="s">
        <v>1306</v>
      </c>
      <c r="M4866" s="0" t="s">
        <v>927</v>
      </c>
      <c r="N4866" s="0" t="s">
        <v>1399</v>
      </c>
      <c r="O4866" s="0" t="s">
        <v>1400</v>
      </c>
      <c r="Q4866" s="198" t="n">
        <v>5000</v>
      </c>
      <c r="S4866" s="0" t="s">
        <v>1343</v>
      </c>
      <c r="T4866" s="0" t="s">
        <v>772</v>
      </c>
      <c r="U4866" s="200" t="n">
        <v>1.64</v>
      </c>
      <c r="V4866" s="0" t="s">
        <v>1725</v>
      </c>
      <c r="W4866" s="0" t="s">
        <v>1402</v>
      </c>
      <c r="X4866" s="0" t="s">
        <v>1403</v>
      </c>
      <c r="Y4866" s="0" t="s">
        <v>893</v>
      </c>
      <c r="Z4866" s="0" t="s">
        <v>573</v>
      </c>
      <c r="AA4866" s="0" t="s">
        <v>4388</v>
      </c>
      <c r="AB4866" s="197" t="n">
        <v>37196</v>
      </c>
      <c r="AC4866" s="197" t="n">
        <v>37346</v>
      </c>
      <c r="AD4866" s="0" t="n">
        <f aca="false">(AC4866-AB4866+1)*SUM(P4866:Q4866)</f>
        <v>755000</v>
      </c>
    </row>
    <row r="4867" customFormat="false" ht="12.75" hidden="false" customHeight="false" outlineLevel="0" collapsed="false">
      <c r="A4867" s="191" t="str">
        <f aca="false">B4867&amp;" "&amp;C4867&amp;" "&amp;D4867</f>
        <v>US Crude Financial</v>
      </c>
      <c r="B4867" s="191" t="str">
        <f aca="false">IF((LEFT(N4867,2)="US"),"US","")</f>
        <v>US</v>
      </c>
      <c r="C4867" s="191" t="str">
        <f aca="false">M4867</f>
        <v>Crude</v>
      </c>
      <c r="D4867" s="191" t="str">
        <f aca="false">IF(ISNUMBER(FIND("Phy",N4867))=TRUE(),"Physical","Financial")</f>
        <v>Financial</v>
      </c>
      <c r="E4867" s="191" t="n">
        <f aca="false">IF(VLOOKUP(S4867,'DD-Lookup'!$J$6:$L$50,3,FALSE())="Monthly",(YEAR(AC4867)-YEAR(AB4867))*12+MONTH(AC4867)-MONTH(AB4867)+1,(AC4867-AB4867+1))</f>
        <v>1</v>
      </c>
      <c r="F4867" s="220" t="n">
        <f aca="false">E4867*SUM(P4867:Q4867)</f>
        <v>50000</v>
      </c>
      <c r="G4867" s="196" t="n">
        <v>1250401</v>
      </c>
      <c r="H4867" s="197" t="n">
        <v>37026.657037037</v>
      </c>
      <c r="I4867" s="0" t="s">
        <v>1137</v>
      </c>
      <c r="M4867" s="0" t="s">
        <v>60</v>
      </c>
      <c r="N4867" s="0" t="s">
        <v>1138</v>
      </c>
      <c r="O4867" s="0" t="s">
        <v>1139</v>
      </c>
      <c r="Q4867" s="198" t="n">
        <v>50000</v>
      </c>
      <c r="S4867" s="0" t="s">
        <v>1140</v>
      </c>
      <c r="T4867" s="0" t="s">
        <v>772</v>
      </c>
      <c r="U4867" s="200" t="n">
        <v>28.92</v>
      </c>
      <c r="V4867" s="0" t="s">
        <v>1479</v>
      </c>
      <c r="W4867" s="0" t="s">
        <v>1142</v>
      </c>
      <c r="X4867" s="0" t="s">
        <v>1143</v>
      </c>
      <c r="Y4867" s="0" t="s">
        <v>893</v>
      </c>
      <c r="Z4867" s="0" t="s">
        <v>573</v>
      </c>
      <c r="AA4867" s="0" t="s">
        <v>4389</v>
      </c>
      <c r="AB4867" s="197" t="n">
        <v>37043</v>
      </c>
      <c r="AC4867" s="197" t="n">
        <v>37072</v>
      </c>
    </row>
    <row r="4868" customFormat="false" ht="12.75" hidden="false" customHeight="false" outlineLevel="0" collapsed="false">
      <c r="A4868" s="191" t="str">
        <f aca="false">B4868&amp;" "&amp;C4868&amp;" "&amp;D4868</f>
        <v>US Natural Gas Financial</v>
      </c>
      <c r="B4868" s="191" t="str">
        <f aca="false">IF((LEFT(N4868,2)="US"),"US","")</f>
        <v>US</v>
      </c>
      <c r="C4868" s="191" t="str">
        <f aca="false">M4868</f>
        <v>Natural Gas</v>
      </c>
      <c r="D4868" s="191" t="str">
        <f aca="false">IF(ISNUMBER(FIND("Phy",N4868))=TRUE(),"Physical","Financial")</f>
        <v>Financial</v>
      </c>
      <c r="E4868" s="191" t="n">
        <f aca="false">IF(VLOOKUP(S4868,'DD-Lookup'!$J$6:$L$50,3,FALSE())="Monthly",(YEAR(AC4868)-YEAR(AB4868))*12+MONTH(AC4868)-MONTH(AB4868)+1,(AC4868-AB4868+1))</f>
        <v>365</v>
      </c>
      <c r="F4868" s="220" t="n">
        <f aca="false">E4868*SUM(P4868:Q4868)</f>
        <v>1825000</v>
      </c>
      <c r="G4868" s="196" t="n">
        <v>1250402</v>
      </c>
      <c r="H4868" s="197" t="n">
        <v>37026.6570601852</v>
      </c>
      <c r="I4868" s="0" t="s">
        <v>1368</v>
      </c>
      <c r="M4868" s="0" t="s">
        <v>927</v>
      </c>
      <c r="N4868" s="0" t="s">
        <v>1341</v>
      </c>
      <c r="O4868" s="0" t="s">
        <v>1514</v>
      </c>
      <c r="Q4868" s="198" t="n">
        <v>5000</v>
      </c>
      <c r="S4868" s="0" t="s">
        <v>1343</v>
      </c>
      <c r="T4868" s="0" t="s">
        <v>772</v>
      </c>
      <c r="U4868" s="200" t="n">
        <v>4.655</v>
      </c>
      <c r="V4868" s="0" t="s">
        <v>1578</v>
      </c>
      <c r="W4868" s="0" t="s">
        <v>1345</v>
      </c>
      <c r="X4868" s="0" t="s">
        <v>1346</v>
      </c>
      <c r="Y4868" s="0" t="s">
        <v>893</v>
      </c>
      <c r="Z4868" s="0" t="s">
        <v>573</v>
      </c>
      <c r="AA4868" s="0" t="s">
        <v>4390</v>
      </c>
      <c r="AB4868" s="197" t="n">
        <v>37257.875</v>
      </c>
      <c r="AC4868" s="197" t="n">
        <v>37621.875</v>
      </c>
      <c r="AD4868" s="0" t="n">
        <f aca="false">(AC4868-AB4868+1)*SUM(P4868:Q4868)</f>
        <v>1825000</v>
      </c>
    </row>
    <row r="4869" customFormat="false" ht="12.75" hidden="false" customHeight="false" outlineLevel="0" collapsed="false">
      <c r="A4869" s="191" t="str">
        <f aca="false">B4869&amp;" "&amp;C4869&amp;" "&amp;D4869</f>
        <v>US Natural Gas Financial</v>
      </c>
      <c r="B4869" s="191" t="str">
        <f aca="false">IF((LEFT(N4869,2)="US"),"US","")</f>
        <v>US</v>
      </c>
      <c r="C4869" s="191" t="str">
        <f aca="false">M4869</f>
        <v>Natural Gas</v>
      </c>
      <c r="D4869" s="191" t="str">
        <f aca="false">IF(ISNUMBER(FIND("Phy",N4869))=TRUE(),"Physical","Financial")</f>
        <v>Financial</v>
      </c>
      <c r="E4869" s="191" t="n">
        <f aca="false">IF(VLOOKUP(S4869,'DD-Lookup'!$J$6:$L$50,3,FALSE())="Monthly",(YEAR(AC4869)-YEAR(AB4869))*12+MONTH(AC4869)-MONTH(AB4869)+1,(AC4869-AB4869+1))</f>
        <v>365</v>
      </c>
      <c r="F4869" s="220" t="n">
        <f aca="false">E4869*SUM(P4869:Q4869)</f>
        <v>1825000</v>
      </c>
      <c r="G4869" s="196" t="n">
        <v>1250403</v>
      </c>
      <c r="H4869" s="197" t="n">
        <v>37026.6573032407</v>
      </c>
      <c r="I4869" s="0" t="s">
        <v>609</v>
      </c>
      <c r="M4869" s="0" t="s">
        <v>927</v>
      </c>
      <c r="N4869" s="0" t="s">
        <v>1341</v>
      </c>
      <c r="O4869" s="0" t="s">
        <v>1514</v>
      </c>
      <c r="Q4869" s="198" t="n">
        <v>5000</v>
      </c>
      <c r="S4869" s="0" t="s">
        <v>1343</v>
      </c>
      <c r="T4869" s="0" t="s">
        <v>772</v>
      </c>
      <c r="U4869" s="200" t="n">
        <v>4.655</v>
      </c>
      <c r="V4869" s="0" t="s">
        <v>1551</v>
      </c>
      <c r="W4869" s="0" t="s">
        <v>1345</v>
      </c>
      <c r="X4869" s="0" t="s">
        <v>1346</v>
      </c>
      <c r="Y4869" s="0" t="s">
        <v>893</v>
      </c>
      <c r="Z4869" s="0" t="s">
        <v>573</v>
      </c>
      <c r="AA4869" s="0" t="s">
        <v>4391</v>
      </c>
      <c r="AB4869" s="197" t="n">
        <v>37257.875</v>
      </c>
      <c r="AC4869" s="197" t="n">
        <v>37621.875</v>
      </c>
      <c r="AD4869" s="0" t="n">
        <f aca="false">(AC4869-AB4869+1)*SUM(P4869:Q4869)</f>
        <v>1825000</v>
      </c>
    </row>
    <row r="4870" customFormat="false" ht="12.75" hidden="false" customHeight="false" outlineLevel="0" collapsed="false">
      <c r="A4870" s="191" t="str">
        <f aca="false">B4870&amp;" "&amp;C4870&amp;" "&amp;D4870</f>
        <v>US Natural Gas Financial</v>
      </c>
      <c r="B4870" s="191" t="str">
        <f aca="false">IF((LEFT(N4870,2)="US"),"US","")</f>
        <v>US</v>
      </c>
      <c r="C4870" s="191" t="str">
        <f aca="false">M4870</f>
        <v>Natural Gas</v>
      </c>
      <c r="D4870" s="191" t="str">
        <f aca="false">IF(ISNUMBER(FIND("Phy",N4870))=TRUE(),"Physical","Financial")</f>
        <v>Financial</v>
      </c>
      <c r="E4870" s="191" t="n">
        <f aca="false">IF(VLOOKUP(S4870,'DD-Lookup'!$J$6:$L$50,3,FALSE())="Monthly",(YEAR(AC4870)-YEAR(AB4870))*12+MONTH(AC4870)-MONTH(AB4870)+1,(AC4870-AB4870+1))</f>
        <v>30</v>
      </c>
      <c r="F4870" s="220" t="n">
        <f aca="false">E4870*SUM(P4870:Q4870)</f>
        <v>150000</v>
      </c>
      <c r="G4870" s="196" t="n">
        <v>1250404</v>
      </c>
      <c r="H4870" s="197" t="n">
        <v>37026.6574305556</v>
      </c>
      <c r="I4870" s="0" t="s">
        <v>1485</v>
      </c>
      <c r="M4870" s="0" t="s">
        <v>927</v>
      </c>
      <c r="N4870" s="0" t="s">
        <v>1341</v>
      </c>
      <c r="O4870" s="0" t="s">
        <v>1342</v>
      </c>
      <c r="P4870" s="198" t="n">
        <v>5000</v>
      </c>
      <c r="S4870" s="0" t="s">
        <v>1343</v>
      </c>
      <c r="T4870" s="0" t="s">
        <v>772</v>
      </c>
      <c r="U4870" s="200" t="n">
        <v>4.7</v>
      </c>
      <c r="V4870" s="0" t="s">
        <v>1486</v>
      </c>
      <c r="W4870" s="0" t="s">
        <v>1345</v>
      </c>
      <c r="X4870" s="0" t="s">
        <v>1346</v>
      </c>
      <c r="Y4870" s="0" t="s">
        <v>893</v>
      </c>
      <c r="Z4870" s="0" t="s">
        <v>573</v>
      </c>
      <c r="AA4870" s="0" t="s">
        <v>4392</v>
      </c>
      <c r="AB4870" s="197" t="n">
        <v>37043.875</v>
      </c>
      <c r="AC4870" s="197" t="n">
        <v>37072.875</v>
      </c>
      <c r="AD4870" s="0" t="n">
        <f aca="false">(AC4870-AB4870+1)*SUM(P4870:Q4870)</f>
        <v>150000</v>
      </c>
    </row>
    <row r="4871" customFormat="false" ht="12.75" hidden="false" customHeight="false" outlineLevel="0" collapsed="false">
      <c r="A4871" s="191" t="str">
        <f aca="false">B4871&amp;" "&amp;C4871&amp;" "&amp;D4871</f>
        <v>US Natural Gas Financial</v>
      </c>
      <c r="B4871" s="191" t="str">
        <f aca="false">IF((LEFT(N4871,2)="US"),"US","")</f>
        <v>US</v>
      </c>
      <c r="C4871" s="191" t="str">
        <f aca="false">M4871</f>
        <v>Natural Gas</v>
      </c>
      <c r="D4871" s="191" t="str">
        <f aca="false">IF(ISNUMBER(FIND("Phy",N4871))=TRUE(),"Physical","Financial")</f>
        <v>Financial</v>
      </c>
      <c r="E4871" s="191" t="n">
        <f aca="false">IF(VLOOKUP(S4871,'DD-Lookup'!$J$6:$L$50,3,FALSE())="Monthly",(YEAR(AC4871)-YEAR(AB4871))*12+MONTH(AC4871)-MONTH(AB4871)+1,(AC4871-AB4871+1))</f>
        <v>30</v>
      </c>
      <c r="F4871" s="220" t="n">
        <f aca="false">E4871*SUM(P4871:Q4871)</f>
        <v>75000</v>
      </c>
      <c r="G4871" s="196" t="n">
        <v>1250406</v>
      </c>
      <c r="H4871" s="197" t="n">
        <v>37026.6574768519</v>
      </c>
      <c r="I4871" s="0" t="s">
        <v>1187</v>
      </c>
      <c r="M4871" s="0" t="s">
        <v>927</v>
      </c>
      <c r="N4871" s="0" t="s">
        <v>1341</v>
      </c>
      <c r="O4871" s="0" t="s">
        <v>1342</v>
      </c>
      <c r="P4871" s="198" t="n">
        <v>2500</v>
      </c>
      <c r="S4871" s="0" t="s">
        <v>1343</v>
      </c>
      <c r="T4871" s="0" t="s">
        <v>772</v>
      </c>
      <c r="U4871" s="200" t="n">
        <v>4.7</v>
      </c>
      <c r="V4871" s="0" t="s">
        <v>3151</v>
      </c>
      <c r="W4871" s="0" t="s">
        <v>1345</v>
      </c>
      <c r="X4871" s="0" t="s">
        <v>1346</v>
      </c>
      <c r="Y4871" s="0" t="s">
        <v>893</v>
      </c>
      <c r="Z4871" s="0" t="s">
        <v>573</v>
      </c>
      <c r="AA4871" s="0" t="s">
        <v>4393</v>
      </c>
      <c r="AB4871" s="197" t="n">
        <v>37043.875</v>
      </c>
      <c r="AC4871" s="197" t="n">
        <v>37072.875</v>
      </c>
      <c r="AD4871" s="0" t="n">
        <f aca="false">(AC4871-AB4871+1)*SUM(P4871:Q4871)</f>
        <v>75000</v>
      </c>
    </row>
    <row r="4872" customFormat="false" ht="12.75" hidden="false" customHeight="false" outlineLevel="0" collapsed="false">
      <c r="A4872" s="191" t="str">
        <f aca="false">B4872&amp;" "&amp;C4872&amp;" "&amp;D4872</f>
        <v> Natural Gas Physical</v>
      </c>
      <c r="B4872" s="191" t="str">
        <f aca="false">IF((LEFT(N4872,2)="US"),"US","")</f>
        <v/>
      </c>
      <c r="C4872" s="191" t="str">
        <f aca="false">M4872</f>
        <v>Natural Gas</v>
      </c>
      <c r="D4872" s="191" t="str">
        <f aca="false">IF(ISNUMBER(FIND("Phy",N4872))=TRUE(),"Physical","Financial")</f>
        <v>Physical</v>
      </c>
      <c r="E4872" s="191" t="n">
        <f aca="false">IF(VLOOKUP(S4872,'DD-Lookup'!$J$6:$L$50,3,FALSE())="Monthly",(YEAR(AC4872)-YEAR(AB4872))*12+MONTH(AC4872)-MONTH(AB4872)+1,(AC4872-AB4872+1))</f>
        <v>1</v>
      </c>
      <c r="F4872" s="220" t="n">
        <f aca="false">E4872*SUM(P4872:Q4872)</f>
        <v>5000</v>
      </c>
      <c r="G4872" s="196" t="n">
        <v>1250405</v>
      </c>
      <c r="H4872" s="197" t="n">
        <v>37026.6574768519</v>
      </c>
      <c r="I4872" s="0" t="s">
        <v>3550</v>
      </c>
      <c r="M4872" s="0" t="s">
        <v>927</v>
      </c>
      <c r="N4872" s="0" t="s">
        <v>1719</v>
      </c>
      <c r="O4872" s="0" t="s">
        <v>1720</v>
      </c>
      <c r="Q4872" s="198" t="n">
        <v>5000</v>
      </c>
      <c r="S4872" s="0" t="s">
        <v>327</v>
      </c>
      <c r="T4872" s="0" t="s">
        <v>1721</v>
      </c>
      <c r="U4872" s="200" t="n">
        <v>6.29</v>
      </c>
      <c r="V4872" s="0" t="s">
        <v>4072</v>
      </c>
      <c r="W4872" s="0" t="s">
        <v>1723</v>
      </c>
      <c r="X4872" s="0" t="s">
        <v>1724</v>
      </c>
      <c r="Y4872" s="0" t="s">
        <v>1376</v>
      </c>
      <c r="Z4872" s="0" t="s">
        <v>646</v>
      </c>
      <c r="AA4872" s="0" t="n">
        <v>791096</v>
      </c>
      <c r="AB4872" s="197" t="n">
        <v>37026.875</v>
      </c>
      <c r="AC4872" s="197" t="n">
        <v>37026.875</v>
      </c>
    </row>
    <row r="4873" customFormat="false" ht="12.75" hidden="false" customHeight="false" outlineLevel="0" collapsed="false">
      <c r="A4873" s="191" t="str">
        <f aca="false">B4873&amp;" "&amp;C4873&amp;" "&amp;D4873</f>
        <v>US Natural Gas Financial</v>
      </c>
      <c r="B4873" s="191" t="str">
        <f aca="false">IF((LEFT(N4873,2)="US"),"US","")</f>
        <v>US</v>
      </c>
      <c r="C4873" s="191" t="str">
        <f aca="false">M4873</f>
        <v>Natural Gas</v>
      </c>
      <c r="D4873" s="191" t="str">
        <f aca="false">IF(ISNUMBER(FIND("Phy",N4873))=TRUE(),"Physical","Financial")</f>
        <v>Financial</v>
      </c>
      <c r="E4873" s="191" t="n">
        <f aca="false">IF(VLOOKUP(S4873,'DD-Lookup'!$J$6:$L$50,3,FALSE())="Monthly",(YEAR(AC4873)-YEAR(AB4873))*12+MONTH(AC4873)-MONTH(AB4873)+1,(AC4873-AB4873+1))</f>
        <v>30</v>
      </c>
      <c r="F4873" s="220" t="n">
        <f aca="false">E4873*SUM(P4873:Q4873)</f>
        <v>75000</v>
      </c>
      <c r="G4873" s="196" t="n">
        <v>1250407</v>
      </c>
      <c r="H4873" s="197" t="n">
        <v>37026.6575347222</v>
      </c>
      <c r="I4873" s="0" t="s">
        <v>1430</v>
      </c>
      <c r="M4873" s="0" t="s">
        <v>927</v>
      </c>
      <c r="N4873" s="0" t="s">
        <v>1341</v>
      </c>
      <c r="O4873" s="0" t="s">
        <v>1342</v>
      </c>
      <c r="P4873" s="198" t="n">
        <v>2500</v>
      </c>
      <c r="S4873" s="0" t="s">
        <v>1343</v>
      </c>
      <c r="T4873" s="0" t="s">
        <v>772</v>
      </c>
      <c r="U4873" s="200" t="n">
        <v>4.7</v>
      </c>
      <c r="V4873" s="0" t="s">
        <v>2067</v>
      </c>
      <c r="W4873" s="0" t="s">
        <v>1345</v>
      </c>
      <c r="X4873" s="0" t="s">
        <v>1346</v>
      </c>
      <c r="Y4873" s="0" t="s">
        <v>893</v>
      </c>
      <c r="Z4873" s="0" t="s">
        <v>573</v>
      </c>
      <c r="AA4873" s="0" t="s">
        <v>4394</v>
      </c>
      <c r="AB4873" s="197" t="n">
        <v>37043.875</v>
      </c>
      <c r="AC4873" s="197" t="n">
        <v>37072.875</v>
      </c>
      <c r="AD4873" s="0" t="n">
        <f aca="false">(AC4873-AB4873+1)*SUM(P4873:Q4873)</f>
        <v>75000</v>
      </c>
    </row>
    <row r="4874" customFormat="false" ht="12.75" hidden="false" customHeight="false" outlineLevel="0" collapsed="false">
      <c r="A4874" s="191" t="str">
        <f aca="false">B4874&amp;" "&amp;C4874&amp;" "&amp;D4874</f>
        <v>US Crude Financial</v>
      </c>
      <c r="B4874" s="191" t="str">
        <f aca="false">IF((LEFT(N4874,2)="US"),"US","")</f>
        <v>US</v>
      </c>
      <c r="C4874" s="191" t="str">
        <f aca="false">M4874</f>
        <v>Crude</v>
      </c>
      <c r="D4874" s="191" t="str">
        <f aca="false">IF(ISNUMBER(FIND("Phy",N4874))=TRUE(),"Physical","Financial")</f>
        <v>Financial</v>
      </c>
      <c r="E4874" s="191" t="n">
        <f aca="false">IF(VLOOKUP(S4874,'DD-Lookup'!$J$6:$L$50,3,FALSE())="Monthly",(YEAR(AC4874)-YEAR(AB4874))*12+MONTH(AC4874)-MONTH(AB4874)+1,(AC4874-AB4874+1))</f>
        <v>1</v>
      </c>
      <c r="F4874" s="220" t="n">
        <f aca="false">E4874*SUM(P4874:Q4874)</f>
        <v>50000</v>
      </c>
      <c r="G4874" s="196" t="n">
        <v>1250408</v>
      </c>
      <c r="H4874" s="197" t="n">
        <v>37026.6576967593</v>
      </c>
      <c r="I4874" s="0" t="s">
        <v>643</v>
      </c>
      <c r="M4874" s="0" t="s">
        <v>60</v>
      </c>
      <c r="N4874" s="0" t="s">
        <v>1138</v>
      </c>
      <c r="O4874" s="0" t="s">
        <v>1139</v>
      </c>
      <c r="Q4874" s="198" t="n">
        <v>50000</v>
      </c>
      <c r="S4874" s="0" t="s">
        <v>1140</v>
      </c>
      <c r="T4874" s="0" t="s">
        <v>772</v>
      </c>
      <c r="U4874" s="200" t="n">
        <v>28.96</v>
      </c>
      <c r="V4874" s="0" t="s">
        <v>4355</v>
      </c>
      <c r="W4874" s="0" t="s">
        <v>1142</v>
      </c>
      <c r="X4874" s="0" t="s">
        <v>1143</v>
      </c>
      <c r="Y4874" s="0" t="s">
        <v>893</v>
      </c>
      <c r="Z4874" s="0" t="s">
        <v>573</v>
      </c>
      <c r="AA4874" s="0" t="s">
        <v>4395</v>
      </c>
      <c r="AB4874" s="197" t="n">
        <v>37043</v>
      </c>
      <c r="AC4874" s="197" t="n">
        <v>37072</v>
      </c>
    </row>
    <row r="4875" customFormat="false" ht="12.75" hidden="false" customHeight="false" outlineLevel="0" collapsed="false">
      <c r="A4875" s="191" t="str">
        <f aca="false">B4875&amp;" "&amp;C4875&amp;" "&amp;D4875</f>
        <v> Natural Gas Physical</v>
      </c>
      <c r="B4875" s="191" t="str">
        <f aca="false">IF((LEFT(N4875,2)="US"),"US","")</f>
        <v/>
      </c>
      <c r="C4875" s="191" t="str">
        <f aca="false">M4875</f>
        <v>Natural Gas</v>
      </c>
      <c r="D4875" s="191" t="str">
        <f aca="false">IF(ISNUMBER(FIND("Phy",N4875))=TRUE(),"Physical","Financial")</f>
        <v>Physical</v>
      </c>
      <c r="E4875" s="191" t="n">
        <f aca="false">IF(VLOOKUP(S4875,'DD-Lookup'!$J$6:$L$50,3,FALSE())="Monthly",(YEAR(AC4875)-YEAR(AB4875))*12+MONTH(AC4875)-MONTH(AB4875)+1,(AC4875-AB4875+1))</f>
        <v>1</v>
      </c>
      <c r="F4875" s="220" t="n">
        <f aca="false">E4875*SUM(P4875:Q4875)</f>
        <v>2000</v>
      </c>
      <c r="G4875" s="196" t="n">
        <v>1250409</v>
      </c>
      <c r="H4875" s="197" t="n">
        <v>37026.6579976852</v>
      </c>
      <c r="I4875" s="0" t="s">
        <v>3014</v>
      </c>
      <c r="M4875" s="0" t="s">
        <v>927</v>
      </c>
      <c r="N4875" s="0" t="s">
        <v>1719</v>
      </c>
      <c r="O4875" s="0" t="s">
        <v>1720</v>
      </c>
      <c r="P4875" s="198" t="n">
        <v>2000</v>
      </c>
      <c r="S4875" s="0" t="s">
        <v>327</v>
      </c>
      <c r="T4875" s="0" t="s">
        <v>1721</v>
      </c>
      <c r="U4875" s="200" t="n">
        <v>6.285</v>
      </c>
      <c r="V4875" s="0" t="s">
        <v>3015</v>
      </c>
      <c r="W4875" s="0" t="s">
        <v>1723</v>
      </c>
      <c r="X4875" s="0" t="s">
        <v>1724</v>
      </c>
      <c r="Y4875" s="0" t="s">
        <v>1376</v>
      </c>
      <c r="Z4875" s="0" t="s">
        <v>646</v>
      </c>
      <c r="AA4875" s="0" t="n">
        <v>791097</v>
      </c>
      <c r="AB4875" s="197" t="n">
        <v>37026.875</v>
      </c>
      <c r="AC4875" s="197" t="n">
        <v>37026.875</v>
      </c>
    </row>
    <row r="4876" customFormat="false" ht="12.75" hidden="false" customHeight="false" outlineLevel="0" collapsed="false">
      <c r="A4876" s="191" t="str">
        <f aca="false">B4876&amp;" "&amp;C4876&amp;" "&amp;D4876</f>
        <v>US Natural Gas Financial</v>
      </c>
      <c r="B4876" s="191" t="str">
        <f aca="false">IF((LEFT(N4876,2)="US"),"US","")</f>
        <v>US</v>
      </c>
      <c r="C4876" s="191" t="str">
        <f aca="false">M4876</f>
        <v>Natural Gas</v>
      </c>
      <c r="D4876" s="191" t="str">
        <f aca="false">IF(ISNUMBER(FIND("Phy",N4876))=TRUE(),"Physical","Financial")</f>
        <v>Financial</v>
      </c>
      <c r="E4876" s="191" t="n">
        <f aca="false">IF(VLOOKUP(S4876,'DD-Lookup'!$J$6:$L$50,3,FALSE())="Monthly",(YEAR(AC4876)-YEAR(AB4876))*12+MONTH(AC4876)-MONTH(AB4876)+1,(AC4876-AB4876+1))</f>
        <v>15</v>
      </c>
      <c r="F4876" s="220" t="n">
        <f aca="false">E4876*SUM(P4876:Q4876)</f>
        <v>150000</v>
      </c>
      <c r="G4876" s="196" t="n">
        <v>1250411</v>
      </c>
      <c r="H4876" s="197" t="n">
        <v>37026.6587037037</v>
      </c>
      <c r="I4876" s="0" t="s">
        <v>1661</v>
      </c>
      <c r="M4876" s="0" t="s">
        <v>927</v>
      </c>
      <c r="N4876" s="0" t="s">
        <v>1341</v>
      </c>
      <c r="O4876" s="0" t="s">
        <v>3569</v>
      </c>
      <c r="P4876" s="198" t="n">
        <v>10000</v>
      </c>
      <c r="S4876" s="0" t="s">
        <v>1343</v>
      </c>
      <c r="T4876" s="0" t="s">
        <v>772</v>
      </c>
      <c r="U4876" s="200" t="n">
        <v>4.635</v>
      </c>
      <c r="V4876" s="0" t="s">
        <v>1662</v>
      </c>
      <c r="W4876" s="0" t="s">
        <v>1520</v>
      </c>
      <c r="X4876" s="0" t="s">
        <v>1521</v>
      </c>
      <c r="Y4876" s="0" t="s">
        <v>893</v>
      </c>
      <c r="Z4876" s="0" t="s">
        <v>573</v>
      </c>
      <c r="AA4876" s="0" t="s">
        <v>4396</v>
      </c>
      <c r="AB4876" s="197" t="n">
        <v>37028.875</v>
      </c>
      <c r="AC4876" s="197" t="n">
        <v>37042.875</v>
      </c>
      <c r="AD4876" s="0" t="n">
        <f aca="false">(AC4876-AB4876+1)*SUM(P4876:Q4876)</f>
        <v>150000</v>
      </c>
    </row>
    <row r="4877" customFormat="false" ht="12.75" hidden="false" customHeight="false" outlineLevel="0" collapsed="false">
      <c r="A4877" s="191" t="str">
        <f aca="false">B4877&amp;" "&amp;C4877&amp;" "&amp;D4877</f>
        <v>US Crude Financial</v>
      </c>
      <c r="B4877" s="191" t="str">
        <f aca="false">IF((LEFT(N4877,2)="US"),"US","")</f>
        <v>US</v>
      </c>
      <c r="C4877" s="191" t="str">
        <f aca="false">M4877</f>
        <v>Crude</v>
      </c>
      <c r="D4877" s="191" t="str">
        <f aca="false">IF(ISNUMBER(FIND("Phy",N4877))=TRUE(),"Physical","Financial")</f>
        <v>Financial</v>
      </c>
      <c r="E4877" s="191" t="n">
        <f aca="false">IF(VLOOKUP(S4877,'DD-Lookup'!$J$6:$L$50,3,FALSE())="Monthly",(YEAR(AC4877)-YEAR(AB4877))*12+MONTH(AC4877)-MONTH(AB4877)+1,(AC4877-AB4877+1))</f>
        <v>1</v>
      </c>
      <c r="F4877" s="220" t="n">
        <f aca="false">E4877*SUM(P4877:Q4877)</f>
        <v>50000</v>
      </c>
      <c r="G4877" s="196" t="n">
        <v>1250412</v>
      </c>
      <c r="H4877" s="197" t="n">
        <v>37026.65875</v>
      </c>
      <c r="I4877" s="0" t="s">
        <v>643</v>
      </c>
      <c r="M4877" s="0" t="s">
        <v>60</v>
      </c>
      <c r="N4877" s="0" t="s">
        <v>1138</v>
      </c>
      <c r="O4877" s="0" t="s">
        <v>1139</v>
      </c>
      <c r="P4877" s="198" t="n">
        <v>50000</v>
      </c>
      <c r="S4877" s="0" t="s">
        <v>1140</v>
      </c>
      <c r="T4877" s="0" t="s">
        <v>772</v>
      </c>
      <c r="U4877" s="200" t="n">
        <v>28.9</v>
      </c>
      <c r="V4877" s="0" t="s">
        <v>4198</v>
      </c>
      <c r="W4877" s="0" t="s">
        <v>1142</v>
      </c>
      <c r="X4877" s="0" t="s">
        <v>1143</v>
      </c>
      <c r="Y4877" s="0" t="s">
        <v>893</v>
      </c>
      <c r="Z4877" s="0" t="s">
        <v>573</v>
      </c>
      <c r="AA4877" s="0" t="s">
        <v>4397</v>
      </c>
      <c r="AB4877" s="197" t="n">
        <v>37043</v>
      </c>
      <c r="AC4877" s="197" t="n">
        <v>37072</v>
      </c>
    </row>
    <row r="4878" customFormat="false" ht="12.75" hidden="false" customHeight="false" outlineLevel="0" collapsed="false">
      <c r="A4878" s="191" t="str">
        <f aca="false">B4878&amp;" "&amp;C4878&amp;" "&amp;D4878</f>
        <v>US Natural Gas Financial</v>
      </c>
      <c r="B4878" s="191" t="str">
        <f aca="false">IF((LEFT(N4878,2)="US"),"US","")</f>
        <v>US</v>
      </c>
      <c r="C4878" s="191" t="str">
        <f aca="false">M4878</f>
        <v>Natural Gas</v>
      </c>
      <c r="D4878" s="191" t="str">
        <f aca="false">IF(ISNUMBER(FIND("Phy",N4878))=TRUE(),"Physical","Financial")</f>
        <v>Financial</v>
      </c>
      <c r="E4878" s="191" t="n">
        <f aca="false">IF(VLOOKUP(S4878,'DD-Lookup'!$J$6:$L$50,3,FALSE())="Monthly",(YEAR(AC4878)-YEAR(AB4878))*12+MONTH(AC4878)-MONTH(AB4878)+1,(AC4878-AB4878+1))</f>
        <v>30</v>
      </c>
      <c r="F4878" s="220" t="n">
        <f aca="false">E4878*SUM(P4878:Q4878)</f>
        <v>300000</v>
      </c>
      <c r="G4878" s="196" t="n">
        <v>1250414</v>
      </c>
      <c r="H4878" s="197" t="n">
        <v>37026.6590740741</v>
      </c>
      <c r="I4878" s="0" t="s">
        <v>1187</v>
      </c>
      <c r="M4878" s="0" t="s">
        <v>927</v>
      </c>
      <c r="N4878" s="0" t="s">
        <v>1341</v>
      </c>
      <c r="O4878" s="0" t="s">
        <v>1342</v>
      </c>
      <c r="P4878" s="198" t="n">
        <v>10000</v>
      </c>
      <c r="S4878" s="0" t="s">
        <v>1343</v>
      </c>
      <c r="T4878" s="0" t="s">
        <v>772</v>
      </c>
      <c r="U4878" s="200" t="n">
        <v>4.695</v>
      </c>
      <c r="V4878" s="0" t="s">
        <v>3625</v>
      </c>
      <c r="W4878" s="0" t="s">
        <v>1345</v>
      </c>
      <c r="X4878" s="0" t="s">
        <v>1346</v>
      </c>
      <c r="Y4878" s="0" t="s">
        <v>893</v>
      </c>
      <c r="Z4878" s="0" t="s">
        <v>573</v>
      </c>
      <c r="AA4878" s="0" t="s">
        <v>4398</v>
      </c>
      <c r="AB4878" s="197" t="n">
        <v>37043.875</v>
      </c>
      <c r="AC4878" s="197" t="n">
        <v>37072.875</v>
      </c>
      <c r="AD4878" s="0" t="n">
        <f aca="false">(AC4878-AB4878+1)*SUM(P4878:Q4878)</f>
        <v>300000</v>
      </c>
    </row>
    <row r="4879" customFormat="false" ht="12.75" hidden="false" customHeight="false" outlineLevel="0" collapsed="false">
      <c r="A4879" s="191" t="str">
        <f aca="false">B4879&amp;" "&amp;C4879&amp;" "&amp;D4879</f>
        <v>US Crude Financial</v>
      </c>
      <c r="B4879" s="191" t="str">
        <f aca="false">IF((LEFT(N4879,2)="US"),"US","")</f>
        <v>US</v>
      </c>
      <c r="C4879" s="191" t="str">
        <f aca="false">M4879</f>
        <v>Crude</v>
      </c>
      <c r="D4879" s="191" t="str">
        <f aca="false">IF(ISNUMBER(FIND("Phy",N4879))=TRUE(),"Physical","Financial")</f>
        <v>Financial</v>
      </c>
      <c r="E4879" s="191" t="n">
        <f aca="false">IF(VLOOKUP(S4879,'DD-Lookup'!$J$6:$L$50,3,FALSE())="Monthly",(YEAR(AC4879)-YEAR(AB4879))*12+MONTH(AC4879)-MONTH(AB4879)+1,(AC4879-AB4879+1))</f>
        <v>1</v>
      </c>
      <c r="F4879" s="220" t="n">
        <f aca="false">E4879*SUM(P4879:Q4879)</f>
        <v>50000</v>
      </c>
      <c r="G4879" s="196" t="n">
        <v>1250415</v>
      </c>
      <c r="H4879" s="197" t="n">
        <v>37026.659212963</v>
      </c>
      <c r="I4879" s="0" t="s">
        <v>1137</v>
      </c>
      <c r="M4879" s="0" t="s">
        <v>60</v>
      </c>
      <c r="N4879" s="0" t="s">
        <v>1138</v>
      </c>
      <c r="O4879" s="0" t="s">
        <v>1139</v>
      </c>
      <c r="Q4879" s="198" t="n">
        <v>50000</v>
      </c>
      <c r="S4879" s="0" t="s">
        <v>1140</v>
      </c>
      <c r="T4879" s="0" t="s">
        <v>772</v>
      </c>
      <c r="U4879" s="200" t="n">
        <v>28.96</v>
      </c>
      <c r="V4879" s="0" t="s">
        <v>1671</v>
      </c>
      <c r="W4879" s="0" t="s">
        <v>1142</v>
      </c>
      <c r="X4879" s="0" t="s">
        <v>1143</v>
      </c>
      <c r="Y4879" s="0" t="s">
        <v>893</v>
      </c>
      <c r="Z4879" s="0" t="s">
        <v>573</v>
      </c>
      <c r="AA4879" s="0" t="s">
        <v>4399</v>
      </c>
      <c r="AB4879" s="197" t="n">
        <v>37043</v>
      </c>
      <c r="AC4879" s="197" t="n">
        <v>37072</v>
      </c>
    </row>
    <row r="4880" customFormat="false" ht="12.75" hidden="false" customHeight="false" outlineLevel="0" collapsed="false">
      <c r="A4880" s="191" t="str">
        <f aca="false">B4880&amp;" "&amp;C4880&amp;" "&amp;D4880</f>
        <v>US Crude Financial</v>
      </c>
      <c r="B4880" s="191" t="str">
        <f aca="false">IF((LEFT(N4880,2)="US"),"US","")</f>
        <v>US</v>
      </c>
      <c r="C4880" s="191" t="str">
        <f aca="false">M4880</f>
        <v>Crude</v>
      </c>
      <c r="D4880" s="191" t="str">
        <f aca="false">IF(ISNUMBER(FIND("Phy",N4880))=TRUE(),"Physical","Financial")</f>
        <v>Financial</v>
      </c>
      <c r="E4880" s="191" t="n">
        <f aca="false">IF(VLOOKUP(S4880,'DD-Lookup'!$J$6:$L$50,3,FALSE())="Monthly",(YEAR(AC4880)-YEAR(AB4880))*12+MONTH(AC4880)-MONTH(AB4880)+1,(AC4880-AB4880+1))</f>
        <v>1</v>
      </c>
      <c r="F4880" s="220" t="n">
        <f aca="false">E4880*SUM(P4880:Q4880)</f>
        <v>50000</v>
      </c>
      <c r="G4880" s="196" t="n">
        <v>1250416</v>
      </c>
      <c r="H4880" s="197" t="n">
        <v>37026.659224537</v>
      </c>
      <c r="I4880" s="0" t="s">
        <v>643</v>
      </c>
      <c r="M4880" s="0" t="s">
        <v>60</v>
      </c>
      <c r="N4880" s="0" t="s">
        <v>1138</v>
      </c>
      <c r="O4880" s="0" t="s">
        <v>1139</v>
      </c>
      <c r="P4880" s="198" t="n">
        <v>50000</v>
      </c>
      <c r="S4880" s="0" t="s">
        <v>1140</v>
      </c>
      <c r="T4880" s="0" t="s">
        <v>772</v>
      </c>
      <c r="U4880" s="200" t="n">
        <v>28.94</v>
      </c>
      <c r="V4880" s="0" t="s">
        <v>4198</v>
      </c>
      <c r="W4880" s="0" t="s">
        <v>1142</v>
      </c>
      <c r="X4880" s="0" t="s">
        <v>1143</v>
      </c>
      <c r="Y4880" s="0" t="s">
        <v>893</v>
      </c>
      <c r="Z4880" s="0" t="s">
        <v>573</v>
      </c>
      <c r="AA4880" s="0" t="s">
        <v>4400</v>
      </c>
      <c r="AB4880" s="197" t="n">
        <v>37043</v>
      </c>
      <c r="AC4880" s="197" t="n">
        <v>37072</v>
      </c>
    </row>
    <row r="4881" customFormat="false" ht="12.75" hidden="false" customHeight="false" outlineLevel="0" collapsed="false">
      <c r="A4881" s="191" t="str">
        <f aca="false">B4881&amp;" "&amp;C4881&amp;" "&amp;D4881</f>
        <v>US Natural Gas Financial</v>
      </c>
      <c r="B4881" s="191" t="str">
        <f aca="false">IF((LEFT(N4881,2)="US"),"US","")</f>
        <v>US</v>
      </c>
      <c r="C4881" s="191" t="str">
        <f aca="false">M4881</f>
        <v>Natural Gas</v>
      </c>
      <c r="D4881" s="191" t="str">
        <f aca="false">IF(ISNUMBER(FIND("Phy",N4881))=TRUE(),"Physical","Financial")</f>
        <v>Financial</v>
      </c>
      <c r="E4881" s="191" t="n">
        <f aca="false">IF(VLOOKUP(S4881,'DD-Lookup'!$J$6:$L$50,3,FALSE())="Monthly",(YEAR(AC4881)-YEAR(AB4881))*12+MONTH(AC4881)-MONTH(AB4881)+1,(AC4881-AB4881+1))</f>
        <v>30</v>
      </c>
      <c r="F4881" s="220" t="n">
        <f aca="false">E4881*SUM(P4881:Q4881)</f>
        <v>75000</v>
      </c>
      <c r="G4881" s="196" t="n">
        <v>1250417</v>
      </c>
      <c r="H4881" s="197" t="n">
        <v>37026.6593055556</v>
      </c>
      <c r="I4881" s="0" t="s">
        <v>1430</v>
      </c>
      <c r="M4881" s="0" t="s">
        <v>927</v>
      </c>
      <c r="N4881" s="0" t="s">
        <v>1341</v>
      </c>
      <c r="O4881" s="0" t="s">
        <v>1342</v>
      </c>
      <c r="P4881" s="198" t="n">
        <v>2500</v>
      </c>
      <c r="S4881" s="0" t="s">
        <v>1343</v>
      </c>
      <c r="T4881" s="0" t="s">
        <v>772</v>
      </c>
      <c r="U4881" s="200" t="n">
        <v>4.69</v>
      </c>
      <c r="V4881" s="0" t="s">
        <v>2067</v>
      </c>
      <c r="W4881" s="0" t="s">
        <v>1345</v>
      </c>
      <c r="X4881" s="0" t="s">
        <v>1346</v>
      </c>
      <c r="Y4881" s="0" t="s">
        <v>893</v>
      </c>
      <c r="Z4881" s="0" t="s">
        <v>573</v>
      </c>
      <c r="AA4881" s="0" t="s">
        <v>4401</v>
      </c>
      <c r="AB4881" s="197" t="n">
        <v>37043.875</v>
      </c>
      <c r="AC4881" s="197" t="n">
        <v>37072.875</v>
      </c>
      <c r="AD4881" s="0" t="n">
        <f aca="false">(AC4881-AB4881+1)*SUM(P4881:Q4881)</f>
        <v>75000</v>
      </c>
    </row>
    <row r="4882" customFormat="false" ht="12.75" hidden="false" customHeight="false" outlineLevel="0" collapsed="false">
      <c r="A4882" s="191" t="str">
        <f aca="false">B4882&amp;" "&amp;C4882&amp;" "&amp;D4882</f>
        <v>US Crude Financial</v>
      </c>
      <c r="B4882" s="191" t="str">
        <f aca="false">IF((LEFT(N4882,2)="US"),"US","")</f>
        <v>US</v>
      </c>
      <c r="C4882" s="191" t="str">
        <f aca="false">M4882</f>
        <v>Crude</v>
      </c>
      <c r="D4882" s="191" t="str">
        <f aca="false">IF(ISNUMBER(FIND("Phy",N4882))=TRUE(),"Physical","Financial")</f>
        <v>Financial</v>
      </c>
      <c r="E4882" s="191" t="n">
        <f aca="false">IF(VLOOKUP(S4882,'DD-Lookup'!$J$6:$L$50,3,FALSE())="Monthly",(YEAR(AC4882)-YEAR(AB4882))*12+MONTH(AC4882)-MONTH(AB4882)+1,(AC4882-AB4882+1))</f>
        <v>1</v>
      </c>
      <c r="F4882" s="220" t="n">
        <f aca="false">E4882*SUM(P4882:Q4882)</f>
        <v>50000</v>
      </c>
      <c r="G4882" s="196" t="n">
        <v>1250418</v>
      </c>
      <c r="H4882" s="197" t="n">
        <v>37026.6594212963</v>
      </c>
      <c r="I4882" s="0" t="s">
        <v>1137</v>
      </c>
      <c r="M4882" s="0" t="s">
        <v>60</v>
      </c>
      <c r="N4882" s="0" t="s">
        <v>1138</v>
      </c>
      <c r="O4882" s="0" t="s">
        <v>1139</v>
      </c>
      <c r="Q4882" s="198" t="n">
        <v>50000</v>
      </c>
      <c r="S4882" s="0" t="s">
        <v>1140</v>
      </c>
      <c r="T4882" s="0" t="s">
        <v>772</v>
      </c>
      <c r="U4882" s="200" t="n">
        <v>28.96</v>
      </c>
      <c r="V4882" s="0" t="s">
        <v>2470</v>
      </c>
      <c r="W4882" s="0" t="s">
        <v>1142</v>
      </c>
      <c r="X4882" s="0" t="s">
        <v>1143</v>
      </c>
      <c r="Y4882" s="0" t="s">
        <v>893</v>
      </c>
      <c r="Z4882" s="0" t="s">
        <v>573</v>
      </c>
      <c r="AA4882" s="0" t="s">
        <v>4402</v>
      </c>
      <c r="AB4882" s="197" t="n">
        <v>37043</v>
      </c>
      <c r="AC4882" s="197" t="n">
        <v>37072</v>
      </c>
    </row>
    <row r="4883" customFormat="false" ht="12.75" hidden="false" customHeight="false" outlineLevel="0" collapsed="false">
      <c r="A4883" s="191" t="str">
        <f aca="false">B4883&amp;" "&amp;C4883&amp;" "&amp;D4883</f>
        <v>US Natural Gas Physical</v>
      </c>
      <c r="B4883" s="191" t="str">
        <f aca="false">IF((LEFT(N4883,2)="US"),"US","")</f>
        <v>US</v>
      </c>
      <c r="C4883" s="191" t="str">
        <f aca="false">M4883</f>
        <v>Natural Gas</v>
      </c>
      <c r="D4883" s="191" t="str">
        <f aca="false">IF(ISNUMBER(FIND("Phy",N4883))=TRUE(),"Physical","Financial")</f>
        <v>Physical</v>
      </c>
      <c r="E4883" s="191" t="n">
        <f aca="false">IF(VLOOKUP(S4883,'DD-Lookup'!$J$6:$L$50,3,FALSE())="Monthly",(YEAR(AC4883)-YEAR(AB4883))*12+MONTH(AC4883)-MONTH(AB4883)+1,(AC4883-AB4883+1))</f>
        <v>1</v>
      </c>
      <c r="F4883" s="220" t="n">
        <f aca="false">E4883*SUM(P4883:Q4883)</f>
        <v>10000</v>
      </c>
      <c r="G4883" s="196" t="n">
        <v>1250421</v>
      </c>
      <c r="H4883" s="197" t="n">
        <v>37026.6603009259</v>
      </c>
      <c r="I4883" s="0" t="s">
        <v>1430</v>
      </c>
      <c r="M4883" s="0" t="s">
        <v>927</v>
      </c>
      <c r="N4883" s="0" t="s">
        <v>1371</v>
      </c>
      <c r="O4883" s="0" t="s">
        <v>3833</v>
      </c>
      <c r="P4883" s="198" t="n">
        <v>10000</v>
      </c>
      <c r="S4883" s="0" t="s">
        <v>1343</v>
      </c>
      <c r="T4883" s="0" t="s">
        <v>772</v>
      </c>
      <c r="U4883" s="200" t="n">
        <v>4.61</v>
      </c>
      <c r="V4883" s="0" t="s">
        <v>1559</v>
      </c>
      <c r="W4883" s="0" t="s">
        <v>1555</v>
      </c>
      <c r="X4883" s="0" t="s">
        <v>1556</v>
      </c>
      <c r="Y4883" s="0" t="s">
        <v>1376</v>
      </c>
      <c r="Z4883" s="0" t="s">
        <v>573</v>
      </c>
      <c r="AA4883" s="0" t="n">
        <v>791100</v>
      </c>
      <c r="AB4883" s="197" t="n">
        <v>37028.875</v>
      </c>
      <c r="AC4883" s="197" t="n">
        <v>37028.875</v>
      </c>
    </row>
    <row r="4884" customFormat="false" ht="12.75" hidden="false" customHeight="false" outlineLevel="0" collapsed="false">
      <c r="A4884" s="191" t="str">
        <f aca="false">B4884&amp;" "&amp;C4884&amp;" "&amp;D4884</f>
        <v>US Natural Gas Financial</v>
      </c>
      <c r="B4884" s="191" t="str">
        <f aca="false">IF((LEFT(N4884,2)="US"),"US","")</f>
        <v>US</v>
      </c>
      <c r="C4884" s="191" t="str">
        <f aca="false">M4884</f>
        <v>Natural Gas</v>
      </c>
      <c r="D4884" s="191" t="str">
        <f aca="false">IF(ISNUMBER(FIND("Phy",N4884))=TRUE(),"Physical","Financial")</f>
        <v>Financial</v>
      </c>
      <c r="E4884" s="191" t="n">
        <f aca="false">IF(VLOOKUP(S4884,'DD-Lookup'!$J$6:$L$50,3,FALSE())="Monthly",(YEAR(AC4884)-YEAR(AB4884))*12+MONTH(AC4884)-MONTH(AB4884)+1,(AC4884-AB4884+1))</f>
        <v>30</v>
      </c>
      <c r="F4884" s="220" t="n">
        <f aca="false">E4884*SUM(P4884:Q4884)</f>
        <v>75000</v>
      </c>
      <c r="G4884" s="196" t="n">
        <v>1250422</v>
      </c>
      <c r="H4884" s="197" t="n">
        <v>37026.6603240741</v>
      </c>
      <c r="I4884" s="0" t="s">
        <v>1187</v>
      </c>
      <c r="M4884" s="0" t="s">
        <v>927</v>
      </c>
      <c r="N4884" s="0" t="s">
        <v>1341</v>
      </c>
      <c r="O4884" s="0" t="s">
        <v>1342</v>
      </c>
      <c r="P4884" s="198" t="n">
        <v>2500</v>
      </c>
      <c r="S4884" s="0" t="s">
        <v>1343</v>
      </c>
      <c r="T4884" s="0" t="s">
        <v>772</v>
      </c>
      <c r="U4884" s="200" t="n">
        <v>4.695</v>
      </c>
      <c r="V4884" s="0" t="s">
        <v>3151</v>
      </c>
      <c r="W4884" s="0" t="s">
        <v>1345</v>
      </c>
      <c r="X4884" s="0" t="s">
        <v>1346</v>
      </c>
      <c r="Y4884" s="0" t="s">
        <v>893</v>
      </c>
      <c r="Z4884" s="0" t="s">
        <v>573</v>
      </c>
      <c r="AA4884" s="0" t="s">
        <v>4403</v>
      </c>
      <c r="AB4884" s="197" t="n">
        <v>37043.875</v>
      </c>
      <c r="AC4884" s="197" t="n">
        <v>37072.875</v>
      </c>
      <c r="AD4884" s="0" t="n">
        <f aca="false">(AC4884-AB4884+1)*SUM(P4884:Q4884)</f>
        <v>75000</v>
      </c>
    </row>
    <row r="4885" customFormat="false" ht="12.75" hidden="false" customHeight="false" outlineLevel="0" collapsed="false">
      <c r="A4885" s="191" t="str">
        <f aca="false">B4885&amp;" "&amp;C4885&amp;" "&amp;D4885</f>
        <v>US Natural Gas Financial</v>
      </c>
      <c r="B4885" s="191" t="str">
        <f aca="false">IF((LEFT(N4885,2)="US"),"US","")</f>
        <v>US</v>
      </c>
      <c r="C4885" s="191" t="str">
        <f aca="false">M4885</f>
        <v>Natural Gas</v>
      </c>
      <c r="D4885" s="191" t="str">
        <f aca="false">IF(ISNUMBER(FIND("Phy",N4885))=TRUE(),"Physical","Financial")</f>
        <v>Financial</v>
      </c>
      <c r="E4885" s="191" t="n">
        <f aca="false">IF(VLOOKUP(S4885,'DD-Lookup'!$J$6:$L$50,3,FALSE())="Monthly",(YEAR(AC4885)-YEAR(AB4885))*12+MONTH(AC4885)-MONTH(AB4885)+1,(AC4885-AB4885+1))</f>
        <v>365</v>
      </c>
      <c r="F4885" s="220" t="n">
        <f aca="false">E4885*SUM(P4885:Q4885)</f>
        <v>1825000</v>
      </c>
      <c r="G4885" s="196" t="n">
        <v>1250423</v>
      </c>
      <c r="H4885" s="197" t="n">
        <v>37026.6605787037</v>
      </c>
      <c r="I4885" s="0" t="s">
        <v>1228</v>
      </c>
      <c r="M4885" s="0" t="s">
        <v>927</v>
      </c>
      <c r="N4885" s="0" t="s">
        <v>1341</v>
      </c>
      <c r="O4885" s="0" t="s">
        <v>1514</v>
      </c>
      <c r="Q4885" s="198" t="n">
        <v>5000</v>
      </c>
      <c r="S4885" s="0" t="s">
        <v>1343</v>
      </c>
      <c r="T4885" s="0" t="s">
        <v>772</v>
      </c>
      <c r="U4885" s="200" t="n">
        <v>4.65</v>
      </c>
      <c r="V4885" s="0" t="s">
        <v>1610</v>
      </c>
      <c r="W4885" s="0" t="s">
        <v>1345</v>
      </c>
      <c r="X4885" s="0" t="s">
        <v>1346</v>
      </c>
      <c r="Y4885" s="0" t="s">
        <v>893</v>
      </c>
      <c r="Z4885" s="0" t="s">
        <v>573</v>
      </c>
      <c r="AA4885" s="0" t="s">
        <v>4404</v>
      </c>
      <c r="AB4885" s="197" t="n">
        <v>37257.875</v>
      </c>
      <c r="AC4885" s="197" t="n">
        <v>37621.875</v>
      </c>
      <c r="AD4885" s="0" t="n">
        <f aca="false">(AC4885-AB4885+1)*SUM(P4885:Q4885)</f>
        <v>1825000</v>
      </c>
    </row>
    <row r="4886" customFormat="false" ht="12.75" hidden="false" customHeight="false" outlineLevel="0" collapsed="false">
      <c r="A4886" s="191" t="str">
        <f aca="false">B4886&amp;" "&amp;C4886&amp;" "&amp;D4886</f>
        <v>US Crude Financial</v>
      </c>
      <c r="B4886" s="191" t="str">
        <f aca="false">IF((LEFT(N4886,2)="US"),"US","")</f>
        <v>US</v>
      </c>
      <c r="C4886" s="191" t="str">
        <f aca="false">M4886</f>
        <v>Crude</v>
      </c>
      <c r="D4886" s="191" t="str">
        <f aca="false">IF(ISNUMBER(FIND("Phy",N4886))=TRUE(),"Physical","Financial")</f>
        <v>Financial</v>
      </c>
      <c r="E4886" s="191" t="n">
        <f aca="false">IF(VLOOKUP(S4886,'DD-Lookup'!$J$6:$L$50,3,FALSE())="Monthly",(YEAR(AC4886)-YEAR(AB4886))*12+MONTH(AC4886)-MONTH(AB4886)+1,(AC4886-AB4886+1))</f>
        <v>1</v>
      </c>
      <c r="F4886" s="220" t="n">
        <f aca="false">E4886*SUM(P4886:Q4886)</f>
        <v>50000</v>
      </c>
      <c r="G4886" s="196" t="n">
        <v>1250424</v>
      </c>
      <c r="H4886" s="197" t="n">
        <v>37026.660625</v>
      </c>
      <c r="I4886" s="0" t="s">
        <v>1137</v>
      </c>
      <c r="M4886" s="0" t="s">
        <v>60</v>
      </c>
      <c r="N4886" s="0" t="s">
        <v>1138</v>
      </c>
      <c r="O4886" s="0" t="s">
        <v>1139</v>
      </c>
      <c r="Q4886" s="198" t="n">
        <v>50000</v>
      </c>
      <c r="S4886" s="0" t="s">
        <v>1140</v>
      </c>
      <c r="T4886" s="0" t="s">
        <v>772</v>
      </c>
      <c r="U4886" s="200" t="n">
        <v>28.96</v>
      </c>
      <c r="V4886" s="0" t="s">
        <v>2470</v>
      </c>
      <c r="W4886" s="0" t="s">
        <v>1142</v>
      </c>
      <c r="X4886" s="0" t="s">
        <v>1143</v>
      </c>
      <c r="Y4886" s="0" t="s">
        <v>893</v>
      </c>
      <c r="Z4886" s="0" t="s">
        <v>573</v>
      </c>
      <c r="AA4886" s="0" t="s">
        <v>4405</v>
      </c>
      <c r="AB4886" s="197" t="n">
        <v>37043</v>
      </c>
      <c r="AC4886" s="197" t="n">
        <v>37072</v>
      </c>
    </row>
    <row r="4887" customFormat="false" ht="12.75" hidden="false" customHeight="false" outlineLevel="0" collapsed="false">
      <c r="A4887" s="191" t="str">
        <f aca="false">B4887&amp;" "&amp;C4887&amp;" "&amp;D4887</f>
        <v>US Natural Gas Financial</v>
      </c>
      <c r="B4887" s="191" t="str">
        <f aca="false">IF((LEFT(N4887,2)="US"),"US","")</f>
        <v>US</v>
      </c>
      <c r="C4887" s="191" t="str">
        <f aca="false">M4887</f>
        <v>Natural Gas</v>
      </c>
      <c r="D4887" s="191" t="str">
        <f aca="false">IF(ISNUMBER(FIND("Phy",N4887))=TRUE(),"Physical","Financial")</f>
        <v>Financial</v>
      </c>
      <c r="E4887" s="191" t="n">
        <f aca="false">IF(VLOOKUP(S4887,'DD-Lookup'!$J$6:$L$50,3,FALSE())="Monthly",(YEAR(AC4887)-YEAR(AB4887))*12+MONTH(AC4887)-MONTH(AB4887)+1,(AC4887-AB4887+1))</f>
        <v>30</v>
      </c>
      <c r="F4887" s="220" t="n">
        <f aca="false">E4887*SUM(P4887:Q4887)</f>
        <v>150000</v>
      </c>
      <c r="G4887" s="196" t="n">
        <v>1250425</v>
      </c>
      <c r="H4887" s="197" t="n">
        <v>37026.6608217593</v>
      </c>
      <c r="I4887" s="0" t="s">
        <v>1357</v>
      </c>
      <c r="M4887" s="0" t="s">
        <v>927</v>
      </c>
      <c r="N4887" s="0" t="s">
        <v>1341</v>
      </c>
      <c r="O4887" s="0" t="s">
        <v>1342</v>
      </c>
      <c r="P4887" s="198" t="n">
        <v>5000</v>
      </c>
      <c r="S4887" s="0" t="s">
        <v>1343</v>
      </c>
      <c r="T4887" s="0" t="s">
        <v>772</v>
      </c>
      <c r="U4887" s="200" t="n">
        <v>4.695</v>
      </c>
      <c r="V4887" s="0" t="s">
        <v>1358</v>
      </c>
      <c r="W4887" s="0" t="s">
        <v>1345</v>
      </c>
      <c r="X4887" s="0" t="s">
        <v>1346</v>
      </c>
      <c r="Y4887" s="0" t="s">
        <v>893</v>
      </c>
      <c r="Z4887" s="0" t="s">
        <v>573</v>
      </c>
      <c r="AA4887" s="0" t="s">
        <v>4406</v>
      </c>
      <c r="AB4887" s="197" t="n">
        <v>37043.875</v>
      </c>
      <c r="AC4887" s="197" t="n">
        <v>37072.875</v>
      </c>
      <c r="AD4887" s="0" t="n">
        <f aca="false">(AC4887-AB4887+1)*SUM(P4887:Q4887)</f>
        <v>150000</v>
      </c>
    </row>
    <row r="4888" customFormat="false" ht="12.75" hidden="false" customHeight="false" outlineLevel="0" collapsed="false">
      <c r="A4888" s="191" t="str">
        <f aca="false">B4888&amp;" "&amp;C4888&amp;" "&amp;D4888</f>
        <v>US Natural Gas Financial</v>
      </c>
      <c r="B4888" s="191" t="str">
        <f aca="false">IF((LEFT(N4888,2)="US"),"US","")</f>
        <v>US</v>
      </c>
      <c r="C4888" s="191" t="str">
        <f aca="false">M4888</f>
        <v>Natural Gas</v>
      </c>
      <c r="D4888" s="191" t="str">
        <f aca="false">IF(ISNUMBER(FIND("Phy",N4888))=TRUE(),"Physical","Financial")</f>
        <v>Financial</v>
      </c>
      <c r="E4888" s="191" t="n">
        <f aca="false">IF(VLOOKUP(S4888,'DD-Lookup'!$J$6:$L$50,3,FALSE())="Monthly",(YEAR(AC4888)-YEAR(AB4888))*12+MONTH(AC4888)-MONTH(AB4888)+1,(AC4888-AB4888+1))</f>
        <v>365</v>
      </c>
      <c r="F4888" s="220" t="n">
        <f aca="false">E4888*SUM(P4888:Q4888)</f>
        <v>1825000</v>
      </c>
      <c r="G4888" s="196" t="n">
        <v>1250426</v>
      </c>
      <c r="H4888" s="197" t="n">
        <v>37026.661087963</v>
      </c>
      <c r="I4888" s="0" t="s">
        <v>1187</v>
      </c>
      <c r="M4888" s="0" t="s">
        <v>927</v>
      </c>
      <c r="N4888" s="0" t="s">
        <v>1341</v>
      </c>
      <c r="O4888" s="0" t="s">
        <v>1514</v>
      </c>
      <c r="P4888" s="198" t="n">
        <v>5000</v>
      </c>
      <c r="S4888" s="0" t="s">
        <v>1343</v>
      </c>
      <c r="T4888" s="0" t="s">
        <v>772</v>
      </c>
      <c r="U4888" s="200" t="n">
        <v>4.645</v>
      </c>
      <c r="V4888" s="0" t="s">
        <v>1629</v>
      </c>
      <c r="W4888" s="0" t="s">
        <v>1345</v>
      </c>
      <c r="X4888" s="0" t="s">
        <v>1346</v>
      </c>
      <c r="Y4888" s="0" t="s">
        <v>893</v>
      </c>
      <c r="Z4888" s="0" t="s">
        <v>573</v>
      </c>
      <c r="AA4888" s="0" t="s">
        <v>4407</v>
      </c>
      <c r="AB4888" s="197" t="n">
        <v>37257.875</v>
      </c>
      <c r="AC4888" s="197" t="n">
        <v>37621.875</v>
      </c>
      <c r="AD4888" s="0" t="n">
        <f aca="false">(AC4888-AB4888+1)*SUM(P4888:Q4888)</f>
        <v>1825000</v>
      </c>
    </row>
    <row r="4889" customFormat="false" ht="12.75" hidden="false" customHeight="false" outlineLevel="0" collapsed="false">
      <c r="A4889" s="191" t="str">
        <f aca="false">B4889&amp;" "&amp;C4889&amp;" "&amp;D4889</f>
        <v>US Natural Gas Financial</v>
      </c>
      <c r="B4889" s="191" t="str">
        <f aca="false">IF((LEFT(N4889,2)="US"),"US","")</f>
        <v>US</v>
      </c>
      <c r="C4889" s="191" t="str">
        <f aca="false">M4889</f>
        <v>Natural Gas</v>
      </c>
      <c r="D4889" s="191" t="str">
        <f aca="false">IF(ISNUMBER(FIND("Phy",N4889))=TRUE(),"Physical","Financial")</f>
        <v>Financial</v>
      </c>
      <c r="E4889" s="191" t="n">
        <f aca="false">IF(VLOOKUP(S4889,'DD-Lookup'!$J$6:$L$50,3,FALSE())="Monthly",(YEAR(AC4889)-YEAR(AB4889))*12+MONTH(AC4889)-MONTH(AB4889)+1,(AC4889-AB4889+1))</f>
        <v>30</v>
      </c>
      <c r="F4889" s="220" t="n">
        <f aca="false">E4889*SUM(P4889:Q4889)</f>
        <v>300000</v>
      </c>
      <c r="G4889" s="196" t="n">
        <v>1250427</v>
      </c>
      <c r="H4889" s="197" t="n">
        <v>37026.6612268519</v>
      </c>
      <c r="I4889" s="0" t="s">
        <v>1328</v>
      </c>
      <c r="M4889" s="0" t="s">
        <v>927</v>
      </c>
      <c r="N4889" s="0" t="s">
        <v>1341</v>
      </c>
      <c r="O4889" s="0" t="s">
        <v>1342</v>
      </c>
      <c r="P4889" s="198" t="n">
        <v>10000</v>
      </c>
      <c r="S4889" s="0" t="s">
        <v>1343</v>
      </c>
      <c r="T4889" s="0" t="s">
        <v>772</v>
      </c>
      <c r="U4889" s="200" t="n">
        <v>4.69</v>
      </c>
      <c r="V4889" s="0" t="s">
        <v>1360</v>
      </c>
      <c r="W4889" s="0" t="s">
        <v>1345</v>
      </c>
      <c r="X4889" s="0" t="s">
        <v>1346</v>
      </c>
      <c r="Y4889" s="0" t="s">
        <v>893</v>
      </c>
      <c r="Z4889" s="0" t="s">
        <v>573</v>
      </c>
      <c r="AA4889" s="0" t="s">
        <v>4408</v>
      </c>
      <c r="AB4889" s="197" t="n">
        <v>37043.875</v>
      </c>
      <c r="AC4889" s="197" t="n">
        <v>37072.875</v>
      </c>
      <c r="AD4889" s="0" t="n">
        <f aca="false">(AC4889-AB4889+1)*SUM(P4889:Q4889)</f>
        <v>300000</v>
      </c>
    </row>
    <row r="4890" customFormat="false" ht="12.75" hidden="false" customHeight="false" outlineLevel="0" collapsed="false">
      <c r="A4890" s="191" t="str">
        <f aca="false">B4890&amp;" "&amp;C4890&amp;" "&amp;D4890</f>
        <v>US Natural Gas Financial</v>
      </c>
      <c r="B4890" s="191" t="str">
        <f aca="false">IF((LEFT(N4890,2)="US"),"US","")</f>
        <v>US</v>
      </c>
      <c r="C4890" s="191" t="str">
        <f aca="false">M4890</f>
        <v>Natural Gas</v>
      </c>
      <c r="D4890" s="191" t="str">
        <f aca="false">IF(ISNUMBER(FIND("Phy",N4890))=TRUE(),"Physical","Financial")</f>
        <v>Financial</v>
      </c>
      <c r="E4890" s="191" t="n">
        <f aca="false">IF(VLOOKUP(S4890,'DD-Lookup'!$J$6:$L$50,3,FALSE())="Monthly",(YEAR(AC4890)-YEAR(AB4890))*12+MONTH(AC4890)-MONTH(AB4890)+1,(AC4890-AB4890+1))</f>
        <v>30</v>
      </c>
      <c r="F4890" s="220" t="n">
        <f aca="false">E4890*SUM(P4890:Q4890)</f>
        <v>300000</v>
      </c>
      <c r="G4890" s="196" t="n">
        <v>1250429</v>
      </c>
      <c r="H4890" s="197" t="n">
        <v>37026.6620601852</v>
      </c>
      <c r="I4890" s="0" t="s">
        <v>1340</v>
      </c>
      <c r="M4890" s="0" t="s">
        <v>927</v>
      </c>
      <c r="N4890" s="0" t="s">
        <v>1341</v>
      </c>
      <c r="O4890" s="0" t="s">
        <v>1342</v>
      </c>
      <c r="P4890" s="198" t="n">
        <v>10000</v>
      </c>
      <c r="S4890" s="0" t="s">
        <v>1343</v>
      </c>
      <c r="T4890" s="0" t="s">
        <v>772</v>
      </c>
      <c r="U4890" s="200" t="n">
        <v>4.69</v>
      </c>
      <c r="V4890" s="0" t="s">
        <v>2954</v>
      </c>
      <c r="W4890" s="0" t="s">
        <v>1345</v>
      </c>
      <c r="X4890" s="0" t="s">
        <v>1346</v>
      </c>
      <c r="Y4890" s="0" t="s">
        <v>893</v>
      </c>
      <c r="Z4890" s="0" t="s">
        <v>573</v>
      </c>
      <c r="AA4890" s="0" t="s">
        <v>4409</v>
      </c>
      <c r="AB4890" s="197" t="n">
        <v>37043.875</v>
      </c>
      <c r="AC4890" s="197" t="n">
        <v>37072.875</v>
      </c>
      <c r="AD4890" s="0" t="n">
        <f aca="false">(AC4890-AB4890+1)*SUM(P4890:Q4890)</f>
        <v>300000</v>
      </c>
    </row>
    <row r="4891" customFormat="false" ht="12.75" hidden="false" customHeight="false" outlineLevel="0" collapsed="false">
      <c r="A4891" s="191" t="str">
        <f aca="false">B4891&amp;" "&amp;C4891&amp;" "&amp;D4891</f>
        <v>US Natural Gas Financial</v>
      </c>
      <c r="B4891" s="191" t="str">
        <f aca="false">IF((LEFT(N4891,2)="US"),"US","")</f>
        <v>US</v>
      </c>
      <c r="C4891" s="191" t="str">
        <f aca="false">M4891</f>
        <v>Natural Gas</v>
      </c>
      <c r="D4891" s="191" t="str">
        <f aca="false">IF(ISNUMBER(FIND("Phy",N4891))=TRUE(),"Physical","Financial")</f>
        <v>Financial</v>
      </c>
      <c r="E4891" s="191" t="n">
        <f aca="false">IF(VLOOKUP(S4891,'DD-Lookup'!$J$6:$L$50,3,FALSE())="Monthly",(YEAR(AC4891)-YEAR(AB4891))*12+MONTH(AC4891)-MONTH(AB4891)+1,(AC4891-AB4891+1))</f>
        <v>365</v>
      </c>
      <c r="F4891" s="220" t="n">
        <f aca="false">E4891*SUM(P4891:Q4891)</f>
        <v>1825000</v>
      </c>
      <c r="G4891" s="196" t="n">
        <v>1250433</v>
      </c>
      <c r="H4891" s="197" t="n">
        <v>37026.6627662037</v>
      </c>
      <c r="I4891" s="0" t="s">
        <v>1046</v>
      </c>
      <c r="M4891" s="0" t="s">
        <v>927</v>
      </c>
      <c r="N4891" s="0" t="s">
        <v>1341</v>
      </c>
      <c r="O4891" s="0" t="s">
        <v>1514</v>
      </c>
      <c r="P4891" s="198" t="n">
        <v>5000</v>
      </c>
      <c r="S4891" s="0" t="s">
        <v>1343</v>
      </c>
      <c r="T4891" s="0" t="s">
        <v>772</v>
      </c>
      <c r="U4891" s="200" t="n">
        <v>4.64</v>
      </c>
      <c r="V4891" s="0" t="s">
        <v>2586</v>
      </c>
      <c r="W4891" s="0" t="s">
        <v>1345</v>
      </c>
      <c r="X4891" s="0" t="s">
        <v>1346</v>
      </c>
      <c r="Y4891" s="0" t="s">
        <v>893</v>
      </c>
      <c r="Z4891" s="0" t="s">
        <v>573</v>
      </c>
      <c r="AA4891" s="0" t="s">
        <v>4410</v>
      </c>
      <c r="AB4891" s="197" t="n">
        <v>37257.875</v>
      </c>
      <c r="AC4891" s="197" t="n">
        <v>37621.875</v>
      </c>
      <c r="AD4891" s="0" t="n">
        <f aca="false">(AC4891-AB4891+1)*SUM(P4891:Q4891)</f>
        <v>1825000</v>
      </c>
    </row>
    <row r="4892" customFormat="false" ht="12.75" hidden="false" customHeight="false" outlineLevel="0" collapsed="false">
      <c r="A4892" s="191" t="str">
        <f aca="false">B4892&amp;" "&amp;C4892&amp;" "&amp;D4892</f>
        <v>US Natural Gas Financial</v>
      </c>
      <c r="B4892" s="191" t="str">
        <f aca="false">IF((LEFT(N4892,2)="US"),"US","")</f>
        <v>US</v>
      </c>
      <c r="C4892" s="191" t="str">
        <f aca="false">M4892</f>
        <v>Natural Gas</v>
      </c>
      <c r="D4892" s="191" t="str">
        <f aca="false">IF(ISNUMBER(FIND("Phy",N4892))=TRUE(),"Physical","Financial")</f>
        <v>Financial</v>
      </c>
      <c r="E4892" s="191" t="n">
        <f aca="false">IF(VLOOKUP(S4892,'DD-Lookup'!$J$6:$L$50,3,FALSE())="Monthly",(YEAR(AC4892)-YEAR(AB4892))*12+MONTH(AC4892)-MONTH(AB4892)+1,(AC4892-AB4892+1))</f>
        <v>30</v>
      </c>
      <c r="F4892" s="220" t="n">
        <f aca="false">E4892*SUM(P4892:Q4892)</f>
        <v>300000</v>
      </c>
      <c r="G4892" s="196" t="n">
        <v>1250435</v>
      </c>
      <c r="H4892" s="197" t="n">
        <v>37026.6633912037</v>
      </c>
      <c r="I4892" s="0" t="s">
        <v>1306</v>
      </c>
      <c r="M4892" s="0" t="s">
        <v>927</v>
      </c>
      <c r="N4892" s="0" t="s">
        <v>1341</v>
      </c>
      <c r="O4892" s="0" t="s">
        <v>1342</v>
      </c>
      <c r="P4892" s="198" t="n">
        <v>10000</v>
      </c>
      <c r="S4892" s="0" t="s">
        <v>1343</v>
      </c>
      <c r="T4892" s="0" t="s">
        <v>772</v>
      </c>
      <c r="U4892" s="200" t="n">
        <v>4.68</v>
      </c>
      <c r="V4892" s="0" t="s">
        <v>2336</v>
      </c>
      <c r="W4892" s="0" t="s">
        <v>1345</v>
      </c>
      <c r="X4892" s="0" t="s">
        <v>1346</v>
      </c>
      <c r="Y4892" s="0" t="s">
        <v>893</v>
      </c>
      <c r="Z4892" s="0" t="s">
        <v>573</v>
      </c>
      <c r="AA4892" s="0" t="s">
        <v>4411</v>
      </c>
      <c r="AB4892" s="197" t="n">
        <v>37043.875</v>
      </c>
      <c r="AC4892" s="197" t="n">
        <v>37072.875</v>
      </c>
      <c r="AD4892" s="0" t="n">
        <f aca="false">(AC4892-AB4892+1)*SUM(P4892:Q4892)</f>
        <v>300000</v>
      </c>
    </row>
    <row r="4893" customFormat="false" ht="12.75" hidden="false" customHeight="false" outlineLevel="0" collapsed="false">
      <c r="A4893" s="191" t="str">
        <f aca="false">B4893&amp;" "&amp;C4893&amp;" "&amp;D4893</f>
        <v>US Natural Gas Physical</v>
      </c>
      <c r="B4893" s="191" t="str">
        <f aca="false">IF((LEFT(N4893,2)="US"),"US","")</f>
        <v>US</v>
      </c>
      <c r="C4893" s="191" t="str">
        <f aca="false">M4893</f>
        <v>Natural Gas</v>
      </c>
      <c r="D4893" s="191" t="str">
        <f aca="false">IF(ISNUMBER(FIND("Phy",N4893))=TRUE(),"Physical","Financial")</f>
        <v>Physical</v>
      </c>
      <c r="E4893" s="191" t="n">
        <f aca="false">IF(VLOOKUP(S4893,'DD-Lookup'!$J$6:$L$50,3,FALSE())="Monthly",(YEAR(AC4893)-YEAR(AB4893))*12+MONTH(AC4893)-MONTH(AB4893)+1,(AC4893-AB4893+1))</f>
        <v>1</v>
      </c>
      <c r="F4893" s="220" t="n">
        <f aca="false">E4893*SUM(P4893:Q4893)</f>
        <v>10000</v>
      </c>
      <c r="G4893" s="196" t="n">
        <v>1250436</v>
      </c>
      <c r="H4893" s="197" t="n">
        <v>37026.6634837963</v>
      </c>
      <c r="I4893" s="0" t="s">
        <v>4412</v>
      </c>
      <c r="M4893" s="0" t="s">
        <v>927</v>
      </c>
      <c r="N4893" s="0" t="s">
        <v>1371</v>
      </c>
      <c r="O4893" s="0" t="s">
        <v>3764</v>
      </c>
      <c r="P4893" s="198" t="n">
        <v>10000</v>
      </c>
      <c r="S4893" s="0" t="s">
        <v>1343</v>
      </c>
      <c r="T4893" s="0" t="s">
        <v>772</v>
      </c>
      <c r="U4893" s="200" t="n">
        <v>4.82</v>
      </c>
      <c r="V4893" s="0" t="s">
        <v>4413</v>
      </c>
      <c r="W4893" s="0" t="s">
        <v>1587</v>
      </c>
      <c r="X4893" s="0" t="s">
        <v>1588</v>
      </c>
      <c r="Y4893" s="0" t="s">
        <v>1376</v>
      </c>
      <c r="Z4893" s="0" t="s">
        <v>573</v>
      </c>
      <c r="AA4893" s="0" t="n">
        <v>791105</v>
      </c>
      <c r="AB4893" s="197" t="n">
        <v>37028.875</v>
      </c>
      <c r="AC4893" s="197" t="n">
        <v>37028.875</v>
      </c>
    </row>
    <row r="4894" customFormat="false" ht="12.75" hidden="false" customHeight="false" outlineLevel="0" collapsed="false">
      <c r="A4894" s="191" t="str">
        <f aca="false">B4894&amp;" "&amp;C4894&amp;" "&amp;D4894</f>
        <v>US Natural Gas Financial</v>
      </c>
      <c r="B4894" s="191" t="str">
        <f aca="false">IF((LEFT(N4894,2)="US"),"US","")</f>
        <v>US</v>
      </c>
      <c r="C4894" s="191" t="str">
        <f aca="false">M4894</f>
        <v>Natural Gas</v>
      </c>
      <c r="D4894" s="191" t="str">
        <f aca="false">IF(ISNUMBER(FIND("Phy",N4894))=TRUE(),"Physical","Financial")</f>
        <v>Financial</v>
      </c>
      <c r="E4894" s="191" t="n">
        <f aca="false">IF(VLOOKUP(S4894,'DD-Lookup'!$J$6:$L$50,3,FALSE())="Monthly",(YEAR(AC4894)-YEAR(AB4894))*12+MONTH(AC4894)-MONTH(AB4894)+1,(AC4894-AB4894+1))</f>
        <v>151</v>
      </c>
      <c r="F4894" s="220" t="n">
        <f aca="false">E4894*SUM(P4894:Q4894)</f>
        <v>1510000</v>
      </c>
      <c r="G4894" s="196" t="n">
        <v>1250438</v>
      </c>
      <c r="H4894" s="197" t="n">
        <v>37026.6649768519</v>
      </c>
      <c r="I4894" s="0" t="s">
        <v>1414</v>
      </c>
      <c r="M4894" s="0" t="s">
        <v>927</v>
      </c>
      <c r="N4894" s="0" t="s">
        <v>1399</v>
      </c>
      <c r="O4894" s="0" t="s">
        <v>4414</v>
      </c>
      <c r="Q4894" s="198" t="n">
        <v>10000</v>
      </c>
      <c r="S4894" s="0" t="s">
        <v>1343</v>
      </c>
      <c r="T4894" s="0" t="s">
        <v>772</v>
      </c>
      <c r="U4894" s="200" t="n">
        <v>2.7</v>
      </c>
      <c r="V4894" s="0" t="s">
        <v>3595</v>
      </c>
      <c r="W4894" s="0" t="s">
        <v>1737</v>
      </c>
      <c r="X4894" s="0" t="s">
        <v>1738</v>
      </c>
      <c r="Y4894" s="0" t="s">
        <v>893</v>
      </c>
      <c r="Z4894" s="0" t="s">
        <v>573</v>
      </c>
      <c r="AA4894" s="0" t="s">
        <v>4415</v>
      </c>
      <c r="AB4894" s="197" t="n">
        <v>37196</v>
      </c>
      <c r="AC4894" s="197" t="n">
        <v>37346</v>
      </c>
      <c r="AD4894" s="0" t="n">
        <f aca="false">(AC4894-AB4894+1)*SUM(P4894:Q4894)</f>
        <v>1510000</v>
      </c>
    </row>
    <row r="4895" customFormat="false" ht="12.75" hidden="false" customHeight="false" outlineLevel="0" collapsed="false">
      <c r="A4895" s="191" t="str">
        <f aca="false">B4895&amp;" "&amp;C4895&amp;" "&amp;D4895</f>
        <v>US Natural Gas Financial</v>
      </c>
      <c r="B4895" s="191" t="str">
        <f aca="false">IF((LEFT(N4895,2)="US"),"US","")</f>
        <v>US</v>
      </c>
      <c r="C4895" s="191" t="str">
        <f aca="false">M4895</f>
        <v>Natural Gas</v>
      </c>
      <c r="D4895" s="191" t="str">
        <f aca="false">IF(ISNUMBER(FIND("Phy",N4895))=TRUE(),"Physical","Financial")</f>
        <v>Financial</v>
      </c>
      <c r="E4895" s="191" t="n">
        <f aca="false">IF(VLOOKUP(S4895,'DD-Lookup'!$J$6:$L$50,3,FALSE())="Monthly",(YEAR(AC4895)-YEAR(AB4895))*12+MONTH(AC4895)-MONTH(AB4895)+1,(AC4895-AB4895+1))</f>
        <v>153</v>
      </c>
      <c r="F4895" s="220" t="n">
        <f aca="false">E4895*SUM(P4895:Q4895)</f>
        <v>765000</v>
      </c>
      <c r="G4895" s="196" t="n">
        <v>1250439</v>
      </c>
      <c r="H4895" s="197" t="n">
        <v>37026.665</v>
      </c>
      <c r="I4895" s="0" t="s">
        <v>1368</v>
      </c>
      <c r="M4895" s="0" t="s">
        <v>927</v>
      </c>
      <c r="N4895" s="0" t="s">
        <v>1341</v>
      </c>
      <c r="O4895" s="0" t="s">
        <v>1526</v>
      </c>
      <c r="P4895" s="198" t="n">
        <v>5000</v>
      </c>
      <c r="S4895" s="0" t="s">
        <v>1343</v>
      </c>
      <c r="T4895" s="0" t="s">
        <v>772</v>
      </c>
      <c r="U4895" s="200" t="n">
        <v>4.775</v>
      </c>
      <c r="V4895" s="0" t="s">
        <v>1578</v>
      </c>
      <c r="W4895" s="0" t="s">
        <v>1345</v>
      </c>
      <c r="X4895" s="0" t="s">
        <v>1346</v>
      </c>
      <c r="Y4895" s="0" t="s">
        <v>893</v>
      </c>
      <c r="Z4895" s="0" t="s">
        <v>573</v>
      </c>
      <c r="AA4895" s="0" t="s">
        <v>4416</v>
      </c>
      <c r="AB4895" s="197" t="n">
        <v>37043</v>
      </c>
      <c r="AC4895" s="197" t="n">
        <v>37195</v>
      </c>
      <c r="AD4895" s="0" t="n">
        <f aca="false">(AC4895-AB4895+1)*SUM(P4895:Q4895)</f>
        <v>765000</v>
      </c>
    </row>
    <row r="4896" customFormat="false" ht="12.75" hidden="false" customHeight="false" outlineLevel="0" collapsed="false">
      <c r="A4896" s="191" t="str">
        <f aca="false">B4896&amp;" "&amp;C4896&amp;" "&amp;D4896</f>
        <v>US Natural Gas Financial</v>
      </c>
      <c r="B4896" s="191" t="str">
        <f aca="false">IF((LEFT(N4896,2)="US"),"US","")</f>
        <v>US</v>
      </c>
      <c r="C4896" s="191" t="str">
        <f aca="false">M4896</f>
        <v>Natural Gas</v>
      </c>
      <c r="D4896" s="191" t="str">
        <f aca="false">IF(ISNUMBER(FIND("Phy",N4896))=TRUE(),"Physical","Financial")</f>
        <v>Financial</v>
      </c>
      <c r="E4896" s="191" t="n">
        <f aca="false">IF(VLOOKUP(S4896,'DD-Lookup'!$J$6:$L$50,3,FALSE())="Monthly",(YEAR(AC4896)-YEAR(AB4896))*12+MONTH(AC4896)-MONTH(AB4896)+1,(AC4896-AB4896+1))</f>
        <v>15</v>
      </c>
      <c r="F4896" s="220" t="n">
        <f aca="false">E4896*SUM(P4896:Q4896)</f>
        <v>150000</v>
      </c>
      <c r="G4896" s="196" t="n">
        <v>1250440</v>
      </c>
      <c r="H4896" s="197" t="n">
        <v>37026.6650694445</v>
      </c>
      <c r="I4896" s="0" t="s">
        <v>1770</v>
      </c>
      <c r="M4896" s="0" t="s">
        <v>927</v>
      </c>
      <c r="N4896" s="0" t="s">
        <v>1341</v>
      </c>
      <c r="O4896" s="0" t="s">
        <v>4417</v>
      </c>
      <c r="Q4896" s="198" t="n">
        <v>10000</v>
      </c>
      <c r="S4896" s="0" t="s">
        <v>1343</v>
      </c>
      <c r="T4896" s="0" t="s">
        <v>772</v>
      </c>
      <c r="U4896" s="200" t="n">
        <v>4.475</v>
      </c>
      <c r="V4896" s="0" t="s">
        <v>2987</v>
      </c>
      <c r="W4896" s="0" t="s">
        <v>1781</v>
      </c>
      <c r="X4896" s="0" t="s">
        <v>1782</v>
      </c>
      <c r="Y4896" s="0" t="s">
        <v>893</v>
      </c>
      <c r="Z4896" s="0" t="s">
        <v>573</v>
      </c>
      <c r="AA4896" s="0" t="s">
        <v>4418</v>
      </c>
      <c r="AB4896" s="197" t="n">
        <v>37028.875</v>
      </c>
      <c r="AC4896" s="197" t="n">
        <v>37042.875</v>
      </c>
      <c r="AD4896" s="0" t="n">
        <f aca="false">(AC4896-AB4896+1)*SUM(P4896:Q4896)</f>
        <v>150000</v>
      </c>
    </row>
    <row r="4897" customFormat="false" ht="12.75" hidden="false" customHeight="false" outlineLevel="0" collapsed="false">
      <c r="A4897" s="191" t="str">
        <f aca="false">B4897&amp;" "&amp;C4897&amp;" "&amp;D4897</f>
        <v>US Natural Gas Financial</v>
      </c>
      <c r="B4897" s="191" t="str">
        <f aca="false">IF((LEFT(N4897,2)="US"),"US","")</f>
        <v>US</v>
      </c>
      <c r="C4897" s="191" t="str">
        <f aca="false">M4897</f>
        <v>Natural Gas</v>
      </c>
      <c r="D4897" s="191" t="str">
        <f aca="false">IF(ISNUMBER(FIND("Phy",N4897))=TRUE(),"Physical","Financial")</f>
        <v>Financial</v>
      </c>
      <c r="E4897" s="191" t="n">
        <f aca="false">IF(VLOOKUP(S4897,'DD-Lookup'!$J$6:$L$50,3,FALSE())="Monthly",(YEAR(AC4897)-YEAR(AB4897))*12+MONTH(AC4897)-MONTH(AB4897)+1,(AC4897-AB4897+1))</f>
        <v>30</v>
      </c>
      <c r="F4897" s="220" t="n">
        <f aca="false">E4897*SUM(P4897:Q4897)</f>
        <v>300000</v>
      </c>
      <c r="G4897" s="196" t="n">
        <v>1250442</v>
      </c>
      <c r="H4897" s="197" t="n">
        <v>37026.6658101852</v>
      </c>
      <c r="I4897" s="0" t="s">
        <v>1340</v>
      </c>
      <c r="M4897" s="0" t="s">
        <v>927</v>
      </c>
      <c r="N4897" s="0" t="s">
        <v>1341</v>
      </c>
      <c r="O4897" s="0" t="s">
        <v>1342</v>
      </c>
      <c r="Q4897" s="198" t="n">
        <v>10000</v>
      </c>
      <c r="S4897" s="0" t="s">
        <v>1343</v>
      </c>
      <c r="T4897" s="0" t="s">
        <v>772</v>
      </c>
      <c r="U4897" s="200" t="n">
        <v>4.685</v>
      </c>
      <c r="V4897" s="0" t="s">
        <v>2954</v>
      </c>
      <c r="W4897" s="0" t="s">
        <v>1345</v>
      </c>
      <c r="X4897" s="0" t="s">
        <v>1346</v>
      </c>
      <c r="Y4897" s="0" t="s">
        <v>893</v>
      </c>
      <c r="Z4897" s="0" t="s">
        <v>573</v>
      </c>
      <c r="AA4897" s="0" t="s">
        <v>4419</v>
      </c>
      <c r="AB4897" s="197" t="n">
        <v>37043.875</v>
      </c>
      <c r="AC4897" s="197" t="n">
        <v>37072.875</v>
      </c>
      <c r="AD4897" s="0" t="n">
        <f aca="false">(AC4897-AB4897+1)*SUM(P4897:Q4897)</f>
        <v>300000</v>
      </c>
    </row>
    <row r="4898" customFormat="false" ht="12.75" hidden="false" customHeight="false" outlineLevel="0" collapsed="false">
      <c r="A4898" s="191" t="str">
        <f aca="false">B4898&amp;" "&amp;C4898&amp;" "&amp;D4898</f>
        <v>US Natural Gas Financial</v>
      </c>
      <c r="B4898" s="191" t="str">
        <f aca="false">IF((LEFT(N4898,2)="US"),"US","")</f>
        <v>US</v>
      </c>
      <c r="C4898" s="191" t="str">
        <f aca="false">M4898</f>
        <v>Natural Gas</v>
      </c>
      <c r="D4898" s="191" t="str">
        <f aca="false">IF(ISNUMBER(FIND("Phy",N4898))=TRUE(),"Physical","Financial")</f>
        <v>Financial</v>
      </c>
      <c r="E4898" s="191" t="n">
        <f aca="false">IF(VLOOKUP(S4898,'DD-Lookup'!$J$6:$L$50,3,FALSE())="Monthly",(YEAR(AC4898)-YEAR(AB4898))*12+MONTH(AC4898)-MONTH(AB4898)+1,(AC4898-AB4898+1))</f>
        <v>30</v>
      </c>
      <c r="F4898" s="220" t="n">
        <f aca="false">E4898*SUM(P4898:Q4898)</f>
        <v>150000</v>
      </c>
      <c r="G4898" s="196" t="n">
        <v>1250444</v>
      </c>
      <c r="H4898" s="197" t="n">
        <v>37026.6665856482</v>
      </c>
      <c r="I4898" s="0" t="s">
        <v>1368</v>
      </c>
      <c r="M4898" s="0" t="s">
        <v>927</v>
      </c>
      <c r="N4898" s="0" t="s">
        <v>1341</v>
      </c>
      <c r="O4898" s="0" t="s">
        <v>1342</v>
      </c>
      <c r="Q4898" s="198" t="n">
        <v>5000</v>
      </c>
      <c r="S4898" s="0" t="s">
        <v>1343</v>
      </c>
      <c r="T4898" s="0" t="s">
        <v>772</v>
      </c>
      <c r="U4898" s="200" t="n">
        <v>4.69</v>
      </c>
      <c r="V4898" s="0" t="s">
        <v>1578</v>
      </c>
      <c r="W4898" s="0" t="s">
        <v>1345</v>
      </c>
      <c r="X4898" s="0" t="s">
        <v>1346</v>
      </c>
      <c r="Y4898" s="0" t="s">
        <v>893</v>
      </c>
      <c r="Z4898" s="0" t="s">
        <v>573</v>
      </c>
      <c r="AA4898" s="0" t="s">
        <v>4420</v>
      </c>
      <c r="AB4898" s="197" t="n">
        <v>37043.875</v>
      </c>
      <c r="AC4898" s="197" t="n">
        <v>37072.875</v>
      </c>
      <c r="AD4898" s="0" t="n">
        <f aca="false">(AC4898-AB4898+1)*SUM(P4898:Q4898)</f>
        <v>150000</v>
      </c>
    </row>
    <row r="4899" customFormat="false" ht="12.75" hidden="false" customHeight="false" outlineLevel="0" collapsed="false">
      <c r="A4899" s="191" t="str">
        <f aca="false">B4899&amp;" "&amp;C4899&amp;" "&amp;D4899</f>
        <v>US Natural Gas Financial</v>
      </c>
      <c r="B4899" s="191" t="str">
        <f aca="false">IF((LEFT(N4899,2)="US"),"US","")</f>
        <v>US</v>
      </c>
      <c r="C4899" s="191" t="str">
        <f aca="false">M4899</f>
        <v>Natural Gas</v>
      </c>
      <c r="D4899" s="191" t="str">
        <f aca="false">IF(ISNUMBER(FIND("Phy",N4899))=TRUE(),"Physical","Financial")</f>
        <v>Financial</v>
      </c>
      <c r="E4899" s="191" t="n">
        <f aca="false">IF(VLOOKUP(S4899,'DD-Lookup'!$J$6:$L$50,3,FALSE())="Monthly",(YEAR(AC4899)-YEAR(AB4899))*12+MONTH(AC4899)-MONTH(AB4899)+1,(AC4899-AB4899+1))</f>
        <v>30</v>
      </c>
      <c r="F4899" s="220" t="n">
        <f aca="false">E4899*SUM(P4899:Q4899)</f>
        <v>150000</v>
      </c>
      <c r="G4899" s="196" t="n">
        <v>1250445</v>
      </c>
      <c r="H4899" s="197" t="n">
        <v>37026.666712963</v>
      </c>
      <c r="I4899" s="0" t="s">
        <v>2196</v>
      </c>
      <c r="M4899" s="0" t="s">
        <v>927</v>
      </c>
      <c r="N4899" s="0" t="s">
        <v>1399</v>
      </c>
      <c r="O4899" s="0" t="s">
        <v>4421</v>
      </c>
      <c r="Q4899" s="198" t="n">
        <v>5000</v>
      </c>
      <c r="S4899" s="0" t="s">
        <v>1343</v>
      </c>
      <c r="T4899" s="0" t="s">
        <v>772</v>
      </c>
      <c r="U4899" s="200" t="n">
        <v>-0.1</v>
      </c>
      <c r="V4899" s="0" t="s">
        <v>4422</v>
      </c>
      <c r="W4899" s="0" t="s">
        <v>1846</v>
      </c>
      <c r="X4899" s="0" t="s">
        <v>1847</v>
      </c>
      <c r="Y4899" s="0" t="s">
        <v>893</v>
      </c>
      <c r="Z4899" s="0" t="s">
        <v>573</v>
      </c>
      <c r="AA4899" s="0" t="s">
        <v>4423</v>
      </c>
      <c r="AB4899" s="197" t="n">
        <v>37043.875</v>
      </c>
      <c r="AC4899" s="197" t="n">
        <v>37072.875</v>
      </c>
      <c r="AD4899" s="0" t="n">
        <f aca="false">(AC4899-AB4899+1)*SUM(P4899:Q4899)</f>
        <v>150000</v>
      </c>
    </row>
    <row r="4900" customFormat="false" ht="12.75" hidden="false" customHeight="false" outlineLevel="0" collapsed="false">
      <c r="A4900" s="191" t="str">
        <f aca="false">B4900&amp;" "&amp;C4900&amp;" "&amp;D4900</f>
        <v>US Natural Gas Financial</v>
      </c>
      <c r="B4900" s="191" t="str">
        <f aca="false">IF((LEFT(N4900,2)="US"),"US","")</f>
        <v>US</v>
      </c>
      <c r="C4900" s="191" t="str">
        <f aca="false">M4900</f>
        <v>Natural Gas</v>
      </c>
      <c r="D4900" s="191" t="str">
        <f aca="false">IF(ISNUMBER(FIND("Phy",N4900))=TRUE(),"Physical","Financial")</f>
        <v>Financial</v>
      </c>
      <c r="E4900" s="191" t="n">
        <f aca="false">IF(VLOOKUP(S4900,'DD-Lookup'!$J$6:$L$50,3,FALSE())="Monthly",(YEAR(AC4900)-YEAR(AB4900))*12+MONTH(AC4900)-MONTH(AB4900)+1,(AC4900-AB4900+1))</f>
        <v>30</v>
      </c>
      <c r="F4900" s="220" t="n">
        <f aca="false">E4900*SUM(P4900:Q4900)</f>
        <v>150000</v>
      </c>
      <c r="G4900" s="196" t="n">
        <v>1250446</v>
      </c>
      <c r="H4900" s="197" t="n">
        <v>37026.6669907407</v>
      </c>
      <c r="I4900" s="0" t="s">
        <v>625</v>
      </c>
      <c r="M4900" s="0" t="s">
        <v>927</v>
      </c>
      <c r="N4900" s="0" t="s">
        <v>1399</v>
      </c>
      <c r="O4900" s="0" t="s">
        <v>4252</v>
      </c>
      <c r="P4900" s="198" t="n">
        <v>5000</v>
      </c>
      <c r="S4900" s="0" t="s">
        <v>1343</v>
      </c>
      <c r="T4900" s="0" t="s">
        <v>772</v>
      </c>
      <c r="U4900" s="200" t="n">
        <v>0.03</v>
      </c>
      <c r="V4900" s="0" t="s">
        <v>2572</v>
      </c>
      <c r="W4900" s="0" t="s">
        <v>1915</v>
      </c>
      <c r="X4900" s="0" t="s">
        <v>1916</v>
      </c>
      <c r="Y4900" s="0" t="s">
        <v>893</v>
      </c>
      <c r="Z4900" s="0" t="s">
        <v>573</v>
      </c>
      <c r="AA4900" s="0" t="s">
        <v>4423</v>
      </c>
      <c r="AB4900" s="197" t="n">
        <v>37043</v>
      </c>
      <c r="AC4900" s="197" t="n">
        <v>37072</v>
      </c>
      <c r="AD4900" s="0" t="n">
        <f aca="false">(AC4900-AB4900+1)*SUM(P4900:Q4900)</f>
        <v>150000</v>
      </c>
    </row>
    <row r="4901" customFormat="false" ht="12.75" hidden="false" customHeight="false" outlineLevel="0" collapsed="false">
      <c r="A4901" s="191" t="str">
        <f aca="false">B4901&amp;" "&amp;C4901&amp;" "&amp;D4901</f>
        <v>US Natural Gas Financial</v>
      </c>
      <c r="B4901" s="191" t="str">
        <f aca="false">IF((LEFT(N4901,2)="US"),"US","")</f>
        <v>US</v>
      </c>
      <c r="C4901" s="191" t="str">
        <f aca="false">M4901</f>
        <v>Natural Gas</v>
      </c>
      <c r="D4901" s="191" t="str">
        <f aca="false">IF(ISNUMBER(FIND("Phy",N4901))=TRUE(),"Physical","Financial")</f>
        <v>Financial</v>
      </c>
      <c r="E4901" s="191" t="n">
        <f aca="false">IF(VLOOKUP(S4901,'DD-Lookup'!$J$6:$L$50,3,FALSE())="Monthly",(YEAR(AC4901)-YEAR(AB4901))*12+MONTH(AC4901)-MONTH(AB4901)+1,(AC4901-AB4901+1))</f>
        <v>30</v>
      </c>
      <c r="F4901" s="220" t="n">
        <f aca="false">E4901*SUM(P4901:Q4901)</f>
        <v>300000</v>
      </c>
      <c r="G4901" s="196" t="n">
        <v>1250449</v>
      </c>
      <c r="H4901" s="197" t="n">
        <v>37026.6695486111</v>
      </c>
      <c r="I4901" s="0" t="s">
        <v>625</v>
      </c>
      <c r="M4901" s="0" t="s">
        <v>927</v>
      </c>
      <c r="N4901" s="0" t="s">
        <v>1341</v>
      </c>
      <c r="O4901" s="0" t="s">
        <v>1342</v>
      </c>
      <c r="Q4901" s="198" t="n">
        <v>10000</v>
      </c>
      <c r="S4901" s="0" t="s">
        <v>1343</v>
      </c>
      <c r="T4901" s="0" t="s">
        <v>772</v>
      </c>
      <c r="U4901" s="200" t="n">
        <v>4.7</v>
      </c>
      <c r="V4901" s="0" t="s">
        <v>2723</v>
      </c>
      <c r="W4901" s="0" t="s">
        <v>1345</v>
      </c>
      <c r="X4901" s="0" t="s">
        <v>1346</v>
      </c>
      <c r="Y4901" s="0" t="s">
        <v>893</v>
      </c>
      <c r="Z4901" s="0" t="s">
        <v>573</v>
      </c>
      <c r="AA4901" s="0" t="s">
        <v>4423</v>
      </c>
      <c r="AB4901" s="197" t="n">
        <v>37043.875</v>
      </c>
      <c r="AC4901" s="197" t="n">
        <v>37072.875</v>
      </c>
      <c r="AD4901" s="0" t="n">
        <f aca="false">(AC4901-AB4901+1)*SUM(P4901:Q4901)</f>
        <v>300000</v>
      </c>
    </row>
    <row r="4902" customFormat="false" ht="12.75" hidden="false" customHeight="false" outlineLevel="0" collapsed="false">
      <c r="A4902" s="191" t="str">
        <f aca="false">B4902&amp;" "&amp;C4902&amp;" "&amp;D4902</f>
        <v>US Natural Gas Financial</v>
      </c>
      <c r="B4902" s="191" t="str">
        <f aca="false">IF((LEFT(N4902,2)="US"),"US","")</f>
        <v>US</v>
      </c>
      <c r="C4902" s="191" t="str">
        <f aca="false">M4902</f>
        <v>Natural Gas</v>
      </c>
      <c r="D4902" s="191" t="str">
        <f aca="false">IF(ISNUMBER(FIND("Phy",N4902))=TRUE(),"Physical","Financial")</f>
        <v>Financial</v>
      </c>
      <c r="E4902" s="191" t="n">
        <f aca="false">IF(VLOOKUP(S4902,'DD-Lookup'!$J$6:$L$50,3,FALSE())="Monthly",(YEAR(AC4902)-YEAR(AB4902))*12+MONTH(AC4902)-MONTH(AB4902)+1,(AC4902-AB4902+1))</f>
        <v>30</v>
      </c>
      <c r="F4902" s="220" t="n">
        <f aca="false">E4902*SUM(P4902:Q4902)</f>
        <v>300000</v>
      </c>
      <c r="G4902" s="196" t="n">
        <v>1250450</v>
      </c>
      <c r="H4902" s="197" t="n">
        <v>37026.6696643519</v>
      </c>
      <c r="I4902" s="0" t="s">
        <v>1340</v>
      </c>
      <c r="M4902" s="0" t="s">
        <v>927</v>
      </c>
      <c r="N4902" s="0" t="s">
        <v>1341</v>
      </c>
      <c r="O4902" s="0" t="s">
        <v>1342</v>
      </c>
      <c r="P4902" s="198" t="n">
        <v>10000</v>
      </c>
      <c r="S4902" s="0" t="s">
        <v>1343</v>
      </c>
      <c r="T4902" s="0" t="s">
        <v>772</v>
      </c>
      <c r="U4902" s="200" t="n">
        <v>4.695</v>
      </c>
      <c r="V4902" s="0" t="s">
        <v>2954</v>
      </c>
      <c r="W4902" s="0" t="s">
        <v>1345</v>
      </c>
      <c r="X4902" s="0" t="s">
        <v>1346</v>
      </c>
      <c r="Y4902" s="0" t="s">
        <v>893</v>
      </c>
      <c r="Z4902" s="0" t="s">
        <v>573</v>
      </c>
      <c r="AA4902" s="0" t="s">
        <v>4423</v>
      </c>
      <c r="AB4902" s="197" t="n">
        <v>37043.875</v>
      </c>
      <c r="AC4902" s="197" t="n">
        <v>37072.875</v>
      </c>
      <c r="AD4902" s="0" t="n">
        <f aca="false">(AC4902-AB4902+1)*SUM(P4902:Q4902)</f>
        <v>300000</v>
      </c>
    </row>
    <row r="4903" customFormat="false" ht="12.75" hidden="false" customHeight="false" outlineLevel="0" collapsed="false">
      <c r="A4903" s="191" t="str">
        <f aca="false">B4903&amp;" "&amp;C4903&amp;" "&amp;D4903</f>
        <v>US Crude Financial</v>
      </c>
      <c r="B4903" s="191" t="str">
        <f aca="false">IF((LEFT(N4903,2)="US"),"US","")</f>
        <v>US</v>
      </c>
      <c r="C4903" s="191" t="str">
        <f aca="false">M4903</f>
        <v>Crude</v>
      </c>
      <c r="D4903" s="191" t="str">
        <f aca="false">IF(ISNUMBER(FIND("Phy",N4903))=TRUE(),"Physical","Financial")</f>
        <v>Financial</v>
      </c>
      <c r="E4903" s="191" t="n">
        <f aca="false">IF(VLOOKUP(S4903,'DD-Lookup'!$J$6:$L$50,3,FALSE())="Monthly",(YEAR(AC4903)-YEAR(AB4903))*12+MONTH(AC4903)-MONTH(AB4903)+1,(AC4903-AB4903+1))</f>
        <v>1</v>
      </c>
      <c r="F4903" s="220" t="n">
        <f aca="false">E4903*SUM(P4903:Q4903)</f>
        <v>50000</v>
      </c>
      <c r="G4903" s="196" t="n">
        <v>1250451</v>
      </c>
      <c r="H4903" s="197" t="n">
        <v>37026.6703356481</v>
      </c>
      <c r="I4903" s="0" t="s">
        <v>1606</v>
      </c>
      <c r="M4903" s="0" t="s">
        <v>60</v>
      </c>
      <c r="N4903" s="0" t="s">
        <v>1138</v>
      </c>
      <c r="O4903" s="0" t="s">
        <v>1139</v>
      </c>
      <c r="P4903" s="198" t="n">
        <v>50000</v>
      </c>
      <c r="S4903" s="0" t="s">
        <v>1140</v>
      </c>
      <c r="T4903" s="0" t="s">
        <v>772</v>
      </c>
      <c r="U4903" s="200" t="n">
        <v>28.94</v>
      </c>
      <c r="V4903" s="0" t="s">
        <v>2349</v>
      </c>
      <c r="W4903" s="0" t="s">
        <v>1142</v>
      </c>
      <c r="X4903" s="0" t="s">
        <v>1143</v>
      </c>
      <c r="Y4903" s="0" t="s">
        <v>893</v>
      </c>
      <c r="Z4903" s="0" t="s">
        <v>573</v>
      </c>
      <c r="AA4903" s="0" t="s">
        <v>4424</v>
      </c>
      <c r="AB4903" s="197" t="n">
        <v>37043</v>
      </c>
      <c r="AC4903" s="197" t="n">
        <v>37072</v>
      </c>
    </row>
    <row r="4904" customFormat="false" ht="12.75" hidden="false" customHeight="false" outlineLevel="0" collapsed="false">
      <c r="A4904" s="191" t="str">
        <f aca="false">B4904&amp;" "&amp;C4904&amp;" "&amp;D4904</f>
        <v>US Natural Gas Financial</v>
      </c>
      <c r="B4904" s="191" t="str">
        <f aca="false">IF((LEFT(N4904,2)="US"),"US","")</f>
        <v>US</v>
      </c>
      <c r="C4904" s="191" t="str">
        <f aca="false">M4904</f>
        <v>Natural Gas</v>
      </c>
      <c r="D4904" s="191" t="str">
        <f aca="false">IF(ISNUMBER(FIND("Phy",N4904))=TRUE(),"Physical","Financial")</f>
        <v>Financial</v>
      </c>
      <c r="E4904" s="191" t="n">
        <f aca="false">IF(VLOOKUP(S4904,'DD-Lookup'!$J$6:$L$50,3,FALSE())="Monthly",(YEAR(AC4904)-YEAR(AB4904))*12+MONTH(AC4904)-MONTH(AB4904)+1,(AC4904-AB4904+1))</f>
        <v>30</v>
      </c>
      <c r="F4904" s="220" t="n">
        <f aca="false">E4904*SUM(P4904:Q4904)</f>
        <v>450000</v>
      </c>
      <c r="G4904" s="196" t="n">
        <v>1250452</v>
      </c>
      <c r="H4904" s="197" t="n">
        <v>37026.6703472222</v>
      </c>
      <c r="I4904" s="0" t="s">
        <v>1383</v>
      </c>
      <c r="M4904" s="0" t="s">
        <v>927</v>
      </c>
      <c r="N4904" s="0" t="s">
        <v>1341</v>
      </c>
      <c r="O4904" s="0" t="s">
        <v>1342</v>
      </c>
      <c r="P4904" s="198" t="n">
        <v>15000</v>
      </c>
      <c r="S4904" s="0" t="s">
        <v>1343</v>
      </c>
      <c r="T4904" s="0" t="s">
        <v>772</v>
      </c>
      <c r="U4904" s="200" t="n">
        <v>4.69</v>
      </c>
      <c r="V4904" s="0" t="s">
        <v>3604</v>
      </c>
      <c r="W4904" s="0" t="s">
        <v>1345</v>
      </c>
      <c r="X4904" s="0" t="s">
        <v>1346</v>
      </c>
      <c r="Y4904" s="0" t="s">
        <v>893</v>
      </c>
      <c r="Z4904" s="0" t="s">
        <v>573</v>
      </c>
      <c r="AA4904" s="0" t="s">
        <v>4423</v>
      </c>
      <c r="AB4904" s="197" t="n">
        <v>37043.875</v>
      </c>
      <c r="AC4904" s="197" t="n">
        <v>37072.875</v>
      </c>
      <c r="AD4904" s="0" t="n">
        <f aca="false">(AC4904-AB4904+1)*SUM(P4904:Q4904)</f>
        <v>450000</v>
      </c>
    </row>
    <row r="4905" customFormat="false" ht="12.75" hidden="false" customHeight="false" outlineLevel="0" collapsed="false">
      <c r="A4905" s="191" t="str">
        <f aca="false">B4905&amp;" "&amp;C4905&amp;" "&amp;D4905</f>
        <v>US Natural Gas Financial</v>
      </c>
      <c r="B4905" s="191" t="str">
        <f aca="false">IF((LEFT(N4905,2)="US"),"US","")</f>
        <v>US</v>
      </c>
      <c r="C4905" s="191" t="str">
        <f aca="false">M4905</f>
        <v>Natural Gas</v>
      </c>
      <c r="D4905" s="191" t="str">
        <f aca="false">IF(ISNUMBER(FIND("Phy",N4905))=TRUE(),"Physical","Financial")</f>
        <v>Financial</v>
      </c>
      <c r="E4905" s="191" t="n">
        <f aca="false">IF(VLOOKUP(S4905,'DD-Lookup'!$J$6:$L$50,3,FALSE())="Monthly",(YEAR(AC4905)-YEAR(AB4905))*12+MONTH(AC4905)-MONTH(AB4905)+1,(AC4905-AB4905+1))</f>
        <v>30</v>
      </c>
      <c r="F4905" s="220" t="n">
        <f aca="false">E4905*SUM(P4905:Q4905)</f>
        <v>75000</v>
      </c>
      <c r="G4905" s="196" t="n">
        <v>1250453</v>
      </c>
      <c r="H4905" s="197" t="n">
        <v>37026.6712152778</v>
      </c>
      <c r="I4905" s="0" t="s">
        <v>1470</v>
      </c>
      <c r="M4905" s="0" t="s">
        <v>927</v>
      </c>
      <c r="N4905" s="0" t="s">
        <v>1341</v>
      </c>
      <c r="O4905" s="0" t="s">
        <v>1342</v>
      </c>
      <c r="P4905" s="198" t="n">
        <v>2500</v>
      </c>
      <c r="S4905" s="0" t="s">
        <v>1343</v>
      </c>
      <c r="T4905" s="0" t="s">
        <v>772</v>
      </c>
      <c r="U4905" s="200" t="n">
        <v>4.685</v>
      </c>
      <c r="V4905" s="0" t="s">
        <v>2951</v>
      </c>
      <c r="W4905" s="0" t="s">
        <v>1345</v>
      </c>
      <c r="X4905" s="0" t="s">
        <v>1346</v>
      </c>
      <c r="Y4905" s="0" t="s">
        <v>893</v>
      </c>
      <c r="Z4905" s="0" t="s">
        <v>573</v>
      </c>
      <c r="AA4905" s="0" t="s">
        <v>4423</v>
      </c>
      <c r="AB4905" s="197" t="n">
        <v>37043.875</v>
      </c>
      <c r="AC4905" s="197" t="n">
        <v>37072.875</v>
      </c>
      <c r="AD4905" s="0" t="n">
        <f aca="false">(AC4905-AB4905+1)*SUM(P4905:Q4905)</f>
        <v>75000</v>
      </c>
    </row>
    <row r="4906" customFormat="false" ht="12.75" hidden="false" customHeight="false" outlineLevel="0" collapsed="false">
      <c r="A4906" s="191" t="str">
        <f aca="false">B4906&amp;" "&amp;C4906&amp;" "&amp;D4906</f>
        <v> Natural Gas Physical</v>
      </c>
      <c r="B4906" s="191" t="str">
        <f aca="false">IF((LEFT(N4906,2)="US"),"US","")</f>
        <v/>
      </c>
      <c r="C4906" s="191" t="str">
        <f aca="false">M4906</f>
        <v>Natural Gas</v>
      </c>
      <c r="D4906" s="191" t="str">
        <f aca="false">IF(ISNUMBER(FIND("Phy",N4906))=TRUE(),"Physical","Financial")</f>
        <v>Physical</v>
      </c>
      <c r="E4906" s="191" t="n">
        <f aca="false">IF(VLOOKUP(S4906,'DD-Lookup'!$J$6:$L$50,3,FALSE())="Monthly",(YEAR(AC4906)-YEAR(AB4906))*12+MONTH(AC4906)-MONTH(AB4906)+1,(AC4906-AB4906+1))</f>
        <v>1</v>
      </c>
      <c r="F4906" s="220" t="n">
        <f aca="false">E4906*SUM(P4906:Q4906)</f>
        <v>2000</v>
      </c>
      <c r="G4906" s="196" t="n">
        <v>1250454</v>
      </c>
      <c r="H4906" s="197" t="n">
        <v>37026.6718287037</v>
      </c>
      <c r="I4906" s="0" t="s">
        <v>2569</v>
      </c>
      <c r="M4906" s="0" t="s">
        <v>927</v>
      </c>
      <c r="N4906" s="0" t="s">
        <v>1719</v>
      </c>
      <c r="O4906" s="0" t="s">
        <v>1720</v>
      </c>
      <c r="P4906" s="198" t="n">
        <v>2000</v>
      </c>
      <c r="S4906" s="0" t="s">
        <v>327</v>
      </c>
      <c r="T4906" s="0" t="s">
        <v>1721</v>
      </c>
      <c r="U4906" s="200" t="n">
        <v>6.3</v>
      </c>
      <c r="V4906" s="0" t="s">
        <v>2570</v>
      </c>
      <c r="W4906" s="0" t="s">
        <v>1723</v>
      </c>
      <c r="X4906" s="0" t="s">
        <v>1724</v>
      </c>
      <c r="Y4906" s="0" t="s">
        <v>1376</v>
      </c>
      <c r="Z4906" s="0" t="s">
        <v>646</v>
      </c>
      <c r="AA4906" s="0" t="n">
        <v>791112</v>
      </c>
      <c r="AB4906" s="197" t="n">
        <v>37026.875</v>
      </c>
      <c r="AC4906" s="197" t="n">
        <v>37026.875</v>
      </c>
    </row>
    <row r="4907" customFormat="false" ht="12.75" hidden="false" customHeight="false" outlineLevel="0" collapsed="false">
      <c r="A4907" s="191" t="str">
        <f aca="false">B4907&amp;" "&amp;C4907&amp;" "&amp;D4907</f>
        <v>US Natural Gas Financial</v>
      </c>
      <c r="B4907" s="191" t="str">
        <f aca="false">IF((LEFT(N4907,2)="US"),"US","")</f>
        <v>US</v>
      </c>
      <c r="C4907" s="191" t="str">
        <f aca="false">M4907</f>
        <v>Natural Gas</v>
      </c>
      <c r="D4907" s="191" t="str">
        <f aca="false">IF(ISNUMBER(FIND("Phy",N4907))=TRUE(),"Physical","Financial")</f>
        <v>Financial</v>
      </c>
      <c r="E4907" s="191" t="n">
        <f aca="false">IF(VLOOKUP(S4907,'DD-Lookup'!$J$6:$L$50,3,FALSE())="Monthly",(YEAR(AC4907)-YEAR(AB4907))*12+MONTH(AC4907)-MONTH(AB4907)+1,(AC4907-AB4907+1))</f>
        <v>31</v>
      </c>
      <c r="F4907" s="220" t="n">
        <f aca="false">E4907*SUM(P4907:Q4907)</f>
        <v>232500</v>
      </c>
      <c r="G4907" s="196" t="n">
        <v>1250455</v>
      </c>
      <c r="H4907" s="197" t="n">
        <v>37026.6718865741</v>
      </c>
      <c r="I4907" s="0" t="s">
        <v>625</v>
      </c>
      <c r="M4907" s="0" t="s">
        <v>927</v>
      </c>
      <c r="N4907" s="0" t="s">
        <v>1341</v>
      </c>
      <c r="O4907" s="0" t="s">
        <v>1365</v>
      </c>
      <c r="P4907" s="198" t="n">
        <v>7500</v>
      </c>
      <c r="S4907" s="0" t="s">
        <v>1343</v>
      </c>
      <c r="T4907" s="0" t="s">
        <v>772</v>
      </c>
      <c r="U4907" s="200" t="n">
        <v>4.8225</v>
      </c>
      <c r="V4907" s="0" t="s">
        <v>2333</v>
      </c>
      <c r="W4907" s="0" t="s">
        <v>1345</v>
      </c>
      <c r="X4907" s="0" t="s">
        <v>1346</v>
      </c>
      <c r="Y4907" s="0" t="s">
        <v>893</v>
      </c>
      <c r="Z4907" s="0" t="s">
        <v>573</v>
      </c>
      <c r="AA4907" s="0" t="s">
        <v>4423</v>
      </c>
      <c r="AB4907" s="197" t="n">
        <v>37104.875</v>
      </c>
      <c r="AC4907" s="197" t="n">
        <v>37134.875</v>
      </c>
      <c r="AD4907" s="0" t="n">
        <f aca="false">(AC4907-AB4907+1)*SUM(P4907:Q4907)</f>
        <v>232500</v>
      </c>
    </row>
    <row r="4908" customFormat="false" ht="12.75" hidden="false" customHeight="false" outlineLevel="0" collapsed="false">
      <c r="A4908" s="191" t="str">
        <f aca="false">B4908&amp;" "&amp;C4908&amp;" "&amp;D4908</f>
        <v>US Crude Financial</v>
      </c>
      <c r="B4908" s="191" t="str">
        <f aca="false">IF((LEFT(N4908,2)="US"),"US","")</f>
        <v>US</v>
      </c>
      <c r="C4908" s="191" t="str">
        <f aca="false">M4908</f>
        <v>Crude</v>
      </c>
      <c r="D4908" s="191" t="str">
        <f aca="false">IF(ISNUMBER(FIND("Phy",N4908))=TRUE(),"Physical","Financial")</f>
        <v>Financial</v>
      </c>
      <c r="E4908" s="191" t="n">
        <f aca="false">IF(VLOOKUP(S4908,'DD-Lookup'!$J$6:$L$50,3,FALSE())="Monthly",(YEAR(AC4908)-YEAR(AB4908))*12+MONTH(AC4908)-MONTH(AB4908)+1,(AC4908-AB4908+1))</f>
        <v>1</v>
      </c>
      <c r="F4908" s="220" t="n">
        <f aca="false">E4908*SUM(P4908:Q4908)</f>
        <v>50000</v>
      </c>
      <c r="G4908" s="196" t="n">
        <v>1250458</v>
      </c>
      <c r="H4908" s="197" t="n">
        <v>37026.6729050926</v>
      </c>
      <c r="I4908" s="0" t="s">
        <v>643</v>
      </c>
      <c r="M4908" s="0" t="s">
        <v>60</v>
      </c>
      <c r="N4908" s="0" t="s">
        <v>1138</v>
      </c>
      <c r="O4908" s="0" t="s">
        <v>1139</v>
      </c>
      <c r="P4908" s="198" t="n">
        <v>50000</v>
      </c>
      <c r="S4908" s="0" t="s">
        <v>1140</v>
      </c>
      <c r="T4908" s="0" t="s">
        <v>772</v>
      </c>
      <c r="U4908" s="200" t="n">
        <v>28.9</v>
      </c>
      <c r="V4908" s="0" t="s">
        <v>4198</v>
      </c>
      <c r="W4908" s="0" t="s">
        <v>1142</v>
      </c>
      <c r="X4908" s="0" t="s">
        <v>1143</v>
      </c>
      <c r="Y4908" s="0" t="s">
        <v>893</v>
      </c>
      <c r="Z4908" s="0" t="s">
        <v>573</v>
      </c>
      <c r="AA4908" s="0" t="s">
        <v>4425</v>
      </c>
      <c r="AB4908" s="197" t="n">
        <v>37043</v>
      </c>
      <c r="AC4908" s="197" t="n">
        <v>37072</v>
      </c>
    </row>
    <row r="4909" customFormat="false" ht="12.75" hidden="false" customHeight="false" outlineLevel="0" collapsed="false">
      <c r="A4909" s="191" t="str">
        <f aca="false">B4909&amp;" "&amp;C4909&amp;" "&amp;D4909</f>
        <v>US Paper Physical</v>
      </c>
      <c r="B4909" s="191" t="str">
        <f aca="false">IF((LEFT(N4909,2)="US"),"US","")</f>
        <v>US</v>
      </c>
      <c r="C4909" s="191" t="str">
        <f aca="false">M4909</f>
        <v>Paper</v>
      </c>
      <c r="D4909" s="191" t="str">
        <f aca="false">IF(ISNUMBER(FIND("Phy",N4909))=TRUE(),"Physical","Financial")</f>
        <v>Physical</v>
      </c>
      <c r="E4909" s="191" t="n">
        <f aca="false">IF(VLOOKUP(S4909,'DD-Lookup'!$J$6:$L$50,3,FALSE())="Monthly",(YEAR(AC4909)-YEAR(AB4909))*12+MONTH(AC4909)-MONTH(AB4909)+1,(AC4909-AB4909+1))</f>
        <v>1</v>
      </c>
      <c r="F4909" s="220" t="n">
        <f aca="false">E4909*SUM(P4909:Q4909)</f>
        <v>750</v>
      </c>
      <c r="G4909" s="196" t="n">
        <v>1250459</v>
      </c>
      <c r="H4909" s="197" t="n">
        <v>37026.6751736111</v>
      </c>
      <c r="I4909" s="0" t="s">
        <v>4426</v>
      </c>
      <c r="J4909" s="0" t="s">
        <v>4427</v>
      </c>
      <c r="K4909" s="0" t="s">
        <v>3883</v>
      </c>
      <c r="L4909" s="0" t="n">
        <v>167</v>
      </c>
      <c r="M4909" s="0" t="s">
        <v>4428</v>
      </c>
      <c r="N4909" s="0" t="s">
        <v>4429</v>
      </c>
      <c r="O4909" s="0" t="s">
        <v>4430</v>
      </c>
      <c r="P4909" s="198" t="n">
        <v>750</v>
      </c>
      <c r="S4909" s="0" t="s">
        <v>4431</v>
      </c>
      <c r="T4909" s="0" t="s">
        <v>772</v>
      </c>
      <c r="U4909" s="200" t="n">
        <v>47</v>
      </c>
      <c r="V4909" s="0" t="s">
        <v>3888</v>
      </c>
      <c r="W4909" s="0" t="s">
        <v>4432</v>
      </c>
      <c r="X4909" s="0" t="s">
        <v>4433</v>
      </c>
      <c r="Y4909" s="0" t="s">
        <v>893</v>
      </c>
      <c r="Z4909" s="0" t="s">
        <v>573</v>
      </c>
      <c r="AA4909" s="0" t="s">
        <v>4423</v>
      </c>
      <c r="AB4909" s="197" t="n">
        <v>37026.875</v>
      </c>
      <c r="AC4909" s="197" t="n">
        <v>37026.875</v>
      </c>
    </row>
    <row r="4910" customFormat="false" ht="12.75" hidden="false" customHeight="false" outlineLevel="0" collapsed="false">
      <c r="A4910" s="191" t="str">
        <f aca="false">B4910&amp;" "&amp;C4910&amp;" "&amp;D4910</f>
        <v>US Natural Gas Financial</v>
      </c>
      <c r="B4910" s="191" t="str">
        <f aca="false">IF((LEFT(N4910,2)="US"),"US","")</f>
        <v>US</v>
      </c>
      <c r="C4910" s="191" t="str">
        <f aca="false">M4910</f>
        <v>Natural Gas</v>
      </c>
      <c r="D4910" s="191" t="str">
        <f aca="false">IF(ISNUMBER(FIND("Phy",N4910))=TRUE(),"Physical","Financial")</f>
        <v>Financial</v>
      </c>
      <c r="E4910" s="191" t="n">
        <f aca="false">IF(VLOOKUP(S4910,'DD-Lookup'!$J$6:$L$50,3,FALSE())="Monthly",(YEAR(AC4910)-YEAR(AB4910))*12+MONTH(AC4910)-MONTH(AB4910)+1,(AC4910-AB4910+1))</f>
        <v>153</v>
      </c>
      <c r="F4910" s="220" t="n">
        <f aca="false">E4910*SUM(P4910:Q4910)</f>
        <v>765000</v>
      </c>
      <c r="G4910" s="196" t="n">
        <v>1250460</v>
      </c>
      <c r="H4910" s="197" t="n">
        <v>37026.6765856482</v>
      </c>
      <c r="I4910" s="0" t="s">
        <v>625</v>
      </c>
      <c r="M4910" s="0" t="s">
        <v>927</v>
      </c>
      <c r="N4910" s="0" t="s">
        <v>1341</v>
      </c>
      <c r="O4910" s="0" t="s">
        <v>1526</v>
      </c>
      <c r="Q4910" s="198" t="n">
        <v>5000</v>
      </c>
      <c r="S4910" s="0" t="s">
        <v>1343</v>
      </c>
      <c r="T4910" s="0" t="s">
        <v>772</v>
      </c>
      <c r="U4910" s="200" t="n">
        <v>4.795</v>
      </c>
      <c r="V4910" s="0" t="s">
        <v>3222</v>
      </c>
      <c r="W4910" s="0" t="s">
        <v>1345</v>
      </c>
      <c r="X4910" s="0" t="s">
        <v>1346</v>
      </c>
      <c r="Y4910" s="0" t="s">
        <v>893</v>
      </c>
      <c r="Z4910" s="0" t="s">
        <v>573</v>
      </c>
      <c r="AA4910" s="0" t="s">
        <v>4423</v>
      </c>
      <c r="AB4910" s="197" t="n">
        <v>37043</v>
      </c>
      <c r="AC4910" s="197" t="n">
        <v>37195</v>
      </c>
      <c r="AD4910" s="0" t="n">
        <f aca="false">(AC4910-AB4910+1)*SUM(P4910:Q4910)</f>
        <v>765000</v>
      </c>
    </row>
    <row r="4911" customFormat="false" ht="12.75" hidden="false" customHeight="false" outlineLevel="0" collapsed="false">
      <c r="A4911" s="191" t="str">
        <f aca="false">B4911&amp;" "&amp;C4911&amp;" "&amp;D4911</f>
        <v>US Natural Gas Financial</v>
      </c>
      <c r="B4911" s="191" t="str">
        <f aca="false">IF((LEFT(N4911,2)="US"),"US","")</f>
        <v>US</v>
      </c>
      <c r="C4911" s="191" t="str">
        <f aca="false">M4911</f>
        <v>Natural Gas</v>
      </c>
      <c r="D4911" s="191" t="str">
        <f aca="false">IF(ISNUMBER(FIND("Phy",N4911))=TRUE(),"Physical","Financial")</f>
        <v>Financial</v>
      </c>
      <c r="E4911" s="191" t="n">
        <f aca="false">IF(VLOOKUP(S4911,'DD-Lookup'!$J$6:$L$50,3,FALSE())="Monthly",(YEAR(AC4911)-YEAR(AB4911))*12+MONTH(AC4911)-MONTH(AB4911)+1,(AC4911-AB4911+1))</f>
        <v>30</v>
      </c>
      <c r="F4911" s="220" t="n">
        <f aca="false">E4911*SUM(P4911:Q4911)</f>
        <v>300000</v>
      </c>
      <c r="G4911" s="196" t="n">
        <v>1250461</v>
      </c>
      <c r="H4911" s="197" t="n">
        <v>37026.6780555556</v>
      </c>
      <c r="I4911" s="0" t="s">
        <v>1492</v>
      </c>
      <c r="M4911" s="0" t="s">
        <v>927</v>
      </c>
      <c r="N4911" s="0" t="s">
        <v>1341</v>
      </c>
      <c r="O4911" s="0" t="s">
        <v>1342</v>
      </c>
      <c r="P4911" s="198" t="n">
        <v>10000</v>
      </c>
      <c r="S4911" s="0" t="s">
        <v>1343</v>
      </c>
      <c r="T4911" s="0" t="s">
        <v>772</v>
      </c>
      <c r="U4911" s="200" t="n">
        <v>4.685</v>
      </c>
      <c r="V4911" s="0" t="s">
        <v>1494</v>
      </c>
      <c r="W4911" s="0" t="s">
        <v>1345</v>
      </c>
      <c r="X4911" s="0" t="s">
        <v>1346</v>
      </c>
      <c r="Y4911" s="0" t="s">
        <v>893</v>
      </c>
      <c r="Z4911" s="0" t="s">
        <v>573</v>
      </c>
      <c r="AA4911" s="0" t="s">
        <v>4423</v>
      </c>
      <c r="AB4911" s="197" t="n">
        <v>37043.875</v>
      </c>
      <c r="AC4911" s="197" t="n">
        <v>37072.875</v>
      </c>
      <c r="AD4911" s="0" t="n">
        <f aca="false">(AC4911-AB4911+1)*SUM(P4911:Q4911)</f>
        <v>300000</v>
      </c>
    </row>
    <row r="4912" customFormat="false" ht="12.75" hidden="false" customHeight="false" outlineLevel="0" collapsed="false">
      <c r="A4912" s="191" t="str">
        <f aca="false">B4912&amp;" "&amp;C4912&amp;" "&amp;D4912</f>
        <v>US Natural Gas Financial</v>
      </c>
      <c r="B4912" s="191" t="str">
        <f aca="false">IF((LEFT(N4912,2)="US"),"US","")</f>
        <v>US</v>
      </c>
      <c r="C4912" s="191" t="str">
        <f aca="false">M4912</f>
        <v>Natural Gas</v>
      </c>
      <c r="D4912" s="191" t="str">
        <f aca="false">IF(ISNUMBER(FIND("Phy",N4912))=TRUE(),"Physical","Financial")</f>
        <v>Financial</v>
      </c>
      <c r="E4912" s="191" t="n">
        <f aca="false">IF(VLOOKUP(S4912,'DD-Lookup'!$J$6:$L$50,3,FALSE())="Monthly",(YEAR(AC4912)-YEAR(AB4912))*12+MONTH(AC4912)-MONTH(AB4912)+1,(AC4912-AB4912+1))</f>
        <v>151</v>
      </c>
      <c r="F4912" s="220" t="n">
        <f aca="false">E4912*SUM(P4912:Q4912)</f>
        <v>755000</v>
      </c>
      <c r="G4912" s="196" t="n">
        <v>1250462</v>
      </c>
      <c r="H4912" s="197" t="n">
        <v>37026.6788078704</v>
      </c>
      <c r="I4912" s="0" t="s">
        <v>1187</v>
      </c>
      <c r="M4912" s="0" t="s">
        <v>927</v>
      </c>
      <c r="N4912" s="0" t="s">
        <v>1341</v>
      </c>
      <c r="O4912" s="0" t="s">
        <v>1442</v>
      </c>
      <c r="P4912" s="198" t="n">
        <v>5000</v>
      </c>
      <c r="S4912" s="0" t="s">
        <v>1343</v>
      </c>
      <c r="T4912" s="0" t="s">
        <v>772</v>
      </c>
      <c r="U4912" s="200" t="n">
        <v>5.075</v>
      </c>
      <c r="V4912" s="0" t="s">
        <v>1971</v>
      </c>
      <c r="W4912" s="0" t="s">
        <v>1345</v>
      </c>
      <c r="X4912" s="0" t="s">
        <v>1346</v>
      </c>
      <c r="Y4912" s="0" t="s">
        <v>893</v>
      </c>
      <c r="Z4912" s="0" t="s">
        <v>573</v>
      </c>
      <c r="AA4912" s="0" t="s">
        <v>4423</v>
      </c>
      <c r="AB4912" s="197" t="n">
        <v>37196</v>
      </c>
      <c r="AC4912" s="197" t="n">
        <v>37346</v>
      </c>
      <c r="AD4912" s="0" t="n">
        <f aca="false">(AC4912-AB4912+1)*SUM(P4912:Q4912)</f>
        <v>755000</v>
      </c>
    </row>
    <row r="4913" customFormat="false" ht="12.75" hidden="false" customHeight="false" outlineLevel="0" collapsed="false">
      <c r="A4913" s="191" t="str">
        <f aca="false">B4913&amp;" "&amp;C4913&amp;" "&amp;D4913</f>
        <v>US Natural Gas Financial</v>
      </c>
      <c r="B4913" s="191" t="str">
        <f aca="false">IF((LEFT(N4913,2)="US"),"US","")</f>
        <v>US</v>
      </c>
      <c r="C4913" s="191" t="str">
        <f aca="false">M4913</f>
        <v>Natural Gas</v>
      </c>
      <c r="D4913" s="191" t="str">
        <f aca="false">IF(ISNUMBER(FIND("Phy",N4913))=TRUE(),"Physical","Financial")</f>
        <v>Financial</v>
      </c>
      <c r="E4913" s="191" t="n">
        <f aca="false">IF(VLOOKUP(S4913,'DD-Lookup'!$J$6:$L$50,3,FALSE())="Monthly",(YEAR(AC4913)-YEAR(AB4913))*12+MONTH(AC4913)-MONTH(AB4913)+1,(AC4913-AB4913+1))</f>
        <v>30</v>
      </c>
      <c r="F4913" s="220" t="n">
        <f aca="false">E4913*SUM(P4913:Q4913)</f>
        <v>3000</v>
      </c>
      <c r="G4913" s="196" t="n">
        <v>1250463</v>
      </c>
      <c r="H4913" s="197" t="n">
        <v>37026.6804398148</v>
      </c>
      <c r="I4913" s="0" t="s">
        <v>1340</v>
      </c>
      <c r="M4913" s="0" t="s">
        <v>927</v>
      </c>
      <c r="N4913" s="0" t="s">
        <v>2058</v>
      </c>
      <c r="O4913" s="0" t="s">
        <v>2059</v>
      </c>
      <c r="P4913" s="198" t="n">
        <v>100</v>
      </c>
      <c r="S4913" s="0" t="s">
        <v>2060</v>
      </c>
      <c r="T4913" s="0" t="s">
        <v>772</v>
      </c>
      <c r="U4913" s="200" t="n">
        <v>0.0775</v>
      </c>
      <c r="V4913" s="0" t="s">
        <v>2028</v>
      </c>
      <c r="W4913" s="0" t="s">
        <v>2061</v>
      </c>
      <c r="X4913" s="0" t="s">
        <v>2062</v>
      </c>
      <c r="Y4913" s="0" t="s">
        <v>893</v>
      </c>
      <c r="Z4913" s="0" t="s">
        <v>573</v>
      </c>
      <c r="AA4913" s="0" t="s">
        <v>4423</v>
      </c>
      <c r="AB4913" s="197" t="n">
        <v>37043</v>
      </c>
      <c r="AC4913" s="197" t="n">
        <v>37072</v>
      </c>
      <c r="AD4913" s="0" t="n">
        <f aca="false">(AC4913-AB4913+1)*SUM(P4913:Q4913)</f>
        <v>3000</v>
      </c>
    </row>
    <row r="4914" customFormat="false" ht="12.75" hidden="false" customHeight="false" outlineLevel="0" collapsed="false">
      <c r="A4914" s="191" t="str">
        <f aca="false">B4914&amp;" "&amp;C4914&amp;" "&amp;D4914</f>
        <v>US Natural Gas Financial</v>
      </c>
      <c r="B4914" s="191" t="str">
        <f aca="false">IF((LEFT(N4914,2)="US"),"US","")</f>
        <v>US</v>
      </c>
      <c r="C4914" s="191" t="str">
        <f aca="false">M4914</f>
        <v>Natural Gas</v>
      </c>
      <c r="D4914" s="191" t="str">
        <f aca="false">IF(ISNUMBER(FIND("Phy",N4914))=TRUE(),"Physical","Financial")</f>
        <v>Financial</v>
      </c>
      <c r="E4914" s="191" t="n">
        <f aca="false">IF(VLOOKUP(S4914,'DD-Lookup'!$J$6:$L$50,3,FALSE())="Monthly",(YEAR(AC4914)-YEAR(AB4914))*12+MONTH(AC4914)-MONTH(AB4914)+1,(AC4914-AB4914+1))</f>
        <v>30</v>
      </c>
      <c r="F4914" s="220" t="n">
        <f aca="false">E4914*SUM(P4914:Q4914)</f>
        <v>3000</v>
      </c>
      <c r="G4914" s="196" t="n">
        <v>1250465</v>
      </c>
      <c r="H4914" s="197" t="n">
        <v>37026.6806365741</v>
      </c>
      <c r="I4914" s="0" t="s">
        <v>1340</v>
      </c>
      <c r="M4914" s="0" t="s">
        <v>927</v>
      </c>
      <c r="N4914" s="0" t="s">
        <v>2058</v>
      </c>
      <c r="O4914" s="0" t="s">
        <v>2059</v>
      </c>
      <c r="P4914" s="198" t="n">
        <v>100</v>
      </c>
      <c r="S4914" s="0" t="s">
        <v>2060</v>
      </c>
      <c r="T4914" s="0" t="s">
        <v>772</v>
      </c>
      <c r="U4914" s="200" t="n">
        <v>0.075</v>
      </c>
      <c r="V4914" s="0" t="s">
        <v>2028</v>
      </c>
      <c r="W4914" s="0" t="s">
        <v>2061</v>
      </c>
      <c r="X4914" s="0" t="s">
        <v>2062</v>
      </c>
      <c r="Y4914" s="0" t="s">
        <v>893</v>
      </c>
      <c r="Z4914" s="0" t="s">
        <v>573</v>
      </c>
      <c r="AA4914" s="0" t="s">
        <v>4423</v>
      </c>
      <c r="AB4914" s="197" t="n">
        <v>37043</v>
      </c>
      <c r="AC4914" s="197" t="n">
        <v>37072</v>
      </c>
      <c r="AD4914" s="0" t="n">
        <f aca="false">(AC4914-AB4914+1)*SUM(P4914:Q4914)</f>
        <v>3000</v>
      </c>
    </row>
    <row r="4915" customFormat="false" ht="12.75" hidden="false" customHeight="false" outlineLevel="0" collapsed="false">
      <c r="A4915" s="191" t="str">
        <f aca="false">B4915&amp;" "&amp;C4915&amp;" "&amp;D4915</f>
        <v>US Natural Gas Financial</v>
      </c>
      <c r="B4915" s="191" t="str">
        <f aca="false">IF((LEFT(N4915,2)="US"),"US","")</f>
        <v>US</v>
      </c>
      <c r="C4915" s="191" t="str">
        <f aca="false">M4915</f>
        <v>Natural Gas</v>
      </c>
      <c r="D4915" s="191" t="str">
        <f aca="false">IF(ISNUMBER(FIND("Phy",N4915))=TRUE(),"Physical","Financial")</f>
        <v>Financial</v>
      </c>
      <c r="E4915" s="191" t="n">
        <f aca="false">IF(VLOOKUP(S4915,'DD-Lookup'!$J$6:$L$50,3,FALSE())="Monthly",(YEAR(AC4915)-YEAR(AB4915))*12+MONTH(AC4915)-MONTH(AB4915)+1,(AC4915-AB4915+1))</f>
        <v>30</v>
      </c>
      <c r="F4915" s="220" t="n">
        <f aca="false">E4915*SUM(P4915:Q4915)</f>
        <v>3000</v>
      </c>
      <c r="G4915" s="196" t="n">
        <v>1250467</v>
      </c>
      <c r="H4915" s="197" t="n">
        <v>37026.6807407407</v>
      </c>
      <c r="I4915" s="0" t="s">
        <v>1340</v>
      </c>
      <c r="M4915" s="0" t="s">
        <v>927</v>
      </c>
      <c r="N4915" s="0" t="s">
        <v>2058</v>
      </c>
      <c r="O4915" s="0" t="s">
        <v>2059</v>
      </c>
      <c r="P4915" s="198" t="n">
        <v>100</v>
      </c>
      <c r="S4915" s="0" t="s">
        <v>2060</v>
      </c>
      <c r="T4915" s="0" t="s">
        <v>772</v>
      </c>
      <c r="U4915" s="200" t="n">
        <v>0.075</v>
      </c>
      <c r="V4915" s="0" t="s">
        <v>2028</v>
      </c>
      <c r="W4915" s="0" t="s">
        <v>2061</v>
      </c>
      <c r="X4915" s="0" t="s">
        <v>2062</v>
      </c>
      <c r="Y4915" s="0" t="s">
        <v>893</v>
      </c>
      <c r="Z4915" s="0" t="s">
        <v>573</v>
      </c>
      <c r="AA4915" s="0" t="s">
        <v>4423</v>
      </c>
      <c r="AB4915" s="197" t="n">
        <v>37043</v>
      </c>
      <c r="AC4915" s="197" t="n">
        <v>37072</v>
      </c>
      <c r="AD4915" s="0" t="n">
        <f aca="false">(AC4915-AB4915+1)*SUM(P4915:Q4915)</f>
        <v>3000</v>
      </c>
    </row>
    <row r="4916" customFormat="false" ht="12.75" hidden="false" customHeight="false" outlineLevel="0" collapsed="false">
      <c r="A4916" s="191" t="str">
        <f aca="false">B4916&amp;" "&amp;C4916&amp;" "&amp;D4916</f>
        <v>US Natural Gas Financial</v>
      </c>
      <c r="B4916" s="191" t="str">
        <f aca="false">IF((LEFT(N4916,2)="US"),"US","")</f>
        <v>US</v>
      </c>
      <c r="C4916" s="191" t="str">
        <f aca="false">M4916</f>
        <v>Natural Gas</v>
      </c>
      <c r="D4916" s="191" t="str">
        <f aca="false">IF(ISNUMBER(FIND("Phy",N4916))=TRUE(),"Physical","Financial")</f>
        <v>Financial</v>
      </c>
      <c r="E4916" s="191" t="n">
        <f aca="false">IF(VLOOKUP(S4916,'DD-Lookup'!$J$6:$L$50,3,FALSE())="Monthly",(YEAR(AC4916)-YEAR(AB4916))*12+MONTH(AC4916)-MONTH(AB4916)+1,(AC4916-AB4916+1))</f>
        <v>30</v>
      </c>
      <c r="F4916" s="220" t="n">
        <f aca="false">E4916*SUM(P4916:Q4916)</f>
        <v>3000</v>
      </c>
      <c r="G4916" s="196" t="n">
        <v>1250469</v>
      </c>
      <c r="H4916" s="197" t="n">
        <v>37026.6808564815</v>
      </c>
      <c r="I4916" s="0" t="s">
        <v>1340</v>
      </c>
      <c r="M4916" s="0" t="s">
        <v>927</v>
      </c>
      <c r="N4916" s="0" t="s">
        <v>2058</v>
      </c>
      <c r="O4916" s="0" t="s">
        <v>2059</v>
      </c>
      <c r="P4916" s="198" t="n">
        <v>100</v>
      </c>
      <c r="S4916" s="0" t="s">
        <v>2060</v>
      </c>
      <c r="T4916" s="0" t="s">
        <v>772</v>
      </c>
      <c r="U4916" s="200" t="n">
        <v>0.0725</v>
      </c>
      <c r="V4916" s="0" t="s">
        <v>2028</v>
      </c>
      <c r="W4916" s="0" t="s">
        <v>2061</v>
      </c>
      <c r="X4916" s="0" t="s">
        <v>2062</v>
      </c>
      <c r="Y4916" s="0" t="s">
        <v>893</v>
      </c>
      <c r="Z4916" s="0" t="s">
        <v>573</v>
      </c>
      <c r="AA4916" s="0" t="s">
        <v>4423</v>
      </c>
      <c r="AB4916" s="197" t="n">
        <v>37043</v>
      </c>
      <c r="AC4916" s="197" t="n">
        <v>37072</v>
      </c>
      <c r="AD4916" s="0" t="n">
        <f aca="false">(AC4916-AB4916+1)*SUM(P4916:Q4916)</f>
        <v>3000</v>
      </c>
    </row>
    <row r="4917" customFormat="false" ht="12.75" hidden="false" customHeight="false" outlineLevel="0" collapsed="false">
      <c r="A4917" s="191" t="str">
        <f aca="false">B4917&amp;" "&amp;C4917&amp;" "&amp;D4917</f>
        <v>US Natural Gas Financial</v>
      </c>
      <c r="B4917" s="191" t="str">
        <f aca="false">IF((LEFT(N4917,2)="US"),"US","")</f>
        <v>US</v>
      </c>
      <c r="C4917" s="191" t="str">
        <f aca="false">M4917</f>
        <v>Natural Gas</v>
      </c>
      <c r="D4917" s="191" t="str">
        <f aca="false">IF(ISNUMBER(FIND("Phy",N4917))=TRUE(),"Physical","Financial")</f>
        <v>Financial</v>
      </c>
      <c r="E4917" s="191" t="n">
        <f aca="false">IF(VLOOKUP(S4917,'DD-Lookup'!$J$6:$L$50,3,FALSE())="Monthly",(YEAR(AC4917)-YEAR(AB4917))*12+MONTH(AC4917)-MONTH(AB4917)+1,(AC4917-AB4917+1))</f>
        <v>30</v>
      </c>
      <c r="F4917" s="220" t="n">
        <f aca="false">E4917*SUM(P4917:Q4917)</f>
        <v>300000</v>
      </c>
      <c r="G4917" s="196" t="n">
        <v>1250471</v>
      </c>
      <c r="H4917" s="197" t="n">
        <v>37026.6809375</v>
      </c>
      <c r="I4917" s="0" t="s">
        <v>625</v>
      </c>
      <c r="M4917" s="0" t="s">
        <v>927</v>
      </c>
      <c r="N4917" s="0" t="s">
        <v>1341</v>
      </c>
      <c r="O4917" s="0" t="s">
        <v>1342</v>
      </c>
      <c r="Q4917" s="198" t="n">
        <v>10000</v>
      </c>
      <c r="S4917" s="0" t="s">
        <v>1343</v>
      </c>
      <c r="T4917" s="0" t="s">
        <v>772</v>
      </c>
      <c r="U4917" s="200" t="n">
        <v>4.67</v>
      </c>
      <c r="V4917" s="0" t="s">
        <v>4299</v>
      </c>
      <c r="W4917" s="0" t="s">
        <v>1345</v>
      </c>
      <c r="X4917" s="0" t="s">
        <v>1346</v>
      </c>
      <c r="Y4917" s="0" t="s">
        <v>893</v>
      </c>
      <c r="Z4917" s="0" t="s">
        <v>573</v>
      </c>
      <c r="AA4917" s="0" t="s">
        <v>4423</v>
      </c>
      <c r="AB4917" s="197" t="n">
        <v>37043.875</v>
      </c>
      <c r="AC4917" s="197" t="n">
        <v>37072.875</v>
      </c>
      <c r="AD4917" s="0" t="n">
        <f aca="false">(AC4917-AB4917+1)*SUM(P4917:Q4917)</f>
        <v>300000</v>
      </c>
    </row>
    <row r="4918" customFormat="false" ht="12.75" hidden="false" customHeight="false" outlineLevel="0" collapsed="false">
      <c r="A4918" s="191" t="str">
        <f aca="false">B4918&amp;" "&amp;C4918&amp;" "&amp;D4918</f>
        <v>US Natural Gas Financial</v>
      </c>
      <c r="B4918" s="191" t="str">
        <f aca="false">IF((LEFT(N4918,2)="US"),"US","")</f>
        <v>US</v>
      </c>
      <c r="C4918" s="191" t="str">
        <f aca="false">M4918</f>
        <v>Natural Gas</v>
      </c>
      <c r="D4918" s="191" t="str">
        <f aca="false">IF(ISNUMBER(FIND("Phy",N4918))=TRUE(),"Physical","Financial")</f>
        <v>Financial</v>
      </c>
      <c r="E4918" s="191" t="n">
        <f aca="false">IF(VLOOKUP(S4918,'DD-Lookup'!$J$6:$L$50,3,FALSE())="Monthly",(YEAR(AC4918)-YEAR(AB4918))*12+MONTH(AC4918)-MONTH(AB4918)+1,(AC4918-AB4918+1))</f>
        <v>30</v>
      </c>
      <c r="F4918" s="220" t="n">
        <f aca="false">E4918*SUM(P4918:Q4918)</f>
        <v>150000</v>
      </c>
      <c r="G4918" s="196" t="n">
        <v>1250472</v>
      </c>
      <c r="H4918" s="197" t="n">
        <v>37026.6810185185</v>
      </c>
      <c r="I4918" s="0" t="s">
        <v>1340</v>
      </c>
      <c r="M4918" s="0" t="s">
        <v>927</v>
      </c>
      <c r="N4918" s="0" t="s">
        <v>1341</v>
      </c>
      <c r="O4918" s="0" t="s">
        <v>1342</v>
      </c>
      <c r="Q4918" s="198" t="n">
        <v>5000</v>
      </c>
      <c r="S4918" s="0" t="s">
        <v>1343</v>
      </c>
      <c r="T4918" s="0" t="s">
        <v>772</v>
      </c>
      <c r="U4918" s="200" t="n">
        <v>4.67</v>
      </c>
      <c r="V4918" s="0" t="s">
        <v>2028</v>
      </c>
      <c r="W4918" s="0" t="s">
        <v>1345</v>
      </c>
      <c r="X4918" s="0" t="s">
        <v>1346</v>
      </c>
      <c r="Y4918" s="0" t="s">
        <v>893</v>
      </c>
      <c r="Z4918" s="0" t="s">
        <v>573</v>
      </c>
      <c r="AA4918" s="0" t="s">
        <v>4423</v>
      </c>
      <c r="AB4918" s="197" t="n">
        <v>37043.875</v>
      </c>
      <c r="AC4918" s="197" t="n">
        <v>37072.875</v>
      </c>
      <c r="AD4918" s="0" t="n">
        <f aca="false">(AC4918-AB4918+1)*SUM(P4918:Q4918)</f>
        <v>150000</v>
      </c>
    </row>
    <row r="4919" customFormat="false" ht="12.75" hidden="false" customHeight="false" outlineLevel="0" collapsed="false">
      <c r="A4919" s="191" t="str">
        <f aca="false">B4919&amp;" "&amp;C4919&amp;" "&amp;D4919</f>
        <v>US Natural Gas Financial</v>
      </c>
      <c r="B4919" s="191" t="str">
        <f aca="false">IF((LEFT(N4919,2)="US"),"US","")</f>
        <v>US</v>
      </c>
      <c r="C4919" s="191" t="str">
        <f aca="false">M4919</f>
        <v>Natural Gas</v>
      </c>
      <c r="D4919" s="191" t="str">
        <f aca="false">IF(ISNUMBER(FIND("Phy",N4919))=TRUE(),"Physical","Financial")</f>
        <v>Financial</v>
      </c>
      <c r="E4919" s="191" t="n">
        <f aca="false">IF(VLOOKUP(S4919,'DD-Lookup'!$J$6:$L$50,3,FALSE())="Monthly",(YEAR(AC4919)-YEAR(AB4919))*12+MONTH(AC4919)-MONTH(AB4919)+1,(AC4919-AB4919+1))</f>
        <v>30</v>
      </c>
      <c r="F4919" s="220" t="n">
        <f aca="false">E4919*SUM(P4919:Q4919)</f>
        <v>300000</v>
      </c>
      <c r="G4919" s="196" t="n">
        <v>1250473</v>
      </c>
      <c r="H4919" s="197" t="n">
        <v>37026.6811342593</v>
      </c>
      <c r="I4919" s="0" t="s">
        <v>1340</v>
      </c>
      <c r="M4919" s="0" t="s">
        <v>927</v>
      </c>
      <c r="N4919" s="0" t="s">
        <v>1341</v>
      </c>
      <c r="O4919" s="0" t="s">
        <v>1342</v>
      </c>
      <c r="Q4919" s="198" t="n">
        <v>10000</v>
      </c>
      <c r="S4919" s="0" t="s">
        <v>1343</v>
      </c>
      <c r="T4919" s="0" t="s">
        <v>772</v>
      </c>
      <c r="U4919" s="200" t="n">
        <v>4.675</v>
      </c>
      <c r="V4919" s="0" t="s">
        <v>2028</v>
      </c>
      <c r="W4919" s="0" t="s">
        <v>1345</v>
      </c>
      <c r="X4919" s="0" t="s">
        <v>1346</v>
      </c>
      <c r="Y4919" s="0" t="s">
        <v>893</v>
      </c>
      <c r="Z4919" s="0" t="s">
        <v>573</v>
      </c>
      <c r="AA4919" s="0" t="s">
        <v>4423</v>
      </c>
      <c r="AB4919" s="197" t="n">
        <v>37043.875</v>
      </c>
      <c r="AC4919" s="197" t="n">
        <v>37072.875</v>
      </c>
      <c r="AD4919" s="0" t="n">
        <f aca="false">(AC4919-AB4919+1)*SUM(P4919:Q4919)</f>
        <v>300000</v>
      </c>
    </row>
    <row r="4920" customFormat="false" ht="12.75" hidden="false" customHeight="false" outlineLevel="0" collapsed="false">
      <c r="A4920" s="191" t="str">
        <f aca="false">B4920&amp;" "&amp;C4920&amp;" "&amp;D4920</f>
        <v>US Crude Financial</v>
      </c>
      <c r="B4920" s="191" t="str">
        <f aca="false">IF((LEFT(N4920,2)="US"),"US","")</f>
        <v>US</v>
      </c>
      <c r="C4920" s="191" t="str">
        <f aca="false">M4920</f>
        <v>Crude</v>
      </c>
      <c r="D4920" s="191" t="str">
        <f aca="false">IF(ISNUMBER(FIND("Phy",N4920))=TRUE(),"Physical","Financial")</f>
        <v>Financial</v>
      </c>
      <c r="E4920" s="191" t="n">
        <f aca="false">IF(VLOOKUP(S4920,'DD-Lookup'!$J$6:$L$50,3,FALSE())="Monthly",(YEAR(AC4920)-YEAR(AB4920))*12+MONTH(AC4920)-MONTH(AB4920)+1,(AC4920-AB4920+1))</f>
        <v>1</v>
      </c>
      <c r="F4920" s="220" t="n">
        <f aca="false">E4920*SUM(P4920:Q4920)</f>
        <v>50000</v>
      </c>
      <c r="G4920" s="196" t="n">
        <v>1250474</v>
      </c>
      <c r="H4920" s="197" t="n">
        <v>37026.6844097222</v>
      </c>
      <c r="I4920" s="0" t="s">
        <v>1606</v>
      </c>
      <c r="M4920" s="0" t="s">
        <v>60</v>
      </c>
      <c r="N4920" s="0" t="s">
        <v>1138</v>
      </c>
      <c r="O4920" s="0" t="s">
        <v>1139</v>
      </c>
      <c r="P4920" s="198" t="n">
        <v>50000</v>
      </c>
      <c r="S4920" s="0" t="s">
        <v>1140</v>
      </c>
      <c r="T4920" s="0" t="s">
        <v>772</v>
      </c>
      <c r="U4920" s="200" t="n">
        <v>28.86</v>
      </c>
      <c r="V4920" s="0" t="s">
        <v>2349</v>
      </c>
      <c r="W4920" s="0" t="s">
        <v>1142</v>
      </c>
      <c r="X4920" s="0" t="s">
        <v>1143</v>
      </c>
      <c r="Y4920" s="0" t="s">
        <v>893</v>
      </c>
      <c r="Z4920" s="0" t="s">
        <v>573</v>
      </c>
      <c r="AA4920" s="0" t="s">
        <v>4434</v>
      </c>
      <c r="AB4920" s="197" t="n">
        <v>37043</v>
      </c>
      <c r="AC4920" s="197" t="n">
        <v>37072</v>
      </c>
    </row>
    <row r="4921" customFormat="false" ht="12.75" hidden="false" customHeight="false" outlineLevel="0" collapsed="false">
      <c r="A4921" s="191" t="str">
        <f aca="false">B4921&amp;" "&amp;C4921&amp;" "&amp;D4921</f>
        <v>US Natural Gas Financial</v>
      </c>
      <c r="B4921" s="191" t="str">
        <f aca="false">IF((LEFT(N4921,2)="US"),"US","")</f>
        <v>US</v>
      </c>
      <c r="C4921" s="191" t="str">
        <f aca="false">M4921</f>
        <v>Natural Gas</v>
      </c>
      <c r="D4921" s="191" t="str">
        <f aca="false">IF(ISNUMBER(FIND("Phy",N4921))=TRUE(),"Physical","Financial")</f>
        <v>Financial</v>
      </c>
      <c r="E4921" s="191" t="n">
        <f aca="false">IF(VLOOKUP(S4921,'DD-Lookup'!$J$6:$L$50,3,FALSE())="Monthly",(YEAR(AC4921)-YEAR(AB4921))*12+MONTH(AC4921)-MONTH(AB4921)+1,(AC4921-AB4921+1))</f>
        <v>30</v>
      </c>
      <c r="F4921" s="220" t="n">
        <f aca="false">E4921*SUM(P4921:Q4921)</f>
        <v>3000</v>
      </c>
      <c r="G4921" s="196" t="n">
        <v>1250475</v>
      </c>
      <c r="H4921" s="197" t="n">
        <v>37026.6846064815</v>
      </c>
      <c r="I4921" s="0" t="s">
        <v>625</v>
      </c>
      <c r="M4921" s="0" t="s">
        <v>927</v>
      </c>
      <c r="N4921" s="0" t="s">
        <v>2331</v>
      </c>
      <c r="O4921" s="0" t="s">
        <v>3624</v>
      </c>
      <c r="Q4921" s="198" t="n">
        <v>100</v>
      </c>
      <c r="S4921" s="0" t="s">
        <v>2060</v>
      </c>
      <c r="T4921" s="0" t="s">
        <v>772</v>
      </c>
      <c r="U4921" s="200" t="n">
        <v>0.1175</v>
      </c>
      <c r="V4921" s="0" t="s">
        <v>3792</v>
      </c>
      <c r="W4921" s="0" t="s">
        <v>2061</v>
      </c>
      <c r="X4921" s="0" t="s">
        <v>2062</v>
      </c>
      <c r="Y4921" s="0" t="s">
        <v>893</v>
      </c>
      <c r="Z4921" s="0" t="s">
        <v>573</v>
      </c>
      <c r="AA4921" s="0" t="s">
        <v>4423</v>
      </c>
      <c r="AB4921" s="197" t="n">
        <v>37043</v>
      </c>
      <c r="AC4921" s="197" t="n">
        <v>37072</v>
      </c>
      <c r="AD4921" s="0" t="n">
        <f aca="false">(AC4921-AB4921+1)*SUM(P4921:Q4921)</f>
        <v>3000</v>
      </c>
    </row>
    <row r="4922" customFormat="false" ht="12.75" hidden="false" customHeight="false" outlineLevel="0" collapsed="false">
      <c r="A4922" s="191" t="str">
        <f aca="false">B4922&amp;" "&amp;C4922&amp;" "&amp;D4922</f>
        <v>US Natural Gas Financial</v>
      </c>
      <c r="B4922" s="191" t="str">
        <f aca="false">IF((LEFT(N4922,2)="US"),"US","")</f>
        <v>US</v>
      </c>
      <c r="C4922" s="191" t="str">
        <f aca="false">M4922</f>
        <v>Natural Gas</v>
      </c>
      <c r="D4922" s="191" t="str">
        <f aca="false">IF(ISNUMBER(FIND("Phy",N4922))=TRUE(),"Physical","Financial")</f>
        <v>Financial</v>
      </c>
      <c r="E4922" s="191" t="n">
        <f aca="false">IF(VLOOKUP(S4922,'DD-Lookup'!$J$6:$L$50,3,FALSE())="Monthly",(YEAR(AC4922)-YEAR(AB4922))*12+MONTH(AC4922)-MONTH(AB4922)+1,(AC4922-AB4922+1))</f>
        <v>30</v>
      </c>
      <c r="F4922" s="220" t="n">
        <f aca="false">E4922*SUM(P4922:Q4922)</f>
        <v>300000</v>
      </c>
      <c r="G4922" s="196" t="n">
        <v>1250477</v>
      </c>
      <c r="H4922" s="197" t="n">
        <v>37026.6848726852</v>
      </c>
      <c r="I4922" s="0" t="s">
        <v>1228</v>
      </c>
      <c r="M4922" s="0" t="s">
        <v>927</v>
      </c>
      <c r="N4922" s="0" t="s">
        <v>1341</v>
      </c>
      <c r="O4922" s="0" t="s">
        <v>1342</v>
      </c>
      <c r="Q4922" s="198" t="n">
        <v>10000</v>
      </c>
      <c r="S4922" s="0" t="s">
        <v>1343</v>
      </c>
      <c r="T4922" s="0" t="s">
        <v>772</v>
      </c>
      <c r="U4922" s="200" t="n">
        <v>4.675</v>
      </c>
      <c r="V4922" s="0" t="s">
        <v>1610</v>
      </c>
      <c r="W4922" s="0" t="s">
        <v>1345</v>
      </c>
      <c r="X4922" s="0" t="s">
        <v>1346</v>
      </c>
      <c r="Y4922" s="0" t="s">
        <v>893</v>
      </c>
      <c r="Z4922" s="0" t="s">
        <v>573</v>
      </c>
      <c r="AA4922" s="0" t="s">
        <v>4423</v>
      </c>
      <c r="AB4922" s="197" t="n">
        <v>37043.875</v>
      </c>
      <c r="AC4922" s="197" t="n">
        <v>37072.875</v>
      </c>
      <c r="AD4922" s="0" t="n">
        <f aca="false">(AC4922-AB4922+1)*SUM(P4922:Q4922)</f>
        <v>300000</v>
      </c>
    </row>
    <row r="4923" customFormat="false" ht="12.75" hidden="false" customHeight="false" outlineLevel="0" collapsed="false">
      <c r="A4923" s="191" t="str">
        <f aca="false">B4923&amp;" "&amp;C4923&amp;" "&amp;D4923</f>
        <v>US Natural Gas Financial</v>
      </c>
      <c r="B4923" s="191" t="str">
        <f aca="false">IF((LEFT(N4923,2)="US"),"US","")</f>
        <v>US</v>
      </c>
      <c r="C4923" s="191" t="str">
        <f aca="false">M4923</f>
        <v>Natural Gas</v>
      </c>
      <c r="D4923" s="191" t="str">
        <f aca="false">IF(ISNUMBER(FIND("Phy",N4923))=TRUE(),"Physical","Financial")</f>
        <v>Financial</v>
      </c>
      <c r="E4923" s="191" t="n">
        <f aca="false">IF(VLOOKUP(S4923,'DD-Lookup'!$J$6:$L$50,3,FALSE())="Monthly",(YEAR(AC4923)-YEAR(AB4923))*12+MONTH(AC4923)-MONTH(AB4923)+1,(AC4923-AB4923+1))</f>
        <v>30</v>
      </c>
      <c r="F4923" s="220" t="n">
        <f aca="false">E4923*SUM(P4923:Q4923)</f>
        <v>75000</v>
      </c>
      <c r="G4923" s="196" t="n">
        <v>1250478</v>
      </c>
      <c r="H4923" s="197" t="n">
        <v>37026.6879861111</v>
      </c>
      <c r="I4923" s="0" t="s">
        <v>1187</v>
      </c>
      <c r="M4923" s="0" t="s">
        <v>927</v>
      </c>
      <c r="N4923" s="0" t="s">
        <v>1341</v>
      </c>
      <c r="O4923" s="0" t="s">
        <v>1342</v>
      </c>
      <c r="P4923" s="198" t="n">
        <v>2500</v>
      </c>
      <c r="S4923" s="0" t="s">
        <v>1343</v>
      </c>
      <c r="T4923" s="0" t="s">
        <v>772</v>
      </c>
      <c r="U4923" s="200" t="n">
        <v>4.67</v>
      </c>
      <c r="V4923" s="0" t="s">
        <v>3363</v>
      </c>
      <c r="W4923" s="0" t="s">
        <v>1345</v>
      </c>
      <c r="X4923" s="0" t="s">
        <v>1346</v>
      </c>
      <c r="Y4923" s="0" t="s">
        <v>893</v>
      </c>
      <c r="Z4923" s="0" t="s">
        <v>573</v>
      </c>
      <c r="AA4923" s="0" t="s">
        <v>4423</v>
      </c>
      <c r="AB4923" s="197" t="n">
        <v>37043.875</v>
      </c>
      <c r="AC4923" s="197" t="n">
        <v>37072.875</v>
      </c>
      <c r="AD4923" s="0" t="n">
        <f aca="false">(AC4923-AB4923+1)*SUM(P4923:Q4923)</f>
        <v>75000</v>
      </c>
    </row>
    <row r="4924" customFormat="false" ht="12.75" hidden="false" customHeight="false" outlineLevel="0" collapsed="false">
      <c r="A4924" s="191" t="str">
        <f aca="false">B4924&amp;" "&amp;C4924&amp;" "&amp;D4924</f>
        <v>US Natural Gas Financial</v>
      </c>
      <c r="B4924" s="191" t="str">
        <f aca="false">IF((LEFT(N4924,2)="US"),"US","")</f>
        <v>US</v>
      </c>
      <c r="C4924" s="191" t="str">
        <f aca="false">M4924</f>
        <v>Natural Gas</v>
      </c>
      <c r="D4924" s="191" t="str">
        <f aca="false">IF(ISNUMBER(FIND("Phy",N4924))=TRUE(),"Physical","Financial")</f>
        <v>Financial</v>
      </c>
      <c r="E4924" s="191" t="n">
        <f aca="false">IF(VLOOKUP(S4924,'DD-Lookup'!$J$6:$L$50,3,FALSE())="Monthly",(YEAR(AC4924)-YEAR(AB4924))*12+MONTH(AC4924)-MONTH(AB4924)+1,(AC4924-AB4924+1))</f>
        <v>30</v>
      </c>
      <c r="F4924" s="220" t="n">
        <f aca="false">E4924*SUM(P4924:Q4924)</f>
        <v>300000</v>
      </c>
      <c r="G4924" s="196" t="n">
        <v>1250480</v>
      </c>
      <c r="H4924" s="197" t="n">
        <v>37026.6919791667</v>
      </c>
      <c r="I4924" s="0" t="s">
        <v>1368</v>
      </c>
      <c r="M4924" s="0" t="s">
        <v>927</v>
      </c>
      <c r="N4924" s="0" t="s">
        <v>1341</v>
      </c>
      <c r="O4924" s="0" t="s">
        <v>1342</v>
      </c>
      <c r="P4924" s="198" t="n">
        <v>10000</v>
      </c>
      <c r="S4924" s="0" t="s">
        <v>1343</v>
      </c>
      <c r="T4924" s="0" t="s">
        <v>772</v>
      </c>
      <c r="U4924" s="200" t="n">
        <v>4.665</v>
      </c>
      <c r="V4924" s="0" t="s">
        <v>1578</v>
      </c>
      <c r="W4924" s="0" t="s">
        <v>1345</v>
      </c>
      <c r="X4924" s="0" t="s">
        <v>1346</v>
      </c>
      <c r="Y4924" s="0" t="s">
        <v>893</v>
      </c>
      <c r="Z4924" s="0" t="s">
        <v>573</v>
      </c>
      <c r="AA4924" s="0" t="s">
        <v>4423</v>
      </c>
      <c r="AB4924" s="197" t="n">
        <v>37043.875</v>
      </c>
      <c r="AC4924" s="197" t="n">
        <v>37072.875</v>
      </c>
      <c r="AD4924" s="0" t="n">
        <f aca="false">(AC4924-AB4924+1)*SUM(P4924:Q4924)</f>
        <v>300000</v>
      </c>
    </row>
    <row r="4925" customFormat="false" ht="12.75" hidden="false" customHeight="false" outlineLevel="0" collapsed="false">
      <c r="A4925" s="191" t="str">
        <f aca="false">B4925&amp;" "&amp;C4925&amp;" "&amp;D4925</f>
        <v>US Natural Gas Financial</v>
      </c>
      <c r="B4925" s="191" t="str">
        <f aca="false">IF((LEFT(N4925,2)="US"),"US","")</f>
        <v>US</v>
      </c>
      <c r="C4925" s="191" t="str">
        <f aca="false">M4925</f>
        <v>Natural Gas</v>
      </c>
      <c r="D4925" s="191" t="str">
        <f aca="false">IF(ISNUMBER(FIND("Phy",N4925))=TRUE(),"Physical","Financial")</f>
        <v>Financial</v>
      </c>
      <c r="E4925" s="191" t="n">
        <f aca="false">IF(VLOOKUP(S4925,'DD-Lookup'!$J$6:$L$50,3,FALSE())="Monthly",(YEAR(AC4925)-YEAR(AB4925))*12+MONTH(AC4925)-MONTH(AB4925)+1,(AC4925-AB4925+1))</f>
        <v>30</v>
      </c>
      <c r="F4925" s="220" t="n">
        <f aca="false">E4925*SUM(P4925:Q4925)</f>
        <v>150000</v>
      </c>
      <c r="G4925" s="196" t="n">
        <v>1250481</v>
      </c>
      <c r="H4925" s="197" t="n">
        <v>37026.6924074074</v>
      </c>
      <c r="I4925" s="0" t="s">
        <v>1228</v>
      </c>
      <c r="M4925" s="0" t="s">
        <v>927</v>
      </c>
      <c r="N4925" s="0" t="s">
        <v>1341</v>
      </c>
      <c r="O4925" s="0" t="s">
        <v>1342</v>
      </c>
      <c r="Q4925" s="198" t="n">
        <v>5000</v>
      </c>
      <c r="S4925" s="0" t="s">
        <v>1343</v>
      </c>
      <c r="T4925" s="0" t="s">
        <v>772</v>
      </c>
      <c r="U4925" s="200" t="n">
        <v>4.67</v>
      </c>
      <c r="V4925" s="0" t="s">
        <v>1610</v>
      </c>
      <c r="W4925" s="0" t="s">
        <v>1345</v>
      </c>
      <c r="X4925" s="0" t="s">
        <v>1346</v>
      </c>
      <c r="Y4925" s="0" t="s">
        <v>893</v>
      </c>
      <c r="Z4925" s="0" t="s">
        <v>573</v>
      </c>
      <c r="AA4925" s="0" t="s">
        <v>4423</v>
      </c>
      <c r="AB4925" s="197" t="n">
        <v>37043.875</v>
      </c>
      <c r="AC4925" s="197" t="n">
        <v>37072.875</v>
      </c>
      <c r="AD4925" s="0" t="n">
        <f aca="false">(AC4925-AB4925+1)*SUM(P4925:Q4925)</f>
        <v>150000</v>
      </c>
    </row>
    <row r="4926" customFormat="false" ht="12.75" hidden="false" customHeight="false" outlineLevel="0" collapsed="false">
      <c r="A4926" s="191" t="str">
        <f aca="false">B4926&amp;" "&amp;C4926&amp;" "&amp;D4926</f>
        <v>US Natural Gas Financial</v>
      </c>
      <c r="B4926" s="191" t="str">
        <f aca="false">IF((LEFT(N4926,2)="US"),"US","")</f>
        <v>US</v>
      </c>
      <c r="C4926" s="191" t="str">
        <f aca="false">M4926</f>
        <v>Natural Gas</v>
      </c>
      <c r="D4926" s="191" t="str">
        <f aca="false">IF(ISNUMBER(FIND("Phy",N4926))=TRUE(),"Physical","Financial")</f>
        <v>Financial</v>
      </c>
      <c r="E4926" s="191" t="n">
        <f aca="false">IF(VLOOKUP(S4926,'DD-Lookup'!$J$6:$L$50,3,FALSE())="Monthly",(YEAR(AC4926)-YEAR(AB4926))*12+MONTH(AC4926)-MONTH(AB4926)+1,(AC4926-AB4926+1))</f>
        <v>30</v>
      </c>
      <c r="F4926" s="220" t="n">
        <f aca="false">E4926*SUM(P4926:Q4926)</f>
        <v>150000</v>
      </c>
      <c r="G4926" s="196" t="n">
        <v>1250482</v>
      </c>
      <c r="H4926" s="197" t="n">
        <v>37026.6971180556</v>
      </c>
      <c r="I4926" s="0" t="s">
        <v>1414</v>
      </c>
      <c r="M4926" s="0" t="s">
        <v>927</v>
      </c>
      <c r="N4926" s="0" t="s">
        <v>1341</v>
      </c>
      <c r="O4926" s="0" t="s">
        <v>1342</v>
      </c>
      <c r="P4926" s="198" t="n">
        <v>5000</v>
      </c>
      <c r="S4926" s="0" t="s">
        <v>1343</v>
      </c>
      <c r="T4926" s="0" t="s">
        <v>772</v>
      </c>
      <c r="U4926" s="200" t="n">
        <v>4.665</v>
      </c>
      <c r="V4926" s="0" t="s">
        <v>3379</v>
      </c>
      <c r="W4926" s="0" t="s">
        <v>1345</v>
      </c>
      <c r="X4926" s="0" t="s">
        <v>1346</v>
      </c>
      <c r="Y4926" s="0" t="s">
        <v>893</v>
      </c>
      <c r="Z4926" s="0" t="s">
        <v>573</v>
      </c>
      <c r="AA4926" s="0" t="s">
        <v>4423</v>
      </c>
      <c r="AB4926" s="197" t="n">
        <v>37043.875</v>
      </c>
      <c r="AC4926" s="197" t="n">
        <v>37072.875</v>
      </c>
      <c r="AD4926" s="0" t="n">
        <f aca="false">(AC4926-AB4926+1)*SUM(P4926:Q4926)</f>
        <v>150000</v>
      </c>
    </row>
    <row r="4927" customFormat="false" ht="12.75" hidden="false" customHeight="false" outlineLevel="0" collapsed="false">
      <c r="A4927" s="191" t="str">
        <f aca="false">B4927&amp;" "&amp;C4927&amp;" "&amp;D4927</f>
        <v>US Natural Gas Financial</v>
      </c>
      <c r="B4927" s="191" t="str">
        <f aca="false">IF((LEFT(N4927,2)="US"),"US","")</f>
        <v>US</v>
      </c>
      <c r="C4927" s="191" t="str">
        <f aca="false">M4927</f>
        <v>Natural Gas</v>
      </c>
      <c r="D4927" s="191" t="str">
        <f aca="false">IF(ISNUMBER(FIND("Phy",N4927))=TRUE(),"Physical","Financial")</f>
        <v>Financial</v>
      </c>
      <c r="E4927" s="191" t="n">
        <f aca="false">IF(VLOOKUP(S4927,'DD-Lookup'!$J$6:$L$50,3,FALSE())="Monthly",(YEAR(AC4927)-YEAR(AB4927))*12+MONTH(AC4927)-MONTH(AB4927)+1,(AC4927-AB4927+1))</f>
        <v>31</v>
      </c>
      <c r="F4927" s="220" t="n">
        <f aca="false">E4927*SUM(P4927:Q4927)</f>
        <v>155000</v>
      </c>
      <c r="G4927" s="196" t="n">
        <v>1250487</v>
      </c>
      <c r="H4927" s="197" t="n">
        <v>37026.7002430556</v>
      </c>
      <c r="I4927" s="0" t="s">
        <v>1340</v>
      </c>
      <c r="M4927" s="0" t="s">
        <v>927</v>
      </c>
      <c r="N4927" s="0" t="s">
        <v>1341</v>
      </c>
      <c r="O4927" s="0" t="s">
        <v>1396</v>
      </c>
      <c r="P4927" s="198" t="n">
        <v>5000</v>
      </c>
      <c r="S4927" s="0" t="s">
        <v>1343</v>
      </c>
      <c r="T4927" s="0" t="s">
        <v>772</v>
      </c>
      <c r="U4927" s="200" t="n">
        <v>4.73</v>
      </c>
      <c r="V4927" s="0" t="s">
        <v>4435</v>
      </c>
      <c r="W4927" s="0" t="s">
        <v>1345</v>
      </c>
      <c r="X4927" s="0" t="s">
        <v>1346</v>
      </c>
      <c r="Y4927" s="0" t="s">
        <v>893</v>
      </c>
      <c r="Z4927" s="0" t="s">
        <v>573</v>
      </c>
      <c r="AA4927" s="0" t="s">
        <v>4423</v>
      </c>
      <c r="AB4927" s="197" t="n">
        <v>37073.875</v>
      </c>
      <c r="AC4927" s="197" t="n">
        <v>37103.875</v>
      </c>
      <c r="AD4927" s="0" t="n">
        <f aca="false">(AC4927-AB4927+1)*SUM(P4927:Q4927)</f>
        <v>155000</v>
      </c>
    </row>
    <row r="4928" customFormat="false" ht="12.75" hidden="false" customHeight="false" outlineLevel="0" collapsed="false">
      <c r="A4928" s="191" t="str">
        <f aca="false">B4928&amp;" "&amp;C4928&amp;" "&amp;D4928</f>
        <v>US Natural Gas Financial</v>
      </c>
      <c r="B4928" s="191" t="str">
        <f aca="false">IF((LEFT(N4928,2)="US"),"US","")</f>
        <v>US</v>
      </c>
      <c r="C4928" s="191" t="str">
        <f aca="false">M4928</f>
        <v>Natural Gas</v>
      </c>
      <c r="D4928" s="191" t="str">
        <f aca="false">IF(ISNUMBER(FIND("Phy",N4928))=TRUE(),"Physical","Financial")</f>
        <v>Financial</v>
      </c>
      <c r="E4928" s="191" t="n">
        <f aca="false">IF(VLOOKUP(S4928,'DD-Lookup'!$J$6:$L$50,3,FALSE())="Monthly",(YEAR(AC4928)-YEAR(AB4928))*12+MONTH(AC4928)-MONTH(AB4928)+1,(AC4928-AB4928+1))</f>
        <v>30</v>
      </c>
      <c r="F4928" s="220" t="n">
        <f aca="false">E4928*SUM(P4928:Q4928)</f>
        <v>150000</v>
      </c>
      <c r="G4928" s="196" t="n">
        <v>1250489</v>
      </c>
      <c r="H4928" s="197" t="n">
        <v>37026.7016782407</v>
      </c>
      <c r="I4928" s="0" t="s">
        <v>1485</v>
      </c>
      <c r="M4928" s="0" t="s">
        <v>927</v>
      </c>
      <c r="N4928" s="0" t="s">
        <v>1341</v>
      </c>
      <c r="O4928" s="0" t="s">
        <v>1342</v>
      </c>
      <c r="Q4928" s="198" t="n">
        <v>5000</v>
      </c>
      <c r="S4928" s="0" t="s">
        <v>1343</v>
      </c>
      <c r="T4928" s="0" t="s">
        <v>772</v>
      </c>
      <c r="U4928" s="200" t="n">
        <v>4.67</v>
      </c>
      <c r="V4928" s="0" t="s">
        <v>1486</v>
      </c>
      <c r="W4928" s="0" t="s">
        <v>1345</v>
      </c>
      <c r="X4928" s="0" t="s">
        <v>1346</v>
      </c>
      <c r="Y4928" s="0" t="s">
        <v>893</v>
      </c>
      <c r="Z4928" s="0" t="s">
        <v>573</v>
      </c>
      <c r="AA4928" s="0" t="s">
        <v>4423</v>
      </c>
      <c r="AB4928" s="197" t="n">
        <v>37043.875</v>
      </c>
      <c r="AC4928" s="197" t="n">
        <v>37072.875</v>
      </c>
      <c r="AD4928" s="0" t="n">
        <f aca="false">(AC4928-AB4928+1)*SUM(P4928:Q4928)</f>
        <v>150000</v>
      </c>
    </row>
    <row r="4929" customFormat="false" ht="12.75" hidden="false" customHeight="false" outlineLevel="0" collapsed="false">
      <c r="A4929" s="191" t="str">
        <f aca="false">B4929&amp;" "&amp;C4929&amp;" "&amp;D4929</f>
        <v>US Natural Gas Financial</v>
      </c>
      <c r="B4929" s="191" t="str">
        <f aca="false">IF((LEFT(N4929,2)="US"),"US","")</f>
        <v>US</v>
      </c>
      <c r="C4929" s="191" t="str">
        <f aca="false">M4929</f>
        <v>Natural Gas</v>
      </c>
      <c r="D4929" s="191" t="str">
        <f aca="false">IF(ISNUMBER(FIND("Phy",N4929))=TRUE(),"Physical","Financial")</f>
        <v>Financial</v>
      </c>
      <c r="E4929" s="191" t="n">
        <f aca="false">IF(VLOOKUP(S4929,'DD-Lookup'!$J$6:$L$50,3,FALSE())="Monthly",(YEAR(AC4929)-YEAR(AB4929))*12+MONTH(AC4929)-MONTH(AB4929)+1,(AC4929-AB4929+1))</f>
        <v>30</v>
      </c>
      <c r="F4929" s="220" t="n">
        <f aca="false">E4929*SUM(P4929:Q4929)</f>
        <v>150000</v>
      </c>
      <c r="G4929" s="196" t="n">
        <v>1250490</v>
      </c>
      <c r="H4929" s="197" t="n">
        <v>37026.7017361111</v>
      </c>
      <c r="I4929" s="0" t="s">
        <v>1228</v>
      </c>
      <c r="M4929" s="0" t="s">
        <v>927</v>
      </c>
      <c r="N4929" s="0" t="s">
        <v>1341</v>
      </c>
      <c r="O4929" s="0" t="s">
        <v>1342</v>
      </c>
      <c r="Q4929" s="198" t="n">
        <v>5000</v>
      </c>
      <c r="S4929" s="0" t="s">
        <v>1343</v>
      </c>
      <c r="T4929" s="0" t="s">
        <v>772</v>
      </c>
      <c r="U4929" s="200" t="n">
        <v>4.67</v>
      </c>
      <c r="V4929" s="0" t="s">
        <v>1610</v>
      </c>
      <c r="W4929" s="0" t="s">
        <v>1345</v>
      </c>
      <c r="X4929" s="0" t="s">
        <v>1346</v>
      </c>
      <c r="Y4929" s="0" t="s">
        <v>893</v>
      </c>
      <c r="Z4929" s="0" t="s">
        <v>573</v>
      </c>
      <c r="AA4929" s="0" t="s">
        <v>4423</v>
      </c>
      <c r="AB4929" s="197" t="n">
        <v>37043.875</v>
      </c>
      <c r="AC4929" s="197" t="n">
        <v>37072.875</v>
      </c>
      <c r="AD4929" s="0" t="n">
        <f aca="false">(AC4929-AB4929+1)*SUM(P4929:Q4929)</f>
        <v>150000</v>
      </c>
    </row>
    <row r="4930" customFormat="false" ht="12.75" hidden="false" customHeight="false" outlineLevel="0" collapsed="false">
      <c r="A4930" s="191" t="str">
        <f aca="false">B4930&amp;" "&amp;C4930&amp;" "&amp;D4930</f>
        <v>US Natural Gas Financial</v>
      </c>
      <c r="B4930" s="191" t="str">
        <f aca="false">IF((LEFT(N4930,2)="US"),"US","")</f>
        <v>US</v>
      </c>
      <c r="C4930" s="191" t="str">
        <f aca="false">M4930</f>
        <v>Natural Gas</v>
      </c>
      <c r="D4930" s="191" t="str">
        <f aca="false">IF(ISNUMBER(FIND("Phy",N4930))=TRUE(),"Physical","Financial")</f>
        <v>Financial</v>
      </c>
      <c r="E4930" s="191" t="n">
        <f aca="false">IF(VLOOKUP(S4930,'DD-Lookup'!$J$6:$L$50,3,FALSE())="Monthly",(YEAR(AC4930)-YEAR(AB4930))*12+MONTH(AC4930)-MONTH(AB4930)+1,(AC4930-AB4930+1))</f>
        <v>30</v>
      </c>
      <c r="F4930" s="220" t="n">
        <f aca="false">E4930*SUM(P4930:Q4930)</f>
        <v>300000</v>
      </c>
      <c r="G4930" s="196" t="n">
        <v>1250491</v>
      </c>
      <c r="H4930" s="197" t="n">
        <v>37026.7018634259</v>
      </c>
      <c r="I4930" s="0" t="s">
        <v>1137</v>
      </c>
      <c r="M4930" s="0" t="s">
        <v>927</v>
      </c>
      <c r="N4930" s="0" t="s">
        <v>1341</v>
      </c>
      <c r="O4930" s="0" t="s">
        <v>1342</v>
      </c>
      <c r="Q4930" s="198" t="n">
        <v>10000</v>
      </c>
      <c r="S4930" s="0" t="s">
        <v>1343</v>
      </c>
      <c r="T4930" s="0" t="s">
        <v>772</v>
      </c>
      <c r="U4930" s="200" t="n">
        <v>4.675</v>
      </c>
      <c r="V4930" s="0" t="s">
        <v>2274</v>
      </c>
      <c r="W4930" s="0" t="s">
        <v>1345</v>
      </c>
      <c r="X4930" s="0" t="s">
        <v>1346</v>
      </c>
      <c r="Y4930" s="0" t="s">
        <v>893</v>
      </c>
      <c r="Z4930" s="0" t="s">
        <v>573</v>
      </c>
      <c r="AA4930" s="0" t="s">
        <v>4423</v>
      </c>
      <c r="AB4930" s="197" t="n">
        <v>37043.875</v>
      </c>
      <c r="AC4930" s="197" t="n">
        <v>37072.875</v>
      </c>
      <c r="AD4930" s="0" t="n">
        <f aca="false">(AC4930-AB4930+1)*SUM(P4930:Q4930)</f>
        <v>300000</v>
      </c>
    </row>
    <row r="4931" customFormat="false" ht="12.75" hidden="false" customHeight="false" outlineLevel="0" collapsed="false">
      <c r="A4931" s="191" t="str">
        <f aca="false">B4931&amp;" "&amp;C4931&amp;" "&amp;D4931</f>
        <v>US Natural Gas Financial</v>
      </c>
      <c r="B4931" s="191" t="str">
        <f aca="false">IF((LEFT(N4931,2)="US"),"US","")</f>
        <v>US</v>
      </c>
      <c r="C4931" s="191" t="str">
        <f aca="false">M4931</f>
        <v>Natural Gas</v>
      </c>
      <c r="D4931" s="191" t="str">
        <f aca="false">IF(ISNUMBER(FIND("Phy",N4931))=TRUE(),"Physical","Financial")</f>
        <v>Financial</v>
      </c>
      <c r="E4931" s="191" t="n">
        <f aca="false">IF(VLOOKUP(S4931,'DD-Lookup'!$J$6:$L$50,3,FALSE())="Monthly",(YEAR(AC4931)-YEAR(AB4931))*12+MONTH(AC4931)-MONTH(AB4931)+1,(AC4931-AB4931+1))</f>
        <v>30</v>
      </c>
      <c r="F4931" s="220" t="n">
        <f aca="false">E4931*SUM(P4931:Q4931)</f>
        <v>150000</v>
      </c>
      <c r="G4931" s="196" t="n">
        <v>1250493</v>
      </c>
      <c r="H4931" s="197" t="n">
        <v>37026.7033680556</v>
      </c>
      <c r="I4931" s="0" t="s">
        <v>1257</v>
      </c>
      <c r="M4931" s="0" t="s">
        <v>927</v>
      </c>
      <c r="N4931" s="0" t="s">
        <v>1341</v>
      </c>
      <c r="O4931" s="0" t="s">
        <v>1342</v>
      </c>
      <c r="P4931" s="198" t="n">
        <v>5000</v>
      </c>
      <c r="S4931" s="0" t="s">
        <v>1343</v>
      </c>
      <c r="T4931" s="0" t="s">
        <v>772</v>
      </c>
      <c r="U4931" s="200" t="n">
        <v>4.67</v>
      </c>
      <c r="V4931" s="0" t="s">
        <v>2642</v>
      </c>
      <c r="W4931" s="0" t="s">
        <v>1345</v>
      </c>
      <c r="X4931" s="0" t="s">
        <v>1346</v>
      </c>
      <c r="Y4931" s="0" t="s">
        <v>893</v>
      </c>
      <c r="Z4931" s="0" t="s">
        <v>573</v>
      </c>
      <c r="AA4931" s="0" t="s">
        <v>4423</v>
      </c>
      <c r="AB4931" s="197" t="n">
        <v>37043.875</v>
      </c>
      <c r="AC4931" s="197" t="n">
        <v>37072.875</v>
      </c>
      <c r="AD4931" s="0" t="n">
        <f aca="false">(AC4931-AB4931+1)*SUM(P4931:Q4931)</f>
        <v>150000</v>
      </c>
    </row>
    <row r="4932" customFormat="false" ht="12.75" hidden="false" customHeight="false" outlineLevel="0" collapsed="false">
      <c r="A4932" s="191" t="str">
        <f aca="false">B4932&amp;" "&amp;C4932&amp;" "&amp;D4932</f>
        <v>US Natural Gas Financial</v>
      </c>
      <c r="B4932" s="191" t="str">
        <f aca="false">IF((LEFT(N4932,2)="US"),"US","")</f>
        <v>US</v>
      </c>
      <c r="C4932" s="191" t="str">
        <f aca="false">M4932</f>
        <v>Natural Gas</v>
      </c>
      <c r="D4932" s="191" t="str">
        <f aca="false">IF(ISNUMBER(FIND("Phy",N4932))=TRUE(),"Physical","Financial")</f>
        <v>Financial</v>
      </c>
      <c r="E4932" s="191" t="n">
        <f aca="false">IF(VLOOKUP(S4932,'DD-Lookup'!$J$6:$L$50,3,FALSE())="Monthly",(YEAR(AC4932)-YEAR(AB4932))*12+MONTH(AC4932)-MONTH(AB4932)+1,(AC4932-AB4932+1))</f>
        <v>30</v>
      </c>
      <c r="F4932" s="220" t="n">
        <f aca="false">E4932*SUM(P4932:Q4932)</f>
        <v>150000</v>
      </c>
      <c r="G4932" s="196" t="n">
        <v>1250494</v>
      </c>
      <c r="H4932" s="197" t="n">
        <v>37026.7038078704</v>
      </c>
      <c r="I4932" s="0" t="s">
        <v>633</v>
      </c>
      <c r="M4932" s="0" t="s">
        <v>927</v>
      </c>
      <c r="N4932" s="0" t="s">
        <v>1341</v>
      </c>
      <c r="O4932" s="0" t="s">
        <v>1342</v>
      </c>
      <c r="P4932" s="198" t="n">
        <v>5000</v>
      </c>
      <c r="S4932" s="0" t="s">
        <v>1343</v>
      </c>
      <c r="T4932" s="0" t="s">
        <v>772</v>
      </c>
      <c r="U4932" s="200" t="n">
        <v>4.665</v>
      </c>
      <c r="V4932" s="0" t="s">
        <v>2378</v>
      </c>
      <c r="W4932" s="0" t="s">
        <v>1345</v>
      </c>
      <c r="X4932" s="0" t="s">
        <v>1346</v>
      </c>
      <c r="Y4932" s="0" t="s">
        <v>893</v>
      </c>
      <c r="Z4932" s="0" t="s">
        <v>573</v>
      </c>
      <c r="AA4932" s="0" t="s">
        <v>4423</v>
      </c>
      <c r="AB4932" s="197" t="n">
        <v>37043.875</v>
      </c>
      <c r="AC4932" s="197" t="n">
        <v>37072.875</v>
      </c>
      <c r="AD4932" s="0" t="n">
        <f aca="false">(AC4932-AB4932+1)*SUM(P4932:Q4932)</f>
        <v>150000</v>
      </c>
    </row>
    <row r="4933" customFormat="false" ht="12.75" hidden="false" customHeight="false" outlineLevel="0" collapsed="false">
      <c r="A4933" s="191" t="str">
        <f aca="false">B4933&amp;" "&amp;C4933&amp;" "&amp;D4933</f>
        <v>US Natural Gas Financial</v>
      </c>
      <c r="B4933" s="191" t="str">
        <f aca="false">IF((LEFT(N4933,2)="US"),"US","")</f>
        <v>US</v>
      </c>
      <c r="C4933" s="191" t="str">
        <f aca="false">M4933</f>
        <v>Natural Gas</v>
      </c>
      <c r="D4933" s="191" t="str">
        <f aca="false">IF(ISNUMBER(FIND("Phy",N4933))=TRUE(),"Physical","Financial")</f>
        <v>Financial</v>
      </c>
      <c r="E4933" s="191" t="n">
        <f aca="false">IF(VLOOKUP(S4933,'DD-Lookup'!$J$6:$L$50,3,FALSE())="Monthly",(YEAR(AC4933)-YEAR(AB4933))*12+MONTH(AC4933)-MONTH(AB4933)+1,(AC4933-AB4933+1))</f>
        <v>30</v>
      </c>
      <c r="F4933" s="220" t="n">
        <f aca="false">E4933*SUM(P4933:Q4933)</f>
        <v>300000</v>
      </c>
      <c r="G4933" s="196" t="n">
        <v>1250495</v>
      </c>
      <c r="H4933" s="197" t="n">
        <v>37026.7088310185</v>
      </c>
      <c r="I4933" s="0" t="s">
        <v>1661</v>
      </c>
      <c r="M4933" s="0" t="s">
        <v>927</v>
      </c>
      <c r="N4933" s="0" t="s">
        <v>1341</v>
      </c>
      <c r="O4933" s="0" t="s">
        <v>1342</v>
      </c>
      <c r="Q4933" s="198" t="n">
        <v>10000</v>
      </c>
      <c r="S4933" s="0" t="s">
        <v>1343</v>
      </c>
      <c r="T4933" s="0" t="s">
        <v>772</v>
      </c>
      <c r="U4933" s="200" t="n">
        <v>4.675</v>
      </c>
      <c r="V4933" s="0" t="s">
        <v>2777</v>
      </c>
      <c r="W4933" s="0" t="s">
        <v>1345</v>
      </c>
      <c r="X4933" s="0" t="s">
        <v>1346</v>
      </c>
      <c r="Y4933" s="0" t="s">
        <v>893</v>
      </c>
      <c r="Z4933" s="0" t="s">
        <v>573</v>
      </c>
      <c r="AA4933" s="0" t="s">
        <v>4423</v>
      </c>
      <c r="AB4933" s="197" t="n">
        <v>37043.875</v>
      </c>
      <c r="AC4933" s="197" t="n">
        <v>37072.875</v>
      </c>
      <c r="AD4933" s="0" t="n">
        <f aca="false">(AC4933-AB4933+1)*SUM(P4933:Q4933)</f>
        <v>300000</v>
      </c>
    </row>
    <row r="4934" customFormat="false" ht="12.75" hidden="false" customHeight="false" outlineLevel="0" collapsed="false">
      <c r="A4934" s="191" t="str">
        <f aca="false">B4934&amp;" "&amp;C4934&amp;" "&amp;D4934</f>
        <v>US Natural Gas Financial</v>
      </c>
      <c r="B4934" s="191" t="str">
        <f aca="false">IF((LEFT(N4934,2)="US"),"US","")</f>
        <v>US</v>
      </c>
      <c r="C4934" s="191" t="str">
        <f aca="false">M4934</f>
        <v>Natural Gas</v>
      </c>
      <c r="D4934" s="191" t="str">
        <f aca="false">IF(ISNUMBER(FIND("Phy",N4934))=TRUE(),"Physical","Financial")</f>
        <v>Financial</v>
      </c>
      <c r="E4934" s="191" t="n">
        <f aca="false">IF(VLOOKUP(S4934,'DD-Lookup'!$J$6:$L$50,3,FALSE())="Monthly",(YEAR(AC4934)-YEAR(AB4934))*12+MONTH(AC4934)-MONTH(AB4934)+1,(AC4934-AB4934+1))</f>
        <v>30</v>
      </c>
      <c r="F4934" s="220" t="n">
        <f aca="false">E4934*SUM(P4934:Q4934)</f>
        <v>300000</v>
      </c>
      <c r="G4934" s="196" t="n">
        <v>1250497</v>
      </c>
      <c r="H4934" s="197" t="n">
        <v>37026.7135416667</v>
      </c>
      <c r="I4934" s="0" t="s">
        <v>1257</v>
      </c>
      <c r="M4934" s="0" t="s">
        <v>927</v>
      </c>
      <c r="N4934" s="0" t="s">
        <v>1341</v>
      </c>
      <c r="O4934" s="0" t="s">
        <v>1342</v>
      </c>
      <c r="Q4934" s="198" t="n">
        <v>10000</v>
      </c>
      <c r="S4934" s="0" t="s">
        <v>1343</v>
      </c>
      <c r="T4934" s="0" t="s">
        <v>772</v>
      </c>
      <c r="U4934" s="200" t="n">
        <v>4.68</v>
      </c>
      <c r="V4934" s="0" t="s">
        <v>4337</v>
      </c>
      <c r="W4934" s="0" t="s">
        <v>1345</v>
      </c>
      <c r="X4934" s="0" t="s">
        <v>1346</v>
      </c>
      <c r="Y4934" s="0" t="s">
        <v>893</v>
      </c>
      <c r="Z4934" s="0" t="s">
        <v>573</v>
      </c>
      <c r="AA4934" s="0" t="s">
        <v>4423</v>
      </c>
      <c r="AB4934" s="197" t="n">
        <v>37043.875</v>
      </c>
      <c r="AC4934" s="197" t="n">
        <v>37072.875</v>
      </c>
      <c r="AD4934" s="0" t="n">
        <f aca="false">(AC4934-AB4934+1)*SUM(P4934:Q4934)</f>
        <v>300000</v>
      </c>
    </row>
    <row r="4935" customFormat="false" ht="12.75" hidden="false" customHeight="false" outlineLevel="0" collapsed="false">
      <c r="A4935" s="191" t="str">
        <f aca="false">B4935&amp;" "&amp;C4935&amp;" "&amp;D4935</f>
        <v>US Natural Gas Financial</v>
      </c>
      <c r="B4935" s="191" t="str">
        <f aca="false">IF((LEFT(N4935,2)="US"),"US","")</f>
        <v>US</v>
      </c>
      <c r="C4935" s="191" t="str">
        <f aca="false">M4935</f>
        <v>Natural Gas</v>
      </c>
      <c r="D4935" s="191" t="str">
        <f aca="false">IF(ISNUMBER(FIND("Phy",N4935))=TRUE(),"Physical","Financial")</f>
        <v>Financial</v>
      </c>
      <c r="E4935" s="191" t="n">
        <f aca="false">IF(VLOOKUP(S4935,'DD-Lookup'!$J$6:$L$50,3,FALSE())="Monthly",(YEAR(AC4935)-YEAR(AB4935))*12+MONTH(AC4935)-MONTH(AB4935)+1,(AC4935-AB4935+1))</f>
        <v>30</v>
      </c>
      <c r="F4935" s="220" t="n">
        <f aca="false">E4935*SUM(P4935:Q4935)</f>
        <v>150000</v>
      </c>
      <c r="G4935" s="196" t="n">
        <v>1250498</v>
      </c>
      <c r="H4935" s="197" t="n">
        <v>37026.7387731482</v>
      </c>
      <c r="I4935" s="0" t="s">
        <v>1180</v>
      </c>
      <c r="M4935" s="0" t="s">
        <v>927</v>
      </c>
      <c r="N4935" s="0" t="s">
        <v>1341</v>
      </c>
      <c r="O4935" s="0" t="s">
        <v>1342</v>
      </c>
      <c r="P4935" s="198" t="n">
        <v>5000</v>
      </c>
      <c r="S4935" s="0" t="s">
        <v>1343</v>
      </c>
      <c r="T4935" s="0" t="s">
        <v>772</v>
      </c>
      <c r="U4935" s="200" t="n">
        <v>4.675</v>
      </c>
      <c r="V4935" s="0" t="s">
        <v>1939</v>
      </c>
      <c r="W4935" s="0" t="s">
        <v>1345</v>
      </c>
      <c r="X4935" s="0" t="s">
        <v>1346</v>
      </c>
      <c r="Y4935" s="0" t="s">
        <v>893</v>
      </c>
      <c r="Z4935" s="0" t="s">
        <v>573</v>
      </c>
      <c r="AA4935" s="0" t="s">
        <v>4423</v>
      </c>
      <c r="AB4935" s="197" t="n">
        <v>37043.875</v>
      </c>
      <c r="AC4935" s="197" t="n">
        <v>37072.875</v>
      </c>
      <c r="AD4935" s="0" t="n">
        <f aca="false">(AC4935-AB4935+1)*SUM(P4935:Q4935)</f>
        <v>150000</v>
      </c>
    </row>
    <row r="4936" customFormat="false" ht="12.75" hidden="false" customHeight="false" outlineLevel="0" collapsed="false">
      <c r="A4936" s="191" t="str">
        <f aca="false">B4936&amp;" "&amp;C4936&amp;" "&amp;D4936</f>
        <v> Metals Financial</v>
      </c>
      <c r="B4936" s="191" t="str">
        <f aca="false">IF((LEFT(N4936,2)="US"),"US","")</f>
        <v/>
      </c>
      <c r="C4936" s="191" t="str">
        <f aca="false">M4936</f>
        <v>Metals</v>
      </c>
      <c r="D4936" s="191" t="str">
        <f aca="false">IF(ISNUMBER(FIND("Phy",N4936))=TRUE(),"Physical","Financial")</f>
        <v>Financial</v>
      </c>
      <c r="E4936" s="191" t="n">
        <f aca="false">IF(VLOOKUP(S4936,'DD-Lookup'!$J$6:$L$50,3,FALSE())="Monthly",(YEAR(AC4936)-YEAR(AB4936))*12+MONTH(AC4936)-MONTH(AB4936)+1,(AC4936-AB4936+1))</f>
        <v>1</v>
      </c>
      <c r="F4936" s="220" t="n">
        <f aca="false">E4936*SUM(P4936:Q4936)</f>
        <v>20</v>
      </c>
      <c r="G4936" s="196" t="n">
        <v>1250499</v>
      </c>
      <c r="H4936" s="197" t="n">
        <v>37026.7479166667</v>
      </c>
      <c r="I4936" s="0" t="s">
        <v>905</v>
      </c>
      <c r="M4936" s="0" t="s">
        <v>768</v>
      </c>
      <c r="N4936" s="0" t="s">
        <v>870</v>
      </c>
      <c r="O4936" s="0" t="s">
        <v>871</v>
      </c>
      <c r="Q4936" s="198" t="n">
        <v>20</v>
      </c>
      <c r="S4936" s="0" t="s">
        <v>771</v>
      </c>
      <c r="T4936" s="0" t="s">
        <v>772</v>
      </c>
      <c r="U4936" s="200" t="n">
        <v>1510</v>
      </c>
      <c r="V4936" s="0" t="s">
        <v>4436</v>
      </c>
      <c r="W4936" s="0" t="s">
        <v>3976</v>
      </c>
      <c r="X4936" s="0" t="s">
        <v>775</v>
      </c>
      <c r="Y4936" s="0" t="s">
        <v>776</v>
      </c>
      <c r="Z4936" s="0" t="s">
        <v>777</v>
      </c>
      <c r="AA4936" s="0" t="n">
        <v>2130825</v>
      </c>
    </row>
    <row r="4937" customFormat="false" ht="12.75" hidden="false" customHeight="false" outlineLevel="0" collapsed="false">
      <c r="A4937" s="191" t="str">
        <f aca="false">B4937&amp;" "&amp;C4937&amp;" "&amp;D4937</f>
        <v>US Natural Gas Financial</v>
      </c>
      <c r="B4937" s="191" t="str">
        <f aca="false">IF((LEFT(N4937,2)="US"),"US","")</f>
        <v>US</v>
      </c>
      <c r="C4937" s="191" t="str">
        <f aca="false">M4937</f>
        <v>Natural Gas</v>
      </c>
      <c r="D4937" s="191" t="str">
        <f aca="false">IF(ISNUMBER(FIND("Phy",N4937))=TRUE(),"Physical","Financial")</f>
        <v>Financial</v>
      </c>
      <c r="E4937" s="191" t="n">
        <f aca="false">IF(VLOOKUP(S4937,'DD-Lookup'!$J$6:$L$50,3,FALSE())="Monthly",(YEAR(AC4937)-YEAR(AB4937))*12+MONTH(AC4937)-MONTH(AB4937)+1,(AC4937-AB4937+1))</f>
        <v>30</v>
      </c>
      <c r="F4937" s="220" t="n">
        <f aca="false">E4937*SUM(P4937:Q4937)</f>
        <v>150000</v>
      </c>
      <c r="G4937" s="196" t="n">
        <v>1250500</v>
      </c>
      <c r="H4937" s="197" t="n">
        <v>37026.7820486111</v>
      </c>
      <c r="I4937" s="0" t="s">
        <v>625</v>
      </c>
      <c r="M4937" s="0" t="s">
        <v>927</v>
      </c>
      <c r="N4937" s="0" t="s">
        <v>1341</v>
      </c>
      <c r="O4937" s="0" t="s">
        <v>1342</v>
      </c>
      <c r="P4937" s="198" t="n">
        <v>5000</v>
      </c>
      <c r="S4937" s="0" t="s">
        <v>1343</v>
      </c>
      <c r="T4937" s="0" t="s">
        <v>772</v>
      </c>
      <c r="U4937" s="200" t="n">
        <v>4.67</v>
      </c>
      <c r="V4937" s="0" t="s">
        <v>3848</v>
      </c>
      <c r="W4937" s="0" t="s">
        <v>1345</v>
      </c>
      <c r="X4937" s="0" t="s">
        <v>1346</v>
      </c>
      <c r="Y4937" s="0" t="s">
        <v>893</v>
      </c>
      <c r="Z4937" s="0" t="s">
        <v>573</v>
      </c>
      <c r="AA4937" s="0" t="s">
        <v>4423</v>
      </c>
      <c r="AB4937" s="197" t="n">
        <v>37043.875</v>
      </c>
      <c r="AC4937" s="197" t="n">
        <v>37072.875</v>
      </c>
      <c r="AD4937" s="0" t="n">
        <f aca="false">(AC4937-AB4937+1)*SUM(P4937:Q4937)</f>
        <v>150000</v>
      </c>
    </row>
    <row r="4938" customFormat="false" ht="12.75" hidden="false" customHeight="false" outlineLevel="0" collapsed="false">
      <c r="AD4938" s="133" t="n">
        <f aca="false">SUBTOTAL(9,AD570:AD4937)</f>
        <v>514879085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1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1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7.7"/>
    <col collapsed="false" customWidth="true" hidden="false" outlineLevel="0" max="11" min="11" style="0" width="5.13"/>
  </cols>
  <sheetData>
    <row r="1" customFormat="false" ht="18" hidden="false" customHeight="false" outlineLevel="0" collapsed="false">
      <c r="A1" s="38" t="s">
        <v>4437</v>
      </c>
    </row>
    <row r="2" customFormat="false" ht="15.75" hidden="false" customHeight="false" outlineLevel="0" collapsed="false">
      <c r="A2" s="131" t="s">
        <v>4438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4439</v>
      </c>
      <c r="K4" s="175"/>
    </row>
    <row r="5" customFormat="false" ht="12.75" hidden="false" customHeight="false" outlineLevel="0" collapsed="false">
      <c r="A5" s="222" t="s">
        <v>4440</v>
      </c>
      <c r="B5" s="155" t="s">
        <v>4441</v>
      </c>
      <c r="D5" s="222" t="s">
        <v>4440</v>
      </c>
      <c r="E5" s="155" t="s">
        <v>4441</v>
      </c>
      <c r="G5" s="222" t="s">
        <v>4440</v>
      </c>
      <c r="H5" s="155" t="s">
        <v>4441</v>
      </c>
      <c r="J5" s="61" t="s">
        <v>759</v>
      </c>
      <c r="K5" s="175" t="s">
        <v>706</v>
      </c>
      <c r="L5" s="0" t="s">
        <v>4442</v>
      </c>
      <c r="M5" s="0" t="s">
        <v>4443</v>
      </c>
    </row>
    <row r="6" customFormat="false" ht="12.75" hidden="false" customHeight="false" outlineLevel="0" collapsed="false">
      <c r="A6" s="169" t="s">
        <v>4444</v>
      </c>
      <c r="B6" s="168" t="s">
        <v>4445</v>
      </c>
      <c r="D6" s="169" t="s">
        <v>712</v>
      </c>
      <c r="E6" s="168" t="s">
        <v>73</v>
      </c>
      <c r="G6" s="169" t="s">
        <v>4446</v>
      </c>
      <c r="H6" s="168" t="s">
        <v>4447</v>
      </c>
      <c r="J6" s="59" t="s">
        <v>889</v>
      </c>
      <c r="K6" s="177" t="n">
        <v>18</v>
      </c>
      <c r="L6" s="223" t="s">
        <v>618</v>
      </c>
    </row>
    <row r="7" customFormat="false" ht="12.75" hidden="false" customHeight="false" outlineLevel="0" collapsed="false">
      <c r="A7" s="165" t="s">
        <v>4448</v>
      </c>
      <c r="B7" s="164" t="s">
        <v>4449</v>
      </c>
      <c r="D7" s="165" t="s">
        <v>4450</v>
      </c>
      <c r="E7" s="164" t="s">
        <v>4451</v>
      </c>
      <c r="G7" s="165" t="s">
        <v>4452</v>
      </c>
      <c r="H7" s="164" t="s">
        <v>4453</v>
      </c>
      <c r="J7" s="87" t="s">
        <v>2560</v>
      </c>
      <c r="K7" s="179" t="n">
        <v>9</v>
      </c>
    </row>
    <row r="8" customFormat="false" ht="12.75" hidden="false" customHeight="false" outlineLevel="0" collapsed="false">
      <c r="A8" s="169" t="s">
        <v>4454</v>
      </c>
      <c r="B8" s="168" t="s">
        <v>4447</v>
      </c>
      <c r="D8" s="169" t="s">
        <v>4455</v>
      </c>
      <c r="E8" s="168" t="s">
        <v>4456</v>
      </c>
      <c r="G8" s="169" t="s">
        <v>4457</v>
      </c>
      <c r="H8" s="168" t="s">
        <v>4458</v>
      </c>
      <c r="J8" s="87" t="s">
        <v>1140</v>
      </c>
      <c r="K8" s="179" t="n">
        <v>190</v>
      </c>
      <c r="L8" s="223" t="s">
        <v>618</v>
      </c>
    </row>
    <row r="9" customFormat="false" ht="12.75" hidden="false" customHeight="false" outlineLevel="0" collapsed="false">
      <c r="A9" s="165" t="s">
        <v>4459</v>
      </c>
      <c r="B9" s="164" t="s">
        <v>4460</v>
      </c>
      <c r="D9" s="165" t="s">
        <v>4461</v>
      </c>
      <c r="E9" s="164" t="s">
        <v>4462</v>
      </c>
      <c r="G9" s="165" t="s">
        <v>4463</v>
      </c>
      <c r="H9" s="164" t="s">
        <v>4464</v>
      </c>
      <c r="J9" s="87" t="s">
        <v>3285</v>
      </c>
      <c r="K9" s="179" t="n">
        <v>4</v>
      </c>
    </row>
    <row r="10" customFormat="false" ht="12.75" hidden="false" customHeight="false" outlineLevel="0" collapsed="false">
      <c r="A10" s="169" t="s">
        <v>4465</v>
      </c>
      <c r="B10" s="168" t="s">
        <v>4466</v>
      </c>
      <c r="D10" s="169" t="s">
        <v>4467</v>
      </c>
      <c r="E10" s="168" t="s">
        <v>4468</v>
      </c>
      <c r="G10" s="224" t="n">
        <v>0</v>
      </c>
      <c r="H10" s="225" t="s">
        <v>35</v>
      </c>
      <c r="J10" s="87" t="s">
        <v>2603</v>
      </c>
      <c r="K10" s="179" t="n">
        <v>31</v>
      </c>
      <c r="L10" s="0" t="s">
        <v>618</v>
      </c>
      <c r="M10" s="0" t="n">
        <v>42</v>
      </c>
    </row>
    <row r="11" customFormat="false" ht="12.75" hidden="false" customHeight="false" outlineLevel="0" collapsed="false">
      <c r="A11" s="165" t="s">
        <v>4469</v>
      </c>
      <c r="B11" s="164" t="s">
        <v>4470</v>
      </c>
      <c r="D11" s="165" t="s">
        <v>4471</v>
      </c>
      <c r="E11" s="164" t="s">
        <v>4472</v>
      </c>
      <c r="J11" s="87" t="s">
        <v>327</v>
      </c>
      <c r="K11" s="179" t="n">
        <v>151</v>
      </c>
    </row>
    <row r="12" customFormat="false" ht="12.75" hidden="false" customHeight="false" outlineLevel="0" collapsed="false">
      <c r="A12" s="169" t="s">
        <v>4473</v>
      </c>
      <c r="B12" s="168" t="s">
        <v>73</v>
      </c>
      <c r="D12" s="169" t="s">
        <v>4474</v>
      </c>
      <c r="E12" s="168" t="s">
        <v>4475</v>
      </c>
      <c r="J12" s="87" t="s">
        <v>1174</v>
      </c>
      <c r="K12" s="179" t="n">
        <v>13</v>
      </c>
    </row>
    <row r="13" customFormat="false" ht="12.75" hidden="false" customHeight="false" outlineLevel="0" collapsed="false">
      <c r="A13" s="165" t="s">
        <v>4476</v>
      </c>
      <c r="B13" s="164" t="s">
        <v>4477</v>
      </c>
      <c r="D13" s="165" t="s">
        <v>4478</v>
      </c>
      <c r="E13" s="164" t="s">
        <v>4453</v>
      </c>
      <c r="J13" s="87" t="s">
        <v>1007</v>
      </c>
      <c r="K13" s="179" t="n">
        <v>1</v>
      </c>
    </row>
    <row r="14" customFormat="false" ht="12.75" hidden="false" customHeight="false" outlineLevel="0" collapsed="false">
      <c r="A14" s="169" t="s">
        <v>4479</v>
      </c>
      <c r="B14" s="168" t="s">
        <v>4451</v>
      </c>
      <c r="D14" s="169" t="s">
        <v>4480</v>
      </c>
      <c r="E14" s="168" t="s">
        <v>4481</v>
      </c>
      <c r="J14" s="87" t="s">
        <v>882</v>
      </c>
      <c r="K14" s="179" t="n">
        <v>11</v>
      </c>
    </row>
    <row r="15" customFormat="false" ht="12.75" hidden="false" customHeight="false" outlineLevel="0" collapsed="false">
      <c r="A15" s="165" t="s">
        <v>4482</v>
      </c>
      <c r="B15" s="164" t="s">
        <v>4451</v>
      </c>
      <c r="D15" s="165" t="s">
        <v>4483</v>
      </c>
      <c r="E15" s="164" t="s">
        <v>4484</v>
      </c>
      <c r="J15" s="87" t="s">
        <v>771</v>
      </c>
      <c r="K15" s="179" t="n">
        <v>415</v>
      </c>
    </row>
    <row r="16" customFormat="false" ht="12.75" hidden="false" customHeight="false" outlineLevel="0" collapsed="false">
      <c r="A16" s="169" t="s">
        <v>4485</v>
      </c>
      <c r="B16" s="168" t="s">
        <v>4486</v>
      </c>
      <c r="D16" s="169" t="s">
        <v>718</v>
      </c>
      <c r="E16" s="168" t="s">
        <v>76</v>
      </c>
      <c r="J16" s="87" t="s">
        <v>950</v>
      </c>
      <c r="K16" s="179" t="n">
        <v>2</v>
      </c>
    </row>
    <row r="17" customFormat="false" ht="12.75" hidden="false" customHeight="false" outlineLevel="0" collapsed="false">
      <c r="A17" s="165" t="s">
        <v>4487</v>
      </c>
      <c r="B17" s="164" t="s">
        <v>4488</v>
      </c>
      <c r="D17" s="165" t="s">
        <v>4489</v>
      </c>
      <c r="E17" s="164" t="s">
        <v>4490</v>
      </c>
      <c r="J17" s="87" t="s">
        <v>908</v>
      </c>
      <c r="K17" s="179" t="n">
        <v>46</v>
      </c>
    </row>
    <row r="18" customFormat="false" ht="12.75" hidden="false" customHeight="false" outlineLevel="0" collapsed="false">
      <c r="A18" s="169" t="s">
        <v>4491</v>
      </c>
      <c r="B18" s="168" t="s">
        <v>4456</v>
      </c>
      <c r="D18" s="169" t="s">
        <v>4492</v>
      </c>
      <c r="E18" s="168" t="s">
        <v>4493</v>
      </c>
      <c r="J18" s="87" t="s">
        <v>1343</v>
      </c>
      <c r="K18" s="179" t="n">
        <v>3107</v>
      </c>
    </row>
    <row r="19" customFormat="false" ht="12.75" hidden="false" customHeight="false" outlineLevel="0" collapsed="false">
      <c r="A19" s="165" t="s">
        <v>675</v>
      </c>
      <c r="B19" s="164" t="s">
        <v>71</v>
      </c>
      <c r="D19" s="165" t="s">
        <v>4494</v>
      </c>
      <c r="E19" s="164" t="s">
        <v>4495</v>
      </c>
      <c r="J19" s="87" t="s">
        <v>2060</v>
      </c>
      <c r="K19" s="179" t="n">
        <v>74</v>
      </c>
    </row>
    <row r="20" customFormat="false" ht="12.75" hidden="false" customHeight="false" outlineLevel="0" collapsed="false">
      <c r="A20" s="169" t="s">
        <v>4496</v>
      </c>
      <c r="B20" s="168" t="s">
        <v>4497</v>
      </c>
      <c r="D20" s="169" t="s">
        <v>4498</v>
      </c>
      <c r="E20" s="168" t="s">
        <v>4499</v>
      </c>
      <c r="J20" s="87" t="s">
        <v>128</v>
      </c>
      <c r="K20" s="179" t="n">
        <v>2</v>
      </c>
    </row>
    <row r="21" customFormat="false" ht="12.75" hidden="false" customHeight="false" outlineLevel="0" collapsed="false">
      <c r="A21" s="165" t="s">
        <v>4500</v>
      </c>
      <c r="B21" s="164" t="s">
        <v>4501</v>
      </c>
      <c r="D21" s="165" t="s">
        <v>4502</v>
      </c>
      <c r="E21" s="164" t="s">
        <v>4503</v>
      </c>
      <c r="J21" s="87" t="s">
        <v>781</v>
      </c>
      <c r="K21" s="179" t="n">
        <v>740</v>
      </c>
    </row>
    <row r="22" customFormat="false" ht="12.75" hidden="false" customHeight="false" outlineLevel="0" collapsed="false">
      <c r="A22" s="169" t="s">
        <v>4504</v>
      </c>
      <c r="B22" s="168" t="s">
        <v>4505</v>
      </c>
      <c r="D22" s="169" t="s">
        <v>4506</v>
      </c>
      <c r="E22" s="168" t="s">
        <v>4507</v>
      </c>
      <c r="J22" s="87" t="s">
        <v>2353</v>
      </c>
      <c r="K22" s="179" t="n">
        <v>2</v>
      </c>
    </row>
    <row r="23" customFormat="false" ht="12.75" hidden="false" customHeight="false" outlineLevel="0" collapsed="false">
      <c r="A23" s="165" t="s">
        <v>4508</v>
      </c>
      <c r="B23" s="164" t="s">
        <v>4509</v>
      </c>
      <c r="D23" s="165" t="s">
        <v>4510</v>
      </c>
      <c r="E23" s="164" t="s">
        <v>4511</v>
      </c>
      <c r="J23" s="87" t="s">
        <v>3004</v>
      </c>
      <c r="K23" s="179" t="n">
        <v>1</v>
      </c>
    </row>
    <row r="24" customFormat="false" ht="12.75" hidden="false" customHeight="false" outlineLevel="0" collapsed="false">
      <c r="A24" s="169" t="s">
        <v>4512</v>
      </c>
      <c r="B24" s="168" t="s">
        <v>4513</v>
      </c>
      <c r="D24" s="169" t="s">
        <v>4514</v>
      </c>
      <c r="E24" s="168" t="s">
        <v>4515</v>
      </c>
      <c r="J24" s="87" t="s">
        <v>1105</v>
      </c>
      <c r="K24" s="179" t="n">
        <v>1</v>
      </c>
    </row>
    <row r="25" customFormat="false" ht="12.75" hidden="false" customHeight="false" outlineLevel="0" collapsed="false">
      <c r="A25" s="165" t="s">
        <v>4516</v>
      </c>
      <c r="B25" s="164" t="s">
        <v>4517</v>
      </c>
      <c r="D25" s="0" t="n">
        <v>0</v>
      </c>
      <c r="E25" s="226" t="s">
        <v>35</v>
      </c>
      <c r="J25" s="87" t="s">
        <v>4431</v>
      </c>
      <c r="K25" s="179" t="n">
        <v>1</v>
      </c>
    </row>
    <row r="26" customFormat="false" ht="12.75" hidden="false" customHeight="false" outlineLevel="0" collapsed="false">
      <c r="A26" s="169" t="s">
        <v>4518</v>
      </c>
      <c r="B26" s="168" t="s">
        <v>4519</v>
      </c>
      <c r="J26" s="87" t="s">
        <v>930</v>
      </c>
      <c r="K26" s="179" t="n">
        <v>108</v>
      </c>
    </row>
    <row r="27" customFormat="false" ht="12.75" hidden="false" customHeight="false" outlineLevel="0" collapsed="false">
      <c r="A27" s="165" t="s">
        <v>4520</v>
      </c>
      <c r="B27" s="164" t="s">
        <v>4475</v>
      </c>
      <c r="J27" s="87" t="s">
        <v>3887</v>
      </c>
      <c r="K27" s="179" t="n">
        <v>1</v>
      </c>
    </row>
    <row r="28" customFormat="false" ht="12.75" hidden="false" customHeight="false" outlineLevel="0" collapsed="false">
      <c r="A28" s="169" t="s">
        <v>4521</v>
      </c>
      <c r="B28" s="168" t="s">
        <v>4522</v>
      </c>
      <c r="J28" s="87" t="s">
        <v>74</v>
      </c>
      <c r="K28" s="179"/>
    </row>
    <row r="29" customFormat="false" ht="12.75" hidden="false" customHeight="false" outlineLevel="0" collapsed="false">
      <c r="A29" s="165" t="s">
        <v>4523</v>
      </c>
      <c r="B29" s="164" t="s">
        <v>4524</v>
      </c>
      <c r="J29" s="70" t="s">
        <v>58</v>
      </c>
      <c r="K29" s="180" t="n">
        <v>4928</v>
      </c>
    </row>
    <row r="30" customFormat="false" ht="12.75" hidden="false" customHeight="false" outlineLevel="0" collapsed="false">
      <c r="A30" s="169" t="s">
        <v>4525</v>
      </c>
      <c r="B30" s="168" t="s">
        <v>4526</v>
      </c>
    </row>
    <row r="31" customFormat="false" ht="12.75" hidden="false" customHeight="false" outlineLevel="0" collapsed="false">
      <c r="A31" s="165" t="s">
        <v>4527</v>
      </c>
      <c r="B31" s="164" t="s">
        <v>4528</v>
      </c>
    </row>
    <row r="32" customFormat="false" ht="12.75" hidden="false" customHeight="false" outlineLevel="0" collapsed="false">
      <c r="A32" s="169" t="s">
        <v>4529</v>
      </c>
      <c r="B32" s="168" t="s">
        <v>4472</v>
      </c>
    </row>
    <row r="33" customFormat="false" ht="12.75" hidden="false" customHeight="false" outlineLevel="0" collapsed="false">
      <c r="A33" s="165" t="s">
        <v>4530</v>
      </c>
      <c r="B33" s="164" t="s">
        <v>4531</v>
      </c>
    </row>
    <row r="34" customFormat="false" ht="12.75" hidden="false" customHeight="false" outlineLevel="0" collapsed="false">
      <c r="A34" s="169" t="s">
        <v>4532</v>
      </c>
      <c r="B34" s="168" t="s">
        <v>4533</v>
      </c>
    </row>
    <row r="35" customFormat="false" ht="12.75" hidden="false" customHeight="false" outlineLevel="0" collapsed="false">
      <c r="A35" s="165" t="s">
        <v>4534</v>
      </c>
      <c r="B35" s="164" t="s">
        <v>4453</v>
      </c>
    </row>
    <row r="36" customFormat="false" ht="12.75" hidden="false" customHeight="false" outlineLevel="0" collapsed="false">
      <c r="A36" s="169" t="s">
        <v>4535</v>
      </c>
      <c r="B36" s="168" t="s">
        <v>4536</v>
      </c>
    </row>
    <row r="37" customFormat="false" ht="12.75" hidden="false" customHeight="false" outlineLevel="0" collapsed="false">
      <c r="A37" s="165" t="s">
        <v>4537</v>
      </c>
      <c r="B37" s="164" t="s">
        <v>4538</v>
      </c>
    </row>
    <row r="38" customFormat="false" ht="12.75" hidden="false" customHeight="false" outlineLevel="0" collapsed="false">
      <c r="A38" s="169" t="s">
        <v>685</v>
      </c>
      <c r="B38" s="168" t="s">
        <v>75</v>
      </c>
    </row>
    <row r="39" customFormat="false" ht="12.75" hidden="false" customHeight="false" outlineLevel="0" collapsed="false">
      <c r="A39" s="165" t="s">
        <v>4539</v>
      </c>
      <c r="B39" s="164" t="s">
        <v>4481</v>
      </c>
    </row>
    <row r="40" customFormat="false" ht="12.75" hidden="false" customHeight="false" outlineLevel="0" collapsed="false">
      <c r="A40" s="169" t="s">
        <v>4540</v>
      </c>
      <c r="B40" s="168" t="s">
        <v>4484</v>
      </c>
    </row>
    <row r="41" customFormat="false" ht="12.75" hidden="false" customHeight="false" outlineLevel="0" collapsed="false">
      <c r="A41" s="165" t="s">
        <v>4541</v>
      </c>
      <c r="B41" s="164" t="s">
        <v>4542</v>
      </c>
    </row>
    <row r="42" customFormat="false" ht="12.75" hidden="false" customHeight="false" outlineLevel="0" collapsed="false">
      <c r="A42" s="169" t="s">
        <v>1345</v>
      </c>
      <c r="B42" s="168" t="s">
        <v>4513</v>
      </c>
    </row>
    <row r="43" customFormat="false" ht="12.75" hidden="false" customHeight="false" outlineLevel="0" collapsed="false">
      <c r="A43" s="165" t="s">
        <v>4543</v>
      </c>
      <c r="B43" s="164" t="s">
        <v>4544</v>
      </c>
    </row>
    <row r="44" customFormat="false" ht="12.75" hidden="false" customHeight="false" outlineLevel="0" collapsed="false">
      <c r="A44" s="169" t="s">
        <v>4545</v>
      </c>
      <c r="B44" s="168" t="s">
        <v>4546</v>
      </c>
    </row>
    <row r="45" customFormat="false" ht="12.75" hidden="false" customHeight="false" outlineLevel="0" collapsed="false">
      <c r="A45" s="165" t="s">
        <v>4547</v>
      </c>
      <c r="B45" s="164" t="s">
        <v>76</v>
      </c>
    </row>
    <row r="46" customFormat="false" ht="12.75" hidden="false" customHeight="false" outlineLevel="0" collapsed="false">
      <c r="A46" s="169" t="s">
        <v>4548</v>
      </c>
      <c r="B46" s="168" t="s">
        <v>4519</v>
      </c>
    </row>
    <row r="47" customFormat="false" ht="12.75" hidden="false" customHeight="false" outlineLevel="0" collapsed="false">
      <c r="A47" s="165" t="s">
        <v>4549</v>
      </c>
      <c r="B47" s="164" t="s">
        <v>4550</v>
      </c>
    </row>
    <row r="48" customFormat="false" ht="12.75" hidden="false" customHeight="false" outlineLevel="0" collapsed="false">
      <c r="A48" s="169" t="s">
        <v>4551</v>
      </c>
      <c r="B48" s="168" t="s">
        <v>4550</v>
      </c>
    </row>
    <row r="49" customFormat="false" ht="12.75" hidden="false" customHeight="false" outlineLevel="0" collapsed="false">
      <c r="A49" s="165" t="s">
        <v>4552</v>
      </c>
      <c r="B49" s="164" t="s">
        <v>4475</v>
      </c>
    </row>
    <row r="50" customFormat="false" ht="12.75" hidden="false" customHeight="false" outlineLevel="0" collapsed="false">
      <c r="A50" s="169" t="s">
        <v>4553</v>
      </c>
      <c r="B50" s="168" t="s">
        <v>4490</v>
      </c>
    </row>
    <row r="51" customFormat="false" ht="12.75" hidden="false" customHeight="false" outlineLevel="0" collapsed="false">
      <c r="A51" s="165" t="s">
        <v>4554</v>
      </c>
      <c r="B51" s="164" t="s">
        <v>4555</v>
      </c>
    </row>
    <row r="52" customFormat="false" ht="12.75" hidden="false" customHeight="false" outlineLevel="0" collapsed="false">
      <c r="A52" s="169" t="s">
        <v>4556</v>
      </c>
      <c r="B52" s="168" t="s">
        <v>4557</v>
      </c>
    </row>
    <row r="53" customFormat="false" ht="12.75" hidden="false" customHeight="false" outlineLevel="0" collapsed="false">
      <c r="A53" s="165" t="s">
        <v>4558</v>
      </c>
      <c r="B53" s="164" t="s">
        <v>4493</v>
      </c>
    </row>
    <row r="54" customFormat="false" ht="12.75" hidden="false" customHeight="false" outlineLevel="0" collapsed="false">
      <c r="A54" s="169" t="s">
        <v>4559</v>
      </c>
      <c r="B54" s="168" t="s">
        <v>4560</v>
      </c>
    </row>
    <row r="55" customFormat="false" ht="12.75" hidden="false" customHeight="false" outlineLevel="0" collapsed="false">
      <c r="A55" s="165" t="s">
        <v>4561</v>
      </c>
      <c r="B55" s="164" t="s">
        <v>4458</v>
      </c>
    </row>
    <row r="56" customFormat="false" ht="12.75" hidden="false" customHeight="false" outlineLevel="0" collapsed="false">
      <c r="A56" s="169" t="s">
        <v>4562</v>
      </c>
      <c r="B56" s="168" t="s">
        <v>4563</v>
      </c>
    </row>
    <row r="57" customFormat="false" ht="12.75" hidden="false" customHeight="false" outlineLevel="0" collapsed="false">
      <c r="A57" s="165" t="s">
        <v>4564</v>
      </c>
      <c r="B57" s="164" t="s">
        <v>4565</v>
      </c>
    </row>
    <row r="58" customFormat="false" ht="12.75" hidden="false" customHeight="false" outlineLevel="0" collapsed="false">
      <c r="A58" s="169" t="s">
        <v>4566</v>
      </c>
      <c r="B58" s="168" t="s">
        <v>4495</v>
      </c>
    </row>
    <row r="59" customFormat="false" ht="12.75" hidden="false" customHeight="false" outlineLevel="0" collapsed="false">
      <c r="A59" s="165" t="s">
        <v>4567</v>
      </c>
      <c r="B59" s="164" t="s">
        <v>4568</v>
      </c>
    </row>
    <row r="60" customFormat="false" ht="12.75" hidden="false" customHeight="false" outlineLevel="0" collapsed="false">
      <c r="A60" s="169" t="s">
        <v>4569</v>
      </c>
      <c r="B60" s="168" t="s">
        <v>4499</v>
      </c>
    </row>
    <row r="61" customFormat="false" ht="12.75" hidden="false" customHeight="false" outlineLevel="0" collapsed="false">
      <c r="A61" s="165" t="s">
        <v>4570</v>
      </c>
      <c r="B61" s="164" t="s">
        <v>4503</v>
      </c>
    </row>
    <row r="62" customFormat="false" ht="12.75" hidden="false" customHeight="false" outlineLevel="0" collapsed="false">
      <c r="A62" s="169" t="s">
        <v>4571</v>
      </c>
      <c r="B62" s="168" t="s">
        <v>4572</v>
      </c>
    </row>
    <row r="63" customFormat="false" ht="12.75" hidden="false" customHeight="false" outlineLevel="0" collapsed="false">
      <c r="A63" s="165" t="s">
        <v>4573</v>
      </c>
      <c r="B63" s="164" t="s">
        <v>4472</v>
      </c>
    </row>
    <row r="64" customFormat="false" ht="12.75" hidden="false" customHeight="false" outlineLevel="0" collapsed="false">
      <c r="A64" s="169" t="s">
        <v>4574</v>
      </c>
      <c r="B64" s="168" t="s">
        <v>4575</v>
      </c>
    </row>
    <row r="65" customFormat="false" ht="12.75" hidden="false" customHeight="false" outlineLevel="0" collapsed="false">
      <c r="A65" s="165" t="s">
        <v>4576</v>
      </c>
      <c r="B65" s="164" t="s">
        <v>4507</v>
      </c>
    </row>
    <row r="66" customFormat="false" ht="12.75" hidden="false" customHeight="false" outlineLevel="0" collapsed="false">
      <c r="A66" s="169" t="s">
        <v>4577</v>
      </c>
      <c r="B66" s="168" t="s">
        <v>4578</v>
      </c>
    </row>
    <row r="67" customFormat="false" ht="12.75" hidden="false" customHeight="false" outlineLevel="0" collapsed="false">
      <c r="A67" s="165" t="s">
        <v>4579</v>
      </c>
      <c r="B67" s="164" t="s">
        <v>4511</v>
      </c>
    </row>
    <row r="68" customFormat="false" ht="12.75" hidden="false" customHeight="false" outlineLevel="0" collapsed="false">
      <c r="A68" s="169" t="s">
        <v>4580</v>
      </c>
      <c r="B68" s="168" t="s">
        <v>4581</v>
      </c>
    </row>
    <row r="69" customFormat="false" ht="12.75" hidden="false" customHeight="false" outlineLevel="0" collapsed="false">
      <c r="A69" s="165" t="s">
        <v>4582</v>
      </c>
      <c r="B69" s="164" t="s">
        <v>4583</v>
      </c>
    </row>
    <row r="70" customFormat="false" ht="12.75" hidden="false" customHeight="false" outlineLevel="0" collapsed="false">
      <c r="A70" s="169" t="s">
        <v>4584</v>
      </c>
      <c r="B70" s="168" t="s">
        <v>4585</v>
      </c>
    </row>
    <row r="71" customFormat="false" ht="12.75" hidden="false" customHeight="false" outlineLevel="0" collapsed="false">
      <c r="A71" s="165" t="s">
        <v>4586</v>
      </c>
      <c r="B71" s="164" t="s">
        <v>4587</v>
      </c>
    </row>
    <row r="72" customFormat="false" ht="12.75" hidden="false" customHeight="false" outlineLevel="0" collapsed="false">
      <c r="A72" s="169" t="s">
        <v>4588</v>
      </c>
      <c r="B72" s="168" t="s">
        <v>4515</v>
      </c>
    </row>
    <row r="73" customFormat="false" ht="12.75" hidden="false" customHeight="false" outlineLevel="0" collapsed="false">
      <c r="A73" s="165" t="s">
        <v>4589</v>
      </c>
      <c r="B73" s="164" t="s">
        <v>4590</v>
      </c>
    </row>
    <row r="74" customFormat="false" ht="12.75" hidden="false" customHeight="false" outlineLevel="0" collapsed="false">
      <c r="A74" s="169" t="s">
        <v>4591</v>
      </c>
      <c r="B74" s="168" t="s">
        <v>4464</v>
      </c>
    </row>
    <row r="75" customFormat="false" ht="12.75" hidden="false" customHeight="false" outlineLevel="0" collapsed="false">
      <c r="A75" s="161" t="s">
        <v>4592</v>
      </c>
      <c r="B75" s="161" t="s">
        <v>4593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8" activeCellId="0" sqref="A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33" width="26.56"/>
    <col collapsed="false" customWidth="true" hidden="false" outlineLevel="0" max="3" min="3" style="133" width="17.7"/>
    <col collapsed="false" customWidth="true" hidden="false" outlineLevel="0" max="5" min="4" style="133" width="14.99"/>
    <col collapsed="false" customWidth="true" hidden="false" outlineLevel="0" max="6" min="6" style="133" width="25.56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</cols>
  <sheetData>
    <row r="1" customFormat="false" ht="12.75" hidden="false" customHeight="false" outlineLevel="0" collapsed="false">
      <c r="A1" s="39" t="s">
        <v>24</v>
      </c>
      <c r="B1" s="125"/>
      <c r="C1" s="125"/>
    </row>
    <row r="2" customFormat="false" ht="12.75" hidden="false" customHeight="false" outlineLevel="0" collapsed="false">
      <c r="A2" s="39" t="s">
        <v>4594</v>
      </c>
      <c r="B2" s="125"/>
      <c r="C2" s="125"/>
    </row>
    <row r="4" customFormat="false" ht="13.5" hidden="false" customHeight="false" outlineLevel="0" collapsed="false"/>
    <row r="5" customFormat="false" ht="13.5" hidden="false" customHeight="false" outlineLevel="0" collapsed="false">
      <c r="A5" s="39" t="s">
        <v>4595</v>
      </c>
      <c r="B5" s="227" t="s">
        <v>8</v>
      </c>
      <c r="C5" s="227" t="s">
        <v>11</v>
      </c>
      <c r="D5" s="228" t="s">
        <v>4596</v>
      </c>
      <c r="E5" s="229" t="s">
        <v>4597</v>
      </c>
      <c r="F5" s="230" t="s">
        <v>18</v>
      </c>
      <c r="G5" s="231"/>
    </row>
    <row r="6" customFormat="false" ht="12.75" hidden="false" customHeight="false" outlineLevel="0" collapsed="false">
      <c r="A6" s="152" t="n">
        <v>36997</v>
      </c>
      <c r="D6" s="133" t="n">
        <v>48527500</v>
      </c>
      <c r="E6" s="133" t="n">
        <v>6667500</v>
      </c>
      <c r="G6" s="133"/>
    </row>
    <row r="7" customFormat="false" ht="12.75" hidden="false" customHeight="false" outlineLevel="0" collapsed="false">
      <c r="A7" s="152" t="n">
        <v>36998</v>
      </c>
      <c r="D7" s="133" t="n">
        <v>75472500</v>
      </c>
      <c r="E7" s="133" t="n">
        <v>4052500</v>
      </c>
      <c r="G7" s="133"/>
    </row>
    <row r="8" customFormat="false" ht="12.75" hidden="false" customHeight="false" outlineLevel="0" collapsed="false">
      <c r="A8" s="152" t="n">
        <v>36999</v>
      </c>
      <c r="D8" s="133" t="n">
        <v>81382500</v>
      </c>
      <c r="E8" s="133" t="n">
        <v>7405000</v>
      </c>
      <c r="G8" s="133"/>
    </row>
    <row r="9" customFormat="false" ht="12.75" hidden="false" customHeight="false" outlineLevel="0" collapsed="false">
      <c r="A9" s="152" t="n">
        <v>37000</v>
      </c>
      <c r="D9" s="133" t="n">
        <v>72127500</v>
      </c>
      <c r="E9" s="133" t="n">
        <v>6287500</v>
      </c>
      <c r="G9" s="133"/>
    </row>
    <row r="10" customFormat="false" ht="12.75" hidden="false" customHeight="false" outlineLevel="0" collapsed="false">
      <c r="A10" s="152" t="n">
        <v>37001</v>
      </c>
      <c r="D10" s="133" t="n">
        <v>76500000</v>
      </c>
      <c r="E10" s="133" t="n">
        <v>30285000</v>
      </c>
      <c r="G10" s="133"/>
    </row>
    <row r="11" customFormat="false" ht="12.75" hidden="false" customHeight="false" outlineLevel="0" collapsed="false">
      <c r="A11" s="152" t="n">
        <v>37004</v>
      </c>
      <c r="D11" s="133" t="n">
        <v>72632500</v>
      </c>
      <c r="E11" s="133" t="n">
        <v>8845000</v>
      </c>
      <c r="G11" s="133"/>
    </row>
    <row r="12" customFormat="false" ht="12.75" hidden="false" customHeight="false" outlineLevel="0" collapsed="false">
      <c r="A12" s="152" t="n">
        <v>37005</v>
      </c>
      <c r="D12" s="133" t="n">
        <v>109367500</v>
      </c>
      <c r="E12" s="133" t="n">
        <v>31765000</v>
      </c>
      <c r="G12" s="133"/>
    </row>
    <row r="13" customFormat="false" ht="12.75" hidden="false" customHeight="false" outlineLevel="0" collapsed="false">
      <c r="A13" s="152" t="n">
        <v>37006</v>
      </c>
      <c r="D13" s="133" t="n">
        <v>51575000</v>
      </c>
      <c r="E13" s="133" t="n">
        <v>15657500</v>
      </c>
      <c r="G13" s="133"/>
    </row>
    <row r="14" customFormat="false" ht="12.75" hidden="false" customHeight="false" outlineLevel="0" collapsed="false">
      <c r="A14" s="152" t="n">
        <v>37007</v>
      </c>
      <c r="D14" s="133" t="n">
        <v>91282500</v>
      </c>
      <c r="E14" s="133" t="n">
        <v>8002500</v>
      </c>
      <c r="G14" s="133"/>
    </row>
    <row r="15" customFormat="false" ht="12.75" hidden="false" customHeight="false" outlineLevel="0" collapsed="false">
      <c r="A15" s="152" t="n">
        <v>37008</v>
      </c>
      <c r="D15" s="133" t="n">
        <v>57892500</v>
      </c>
      <c r="E15" s="133" t="n">
        <v>15375000</v>
      </c>
      <c r="G15" s="133"/>
    </row>
    <row r="16" customFormat="false" ht="12.75" hidden="false" customHeight="false" outlineLevel="0" collapsed="false">
      <c r="A16" s="152" t="n">
        <v>37011</v>
      </c>
      <c r="D16" s="133" t="n">
        <v>73860000</v>
      </c>
      <c r="E16" s="133" t="n">
        <v>18080000</v>
      </c>
      <c r="G16" s="133"/>
    </row>
    <row r="17" customFormat="false" ht="12.75" hidden="false" customHeight="false" outlineLevel="0" collapsed="false">
      <c r="A17" s="152" t="n">
        <v>37012</v>
      </c>
      <c r="D17" s="133" t="n">
        <v>33352500</v>
      </c>
      <c r="E17" s="133" t="n">
        <v>16697500</v>
      </c>
      <c r="G17" s="133"/>
    </row>
    <row r="18" customFormat="false" ht="12.75" hidden="false" customHeight="false" outlineLevel="0" collapsed="false">
      <c r="A18" s="152" t="n">
        <v>37013</v>
      </c>
      <c r="D18" s="133" t="n">
        <v>71675000</v>
      </c>
      <c r="E18" s="133" t="n">
        <v>50730000</v>
      </c>
      <c r="G18" s="133"/>
    </row>
    <row r="19" customFormat="false" ht="12.75" hidden="false" customHeight="false" outlineLevel="0" collapsed="false">
      <c r="A19" s="152" t="n">
        <v>37014</v>
      </c>
      <c r="D19" s="133" t="n">
        <v>107250000</v>
      </c>
      <c r="E19" s="133" t="n">
        <v>31740000</v>
      </c>
      <c r="G19" s="133"/>
    </row>
    <row r="20" customFormat="false" ht="12.75" hidden="false" customHeight="false" outlineLevel="0" collapsed="false">
      <c r="A20" s="152" t="n">
        <v>37015</v>
      </c>
      <c r="D20" s="133" t="n">
        <v>57745000</v>
      </c>
      <c r="E20" s="133" t="n">
        <v>14362500</v>
      </c>
      <c r="G20" s="133"/>
      <c r="I20" s="232" t="s">
        <v>4598</v>
      </c>
    </row>
    <row r="21" customFormat="false" ht="12.75" hidden="false" customHeight="false" outlineLevel="0" collapsed="false">
      <c r="A21" s="152" t="n">
        <v>37018</v>
      </c>
      <c r="D21" s="133" t="n">
        <v>119670000</v>
      </c>
      <c r="E21" s="233" t="n">
        <v>93077500</v>
      </c>
      <c r="F21" s="233"/>
      <c r="G21" s="233"/>
      <c r="H21" s="64" t="s">
        <v>4599</v>
      </c>
      <c r="I21" s="133" t="n">
        <v>6417500</v>
      </c>
    </row>
    <row r="22" customFormat="false" ht="12.75" hidden="false" customHeight="false" outlineLevel="0" collapsed="false">
      <c r="A22" s="152" t="n">
        <v>37019</v>
      </c>
      <c r="D22" s="133" t="n">
        <v>154490000</v>
      </c>
      <c r="E22" s="233" t="n">
        <v>129925000</v>
      </c>
      <c r="F22" s="233"/>
      <c r="G22" s="233"/>
      <c r="H22" s="64" t="s">
        <v>4599</v>
      </c>
      <c r="I22" s="133" t="n">
        <v>51045000</v>
      </c>
    </row>
    <row r="23" customFormat="false" ht="12.75" hidden="false" customHeight="false" outlineLevel="0" collapsed="false">
      <c r="A23" s="152" t="n">
        <v>37020</v>
      </c>
      <c r="D23" s="133" t="n">
        <v>106625000</v>
      </c>
      <c r="E23" s="233" t="n">
        <v>208852500</v>
      </c>
      <c r="F23" s="233"/>
      <c r="G23" s="233"/>
      <c r="H23" s="64" t="s">
        <v>4599</v>
      </c>
      <c r="I23" s="133" t="n">
        <v>73037500</v>
      </c>
    </row>
    <row r="24" customFormat="false" ht="12.75" hidden="false" customHeight="false" outlineLevel="0" collapsed="false">
      <c r="A24" s="152" t="n">
        <v>37021</v>
      </c>
      <c r="D24" s="133" t="n">
        <v>134647500</v>
      </c>
      <c r="E24" s="233" t="n">
        <v>99510000</v>
      </c>
      <c r="F24" s="233"/>
      <c r="G24" s="233"/>
      <c r="H24" s="64" t="s">
        <v>4599</v>
      </c>
      <c r="I24" s="133" t="n">
        <v>75180000</v>
      </c>
    </row>
    <row r="25" customFormat="false" ht="12.75" hidden="false" customHeight="false" outlineLevel="0" collapsed="false">
      <c r="A25" s="152" t="n">
        <v>37022</v>
      </c>
      <c r="D25" s="133" t="n">
        <v>144462500</v>
      </c>
      <c r="E25" s="233" t="n">
        <v>216390000</v>
      </c>
      <c r="F25" s="233"/>
      <c r="G25" s="233"/>
      <c r="H25" s="64" t="s">
        <v>4599</v>
      </c>
      <c r="I25" s="133" t="n">
        <v>46105000</v>
      </c>
    </row>
    <row r="26" customFormat="false" ht="12.75" hidden="false" customHeight="false" outlineLevel="0" collapsed="false">
      <c r="A26" s="152" t="n">
        <v>37025</v>
      </c>
      <c r="B26" s="133" t="n">
        <v>5596800</v>
      </c>
      <c r="C26" s="133" t="n">
        <v>231145000</v>
      </c>
      <c r="D26" s="133" t="n">
        <v>96370000</v>
      </c>
      <c r="E26" s="133" t="n">
        <v>134775000</v>
      </c>
      <c r="F26" s="133" t="n">
        <v>3240000</v>
      </c>
    </row>
    <row r="27" customFormat="false" ht="12.75" hidden="false" customHeight="false" outlineLevel="0" collapsed="false">
      <c r="A27" s="152" t="n">
        <v>37026</v>
      </c>
      <c r="B27" s="133" t="n">
        <v>8357600</v>
      </c>
      <c r="C27" s="133" t="n">
        <v>257700000</v>
      </c>
      <c r="D27" s="133" t="n">
        <v>33457500</v>
      </c>
      <c r="E27" s="133" t="n">
        <v>224242500</v>
      </c>
      <c r="F27" s="133" t="n">
        <v>11014000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0.71"/>
    <col collapsed="false" customWidth="true" hidden="false" outlineLevel="0" max="4" min="4" style="0" width="11.7"/>
    <col collapsed="false" customWidth="true" hidden="false" outlineLevel="0" max="5" min="5" style="0" width="10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1.85"/>
    <col collapsed="false" customWidth="true" hidden="false" outlineLevel="0" max="9" min="9" style="0" width="10.71"/>
    <col collapsed="false" customWidth="true" hidden="false" outlineLevel="0" max="10" min="10" style="0" width="11.7"/>
    <col collapsed="false" customWidth="true" hidden="false" outlineLevel="0" max="11" min="11" style="0" width="7.7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37026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257700000</v>
      </c>
      <c r="C7" s="52" t="s">
        <v>31</v>
      </c>
      <c r="D7" s="52"/>
      <c r="E7" s="53" t="n">
        <f aca="false">SUMIF($C$11:$C$35,"MMBtus",$E$11:$E$35)/B7</f>
        <v>0.141298020954598</v>
      </c>
      <c r="F7" s="47"/>
      <c r="G7" s="54" t="s">
        <v>32</v>
      </c>
      <c r="H7" s="55" t="n">
        <f aca="false">'E-Mail'!C6</f>
        <v>8357600</v>
      </c>
      <c r="I7" s="56"/>
      <c r="J7" s="57" t="s">
        <v>31</v>
      </c>
      <c r="K7" s="53" t="n">
        <f aca="false">VLOOKUP("Grand Total",$G$10:$K$24,5,FALSE())/H7</f>
        <v>0.0156025653297597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11014000</v>
      </c>
      <c r="C8" s="52" t="s">
        <v>31</v>
      </c>
      <c r="D8" s="52"/>
      <c r="E8" s="53" t="n">
        <f aca="false">SUMIF($C$11:$C$35,"bbl",$E$11:$E$35)/B8</f>
        <v>0.0108952242600327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8</v>
      </c>
      <c r="E11" s="66" t="n">
        <v>24942500</v>
      </c>
      <c r="F11" s="67"/>
      <c r="G11" s="59" t="s">
        <v>43</v>
      </c>
      <c r="H11" s="59" t="s">
        <v>44</v>
      </c>
      <c r="I11" s="59" t="s">
        <v>45</v>
      </c>
      <c r="J11" s="65" t="n">
        <v>3</v>
      </c>
      <c r="K11" s="66" t="n">
        <v>19200</v>
      </c>
    </row>
    <row r="12" customFormat="false" ht="12.75" hidden="false" customHeight="false" outlineLevel="0" collapsed="false">
      <c r="A12" s="59" t="s">
        <v>46</v>
      </c>
      <c r="B12" s="59" t="s">
        <v>47</v>
      </c>
      <c r="C12" s="59" t="s">
        <v>42</v>
      </c>
      <c r="D12" s="65" t="n">
        <v>1</v>
      </c>
      <c r="E12" s="66" t="n">
        <v>765000</v>
      </c>
      <c r="F12" s="67"/>
      <c r="G12" s="59" t="s">
        <v>48</v>
      </c>
      <c r="H12" s="59" t="s">
        <v>44</v>
      </c>
      <c r="I12" s="59" t="s">
        <v>45</v>
      </c>
      <c r="J12" s="65" t="n">
        <v>5</v>
      </c>
      <c r="K12" s="66" t="n">
        <v>68000</v>
      </c>
    </row>
    <row r="13" customFormat="false" ht="12.75" hidden="false" customHeight="false" outlineLevel="0" collapsed="false">
      <c r="A13" s="68"/>
      <c r="B13" s="59" t="s">
        <v>49</v>
      </c>
      <c r="C13" s="59" t="s">
        <v>42</v>
      </c>
      <c r="D13" s="65" t="n">
        <v>3</v>
      </c>
      <c r="E13" s="66" t="n">
        <v>7650000</v>
      </c>
      <c r="F13" s="69"/>
      <c r="G13" s="59" t="s">
        <v>50</v>
      </c>
      <c r="H13" s="59" t="s">
        <v>44</v>
      </c>
      <c r="I13" s="59" t="s">
        <v>45</v>
      </c>
      <c r="J13" s="65" t="n">
        <v>1</v>
      </c>
      <c r="K13" s="66" t="n">
        <v>4800</v>
      </c>
    </row>
    <row r="14" customFormat="false" ht="12.75" hidden="false" customHeight="false" outlineLevel="0" collapsed="false">
      <c r="A14" s="68"/>
      <c r="B14" s="59" t="s">
        <v>51</v>
      </c>
      <c r="C14" s="59" t="s">
        <v>42</v>
      </c>
      <c r="D14" s="65" t="n">
        <v>1</v>
      </c>
      <c r="E14" s="66" t="n">
        <v>1530000</v>
      </c>
      <c r="F14" s="69"/>
      <c r="G14" s="59" t="s">
        <v>52</v>
      </c>
      <c r="H14" s="59" t="s">
        <v>44</v>
      </c>
      <c r="I14" s="59" t="s">
        <v>45</v>
      </c>
      <c r="J14" s="65" t="n">
        <v>2</v>
      </c>
      <c r="K14" s="66" t="n">
        <v>36800</v>
      </c>
    </row>
    <row r="15" customFormat="false" ht="12.75" hidden="false" customHeight="false" outlineLevel="0" collapsed="false">
      <c r="A15" s="59" t="s">
        <v>53</v>
      </c>
      <c r="B15" s="59" t="s">
        <v>54</v>
      </c>
      <c r="C15" s="59" t="s">
        <v>42</v>
      </c>
      <c r="D15" s="65" t="n">
        <v>2</v>
      </c>
      <c r="E15" s="66" t="n">
        <v>1510000</v>
      </c>
      <c r="F15" s="69"/>
      <c r="G15" s="59" t="s">
        <v>55</v>
      </c>
      <c r="H15" s="59" t="s">
        <v>44</v>
      </c>
      <c r="I15" s="59" t="s">
        <v>45</v>
      </c>
      <c r="J15" s="65" t="n">
        <v>1</v>
      </c>
      <c r="K15" s="66" t="n">
        <v>1600</v>
      </c>
    </row>
    <row r="16" customFormat="false" ht="12.75" hidden="false" customHeight="false" outlineLevel="0" collapsed="false">
      <c r="A16" s="59" t="s">
        <v>56</v>
      </c>
      <c r="B16" s="59" t="s">
        <v>57</v>
      </c>
      <c r="C16" s="59" t="s">
        <v>42</v>
      </c>
      <c r="D16" s="65" t="n">
        <v>2</v>
      </c>
      <c r="E16" s="66" t="n">
        <v>15000</v>
      </c>
      <c r="G16" s="70" t="s">
        <v>58</v>
      </c>
      <c r="H16" s="71"/>
      <c r="I16" s="71"/>
      <c r="J16" s="72" t="n">
        <v>12</v>
      </c>
      <c r="K16" s="73" t="n">
        <v>130400</v>
      </c>
    </row>
    <row r="17" customFormat="false" ht="12.75" hidden="false" customHeight="false" outlineLevel="0" collapsed="false">
      <c r="A17" s="59" t="s">
        <v>59</v>
      </c>
      <c r="B17" s="59" t="s">
        <v>60</v>
      </c>
      <c r="C17" s="59" t="s">
        <v>61</v>
      </c>
      <c r="D17" s="65" t="n">
        <v>1</v>
      </c>
      <c r="E17" s="66" t="n">
        <v>120000</v>
      </c>
    </row>
    <row r="18" customFormat="false" ht="12.75" hidden="false" customHeight="false" outlineLevel="0" collapsed="false">
      <c r="A18" s="70" t="s">
        <v>58</v>
      </c>
      <c r="B18" s="71"/>
      <c r="C18" s="71"/>
      <c r="D18" s="72" t="n">
        <v>18</v>
      </c>
      <c r="E18" s="73" t="n">
        <v>36532500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5.56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5.56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5.56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62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37026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63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64</v>
      </c>
      <c r="B8" s="44"/>
      <c r="C8" s="44"/>
      <c r="D8" s="46"/>
      <c r="F8" s="76" t="s">
        <v>65</v>
      </c>
      <c r="G8" s="44"/>
      <c r="H8" s="44"/>
      <c r="I8" s="46"/>
      <c r="K8" s="76" t="s">
        <v>66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67</v>
      </c>
      <c r="B10" s="78" t="s">
        <v>68</v>
      </c>
      <c r="C10" s="79" t="s">
        <v>39</v>
      </c>
      <c r="D10" s="80" t="s">
        <v>69</v>
      </c>
      <c r="F10" s="78" t="s">
        <v>67</v>
      </c>
      <c r="G10" s="78" t="s">
        <v>68</v>
      </c>
      <c r="H10" s="78" t="s">
        <v>39</v>
      </c>
      <c r="I10" s="80" t="s">
        <v>69</v>
      </c>
      <c r="J10" s="81"/>
      <c r="K10" s="78" t="s">
        <v>67</v>
      </c>
      <c r="L10" s="78" t="s">
        <v>68</v>
      </c>
      <c r="M10" s="78" t="s">
        <v>39</v>
      </c>
      <c r="N10" s="82" t="s">
        <v>69</v>
      </c>
    </row>
    <row r="11" customFormat="false" ht="12.75" hidden="false" customHeight="false" outlineLevel="0" collapsed="false">
      <c r="A11" s="83" t="s">
        <v>70</v>
      </c>
      <c r="B11" s="59" t="s">
        <v>71</v>
      </c>
      <c r="C11" s="65" t="n">
        <v>1</v>
      </c>
      <c r="D11" s="66" t="n">
        <v>5000</v>
      </c>
      <c r="F11" s="84" t="s">
        <v>72</v>
      </c>
      <c r="G11" s="59" t="s">
        <v>73</v>
      </c>
      <c r="H11" s="85" t="n">
        <v>1</v>
      </c>
      <c r="I11" s="66" t="n">
        <v>1600</v>
      </c>
      <c r="J11" s="81"/>
      <c r="K11" s="59" t="s">
        <v>74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6"/>
      <c r="B12" s="87" t="s">
        <v>75</v>
      </c>
      <c r="C12" s="88" t="n">
        <v>13</v>
      </c>
      <c r="D12" s="89" t="n">
        <v>355000</v>
      </c>
      <c r="F12" s="90"/>
      <c r="G12" s="87" t="s">
        <v>76</v>
      </c>
      <c r="H12" s="91" t="n">
        <v>3</v>
      </c>
      <c r="I12" s="89" t="n">
        <v>6400</v>
      </c>
      <c r="J12" s="81"/>
      <c r="K12" s="59" t="s">
        <v>77</v>
      </c>
      <c r="L12" s="60"/>
      <c r="M12" s="92" t="n">
        <v>1</v>
      </c>
      <c r="N12" s="93" t="n">
        <v>0</v>
      </c>
    </row>
    <row r="13" customFormat="false" ht="12.75" hidden="false" customHeight="false" outlineLevel="0" collapsed="false">
      <c r="A13" s="94" t="s">
        <v>78</v>
      </c>
      <c r="B13" s="95"/>
      <c r="C13" s="92" t="n">
        <v>14</v>
      </c>
      <c r="D13" s="93" t="n">
        <v>360000</v>
      </c>
      <c r="F13" s="94" t="s">
        <v>79</v>
      </c>
      <c r="G13" s="95"/>
      <c r="H13" s="96" t="n">
        <v>4</v>
      </c>
      <c r="I13" s="93" t="n">
        <v>8000</v>
      </c>
      <c r="J13" s="81"/>
      <c r="K13" s="97" t="s">
        <v>58</v>
      </c>
      <c r="L13" s="98"/>
      <c r="M13" s="99" t="n">
        <v>1</v>
      </c>
      <c r="N13" s="100" t="n">
        <v>0</v>
      </c>
    </row>
    <row r="14" customFormat="false" ht="12.75" hidden="false" customHeight="false" outlineLevel="0" collapsed="false">
      <c r="A14" s="70" t="s">
        <v>58</v>
      </c>
      <c r="B14" s="71"/>
      <c r="C14" s="72" t="n">
        <v>14</v>
      </c>
      <c r="D14" s="73" t="n">
        <v>360000</v>
      </c>
      <c r="F14" s="97" t="s">
        <v>58</v>
      </c>
      <c r="G14" s="98"/>
      <c r="H14" s="101" t="n">
        <v>4</v>
      </c>
      <c r="I14" s="100" t="n">
        <v>8000</v>
      </c>
      <c r="J14" s="10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3" t="s">
        <v>80</v>
      </c>
      <c r="B1" s="104"/>
      <c r="F1" s="105"/>
      <c r="G1" s="106" t="s">
        <v>81</v>
      </c>
      <c r="H1" s="107" t="n">
        <f aca="false">SUMIF(I11:I65491,"bbl",H11:H65491)</f>
        <v>5310000</v>
      </c>
      <c r="I1" s="108"/>
    </row>
    <row r="2" customFormat="false" ht="16.5" hidden="false" customHeight="false" outlineLevel="0" collapsed="false">
      <c r="A2" s="49" t="s">
        <v>82</v>
      </c>
      <c r="B2" s="104"/>
      <c r="F2" s="105"/>
      <c r="G2" s="106" t="s">
        <v>83</v>
      </c>
      <c r="H2" s="107" t="n">
        <f aca="false">(SUMIF(I11:I65492,"mt",H11:H65492))*8</f>
        <v>5704000</v>
      </c>
      <c r="I2" s="109"/>
    </row>
    <row r="3" customFormat="false" ht="13.5" hidden="false" customHeight="false" outlineLevel="0" collapsed="false">
      <c r="A3" s="40" t="n">
        <f aca="false">'E-Mail'!$B$2</f>
        <v>37026</v>
      </c>
      <c r="B3" s="104"/>
      <c r="F3" s="105"/>
      <c r="G3" s="106" t="s">
        <v>84</v>
      </c>
      <c r="H3" s="110" t="n">
        <f aca="false">SUM(H1:H2)</f>
        <v>11014000</v>
      </c>
      <c r="I3" s="109"/>
    </row>
    <row r="5" customFormat="false" ht="12.75" hidden="false" customHeight="false" outlineLevel="0" collapsed="false">
      <c r="A5" s="111" t="s">
        <v>85</v>
      </c>
    </row>
    <row r="6" customFormat="false" ht="12.75" hidden="false" customHeight="false" outlineLevel="0" collapsed="false">
      <c r="A6" s="111" t="s">
        <v>86</v>
      </c>
    </row>
    <row r="7" customFormat="false" ht="12.75" hidden="false" customHeight="false" outlineLevel="0" collapsed="false">
      <c r="A7" s="111" t="s">
        <v>87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</row>
    <row r="11" customFormat="false" ht="14.25" hidden="false" customHeight="true" outlineLevel="0" collapsed="false">
      <c r="A11" s="116" t="s">
        <v>60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97</v>
      </c>
      <c r="B12" s="118" t="n">
        <v>37073</v>
      </c>
      <c r="C12" s="119" t="n">
        <v>24.7</v>
      </c>
      <c r="D12" s="119" t="n">
        <v>24.7</v>
      </c>
      <c r="E12" s="119" t="n">
        <v>24.7</v>
      </c>
      <c r="F12" s="119" t="n">
        <v>24.7</v>
      </c>
      <c r="G12" s="119" t="s">
        <v>98</v>
      </c>
      <c r="H12" s="120" t="n">
        <v>100000</v>
      </c>
      <c r="I12" s="117" t="s">
        <v>61</v>
      </c>
    </row>
    <row r="13" customFormat="false" ht="22.5" hidden="false" customHeight="false" outlineLevel="0" collapsed="false">
      <c r="A13" s="117" t="s">
        <v>99</v>
      </c>
      <c r="B13" s="117" t="s">
        <v>100</v>
      </c>
      <c r="C13" s="119" t="n">
        <v>25.51</v>
      </c>
      <c r="D13" s="119" t="n">
        <v>25.51</v>
      </c>
      <c r="E13" s="119" t="n">
        <v>25.51</v>
      </c>
      <c r="F13" s="119" t="n">
        <v>25.51</v>
      </c>
      <c r="G13" s="119" t="s">
        <v>101</v>
      </c>
      <c r="H13" s="120" t="n">
        <v>120000</v>
      </c>
      <c r="I13" s="117" t="s">
        <v>61</v>
      </c>
    </row>
    <row r="14" customFormat="false" ht="22.5" hidden="false" customHeight="false" outlineLevel="0" collapsed="false">
      <c r="A14" s="117" t="s">
        <v>102</v>
      </c>
      <c r="B14" s="117" t="s">
        <v>103</v>
      </c>
      <c r="C14" s="119" t="n">
        <v>23.33</v>
      </c>
      <c r="D14" s="119" t="n">
        <v>23.33</v>
      </c>
      <c r="E14" s="119" t="n">
        <v>23.33</v>
      </c>
      <c r="F14" s="119" t="n">
        <v>23.33</v>
      </c>
      <c r="G14" s="119" t="s">
        <v>101</v>
      </c>
      <c r="H14" s="120" t="n">
        <v>120000</v>
      </c>
      <c r="I14" s="117" t="s">
        <v>61</v>
      </c>
    </row>
    <row r="15" customFormat="false" ht="14.25" hidden="false" customHeight="true" outlineLevel="0" collapsed="false">
      <c r="A15" s="116" t="s">
        <v>104</v>
      </c>
      <c r="B15" s="116"/>
      <c r="C15" s="116"/>
      <c r="D15" s="116"/>
      <c r="E15" s="116"/>
      <c r="F15" s="116"/>
      <c r="G15" s="116"/>
      <c r="H15" s="116"/>
      <c r="I15" s="116"/>
    </row>
    <row r="16" customFormat="false" ht="22.5" hidden="false" customHeight="false" outlineLevel="0" collapsed="false">
      <c r="A16" s="117" t="s">
        <v>105</v>
      </c>
      <c r="B16" s="117" t="s">
        <v>100</v>
      </c>
      <c r="C16" s="119" t="n">
        <v>1.91</v>
      </c>
      <c r="D16" s="119" t="n">
        <v>1.91</v>
      </c>
      <c r="E16" s="119" t="n">
        <v>1.91</v>
      </c>
      <c r="F16" s="119" t="n">
        <v>1.91</v>
      </c>
      <c r="G16" s="119" t="s">
        <v>106</v>
      </c>
      <c r="H16" s="120" t="n">
        <v>720000</v>
      </c>
      <c r="I16" s="117" t="s">
        <v>61</v>
      </c>
    </row>
    <row r="17" customFormat="false" ht="22.5" hidden="false" customHeight="false" outlineLevel="0" collapsed="false">
      <c r="A17" s="117" t="s">
        <v>107</v>
      </c>
      <c r="B17" s="118" t="n">
        <v>37043</v>
      </c>
      <c r="C17" s="119" t="n">
        <v>-0.18</v>
      </c>
      <c r="D17" s="119" t="n">
        <v>-0.11</v>
      </c>
      <c r="E17" s="119" t="n">
        <v>-0.145</v>
      </c>
      <c r="F17" s="119" t="n">
        <v>-0.18</v>
      </c>
      <c r="G17" s="119" t="s">
        <v>108</v>
      </c>
      <c r="H17" s="120" t="n">
        <v>200000</v>
      </c>
      <c r="I17" s="117" t="s">
        <v>61</v>
      </c>
    </row>
    <row r="18" customFormat="false" ht="22.5" hidden="false" customHeight="false" outlineLevel="0" collapsed="false">
      <c r="A18" s="117" t="s">
        <v>109</v>
      </c>
      <c r="B18" s="118" t="n">
        <v>37073</v>
      </c>
      <c r="C18" s="119" t="n">
        <v>-0.06</v>
      </c>
      <c r="D18" s="119" t="n">
        <v>-0.02</v>
      </c>
      <c r="E18" s="119" t="n">
        <v>-0.04</v>
      </c>
      <c r="F18" s="119" t="n">
        <v>-0.06</v>
      </c>
      <c r="G18" s="119" t="s">
        <v>108</v>
      </c>
      <c r="H18" s="120" t="n">
        <v>200000</v>
      </c>
      <c r="I18" s="117" t="s">
        <v>61</v>
      </c>
    </row>
    <row r="19" customFormat="false" ht="22.5" hidden="false" customHeight="false" outlineLevel="0" collapsed="false">
      <c r="A19" s="117" t="s">
        <v>110</v>
      </c>
      <c r="B19" s="118" t="n">
        <v>37135</v>
      </c>
      <c r="C19" s="119" t="n">
        <v>0.05</v>
      </c>
      <c r="D19" s="119" t="n">
        <v>0.05</v>
      </c>
      <c r="E19" s="119" t="n">
        <v>0.05</v>
      </c>
      <c r="F19" s="119" t="n">
        <v>0.05</v>
      </c>
      <c r="G19" s="119" t="s">
        <v>111</v>
      </c>
      <c r="H19" s="120" t="n">
        <v>100000</v>
      </c>
      <c r="I19" s="117" t="s">
        <v>61</v>
      </c>
    </row>
    <row r="20" customFormat="false" ht="22.5" hidden="false" customHeight="false" outlineLevel="0" collapsed="false">
      <c r="A20" s="117" t="s">
        <v>112</v>
      </c>
      <c r="B20" s="117" t="s">
        <v>113</v>
      </c>
      <c r="C20" s="119" t="n">
        <v>0.01</v>
      </c>
      <c r="D20" s="119" t="n">
        <v>0.01</v>
      </c>
      <c r="E20" s="119" t="n">
        <v>0.01</v>
      </c>
      <c r="F20" s="119" t="n">
        <v>0.01</v>
      </c>
      <c r="G20" s="119" t="s">
        <v>114</v>
      </c>
      <c r="H20" s="120" t="n">
        <v>300000</v>
      </c>
      <c r="I20" s="117" t="s">
        <v>61</v>
      </c>
    </row>
    <row r="21" customFormat="false" ht="22.5" hidden="false" customHeight="false" outlineLevel="0" collapsed="false">
      <c r="A21" s="117" t="s">
        <v>115</v>
      </c>
      <c r="B21" s="117" t="s">
        <v>113</v>
      </c>
      <c r="C21" s="119" t="n">
        <v>1.51</v>
      </c>
      <c r="D21" s="119" t="n">
        <v>1.57</v>
      </c>
      <c r="E21" s="119" t="n">
        <v>1.543</v>
      </c>
      <c r="F21" s="119" t="n">
        <v>1.57</v>
      </c>
      <c r="G21" s="119" t="s">
        <v>116</v>
      </c>
      <c r="H21" s="120" t="n">
        <v>900000</v>
      </c>
      <c r="I21" s="117" t="s">
        <v>61</v>
      </c>
    </row>
    <row r="22" customFormat="false" ht="22.5" hidden="false" customHeight="false" outlineLevel="0" collapsed="false">
      <c r="A22" s="117" t="s">
        <v>117</v>
      </c>
      <c r="B22" s="117" t="s">
        <v>118</v>
      </c>
      <c r="C22" s="119" t="n">
        <v>1.43</v>
      </c>
      <c r="D22" s="119" t="n">
        <v>1.43</v>
      </c>
      <c r="E22" s="119" t="n">
        <v>1.43</v>
      </c>
      <c r="F22" s="119" t="n">
        <v>1.43</v>
      </c>
      <c r="G22" s="119" t="s">
        <v>119</v>
      </c>
      <c r="H22" s="120" t="n">
        <v>600000</v>
      </c>
      <c r="I22" s="117" t="s">
        <v>61</v>
      </c>
    </row>
    <row r="23" customFormat="false" ht="22.5" hidden="false" customHeight="false" outlineLevel="0" collapsed="false">
      <c r="A23" s="117" t="s">
        <v>120</v>
      </c>
      <c r="B23" s="117" t="s">
        <v>121</v>
      </c>
      <c r="C23" s="119" t="n">
        <v>1.48</v>
      </c>
      <c r="D23" s="119" t="n">
        <v>1.48</v>
      </c>
      <c r="E23" s="119" t="n">
        <v>1.48</v>
      </c>
      <c r="F23" s="119" t="n">
        <v>1.48</v>
      </c>
      <c r="G23" s="119" t="s">
        <v>122</v>
      </c>
      <c r="H23" s="120" t="n">
        <v>300000</v>
      </c>
      <c r="I23" s="117" t="s">
        <v>61</v>
      </c>
    </row>
    <row r="24" customFormat="false" ht="22.5" hidden="false" customHeight="false" outlineLevel="0" collapsed="false">
      <c r="A24" s="117" t="s">
        <v>123</v>
      </c>
      <c r="B24" s="117" t="s">
        <v>100</v>
      </c>
      <c r="C24" s="119" t="n">
        <v>1.36</v>
      </c>
      <c r="D24" s="119" t="n">
        <v>1.36</v>
      </c>
      <c r="E24" s="119" t="n">
        <v>1.36</v>
      </c>
      <c r="F24" s="119" t="n">
        <v>1.36</v>
      </c>
      <c r="G24" s="119" t="s">
        <v>124</v>
      </c>
      <c r="H24" s="120" t="n">
        <v>1200000</v>
      </c>
      <c r="I24" s="117" t="s">
        <v>61</v>
      </c>
    </row>
    <row r="25" customFormat="false" ht="14.25" hidden="false" customHeight="true" outlineLevel="0" collapsed="false">
      <c r="A25" s="116" t="s">
        <v>125</v>
      </c>
      <c r="B25" s="116"/>
      <c r="C25" s="116"/>
      <c r="D25" s="116"/>
      <c r="E25" s="116"/>
      <c r="F25" s="116"/>
      <c r="G25" s="116"/>
      <c r="H25" s="116"/>
      <c r="I25" s="116"/>
    </row>
    <row r="26" customFormat="false" ht="22.5" hidden="false" customHeight="false" outlineLevel="0" collapsed="false">
      <c r="A26" s="117" t="s">
        <v>126</v>
      </c>
      <c r="B26" s="118" t="n">
        <v>37043</v>
      </c>
      <c r="C26" s="119" t="n">
        <v>147</v>
      </c>
      <c r="D26" s="119" t="n">
        <v>147</v>
      </c>
      <c r="E26" s="119" t="n">
        <v>147</v>
      </c>
      <c r="F26" s="119" t="n">
        <v>147</v>
      </c>
      <c r="G26" s="119" t="s">
        <v>127</v>
      </c>
      <c r="H26" s="120" t="n">
        <v>5000</v>
      </c>
      <c r="I26" s="117" t="s">
        <v>128</v>
      </c>
    </row>
    <row r="27" customFormat="false" ht="22.5" hidden="false" customHeight="false" outlineLevel="0" collapsed="false">
      <c r="A27" s="117" t="s">
        <v>129</v>
      </c>
      <c r="B27" s="118" t="n">
        <v>37043</v>
      </c>
      <c r="C27" s="119" t="n">
        <v>115.75</v>
      </c>
      <c r="D27" s="119" t="n">
        <v>115.75</v>
      </c>
      <c r="E27" s="119" t="n">
        <v>115.75</v>
      </c>
      <c r="F27" s="119" t="n">
        <v>115.75</v>
      </c>
      <c r="G27" s="119" t="s">
        <v>130</v>
      </c>
      <c r="H27" s="120" t="n">
        <v>5000</v>
      </c>
      <c r="I27" s="117" t="s">
        <v>128</v>
      </c>
    </row>
    <row r="28" customFormat="false" ht="14.25" hidden="false" customHeight="true" outlineLevel="0" collapsed="false">
      <c r="A28" s="116" t="s">
        <v>125</v>
      </c>
      <c r="B28" s="116"/>
      <c r="C28" s="116"/>
      <c r="D28" s="116"/>
      <c r="E28" s="116"/>
      <c r="F28" s="116"/>
      <c r="G28" s="116"/>
      <c r="H28" s="116"/>
      <c r="I28" s="116"/>
    </row>
    <row r="29" customFormat="false" ht="22.5" hidden="false" customHeight="false" outlineLevel="0" collapsed="false">
      <c r="A29" s="117" t="s">
        <v>131</v>
      </c>
      <c r="B29" s="118" t="n">
        <v>37043</v>
      </c>
      <c r="C29" s="119" t="n">
        <v>126.25</v>
      </c>
      <c r="D29" s="119" t="n">
        <v>126.75</v>
      </c>
      <c r="E29" s="119" t="n">
        <v>126.65</v>
      </c>
      <c r="F29" s="119" t="n">
        <v>126.75</v>
      </c>
      <c r="G29" s="119" t="s">
        <v>132</v>
      </c>
      <c r="H29" s="120" t="n">
        <v>25000</v>
      </c>
      <c r="I29" s="117" t="s">
        <v>128</v>
      </c>
    </row>
    <row r="30" customFormat="false" ht="14.25" hidden="false" customHeight="true" outlineLevel="0" collapsed="false">
      <c r="A30" s="116" t="s">
        <v>133</v>
      </c>
      <c r="B30" s="116"/>
      <c r="C30" s="116"/>
      <c r="D30" s="116"/>
      <c r="E30" s="116"/>
      <c r="F30" s="116"/>
      <c r="G30" s="116"/>
      <c r="H30" s="116"/>
      <c r="I30" s="116"/>
    </row>
    <row r="31" customFormat="false" ht="22.5" hidden="false" customHeight="false" outlineLevel="0" collapsed="false">
      <c r="A31" s="117" t="s">
        <v>134</v>
      </c>
      <c r="B31" s="118" t="n">
        <v>37043</v>
      </c>
      <c r="C31" s="119" t="n">
        <v>29.6</v>
      </c>
      <c r="D31" s="119" t="n">
        <v>29.6</v>
      </c>
      <c r="E31" s="119" t="n">
        <v>29.6</v>
      </c>
      <c r="F31" s="119" t="n">
        <v>29.6</v>
      </c>
      <c r="G31" s="119" t="s">
        <v>135</v>
      </c>
      <c r="H31" s="120" t="n">
        <v>150000</v>
      </c>
      <c r="I31" s="117" t="s">
        <v>61</v>
      </c>
    </row>
    <row r="32" customFormat="false" ht="14.25" hidden="false" customHeight="true" outlineLevel="0" collapsed="false">
      <c r="A32" s="116" t="s">
        <v>136</v>
      </c>
      <c r="B32" s="116"/>
      <c r="C32" s="116"/>
      <c r="D32" s="116"/>
      <c r="E32" s="116"/>
      <c r="F32" s="116"/>
      <c r="G32" s="116"/>
      <c r="H32" s="116"/>
      <c r="I32" s="116"/>
    </row>
    <row r="33" customFormat="false" ht="22.5" hidden="false" customHeight="false" outlineLevel="0" collapsed="false">
      <c r="A33" s="117" t="s">
        <v>137</v>
      </c>
      <c r="B33" s="117" t="s">
        <v>118</v>
      </c>
      <c r="C33" s="119" t="n">
        <v>-15.75</v>
      </c>
      <c r="D33" s="119" t="n">
        <v>-15.75</v>
      </c>
      <c r="E33" s="119" t="n">
        <v>-15.75</v>
      </c>
      <c r="F33" s="119" t="n">
        <v>-15.75</v>
      </c>
      <c r="G33" s="119" t="s">
        <v>138</v>
      </c>
      <c r="H33" s="120" t="n">
        <v>300000</v>
      </c>
      <c r="I33" s="117" t="s">
        <v>61</v>
      </c>
    </row>
    <row r="34" customFormat="false" ht="14.25" hidden="false" customHeight="true" outlineLevel="0" collapsed="false">
      <c r="A34" s="116" t="s">
        <v>139</v>
      </c>
      <c r="B34" s="116"/>
      <c r="C34" s="116"/>
      <c r="D34" s="116"/>
      <c r="E34" s="116"/>
      <c r="F34" s="116"/>
      <c r="G34" s="116"/>
      <c r="H34" s="116"/>
      <c r="I34" s="116"/>
    </row>
    <row r="35" customFormat="false" ht="22.5" hidden="false" customHeight="false" outlineLevel="0" collapsed="false">
      <c r="A35" s="117" t="s">
        <v>140</v>
      </c>
      <c r="B35" s="117" t="s">
        <v>113</v>
      </c>
      <c r="C35" s="119" t="n">
        <v>3.8</v>
      </c>
      <c r="D35" s="119" t="n">
        <v>3.93</v>
      </c>
      <c r="E35" s="119" t="n">
        <v>3.855</v>
      </c>
      <c r="F35" s="119" t="n">
        <v>3.93</v>
      </c>
      <c r="G35" s="119" t="s">
        <v>141</v>
      </c>
      <c r="H35" s="120" t="n">
        <v>90000</v>
      </c>
      <c r="I35" s="117" t="s">
        <v>128</v>
      </c>
    </row>
    <row r="36" customFormat="false" ht="22.5" hidden="false" customHeight="false" outlineLevel="0" collapsed="false">
      <c r="A36" s="117" t="s">
        <v>142</v>
      </c>
      <c r="B36" s="117" t="s">
        <v>118</v>
      </c>
      <c r="C36" s="119" t="n">
        <v>5.1</v>
      </c>
      <c r="D36" s="119" t="n">
        <v>5.15</v>
      </c>
      <c r="E36" s="119" t="n">
        <v>5.125</v>
      </c>
      <c r="F36" s="119" t="n">
        <v>5.15</v>
      </c>
      <c r="G36" s="119" t="s">
        <v>143</v>
      </c>
      <c r="H36" s="120" t="n">
        <v>30000</v>
      </c>
      <c r="I36" s="117" t="s">
        <v>128</v>
      </c>
    </row>
    <row r="37" customFormat="false" ht="22.5" hidden="false" customHeight="false" outlineLevel="0" collapsed="false">
      <c r="A37" s="117" t="s">
        <v>144</v>
      </c>
      <c r="B37" s="117" t="s">
        <v>121</v>
      </c>
      <c r="C37" s="119" t="n">
        <v>4.72</v>
      </c>
      <c r="D37" s="119" t="n">
        <v>4.72</v>
      </c>
      <c r="E37" s="119" t="n">
        <v>4.72</v>
      </c>
      <c r="F37" s="119" t="n">
        <v>4.72</v>
      </c>
      <c r="G37" s="119" t="s">
        <v>145</v>
      </c>
      <c r="H37" s="120" t="n">
        <v>15000</v>
      </c>
      <c r="I37" s="117" t="s">
        <v>128</v>
      </c>
    </row>
    <row r="38" customFormat="false" ht="14.25" hidden="false" customHeight="true" outlineLevel="0" collapsed="false">
      <c r="A38" s="116" t="s">
        <v>146</v>
      </c>
      <c r="B38" s="116"/>
      <c r="C38" s="116"/>
      <c r="D38" s="116"/>
      <c r="E38" s="116"/>
      <c r="F38" s="116"/>
      <c r="G38" s="116"/>
      <c r="H38" s="116"/>
      <c r="I38" s="116"/>
    </row>
    <row r="39" customFormat="false" ht="22.5" hidden="false" customHeight="false" outlineLevel="0" collapsed="false">
      <c r="A39" s="117" t="s">
        <v>147</v>
      </c>
      <c r="B39" s="118" t="n">
        <v>37043</v>
      </c>
      <c r="C39" s="119" t="n">
        <v>16.5</v>
      </c>
      <c r="D39" s="119" t="n">
        <v>16.75</v>
      </c>
      <c r="E39" s="119" t="n">
        <v>16.625</v>
      </c>
      <c r="F39" s="119" t="n">
        <v>16.75</v>
      </c>
      <c r="G39" s="119" t="s">
        <v>148</v>
      </c>
      <c r="H39" s="120" t="n">
        <v>10000</v>
      </c>
      <c r="I39" s="117" t="s">
        <v>128</v>
      </c>
    </row>
    <row r="40" customFormat="false" ht="22.5" hidden="false" customHeight="false" outlineLevel="0" collapsed="false">
      <c r="A40" s="117" t="s">
        <v>149</v>
      </c>
      <c r="B40" s="117" t="s">
        <v>150</v>
      </c>
      <c r="C40" s="119" t="n">
        <v>15.75</v>
      </c>
      <c r="D40" s="119" t="n">
        <v>16</v>
      </c>
      <c r="E40" s="119" t="n">
        <v>15.875</v>
      </c>
      <c r="F40" s="119" t="n">
        <v>16</v>
      </c>
      <c r="G40" s="119" t="s">
        <v>151</v>
      </c>
      <c r="H40" s="120" t="n">
        <v>10000</v>
      </c>
      <c r="I40" s="117" t="s">
        <v>128</v>
      </c>
    </row>
    <row r="41" customFormat="false" ht="22.5" hidden="false" customHeight="false" outlineLevel="0" collapsed="false">
      <c r="A41" s="117" t="s">
        <v>152</v>
      </c>
      <c r="B41" s="118" t="n">
        <v>37043</v>
      </c>
      <c r="C41" s="119" t="n">
        <v>17</v>
      </c>
      <c r="D41" s="119" t="n">
        <v>18</v>
      </c>
      <c r="E41" s="119" t="n">
        <v>17.5</v>
      </c>
      <c r="F41" s="119" t="n">
        <v>18</v>
      </c>
      <c r="G41" s="119" t="s">
        <v>153</v>
      </c>
      <c r="H41" s="120" t="n">
        <v>10000</v>
      </c>
      <c r="I41" s="117" t="s">
        <v>128</v>
      </c>
    </row>
    <row r="42" customFormat="false" ht="22.5" hidden="false" customHeight="false" outlineLevel="0" collapsed="false">
      <c r="A42" s="117" t="s">
        <v>154</v>
      </c>
      <c r="B42" s="118" t="n">
        <v>37073</v>
      </c>
      <c r="C42" s="119" t="n">
        <v>17</v>
      </c>
      <c r="D42" s="119" t="n">
        <v>17</v>
      </c>
      <c r="E42" s="119" t="n">
        <v>17</v>
      </c>
      <c r="F42" s="119" t="n">
        <v>17</v>
      </c>
      <c r="G42" s="119" t="s">
        <v>155</v>
      </c>
      <c r="H42" s="120" t="n">
        <v>5000</v>
      </c>
      <c r="I42" s="117" t="s">
        <v>128</v>
      </c>
    </row>
    <row r="43" customFormat="false" ht="22.5" hidden="false" customHeight="false" outlineLevel="0" collapsed="false">
      <c r="A43" s="117" t="s">
        <v>156</v>
      </c>
      <c r="B43" s="117" t="s">
        <v>113</v>
      </c>
      <c r="C43" s="119" t="n">
        <v>17.5</v>
      </c>
      <c r="D43" s="119" t="n">
        <v>18.25</v>
      </c>
      <c r="E43" s="119" t="n">
        <v>17.833</v>
      </c>
      <c r="F43" s="119" t="n">
        <v>18.25</v>
      </c>
      <c r="G43" s="119" t="s">
        <v>157</v>
      </c>
      <c r="H43" s="120" t="n">
        <v>45000</v>
      </c>
      <c r="I43" s="117" t="s">
        <v>128</v>
      </c>
    </row>
    <row r="44" customFormat="false" ht="22.5" hidden="false" customHeight="false" outlineLevel="0" collapsed="false">
      <c r="A44" s="117" t="s">
        <v>158</v>
      </c>
      <c r="B44" s="117" t="s">
        <v>118</v>
      </c>
      <c r="C44" s="119" t="n">
        <v>24</v>
      </c>
      <c r="D44" s="119" t="n">
        <v>24.25</v>
      </c>
      <c r="E44" s="119" t="n">
        <v>24.125</v>
      </c>
      <c r="F44" s="119" t="n">
        <v>24.25</v>
      </c>
      <c r="G44" s="119" t="s">
        <v>159</v>
      </c>
      <c r="H44" s="120" t="n">
        <v>30000</v>
      </c>
      <c r="I44" s="117" t="s">
        <v>128</v>
      </c>
    </row>
    <row r="45" customFormat="false" ht="22.5" hidden="false" customHeight="false" outlineLevel="0" collapsed="false">
      <c r="A45" s="117" t="s">
        <v>160</v>
      </c>
      <c r="B45" s="117" t="s">
        <v>121</v>
      </c>
      <c r="C45" s="119" t="n">
        <v>25</v>
      </c>
      <c r="D45" s="119" t="n">
        <v>25</v>
      </c>
      <c r="E45" s="119" t="n">
        <v>25</v>
      </c>
      <c r="F45" s="119" t="n">
        <v>25</v>
      </c>
      <c r="G45" s="119" t="s">
        <v>161</v>
      </c>
      <c r="H45" s="120" t="n">
        <v>30000</v>
      </c>
      <c r="I45" s="117" t="s">
        <v>128</v>
      </c>
    </row>
    <row r="46" customFormat="false" ht="14.25" hidden="false" customHeight="true" outlineLevel="0" collapsed="false">
      <c r="A46" s="116" t="s">
        <v>162</v>
      </c>
      <c r="B46" s="116"/>
      <c r="C46" s="116"/>
      <c r="D46" s="116"/>
      <c r="E46" s="116"/>
      <c r="F46" s="116"/>
      <c r="G46" s="116"/>
      <c r="H46" s="116"/>
      <c r="I46" s="116"/>
    </row>
    <row r="47" customFormat="false" ht="22.5" hidden="false" customHeight="false" outlineLevel="0" collapsed="false">
      <c r="A47" s="117" t="s">
        <v>163</v>
      </c>
      <c r="B47" s="118" t="n">
        <v>37043</v>
      </c>
      <c r="C47" s="119" t="n">
        <v>9</v>
      </c>
      <c r="D47" s="119" t="n">
        <v>9</v>
      </c>
      <c r="E47" s="119" t="n">
        <v>9</v>
      </c>
      <c r="F47" s="119" t="n">
        <v>9</v>
      </c>
      <c r="G47" s="119" t="s">
        <v>164</v>
      </c>
      <c r="H47" s="120" t="n">
        <v>5000</v>
      </c>
      <c r="I47" s="117" t="s">
        <v>128</v>
      </c>
    </row>
    <row r="48" customFormat="false" ht="22.5" hidden="false" customHeight="false" outlineLevel="0" collapsed="false">
      <c r="A48" s="117" t="s">
        <v>165</v>
      </c>
      <c r="B48" s="118" t="n">
        <v>37135</v>
      </c>
      <c r="C48" s="119" t="n">
        <v>5.9</v>
      </c>
      <c r="D48" s="119" t="n">
        <v>6.1</v>
      </c>
      <c r="E48" s="119" t="n">
        <v>6</v>
      </c>
      <c r="F48" s="119" t="n">
        <v>5.9</v>
      </c>
      <c r="G48" s="119" t="s">
        <v>166</v>
      </c>
      <c r="H48" s="120" t="n">
        <v>10000</v>
      </c>
      <c r="I48" s="117" t="s">
        <v>128</v>
      </c>
    </row>
    <row r="49" customFormat="false" ht="22.5" hidden="false" customHeight="false" outlineLevel="0" collapsed="false">
      <c r="A49" s="117" t="s">
        <v>167</v>
      </c>
      <c r="B49" s="117" t="s">
        <v>118</v>
      </c>
      <c r="C49" s="119" t="n">
        <v>4.1</v>
      </c>
      <c r="D49" s="119" t="n">
        <v>4.1</v>
      </c>
      <c r="E49" s="119" t="n">
        <v>4.1</v>
      </c>
      <c r="F49" s="119" t="n">
        <v>4.1</v>
      </c>
      <c r="G49" s="119" t="s">
        <v>168</v>
      </c>
      <c r="H49" s="120" t="n">
        <v>15000</v>
      </c>
      <c r="I49" s="117" t="s">
        <v>128</v>
      </c>
    </row>
    <row r="50" customFormat="false" ht="14.25" hidden="false" customHeight="true" outlineLevel="0" collapsed="false">
      <c r="A50" s="116" t="s">
        <v>169</v>
      </c>
      <c r="B50" s="116"/>
      <c r="C50" s="116"/>
      <c r="D50" s="116"/>
      <c r="E50" s="116"/>
      <c r="F50" s="116"/>
      <c r="G50" s="116"/>
      <c r="H50" s="116"/>
      <c r="I50" s="116"/>
    </row>
    <row r="51" customFormat="false" ht="22.5" hidden="false" customHeight="false" outlineLevel="0" collapsed="false">
      <c r="A51" s="117" t="s">
        <v>170</v>
      </c>
      <c r="B51" s="118" t="n">
        <v>37043</v>
      </c>
      <c r="C51" s="119" t="n">
        <v>34.5</v>
      </c>
      <c r="D51" s="119" t="n">
        <v>35.25</v>
      </c>
      <c r="E51" s="119" t="n">
        <v>34.883</v>
      </c>
      <c r="F51" s="119" t="n">
        <v>35</v>
      </c>
      <c r="G51" s="119" t="s">
        <v>171</v>
      </c>
      <c r="H51" s="120" t="n">
        <v>32000</v>
      </c>
      <c r="I51" s="117" t="s">
        <v>128</v>
      </c>
    </row>
    <row r="52" customFormat="false" ht="22.5" hidden="false" customHeight="false" outlineLevel="0" collapsed="false">
      <c r="A52" s="117" t="s">
        <v>172</v>
      </c>
      <c r="B52" s="118" t="n">
        <v>37073</v>
      </c>
      <c r="C52" s="119" t="n">
        <v>34.75</v>
      </c>
      <c r="D52" s="119" t="n">
        <v>35.75</v>
      </c>
      <c r="E52" s="119" t="n">
        <v>35.125</v>
      </c>
      <c r="F52" s="119" t="n">
        <v>35</v>
      </c>
      <c r="G52" s="119" t="s">
        <v>173</v>
      </c>
      <c r="H52" s="120" t="n">
        <v>20000</v>
      </c>
      <c r="I52" s="117" t="s">
        <v>128</v>
      </c>
    </row>
    <row r="53" customFormat="false" ht="22.5" hidden="false" customHeight="false" outlineLevel="0" collapsed="false">
      <c r="A53" s="117" t="s">
        <v>174</v>
      </c>
      <c r="B53" s="118" t="n">
        <v>37104</v>
      </c>
      <c r="C53" s="119" t="n">
        <v>36.75</v>
      </c>
      <c r="D53" s="119" t="n">
        <v>37.25</v>
      </c>
      <c r="E53" s="119" t="n">
        <v>37.05</v>
      </c>
      <c r="F53" s="119" t="n">
        <v>37</v>
      </c>
      <c r="G53" s="119" t="s">
        <v>175</v>
      </c>
      <c r="H53" s="120" t="n">
        <v>25000</v>
      </c>
      <c r="I53" s="117" t="s">
        <v>128</v>
      </c>
    </row>
    <row r="54" customFormat="false" ht="22.5" hidden="false" customHeight="false" outlineLevel="0" collapsed="false">
      <c r="A54" s="117" t="s">
        <v>176</v>
      </c>
      <c r="B54" s="118" t="n">
        <v>37135</v>
      </c>
      <c r="C54" s="119" t="n">
        <v>38.5</v>
      </c>
      <c r="D54" s="119" t="n">
        <v>39.25</v>
      </c>
      <c r="E54" s="119" t="n">
        <v>38.9</v>
      </c>
      <c r="F54" s="119" t="n">
        <v>39</v>
      </c>
      <c r="G54" s="119" t="s">
        <v>177</v>
      </c>
      <c r="H54" s="120" t="n">
        <v>25000</v>
      </c>
      <c r="I54" s="117" t="s">
        <v>128</v>
      </c>
    </row>
    <row r="55" customFormat="false" ht="22.5" hidden="false" customHeight="false" outlineLevel="0" collapsed="false">
      <c r="A55" s="117" t="s">
        <v>178</v>
      </c>
      <c r="B55" s="117" t="s">
        <v>113</v>
      </c>
      <c r="C55" s="119" t="n">
        <v>36.75</v>
      </c>
      <c r="D55" s="119" t="n">
        <v>37.75</v>
      </c>
      <c r="E55" s="119" t="n">
        <v>37.028</v>
      </c>
      <c r="F55" s="119" t="n">
        <v>37.75</v>
      </c>
      <c r="G55" s="119" t="s">
        <v>179</v>
      </c>
      <c r="H55" s="120" t="n">
        <v>132000</v>
      </c>
      <c r="I55" s="117" t="s">
        <v>128</v>
      </c>
      <c r="J55" s="121"/>
    </row>
    <row r="56" customFormat="false" ht="22.5" hidden="false" customHeight="false" outlineLevel="0" collapsed="false">
      <c r="A56" s="117" t="s">
        <v>180</v>
      </c>
      <c r="B56" s="117" t="s">
        <v>118</v>
      </c>
      <c r="C56" s="119" t="n">
        <v>44.5</v>
      </c>
      <c r="D56" s="119" t="n">
        <v>44.75</v>
      </c>
      <c r="E56" s="119" t="n">
        <v>44.643</v>
      </c>
      <c r="F56" s="119" t="n">
        <v>44.5</v>
      </c>
      <c r="G56" s="119" t="s">
        <v>181</v>
      </c>
      <c r="H56" s="120" t="n">
        <v>105000</v>
      </c>
      <c r="I56" s="117" t="s">
        <v>128</v>
      </c>
    </row>
    <row r="57" customFormat="false" ht="22.5" hidden="false" customHeight="false" outlineLevel="0" collapsed="false">
      <c r="A57" s="117" t="s">
        <v>182</v>
      </c>
      <c r="B57" s="117" t="s">
        <v>121</v>
      </c>
      <c r="C57" s="119" t="n">
        <v>49</v>
      </c>
      <c r="D57" s="119" t="n">
        <v>49</v>
      </c>
      <c r="E57" s="119" t="n">
        <v>49</v>
      </c>
      <c r="F57" s="119" t="n">
        <v>49</v>
      </c>
      <c r="G57" s="119" t="s">
        <v>183</v>
      </c>
      <c r="H57" s="120" t="n">
        <v>15000</v>
      </c>
      <c r="I57" s="117" t="s">
        <v>128</v>
      </c>
    </row>
    <row r="58" customFormat="false" ht="14.25" hidden="false" customHeight="true" outlineLevel="0" collapsed="false">
      <c r="A58" s="116" t="s">
        <v>184</v>
      </c>
      <c r="B58" s="116"/>
      <c r="C58" s="116"/>
      <c r="D58" s="116"/>
      <c r="E58" s="116"/>
      <c r="F58" s="116"/>
      <c r="G58" s="116"/>
      <c r="H58" s="116"/>
      <c r="I58" s="116"/>
    </row>
    <row r="59" customFormat="false" ht="22.5" hidden="false" customHeight="false" outlineLevel="0" collapsed="false">
      <c r="A59" s="117" t="s">
        <v>185</v>
      </c>
      <c r="B59" s="118" t="n">
        <v>37073</v>
      </c>
      <c r="C59" s="119" t="n">
        <v>256.25</v>
      </c>
      <c r="D59" s="119" t="n">
        <v>256.25</v>
      </c>
      <c r="E59" s="119" t="n">
        <v>256.25</v>
      </c>
      <c r="F59" s="119" t="n">
        <v>256.25</v>
      </c>
      <c r="G59" s="119" t="s">
        <v>186</v>
      </c>
      <c r="H59" s="120" t="n">
        <v>4000</v>
      </c>
      <c r="I59" s="117" t="s">
        <v>128</v>
      </c>
    </row>
    <row r="60" customFormat="false" ht="14.25" hidden="false" customHeight="true" outlineLevel="0" collapsed="false">
      <c r="A60" s="116" t="s">
        <v>187</v>
      </c>
      <c r="B60" s="116"/>
      <c r="C60" s="116"/>
      <c r="D60" s="116"/>
      <c r="E60" s="116"/>
      <c r="F60" s="116"/>
      <c r="G60" s="116"/>
      <c r="H60" s="116"/>
      <c r="I60" s="116"/>
    </row>
    <row r="61" customFormat="false" ht="22.5" hidden="false" customHeight="false" outlineLevel="0" collapsed="false">
      <c r="A61" s="117" t="s">
        <v>188</v>
      </c>
      <c r="B61" s="118" t="n">
        <v>37043</v>
      </c>
      <c r="C61" s="119" t="n">
        <v>1.3</v>
      </c>
      <c r="D61" s="119" t="n">
        <v>1.3</v>
      </c>
      <c r="E61" s="119" t="n">
        <v>1.3</v>
      </c>
      <c r="F61" s="119" t="n">
        <v>1.3</v>
      </c>
      <c r="G61" s="119" t="s">
        <v>189</v>
      </c>
      <c r="H61" s="120" t="n">
        <v>5000</v>
      </c>
      <c r="I61" s="117" t="s">
        <v>128</v>
      </c>
    </row>
    <row r="62" customFormat="false" ht="22.5" hidden="false" customHeight="false" outlineLevel="0" collapsed="false">
      <c r="A62" s="117" t="s">
        <v>190</v>
      </c>
      <c r="B62" s="118" t="n">
        <v>37073</v>
      </c>
      <c r="C62" s="119" t="n">
        <v>1.3</v>
      </c>
      <c r="D62" s="119" t="n">
        <v>1.3</v>
      </c>
      <c r="E62" s="119" t="n">
        <v>1.3</v>
      </c>
      <c r="F62" s="119" t="n">
        <v>1.3</v>
      </c>
      <c r="G62" s="119" t="s">
        <v>191</v>
      </c>
      <c r="H62" s="120" t="n">
        <v>5000</v>
      </c>
      <c r="I62" s="117" t="s">
        <v>128</v>
      </c>
    </row>
    <row r="63" customFormat="false" ht="22.5" hidden="false" customHeight="false" outlineLevel="0" collapsed="false">
      <c r="A63" s="117" t="s">
        <v>192</v>
      </c>
      <c r="B63" s="118" t="n">
        <v>37104</v>
      </c>
      <c r="C63" s="119" t="n">
        <v>1.3</v>
      </c>
      <c r="D63" s="119" t="n">
        <v>1.3</v>
      </c>
      <c r="E63" s="119" t="n">
        <v>1.3</v>
      </c>
      <c r="F63" s="119" t="n">
        <v>1.3</v>
      </c>
      <c r="G63" s="119" t="s">
        <v>193</v>
      </c>
      <c r="H63" s="120" t="n">
        <v>5000</v>
      </c>
      <c r="I63" s="117" t="s">
        <v>128</v>
      </c>
    </row>
    <row r="64" customFormat="false" ht="14.25" hidden="false" customHeight="false" outlineLevel="0" collapsed="false">
      <c r="A64" s="117"/>
      <c r="B64" s="117"/>
      <c r="C64" s="119"/>
      <c r="D64" s="119"/>
      <c r="E64" s="119"/>
      <c r="F64" s="119"/>
      <c r="G64" s="119"/>
      <c r="H64" s="120"/>
      <c r="I64" s="117"/>
    </row>
    <row r="65" customFormat="false" ht="14.25" hidden="false" customHeight="false" outlineLevel="0" collapsed="false">
      <c r="A65" s="117"/>
      <c r="B65" s="117"/>
      <c r="C65" s="119"/>
      <c r="D65" s="119"/>
      <c r="E65" s="119"/>
      <c r="F65" s="119"/>
      <c r="G65" s="119"/>
      <c r="H65" s="120"/>
      <c r="I65" s="117"/>
    </row>
    <row r="66" customFormat="false" ht="14.25" hidden="false" customHeight="false" outlineLevel="0" collapsed="false">
      <c r="A66" s="116"/>
      <c r="B66" s="116"/>
      <c r="C66" s="116"/>
      <c r="D66" s="116"/>
      <c r="E66" s="116"/>
      <c r="F66" s="116"/>
      <c r="G66" s="116"/>
      <c r="H66" s="116"/>
      <c r="I66" s="116"/>
    </row>
    <row r="67" customFormat="false" ht="14.25" hidden="false" customHeight="false" outlineLevel="0" collapsed="false">
      <c r="A67" s="117"/>
      <c r="B67" s="118"/>
      <c r="C67" s="119"/>
      <c r="D67" s="119"/>
      <c r="E67" s="119"/>
      <c r="F67" s="119"/>
      <c r="G67" s="119"/>
      <c r="H67" s="120"/>
      <c r="I67" s="117"/>
    </row>
    <row r="68" customFormat="false" ht="14.25" hidden="false" customHeight="false" outlineLevel="0" collapsed="false">
      <c r="A68" s="117"/>
      <c r="B68" s="118"/>
      <c r="C68" s="119"/>
      <c r="D68" s="119"/>
      <c r="E68" s="119"/>
      <c r="F68" s="119"/>
      <c r="G68" s="119"/>
      <c r="H68" s="120"/>
      <c r="I68" s="117"/>
    </row>
    <row r="69" customFormat="false" ht="13.5" hidden="false" customHeight="false" outlineLevel="0" collapsed="false"/>
  </sheetData>
  <mergeCells count="2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25:I25"/>
    <mergeCell ref="A28:I28"/>
    <mergeCell ref="A30:I30"/>
    <mergeCell ref="A32:I32"/>
    <mergeCell ref="A34:I34"/>
    <mergeCell ref="A38:I38"/>
    <mergeCell ref="A46:I46"/>
    <mergeCell ref="A50:I50"/>
    <mergeCell ref="A58:I58"/>
    <mergeCell ref="A60:I60"/>
    <mergeCell ref="A66:I6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3" t="s">
        <v>80</v>
      </c>
      <c r="B1" s="104"/>
      <c r="F1" s="105"/>
      <c r="G1" s="122" t="s">
        <v>194</v>
      </c>
      <c r="H1" s="123" t="n">
        <f aca="false">SUM(H11:H10000)</f>
        <v>8357600</v>
      </c>
    </row>
    <row r="2" customFormat="false" ht="15.75" hidden="false" customHeight="false" outlineLevel="0" collapsed="false">
      <c r="A2" s="49" t="s">
        <v>10</v>
      </c>
      <c r="B2" s="104"/>
      <c r="F2" s="105"/>
      <c r="G2" s="124"/>
      <c r="H2" s="125"/>
    </row>
    <row r="3" customFormat="false" ht="12.75" hidden="false" customHeight="false" outlineLevel="0" collapsed="false">
      <c r="A3" s="40" t="n">
        <f aca="false">'E-Mail'!$B$2</f>
        <v>37026</v>
      </c>
      <c r="B3" s="104"/>
      <c r="F3" s="105"/>
      <c r="G3" s="124"/>
      <c r="H3" s="125"/>
    </row>
    <row r="5" customFormat="false" ht="9.75" hidden="false" customHeight="true" outlineLevel="0" collapsed="false">
      <c r="A5" s="111" t="s">
        <v>195</v>
      </c>
    </row>
    <row r="6" customFormat="false" ht="9.75" hidden="false" customHeight="true" outlineLevel="0" collapsed="false">
      <c r="A6" s="111" t="s">
        <v>86</v>
      </c>
    </row>
    <row r="7" customFormat="false" ht="9.75" hidden="false" customHeight="true" outlineLevel="0" collapsed="false">
      <c r="A7" s="111" t="s">
        <v>87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</row>
    <row r="11" customFormat="false" ht="10.5" hidden="false" customHeight="true" outlineLevel="0" collapsed="false">
      <c r="A11" s="116" t="s">
        <v>196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197</v>
      </c>
      <c r="B12" s="117" t="s">
        <v>198</v>
      </c>
      <c r="C12" s="119" t="n">
        <v>45.5</v>
      </c>
      <c r="D12" s="119" t="n">
        <v>45.5</v>
      </c>
      <c r="E12" s="119" t="n">
        <v>45.5</v>
      </c>
      <c r="F12" s="119" t="n">
        <v>45.5</v>
      </c>
      <c r="G12" s="119" t="s">
        <v>199</v>
      </c>
      <c r="H12" s="120" t="n">
        <v>4000</v>
      </c>
      <c r="I12" s="117" t="s">
        <v>45</v>
      </c>
    </row>
    <row r="13" customFormat="false" ht="22.5" hidden="false" customHeight="false" outlineLevel="0" collapsed="false">
      <c r="A13" s="117" t="s">
        <v>200</v>
      </c>
      <c r="B13" s="117" t="s">
        <v>201</v>
      </c>
      <c r="C13" s="119" t="n">
        <v>51.5</v>
      </c>
      <c r="D13" s="119" t="n">
        <v>51.5</v>
      </c>
      <c r="E13" s="119" t="n">
        <v>51.5</v>
      </c>
      <c r="F13" s="119" t="n">
        <v>51.5</v>
      </c>
      <c r="G13" s="119" t="s">
        <v>202</v>
      </c>
      <c r="H13" s="120" t="n">
        <v>1600</v>
      </c>
      <c r="I13" s="117" t="s">
        <v>45</v>
      </c>
    </row>
    <row r="14" customFormat="false" ht="22.5" hidden="false" customHeight="false" outlineLevel="0" collapsed="false">
      <c r="A14" s="117" t="s">
        <v>203</v>
      </c>
      <c r="B14" s="118" t="n">
        <v>37135</v>
      </c>
      <c r="C14" s="119" t="n">
        <v>58.25</v>
      </c>
      <c r="D14" s="119" t="n">
        <v>58.25</v>
      </c>
      <c r="E14" s="119" t="n">
        <v>58.25</v>
      </c>
      <c r="F14" s="119" t="n">
        <v>58.25</v>
      </c>
      <c r="G14" s="119" t="s">
        <v>145</v>
      </c>
      <c r="H14" s="120" t="n">
        <v>15200</v>
      </c>
      <c r="I14" s="117" t="s">
        <v>45</v>
      </c>
    </row>
    <row r="15" customFormat="false" ht="14.25" hidden="false" customHeight="true" outlineLevel="0" collapsed="false">
      <c r="A15" s="116" t="s">
        <v>204</v>
      </c>
      <c r="B15" s="116"/>
      <c r="C15" s="116"/>
      <c r="D15" s="116"/>
      <c r="E15" s="116"/>
      <c r="F15" s="116"/>
      <c r="G15" s="116"/>
      <c r="H15" s="116"/>
      <c r="I15" s="116"/>
    </row>
    <row r="16" customFormat="false" ht="22.5" hidden="false" customHeight="false" outlineLevel="0" collapsed="false">
      <c r="A16" s="117" t="s">
        <v>205</v>
      </c>
      <c r="B16" s="117" t="s">
        <v>206</v>
      </c>
      <c r="C16" s="119" t="n">
        <v>57.75</v>
      </c>
      <c r="D16" s="119" t="n">
        <v>57.75</v>
      </c>
      <c r="E16" s="119" t="n">
        <v>57.75</v>
      </c>
      <c r="F16" s="119" t="n">
        <v>57.75</v>
      </c>
      <c r="G16" s="119" t="s">
        <v>207</v>
      </c>
      <c r="H16" s="120" t="n">
        <v>39200</v>
      </c>
      <c r="I16" s="117" t="s">
        <v>45</v>
      </c>
    </row>
    <row r="17" customFormat="false" ht="22.5" hidden="false" customHeight="false" outlineLevel="0" collapsed="false">
      <c r="A17" s="117" t="s">
        <v>208</v>
      </c>
      <c r="B17" s="117" t="s">
        <v>209</v>
      </c>
      <c r="C17" s="119" t="n">
        <v>24</v>
      </c>
      <c r="D17" s="119" t="n">
        <v>24</v>
      </c>
      <c r="E17" s="119" t="n">
        <v>24</v>
      </c>
      <c r="F17" s="119" t="n">
        <v>24</v>
      </c>
      <c r="G17" s="119" t="s">
        <v>210</v>
      </c>
      <c r="H17" s="120" t="n">
        <v>1600</v>
      </c>
      <c r="I17" s="117" t="s">
        <v>45</v>
      </c>
    </row>
    <row r="18" customFormat="false" ht="14.25" hidden="false" customHeight="true" outlineLevel="0" collapsed="false">
      <c r="A18" s="116" t="s">
        <v>44</v>
      </c>
      <c r="B18" s="116"/>
      <c r="C18" s="116"/>
      <c r="D18" s="116"/>
      <c r="E18" s="116"/>
      <c r="F18" s="116"/>
      <c r="G18" s="116"/>
      <c r="H18" s="116"/>
      <c r="I18" s="116"/>
    </row>
    <row r="19" customFormat="false" ht="22.5" hidden="false" customHeight="false" outlineLevel="0" collapsed="false">
      <c r="A19" s="117" t="s">
        <v>211</v>
      </c>
      <c r="B19" s="117" t="s">
        <v>212</v>
      </c>
      <c r="C19" s="119" t="n">
        <v>37</v>
      </c>
      <c r="D19" s="119" t="n">
        <v>42</v>
      </c>
      <c r="E19" s="119" t="n">
        <v>39.762</v>
      </c>
      <c r="F19" s="119" t="n">
        <v>38</v>
      </c>
      <c r="G19" s="119" t="s">
        <v>213</v>
      </c>
      <c r="H19" s="120" t="n">
        <v>49600</v>
      </c>
      <c r="I19" s="117" t="s">
        <v>45</v>
      </c>
    </row>
    <row r="20" customFormat="false" ht="22.5" hidden="false" customHeight="false" outlineLevel="0" collapsed="false">
      <c r="A20" s="117" t="s">
        <v>214</v>
      </c>
      <c r="B20" s="117" t="s">
        <v>215</v>
      </c>
      <c r="C20" s="119" t="n">
        <v>42.5</v>
      </c>
      <c r="D20" s="119" t="n">
        <v>44</v>
      </c>
      <c r="E20" s="119" t="n">
        <v>43.667</v>
      </c>
      <c r="F20" s="119" t="n">
        <v>44</v>
      </c>
      <c r="G20" s="119" t="s">
        <v>216</v>
      </c>
      <c r="H20" s="120" t="n">
        <v>19200</v>
      </c>
      <c r="I20" s="117" t="s">
        <v>45</v>
      </c>
    </row>
    <row r="21" customFormat="false" ht="22.5" hidden="false" customHeight="false" outlineLevel="0" collapsed="false">
      <c r="A21" s="117" t="s">
        <v>217</v>
      </c>
      <c r="B21" s="117" t="s">
        <v>198</v>
      </c>
      <c r="C21" s="119" t="n">
        <v>46.4</v>
      </c>
      <c r="D21" s="119" t="n">
        <v>50</v>
      </c>
      <c r="E21" s="119" t="n">
        <v>48.3</v>
      </c>
      <c r="F21" s="119" t="n">
        <v>46.4</v>
      </c>
      <c r="G21" s="119" t="s">
        <v>218</v>
      </c>
      <c r="H21" s="120" t="n">
        <v>12000</v>
      </c>
      <c r="I21" s="117" t="s">
        <v>45</v>
      </c>
    </row>
    <row r="22" customFormat="false" ht="22.5" hidden="false" customHeight="false" outlineLevel="0" collapsed="false">
      <c r="A22" s="117" t="s">
        <v>219</v>
      </c>
      <c r="B22" s="118" t="n">
        <v>37043</v>
      </c>
      <c r="C22" s="119" t="n">
        <v>64.75</v>
      </c>
      <c r="D22" s="119" t="n">
        <v>66.75</v>
      </c>
      <c r="E22" s="119" t="n">
        <v>65.916</v>
      </c>
      <c r="F22" s="119" t="n">
        <v>66.75</v>
      </c>
      <c r="G22" s="119" t="s">
        <v>220</v>
      </c>
      <c r="H22" s="120" t="n">
        <v>3225600</v>
      </c>
      <c r="I22" s="117" t="s">
        <v>45</v>
      </c>
    </row>
    <row r="23" customFormat="false" ht="22.5" hidden="false" customHeight="false" outlineLevel="0" collapsed="false">
      <c r="A23" s="117" t="s">
        <v>221</v>
      </c>
      <c r="B23" s="117" t="s">
        <v>206</v>
      </c>
      <c r="C23" s="119" t="n">
        <v>99</v>
      </c>
      <c r="D23" s="119" t="n">
        <v>102</v>
      </c>
      <c r="E23" s="119" t="n">
        <v>100.292</v>
      </c>
      <c r="F23" s="119" t="n">
        <v>101.5</v>
      </c>
      <c r="G23" s="119" t="s">
        <v>222</v>
      </c>
      <c r="H23" s="120" t="n">
        <v>211200</v>
      </c>
      <c r="I23" s="117" t="s">
        <v>45</v>
      </c>
    </row>
    <row r="24" customFormat="false" ht="22.5" hidden="false" customHeight="false" outlineLevel="0" collapsed="false">
      <c r="A24" s="117" t="s">
        <v>223</v>
      </c>
      <c r="B24" s="118" t="n">
        <v>37135</v>
      </c>
      <c r="C24" s="119" t="n">
        <v>39.6</v>
      </c>
      <c r="D24" s="119" t="n">
        <v>42.4</v>
      </c>
      <c r="E24" s="119" t="n">
        <v>39.966</v>
      </c>
      <c r="F24" s="119" t="n">
        <v>42.4</v>
      </c>
      <c r="G24" s="119" t="s">
        <v>224</v>
      </c>
      <c r="H24" s="120" t="n">
        <v>623200</v>
      </c>
      <c r="I24" s="117" t="s">
        <v>45</v>
      </c>
    </row>
    <row r="25" customFormat="false" ht="22.5" hidden="false" customHeight="false" outlineLevel="0" collapsed="false">
      <c r="A25" s="117" t="s">
        <v>225</v>
      </c>
      <c r="B25" s="118" t="n">
        <v>37165</v>
      </c>
      <c r="C25" s="119" t="n">
        <v>38.75</v>
      </c>
      <c r="D25" s="119" t="n">
        <v>38.75</v>
      </c>
      <c r="E25" s="119" t="n">
        <v>38.75</v>
      </c>
      <c r="F25" s="119" t="n">
        <v>38.75</v>
      </c>
      <c r="G25" s="119" t="s">
        <v>226</v>
      </c>
      <c r="H25" s="120" t="n">
        <v>18400</v>
      </c>
      <c r="I25" s="117" t="s">
        <v>45</v>
      </c>
    </row>
    <row r="26" customFormat="false" ht="22.5" hidden="false" customHeight="false" outlineLevel="0" collapsed="false">
      <c r="A26" s="117" t="s">
        <v>227</v>
      </c>
      <c r="B26" s="117" t="s">
        <v>118</v>
      </c>
      <c r="C26" s="119" t="n">
        <v>38.3</v>
      </c>
      <c r="D26" s="119" t="n">
        <v>38.8</v>
      </c>
      <c r="E26" s="119" t="n">
        <v>38.47</v>
      </c>
      <c r="F26" s="119" t="n">
        <v>38.8</v>
      </c>
      <c r="G26" s="119" t="s">
        <v>228</v>
      </c>
      <c r="H26" s="120" t="n">
        <v>512000</v>
      </c>
      <c r="I26" s="117" t="s">
        <v>45</v>
      </c>
    </row>
    <row r="27" customFormat="false" ht="22.5" hidden="false" customHeight="false" outlineLevel="0" collapsed="false">
      <c r="A27" s="117" t="s">
        <v>229</v>
      </c>
      <c r="B27" s="117" t="s">
        <v>230</v>
      </c>
      <c r="C27" s="119" t="n">
        <v>42.55</v>
      </c>
      <c r="D27" s="119" t="n">
        <v>42.75</v>
      </c>
      <c r="E27" s="119" t="n">
        <v>42.65</v>
      </c>
      <c r="F27" s="119" t="n">
        <v>42.75</v>
      </c>
      <c r="G27" s="119" t="s">
        <v>231</v>
      </c>
      <c r="H27" s="120" t="n">
        <v>67200</v>
      </c>
      <c r="I27" s="117" t="s">
        <v>45</v>
      </c>
    </row>
    <row r="28" customFormat="false" ht="22.5" hidden="false" customHeight="false" outlineLevel="0" collapsed="false">
      <c r="A28" s="117" t="s">
        <v>232</v>
      </c>
      <c r="B28" s="118" t="n">
        <v>37044</v>
      </c>
      <c r="C28" s="119" t="n">
        <v>57.5</v>
      </c>
      <c r="D28" s="119" t="n">
        <v>57.75</v>
      </c>
      <c r="E28" s="119" t="n">
        <v>57.583</v>
      </c>
      <c r="F28" s="119" t="n">
        <v>57.5</v>
      </c>
      <c r="G28" s="119" t="s">
        <v>233</v>
      </c>
      <c r="H28" s="120" t="n">
        <v>48000</v>
      </c>
      <c r="I28" s="117" t="s">
        <v>45</v>
      </c>
    </row>
    <row r="29" customFormat="false" ht="22.5" hidden="false" customHeight="false" outlineLevel="0" collapsed="false">
      <c r="A29" s="117" t="s">
        <v>234</v>
      </c>
      <c r="B29" s="117" t="s">
        <v>235</v>
      </c>
      <c r="C29" s="119" t="n">
        <v>79.5</v>
      </c>
      <c r="D29" s="119" t="n">
        <v>80.75</v>
      </c>
      <c r="E29" s="119" t="n">
        <v>80.063</v>
      </c>
      <c r="F29" s="119" t="n">
        <v>80.25</v>
      </c>
      <c r="G29" s="119" t="s">
        <v>236</v>
      </c>
      <c r="H29" s="120" t="n">
        <v>140800</v>
      </c>
      <c r="I29" s="117" t="s">
        <v>45</v>
      </c>
    </row>
    <row r="30" customFormat="false" ht="22.5" hidden="false" customHeight="false" outlineLevel="0" collapsed="false">
      <c r="A30" s="117" t="s">
        <v>237</v>
      </c>
      <c r="B30" s="117" t="s">
        <v>238</v>
      </c>
      <c r="C30" s="119" t="n">
        <v>35.5</v>
      </c>
      <c r="D30" s="119" t="n">
        <v>35.5</v>
      </c>
      <c r="E30" s="119" t="n">
        <v>35.5</v>
      </c>
      <c r="F30" s="119" t="n">
        <v>35.5</v>
      </c>
      <c r="G30" s="119" t="s">
        <v>239</v>
      </c>
      <c r="H30" s="120" t="n">
        <v>51200</v>
      </c>
      <c r="I30" s="117" t="s">
        <v>45</v>
      </c>
    </row>
    <row r="31" customFormat="false" ht="22.5" hidden="false" customHeight="false" outlineLevel="0" collapsed="false">
      <c r="A31" s="117" t="s">
        <v>240</v>
      </c>
      <c r="B31" s="117" t="s">
        <v>100</v>
      </c>
      <c r="C31" s="119" t="n">
        <v>47.25</v>
      </c>
      <c r="D31" s="119" t="n">
        <v>47.25</v>
      </c>
      <c r="E31" s="119" t="n">
        <v>47.25</v>
      </c>
      <c r="F31" s="119" t="n">
        <v>47.25</v>
      </c>
      <c r="G31" s="119" t="s">
        <v>241</v>
      </c>
      <c r="H31" s="120" t="n">
        <v>204000</v>
      </c>
      <c r="I31" s="117" t="s">
        <v>45</v>
      </c>
    </row>
    <row r="32" customFormat="false" ht="22.5" hidden="false" customHeight="false" outlineLevel="0" collapsed="false">
      <c r="A32" s="117" t="s">
        <v>242</v>
      </c>
      <c r="B32" s="117" t="s">
        <v>212</v>
      </c>
      <c r="C32" s="119" t="n">
        <v>36</v>
      </c>
      <c r="D32" s="119" t="n">
        <v>42.5</v>
      </c>
      <c r="E32" s="119" t="n">
        <v>38.833</v>
      </c>
      <c r="F32" s="119" t="n">
        <v>36</v>
      </c>
      <c r="G32" s="119" t="s">
        <v>243</v>
      </c>
      <c r="H32" s="120" t="n">
        <v>2400</v>
      </c>
      <c r="I32" s="117" t="s">
        <v>45</v>
      </c>
    </row>
    <row r="33" customFormat="false" ht="22.5" hidden="false" customHeight="false" outlineLevel="0" collapsed="false">
      <c r="A33" s="117" t="s">
        <v>244</v>
      </c>
      <c r="B33" s="118" t="n">
        <v>37043</v>
      </c>
      <c r="C33" s="119" t="n">
        <v>61.9</v>
      </c>
      <c r="D33" s="119" t="n">
        <v>61.9</v>
      </c>
      <c r="E33" s="119" t="n">
        <v>61.9</v>
      </c>
      <c r="F33" s="119" t="n">
        <v>61.9</v>
      </c>
      <c r="G33" s="119" t="s">
        <v>245</v>
      </c>
      <c r="H33" s="120" t="n">
        <v>16800</v>
      </c>
      <c r="I33" s="117" t="s">
        <v>45</v>
      </c>
    </row>
    <row r="34" customFormat="false" ht="22.5" hidden="false" customHeight="false" outlineLevel="0" collapsed="false">
      <c r="A34" s="117" t="s">
        <v>246</v>
      </c>
      <c r="B34" s="117" t="s">
        <v>206</v>
      </c>
      <c r="C34" s="119" t="n">
        <v>93.25</v>
      </c>
      <c r="D34" s="119" t="n">
        <v>93.25</v>
      </c>
      <c r="E34" s="119" t="n">
        <v>93.25</v>
      </c>
      <c r="F34" s="119" t="n">
        <v>93.25</v>
      </c>
      <c r="G34" s="119" t="s">
        <v>247</v>
      </c>
      <c r="H34" s="120" t="n">
        <v>35200</v>
      </c>
      <c r="I34" s="117" t="s">
        <v>45</v>
      </c>
    </row>
    <row r="35" customFormat="false" ht="22.5" hidden="false" customHeight="false" outlineLevel="0" collapsed="false">
      <c r="A35" s="117" t="s">
        <v>248</v>
      </c>
      <c r="B35" s="118" t="n">
        <v>37135</v>
      </c>
      <c r="C35" s="119" t="n">
        <v>37.25</v>
      </c>
      <c r="D35" s="119" t="n">
        <v>37.25</v>
      </c>
      <c r="E35" s="119" t="n">
        <v>37.25</v>
      </c>
      <c r="F35" s="119" t="n">
        <v>37.25</v>
      </c>
      <c r="G35" s="119" t="s">
        <v>249</v>
      </c>
      <c r="H35" s="120" t="n">
        <v>15200</v>
      </c>
      <c r="I35" s="117" t="s">
        <v>45</v>
      </c>
    </row>
    <row r="36" customFormat="false" ht="22.5" hidden="false" customHeight="false" outlineLevel="0" collapsed="false">
      <c r="A36" s="117" t="s">
        <v>250</v>
      </c>
      <c r="B36" s="118" t="n">
        <v>37226</v>
      </c>
      <c r="C36" s="119" t="n">
        <v>38.25</v>
      </c>
      <c r="D36" s="119" t="n">
        <v>38.25</v>
      </c>
      <c r="E36" s="119" t="n">
        <v>38.25</v>
      </c>
      <c r="F36" s="119" t="n">
        <v>38.25</v>
      </c>
      <c r="G36" s="119" t="s">
        <v>251</v>
      </c>
      <c r="H36" s="120" t="n">
        <v>16000</v>
      </c>
      <c r="I36" s="117" t="s">
        <v>45</v>
      </c>
    </row>
    <row r="37" customFormat="false" ht="22.5" hidden="false" customHeight="false" outlineLevel="0" collapsed="false">
      <c r="A37" s="117" t="s">
        <v>252</v>
      </c>
      <c r="B37" s="117" t="s">
        <v>118</v>
      </c>
      <c r="C37" s="119" t="n">
        <v>36.5</v>
      </c>
      <c r="D37" s="119" t="n">
        <v>36.5</v>
      </c>
      <c r="E37" s="119" t="n">
        <v>36.5</v>
      </c>
      <c r="F37" s="119" t="n">
        <v>36.5</v>
      </c>
      <c r="G37" s="119" t="s">
        <v>145</v>
      </c>
      <c r="H37" s="120" t="n">
        <v>51200</v>
      </c>
      <c r="I37" s="117" t="s">
        <v>45</v>
      </c>
    </row>
    <row r="38" customFormat="false" ht="22.5" hidden="false" customHeight="false" outlineLevel="0" collapsed="false">
      <c r="A38" s="117" t="s">
        <v>253</v>
      </c>
      <c r="B38" s="117" t="s">
        <v>254</v>
      </c>
      <c r="C38" s="119" t="n">
        <v>68.25</v>
      </c>
      <c r="D38" s="119" t="n">
        <v>68.25</v>
      </c>
      <c r="E38" s="119" t="n">
        <v>68.25</v>
      </c>
      <c r="F38" s="119" t="n">
        <v>68.25</v>
      </c>
      <c r="G38" s="119" t="s">
        <v>255</v>
      </c>
      <c r="H38" s="120" t="n">
        <v>34400</v>
      </c>
      <c r="I38" s="117" t="s">
        <v>45</v>
      </c>
    </row>
    <row r="39" customFormat="false" ht="22.5" hidden="false" customHeight="false" outlineLevel="0" collapsed="false">
      <c r="A39" s="117" t="s">
        <v>256</v>
      </c>
      <c r="B39" s="117" t="s">
        <v>212</v>
      </c>
      <c r="C39" s="119" t="n">
        <v>45</v>
      </c>
      <c r="D39" s="119" t="n">
        <v>50.5</v>
      </c>
      <c r="E39" s="119" t="n">
        <v>47.575</v>
      </c>
      <c r="F39" s="119" t="n">
        <v>45</v>
      </c>
      <c r="G39" s="119" t="s">
        <v>257</v>
      </c>
      <c r="H39" s="120" t="n">
        <v>8000</v>
      </c>
      <c r="I39" s="117" t="s">
        <v>45</v>
      </c>
    </row>
    <row r="40" customFormat="false" ht="22.5" hidden="false" customHeight="false" outlineLevel="0" collapsed="false">
      <c r="A40" s="117" t="s">
        <v>258</v>
      </c>
      <c r="B40" s="117" t="s">
        <v>215</v>
      </c>
      <c r="C40" s="119" t="n">
        <v>48</v>
      </c>
      <c r="D40" s="119" t="n">
        <v>51</v>
      </c>
      <c r="E40" s="119" t="n">
        <v>49.75</v>
      </c>
      <c r="F40" s="119" t="n">
        <v>51</v>
      </c>
      <c r="G40" s="119" t="s">
        <v>259</v>
      </c>
      <c r="H40" s="120" t="n">
        <v>6400</v>
      </c>
      <c r="I40" s="117" t="s">
        <v>45</v>
      </c>
    </row>
    <row r="41" customFormat="false" ht="22.5" hidden="false" customHeight="false" outlineLevel="0" collapsed="false">
      <c r="A41" s="117" t="s">
        <v>260</v>
      </c>
      <c r="B41" s="118" t="n">
        <v>37043</v>
      </c>
      <c r="C41" s="119" t="n">
        <v>74.75</v>
      </c>
      <c r="D41" s="119" t="n">
        <v>74.75</v>
      </c>
      <c r="E41" s="119" t="n">
        <v>74.75</v>
      </c>
      <c r="F41" s="119" t="n">
        <v>74.75</v>
      </c>
      <c r="G41" s="119" t="s">
        <v>261</v>
      </c>
      <c r="H41" s="120" t="n">
        <v>16800</v>
      </c>
      <c r="I41" s="117" t="s">
        <v>45</v>
      </c>
    </row>
    <row r="42" customFormat="false" ht="22.5" hidden="false" customHeight="false" outlineLevel="0" collapsed="false">
      <c r="A42" s="117" t="s">
        <v>262</v>
      </c>
      <c r="B42" s="117" t="s">
        <v>206</v>
      </c>
      <c r="C42" s="119" t="n">
        <v>110</v>
      </c>
      <c r="D42" s="119" t="n">
        <v>110</v>
      </c>
      <c r="E42" s="119" t="n">
        <v>110</v>
      </c>
      <c r="F42" s="119" t="n">
        <v>110</v>
      </c>
      <c r="G42" s="119" t="s">
        <v>263</v>
      </c>
      <c r="H42" s="120" t="n">
        <v>35200</v>
      </c>
      <c r="I42" s="117" t="s">
        <v>45</v>
      </c>
    </row>
    <row r="43" customFormat="false" ht="22.5" hidden="false" customHeight="false" outlineLevel="0" collapsed="false">
      <c r="A43" s="117" t="s">
        <v>264</v>
      </c>
      <c r="B43" s="118" t="n">
        <v>37135</v>
      </c>
      <c r="C43" s="119" t="n">
        <v>46.4</v>
      </c>
      <c r="D43" s="119" t="n">
        <v>47</v>
      </c>
      <c r="E43" s="119" t="n">
        <v>46.6</v>
      </c>
      <c r="F43" s="119" t="n">
        <v>47</v>
      </c>
      <c r="G43" s="119" t="s">
        <v>224</v>
      </c>
      <c r="H43" s="120" t="n">
        <v>76000</v>
      </c>
      <c r="I43" s="117" t="s">
        <v>45</v>
      </c>
    </row>
    <row r="44" customFormat="false" ht="22.5" hidden="false" customHeight="false" outlineLevel="0" collapsed="false">
      <c r="A44" s="117" t="s">
        <v>265</v>
      </c>
      <c r="B44" s="117" t="s">
        <v>230</v>
      </c>
      <c r="C44" s="119" t="n">
        <v>44</v>
      </c>
      <c r="D44" s="119" t="n">
        <v>44</v>
      </c>
      <c r="E44" s="119" t="n">
        <v>44</v>
      </c>
      <c r="F44" s="119" t="n">
        <v>44</v>
      </c>
      <c r="G44" s="119" t="s">
        <v>266</v>
      </c>
      <c r="H44" s="120" t="n">
        <v>33600</v>
      </c>
      <c r="I44" s="117" t="s">
        <v>45</v>
      </c>
    </row>
    <row r="45" customFormat="false" ht="22.5" hidden="false" customHeight="false" outlineLevel="0" collapsed="false">
      <c r="A45" s="117" t="s">
        <v>267</v>
      </c>
      <c r="B45" s="117" t="s">
        <v>103</v>
      </c>
      <c r="C45" s="119" t="n">
        <v>42.5</v>
      </c>
      <c r="D45" s="119" t="n">
        <v>42.75</v>
      </c>
      <c r="E45" s="119" t="n">
        <v>42.625</v>
      </c>
      <c r="F45" s="119" t="n">
        <v>42.5</v>
      </c>
      <c r="G45" s="119" t="s">
        <v>268</v>
      </c>
      <c r="H45" s="120" t="n">
        <v>408000</v>
      </c>
      <c r="I45" s="117" t="s">
        <v>45</v>
      </c>
    </row>
    <row r="46" customFormat="false" ht="22.5" hidden="false" customHeight="false" outlineLevel="0" collapsed="false">
      <c r="A46" s="117" t="s">
        <v>269</v>
      </c>
      <c r="B46" s="117" t="s">
        <v>212</v>
      </c>
      <c r="C46" s="119" t="n">
        <v>50</v>
      </c>
      <c r="D46" s="119" t="n">
        <v>54</v>
      </c>
      <c r="E46" s="119" t="n">
        <v>52.571</v>
      </c>
      <c r="F46" s="119" t="n">
        <v>52.75</v>
      </c>
      <c r="G46" s="119" t="s">
        <v>270</v>
      </c>
      <c r="H46" s="120" t="n">
        <v>5600</v>
      </c>
      <c r="I46" s="117" t="s">
        <v>45</v>
      </c>
    </row>
    <row r="47" customFormat="false" ht="22.5" hidden="false" customHeight="false" outlineLevel="0" collapsed="false">
      <c r="A47" s="117" t="s">
        <v>271</v>
      </c>
      <c r="B47" s="117" t="s">
        <v>215</v>
      </c>
      <c r="C47" s="119" t="n">
        <v>50</v>
      </c>
      <c r="D47" s="119" t="n">
        <v>50</v>
      </c>
      <c r="E47" s="119" t="n">
        <v>50</v>
      </c>
      <c r="F47" s="119" t="n">
        <v>50</v>
      </c>
      <c r="G47" s="119" t="s">
        <v>272</v>
      </c>
      <c r="H47" s="120" t="n">
        <v>4800</v>
      </c>
      <c r="I47" s="117" t="s">
        <v>45</v>
      </c>
    </row>
    <row r="48" customFormat="false" ht="22.5" hidden="false" customHeight="false" outlineLevel="0" collapsed="false">
      <c r="A48" s="117" t="s">
        <v>273</v>
      </c>
      <c r="B48" s="117" t="s">
        <v>198</v>
      </c>
      <c r="C48" s="119" t="n">
        <v>54</v>
      </c>
      <c r="D48" s="119" t="n">
        <v>56.5</v>
      </c>
      <c r="E48" s="119" t="n">
        <v>55.425</v>
      </c>
      <c r="F48" s="119" t="n">
        <v>55.75</v>
      </c>
      <c r="G48" s="119" t="s">
        <v>143</v>
      </c>
      <c r="H48" s="120" t="n">
        <v>40000</v>
      </c>
      <c r="I48" s="117" t="s">
        <v>45</v>
      </c>
    </row>
    <row r="49" customFormat="false" ht="22.5" hidden="false" customHeight="false" outlineLevel="0" collapsed="false">
      <c r="A49" s="117" t="s">
        <v>274</v>
      </c>
      <c r="B49" s="118" t="n">
        <v>37043</v>
      </c>
      <c r="C49" s="119" t="n">
        <v>66</v>
      </c>
      <c r="D49" s="119" t="n">
        <v>66.25</v>
      </c>
      <c r="E49" s="119" t="n">
        <v>66.142</v>
      </c>
      <c r="F49" s="119" t="n">
        <v>66.05</v>
      </c>
      <c r="G49" s="119" t="s">
        <v>275</v>
      </c>
      <c r="H49" s="120" t="n">
        <v>100800</v>
      </c>
      <c r="I49" s="117" t="s">
        <v>45</v>
      </c>
    </row>
    <row r="50" customFormat="false" ht="22.5" hidden="false" customHeight="false" outlineLevel="0" collapsed="false">
      <c r="A50" s="117" t="s">
        <v>276</v>
      </c>
      <c r="B50" s="117" t="s">
        <v>201</v>
      </c>
      <c r="C50" s="119" t="n">
        <v>38.8</v>
      </c>
      <c r="D50" s="119" t="n">
        <v>49.5</v>
      </c>
      <c r="E50" s="119" t="n">
        <v>45.424</v>
      </c>
      <c r="F50" s="119" t="n">
        <v>39</v>
      </c>
      <c r="G50" s="119" t="s">
        <v>277</v>
      </c>
      <c r="H50" s="120" t="n">
        <v>30400</v>
      </c>
      <c r="I50" s="117" t="s">
        <v>45</v>
      </c>
    </row>
    <row r="51" customFormat="false" ht="22.5" hidden="false" customHeight="false" outlineLevel="0" collapsed="false">
      <c r="A51" s="117" t="s">
        <v>278</v>
      </c>
      <c r="B51" s="117" t="s">
        <v>212</v>
      </c>
      <c r="C51" s="119" t="n">
        <v>37.25</v>
      </c>
      <c r="D51" s="119" t="n">
        <v>38.5</v>
      </c>
      <c r="E51" s="119" t="n">
        <v>37.91</v>
      </c>
      <c r="F51" s="119" t="n">
        <v>37.25</v>
      </c>
      <c r="G51" s="119" t="s">
        <v>148</v>
      </c>
      <c r="H51" s="120" t="n">
        <v>36000</v>
      </c>
      <c r="I51" s="117" t="s">
        <v>45</v>
      </c>
    </row>
    <row r="52" customFormat="false" ht="22.5" hidden="false" customHeight="false" outlineLevel="0" collapsed="false">
      <c r="A52" s="117" t="s">
        <v>279</v>
      </c>
      <c r="B52" s="117" t="s">
        <v>215</v>
      </c>
      <c r="C52" s="119" t="n">
        <v>38.25</v>
      </c>
      <c r="D52" s="119" t="n">
        <v>39</v>
      </c>
      <c r="E52" s="119" t="n">
        <v>38.705</v>
      </c>
      <c r="F52" s="119" t="n">
        <v>39</v>
      </c>
      <c r="G52" s="119" t="s">
        <v>277</v>
      </c>
      <c r="H52" s="120" t="n">
        <v>8800</v>
      </c>
      <c r="I52" s="117" t="s">
        <v>45</v>
      </c>
    </row>
    <row r="53" customFormat="false" ht="22.5" hidden="false" customHeight="false" outlineLevel="0" collapsed="false">
      <c r="A53" s="117" t="s">
        <v>280</v>
      </c>
      <c r="B53" s="117" t="s">
        <v>198</v>
      </c>
      <c r="C53" s="119" t="n">
        <v>46.55</v>
      </c>
      <c r="D53" s="119" t="n">
        <v>48.45</v>
      </c>
      <c r="E53" s="119" t="n">
        <v>47.736</v>
      </c>
      <c r="F53" s="119" t="n">
        <v>46.85</v>
      </c>
      <c r="G53" s="119" t="s">
        <v>281</v>
      </c>
      <c r="H53" s="120" t="n">
        <v>44000</v>
      </c>
      <c r="I53" s="117" t="s">
        <v>45</v>
      </c>
    </row>
    <row r="54" customFormat="false" ht="22.5" hidden="false" customHeight="false" outlineLevel="0" collapsed="false">
      <c r="A54" s="117" t="s">
        <v>282</v>
      </c>
      <c r="B54" s="117" t="s">
        <v>150</v>
      </c>
      <c r="C54" s="119" t="n">
        <v>46.5</v>
      </c>
      <c r="D54" s="119" t="n">
        <v>46.75</v>
      </c>
      <c r="E54" s="119" t="n">
        <v>46.625</v>
      </c>
      <c r="F54" s="119" t="n">
        <v>46.5</v>
      </c>
      <c r="G54" s="119" t="s">
        <v>283</v>
      </c>
      <c r="H54" s="120" t="n">
        <v>16000</v>
      </c>
      <c r="I54" s="117" t="s">
        <v>45</v>
      </c>
    </row>
    <row r="55" customFormat="false" ht="22.5" hidden="false" customHeight="false" outlineLevel="0" collapsed="false">
      <c r="A55" s="117" t="s">
        <v>284</v>
      </c>
      <c r="B55" s="118" t="n">
        <v>37043</v>
      </c>
      <c r="C55" s="119" t="n">
        <v>64.45</v>
      </c>
      <c r="D55" s="119" t="n">
        <v>65.8</v>
      </c>
      <c r="E55" s="119" t="n">
        <v>65.12</v>
      </c>
      <c r="F55" s="119" t="n">
        <v>64.6</v>
      </c>
      <c r="G55" s="119" t="s">
        <v>285</v>
      </c>
      <c r="H55" s="120" t="n">
        <v>621600</v>
      </c>
      <c r="I55" s="117" t="s">
        <v>45</v>
      </c>
    </row>
    <row r="56" customFormat="false" ht="22.5" hidden="false" customHeight="false" outlineLevel="0" collapsed="false">
      <c r="A56" s="117" t="s">
        <v>286</v>
      </c>
      <c r="B56" s="118" t="n">
        <v>37135</v>
      </c>
      <c r="C56" s="119" t="n">
        <v>43.1</v>
      </c>
      <c r="D56" s="119" t="n">
        <v>43.75</v>
      </c>
      <c r="E56" s="119" t="n">
        <v>43.375</v>
      </c>
      <c r="F56" s="119" t="n">
        <v>43.4</v>
      </c>
      <c r="G56" s="119" t="s">
        <v>287</v>
      </c>
      <c r="H56" s="120" t="n">
        <v>91200</v>
      </c>
      <c r="I56" s="117" t="s">
        <v>45</v>
      </c>
    </row>
    <row r="57" customFormat="false" ht="22.5" hidden="false" customHeight="false" outlineLevel="0" collapsed="false">
      <c r="A57" s="117" t="s">
        <v>288</v>
      </c>
      <c r="B57" s="117" t="s">
        <v>118</v>
      </c>
      <c r="C57" s="119" t="n">
        <v>39</v>
      </c>
      <c r="D57" s="119" t="n">
        <v>39.8</v>
      </c>
      <c r="E57" s="119" t="n">
        <v>39.371</v>
      </c>
      <c r="F57" s="119" t="n">
        <v>39.75</v>
      </c>
      <c r="G57" s="119" t="s">
        <v>289</v>
      </c>
      <c r="H57" s="120" t="n">
        <v>614400</v>
      </c>
      <c r="I57" s="117" t="s">
        <v>45</v>
      </c>
    </row>
    <row r="58" customFormat="false" ht="22.5" hidden="false" customHeight="false" outlineLevel="0" collapsed="false">
      <c r="A58" s="117" t="s">
        <v>290</v>
      </c>
      <c r="B58" s="117" t="s">
        <v>230</v>
      </c>
      <c r="C58" s="119" t="n">
        <v>45.5</v>
      </c>
      <c r="D58" s="119" t="n">
        <v>45.5</v>
      </c>
      <c r="E58" s="119" t="n">
        <v>45.5</v>
      </c>
      <c r="F58" s="119" t="n">
        <v>45.5</v>
      </c>
      <c r="G58" s="119" t="s">
        <v>132</v>
      </c>
      <c r="H58" s="120" t="n">
        <v>33600</v>
      </c>
      <c r="I58" s="117" t="s">
        <v>45</v>
      </c>
    </row>
    <row r="59" customFormat="false" ht="22.5" hidden="false" customHeight="false" outlineLevel="0" collapsed="false">
      <c r="A59" s="117" t="s">
        <v>291</v>
      </c>
      <c r="B59" s="118" t="n">
        <v>37013</v>
      </c>
      <c r="C59" s="119" t="n">
        <v>43</v>
      </c>
      <c r="D59" s="119" t="n">
        <v>43.25</v>
      </c>
      <c r="E59" s="119" t="n">
        <v>43.083</v>
      </c>
      <c r="F59" s="119" t="n">
        <v>43</v>
      </c>
      <c r="G59" s="119" t="s">
        <v>292</v>
      </c>
      <c r="H59" s="120" t="n">
        <v>52800</v>
      </c>
      <c r="I59" s="117" t="s">
        <v>45</v>
      </c>
    </row>
    <row r="60" customFormat="false" ht="22.5" hidden="false" customHeight="false" outlineLevel="0" collapsed="false">
      <c r="A60" s="117" t="s">
        <v>293</v>
      </c>
      <c r="B60" s="117" t="s">
        <v>235</v>
      </c>
      <c r="C60" s="119" t="n">
        <v>79</v>
      </c>
      <c r="D60" s="119" t="n">
        <v>79</v>
      </c>
      <c r="E60" s="119" t="n">
        <v>79</v>
      </c>
      <c r="F60" s="119" t="n">
        <v>79</v>
      </c>
      <c r="G60" s="119" t="s">
        <v>294</v>
      </c>
      <c r="H60" s="120" t="n">
        <v>70400</v>
      </c>
      <c r="I60" s="117" t="s">
        <v>45</v>
      </c>
    </row>
    <row r="61" customFormat="false" ht="22.5" hidden="false" customHeight="false" outlineLevel="0" collapsed="false">
      <c r="A61" s="117" t="s">
        <v>295</v>
      </c>
      <c r="B61" s="118" t="n">
        <v>37136</v>
      </c>
      <c r="C61" s="119" t="n">
        <v>37</v>
      </c>
      <c r="D61" s="119" t="n">
        <v>37.25</v>
      </c>
      <c r="E61" s="119" t="n">
        <v>37.125</v>
      </c>
      <c r="F61" s="119" t="n">
        <v>37</v>
      </c>
      <c r="G61" s="119" t="s">
        <v>296</v>
      </c>
      <c r="H61" s="120" t="n">
        <v>32000</v>
      </c>
      <c r="I61" s="117" t="s">
        <v>45</v>
      </c>
    </row>
    <row r="62" customFormat="false" ht="22.5" hidden="false" customHeight="false" outlineLevel="0" collapsed="false">
      <c r="A62" s="117" t="s">
        <v>297</v>
      </c>
      <c r="B62" s="117" t="s">
        <v>238</v>
      </c>
      <c r="C62" s="119" t="n">
        <v>36</v>
      </c>
      <c r="D62" s="119" t="n">
        <v>36</v>
      </c>
      <c r="E62" s="119" t="n">
        <v>36</v>
      </c>
      <c r="F62" s="119" t="n">
        <v>36</v>
      </c>
      <c r="G62" s="119" t="s">
        <v>298</v>
      </c>
      <c r="H62" s="120" t="n">
        <v>51200</v>
      </c>
      <c r="I62" s="117" t="s">
        <v>45</v>
      </c>
    </row>
    <row r="63" customFormat="false" ht="22.5" hidden="false" customHeight="false" outlineLevel="0" collapsed="false">
      <c r="A63" s="117" t="s">
        <v>299</v>
      </c>
      <c r="B63" s="117" t="s">
        <v>100</v>
      </c>
      <c r="C63" s="119" t="n">
        <v>47.5</v>
      </c>
      <c r="D63" s="119" t="n">
        <v>47.5</v>
      </c>
      <c r="E63" s="119" t="n">
        <v>47.5</v>
      </c>
      <c r="F63" s="119" t="n">
        <v>47.5</v>
      </c>
      <c r="G63" s="119" t="s">
        <v>300</v>
      </c>
      <c r="H63" s="120" t="n">
        <v>204000</v>
      </c>
      <c r="I63" s="117" t="s">
        <v>45</v>
      </c>
    </row>
    <row r="64" customFormat="false" ht="22.5" hidden="false" customHeight="false" outlineLevel="0" collapsed="false">
      <c r="A64" s="117" t="s">
        <v>301</v>
      </c>
      <c r="B64" s="117" t="s">
        <v>302</v>
      </c>
      <c r="C64" s="119" t="n">
        <v>41.5</v>
      </c>
      <c r="D64" s="119" t="n">
        <v>41.5</v>
      </c>
      <c r="E64" s="119" t="n">
        <v>41.5</v>
      </c>
      <c r="F64" s="119" t="n">
        <v>41.5</v>
      </c>
      <c r="G64" s="119" t="s">
        <v>303</v>
      </c>
      <c r="H64" s="120" t="n">
        <v>204000</v>
      </c>
      <c r="I64" s="117" t="s">
        <v>45</v>
      </c>
    </row>
    <row r="65" customFormat="false" ht="22.5" hidden="false" customHeight="false" outlineLevel="0" collapsed="false">
      <c r="A65" s="117" t="s">
        <v>304</v>
      </c>
      <c r="B65" s="117" t="s">
        <v>212</v>
      </c>
      <c r="C65" s="119" t="n">
        <v>215</v>
      </c>
      <c r="D65" s="119" t="n">
        <v>225</v>
      </c>
      <c r="E65" s="119" t="n">
        <v>218.333</v>
      </c>
      <c r="F65" s="119" t="n">
        <v>215</v>
      </c>
      <c r="G65" s="119" t="s">
        <v>305</v>
      </c>
      <c r="H65" s="120" t="n">
        <v>1200</v>
      </c>
      <c r="I65" s="117" t="s">
        <v>45</v>
      </c>
    </row>
    <row r="66" customFormat="false" ht="22.5" hidden="false" customHeight="false" outlineLevel="0" collapsed="false">
      <c r="A66" s="117" t="s">
        <v>306</v>
      </c>
      <c r="B66" s="117" t="s">
        <v>150</v>
      </c>
      <c r="C66" s="119" t="n">
        <v>220</v>
      </c>
      <c r="D66" s="119" t="n">
        <v>235</v>
      </c>
      <c r="E66" s="119" t="n">
        <v>226.25</v>
      </c>
      <c r="F66" s="119" t="n">
        <v>225</v>
      </c>
      <c r="G66" s="119" t="s">
        <v>218</v>
      </c>
      <c r="H66" s="120" t="n">
        <v>19200</v>
      </c>
      <c r="I66" s="117" t="s">
        <v>45</v>
      </c>
    </row>
    <row r="67" customFormat="false" ht="22.5" hidden="false" customHeight="false" outlineLevel="0" collapsed="false">
      <c r="A67" s="117" t="s">
        <v>307</v>
      </c>
      <c r="B67" s="117" t="s">
        <v>212</v>
      </c>
      <c r="C67" s="119" t="n">
        <v>205</v>
      </c>
      <c r="D67" s="119" t="n">
        <v>220</v>
      </c>
      <c r="E67" s="119" t="n">
        <v>213.75</v>
      </c>
      <c r="F67" s="119" t="n">
        <v>205</v>
      </c>
      <c r="G67" s="119" t="s">
        <v>308</v>
      </c>
      <c r="H67" s="120" t="n">
        <v>1600</v>
      </c>
      <c r="I67" s="117" t="s">
        <v>45</v>
      </c>
    </row>
    <row r="68" customFormat="false" ht="22.5" hidden="false" customHeight="false" outlineLevel="0" collapsed="false">
      <c r="A68" s="117" t="s">
        <v>309</v>
      </c>
      <c r="B68" s="117" t="s">
        <v>150</v>
      </c>
      <c r="C68" s="119" t="n">
        <v>210</v>
      </c>
      <c r="D68" s="119" t="n">
        <v>222</v>
      </c>
      <c r="E68" s="119" t="n">
        <v>215.667</v>
      </c>
      <c r="F68" s="119" t="n">
        <v>215</v>
      </c>
      <c r="G68" s="119" t="s">
        <v>310</v>
      </c>
      <c r="H68" s="120" t="n">
        <v>14400</v>
      </c>
      <c r="I68" s="117" t="s">
        <v>45</v>
      </c>
    </row>
    <row r="69" customFormat="false" ht="22.5" hidden="false" customHeight="false" outlineLevel="0" collapsed="false">
      <c r="A69" s="117" t="s">
        <v>311</v>
      </c>
      <c r="B69" s="118" t="n">
        <v>37073</v>
      </c>
      <c r="C69" s="119" t="n">
        <v>300</v>
      </c>
      <c r="D69" s="119" t="n">
        <v>300</v>
      </c>
      <c r="E69" s="119" t="n">
        <v>300</v>
      </c>
      <c r="F69" s="119" t="n">
        <v>300</v>
      </c>
      <c r="G69" s="119" t="s">
        <v>312</v>
      </c>
      <c r="H69" s="120" t="n">
        <v>10000</v>
      </c>
      <c r="I69" s="117" t="s">
        <v>45</v>
      </c>
    </row>
    <row r="70" customFormat="false" ht="22.5" hidden="false" customHeight="false" outlineLevel="0" collapsed="false">
      <c r="A70" s="117" t="s">
        <v>313</v>
      </c>
      <c r="B70" s="117" t="s">
        <v>212</v>
      </c>
      <c r="C70" s="119" t="n">
        <v>46</v>
      </c>
      <c r="D70" s="119" t="n">
        <v>46</v>
      </c>
      <c r="E70" s="119" t="n">
        <v>46</v>
      </c>
      <c r="F70" s="119" t="n">
        <v>46</v>
      </c>
      <c r="G70" s="119" t="s">
        <v>314</v>
      </c>
      <c r="H70" s="119" t="n">
        <v>800</v>
      </c>
      <c r="I70" s="117" t="s">
        <v>45</v>
      </c>
    </row>
    <row r="71" customFormat="false" ht="22.5" hidden="false" customHeight="false" outlineLevel="0" collapsed="false">
      <c r="A71" s="117" t="s">
        <v>315</v>
      </c>
      <c r="B71" s="118" t="n">
        <v>37043</v>
      </c>
      <c r="C71" s="119" t="n">
        <v>67.5</v>
      </c>
      <c r="D71" s="119" t="n">
        <v>67.5</v>
      </c>
      <c r="E71" s="119" t="n">
        <v>67.5</v>
      </c>
      <c r="F71" s="119" t="n">
        <v>67.5</v>
      </c>
      <c r="G71" s="119" t="s">
        <v>316</v>
      </c>
      <c r="H71" s="120" t="n">
        <v>16800</v>
      </c>
      <c r="I71" s="117" t="s">
        <v>45</v>
      </c>
    </row>
    <row r="72" customFormat="false" ht="22.5" hidden="false" customHeight="false" outlineLevel="0" collapsed="false">
      <c r="A72" s="117" t="s">
        <v>317</v>
      </c>
      <c r="B72" s="118" t="n">
        <v>37135</v>
      </c>
      <c r="C72" s="119" t="n">
        <v>42.5</v>
      </c>
      <c r="D72" s="119" t="n">
        <v>42.5</v>
      </c>
      <c r="E72" s="119" t="n">
        <v>42.5</v>
      </c>
      <c r="F72" s="119" t="n">
        <v>42.5</v>
      </c>
      <c r="G72" s="119" t="s">
        <v>224</v>
      </c>
      <c r="H72" s="120" t="n">
        <v>15200</v>
      </c>
      <c r="I72" s="117" t="s">
        <v>45</v>
      </c>
    </row>
    <row r="73" customFormat="false" ht="22.5" hidden="false" customHeight="false" outlineLevel="0" collapsed="false">
      <c r="A73" s="117" t="s">
        <v>318</v>
      </c>
      <c r="B73" s="118" t="n">
        <v>37044</v>
      </c>
      <c r="C73" s="119" t="n">
        <v>59.25</v>
      </c>
      <c r="D73" s="119" t="n">
        <v>59.25</v>
      </c>
      <c r="E73" s="119" t="n">
        <v>59.25</v>
      </c>
      <c r="F73" s="119" t="n">
        <v>59.25</v>
      </c>
      <c r="G73" s="119" t="s">
        <v>233</v>
      </c>
      <c r="H73" s="120" t="n">
        <v>16000</v>
      </c>
      <c r="I73" s="117" t="s">
        <v>45</v>
      </c>
    </row>
    <row r="74" customFormat="false" ht="22.5" hidden="false" customHeight="false" outlineLevel="0" collapsed="false">
      <c r="A74" s="117" t="s">
        <v>319</v>
      </c>
      <c r="B74" s="117" t="s">
        <v>215</v>
      </c>
      <c r="C74" s="119" t="n">
        <v>59</v>
      </c>
      <c r="D74" s="119" t="n">
        <v>59</v>
      </c>
      <c r="E74" s="119" t="n">
        <v>59</v>
      </c>
      <c r="F74" s="119" t="n">
        <v>59</v>
      </c>
      <c r="G74" s="119" t="s">
        <v>245</v>
      </c>
      <c r="H74" s="120" t="n">
        <v>1600</v>
      </c>
      <c r="I74" s="117" t="s">
        <v>45</v>
      </c>
    </row>
    <row r="75" customFormat="false" ht="13.5" hidden="false" customHeight="false" outlineLevel="0" collapsed="false"/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18:I18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6" t="s">
        <v>80</v>
      </c>
      <c r="F1" s="122"/>
      <c r="G1" s="57" t="s">
        <v>320</v>
      </c>
      <c r="H1" s="123" t="n">
        <f aca="false">SUM(H11:H10000)</f>
        <v>33457500</v>
      </c>
    </row>
    <row r="2" customFormat="false" ht="15.75" hidden="false" customHeight="false" outlineLevel="0" collapsed="false">
      <c r="A2" s="49" t="s">
        <v>321</v>
      </c>
      <c r="F2" s="124"/>
      <c r="G2" s="127"/>
      <c r="H2" s="125"/>
    </row>
    <row r="3" customFormat="false" ht="12.75" hidden="false" customHeight="false" outlineLevel="0" collapsed="false">
      <c r="A3" s="40" t="n">
        <f aca="false">'E-Mail'!$B$2</f>
        <v>37026</v>
      </c>
      <c r="F3" s="124"/>
      <c r="G3" s="127"/>
      <c r="H3" s="125"/>
    </row>
    <row r="5" customFormat="false" ht="9.75" hidden="false" customHeight="true" outlineLevel="0" collapsed="false">
      <c r="A5" s="111" t="s">
        <v>322</v>
      </c>
      <c r="J5" s="128"/>
      <c r="K5" s="128"/>
      <c r="L5" s="128"/>
    </row>
    <row r="6" customFormat="false" ht="9.75" hidden="false" customHeight="true" outlineLevel="0" collapsed="false">
      <c r="A6" s="111" t="s">
        <v>86</v>
      </c>
      <c r="J6" s="128"/>
      <c r="K6" s="128"/>
      <c r="L6" s="128"/>
    </row>
    <row r="7" customFormat="false" ht="9.75" hidden="false" customHeight="true" outlineLevel="0" collapsed="false">
      <c r="A7" s="111" t="s">
        <v>87</v>
      </c>
      <c r="J7" s="128"/>
      <c r="K7" s="128"/>
      <c r="L7" s="128"/>
    </row>
    <row r="8" customFormat="false" ht="9.75" hidden="false" customHeight="true" outlineLevel="0" collapsed="false">
      <c r="J8" s="128"/>
      <c r="K8" s="128"/>
      <c r="L8" s="128"/>
    </row>
    <row r="9" customFormat="false" ht="13.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  <c r="J9" s="128"/>
      <c r="K9" s="128"/>
      <c r="L9" s="128"/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  <c r="J10" s="128"/>
      <c r="K10" s="128"/>
      <c r="L10" s="128"/>
    </row>
    <row r="11" customFormat="false" ht="10.5" hidden="false" customHeight="true" outlineLevel="0" collapsed="false">
      <c r="A11" s="116" t="s">
        <v>323</v>
      </c>
      <c r="B11" s="116"/>
      <c r="C11" s="116"/>
      <c r="D11" s="116"/>
      <c r="E11" s="116"/>
      <c r="F11" s="116"/>
      <c r="G11" s="116"/>
      <c r="H11" s="116"/>
      <c r="I11" s="116"/>
      <c r="J11" s="128"/>
      <c r="K11" s="128"/>
      <c r="L11" s="128"/>
    </row>
    <row r="12" customFormat="false" ht="14.25" hidden="false" customHeight="true" outlineLevel="0" collapsed="false">
      <c r="A12" s="117" t="s">
        <v>324</v>
      </c>
      <c r="B12" s="117" t="s">
        <v>325</v>
      </c>
      <c r="C12" s="119" t="n">
        <v>6.04</v>
      </c>
      <c r="D12" s="119" t="n">
        <v>6.05</v>
      </c>
      <c r="E12" s="119" t="n">
        <v>6.042</v>
      </c>
      <c r="F12" s="119" t="n">
        <v>6.05</v>
      </c>
      <c r="G12" s="119" t="s">
        <v>326</v>
      </c>
      <c r="H12" s="120" t="n">
        <v>130000</v>
      </c>
      <c r="I12" s="117" t="s">
        <v>327</v>
      </c>
      <c r="J12" s="128"/>
      <c r="K12" s="128"/>
      <c r="L12" s="128"/>
    </row>
    <row r="13" customFormat="false" ht="10.5" hidden="false" customHeight="true" outlineLevel="0" collapsed="false">
      <c r="A13" s="116" t="s">
        <v>328</v>
      </c>
      <c r="B13" s="116"/>
      <c r="C13" s="116"/>
      <c r="D13" s="116"/>
      <c r="E13" s="116"/>
      <c r="F13" s="116"/>
      <c r="G13" s="116"/>
      <c r="H13" s="116"/>
      <c r="I13" s="116"/>
      <c r="J13" s="128"/>
      <c r="K13" s="128"/>
      <c r="L13" s="128"/>
    </row>
    <row r="14" customFormat="false" ht="14.25" hidden="false" customHeight="true" outlineLevel="0" collapsed="false">
      <c r="A14" s="117" t="s">
        <v>329</v>
      </c>
      <c r="B14" s="117" t="s">
        <v>330</v>
      </c>
      <c r="C14" s="119" t="n">
        <v>0.02</v>
      </c>
      <c r="D14" s="119" t="n">
        <v>0.02</v>
      </c>
      <c r="E14" s="119" t="n">
        <v>0.02</v>
      </c>
      <c r="F14" s="119" t="n">
        <v>0.02</v>
      </c>
      <c r="G14" s="119" t="s">
        <v>331</v>
      </c>
      <c r="H14" s="120" t="n">
        <v>1230000</v>
      </c>
      <c r="I14" s="117" t="s">
        <v>42</v>
      </c>
      <c r="J14" s="128"/>
      <c r="K14" s="128"/>
      <c r="L14" s="128"/>
    </row>
    <row r="15" customFormat="false" ht="14.25" hidden="false" customHeight="true" outlineLevel="0" collapsed="false">
      <c r="A15" s="116" t="s">
        <v>57</v>
      </c>
      <c r="B15" s="116"/>
      <c r="C15" s="116"/>
      <c r="D15" s="116"/>
      <c r="E15" s="116"/>
      <c r="F15" s="116"/>
      <c r="G15" s="116"/>
      <c r="H15" s="116"/>
      <c r="I15" s="116"/>
      <c r="J15" s="128"/>
      <c r="K15" s="128"/>
      <c r="L15" s="128"/>
    </row>
    <row r="16" customFormat="false" ht="14.25" hidden="false" customHeight="true" outlineLevel="0" collapsed="false">
      <c r="A16" s="117" t="s">
        <v>332</v>
      </c>
      <c r="B16" s="117" t="s">
        <v>333</v>
      </c>
      <c r="C16" s="119" t="n">
        <v>4.55</v>
      </c>
      <c r="D16" s="119" t="n">
        <v>4.565</v>
      </c>
      <c r="E16" s="119" t="n">
        <v>4.558</v>
      </c>
      <c r="F16" s="119" t="n">
        <v>4.565</v>
      </c>
      <c r="G16" s="119" t="s">
        <v>275</v>
      </c>
      <c r="H16" s="120" t="n">
        <v>10000</v>
      </c>
      <c r="I16" s="117" t="s">
        <v>42</v>
      </c>
      <c r="J16" s="128"/>
      <c r="K16" s="128"/>
      <c r="L16" s="128"/>
    </row>
    <row r="17" customFormat="false" ht="14.25" hidden="false" customHeight="true" outlineLevel="0" collapsed="false">
      <c r="A17" s="117" t="s">
        <v>334</v>
      </c>
      <c r="B17" s="117" t="s">
        <v>333</v>
      </c>
      <c r="C17" s="119" t="n">
        <v>4.335</v>
      </c>
      <c r="D17" s="119" t="n">
        <v>4.365</v>
      </c>
      <c r="E17" s="119" t="n">
        <v>4.348</v>
      </c>
      <c r="F17" s="119" t="n">
        <v>4.34</v>
      </c>
      <c r="G17" s="119" t="s">
        <v>335</v>
      </c>
      <c r="H17" s="120" t="n">
        <v>12500</v>
      </c>
      <c r="I17" s="117" t="s">
        <v>42</v>
      </c>
      <c r="J17" s="128"/>
      <c r="K17" s="128"/>
      <c r="L17" s="128"/>
    </row>
    <row r="18" customFormat="false" ht="14.25" hidden="false" customHeight="true" outlineLevel="0" collapsed="false">
      <c r="A18" s="117" t="s">
        <v>336</v>
      </c>
      <c r="B18" s="117" t="s">
        <v>333</v>
      </c>
      <c r="C18" s="119" t="n">
        <v>4.39</v>
      </c>
      <c r="D18" s="119" t="n">
        <v>4.41</v>
      </c>
      <c r="E18" s="119" t="n">
        <v>4.399</v>
      </c>
      <c r="F18" s="119" t="n">
        <v>4.41</v>
      </c>
      <c r="G18" s="119" t="s">
        <v>143</v>
      </c>
      <c r="H18" s="120" t="n">
        <v>70000</v>
      </c>
      <c r="I18" s="117" t="s">
        <v>42</v>
      </c>
      <c r="J18" s="128"/>
      <c r="K18" s="128"/>
      <c r="L18" s="128"/>
    </row>
    <row r="19" customFormat="false" ht="14.25" hidden="false" customHeight="true" outlineLevel="0" collapsed="false">
      <c r="A19" s="117" t="s">
        <v>337</v>
      </c>
      <c r="B19" s="117" t="s">
        <v>333</v>
      </c>
      <c r="C19" s="119" t="n">
        <v>4.4</v>
      </c>
      <c r="D19" s="119" t="n">
        <v>4.4</v>
      </c>
      <c r="E19" s="119" t="n">
        <v>4.4</v>
      </c>
      <c r="F19" s="119" t="n">
        <v>4.4</v>
      </c>
      <c r="G19" s="119" t="s">
        <v>145</v>
      </c>
      <c r="H19" s="120" t="n">
        <v>10000</v>
      </c>
      <c r="I19" s="117" t="s">
        <v>42</v>
      </c>
      <c r="J19" s="128"/>
      <c r="K19" s="128"/>
      <c r="L19" s="128"/>
    </row>
    <row r="20" customFormat="false" ht="14.25" hidden="false" customHeight="true" outlineLevel="0" collapsed="false">
      <c r="A20" s="117" t="s">
        <v>338</v>
      </c>
      <c r="B20" s="117" t="s">
        <v>333</v>
      </c>
      <c r="C20" s="119" t="n">
        <v>4.63</v>
      </c>
      <c r="D20" s="119" t="n">
        <v>4.72</v>
      </c>
      <c r="E20" s="119" t="n">
        <v>4.673</v>
      </c>
      <c r="F20" s="119" t="n">
        <v>4.72</v>
      </c>
      <c r="G20" s="119" t="s">
        <v>339</v>
      </c>
      <c r="H20" s="120" t="n">
        <v>292500</v>
      </c>
      <c r="I20" s="117" t="s">
        <v>42</v>
      </c>
      <c r="J20" s="128"/>
      <c r="K20" s="128"/>
      <c r="L20" s="128"/>
    </row>
    <row r="21" customFormat="false" ht="14.25" hidden="false" customHeight="true" outlineLevel="0" collapsed="false">
      <c r="A21" s="117" t="s">
        <v>340</v>
      </c>
      <c r="B21" s="117" t="s">
        <v>333</v>
      </c>
      <c r="C21" s="119" t="n">
        <v>4.45</v>
      </c>
      <c r="D21" s="119" t="n">
        <v>4.493</v>
      </c>
      <c r="E21" s="119" t="n">
        <v>4.471</v>
      </c>
      <c r="F21" s="119" t="n">
        <v>4.49</v>
      </c>
      <c r="G21" s="119" t="s">
        <v>153</v>
      </c>
      <c r="H21" s="120" t="n">
        <v>45000</v>
      </c>
      <c r="I21" s="117" t="s">
        <v>42</v>
      </c>
      <c r="J21" s="128"/>
      <c r="K21" s="128"/>
      <c r="L21" s="128"/>
    </row>
    <row r="22" customFormat="false" ht="14.25" hidden="false" customHeight="true" outlineLevel="0" collapsed="false">
      <c r="A22" s="117" t="s">
        <v>341</v>
      </c>
      <c r="B22" s="117" t="s">
        <v>333</v>
      </c>
      <c r="C22" s="119" t="n">
        <v>4.41</v>
      </c>
      <c r="D22" s="119" t="n">
        <v>4.49</v>
      </c>
      <c r="E22" s="119" t="n">
        <v>4.439</v>
      </c>
      <c r="F22" s="119" t="n">
        <v>4.49</v>
      </c>
      <c r="G22" s="119" t="s">
        <v>342</v>
      </c>
      <c r="H22" s="120" t="n">
        <v>97500</v>
      </c>
      <c r="I22" s="117" t="s">
        <v>42</v>
      </c>
      <c r="J22" s="128"/>
      <c r="K22" s="128"/>
      <c r="L22" s="128"/>
    </row>
    <row r="23" customFormat="false" ht="14.25" hidden="false" customHeight="true" outlineLevel="0" collapsed="false">
      <c r="A23" s="117" t="s">
        <v>343</v>
      </c>
      <c r="B23" s="117" t="s">
        <v>333</v>
      </c>
      <c r="C23" s="119" t="n">
        <v>4.65</v>
      </c>
      <c r="D23" s="119" t="n">
        <v>4.67</v>
      </c>
      <c r="E23" s="119" t="n">
        <v>4.659</v>
      </c>
      <c r="F23" s="119" t="n">
        <v>4.65</v>
      </c>
      <c r="G23" s="119" t="s">
        <v>344</v>
      </c>
      <c r="H23" s="120" t="n">
        <v>37500</v>
      </c>
      <c r="I23" s="117" t="s">
        <v>42</v>
      </c>
      <c r="J23" s="128"/>
      <c r="K23" s="128"/>
      <c r="L23" s="128"/>
    </row>
    <row r="24" customFormat="false" ht="14.25" hidden="false" customHeight="true" outlineLevel="0" collapsed="false">
      <c r="A24" s="117" t="s">
        <v>345</v>
      </c>
      <c r="B24" s="117" t="s">
        <v>333</v>
      </c>
      <c r="C24" s="119" t="n">
        <v>4.67</v>
      </c>
      <c r="D24" s="119" t="n">
        <v>4.7</v>
      </c>
      <c r="E24" s="119" t="n">
        <v>4.688</v>
      </c>
      <c r="F24" s="119" t="n">
        <v>4.685</v>
      </c>
      <c r="G24" s="119" t="s">
        <v>346</v>
      </c>
      <c r="H24" s="120" t="n">
        <v>25000</v>
      </c>
      <c r="I24" s="117" t="s">
        <v>42</v>
      </c>
      <c r="J24" s="128"/>
      <c r="K24" s="128"/>
      <c r="L24" s="128"/>
    </row>
    <row r="25" customFormat="false" ht="14.25" hidden="false" customHeight="true" outlineLevel="0" collapsed="false">
      <c r="A25" s="117" t="s">
        <v>347</v>
      </c>
      <c r="B25" s="117" t="s">
        <v>333</v>
      </c>
      <c r="C25" s="119" t="n">
        <v>4.3</v>
      </c>
      <c r="D25" s="119" t="n">
        <v>4.355</v>
      </c>
      <c r="E25" s="119" t="n">
        <v>4.32</v>
      </c>
      <c r="F25" s="119" t="n">
        <v>4.31</v>
      </c>
      <c r="G25" s="119" t="s">
        <v>114</v>
      </c>
      <c r="H25" s="120" t="n">
        <v>140000</v>
      </c>
      <c r="I25" s="117" t="s">
        <v>42</v>
      </c>
      <c r="J25" s="128"/>
      <c r="K25" s="128"/>
      <c r="L25" s="128"/>
    </row>
    <row r="26" customFormat="false" ht="14.25" hidden="false" customHeight="true" outlineLevel="0" collapsed="false">
      <c r="A26" s="117" t="s">
        <v>348</v>
      </c>
      <c r="B26" s="117" t="s">
        <v>333</v>
      </c>
      <c r="C26" s="119" t="n">
        <v>3.23</v>
      </c>
      <c r="D26" s="119" t="n">
        <v>3.28</v>
      </c>
      <c r="E26" s="119" t="n">
        <v>3.257</v>
      </c>
      <c r="F26" s="119" t="n">
        <v>3.28</v>
      </c>
      <c r="G26" s="119" t="s">
        <v>349</v>
      </c>
      <c r="H26" s="120" t="n">
        <v>47500</v>
      </c>
      <c r="I26" s="117" t="s">
        <v>42</v>
      </c>
      <c r="J26" s="128"/>
      <c r="K26" s="128"/>
      <c r="L26" s="128"/>
    </row>
    <row r="27" customFormat="false" ht="14.25" hidden="false" customHeight="true" outlineLevel="0" collapsed="false">
      <c r="A27" s="117" t="s">
        <v>350</v>
      </c>
      <c r="B27" s="117" t="s">
        <v>333</v>
      </c>
      <c r="C27" s="119" t="n">
        <v>4.45</v>
      </c>
      <c r="D27" s="119" t="n">
        <v>4.59</v>
      </c>
      <c r="E27" s="119" t="n">
        <v>4.543</v>
      </c>
      <c r="F27" s="119" t="n">
        <v>4.59</v>
      </c>
      <c r="G27" s="119" t="s">
        <v>351</v>
      </c>
      <c r="H27" s="120" t="n">
        <v>15000</v>
      </c>
      <c r="I27" s="117" t="s">
        <v>42</v>
      </c>
      <c r="J27" s="128"/>
      <c r="K27" s="128"/>
      <c r="L27" s="128"/>
    </row>
    <row r="28" customFormat="false" ht="14.25" hidden="false" customHeight="true" outlineLevel="0" collapsed="false">
      <c r="A28" s="117" t="s">
        <v>352</v>
      </c>
      <c r="B28" s="117" t="s">
        <v>333</v>
      </c>
      <c r="C28" s="119" t="n">
        <v>4.42</v>
      </c>
      <c r="D28" s="119" t="n">
        <v>4.56</v>
      </c>
      <c r="E28" s="119" t="n">
        <v>4.457</v>
      </c>
      <c r="F28" s="119" t="n">
        <v>4.56</v>
      </c>
      <c r="G28" s="119" t="s">
        <v>353</v>
      </c>
      <c r="H28" s="120" t="n">
        <v>905000</v>
      </c>
      <c r="I28" s="117" t="s">
        <v>42</v>
      </c>
      <c r="J28" s="128"/>
      <c r="K28" s="128"/>
      <c r="L28" s="128"/>
    </row>
    <row r="29" customFormat="false" ht="14.25" hidden="false" customHeight="true" outlineLevel="0" collapsed="false">
      <c r="A29" s="117" t="s">
        <v>354</v>
      </c>
      <c r="B29" s="117" t="s">
        <v>355</v>
      </c>
      <c r="C29" s="119" t="n">
        <v>4.46</v>
      </c>
      <c r="D29" s="119" t="n">
        <v>4.46</v>
      </c>
      <c r="E29" s="119" t="n">
        <v>4.46</v>
      </c>
      <c r="F29" s="119" t="n">
        <v>4.46</v>
      </c>
      <c r="G29" s="119" t="s">
        <v>356</v>
      </c>
      <c r="H29" s="120" t="n">
        <v>240000</v>
      </c>
      <c r="I29" s="117" t="s">
        <v>42</v>
      </c>
      <c r="J29" s="128"/>
      <c r="K29" s="128"/>
      <c r="L29" s="128"/>
    </row>
    <row r="30" customFormat="false" ht="14.25" hidden="false" customHeight="true" outlineLevel="0" collapsed="false">
      <c r="A30" s="117" t="s">
        <v>357</v>
      </c>
      <c r="B30" s="117" t="s">
        <v>333</v>
      </c>
      <c r="C30" s="119" t="n">
        <v>3.03</v>
      </c>
      <c r="D30" s="119" t="n">
        <v>3.05</v>
      </c>
      <c r="E30" s="119" t="n">
        <v>3.037</v>
      </c>
      <c r="F30" s="119" t="n">
        <v>3.05</v>
      </c>
      <c r="G30" s="119" t="s">
        <v>358</v>
      </c>
      <c r="H30" s="120" t="n">
        <v>15000</v>
      </c>
      <c r="I30" s="117" t="s">
        <v>42</v>
      </c>
      <c r="J30" s="128"/>
      <c r="K30" s="128"/>
      <c r="L30" s="128"/>
    </row>
    <row r="31" customFormat="false" ht="14.25" hidden="false" customHeight="true" outlineLevel="0" collapsed="false">
      <c r="A31" s="117" t="s">
        <v>359</v>
      </c>
      <c r="B31" s="117" t="s">
        <v>333</v>
      </c>
      <c r="C31" s="119" t="n">
        <v>4.663</v>
      </c>
      <c r="D31" s="119" t="n">
        <v>4.7</v>
      </c>
      <c r="E31" s="119" t="n">
        <v>4.673</v>
      </c>
      <c r="F31" s="119" t="n">
        <v>4.7</v>
      </c>
      <c r="G31" s="119" t="s">
        <v>360</v>
      </c>
      <c r="H31" s="120" t="n">
        <v>72500</v>
      </c>
      <c r="I31" s="117" t="s">
        <v>42</v>
      </c>
      <c r="J31" s="128"/>
      <c r="K31" s="128"/>
      <c r="L31" s="128"/>
    </row>
    <row r="32" customFormat="false" ht="14.25" hidden="false" customHeight="true" outlineLevel="0" collapsed="false">
      <c r="A32" s="117" t="s">
        <v>361</v>
      </c>
      <c r="B32" s="117" t="s">
        <v>333</v>
      </c>
      <c r="C32" s="119" t="n">
        <v>4.375</v>
      </c>
      <c r="D32" s="119" t="n">
        <v>4.43</v>
      </c>
      <c r="E32" s="119" t="n">
        <v>4.401</v>
      </c>
      <c r="F32" s="119" t="n">
        <v>4.4</v>
      </c>
      <c r="G32" s="119" t="s">
        <v>362</v>
      </c>
      <c r="H32" s="120" t="n">
        <v>297500</v>
      </c>
      <c r="I32" s="117" t="s">
        <v>42</v>
      </c>
      <c r="J32" s="128"/>
      <c r="K32" s="128"/>
      <c r="L32" s="128"/>
    </row>
    <row r="33" customFormat="false" ht="14.25" hidden="false" customHeight="true" outlineLevel="0" collapsed="false">
      <c r="A33" s="117" t="s">
        <v>363</v>
      </c>
      <c r="B33" s="117" t="s">
        <v>333</v>
      </c>
      <c r="C33" s="119" t="n">
        <v>4.31</v>
      </c>
      <c r="D33" s="119" t="n">
        <v>4.335</v>
      </c>
      <c r="E33" s="119" t="n">
        <v>4.322</v>
      </c>
      <c r="F33" s="119" t="n">
        <v>4.33</v>
      </c>
      <c r="G33" s="119" t="s">
        <v>364</v>
      </c>
      <c r="H33" s="120" t="n">
        <v>87500</v>
      </c>
      <c r="I33" s="117" t="s">
        <v>42</v>
      </c>
      <c r="J33" s="128"/>
      <c r="K33" s="128"/>
      <c r="L33" s="128"/>
    </row>
    <row r="34" customFormat="false" ht="14.25" hidden="false" customHeight="true" outlineLevel="0" collapsed="false">
      <c r="A34" s="117" t="s">
        <v>365</v>
      </c>
      <c r="B34" s="117" t="s">
        <v>333</v>
      </c>
      <c r="C34" s="119" t="n">
        <v>4.53</v>
      </c>
      <c r="D34" s="119" t="n">
        <v>4.578</v>
      </c>
      <c r="E34" s="119" t="n">
        <v>4.55</v>
      </c>
      <c r="F34" s="119" t="n">
        <v>4.575</v>
      </c>
      <c r="G34" s="119" t="s">
        <v>366</v>
      </c>
      <c r="H34" s="120" t="n">
        <v>175000</v>
      </c>
      <c r="I34" s="117" t="s">
        <v>42</v>
      </c>
      <c r="J34" s="128"/>
      <c r="K34" s="128"/>
      <c r="L34" s="128"/>
    </row>
    <row r="35" customFormat="false" ht="14.25" hidden="false" customHeight="true" outlineLevel="0" collapsed="false">
      <c r="A35" s="117" t="s">
        <v>367</v>
      </c>
      <c r="B35" s="117" t="s">
        <v>333</v>
      </c>
      <c r="C35" s="119" t="n">
        <v>4.55</v>
      </c>
      <c r="D35" s="119" t="n">
        <v>4.555</v>
      </c>
      <c r="E35" s="119" t="n">
        <v>4.553</v>
      </c>
      <c r="F35" s="119" t="n">
        <v>4.555</v>
      </c>
      <c r="G35" s="119" t="s">
        <v>368</v>
      </c>
      <c r="H35" s="120" t="n">
        <v>20000</v>
      </c>
      <c r="I35" s="117" t="s">
        <v>42</v>
      </c>
      <c r="J35" s="128"/>
      <c r="K35" s="128"/>
      <c r="L35" s="128"/>
    </row>
    <row r="36" customFormat="false" ht="14.25" hidden="false" customHeight="true" outlineLevel="0" collapsed="false">
      <c r="A36" s="117" t="s">
        <v>369</v>
      </c>
      <c r="B36" s="117" t="s">
        <v>333</v>
      </c>
      <c r="C36" s="119" t="n">
        <v>4.4</v>
      </c>
      <c r="D36" s="119" t="n">
        <v>4.4</v>
      </c>
      <c r="E36" s="119" t="n">
        <v>4.4</v>
      </c>
      <c r="F36" s="119" t="n">
        <v>4.4</v>
      </c>
      <c r="G36" s="119" t="s">
        <v>370</v>
      </c>
      <c r="H36" s="120" t="n">
        <v>2500</v>
      </c>
      <c r="I36" s="117" t="s">
        <v>42</v>
      </c>
      <c r="J36" s="128"/>
      <c r="K36" s="128"/>
      <c r="L36" s="128"/>
    </row>
    <row r="37" customFormat="false" ht="14.25" hidden="false" customHeight="true" outlineLevel="0" collapsed="false">
      <c r="A37" s="117" t="s">
        <v>371</v>
      </c>
      <c r="B37" s="117" t="s">
        <v>333</v>
      </c>
      <c r="C37" s="119" t="n">
        <v>4.3</v>
      </c>
      <c r="D37" s="119" t="n">
        <v>4.35</v>
      </c>
      <c r="E37" s="119" t="n">
        <v>4.331</v>
      </c>
      <c r="F37" s="119" t="n">
        <v>4.3</v>
      </c>
      <c r="G37" s="119" t="s">
        <v>213</v>
      </c>
      <c r="H37" s="120" t="n">
        <v>52500</v>
      </c>
      <c r="I37" s="117" t="s">
        <v>42</v>
      </c>
      <c r="J37" s="128"/>
      <c r="K37" s="128"/>
      <c r="L37" s="128"/>
    </row>
    <row r="38" customFormat="false" ht="14.25" hidden="false" customHeight="true" outlineLevel="0" collapsed="false">
      <c r="A38" s="117" t="s">
        <v>372</v>
      </c>
      <c r="B38" s="117" t="s">
        <v>333</v>
      </c>
      <c r="C38" s="119" t="n">
        <v>5.8</v>
      </c>
      <c r="D38" s="119" t="n">
        <v>6.15</v>
      </c>
      <c r="E38" s="119" t="n">
        <v>5.935</v>
      </c>
      <c r="F38" s="119" t="n">
        <v>6.15</v>
      </c>
      <c r="G38" s="119" t="s">
        <v>373</v>
      </c>
      <c r="H38" s="120" t="n">
        <v>50000</v>
      </c>
      <c r="I38" s="117" t="s">
        <v>42</v>
      </c>
      <c r="J38" s="128"/>
      <c r="K38" s="128"/>
      <c r="L38" s="128"/>
    </row>
    <row r="39" customFormat="false" ht="14.25" hidden="false" customHeight="true" outlineLevel="0" collapsed="false">
      <c r="A39" s="117" t="s">
        <v>374</v>
      </c>
      <c r="B39" s="117" t="s">
        <v>333</v>
      </c>
      <c r="C39" s="119" t="n">
        <v>5.8</v>
      </c>
      <c r="D39" s="119" t="n">
        <v>5.9</v>
      </c>
      <c r="E39" s="119" t="n">
        <v>5.85</v>
      </c>
      <c r="F39" s="119" t="n">
        <v>5.9</v>
      </c>
      <c r="G39" s="119" t="s">
        <v>375</v>
      </c>
      <c r="H39" s="120" t="n">
        <v>10000</v>
      </c>
      <c r="I39" s="117" t="s">
        <v>42</v>
      </c>
      <c r="J39" s="128"/>
      <c r="K39" s="128"/>
      <c r="L39" s="128"/>
    </row>
    <row r="40" customFormat="false" ht="9.75" hidden="false" customHeight="true" outlineLevel="0" collapsed="false">
      <c r="A40" s="117" t="s">
        <v>376</v>
      </c>
      <c r="B40" s="117" t="s">
        <v>333</v>
      </c>
      <c r="C40" s="119" t="n">
        <v>4.325</v>
      </c>
      <c r="D40" s="119" t="n">
        <v>4.35</v>
      </c>
      <c r="E40" s="119" t="n">
        <v>4.338</v>
      </c>
      <c r="F40" s="119" t="n">
        <v>4.325</v>
      </c>
      <c r="G40" s="119" t="s">
        <v>377</v>
      </c>
      <c r="H40" s="120" t="n">
        <v>35000</v>
      </c>
      <c r="I40" s="117" t="s">
        <v>42</v>
      </c>
      <c r="J40" s="128"/>
      <c r="K40" s="128"/>
      <c r="L40" s="128"/>
    </row>
    <row r="41" customFormat="false" ht="14.25" hidden="false" customHeight="true" outlineLevel="0" collapsed="false">
      <c r="A41" s="117" t="s">
        <v>378</v>
      </c>
      <c r="B41" s="117" t="s">
        <v>333</v>
      </c>
      <c r="C41" s="119" t="n">
        <v>4.575</v>
      </c>
      <c r="D41" s="119" t="n">
        <v>4.575</v>
      </c>
      <c r="E41" s="119" t="n">
        <v>4.575</v>
      </c>
      <c r="F41" s="119" t="n">
        <v>4.575</v>
      </c>
      <c r="G41" s="119" t="s">
        <v>379</v>
      </c>
      <c r="H41" s="120" t="n">
        <v>5000</v>
      </c>
      <c r="I41" s="117" t="s">
        <v>42</v>
      </c>
      <c r="J41" s="128"/>
      <c r="K41" s="128"/>
      <c r="L41" s="128"/>
    </row>
    <row r="42" customFormat="false" ht="14.25" hidden="false" customHeight="true" outlineLevel="0" collapsed="false">
      <c r="A42" s="117" t="s">
        <v>380</v>
      </c>
      <c r="B42" s="117" t="s">
        <v>333</v>
      </c>
      <c r="C42" s="119" t="n">
        <v>10.6</v>
      </c>
      <c r="D42" s="119" t="n">
        <v>10.7</v>
      </c>
      <c r="E42" s="119" t="n">
        <v>10.679</v>
      </c>
      <c r="F42" s="119" t="n">
        <v>10.65</v>
      </c>
      <c r="G42" s="119" t="s">
        <v>373</v>
      </c>
      <c r="H42" s="120" t="n">
        <v>70000</v>
      </c>
      <c r="I42" s="117" t="s">
        <v>42</v>
      </c>
      <c r="J42" s="128"/>
      <c r="K42" s="128"/>
      <c r="L42" s="128"/>
    </row>
    <row r="43" customFormat="false" ht="10.5" hidden="false" customHeight="true" outlineLevel="0" collapsed="false">
      <c r="A43" s="117" t="s">
        <v>381</v>
      </c>
      <c r="B43" s="117" t="s">
        <v>333</v>
      </c>
      <c r="C43" s="119" t="n">
        <v>10.7</v>
      </c>
      <c r="D43" s="119" t="n">
        <v>10.7</v>
      </c>
      <c r="E43" s="119" t="n">
        <v>10.7</v>
      </c>
      <c r="F43" s="119" t="n">
        <v>10.7</v>
      </c>
      <c r="G43" s="119" t="s">
        <v>382</v>
      </c>
      <c r="H43" s="120" t="n">
        <v>10000</v>
      </c>
      <c r="I43" s="117" t="s">
        <v>42</v>
      </c>
      <c r="J43" s="128"/>
      <c r="K43" s="128"/>
      <c r="L43" s="128"/>
    </row>
    <row r="44" customFormat="false" ht="14.25" hidden="false" customHeight="true" outlineLevel="0" collapsed="false">
      <c r="A44" s="117" t="s">
        <v>383</v>
      </c>
      <c r="B44" s="117" t="s">
        <v>333</v>
      </c>
      <c r="C44" s="119" t="n">
        <v>4.3</v>
      </c>
      <c r="D44" s="119" t="n">
        <v>4.305</v>
      </c>
      <c r="E44" s="119" t="n">
        <v>4.303</v>
      </c>
      <c r="F44" s="119" t="n">
        <v>4.3</v>
      </c>
      <c r="G44" s="119" t="s">
        <v>384</v>
      </c>
      <c r="H44" s="120" t="n">
        <v>20000</v>
      </c>
      <c r="I44" s="117" t="s">
        <v>42</v>
      </c>
      <c r="J44" s="128"/>
      <c r="K44" s="128"/>
      <c r="L44" s="128"/>
    </row>
    <row r="45" customFormat="false" ht="10.5" hidden="false" customHeight="true" outlineLevel="0" collapsed="false">
      <c r="A45" s="117" t="s">
        <v>385</v>
      </c>
      <c r="B45" s="117" t="s">
        <v>333</v>
      </c>
      <c r="C45" s="119" t="n">
        <v>4.313</v>
      </c>
      <c r="D45" s="119" t="n">
        <v>4.385</v>
      </c>
      <c r="E45" s="119" t="n">
        <v>4.348</v>
      </c>
      <c r="F45" s="119" t="n">
        <v>4.313</v>
      </c>
      <c r="G45" s="119" t="s">
        <v>159</v>
      </c>
      <c r="H45" s="120" t="n">
        <v>125000</v>
      </c>
      <c r="I45" s="117" t="s">
        <v>42</v>
      </c>
      <c r="J45" s="128"/>
      <c r="K45" s="128"/>
      <c r="L45" s="128"/>
    </row>
    <row r="46" customFormat="false" ht="14.25" hidden="false" customHeight="true" outlineLevel="0" collapsed="false">
      <c r="A46" s="117" t="s">
        <v>386</v>
      </c>
      <c r="B46" s="117" t="s">
        <v>333</v>
      </c>
      <c r="C46" s="119" t="n">
        <v>4.313</v>
      </c>
      <c r="D46" s="119" t="n">
        <v>4.365</v>
      </c>
      <c r="E46" s="119" t="n">
        <v>4.346</v>
      </c>
      <c r="F46" s="119" t="n">
        <v>4.313</v>
      </c>
      <c r="G46" s="119" t="s">
        <v>387</v>
      </c>
      <c r="H46" s="120" t="n">
        <v>92500</v>
      </c>
      <c r="I46" s="117" t="s">
        <v>42</v>
      </c>
      <c r="J46" s="128"/>
      <c r="K46" s="128"/>
      <c r="L46" s="128"/>
    </row>
    <row r="47" customFormat="false" ht="14.25" hidden="false" customHeight="true" outlineLevel="0" collapsed="false">
      <c r="A47" s="117" t="s">
        <v>388</v>
      </c>
      <c r="B47" s="117" t="s">
        <v>333</v>
      </c>
      <c r="C47" s="119" t="n">
        <v>4.38</v>
      </c>
      <c r="D47" s="119" t="n">
        <v>4.445</v>
      </c>
      <c r="E47" s="119" t="n">
        <v>4.412</v>
      </c>
      <c r="F47" s="119" t="n">
        <v>4.38</v>
      </c>
      <c r="G47" s="119" t="s">
        <v>143</v>
      </c>
      <c r="H47" s="120" t="n">
        <v>122500</v>
      </c>
      <c r="I47" s="117" t="s">
        <v>42</v>
      </c>
      <c r="J47" s="128"/>
      <c r="K47" s="128"/>
      <c r="L47" s="128"/>
    </row>
    <row r="48" customFormat="false" ht="14.25" hidden="false" customHeight="true" outlineLevel="0" collapsed="false">
      <c r="A48" s="117" t="s">
        <v>389</v>
      </c>
      <c r="B48" s="117" t="s">
        <v>333</v>
      </c>
      <c r="C48" s="119" t="n">
        <v>4.81</v>
      </c>
      <c r="D48" s="119" t="n">
        <v>4.87</v>
      </c>
      <c r="E48" s="119" t="n">
        <v>4.836</v>
      </c>
      <c r="F48" s="119" t="n">
        <v>4.87</v>
      </c>
      <c r="G48" s="119" t="s">
        <v>339</v>
      </c>
      <c r="H48" s="120" t="n">
        <v>50000</v>
      </c>
      <c r="I48" s="117" t="s">
        <v>42</v>
      </c>
      <c r="J48" s="128"/>
      <c r="K48" s="128"/>
      <c r="L48" s="128"/>
    </row>
    <row r="49" customFormat="false" ht="14.25" hidden="false" customHeight="true" outlineLevel="0" collapsed="false">
      <c r="A49" s="117" t="s">
        <v>390</v>
      </c>
      <c r="B49" s="117" t="s">
        <v>333</v>
      </c>
      <c r="C49" s="119" t="n">
        <v>4.34</v>
      </c>
      <c r="D49" s="119" t="n">
        <v>4.36</v>
      </c>
      <c r="E49" s="119" t="n">
        <v>4.35</v>
      </c>
      <c r="F49" s="119" t="n">
        <v>4.34</v>
      </c>
      <c r="G49" s="119" t="s">
        <v>143</v>
      </c>
      <c r="H49" s="120" t="n">
        <v>30000</v>
      </c>
      <c r="I49" s="117" t="s">
        <v>42</v>
      </c>
      <c r="J49" s="128"/>
      <c r="K49" s="128"/>
      <c r="L49" s="128"/>
    </row>
    <row r="50" customFormat="false" ht="14.25" hidden="false" customHeight="true" outlineLevel="0" collapsed="false">
      <c r="A50" s="117" t="s">
        <v>391</v>
      </c>
      <c r="B50" s="117" t="s">
        <v>333</v>
      </c>
      <c r="C50" s="119" t="n">
        <v>4.315</v>
      </c>
      <c r="D50" s="119" t="n">
        <v>4.415</v>
      </c>
      <c r="E50" s="119" t="n">
        <v>4.373</v>
      </c>
      <c r="F50" s="119" t="n">
        <v>4.315</v>
      </c>
      <c r="G50" s="119" t="s">
        <v>159</v>
      </c>
      <c r="H50" s="120" t="n">
        <v>137500</v>
      </c>
      <c r="I50" s="117" t="s">
        <v>42</v>
      </c>
      <c r="J50" s="128"/>
      <c r="K50" s="128"/>
      <c r="L50" s="128"/>
    </row>
    <row r="51" customFormat="false" ht="10.5" hidden="false" customHeight="true" outlineLevel="0" collapsed="false">
      <c r="A51" s="117" t="s">
        <v>392</v>
      </c>
      <c r="B51" s="117" t="s">
        <v>333</v>
      </c>
      <c r="C51" s="119" t="n">
        <v>4.415</v>
      </c>
      <c r="D51" s="119" t="n">
        <v>4.48</v>
      </c>
      <c r="E51" s="119" t="n">
        <v>4.435</v>
      </c>
      <c r="F51" s="119" t="n">
        <v>4.48</v>
      </c>
      <c r="G51" s="119" t="s">
        <v>393</v>
      </c>
      <c r="H51" s="120" t="n">
        <v>110000</v>
      </c>
      <c r="I51" s="117" t="s">
        <v>42</v>
      </c>
      <c r="J51" s="128"/>
      <c r="K51" s="128"/>
      <c r="L51" s="128"/>
    </row>
    <row r="52" customFormat="false" ht="14.25" hidden="false" customHeight="true" outlineLevel="0" collapsed="false">
      <c r="A52" s="117" t="s">
        <v>394</v>
      </c>
      <c r="B52" s="117" t="s">
        <v>333</v>
      </c>
      <c r="C52" s="119" t="n">
        <v>4.43</v>
      </c>
      <c r="D52" s="119" t="n">
        <v>4.45</v>
      </c>
      <c r="E52" s="119" t="n">
        <v>4.441</v>
      </c>
      <c r="F52" s="119" t="n">
        <v>4.445</v>
      </c>
      <c r="G52" s="119" t="s">
        <v>395</v>
      </c>
      <c r="H52" s="120" t="n">
        <v>100000</v>
      </c>
      <c r="I52" s="117" t="s">
        <v>42</v>
      </c>
      <c r="J52" s="128"/>
      <c r="K52" s="128"/>
      <c r="L52" s="128"/>
    </row>
    <row r="53" customFormat="false" ht="9.75" hidden="false" customHeight="true" outlineLevel="0" collapsed="false">
      <c r="A53" s="117" t="s">
        <v>396</v>
      </c>
      <c r="B53" s="117" t="s">
        <v>333</v>
      </c>
      <c r="C53" s="119" t="n">
        <v>4.43</v>
      </c>
      <c r="D53" s="119" t="n">
        <v>4.45</v>
      </c>
      <c r="E53" s="119" t="n">
        <v>4.437</v>
      </c>
      <c r="F53" s="119" t="n">
        <v>4.43</v>
      </c>
      <c r="G53" s="119" t="s">
        <v>397</v>
      </c>
      <c r="H53" s="120" t="n">
        <v>7500</v>
      </c>
      <c r="I53" s="117" t="s">
        <v>42</v>
      </c>
      <c r="J53" s="128"/>
      <c r="K53" s="128"/>
      <c r="L53" s="128"/>
    </row>
    <row r="54" customFormat="false" ht="10.5" hidden="false" customHeight="true" outlineLevel="0" collapsed="false">
      <c r="A54" s="117" t="s">
        <v>398</v>
      </c>
      <c r="B54" s="117" t="s">
        <v>333</v>
      </c>
      <c r="C54" s="119" t="n">
        <v>4.825</v>
      </c>
      <c r="D54" s="119" t="n">
        <v>4.88</v>
      </c>
      <c r="E54" s="119" t="n">
        <v>4.852</v>
      </c>
      <c r="F54" s="119" t="n">
        <v>4.87</v>
      </c>
      <c r="G54" s="119" t="s">
        <v>399</v>
      </c>
      <c r="H54" s="120" t="n">
        <v>35000</v>
      </c>
      <c r="I54" s="117" t="s">
        <v>42</v>
      </c>
      <c r="J54" s="128"/>
      <c r="K54" s="128"/>
      <c r="L54" s="128"/>
    </row>
    <row r="55" customFormat="false" ht="10.5" hidden="false" customHeight="true" outlineLevel="0" collapsed="false">
      <c r="A55" s="117" t="s">
        <v>400</v>
      </c>
      <c r="B55" s="117" t="s">
        <v>333</v>
      </c>
      <c r="C55" s="119" t="n">
        <v>4.81</v>
      </c>
      <c r="D55" s="119" t="n">
        <v>4.81</v>
      </c>
      <c r="E55" s="119" t="n">
        <v>4.81</v>
      </c>
      <c r="F55" s="119" t="n">
        <v>4.81</v>
      </c>
      <c r="G55" s="119" t="s">
        <v>401</v>
      </c>
      <c r="H55" s="120" t="n">
        <v>5000</v>
      </c>
      <c r="I55" s="117" t="s">
        <v>42</v>
      </c>
      <c r="J55" s="128"/>
      <c r="K55" s="128"/>
      <c r="L55" s="128"/>
    </row>
    <row r="56" customFormat="false" ht="14.25" hidden="false" customHeight="true" outlineLevel="0" collapsed="false">
      <c r="A56" s="117" t="s">
        <v>402</v>
      </c>
      <c r="B56" s="117" t="s">
        <v>333</v>
      </c>
      <c r="C56" s="119" t="n">
        <v>4.27</v>
      </c>
      <c r="D56" s="119" t="n">
        <v>4.36</v>
      </c>
      <c r="E56" s="119" t="n">
        <v>4.322</v>
      </c>
      <c r="F56" s="119" t="n">
        <v>4.36</v>
      </c>
      <c r="G56" s="119" t="s">
        <v>403</v>
      </c>
      <c r="H56" s="120" t="n">
        <v>42500</v>
      </c>
      <c r="I56" s="117" t="s">
        <v>42</v>
      </c>
      <c r="J56" s="128"/>
      <c r="K56" s="128"/>
      <c r="L56" s="128"/>
    </row>
    <row r="57" customFormat="false" ht="14.25" hidden="false" customHeight="true" outlineLevel="0" collapsed="false">
      <c r="A57" s="117" t="s">
        <v>404</v>
      </c>
      <c r="B57" s="117" t="s">
        <v>333</v>
      </c>
      <c r="C57" s="119" t="n">
        <v>4.36</v>
      </c>
      <c r="D57" s="119" t="n">
        <v>4.39</v>
      </c>
      <c r="E57" s="119" t="n">
        <v>4.383</v>
      </c>
      <c r="F57" s="119" t="n">
        <v>4.39</v>
      </c>
      <c r="G57" s="119" t="s">
        <v>375</v>
      </c>
      <c r="H57" s="120" t="n">
        <v>60000</v>
      </c>
      <c r="I57" s="117" t="s">
        <v>42</v>
      </c>
      <c r="J57" s="128"/>
      <c r="K57" s="128"/>
      <c r="L57" s="128"/>
    </row>
    <row r="58" customFormat="false" ht="14.25" hidden="false" customHeight="true" outlineLevel="0" collapsed="false">
      <c r="A58" s="116" t="s">
        <v>49</v>
      </c>
      <c r="B58" s="116"/>
      <c r="C58" s="116"/>
      <c r="D58" s="116"/>
      <c r="E58" s="116"/>
      <c r="F58" s="116"/>
      <c r="G58" s="116"/>
      <c r="H58" s="116"/>
      <c r="I58" s="116"/>
      <c r="J58" s="128"/>
      <c r="K58" s="128"/>
      <c r="L58" s="128"/>
    </row>
    <row r="59" customFormat="false" ht="10.5" hidden="false" customHeight="true" outlineLevel="0" collapsed="false">
      <c r="A59" s="117" t="s">
        <v>405</v>
      </c>
      <c r="B59" s="117" t="s">
        <v>333</v>
      </c>
      <c r="C59" s="119" t="n">
        <v>0</v>
      </c>
      <c r="D59" s="119" t="n">
        <v>0</v>
      </c>
      <c r="E59" s="119" t="n">
        <v>0</v>
      </c>
      <c r="F59" s="119" t="n">
        <v>0</v>
      </c>
      <c r="G59" s="119" t="s">
        <v>406</v>
      </c>
      <c r="H59" s="120" t="n">
        <v>15000</v>
      </c>
      <c r="I59" s="117" t="s">
        <v>42</v>
      </c>
      <c r="J59" s="128"/>
      <c r="K59" s="128"/>
      <c r="L59" s="128"/>
    </row>
    <row r="60" customFormat="false" ht="14.25" hidden="false" customHeight="true" outlineLevel="0" collapsed="false">
      <c r="A60" s="117" t="s">
        <v>407</v>
      </c>
      <c r="B60" s="118" t="n">
        <v>37043</v>
      </c>
      <c r="C60" s="119" t="n">
        <v>0</v>
      </c>
      <c r="D60" s="119" t="n">
        <v>0</v>
      </c>
      <c r="E60" s="119" t="n">
        <v>0</v>
      </c>
      <c r="F60" s="119" t="n">
        <v>0</v>
      </c>
      <c r="G60" s="119" t="s">
        <v>408</v>
      </c>
      <c r="H60" s="120" t="n">
        <v>750000</v>
      </c>
      <c r="I60" s="117" t="s">
        <v>42</v>
      </c>
      <c r="J60" s="128"/>
      <c r="K60" s="128"/>
      <c r="L60" s="128"/>
    </row>
    <row r="61" customFormat="false" ht="14.25" hidden="false" customHeight="true" outlineLevel="0" collapsed="false">
      <c r="A61" s="117" t="s">
        <v>409</v>
      </c>
      <c r="B61" s="117" t="s">
        <v>333</v>
      </c>
      <c r="C61" s="119" t="n">
        <v>0.01</v>
      </c>
      <c r="D61" s="119" t="n">
        <v>0.01</v>
      </c>
      <c r="E61" s="119" t="n">
        <v>0.01</v>
      </c>
      <c r="F61" s="119" t="n">
        <v>0.01</v>
      </c>
      <c r="G61" s="119" t="s">
        <v>410</v>
      </c>
      <c r="H61" s="120" t="n">
        <v>20000</v>
      </c>
      <c r="I61" s="117" t="s">
        <v>42</v>
      </c>
      <c r="J61" s="128"/>
      <c r="K61" s="128"/>
      <c r="L61" s="128"/>
    </row>
    <row r="62" customFormat="false" ht="14.25" hidden="false" customHeight="true" outlineLevel="0" collapsed="false">
      <c r="A62" s="117" t="s">
        <v>411</v>
      </c>
      <c r="B62" s="117" t="s">
        <v>333</v>
      </c>
      <c r="C62" s="119" t="n">
        <v>0</v>
      </c>
      <c r="D62" s="119" t="n">
        <v>0</v>
      </c>
      <c r="E62" s="119" t="n">
        <v>0</v>
      </c>
      <c r="F62" s="119" t="n">
        <v>0</v>
      </c>
      <c r="G62" s="119" t="s">
        <v>412</v>
      </c>
      <c r="H62" s="120" t="n">
        <v>42500</v>
      </c>
      <c r="I62" s="117" t="s">
        <v>42</v>
      </c>
      <c r="J62" s="128"/>
      <c r="K62" s="128"/>
      <c r="L62" s="128"/>
    </row>
    <row r="63" customFormat="false" ht="14.25" hidden="false" customHeight="true" outlineLevel="0" collapsed="false">
      <c r="A63" s="117" t="s">
        <v>413</v>
      </c>
      <c r="B63" s="117" t="s">
        <v>355</v>
      </c>
      <c r="C63" s="119" t="n">
        <v>0</v>
      </c>
      <c r="D63" s="119" t="n">
        <v>0</v>
      </c>
      <c r="E63" s="119" t="n">
        <v>0</v>
      </c>
      <c r="F63" s="119" t="n">
        <v>0</v>
      </c>
      <c r="G63" s="119" t="s">
        <v>414</v>
      </c>
      <c r="H63" s="120" t="n">
        <v>160000</v>
      </c>
      <c r="I63" s="117" t="s">
        <v>42</v>
      </c>
      <c r="J63" s="128"/>
      <c r="K63" s="128"/>
      <c r="L63" s="128"/>
    </row>
    <row r="64" customFormat="false" ht="13.5" hidden="false" customHeight="true" outlineLevel="0" collapsed="false">
      <c r="A64" s="117" t="s">
        <v>415</v>
      </c>
      <c r="B64" s="117" t="s">
        <v>333</v>
      </c>
      <c r="C64" s="119" t="n">
        <v>0</v>
      </c>
      <c r="D64" s="119" t="n">
        <v>0</v>
      </c>
      <c r="E64" s="119" t="n">
        <v>0</v>
      </c>
      <c r="F64" s="119" t="n">
        <v>0</v>
      </c>
      <c r="G64" s="119" t="s">
        <v>153</v>
      </c>
      <c r="H64" s="120" t="n">
        <v>5000</v>
      </c>
      <c r="I64" s="117" t="s">
        <v>42</v>
      </c>
      <c r="J64" s="128"/>
      <c r="K64" s="128"/>
      <c r="L64" s="128"/>
    </row>
    <row r="65" customFormat="false" ht="14.25" hidden="false" customHeight="true" outlineLevel="0" collapsed="false">
      <c r="A65" s="117" t="s">
        <v>416</v>
      </c>
      <c r="B65" s="117" t="s">
        <v>333</v>
      </c>
      <c r="C65" s="119" t="n">
        <v>0</v>
      </c>
      <c r="D65" s="119" t="n">
        <v>0.008</v>
      </c>
      <c r="E65" s="119" t="n">
        <v>0.004</v>
      </c>
      <c r="F65" s="119" t="n">
        <v>0.008</v>
      </c>
      <c r="G65" s="119" t="s">
        <v>382</v>
      </c>
      <c r="H65" s="120" t="n">
        <v>40000</v>
      </c>
      <c r="I65" s="117" t="s">
        <v>42</v>
      </c>
    </row>
    <row r="66" customFormat="false" ht="14.25" hidden="false" customHeight="true" outlineLevel="0" collapsed="false">
      <c r="A66" s="117" t="s">
        <v>417</v>
      </c>
      <c r="B66" s="117" t="s">
        <v>333</v>
      </c>
      <c r="C66" s="119" t="n">
        <v>-0.005</v>
      </c>
      <c r="D66" s="119" t="n">
        <v>-0.005</v>
      </c>
      <c r="E66" s="119" t="n">
        <v>-0.005</v>
      </c>
      <c r="F66" s="119" t="n">
        <v>-0.005</v>
      </c>
      <c r="G66" s="119" t="s">
        <v>418</v>
      </c>
      <c r="H66" s="120" t="n">
        <v>10000</v>
      </c>
      <c r="I66" s="117" t="s">
        <v>42</v>
      </c>
    </row>
    <row r="67" customFormat="false" ht="14.25" hidden="false" customHeight="true" outlineLevel="0" collapsed="false">
      <c r="A67" s="117" t="s">
        <v>419</v>
      </c>
      <c r="B67" s="117" t="s">
        <v>333</v>
      </c>
      <c r="C67" s="119" t="n">
        <v>0</v>
      </c>
      <c r="D67" s="119" t="n">
        <v>0</v>
      </c>
      <c r="E67" s="119" t="n">
        <v>0</v>
      </c>
      <c r="F67" s="119" t="n">
        <v>0</v>
      </c>
      <c r="G67" s="119" t="s">
        <v>268</v>
      </c>
      <c r="H67" s="120" t="n">
        <v>200000</v>
      </c>
      <c r="I67" s="117" t="s">
        <v>42</v>
      </c>
    </row>
    <row r="68" customFormat="false" ht="14.25" hidden="false" customHeight="true" outlineLevel="0" collapsed="false">
      <c r="A68" s="117" t="s">
        <v>420</v>
      </c>
      <c r="B68" s="118" t="n">
        <v>37043</v>
      </c>
      <c r="C68" s="119" t="n">
        <v>0</v>
      </c>
      <c r="D68" s="119" t="n">
        <v>0</v>
      </c>
      <c r="E68" s="119" t="n">
        <v>0</v>
      </c>
      <c r="F68" s="119" t="n">
        <v>0</v>
      </c>
      <c r="G68" s="119" t="s">
        <v>166</v>
      </c>
      <c r="H68" s="120" t="n">
        <v>600000</v>
      </c>
      <c r="I68" s="117" t="s">
        <v>42</v>
      </c>
    </row>
    <row r="69" customFormat="false" ht="14.25" hidden="false" customHeight="true" outlineLevel="0" collapsed="false">
      <c r="A69" s="117" t="s">
        <v>421</v>
      </c>
      <c r="B69" s="117" t="s">
        <v>333</v>
      </c>
      <c r="C69" s="119" t="n">
        <v>0.008</v>
      </c>
      <c r="D69" s="119" t="n">
        <v>0.008</v>
      </c>
      <c r="E69" s="119" t="n">
        <v>0.008</v>
      </c>
      <c r="F69" s="119" t="n">
        <v>0.008</v>
      </c>
      <c r="G69" s="119" t="s">
        <v>382</v>
      </c>
      <c r="H69" s="120" t="n">
        <v>20000</v>
      </c>
      <c r="I69" s="117" t="s">
        <v>42</v>
      </c>
    </row>
    <row r="70" customFormat="false" ht="22.5" hidden="false" customHeight="false" outlineLevel="0" collapsed="false">
      <c r="A70" s="117" t="s">
        <v>422</v>
      </c>
      <c r="B70" s="118" t="n">
        <v>37043</v>
      </c>
      <c r="C70" s="119" t="n">
        <v>0</v>
      </c>
      <c r="D70" s="119" t="n">
        <v>0</v>
      </c>
      <c r="E70" s="119" t="n">
        <v>0</v>
      </c>
      <c r="F70" s="119" t="n">
        <v>0</v>
      </c>
      <c r="G70" s="119" t="s">
        <v>423</v>
      </c>
      <c r="H70" s="120" t="n">
        <v>300000</v>
      </c>
      <c r="I70" s="117" t="s">
        <v>42</v>
      </c>
    </row>
    <row r="71" customFormat="false" ht="22.5" hidden="false" customHeight="false" outlineLevel="0" collapsed="false">
      <c r="A71" s="117" t="s">
        <v>424</v>
      </c>
      <c r="B71" s="117" t="s">
        <v>330</v>
      </c>
      <c r="C71" s="119" t="n">
        <v>0</v>
      </c>
      <c r="D71" s="119" t="n">
        <v>0</v>
      </c>
      <c r="E71" s="119" t="n">
        <v>0</v>
      </c>
      <c r="F71" s="119" t="n">
        <v>0</v>
      </c>
      <c r="G71" s="119" t="s">
        <v>349</v>
      </c>
      <c r="H71" s="120" t="n">
        <v>1845000</v>
      </c>
      <c r="I71" s="117" t="s">
        <v>42</v>
      </c>
    </row>
    <row r="72" customFormat="false" ht="22.5" hidden="false" customHeight="false" outlineLevel="0" collapsed="false">
      <c r="A72" s="117" t="s">
        <v>425</v>
      </c>
      <c r="B72" s="117" t="s">
        <v>426</v>
      </c>
      <c r="C72" s="119" t="n">
        <v>0</v>
      </c>
      <c r="D72" s="119" t="n">
        <v>0</v>
      </c>
      <c r="E72" s="119" t="n">
        <v>0</v>
      </c>
      <c r="F72" s="119" t="n">
        <v>0</v>
      </c>
      <c r="G72" s="119" t="s">
        <v>427</v>
      </c>
      <c r="H72" s="120" t="n">
        <v>3825000</v>
      </c>
      <c r="I72" s="117" t="s">
        <v>42</v>
      </c>
    </row>
    <row r="73" customFormat="false" ht="22.5" hidden="false" customHeight="false" outlineLevel="0" collapsed="false">
      <c r="A73" s="117" t="s">
        <v>428</v>
      </c>
      <c r="B73" s="117" t="s">
        <v>333</v>
      </c>
      <c r="C73" s="119" t="n">
        <v>0</v>
      </c>
      <c r="D73" s="119" t="n">
        <v>0</v>
      </c>
      <c r="E73" s="119" t="n">
        <v>0</v>
      </c>
      <c r="F73" s="119" t="n">
        <v>0</v>
      </c>
      <c r="G73" s="119" t="s">
        <v>298</v>
      </c>
      <c r="H73" s="120" t="n">
        <v>35000</v>
      </c>
      <c r="I73" s="117" t="s">
        <v>42</v>
      </c>
    </row>
    <row r="74" customFormat="false" ht="22.5" hidden="false" customHeight="false" outlineLevel="0" collapsed="false">
      <c r="A74" s="117" t="s">
        <v>429</v>
      </c>
      <c r="B74" s="117" t="s">
        <v>333</v>
      </c>
      <c r="C74" s="119" t="n">
        <v>0</v>
      </c>
      <c r="D74" s="119" t="n">
        <v>0</v>
      </c>
      <c r="E74" s="119" t="n">
        <v>0</v>
      </c>
      <c r="F74" s="119" t="n">
        <v>0</v>
      </c>
      <c r="G74" s="119" t="s">
        <v>300</v>
      </c>
      <c r="H74" s="120" t="n">
        <v>10000</v>
      </c>
      <c r="I74" s="117" t="s">
        <v>42</v>
      </c>
    </row>
    <row r="75" customFormat="false" ht="22.5" hidden="false" customHeight="false" outlineLevel="0" collapsed="false">
      <c r="A75" s="117" t="s">
        <v>430</v>
      </c>
      <c r="B75" s="117" t="s">
        <v>333</v>
      </c>
      <c r="C75" s="119" t="n">
        <v>0</v>
      </c>
      <c r="D75" s="119" t="n">
        <v>0.005</v>
      </c>
      <c r="E75" s="119" t="n">
        <v>0.002</v>
      </c>
      <c r="F75" s="119" t="n">
        <v>0.005</v>
      </c>
      <c r="G75" s="119" t="s">
        <v>368</v>
      </c>
      <c r="H75" s="120" t="n">
        <v>85000</v>
      </c>
      <c r="I75" s="117" t="s">
        <v>42</v>
      </c>
    </row>
    <row r="76" customFormat="false" ht="22.5" hidden="false" customHeight="false" outlineLevel="0" collapsed="false">
      <c r="A76" s="117" t="s">
        <v>431</v>
      </c>
      <c r="B76" s="117" t="s">
        <v>355</v>
      </c>
      <c r="C76" s="119" t="n">
        <v>0</v>
      </c>
      <c r="D76" s="119" t="n">
        <v>0</v>
      </c>
      <c r="E76" s="119" t="n">
        <v>0</v>
      </c>
      <c r="F76" s="119" t="n">
        <v>0</v>
      </c>
      <c r="G76" s="119" t="s">
        <v>432</v>
      </c>
      <c r="H76" s="120" t="n">
        <v>187500</v>
      </c>
      <c r="I76" s="117" t="s">
        <v>42</v>
      </c>
    </row>
    <row r="77" customFormat="false" ht="22.5" hidden="false" customHeight="false" outlineLevel="0" collapsed="false">
      <c r="A77" s="117" t="s">
        <v>433</v>
      </c>
      <c r="B77" s="117" t="s">
        <v>426</v>
      </c>
      <c r="C77" s="119" t="n">
        <v>0</v>
      </c>
      <c r="D77" s="119" t="n">
        <v>0</v>
      </c>
      <c r="E77" s="119" t="n">
        <v>0</v>
      </c>
      <c r="F77" s="119" t="n">
        <v>0</v>
      </c>
      <c r="G77" s="119" t="s">
        <v>281</v>
      </c>
      <c r="H77" s="120" t="n">
        <v>3060000</v>
      </c>
      <c r="I77" s="117" t="s">
        <v>42</v>
      </c>
    </row>
    <row r="78" customFormat="false" ht="22.5" hidden="false" customHeight="false" outlineLevel="0" collapsed="false">
      <c r="A78" s="117" t="s">
        <v>434</v>
      </c>
      <c r="B78" s="117" t="s">
        <v>333</v>
      </c>
      <c r="C78" s="119" t="n">
        <v>0</v>
      </c>
      <c r="D78" s="119" t="n">
        <v>0</v>
      </c>
      <c r="E78" s="119" t="n">
        <v>0</v>
      </c>
      <c r="F78" s="119" t="n">
        <v>0</v>
      </c>
      <c r="G78" s="119" t="s">
        <v>435</v>
      </c>
      <c r="H78" s="120" t="n">
        <v>12500</v>
      </c>
      <c r="I78" s="117" t="s">
        <v>42</v>
      </c>
    </row>
    <row r="79" customFormat="false" ht="22.5" hidden="false" customHeight="false" outlineLevel="0" collapsed="false">
      <c r="A79" s="117" t="s">
        <v>436</v>
      </c>
      <c r="B79" s="117" t="s">
        <v>333</v>
      </c>
      <c r="C79" s="119" t="n">
        <v>0</v>
      </c>
      <c r="D79" s="119" t="n">
        <v>0</v>
      </c>
      <c r="E79" s="119" t="n">
        <v>0</v>
      </c>
      <c r="F79" s="119" t="n">
        <v>0</v>
      </c>
      <c r="G79" s="119" t="s">
        <v>437</v>
      </c>
      <c r="H79" s="120" t="n">
        <v>30000</v>
      </c>
      <c r="I79" s="117" t="s">
        <v>42</v>
      </c>
    </row>
    <row r="80" customFormat="false" ht="22.5" hidden="false" customHeight="false" outlineLevel="0" collapsed="false">
      <c r="A80" s="117" t="s">
        <v>438</v>
      </c>
      <c r="B80" s="117" t="s">
        <v>355</v>
      </c>
      <c r="C80" s="119" t="n">
        <v>-0.01</v>
      </c>
      <c r="D80" s="119" t="n">
        <v>-0.01</v>
      </c>
      <c r="E80" s="119" t="n">
        <v>-0.01</v>
      </c>
      <c r="F80" s="119" t="n">
        <v>-0.01</v>
      </c>
      <c r="G80" s="119" t="s">
        <v>292</v>
      </c>
      <c r="H80" s="120" t="n">
        <v>150000</v>
      </c>
      <c r="I80" s="117" t="s">
        <v>42</v>
      </c>
    </row>
    <row r="81" customFormat="false" ht="22.5" hidden="false" customHeight="false" outlineLevel="0" collapsed="false">
      <c r="A81" s="117" t="s">
        <v>439</v>
      </c>
      <c r="B81" s="118" t="n">
        <v>37043</v>
      </c>
      <c r="C81" s="119" t="n">
        <v>-0.008</v>
      </c>
      <c r="D81" s="119" t="n">
        <v>-0.008</v>
      </c>
      <c r="E81" s="119" t="n">
        <v>-0.008</v>
      </c>
      <c r="F81" s="119" t="n">
        <v>-0.008</v>
      </c>
      <c r="G81" s="119" t="s">
        <v>440</v>
      </c>
      <c r="H81" s="120" t="n">
        <v>750000</v>
      </c>
      <c r="I81" s="117" t="s">
        <v>42</v>
      </c>
    </row>
    <row r="82" customFormat="false" ht="22.5" hidden="false" customHeight="false" outlineLevel="0" collapsed="false">
      <c r="A82" s="117" t="s">
        <v>441</v>
      </c>
      <c r="B82" s="117" t="s">
        <v>330</v>
      </c>
      <c r="C82" s="119" t="n">
        <v>-0.008</v>
      </c>
      <c r="D82" s="119" t="n">
        <v>-0.008</v>
      </c>
      <c r="E82" s="119" t="n">
        <v>-0.008</v>
      </c>
      <c r="F82" s="119" t="n">
        <v>-0.008</v>
      </c>
      <c r="G82" s="119" t="s">
        <v>440</v>
      </c>
      <c r="H82" s="120" t="n">
        <v>3075000</v>
      </c>
      <c r="I82" s="117" t="s">
        <v>42</v>
      </c>
    </row>
    <row r="83" customFormat="false" ht="22.5" hidden="false" customHeight="false" outlineLevel="0" collapsed="false">
      <c r="A83" s="117" t="s">
        <v>442</v>
      </c>
      <c r="B83" s="117" t="s">
        <v>426</v>
      </c>
      <c r="C83" s="119" t="n">
        <v>-0.008</v>
      </c>
      <c r="D83" s="119" t="n">
        <v>-0.008</v>
      </c>
      <c r="E83" s="119" t="n">
        <v>-0.008</v>
      </c>
      <c r="F83" s="119" t="n">
        <v>-0.008</v>
      </c>
      <c r="G83" s="119" t="s">
        <v>440</v>
      </c>
      <c r="H83" s="120" t="n">
        <v>3825000</v>
      </c>
      <c r="I83" s="117" t="s">
        <v>42</v>
      </c>
    </row>
    <row r="84" customFormat="false" ht="22.5" hidden="false" customHeight="false" outlineLevel="0" collapsed="false">
      <c r="A84" s="117" t="s">
        <v>443</v>
      </c>
      <c r="B84" s="117" t="s">
        <v>333</v>
      </c>
      <c r="C84" s="119" t="n">
        <v>0</v>
      </c>
      <c r="D84" s="119" t="n">
        <v>0</v>
      </c>
      <c r="E84" s="119" t="n">
        <v>0</v>
      </c>
      <c r="F84" s="119" t="n">
        <v>0</v>
      </c>
      <c r="G84" s="119" t="s">
        <v>401</v>
      </c>
      <c r="H84" s="120" t="n">
        <v>2500</v>
      </c>
      <c r="I84" s="117" t="s">
        <v>42</v>
      </c>
    </row>
    <row r="85" customFormat="false" ht="22.5" hidden="false" customHeight="false" outlineLevel="0" collapsed="false">
      <c r="A85" s="117" t="s">
        <v>444</v>
      </c>
      <c r="B85" s="118" t="n">
        <v>37043</v>
      </c>
      <c r="C85" s="119" t="n">
        <v>0</v>
      </c>
      <c r="D85" s="119" t="n">
        <v>0</v>
      </c>
      <c r="E85" s="119" t="n">
        <v>0</v>
      </c>
      <c r="F85" s="119" t="n">
        <v>0</v>
      </c>
      <c r="G85" s="119" t="s">
        <v>445</v>
      </c>
      <c r="H85" s="120" t="n">
        <v>600000</v>
      </c>
      <c r="I85" s="117" t="s">
        <v>42</v>
      </c>
    </row>
    <row r="86" customFormat="false" ht="14.25" hidden="false" customHeight="true" outlineLevel="0" collapsed="false">
      <c r="A86" s="116" t="s">
        <v>446</v>
      </c>
      <c r="B86" s="116"/>
      <c r="C86" s="116"/>
      <c r="D86" s="116"/>
      <c r="E86" s="116"/>
      <c r="F86" s="116"/>
      <c r="G86" s="116"/>
      <c r="H86" s="116"/>
      <c r="I86" s="116"/>
    </row>
    <row r="87" customFormat="false" ht="22.5" hidden="false" customHeight="false" outlineLevel="0" collapsed="false">
      <c r="A87" s="117" t="s">
        <v>447</v>
      </c>
      <c r="B87" s="117" t="s">
        <v>448</v>
      </c>
      <c r="C87" s="119" t="n">
        <v>0.125</v>
      </c>
      <c r="D87" s="119" t="n">
        <v>0.125</v>
      </c>
      <c r="E87" s="119" t="n">
        <v>0.125</v>
      </c>
      <c r="F87" s="119" t="n">
        <v>0.125</v>
      </c>
      <c r="G87" s="119" t="s">
        <v>277</v>
      </c>
      <c r="H87" s="120" t="n">
        <v>755000</v>
      </c>
      <c r="I87" s="117" t="s">
        <v>42</v>
      </c>
    </row>
    <row r="88" customFormat="false" ht="22.5" hidden="false" customHeight="false" outlineLevel="0" collapsed="false">
      <c r="A88" s="117" t="s">
        <v>449</v>
      </c>
      <c r="B88" s="118" t="n">
        <v>37043</v>
      </c>
      <c r="C88" s="119" t="n">
        <v>-0.005</v>
      </c>
      <c r="D88" s="119" t="n">
        <v>-0.005</v>
      </c>
      <c r="E88" s="119" t="n">
        <v>-0.005</v>
      </c>
      <c r="F88" s="119" t="n">
        <v>-0.005</v>
      </c>
      <c r="G88" s="119" t="s">
        <v>450</v>
      </c>
      <c r="H88" s="120" t="n">
        <v>750000</v>
      </c>
      <c r="I88" s="117" t="s">
        <v>42</v>
      </c>
    </row>
    <row r="89" customFormat="false" ht="22.5" hidden="false" customHeight="false" outlineLevel="0" collapsed="false">
      <c r="A89" s="117" t="s">
        <v>451</v>
      </c>
      <c r="B89" s="117" t="s">
        <v>426</v>
      </c>
      <c r="C89" s="119" t="n">
        <v>-0.003</v>
      </c>
      <c r="D89" s="119" t="n">
        <v>-0.003</v>
      </c>
      <c r="E89" s="119" t="n">
        <v>-0.003</v>
      </c>
      <c r="F89" s="119" t="n">
        <v>-0.003</v>
      </c>
      <c r="G89" s="119" t="s">
        <v>452</v>
      </c>
      <c r="H89" s="120" t="n">
        <v>4590000</v>
      </c>
      <c r="I89" s="117" t="s">
        <v>42</v>
      </c>
    </row>
    <row r="90" customFormat="false" ht="22.5" hidden="false" customHeight="false" outlineLevel="0" collapsed="false">
      <c r="A90" s="117" t="s">
        <v>453</v>
      </c>
      <c r="B90" s="118" t="n">
        <v>37043</v>
      </c>
      <c r="C90" s="119" t="n">
        <v>0.01</v>
      </c>
      <c r="D90" s="119" t="n">
        <v>0.015</v>
      </c>
      <c r="E90" s="119" t="n">
        <v>0.012</v>
      </c>
      <c r="F90" s="119" t="n">
        <v>0.015</v>
      </c>
      <c r="G90" s="119" t="s">
        <v>454</v>
      </c>
      <c r="H90" s="120" t="n">
        <v>900000</v>
      </c>
      <c r="I90" s="117" t="s">
        <v>42</v>
      </c>
    </row>
    <row r="91" customFormat="false" ht="14.25" hidden="false" customHeight="true" outlineLevel="0" collapsed="false">
      <c r="A91" s="116" t="s">
        <v>455</v>
      </c>
      <c r="B91" s="116"/>
      <c r="C91" s="116"/>
      <c r="D91" s="116"/>
      <c r="E91" s="116"/>
      <c r="F91" s="116"/>
      <c r="G91" s="116"/>
      <c r="H91" s="116"/>
      <c r="I91" s="116"/>
    </row>
    <row r="92" customFormat="false" ht="22.5" hidden="false" customHeight="false" outlineLevel="0" collapsed="false">
      <c r="A92" s="117" t="s">
        <v>456</v>
      </c>
      <c r="B92" s="118" t="n">
        <v>37043</v>
      </c>
      <c r="C92" s="119" t="n">
        <v>0</v>
      </c>
      <c r="D92" s="119" t="n">
        <v>0</v>
      </c>
      <c r="E92" s="119" t="n">
        <v>0</v>
      </c>
      <c r="F92" s="119" t="n">
        <v>0</v>
      </c>
      <c r="G92" s="119" t="s">
        <v>457</v>
      </c>
      <c r="H92" s="120" t="n">
        <v>150000</v>
      </c>
      <c r="I92" s="117" t="s">
        <v>42</v>
      </c>
    </row>
    <row r="93" customFormat="false" ht="22.5" hidden="false" customHeight="false" outlineLevel="0" collapsed="false">
      <c r="A93" s="117" t="s">
        <v>458</v>
      </c>
      <c r="B93" s="117" t="s">
        <v>448</v>
      </c>
      <c r="C93" s="119" t="n">
        <v>0.023</v>
      </c>
      <c r="D93" s="119" t="n">
        <v>0.023</v>
      </c>
      <c r="E93" s="119" t="n">
        <v>0.023</v>
      </c>
      <c r="F93" s="119" t="n">
        <v>0.023</v>
      </c>
      <c r="G93" s="119" t="s">
        <v>459</v>
      </c>
      <c r="H93" s="120" t="n">
        <v>1510000</v>
      </c>
      <c r="I93" s="117" t="s">
        <v>42</v>
      </c>
    </row>
    <row r="94" customFormat="false" ht="14.25" hidden="false" customHeight="false" outlineLevel="0" collapsed="false">
      <c r="A94" s="117"/>
      <c r="B94" s="118"/>
      <c r="C94" s="119"/>
      <c r="D94" s="119"/>
      <c r="E94" s="119"/>
      <c r="F94" s="119"/>
      <c r="G94" s="119"/>
      <c r="H94" s="120"/>
      <c r="I94" s="117"/>
    </row>
    <row r="95" customFormat="false" ht="14.25" hidden="false" customHeight="false" outlineLevel="0" collapsed="false">
      <c r="A95" s="117"/>
      <c r="B95" s="117"/>
      <c r="C95" s="119"/>
      <c r="D95" s="119"/>
      <c r="E95" s="119"/>
      <c r="F95" s="119"/>
      <c r="G95" s="119"/>
      <c r="H95" s="120"/>
      <c r="I95" s="117"/>
    </row>
    <row r="96" customFormat="false" ht="14.25" hidden="false" customHeight="false" outlineLevel="0" collapsed="false">
      <c r="A96" s="117"/>
      <c r="B96" s="117"/>
      <c r="C96" s="119"/>
      <c r="D96" s="119"/>
      <c r="E96" s="119"/>
      <c r="F96" s="119"/>
      <c r="G96" s="119"/>
      <c r="H96" s="120"/>
      <c r="I96" s="117"/>
    </row>
    <row r="97" customFormat="false" ht="14.25" hidden="false" customHeight="false" outlineLevel="0" collapsed="false">
      <c r="A97" s="117"/>
      <c r="B97" s="117"/>
      <c r="C97" s="119"/>
      <c r="D97" s="119"/>
      <c r="E97" s="119"/>
      <c r="F97" s="119"/>
      <c r="G97" s="119"/>
      <c r="H97" s="120"/>
      <c r="I97" s="117"/>
    </row>
    <row r="98" customFormat="false" ht="14.25" hidden="false" customHeight="false" outlineLevel="0" collapsed="false">
      <c r="A98" s="117"/>
      <c r="B98" s="118"/>
      <c r="C98" s="119"/>
      <c r="D98" s="119"/>
      <c r="E98" s="119"/>
      <c r="F98" s="119"/>
      <c r="G98" s="119"/>
      <c r="H98" s="120"/>
      <c r="I98" s="117"/>
    </row>
    <row r="99" customFormat="false" ht="14.25" hidden="false" customHeight="false" outlineLevel="0" collapsed="false">
      <c r="A99" s="117"/>
      <c r="B99" s="117"/>
      <c r="C99" s="119"/>
      <c r="D99" s="119"/>
      <c r="E99" s="119"/>
      <c r="F99" s="119"/>
      <c r="G99" s="119"/>
      <c r="H99" s="120"/>
      <c r="I99" s="117"/>
    </row>
    <row r="100" customFormat="false" ht="14.25" hidden="false" customHeight="false" outlineLevel="0" collapsed="false">
      <c r="A100" s="116"/>
      <c r="B100" s="116"/>
      <c r="C100" s="116"/>
      <c r="D100" s="116"/>
      <c r="E100" s="116"/>
      <c r="F100" s="116"/>
      <c r="G100" s="116"/>
      <c r="H100" s="116"/>
      <c r="I100" s="116"/>
    </row>
    <row r="101" customFormat="false" ht="14.25" hidden="false" customHeight="false" outlineLevel="0" collapsed="false">
      <c r="A101" s="117"/>
      <c r="B101" s="118"/>
      <c r="C101" s="119"/>
      <c r="D101" s="119"/>
      <c r="E101" s="119"/>
      <c r="F101" s="119"/>
      <c r="G101" s="119"/>
      <c r="H101" s="120"/>
      <c r="I101" s="117"/>
    </row>
    <row r="102" customFormat="false" ht="14.25" hidden="false" customHeight="false" outlineLevel="0" collapsed="false">
      <c r="A102" s="117"/>
      <c r="B102" s="117"/>
      <c r="C102" s="119"/>
      <c r="D102" s="119"/>
      <c r="E102" s="119"/>
      <c r="F102" s="119"/>
      <c r="G102" s="119"/>
      <c r="H102" s="120"/>
      <c r="I102" s="117"/>
    </row>
    <row r="103" customFormat="false" ht="14.25" hidden="false" customHeight="false" outlineLevel="0" collapsed="false">
      <c r="A103" s="117"/>
      <c r="B103" s="117"/>
      <c r="C103" s="119"/>
      <c r="D103" s="119"/>
      <c r="E103" s="119"/>
      <c r="F103" s="119"/>
      <c r="G103" s="119"/>
      <c r="H103" s="120"/>
      <c r="I103" s="117"/>
    </row>
    <row r="104" customFormat="false" ht="14.25" hidden="false" customHeight="false" outlineLevel="0" collapsed="false">
      <c r="A104" s="117"/>
      <c r="B104" s="117"/>
      <c r="C104" s="119"/>
      <c r="D104" s="119"/>
      <c r="E104" s="119"/>
      <c r="F104" s="119"/>
      <c r="G104" s="119"/>
      <c r="H104" s="120"/>
      <c r="I104" s="117"/>
    </row>
    <row r="105" customFormat="false" ht="14.25" hidden="false" customHeight="false" outlineLevel="0" collapsed="false">
      <c r="A105" s="116"/>
      <c r="B105" s="116"/>
      <c r="C105" s="116"/>
      <c r="D105" s="116"/>
      <c r="E105" s="116"/>
      <c r="F105" s="116"/>
      <c r="G105" s="116"/>
      <c r="H105" s="116"/>
      <c r="I105" s="116"/>
    </row>
    <row r="106" customFormat="false" ht="14.25" hidden="false" customHeight="false" outlineLevel="0" collapsed="false">
      <c r="A106" s="117"/>
      <c r="B106" s="117"/>
      <c r="C106" s="119"/>
      <c r="D106" s="119"/>
      <c r="E106" s="119"/>
      <c r="F106" s="119"/>
      <c r="G106" s="119"/>
      <c r="H106" s="120"/>
      <c r="I106" s="117"/>
    </row>
    <row r="107" customFormat="false" ht="13.5" hidden="false" customHeight="false" outlineLevel="0" collapsed="false"/>
  </sheetData>
  <mergeCells count="16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5:I15"/>
    <mergeCell ref="A58:I58"/>
    <mergeCell ref="A86:I86"/>
    <mergeCell ref="A91:I91"/>
    <mergeCell ref="A100:I100"/>
    <mergeCell ref="A105:I10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6" t="s">
        <v>80</v>
      </c>
      <c r="F1" s="129"/>
      <c r="G1" s="57" t="s">
        <v>460</v>
      </c>
      <c r="H1" s="123" t="n">
        <f aca="false">SUM(H11:H10000)</f>
        <v>224242500</v>
      </c>
    </row>
    <row r="2" customFormat="false" ht="15.75" hidden="false" customHeight="false" outlineLevel="0" collapsed="false">
      <c r="A2" s="49" t="s">
        <v>461</v>
      </c>
      <c r="F2" s="130"/>
      <c r="G2" s="127"/>
      <c r="H2" s="125"/>
    </row>
    <row r="3" customFormat="false" ht="12.75" hidden="false" customHeight="false" outlineLevel="0" collapsed="false">
      <c r="A3" s="40" t="n">
        <f aca="false">'E-Mail'!$B$2</f>
        <v>37026</v>
      </c>
      <c r="F3" s="130"/>
      <c r="G3" s="127"/>
      <c r="H3" s="125"/>
    </row>
    <row r="5" customFormat="false" ht="9.75" hidden="false" customHeight="true" outlineLevel="0" collapsed="false">
      <c r="A5" s="111" t="s">
        <v>462</v>
      </c>
      <c r="J5" s="128"/>
      <c r="K5" s="128"/>
    </row>
    <row r="6" customFormat="false" ht="9.75" hidden="false" customHeight="true" outlineLevel="0" collapsed="false">
      <c r="A6" s="111" t="s">
        <v>86</v>
      </c>
      <c r="J6" s="128"/>
      <c r="K6" s="128"/>
    </row>
    <row r="7" customFormat="false" ht="9.75" hidden="false" customHeight="true" outlineLevel="0" collapsed="false">
      <c r="A7" s="111" t="s">
        <v>87</v>
      </c>
      <c r="J7" s="128"/>
      <c r="K7" s="128"/>
    </row>
    <row r="8" customFormat="false" ht="9.75" hidden="false" customHeight="true" outlineLevel="0" collapsed="false">
      <c r="J8" s="128"/>
      <c r="K8" s="128"/>
    </row>
    <row r="9" customFormat="false" ht="13.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  <c r="J9" s="128"/>
      <c r="K9" s="128"/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  <c r="J10" s="128"/>
      <c r="K10" s="128"/>
    </row>
    <row r="11" customFormat="false" ht="10.5" hidden="false" customHeight="true" outlineLevel="0" collapsed="false">
      <c r="A11" s="116" t="s">
        <v>463</v>
      </c>
      <c r="B11" s="116"/>
      <c r="C11" s="116"/>
      <c r="D11" s="116"/>
      <c r="E11" s="116"/>
      <c r="F11" s="116"/>
      <c r="G11" s="116"/>
      <c r="H11" s="116"/>
      <c r="I11" s="116"/>
      <c r="J11" s="128"/>
      <c r="K11" s="128"/>
    </row>
    <row r="12" customFormat="false" ht="14.25" hidden="false" customHeight="true" outlineLevel="0" collapsed="false">
      <c r="A12" s="117" t="s">
        <v>464</v>
      </c>
      <c r="B12" s="117" t="s">
        <v>448</v>
      </c>
      <c r="C12" s="119" t="n">
        <v>-0.27</v>
      </c>
      <c r="D12" s="119" t="n">
        <v>-0.27</v>
      </c>
      <c r="E12" s="119" t="n">
        <v>-0.27</v>
      </c>
      <c r="F12" s="119" t="n">
        <v>-0.27</v>
      </c>
      <c r="G12" s="119" t="s">
        <v>465</v>
      </c>
      <c r="H12" s="120" t="n">
        <v>755000</v>
      </c>
      <c r="I12" s="117" t="s">
        <v>42</v>
      </c>
      <c r="J12" s="128"/>
      <c r="K12" s="128"/>
    </row>
    <row r="13" customFormat="false" ht="14.25" hidden="false" customHeight="true" outlineLevel="0" collapsed="false">
      <c r="A13" s="116" t="s">
        <v>47</v>
      </c>
      <c r="B13" s="116"/>
      <c r="C13" s="116"/>
      <c r="D13" s="116"/>
      <c r="E13" s="116"/>
      <c r="F13" s="116"/>
      <c r="G13" s="116"/>
      <c r="H13" s="116"/>
      <c r="I13" s="116"/>
      <c r="J13" s="128"/>
      <c r="K13" s="128"/>
    </row>
    <row r="14" customFormat="false" ht="14.25" hidden="false" customHeight="true" outlineLevel="0" collapsed="false">
      <c r="A14" s="117" t="s">
        <v>466</v>
      </c>
      <c r="B14" s="118" t="n">
        <v>37165</v>
      </c>
      <c r="C14" s="119" t="n">
        <v>0.19</v>
      </c>
      <c r="D14" s="119" t="n">
        <v>0.19</v>
      </c>
      <c r="E14" s="119" t="n">
        <v>0.19</v>
      </c>
      <c r="F14" s="119" t="n">
        <v>0.19</v>
      </c>
      <c r="G14" s="119" t="s">
        <v>467</v>
      </c>
      <c r="H14" s="120" t="n">
        <v>310000</v>
      </c>
      <c r="I14" s="117" t="s">
        <v>42</v>
      </c>
      <c r="J14" s="128"/>
      <c r="K14" s="128"/>
    </row>
    <row r="15" customFormat="false" ht="14.25" hidden="false" customHeight="true" outlineLevel="0" collapsed="false">
      <c r="A15" s="117" t="s">
        <v>468</v>
      </c>
      <c r="B15" s="117" t="s">
        <v>426</v>
      </c>
      <c r="C15" s="119" t="n">
        <v>0.178</v>
      </c>
      <c r="D15" s="119" t="n">
        <v>0.188</v>
      </c>
      <c r="E15" s="119" t="n">
        <v>0.183</v>
      </c>
      <c r="F15" s="119" t="n">
        <v>0.188</v>
      </c>
      <c r="G15" s="119" t="s">
        <v>469</v>
      </c>
      <c r="H15" s="120" t="n">
        <v>3825000</v>
      </c>
      <c r="I15" s="117" t="s">
        <v>42</v>
      </c>
      <c r="J15" s="128"/>
      <c r="K15" s="128"/>
    </row>
    <row r="16" customFormat="false" ht="14.25" hidden="false" customHeight="true" outlineLevel="0" collapsed="false">
      <c r="A16" s="116" t="s">
        <v>54</v>
      </c>
      <c r="B16" s="116"/>
      <c r="C16" s="116"/>
      <c r="D16" s="116"/>
      <c r="E16" s="116"/>
      <c r="F16" s="116"/>
      <c r="G16" s="116"/>
      <c r="H16" s="116"/>
      <c r="I16" s="116"/>
      <c r="J16" s="128"/>
      <c r="K16" s="128"/>
    </row>
    <row r="17" customFormat="false" ht="14.25" hidden="false" customHeight="true" outlineLevel="0" collapsed="false">
      <c r="A17" s="117" t="s">
        <v>470</v>
      </c>
      <c r="B17" s="117" t="s">
        <v>448</v>
      </c>
      <c r="C17" s="119" t="n">
        <v>0.283</v>
      </c>
      <c r="D17" s="119" t="n">
        <v>0.283</v>
      </c>
      <c r="E17" s="119" t="n">
        <v>0.283</v>
      </c>
      <c r="F17" s="119" t="n">
        <v>0.283</v>
      </c>
      <c r="G17" s="119" t="s">
        <v>471</v>
      </c>
      <c r="H17" s="120" t="n">
        <v>755000</v>
      </c>
      <c r="I17" s="117" t="s">
        <v>42</v>
      </c>
      <c r="J17" s="128"/>
      <c r="K17" s="128"/>
    </row>
    <row r="18" customFormat="false" ht="14.25" hidden="false" customHeight="true" outlineLevel="0" collapsed="false">
      <c r="A18" s="117" t="s">
        <v>472</v>
      </c>
      <c r="B18" s="118" t="n">
        <v>37043</v>
      </c>
      <c r="C18" s="119" t="n">
        <v>-0.013</v>
      </c>
      <c r="D18" s="119" t="n">
        <v>-0.013</v>
      </c>
      <c r="E18" s="119" t="n">
        <v>-0.013</v>
      </c>
      <c r="F18" s="119" t="n">
        <v>-0.013</v>
      </c>
      <c r="G18" s="119" t="s">
        <v>366</v>
      </c>
      <c r="H18" s="120" t="n">
        <v>900000</v>
      </c>
      <c r="I18" s="117" t="s">
        <v>42</v>
      </c>
      <c r="J18" s="128"/>
      <c r="K18" s="128"/>
    </row>
    <row r="19" customFormat="false" ht="14.25" hidden="false" customHeight="true" outlineLevel="0" collapsed="false">
      <c r="A19" s="117" t="s">
        <v>473</v>
      </c>
      <c r="B19" s="117" t="s">
        <v>448</v>
      </c>
      <c r="C19" s="119" t="n">
        <v>-0.018</v>
      </c>
      <c r="D19" s="119" t="n">
        <v>-0.018</v>
      </c>
      <c r="E19" s="119" t="n">
        <v>-0.018</v>
      </c>
      <c r="F19" s="119" t="n">
        <v>-0.018</v>
      </c>
      <c r="G19" s="119" t="s">
        <v>474</v>
      </c>
      <c r="H19" s="120" t="n">
        <v>3020000</v>
      </c>
      <c r="I19" s="117" t="s">
        <v>42</v>
      </c>
      <c r="J19" s="128"/>
      <c r="K19" s="128"/>
    </row>
    <row r="20" customFormat="false" ht="14.25" hidden="false" customHeight="true" outlineLevel="0" collapsed="false">
      <c r="A20" s="117" t="s">
        <v>475</v>
      </c>
      <c r="B20" s="117" t="s">
        <v>448</v>
      </c>
      <c r="C20" s="119" t="n">
        <v>0.48</v>
      </c>
      <c r="D20" s="119" t="n">
        <v>0.48</v>
      </c>
      <c r="E20" s="119" t="n">
        <v>0.48</v>
      </c>
      <c r="F20" s="119" t="n">
        <v>0.48</v>
      </c>
      <c r="G20" s="119" t="s">
        <v>476</v>
      </c>
      <c r="H20" s="120" t="n">
        <v>755000</v>
      </c>
      <c r="I20" s="117" t="s">
        <v>42</v>
      </c>
      <c r="J20" s="128"/>
      <c r="K20" s="128"/>
    </row>
    <row r="21" customFormat="false" ht="14.25" hidden="false" customHeight="true" outlineLevel="0" collapsed="false">
      <c r="A21" s="117" t="s">
        <v>477</v>
      </c>
      <c r="B21" s="118" t="n">
        <v>37043</v>
      </c>
      <c r="C21" s="119" t="n">
        <v>-0.003</v>
      </c>
      <c r="D21" s="119" t="n">
        <v>-0.003</v>
      </c>
      <c r="E21" s="119" t="n">
        <v>-0.003</v>
      </c>
      <c r="F21" s="119" t="n">
        <v>-0.003</v>
      </c>
      <c r="G21" s="119" t="s">
        <v>478</v>
      </c>
      <c r="H21" s="120" t="n">
        <v>4500000</v>
      </c>
      <c r="I21" s="117" t="s">
        <v>42</v>
      </c>
      <c r="J21" s="128"/>
      <c r="K21" s="128"/>
    </row>
    <row r="22" customFormat="false" ht="14.25" hidden="false" customHeight="true" outlineLevel="0" collapsed="false">
      <c r="A22" s="117" t="s">
        <v>479</v>
      </c>
      <c r="B22" s="117" t="s">
        <v>426</v>
      </c>
      <c r="C22" s="119" t="n">
        <v>-0.003</v>
      </c>
      <c r="D22" s="119" t="n">
        <v>-0.003</v>
      </c>
      <c r="E22" s="119" t="n">
        <v>-0.003</v>
      </c>
      <c r="F22" s="119" t="n">
        <v>-0.003</v>
      </c>
      <c r="G22" s="119" t="s">
        <v>480</v>
      </c>
      <c r="H22" s="120" t="n">
        <v>15300000</v>
      </c>
      <c r="I22" s="117" t="s">
        <v>42</v>
      </c>
      <c r="J22" s="128"/>
      <c r="K22" s="128"/>
    </row>
    <row r="23" customFormat="false" ht="14.25" hidden="false" customHeight="true" outlineLevel="0" collapsed="false">
      <c r="A23" s="117" t="s">
        <v>481</v>
      </c>
      <c r="B23" s="118" t="n">
        <v>37043</v>
      </c>
      <c r="C23" s="119" t="n">
        <v>-0.068</v>
      </c>
      <c r="D23" s="119" t="n">
        <v>-0.068</v>
      </c>
      <c r="E23" s="119" t="n">
        <v>-0.068</v>
      </c>
      <c r="F23" s="119" t="n">
        <v>-0.068</v>
      </c>
      <c r="G23" s="119" t="s">
        <v>482</v>
      </c>
      <c r="H23" s="120" t="n">
        <v>300000</v>
      </c>
      <c r="I23" s="117" t="s">
        <v>42</v>
      </c>
      <c r="J23" s="128"/>
      <c r="K23" s="128"/>
    </row>
    <row r="24" customFormat="false" ht="14.25" hidden="false" customHeight="true" outlineLevel="0" collapsed="false">
      <c r="A24" s="117" t="s">
        <v>483</v>
      </c>
      <c r="B24" s="118" t="n">
        <v>37043</v>
      </c>
      <c r="C24" s="119" t="n">
        <v>-0.083</v>
      </c>
      <c r="D24" s="119" t="n">
        <v>-0.083</v>
      </c>
      <c r="E24" s="119" t="n">
        <v>-0.083</v>
      </c>
      <c r="F24" s="119" t="n">
        <v>-0.083</v>
      </c>
      <c r="G24" s="119" t="s">
        <v>484</v>
      </c>
      <c r="H24" s="120" t="n">
        <v>300000</v>
      </c>
      <c r="I24" s="117" t="s">
        <v>42</v>
      </c>
      <c r="J24" s="128"/>
      <c r="K24" s="128"/>
    </row>
    <row r="25" customFormat="false" ht="14.25" hidden="false" customHeight="true" outlineLevel="0" collapsed="false">
      <c r="A25" s="117" t="s">
        <v>485</v>
      </c>
      <c r="B25" s="118" t="n">
        <v>37043</v>
      </c>
      <c r="C25" s="119" t="n">
        <v>-1.2</v>
      </c>
      <c r="D25" s="119" t="n">
        <v>-1.12</v>
      </c>
      <c r="E25" s="119" t="n">
        <v>-1.159</v>
      </c>
      <c r="F25" s="119" t="n">
        <v>-1.19</v>
      </c>
      <c r="G25" s="119" t="s">
        <v>486</v>
      </c>
      <c r="H25" s="120" t="n">
        <v>1050000</v>
      </c>
      <c r="I25" s="117" t="s">
        <v>42</v>
      </c>
      <c r="J25" s="128"/>
      <c r="K25" s="128"/>
    </row>
    <row r="26" customFormat="false" ht="14.25" hidden="false" customHeight="true" outlineLevel="0" collapsed="false">
      <c r="A26" s="117" t="s">
        <v>487</v>
      </c>
      <c r="B26" s="117" t="s">
        <v>426</v>
      </c>
      <c r="C26" s="119" t="n">
        <v>-1.25</v>
      </c>
      <c r="D26" s="119" t="n">
        <v>-1.2</v>
      </c>
      <c r="E26" s="119" t="n">
        <v>-1.225</v>
      </c>
      <c r="F26" s="119" t="n">
        <v>-1.25</v>
      </c>
      <c r="G26" s="119" t="s">
        <v>488</v>
      </c>
      <c r="H26" s="120" t="n">
        <v>1530000</v>
      </c>
      <c r="I26" s="117" t="s">
        <v>42</v>
      </c>
      <c r="J26" s="128"/>
      <c r="K26" s="128"/>
    </row>
    <row r="27" customFormat="false" ht="14.25" hidden="false" customHeight="true" outlineLevel="0" collapsed="false">
      <c r="A27" s="117" t="s">
        <v>489</v>
      </c>
      <c r="B27" s="117" t="s">
        <v>448</v>
      </c>
      <c r="C27" s="119" t="n">
        <v>-0.425</v>
      </c>
      <c r="D27" s="119" t="n">
        <v>-0.425</v>
      </c>
      <c r="E27" s="119" t="n">
        <v>-0.425</v>
      </c>
      <c r="F27" s="119" t="n">
        <v>-0.425</v>
      </c>
      <c r="G27" s="119" t="s">
        <v>101</v>
      </c>
      <c r="H27" s="120" t="n">
        <v>755000</v>
      </c>
      <c r="I27" s="117" t="s">
        <v>42</v>
      </c>
      <c r="J27" s="128"/>
      <c r="K27" s="128"/>
    </row>
    <row r="28" customFormat="false" ht="14.25" hidden="false" customHeight="true" outlineLevel="0" collapsed="false">
      <c r="A28" s="117" t="s">
        <v>490</v>
      </c>
      <c r="B28" s="118" t="n">
        <v>37043</v>
      </c>
      <c r="C28" s="119" t="n">
        <v>-0.105</v>
      </c>
      <c r="D28" s="119" t="n">
        <v>-0.105</v>
      </c>
      <c r="E28" s="119" t="n">
        <v>-0.105</v>
      </c>
      <c r="F28" s="119" t="n">
        <v>-0.105</v>
      </c>
      <c r="G28" s="119" t="s">
        <v>157</v>
      </c>
      <c r="H28" s="120" t="n">
        <v>300000</v>
      </c>
      <c r="I28" s="117" t="s">
        <v>42</v>
      </c>
      <c r="J28" s="128"/>
      <c r="K28" s="128"/>
    </row>
    <row r="29" customFormat="false" ht="14.25" hidden="false" customHeight="true" outlineLevel="0" collapsed="false">
      <c r="A29" s="117" t="s">
        <v>491</v>
      </c>
      <c r="B29" s="117" t="s">
        <v>426</v>
      </c>
      <c r="C29" s="119" t="n">
        <v>-0.1</v>
      </c>
      <c r="D29" s="119" t="n">
        <v>-0.1</v>
      </c>
      <c r="E29" s="119" t="n">
        <v>-0.1</v>
      </c>
      <c r="F29" s="119" t="n">
        <v>-0.1</v>
      </c>
      <c r="G29" s="119" t="s">
        <v>492</v>
      </c>
      <c r="H29" s="120" t="n">
        <v>1530000</v>
      </c>
      <c r="I29" s="117" t="s">
        <v>42</v>
      </c>
      <c r="J29" s="128"/>
      <c r="K29" s="128"/>
    </row>
    <row r="30" customFormat="false" ht="14.25" hidden="false" customHeight="true" outlineLevel="0" collapsed="false">
      <c r="A30" s="117" t="s">
        <v>493</v>
      </c>
      <c r="B30" s="118" t="n">
        <v>37043</v>
      </c>
      <c r="C30" s="119" t="n">
        <v>-0.063</v>
      </c>
      <c r="D30" s="119" t="n">
        <v>-0.055</v>
      </c>
      <c r="E30" s="119" t="n">
        <v>-0.057</v>
      </c>
      <c r="F30" s="119" t="n">
        <v>-0.063</v>
      </c>
      <c r="G30" s="119" t="s">
        <v>494</v>
      </c>
      <c r="H30" s="120" t="n">
        <v>3750000</v>
      </c>
      <c r="I30" s="117" t="s">
        <v>42</v>
      </c>
      <c r="J30" s="128"/>
      <c r="K30" s="128"/>
    </row>
    <row r="31" customFormat="false" ht="14.25" hidden="false" customHeight="true" outlineLevel="0" collapsed="false">
      <c r="A31" s="117" t="s">
        <v>495</v>
      </c>
      <c r="B31" s="118" t="n">
        <v>37043</v>
      </c>
      <c r="C31" s="119" t="n">
        <v>-0.81</v>
      </c>
      <c r="D31" s="119" t="n">
        <v>-0.71</v>
      </c>
      <c r="E31" s="119" t="n">
        <v>-0.78</v>
      </c>
      <c r="F31" s="119" t="n">
        <v>-0.79</v>
      </c>
      <c r="G31" s="119" t="s">
        <v>496</v>
      </c>
      <c r="H31" s="120" t="n">
        <v>5850000</v>
      </c>
      <c r="I31" s="117" t="s">
        <v>42</v>
      </c>
      <c r="J31" s="128"/>
      <c r="K31" s="128"/>
    </row>
    <row r="32" customFormat="false" ht="14.25" hidden="false" customHeight="true" outlineLevel="0" collapsed="false">
      <c r="A32" s="117" t="s">
        <v>497</v>
      </c>
      <c r="B32" s="117" t="s">
        <v>113</v>
      </c>
      <c r="C32" s="119" t="n">
        <v>-0.75</v>
      </c>
      <c r="D32" s="119" t="n">
        <v>-0.75</v>
      </c>
      <c r="E32" s="119" t="n">
        <v>-0.75</v>
      </c>
      <c r="F32" s="119" t="n">
        <v>-0.75</v>
      </c>
      <c r="G32" s="119" t="s">
        <v>498</v>
      </c>
      <c r="H32" s="120" t="n">
        <v>460000</v>
      </c>
      <c r="I32" s="117" t="s">
        <v>42</v>
      </c>
      <c r="J32" s="128"/>
      <c r="K32" s="128"/>
    </row>
    <row r="33" customFormat="false" ht="10.5" hidden="false" customHeight="true" outlineLevel="0" collapsed="false">
      <c r="A33" s="117" t="s">
        <v>499</v>
      </c>
      <c r="B33" s="117" t="s">
        <v>448</v>
      </c>
      <c r="C33" s="119" t="n">
        <v>-0.3</v>
      </c>
      <c r="D33" s="119" t="n">
        <v>-0.3</v>
      </c>
      <c r="E33" s="119" t="n">
        <v>-0.3</v>
      </c>
      <c r="F33" s="119" t="n">
        <v>-0.3</v>
      </c>
      <c r="G33" s="119" t="s">
        <v>171</v>
      </c>
      <c r="H33" s="120" t="n">
        <v>755000</v>
      </c>
      <c r="I33" s="117" t="s">
        <v>42</v>
      </c>
      <c r="J33" s="128"/>
      <c r="K33" s="128"/>
    </row>
    <row r="34" customFormat="false" ht="14.25" hidden="false" customHeight="true" outlineLevel="0" collapsed="false">
      <c r="A34" s="117" t="s">
        <v>500</v>
      </c>
      <c r="B34" s="118" t="n">
        <v>37043</v>
      </c>
      <c r="C34" s="119" t="n">
        <v>-0.075</v>
      </c>
      <c r="D34" s="119" t="n">
        <v>-0.075</v>
      </c>
      <c r="E34" s="119" t="n">
        <v>-0.075</v>
      </c>
      <c r="F34" s="119" t="n">
        <v>-0.075</v>
      </c>
      <c r="G34" s="119" t="s">
        <v>501</v>
      </c>
      <c r="H34" s="120" t="n">
        <v>300000</v>
      </c>
      <c r="I34" s="117" t="s">
        <v>42</v>
      </c>
      <c r="J34" s="128"/>
      <c r="K34" s="128"/>
    </row>
    <row r="35" customFormat="false" ht="10.5" hidden="false" customHeight="true" outlineLevel="0" collapsed="false">
      <c r="A35" s="117" t="s">
        <v>502</v>
      </c>
      <c r="B35" s="117" t="s">
        <v>426</v>
      </c>
      <c r="C35" s="119" t="n">
        <v>-0.073</v>
      </c>
      <c r="D35" s="119" t="n">
        <v>-0.073</v>
      </c>
      <c r="E35" s="119" t="n">
        <v>-0.073</v>
      </c>
      <c r="F35" s="119" t="n">
        <v>-0.073</v>
      </c>
      <c r="G35" s="119" t="s">
        <v>503</v>
      </c>
      <c r="H35" s="120" t="n">
        <v>3060000</v>
      </c>
      <c r="I35" s="117" t="s">
        <v>42</v>
      </c>
      <c r="J35" s="128"/>
      <c r="K35" s="128"/>
    </row>
    <row r="36" customFormat="false" ht="14.25" hidden="false" customHeight="true" outlineLevel="0" collapsed="false">
      <c r="A36" s="117" t="s">
        <v>504</v>
      </c>
      <c r="B36" s="117" t="s">
        <v>426</v>
      </c>
      <c r="C36" s="119" t="n">
        <v>-0.138</v>
      </c>
      <c r="D36" s="119" t="n">
        <v>-0.138</v>
      </c>
      <c r="E36" s="119" t="n">
        <v>-0.138</v>
      </c>
      <c r="F36" s="119" t="n">
        <v>-0.138</v>
      </c>
      <c r="G36" s="119" t="s">
        <v>349</v>
      </c>
      <c r="H36" s="120" t="n">
        <v>3060000</v>
      </c>
      <c r="I36" s="117" t="s">
        <v>42</v>
      </c>
      <c r="J36" s="128"/>
      <c r="K36" s="128"/>
    </row>
    <row r="37" customFormat="false" ht="10.5" hidden="false" customHeight="true" outlineLevel="0" collapsed="false">
      <c r="A37" s="117" t="s">
        <v>505</v>
      </c>
      <c r="B37" s="118" t="n">
        <v>37043</v>
      </c>
      <c r="C37" s="119" t="n">
        <v>-0.02</v>
      </c>
      <c r="D37" s="119" t="n">
        <v>-0.02</v>
      </c>
      <c r="E37" s="119" t="n">
        <v>-0.02</v>
      </c>
      <c r="F37" s="119" t="n">
        <v>-0.02</v>
      </c>
      <c r="G37" s="119" t="s">
        <v>506</v>
      </c>
      <c r="H37" s="120" t="n">
        <v>750000</v>
      </c>
      <c r="I37" s="117" t="s">
        <v>42</v>
      </c>
      <c r="J37" s="128"/>
      <c r="K37" s="128"/>
    </row>
    <row r="38" customFormat="false" ht="14.25" hidden="false" customHeight="true" outlineLevel="0" collapsed="false">
      <c r="A38" s="117" t="s">
        <v>507</v>
      </c>
      <c r="B38" s="118" t="n">
        <v>37043</v>
      </c>
      <c r="C38" s="119" t="n">
        <v>0.02</v>
      </c>
      <c r="D38" s="119" t="n">
        <v>0.02</v>
      </c>
      <c r="E38" s="119" t="n">
        <v>0.02</v>
      </c>
      <c r="F38" s="119" t="n">
        <v>0.02</v>
      </c>
      <c r="G38" s="119" t="s">
        <v>508</v>
      </c>
      <c r="H38" s="120" t="n">
        <v>300000</v>
      </c>
      <c r="I38" s="117" t="s">
        <v>42</v>
      </c>
      <c r="J38" s="128"/>
      <c r="K38" s="128"/>
    </row>
    <row r="39" customFormat="false" ht="14.25" hidden="false" customHeight="true" outlineLevel="0" collapsed="false">
      <c r="A39" s="117" t="s">
        <v>509</v>
      </c>
      <c r="B39" s="117" t="s">
        <v>426</v>
      </c>
      <c r="C39" s="119" t="n">
        <v>0.023</v>
      </c>
      <c r="D39" s="119" t="n">
        <v>0.023</v>
      </c>
      <c r="E39" s="119" t="n">
        <v>0.023</v>
      </c>
      <c r="F39" s="119" t="n">
        <v>0.023</v>
      </c>
      <c r="G39" s="119" t="s">
        <v>510</v>
      </c>
      <c r="H39" s="120" t="n">
        <v>3060000</v>
      </c>
      <c r="I39" s="117" t="s">
        <v>42</v>
      </c>
      <c r="J39" s="128"/>
      <c r="K39" s="128"/>
    </row>
    <row r="40" customFormat="false" ht="14.25" hidden="false" customHeight="true" outlineLevel="0" collapsed="false">
      <c r="A40" s="117" t="s">
        <v>511</v>
      </c>
      <c r="B40" s="118" t="n">
        <v>37073</v>
      </c>
      <c r="C40" s="119" t="n">
        <v>0.573</v>
      </c>
      <c r="D40" s="119" t="n">
        <v>0.573</v>
      </c>
      <c r="E40" s="119" t="n">
        <v>0.573</v>
      </c>
      <c r="F40" s="119" t="n">
        <v>0.573</v>
      </c>
      <c r="G40" s="119" t="s">
        <v>512</v>
      </c>
      <c r="H40" s="120" t="n">
        <v>155000</v>
      </c>
      <c r="I40" s="117" t="s">
        <v>42</v>
      </c>
      <c r="J40" s="128"/>
      <c r="K40" s="128"/>
    </row>
    <row r="41" customFormat="false" ht="10.5" hidden="false" customHeight="true" outlineLevel="0" collapsed="false">
      <c r="A41" s="117" t="s">
        <v>513</v>
      </c>
      <c r="B41" s="118" t="n">
        <v>37104</v>
      </c>
      <c r="C41" s="119" t="n">
        <v>0.573</v>
      </c>
      <c r="D41" s="119" t="n">
        <v>0.573</v>
      </c>
      <c r="E41" s="119" t="n">
        <v>0.573</v>
      </c>
      <c r="F41" s="119" t="n">
        <v>0.573</v>
      </c>
      <c r="G41" s="119" t="s">
        <v>512</v>
      </c>
      <c r="H41" s="120" t="n">
        <v>155000</v>
      </c>
      <c r="I41" s="117" t="s">
        <v>42</v>
      </c>
      <c r="J41" s="128"/>
      <c r="K41" s="128"/>
    </row>
    <row r="42" customFormat="false" ht="14.25" hidden="false" customHeight="true" outlineLevel="0" collapsed="false">
      <c r="A42" s="117" t="s">
        <v>514</v>
      </c>
      <c r="B42" s="117" t="s">
        <v>448</v>
      </c>
      <c r="C42" s="119" t="n">
        <v>1.62</v>
      </c>
      <c r="D42" s="119" t="n">
        <v>1.64</v>
      </c>
      <c r="E42" s="119" t="n">
        <v>1.629</v>
      </c>
      <c r="F42" s="119" t="n">
        <v>1.63</v>
      </c>
      <c r="G42" s="119" t="s">
        <v>515</v>
      </c>
      <c r="H42" s="120" t="n">
        <v>5285000</v>
      </c>
      <c r="I42" s="117" t="s">
        <v>42</v>
      </c>
      <c r="J42" s="128"/>
      <c r="K42" s="128"/>
    </row>
    <row r="43" customFormat="false" ht="14.25" hidden="false" customHeight="false" outlineLevel="0" collapsed="false">
      <c r="A43" s="117" t="s">
        <v>516</v>
      </c>
      <c r="B43" s="118" t="n">
        <v>37043</v>
      </c>
      <c r="C43" s="119" t="n">
        <v>-0.133</v>
      </c>
      <c r="D43" s="119" t="n">
        <v>-0.133</v>
      </c>
      <c r="E43" s="119" t="n">
        <v>-0.133</v>
      </c>
      <c r="F43" s="119" t="n">
        <v>-0.133</v>
      </c>
      <c r="G43" s="119" t="s">
        <v>517</v>
      </c>
      <c r="H43" s="120" t="n">
        <v>150000</v>
      </c>
      <c r="I43" s="117" t="s">
        <v>42</v>
      </c>
      <c r="J43" s="128"/>
      <c r="K43" s="128"/>
    </row>
    <row r="44" customFormat="false" ht="14.25" hidden="false" customHeight="false" outlineLevel="0" collapsed="false">
      <c r="A44" s="117" t="s">
        <v>518</v>
      </c>
      <c r="B44" s="117" t="s">
        <v>426</v>
      </c>
      <c r="C44" s="119" t="n">
        <v>-0.128</v>
      </c>
      <c r="D44" s="119" t="n">
        <v>-0.125</v>
      </c>
      <c r="E44" s="119" t="n">
        <v>-0.126</v>
      </c>
      <c r="F44" s="119" t="n">
        <v>-0.125</v>
      </c>
      <c r="G44" s="119" t="s">
        <v>519</v>
      </c>
      <c r="H44" s="120" t="n">
        <v>2295000</v>
      </c>
      <c r="I44" s="117" t="s">
        <v>42</v>
      </c>
      <c r="J44" s="128"/>
      <c r="K44" s="128"/>
    </row>
    <row r="45" customFormat="false" ht="22.5" hidden="false" customHeight="false" outlineLevel="0" collapsed="false">
      <c r="A45" s="117" t="s">
        <v>520</v>
      </c>
      <c r="B45" s="117" t="s">
        <v>448</v>
      </c>
      <c r="C45" s="119" t="n">
        <v>-0.093</v>
      </c>
      <c r="D45" s="119" t="n">
        <v>-0.093</v>
      </c>
      <c r="E45" s="119" t="n">
        <v>-0.093</v>
      </c>
      <c r="F45" s="119" t="n">
        <v>-0.093</v>
      </c>
      <c r="G45" s="119" t="s">
        <v>521</v>
      </c>
      <c r="H45" s="120" t="n">
        <v>1510000</v>
      </c>
      <c r="I45" s="117" t="s">
        <v>42</v>
      </c>
      <c r="J45" s="128"/>
      <c r="K45" s="128"/>
    </row>
    <row r="46" customFormat="false" ht="14.25" hidden="false" customHeight="false" outlineLevel="0" collapsed="false">
      <c r="A46" s="117" t="s">
        <v>522</v>
      </c>
      <c r="B46" s="118" t="n">
        <v>37043</v>
      </c>
      <c r="C46" s="119" t="n">
        <v>-0.055</v>
      </c>
      <c r="D46" s="119" t="n">
        <v>-0.055</v>
      </c>
      <c r="E46" s="119" t="n">
        <v>-0.055</v>
      </c>
      <c r="F46" s="119" t="n">
        <v>-0.055</v>
      </c>
      <c r="G46" s="119" t="s">
        <v>523</v>
      </c>
      <c r="H46" s="120" t="n">
        <v>300000</v>
      </c>
      <c r="I46" s="117" t="s">
        <v>42</v>
      </c>
      <c r="J46" s="128"/>
      <c r="K46" s="128"/>
    </row>
    <row r="47" customFormat="false" ht="14.25" hidden="false" customHeight="false" outlineLevel="0" collapsed="false">
      <c r="A47" s="117" t="s">
        <v>524</v>
      </c>
      <c r="B47" s="117" t="s">
        <v>113</v>
      </c>
      <c r="C47" s="119" t="n">
        <v>0.028</v>
      </c>
      <c r="D47" s="119" t="n">
        <v>0.028</v>
      </c>
      <c r="E47" s="119" t="n">
        <v>0.028</v>
      </c>
      <c r="F47" s="119" t="n">
        <v>0.028</v>
      </c>
      <c r="G47" s="119" t="s">
        <v>525</v>
      </c>
      <c r="H47" s="120" t="n">
        <v>920000</v>
      </c>
      <c r="I47" s="117" t="s">
        <v>42</v>
      </c>
      <c r="J47" s="128"/>
      <c r="K47" s="128"/>
    </row>
    <row r="48" customFormat="false" ht="14.25" hidden="false" customHeight="true" outlineLevel="0" collapsed="false">
      <c r="A48" s="116" t="s">
        <v>51</v>
      </c>
      <c r="B48" s="116"/>
      <c r="C48" s="116"/>
      <c r="D48" s="116"/>
      <c r="E48" s="116"/>
      <c r="F48" s="116"/>
      <c r="G48" s="116"/>
      <c r="H48" s="116"/>
      <c r="I48" s="116"/>
      <c r="J48" s="128"/>
      <c r="K48" s="128"/>
    </row>
    <row r="49" customFormat="false" ht="14.25" hidden="false" customHeight="false" outlineLevel="0" collapsed="false">
      <c r="A49" s="117" t="s">
        <v>526</v>
      </c>
      <c r="B49" s="118" t="n">
        <v>37043</v>
      </c>
      <c r="C49" s="119" t="n">
        <v>0.103</v>
      </c>
      <c r="D49" s="119" t="n">
        <v>0.103</v>
      </c>
      <c r="E49" s="119" t="n">
        <v>0.103</v>
      </c>
      <c r="F49" s="119" t="n">
        <v>0.103</v>
      </c>
      <c r="G49" s="119" t="s">
        <v>527</v>
      </c>
      <c r="H49" s="120" t="n">
        <v>300000</v>
      </c>
      <c r="I49" s="117" t="s">
        <v>42</v>
      </c>
      <c r="J49" s="128"/>
      <c r="K49" s="128"/>
    </row>
    <row r="50" customFormat="false" ht="14.25" hidden="false" customHeight="false" outlineLevel="0" collapsed="false">
      <c r="A50" s="117" t="s">
        <v>528</v>
      </c>
      <c r="B50" s="117" t="s">
        <v>426</v>
      </c>
      <c r="C50" s="119" t="n">
        <v>0.1</v>
      </c>
      <c r="D50" s="119" t="n">
        <v>0.105</v>
      </c>
      <c r="E50" s="119" t="n">
        <v>0.102</v>
      </c>
      <c r="F50" s="119" t="n">
        <v>0.105</v>
      </c>
      <c r="G50" s="119" t="s">
        <v>529</v>
      </c>
      <c r="H50" s="120" t="n">
        <v>9945000</v>
      </c>
      <c r="I50" s="117" t="s">
        <v>42</v>
      </c>
      <c r="J50" s="128"/>
      <c r="K50" s="128"/>
    </row>
    <row r="51" customFormat="false" ht="22.5" hidden="false" customHeight="false" outlineLevel="0" collapsed="false">
      <c r="A51" s="117" t="s">
        <v>530</v>
      </c>
      <c r="B51" s="117" t="s">
        <v>448</v>
      </c>
      <c r="C51" s="119" t="n">
        <v>0.185</v>
      </c>
      <c r="D51" s="119" t="n">
        <v>0.185</v>
      </c>
      <c r="E51" s="119" t="n">
        <v>0.185</v>
      </c>
      <c r="F51" s="119" t="n">
        <v>0.185</v>
      </c>
      <c r="G51" s="119" t="s">
        <v>531</v>
      </c>
      <c r="H51" s="120" t="n">
        <v>3020000</v>
      </c>
      <c r="I51" s="117" t="s">
        <v>42</v>
      </c>
      <c r="J51" s="128"/>
      <c r="K51" s="128"/>
    </row>
    <row r="52" customFormat="false" ht="14.25" hidden="false" customHeight="false" outlineLevel="0" collapsed="false">
      <c r="A52" s="117" t="s">
        <v>532</v>
      </c>
      <c r="B52" s="118" t="n">
        <v>37043</v>
      </c>
      <c r="C52" s="119" t="n">
        <v>5.75</v>
      </c>
      <c r="D52" s="119" t="n">
        <v>6.65</v>
      </c>
      <c r="E52" s="119" t="n">
        <v>6.15</v>
      </c>
      <c r="F52" s="119" t="n">
        <v>6.65</v>
      </c>
      <c r="G52" s="119" t="s">
        <v>533</v>
      </c>
      <c r="H52" s="120" t="n">
        <v>600000</v>
      </c>
      <c r="I52" s="117" t="s">
        <v>42</v>
      </c>
      <c r="J52" s="128"/>
      <c r="K52" s="128"/>
    </row>
    <row r="53" customFormat="false" ht="14.25" hidden="false" customHeight="false" outlineLevel="0" collapsed="false">
      <c r="A53" s="117" t="s">
        <v>534</v>
      </c>
      <c r="B53" s="118" t="n">
        <v>37073</v>
      </c>
      <c r="C53" s="119" t="n">
        <v>5.5</v>
      </c>
      <c r="D53" s="119" t="n">
        <v>6.6</v>
      </c>
      <c r="E53" s="119" t="n">
        <v>6.131</v>
      </c>
      <c r="F53" s="119" t="n">
        <v>6.6</v>
      </c>
      <c r="G53" s="119" t="s">
        <v>535</v>
      </c>
      <c r="H53" s="120" t="n">
        <v>1240000</v>
      </c>
      <c r="I53" s="117" t="s">
        <v>42</v>
      </c>
      <c r="J53" s="128"/>
      <c r="K53" s="128"/>
    </row>
    <row r="54" customFormat="false" ht="14.25" hidden="false" customHeight="false" outlineLevel="0" collapsed="false">
      <c r="A54" s="117" t="s">
        <v>536</v>
      </c>
      <c r="B54" s="118" t="n">
        <v>37104</v>
      </c>
      <c r="C54" s="119" t="n">
        <v>6.45</v>
      </c>
      <c r="D54" s="119" t="n">
        <v>6.55</v>
      </c>
      <c r="E54" s="119" t="n">
        <v>6.5</v>
      </c>
      <c r="F54" s="119" t="n">
        <v>6.55</v>
      </c>
      <c r="G54" s="119" t="s">
        <v>537</v>
      </c>
      <c r="H54" s="120" t="n">
        <v>310000</v>
      </c>
      <c r="I54" s="117" t="s">
        <v>42</v>
      </c>
      <c r="J54" s="128"/>
      <c r="K54" s="128"/>
    </row>
    <row r="55" customFormat="false" ht="14.25" hidden="false" customHeight="false" outlineLevel="0" collapsed="false">
      <c r="A55" s="117" t="s">
        <v>538</v>
      </c>
      <c r="B55" s="117" t="s">
        <v>113</v>
      </c>
      <c r="C55" s="119" t="n">
        <v>5.8</v>
      </c>
      <c r="D55" s="119" t="n">
        <v>6</v>
      </c>
      <c r="E55" s="119" t="n">
        <v>5.9</v>
      </c>
      <c r="F55" s="119" t="n">
        <v>6</v>
      </c>
      <c r="G55" s="119" t="s">
        <v>153</v>
      </c>
      <c r="H55" s="120" t="n">
        <v>1380000</v>
      </c>
      <c r="I55" s="117" t="s">
        <v>42</v>
      </c>
      <c r="J55" s="128"/>
      <c r="K55" s="128"/>
    </row>
    <row r="56" customFormat="false" ht="22.5" hidden="false" customHeight="false" outlineLevel="0" collapsed="false">
      <c r="A56" s="117" t="s">
        <v>539</v>
      </c>
      <c r="B56" s="117" t="s">
        <v>448</v>
      </c>
      <c r="C56" s="119" t="n">
        <v>3.85</v>
      </c>
      <c r="D56" s="119" t="n">
        <v>3.953</v>
      </c>
      <c r="E56" s="119" t="n">
        <v>3.906</v>
      </c>
      <c r="F56" s="119" t="n">
        <v>3.9</v>
      </c>
      <c r="G56" s="119" t="s">
        <v>540</v>
      </c>
      <c r="H56" s="120" t="n">
        <v>3397500</v>
      </c>
      <c r="I56" s="117" t="s">
        <v>42</v>
      </c>
      <c r="J56" s="128"/>
      <c r="K56" s="128"/>
    </row>
    <row r="57" customFormat="false" ht="14.25" hidden="false" customHeight="true" outlineLevel="0" collapsed="false">
      <c r="A57" s="116" t="s">
        <v>541</v>
      </c>
      <c r="B57" s="116"/>
      <c r="C57" s="116"/>
      <c r="D57" s="116"/>
      <c r="E57" s="116"/>
      <c r="F57" s="116"/>
      <c r="G57" s="116"/>
      <c r="H57" s="116"/>
      <c r="I57" s="116"/>
      <c r="J57" s="128"/>
      <c r="K57" s="128"/>
    </row>
    <row r="58" customFormat="false" ht="22.5" hidden="false" customHeight="false" outlineLevel="0" collapsed="false">
      <c r="A58" s="117" t="s">
        <v>542</v>
      </c>
      <c r="B58" s="117" t="s">
        <v>355</v>
      </c>
      <c r="C58" s="119" t="n">
        <v>4.583</v>
      </c>
      <c r="D58" s="119" t="n">
        <v>4.63</v>
      </c>
      <c r="E58" s="119" t="n">
        <v>4.614</v>
      </c>
      <c r="F58" s="119" t="n">
        <v>4.63</v>
      </c>
      <c r="G58" s="119" t="s">
        <v>543</v>
      </c>
      <c r="H58" s="120" t="n">
        <v>225000</v>
      </c>
      <c r="I58" s="117" t="s">
        <v>42</v>
      </c>
      <c r="J58" s="128"/>
      <c r="K58" s="128"/>
    </row>
    <row r="59" customFormat="false" ht="22.5" hidden="false" customHeight="false" outlineLevel="0" collapsed="false">
      <c r="A59" s="117" t="s">
        <v>544</v>
      </c>
      <c r="B59" s="117" t="s">
        <v>355</v>
      </c>
      <c r="C59" s="119" t="n">
        <v>4.42</v>
      </c>
      <c r="D59" s="119" t="n">
        <v>4.585</v>
      </c>
      <c r="E59" s="119" t="n">
        <v>4.49</v>
      </c>
      <c r="F59" s="119" t="n">
        <v>4.585</v>
      </c>
      <c r="G59" s="119" t="s">
        <v>545</v>
      </c>
      <c r="H59" s="120" t="n">
        <v>2850000</v>
      </c>
      <c r="I59" s="117" t="s">
        <v>42</v>
      </c>
      <c r="J59" s="128"/>
      <c r="K59" s="128"/>
    </row>
    <row r="60" customFormat="false" ht="22.5" hidden="false" customHeight="false" outlineLevel="0" collapsed="false">
      <c r="A60" s="117" t="s">
        <v>546</v>
      </c>
      <c r="B60" s="117" t="s">
        <v>355</v>
      </c>
      <c r="C60" s="119" t="n">
        <v>4.455</v>
      </c>
      <c r="D60" s="119" t="n">
        <v>4.455</v>
      </c>
      <c r="E60" s="119" t="n">
        <v>4.455</v>
      </c>
      <c r="F60" s="119" t="n">
        <v>4.455</v>
      </c>
      <c r="G60" s="119" t="s">
        <v>547</v>
      </c>
      <c r="H60" s="120" t="n">
        <v>80000</v>
      </c>
      <c r="I60" s="117" t="s">
        <v>42</v>
      </c>
      <c r="J60" s="128"/>
      <c r="K60" s="128"/>
    </row>
    <row r="61" customFormat="false" ht="22.5" hidden="false" customHeight="false" outlineLevel="0" collapsed="false">
      <c r="A61" s="117" t="s">
        <v>548</v>
      </c>
      <c r="B61" s="117" t="s">
        <v>355</v>
      </c>
      <c r="C61" s="119" t="n">
        <v>6.6</v>
      </c>
      <c r="D61" s="119" t="n">
        <v>6.6</v>
      </c>
      <c r="E61" s="119" t="n">
        <v>6.6</v>
      </c>
      <c r="F61" s="119" t="n">
        <v>6.6</v>
      </c>
      <c r="G61" s="119" t="s">
        <v>533</v>
      </c>
      <c r="H61" s="120" t="n">
        <v>75000</v>
      </c>
      <c r="I61" s="117" t="s">
        <v>42</v>
      </c>
      <c r="J61" s="128"/>
      <c r="K61" s="128"/>
    </row>
    <row r="62" customFormat="false" ht="22.5" hidden="false" customHeight="false" outlineLevel="0" collapsed="false">
      <c r="A62" s="117" t="s">
        <v>549</v>
      </c>
      <c r="B62" s="117" t="s">
        <v>355</v>
      </c>
      <c r="C62" s="119" t="n">
        <v>4.325</v>
      </c>
      <c r="D62" s="119" t="n">
        <v>4.41</v>
      </c>
      <c r="E62" s="119" t="n">
        <v>4.368</v>
      </c>
      <c r="F62" s="119" t="n">
        <v>4.41</v>
      </c>
      <c r="G62" s="119" t="s">
        <v>550</v>
      </c>
      <c r="H62" s="120" t="n">
        <v>320000</v>
      </c>
      <c r="I62" s="117" t="s">
        <v>42</v>
      </c>
      <c r="J62" s="128"/>
      <c r="K62" s="128"/>
    </row>
    <row r="63" customFormat="false" ht="14.25" hidden="false" customHeight="true" outlineLevel="0" collapsed="false">
      <c r="A63" s="116" t="s">
        <v>551</v>
      </c>
      <c r="B63" s="116"/>
      <c r="C63" s="116"/>
      <c r="D63" s="116"/>
      <c r="E63" s="116"/>
      <c r="F63" s="116"/>
      <c r="G63" s="116"/>
      <c r="H63" s="116"/>
      <c r="I63" s="116"/>
      <c r="J63" s="128"/>
      <c r="K63" s="128"/>
    </row>
    <row r="64" customFormat="false" ht="14.25" hidden="false" customHeight="false" outlineLevel="0" collapsed="false">
      <c r="A64" s="117" t="s">
        <v>552</v>
      </c>
      <c r="B64" s="117" t="s">
        <v>330</v>
      </c>
      <c r="C64" s="119" t="n">
        <v>0.01</v>
      </c>
      <c r="D64" s="119" t="n">
        <v>0.01</v>
      </c>
      <c r="E64" s="119" t="n">
        <v>0.01</v>
      </c>
      <c r="F64" s="119" t="n">
        <v>0.01</v>
      </c>
      <c r="G64" s="119" t="s">
        <v>553</v>
      </c>
      <c r="H64" s="120" t="n">
        <v>3690000</v>
      </c>
      <c r="I64" s="117" t="s">
        <v>42</v>
      </c>
      <c r="J64" s="128"/>
      <c r="K64" s="128"/>
    </row>
    <row r="65" customFormat="false" ht="14.25" hidden="false" customHeight="true" outlineLevel="0" collapsed="false">
      <c r="A65" s="116" t="s">
        <v>41</v>
      </c>
      <c r="B65" s="116"/>
      <c r="C65" s="116"/>
      <c r="D65" s="116"/>
      <c r="E65" s="116"/>
      <c r="F65" s="116"/>
      <c r="G65" s="116"/>
      <c r="H65" s="116"/>
      <c r="I65" s="116"/>
      <c r="J65" s="128"/>
      <c r="K65" s="128"/>
    </row>
    <row r="66" customFormat="false" ht="14.25" hidden="false" customHeight="false" outlineLevel="0" collapsed="false">
      <c r="A66" s="117" t="s">
        <v>554</v>
      </c>
      <c r="B66" s="118" t="n">
        <v>37043</v>
      </c>
      <c r="C66" s="119" t="n">
        <v>4.485</v>
      </c>
      <c r="D66" s="119" t="n">
        <v>4.69</v>
      </c>
      <c r="E66" s="119" t="n">
        <v>4.572</v>
      </c>
      <c r="F66" s="119" t="n">
        <v>4.68</v>
      </c>
      <c r="G66" s="119" t="s">
        <v>555</v>
      </c>
      <c r="H66" s="120" t="n">
        <v>18825000</v>
      </c>
      <c r="I66" s="117" t="s">
        <v>42</v>
      </c>
      <c r="J66" s="128"/>
      <c r="K66" s="128"/>
    </row>
    <row r="67" customFormat="false" ht="14.25" hidden="false" customHeight="false" outlineLevel="0" collapsed="false">
      <c r="A67" s="117" t="s">
        <v>556</v>
      </c>
      <c r="B67" s="118" t="n">
        <v>37073</v>
      </c>
      <c r="C67" s="119" t="n">
        <v>4.55</v>
      </c>
      <c r="D67" s="119" t="n">
        <v>4.723</v>
      </c>
      <c r="E67" s="119" t="n">
        <v>4.672</v>
      </c>
      <c r="F67" s="119" t="n">
        <v>4.723</v>
      </c>
      <c r="G67" s="119" t="s">
        <v>557</v>
      </c>
      <c r="H67" s="120" t="n">
        <v>2015000</v>
      </c>
      <c r="I67" s="117" t="s">
        <v>42</v>
      </c>
      <c r="J67" s="128"/>
      <c r="K67" s="128"/>
    </row>
    <row r="68" customFormat="false" ht="14.25" hidden="false" customHeight="false" outlineLevel="0" collapsed="false">
      <c r="A68" s="117" t="s">
        <v>558</v>
      </c>
      <c r="B68" s="118" t="n">
        <v>37104</v>
      </c>
      <c r="C68" s="119" t="n">
        <v>4.81</v>
      </c>
      <c r="D68" s="119" t="n">
        <v>4.81</v>
      </c>
      <c r="E68" s="119" t="n">
        <v>4.81</v>
      </c>
      <c r="F68" s="119" t="n">
        <v>4.81</v>
      </c>
      <c r="G68" s="119" t="s">
        <v>559</v>
      </c>
      <c r="H68" s="120" t="n">
        <v>155000</v>
      </c>
      <c r="I68" s="117" t="s">
        <v>42</v>
      </c>
      <c r="J68" s="128"/>
      <c r="K68" s="128"/>
    </row>
    <row r="69" customFormat="false" ht="14.25" hidden="false" customHeight="false" outlineLevel="0" collapsed="false">
      <c r="A69" s="117" t="s">
        <v>560</v>
      </c>
      <c r="B69" s="117" t="s">
        <v>426</v>
      </c>
      <c r="C69" s="119" t="n">
        <v>4.595</v>
      </c>
      <c r="D69" s="119" t="n">
        <v>4.78</v>
      </c>
      <c r="E69" s="119" t="n">
        <v>4.663</v>
      </c>
      <c r="F69" s="119" t="n">
        <v>4.78</v>
      </c>
      <c r="G69" s="119" t="s">
        <v>561</v>
      </c>
      <c r="H69" s="120" t="n">
        <v>16447500</v>
      </c>
      <c r="I69" s="117" t="s">
        <v>42</v>
      </c>
      <c r="J69" s="128"/>
      <c r="K69" s="128"/>
    </row>
    <row r="70" customFormat="false" ht="14.25" hidden="false" customHeight="false" outlineLevel="0" collapsed="false">
      <c r="A70" s="117" t="s">
        <v>562</v>
      </c>
      <c r="B70" s="118" t="n">
        <v>36893</v>
      </c>
      <c r="C70" s="119" t="n">
        <v>5.06</v>
      </c>
      <c r="D70" s="119" t="n">
        <v>5.06</v>
      </c>
      <c r="E70" s="119" t="n">
        <v>5.06</v>
      </c>
      <c r="F70" s="119" t="n">
        <v>5.06</v>
      </c>
      <c r="G70" s="119" t="s">
        <v>512</v>
      </c>
      <c r="H70" s="120" t="n">
        <v>310000</v>
      </c>
      <c r="I70" s="117" t="s">
        <v>42</v>
      </c>
      <c r="J70" s="128"/>
      <c r="K70" s="128"/>
    </row>
    <row r="71" customFormat="false" ht="22.5" hidden="false" customHeight="false" outlineLevel="0" collapsed="false">
      <c r="A71" s="117" t="s">
        <v>563</v>
      </c>
      <c r="B71" s="117" t="s">
        <v>448</v>
      </c>
      <c r="C71" s="119" t="n">
        <v>4.89</v>
      </c>
      <c r="D71" s="119" t="n">
        <v>5.05</v>
      </c>
      <c r="E71" s="119" t="n">
        <v>4.973</v>
      </c>
      <c r="F71" s="119" t="n">
        <v>5.05</v>
      </c>
      <c r="G71" s="119" t="s">
        <v>351</v>
      </c>
      <c r="H71" s="120" t="n">
        <v>16232500</v>
      </c>
      <c r="I71" s="117" t="s">
        <v>42</v>
      </c>
      <c r="J71" s="128"/>
      <c r="K71" s="128"/>
    </row>
    <row r="72" customFormat="false" ht="14.25" hidden="false" customHeight="false" outlineLevel="0" collapsed="false">
      <c r="A72" s="117" t="s">
        <v>564</v>
      </c>
      <c r="B72" s="117" t="s">
        <v>100</v>
      </c>
      <c r="C72" s="119" t="n">
        <v>4.515</v>
      </c>
      <c r="D72" s="119" t="n">
        <v>4.635</v>
      </c>
      <c r="E72" s="119" t="n">
        <v>4.573</v>
      </c>
      <c r="F72" s="119" t="n">
        <v>4.635</v>
      </c>
      <c r="G72" s="119" t="s">
        <v>565</v>
      </c>
      <c r="H72" s="120" t="n">
        <v>49275000</v>
      </c>
      <c r="I72" s="117" t="s">
        <v>42</v>
      </c>
      <c r="J72" s="128"/>
      <c r="K72" s="128"/>
    </row>
    <row r="73" customFormat="false" ht="14.25" hidden="false" customHeight="false" outlineLevel="0" collapsed="false">
      <c r="A73" s="117" t="s">
        <v>566</v>
      </c>
      <c r="B73" s="117" t="s">
        <v>103</v>
      </c>
      <c r="C73" s="119" t="n">
        <v>4.22</v>
      </c>
      <c r="D73" s="119" t="n">
        <v>4.245</v>
      </c>
      <c r="E73" s="119" t="n">
        <v>4.243</v>
      </c>
      <c r="F73" s="119" t="n">
        <v>4.245</v>
      </c>
      <c r="G73" s="119" t="s">
        <v>567</v>
      </c>
      <c r="H73" s="120" t="n">
        <v>25550000</v>
      </c>
      <c r="I73" s="117" t="s">
        <v>42</v>
      </c>
      <c r="J73" s="128"/>
      <c r="K73" s="128"/>
    </row>
    <row r="74" customFormat="false" ht="14.25" hidden="false" customHeight="false" outlineLevel="0" collapsed="false">
      <c r="A74" s="117"/>
      <c r="B74" s="117"/>
      <c r="C74" s="119"/>
      <c r="D74" s="119"/>
      <c r="E74" s="119"/>
      <c r="F74" s="119"/>
      <c r="G74" s="119"/>
      <c r="H74" s="120"/>
      <c r="I74" s="117"/>
      <c r="J74" s="128"/>
      <c r="K74" s="128"/>
    </row>
    <row r="75" customFormat="false" ht="13.5" hidden="false" customHeight="false" outlineLevel="0" collapsed="false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</row>
    <row r="76" customFormat="false" ht="12.75" hidden="false" customHeight="false" outlineLevel="0" collapsed="false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</row>
    <row r="77" customFormat="false" ht="12.75" hidden="false" customHeight="false" outlineLevel="0" collapsed="false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</row>
    <row r="78" customFormat="false" ht="12.75" hidden="false" customHeight="false" outlineLevel="0" collapsed="false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</row>
    <row r="79" customFormat="false" ht="12.75" hidden="false" customHeight="false" outlineLevel="0" collapsed="false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</row>
    <row r="80" customFormat="false" ht="12.75" hidden="false" customHeight="false" outlineLevel="0" collapsed="false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</row>
    <row r="81" customFormat="false" ht="12.75" hidden="false" customHeight="false" outlineLevel="0" collapsed="false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</row>
    <row r="82" customFormat="false" ht="12.75" hidden="false" customHeight="false" outlineLevel="0" collapsed="false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</row>
    <row r="83" customFormat="false" ht="12.75" hidden="false" customHeight="false" outlineLevel="0" collapsed="false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</row>
    <row r="84" customFormat="false" ht="12.75" hidden="false" customHeight="false" outlineLevel="0" collapsed="false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</row>
    <row r="85" customFormat="false" ht="12.75" hidden="false" customHeight="false" outlineLevel="0" collapsed="false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</row>
    <row r="86" customFormat="false" ht="12.75" hidden="false" customHeight="false" outlineLevel="0" collapsed="false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</row>
    <row r="87" customFormat="false" ht="12.75" hidden="false" customHeight="false" outlineLevel="0" collapsed="false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</row>
    <row r="88" customFormat="false" ht="12.75" hidden="false" customHeight="false" outlineLevel="0" collapsed="false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</row>
    <row r="89" customFormat="false" ht="12.75" hidden="false" customHeight="false" outlineLevel="0" collapsed="false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</row>
    <row r="90" customFormat="false" ht="12.75" hidden="false" customHeight="false" outlineLevel="0" collapsed="false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</row>
    <row r="91" customFormat="false" ht="12.75" hidden="false" customHeight="false" outlineLevel="0" collapsed="false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</row>
    <row r="92" customFormat="false" ht="12.75" hidden="false" customHeight="false" outlineLevel="0" collapsed="false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</row>
    <row r="93" customFormat="false" ht="12.75" hidden="false" customHeight="false" outlineLevel="0" collapsed="false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</row>
    <row r="94" customFormat="false" ht="12.75" hidden="false" customHeight="false" outlineLevel="0" collapsed="false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</row>
    <row r="95" customFormat="false" ht="12.75" hidden="false" customHeight="false" outlineLevel="0" collapsed="false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</row>
    <row r="96" customFormat="false" ht="12.75" hidden="false" customHeight="false" outlineLevel="0" collapsed="false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</row>
    <row r="97" customFormat="false" ht="12.75" hidden="false" customHeight="false" outlineLevel="0" collapsed="false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</row>
    <row r="98" customFormat="false" ht="12.75" hidden="false" customHeight="false" outlineLevel="0" collapsed="false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</row>
    <row r="99" customFormat="false" ht="12.75" hidden="false" customHeight="false" outlineLevel="0" collapsed="false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</row>
    <row r="100" customFormat="false" ht="12.75" hidden="false" customHeight="false" outlineLevel="0" collapsed="false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</row>
    <row r="101" customFormat="false" ht="12.75" hidden="false" customHeight="false" outlineLevel="0" collapsed="false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</row>
    <row r="102" customFormat="false" ht="12.75" hidden="false" customHeight="false" outlineLevel="0" collapsed="false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</row>
    <row r="103" customFormat="false" ht="12.75" hidden="false" customHeight="false" outlineLevel="0" collapsed="false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</row>
    <row r="104" customFormat="false" ht="12.75" hidden="false" customHeight="false" outlineLevel="0" collapsed="false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</row>
    <row r="105" customFormat="false" ht="12.75" hidden="false" customHeight="false" outlineLevel="0" collapsed="false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</row>
    <row r="106" customFormat="false" ht="12.75" hidden="false" customHeight="false" outlineLevel="0" collapsed="false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</row>
    <row r="107" customFormat="false" ht="12.75" hidden="false" customHeight="false" outlineLevel="0" collapsed="false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</row>
    <row r="108" customFormat="false" ht="12.75" hidden="false" customHeight="false" outlineLevel="0" collapsed="false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</row>
    <row r="109" customFormat="false" ht="12.75" hidden="false" customHeight="false" outlineLevel="0" collapsed="false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</row>
    <row r="110" customFormat="false" ht="12.75" hidden="false" customHeight="false" outlineLevel="0" collapsed="false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</row>
    <row r="111" customFormat="false" ht="12.75" hidden="false" customHeight="false" outlineLevel="0" collapsed="false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</row>
    <row r="112" customFormat="false" ht="12.75" hidden="false" customHeight="false" outlineLevel="0" collapsed="false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</row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6:I16"/>
    <mergeCell ref="A48:I48"/>
    <mergeCell ref="A57:I57"/>
    <mergeCell ref="A63:I63"/>
    <mergeCell ref="A65:I6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568</v>
      </c>
    </row>
    <row r="2" customFormat="false" ht="15.75" hidden="false" customHeight="false" outlineLevel="0" collapsed="false">
      <c r="A2" s="131" t="s">
        <v>569</v>
      </c>
    </row>
    <row r="3" customFormat="false" ht="12.75" hidden="false" customHeight="false" outlineLevel="0" collapsed="false">
      <c r="A3" s="40" t="n">
        <f aca="false">'E-Mail'!$B$2</f>
        <v>37026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32" t="s">
        <v>570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42</v>
      </c>
      <c r="B6" s="133" t="n">
        <f aca="false">COUNTIF($S$15:$S$4953,A6)</f>
        <v>17</v>
      </c>
      <c r="C6" s="133" t="n">
        <f aca="false">SUMIF($S$15:$S$4954,A6,$R$15:$R$4954)</f>
        <v>36412500</v>
      </c>
    </row>
    <row r="7" customFormat="false" ht="12.75" hidden="false" customHeight="false" outlineLevel="0" collapsed="false">
      <c r="A7" s="39" t="s">
        <v>61</v>
      </c>
      <c r="B7" s="133" t="n">
        <f aca="false">COUNTIF($S$15:$S$4953,A7)</f>
        <v>1</v>
      </c>
      <c r="C7" s="133" t="n">
        <f aca="false">SUMIF($S$15:$S$4954,A7,$R$15:$R$4954)</f>
        <v>120000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34" t="str">
        <f aca="false">IF(A16=0,"No Activity"," ")</f>
        <v> </v>
      </c>
      <c r="H9" s="135" t="s">
        <v>571</v>
      </c>
      <c r="I9" s="135" t="s">
        <v>572</v>
      </c>
    </row>
    <row r="10" customFormat="false" ht="10.5" hidden="false" customHeight="true" outlineLevel="0" collapsed="false">
      <c r="A10" s="136" t="s">
        <v>573</v>
      </c>
    </row>
    <row r="11" customFormat="false" ht="10.5" hidden="false" customHeight="true" outlineLevel="0" collapsed="false">
      <c r="A11" s="137" t="s">
        <v>574</v>
      </c>
    </row>
    <row r="12" customFormat="false" ht="12.75" hidden="false" customHeight="false" outlineLevel="0" collapsed="false">
      <c r="A12" s="137" t="s">
        <v>575</v>
      </c>
    </row>
    <row r="13" customFormat="false" ht="12.75" hidden="false" customHeight="false" outlineLevel="0" collapsed="false">
      <c r="A13" s="137" t="s">
        <v>576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38" t="s">
        <v>577</v>
      </c>
      <c r="B15" s="138" t="s">
        <v>578</v>
      </c>
      <c r="C15" s="138" t="s">
        <v>579</v>
      </c>
      <c r="D15" s="138" t="s">
        <v>580</v>
      </c>
      <c r="E15" s="138" t="s">
        <v>37</v>
      </c>
      <c r="F15" s="138" t="s">
        <v>581</v>
      </c>
      <c r="G15" s="138" t="s">
        <v>89</v>
      </c>
      <c r="H15" s="138" t="s">
        <v>571</v>
      </c>
      <c r="I15" s="138" t="s">
        <v>572</v>
      </c>
      <c r="J15" s="138" t="s">
        <v>582</v>
      </c>
      <c r="K15" s="138" t="s">
        <v>583</v>
      </c>
      <c r="L15" s="138" t="s">
        <v>584</v>
      </c>
      <c r="M15" s="138" t="s">
        <v>585</v>
      </c>
      <c r="N15" s="138" t="s">
        <v>586</v>
      </c>
      <c r="O15" s="138" t="s">
        <v>587</v>
      </c>
      <c r="P15" s="138" t="s">
        <v>588</v>
      </c>
      <c r="Q15" s="138" t="s">
        <v>589</v>
      </c>
      <c r="R15" s="138" t="s">
        <v>590</v>
      </c>
      <c r="S15" s="138" t="s">
        <v>38</v>
      </c>
      <c r="T15" s="138" t="s">
        <v>36</v>
      </c>
    </row>
    <row r="16" customFormat="false" ht="24" hidden="false" customHeight="true" outlineLevel="0" collapsed="false">
      <c r="A16" s="139" t="s">
        <v>591</v>
      </c>
      <c r="B16" s="140" t="n">
        <v>198605859</v>
      </c>
      <c r="C16" s="141"/>
      <c r="D16" s="141" t="s">
        <v>592</v>
      </c>
      <c r="E16" s="141" t="s">
        <v>51</v>
      </c>
      <c r="F16" s="141" t="s">
        <v>593</v>
      </c>
      <c r="G16" s="141" t="s">
        <v>426</v>
      </c>
      <c r="H16" s="139" t="s">
        <v>594</v>
      </c>
      <c r="I16" s="139" t="s">
        <v>595</v>
      </c>
      <c r="J16" s="141"/>
      <c r="K16" s="142"/>
      <c r="L16" s="141"/>
      <c r="M16" s="141" t="s">
        <v>596</v>
      </c>
      <c r="N16" s="142" t="n">
        <v>0.1</v>
      </c>
      <c r="O16" s="141" t="s">
        <v>597</v>
      </c>
      <c r="P16" s="143" t="n">
        <v>10000</v>
      </c>
      <c r="Q16" s="141" t="s">
        <v>598</v>
      </c>
      <c r="R16" s="143" t="n">
        <v>1530000</v>
      </c>
      <c r="S16" s="141" t="s">
        <v>42</v>
      </c>
      <c r="T16" s="141" t="s">
        <v>46</v>
      </c>
    </row>
    <row r="17" customFormat="false" ht="35.25" hidden="false" customHeight="false" outlineLevel="0" collapsed="false">
      <c r="A17" s="139" t="s">
        <v>591</v>
      </c>
      <c r="B17" s="140" t="n">
        <v>110049020</v>
      </c>
      <c r="C17" s="141"/>
      <c r="D17" s="141" t="s">
        <v>599</v>
      </c>
      <c r="E17" s="141" t="s">
        <v>57</v>
      </c>
      <c r="F17" s="141" t="s">
        <v>600</v>
      </c>
      <c r="G17" s="141" t="s">
        <v>333</v>
      </c>
      <c r="H17" s="139" t="s">
        <v>601</v>
      </c>
      <c r="I17" s="139" t="s">
        <v>601</v>
      </c>
      <c r="J17" s="141"/>
      <c r="K17" s="142"/>
      <c r="L17" s="141"/>
      <c r="M17" s="141" t="s">
        <v>602</v>
      </c>
      <c r="N17" s="142" t="n">
        <v>4.83</v>
      </c>
      <c r="O17" s="141" t="s">
        <v>597</v>
      </c>
      <c r="P17" s="143" t="n">
        <v>10000</v>
      </c>
      <c r="Q17" s="141" t="s">
        <v>598</v>
      </c>
      <c r="R17" s="143" t="n">
        <v>10000</v>
      </c>
      <c r="S17" s="141" t="s">
        <v>42</v>
      </c>
      <c r="T17" s="141" t="s">
        <v>56</v>
      </c>
    </row>
    <row r="18" customFormat="false" ht="24" hidden="false" customHeight="false" outlineLevel="0" collapsed="false">
      <c r="A18" s="139" t="s">
        <v>591</v>
      </c>
      <c r="B18" s="140" t="n">
        <v>135728181</v>
      </c>
      <c r="C18" s="141"/>
      <c r="D18" s="141" t="s">
        <v>599</v>
      </c>
      <c r="E18" s="141" t="s">
        <v>47</v>
      </c>
      <c r="F18" s="141" t="s">
        <v>603</v>
      </c>
      <c r="G18" s="141" t="s">
        <v>426</v>
      </c>
      <c r="H18" s="139" t="s">
        <v>594</v>
      </c>
      <c r="I18" s="139" t="s">
        <v>595</v>
      </c>
      <c r="J18" s="141"/>
      <c r="K18" s="142"/>
      <c r="L18" s="141"/>
      <c r="M18" s="141" t="s">
        <v>604</v>
      </c>
      <c r="N18" s="142" t="n">
        <v>0.1775</v>
      </c>
      <c r="O18" s="141" t="s">
        <v>597</v>
      </c>
      <c r="P18" s="143" t="n">
        <v>5000</v>
      </c>
      <c r="Q18" s="141" t="s">
        <v>598</v>
      </c>
      <c r="R18" s="143" t="n">
        <v>765000</v>
      </c>
      <c r="S18" s="141" t="s">
        <v>42</v>
      </c>
      <c r="T18" s="141" t="s">
        <v>46</v>
      </c>
    </row>
    <row r="19" customFormat="false" ht="35.25" hidden="false" customHeight="false" outlineLevel="0" collapsed="false">
      <c r="A19" s="139" t="s">
        <v>591</v>
      </c>
      <c r="B19" s="140" t="n">
        <v>154312447</v>
      </c>
      <c r="C19" s="141"/>
      <c r="D19" s="141" t="s">
        <v>592</v>
      </c>
      <c r="E19" s="141" t="s">
        <v>57</v>
      </c>
      <c r="F19" s="141" t="s">
        <v>605</v>
      </c>
      <c r="G19" s="141" t="s">
        <v>333</v>
      </c>
      <c r="H19" s="139" t="s">
        <v>601</v>
      </c>
      <c r="I19" s="139" t="s">
        <v>601</v>
      </c>
      <c r="J19" s="141"/>
      <c r="K19" s="142"/>
      <c r="L19" s="141"/>
      <c r="M19" s="141" t="s">
        <v>606</v>
      </c>
      <c r="N19" s="142" t="n">
        <v>4.87</v>
      </c>
      <c r="O19" s="141" t="s">
        <v>597</v>
      </c>
      <c r="P19" s="143" t="n">
        <v>5000</v>
      </c>
      <c r="Q19" s="141" t="s">
        <v>598</v>
      </c>
      <c r="R19" s="143" t="n">
        <v>5000</v>
      </c>
      <c r="S19" s="141" t="s">
        <v>42</v>
      </c>
      <c r="T19" s="141" t="s">
        <v>56</v>
      </c>
    </row>
    <row r="20" customFormat="false" ht="14.25" hidden="false" customHeight="false" outlineLevel="0" collapsed="false">
      <c r="A20" s="139" t="s">
        <v>591</v>
      </c>
      <c r="B20" s="140" t="n">
        <v>452588212</v>
      </c>
      <c r="C20" s="141"/>
      <c r="D20" s="141" t="s">
        <v>592</v>
      </c>
      <c r="E20" s="141" t="s">
        <v>41</v>
      </c>
      <c r="F20" s="141" t="s">
        <v>607</v>
      </c>
      <c r="G20" s="144" t="n">
        <v>37043</v>
      </c>
      <c r="H20" s="139" t="s">
        <v>594</v>
      </c>
      <c r="I20" s="139" t="s">
        <v>608</v>
      </c>
      <c r="J20" s="141"/>
      <c r="K20" s="142"/>
      <c r="L20" s="141"/>
      <c r="M20" s="141" t="s">
        <v>609</v>
      </c>
      <c r="N20" s="142" t="n">
        <v>4.53</v>
      </c>
      <c r="O20" s="141" t="s">
        <v>597</v>
      </c>
      <c r="P20" s="143" t="n">
        <v>5000</v>
      </c>
      <c r="Q20" s="141" t="s">
        <v>598</v>
      </c>
      <c r="R20" s="143" t="n">
        <v>150000</v>
      </c>
      <c r="S20" s="141" t="s">
        <v>42</v>
      </c>
      <c r="T20" s="141" t="s">
        <v>40</v>
      </c>
    </row>
    <row r="21" customFormat="false" ht="24" hidden="false" customHeight="false" outlineLevel="0" collapsed="false">
      <c r="A21" s="139" t="s">
        <v>591</v>
      </c>
      <c r="B21" s="140" t="n">
        <v>189761964</v>
      </c>
      <c r="C21" s="141"/>
      <c r="D21" s="141" t="s">
        <v>592</v>
      </c>
      <c r="E21" s="141" t="s">
        <v>41</v>
      </c>
      <c r="F21" s="141" t="s">
        <v>607</v>
      </c>
      <c r="G21" s="141" t="s">
        <v>103</v>
      </c>
      <c r="H21" s="139" t="s">
        <v>610</v>
      </c>
      <c r="I21" s="139" t="s">
        <v>611</v>
      </c>
      <c r="J21" s="141"/>
      <c r="K21" s="142"/>
      <c r="L21" s="141"/>
      <c r="M21" s="141" t="s">
        <v>606</v>
      </c>
      <c r="N21" s="142" t="n">
        <v>4.22</v>
      </c>
      <c r="O21" s="141" t="s">
        <v>597</v>
      </c>
      <c r="P21" s="143" t="n">
        <v>2500</v>
      </c>
      <c r="Q21" s="141" t="s">
        <v>598</v>
      </c>
      <c r="R21" s="143" t="n">
        <v>912500</v>
      </c>
      <c r="S21" s="141" t="s">
        <v>42</v>
      </c>
      <c r="T21" s="141" t="s">
        <v>40</v>
      </c>
    </row>
    <row r="22" customFormat="false" ht="24" hidden="false" customHeight="false" outlineLevel="0" collapsed="false">
      <c r="A22" s="139" t="s">
        <v>591</v>
      </c>
      <c r="B22" s="140" t="n">
        <v>192413070</v>
      </c>
      <c r="C22" s="141"/>
      <c r="D22" s="141" t="s">
        <v>592</v>
      </c>
      <c r="E22" s="141" t="s">
        <v>41</v>
      </c>
      <c r="F22" s="141" t="s">
        <v>607</v>
      </c>
      <c r="G22" s="141" t="s">
        <v>103</v>
      </c>
      <c r="H22" s="139" t="s">
        <v>610</v>
      </c>
      <c r="I22" s="139" t="s">
        <v>611</v>
      </c>
      <c r="J22" s="141"/>
      <c r="K22" s="142"/>
      <c r="L22" s="141"/>
      <c r="M22" s="141" t="s">
        <v>606</v>
      </c>
      <c r="N22" s="142" t="n">
        <v>4.225</v>
      </c>
      <c r="O22" s="141" t="s">
        <v>597</v>
      </c>
      <c r="P22" s="143" t="n">
        <v>2500</v>
      </c>
      <c r="Q22" s="141" t="s">
        <v>598</v>
      </c>
      <c r="R22" s="143" t="n">
        <v>912500</v>
      </c>
      <c r="S22" s="141" t="s">
        <v>42</v>
      </c>
      <c r="T22" s="141" t="s">
        <v>40</v>
      </c>
    </row>
    <row r="23" customFormat="false" ht="14.25" hidden="false" customHeight="false" outlineLevel="0" collapsed="false">
      <c r="A23" s="139" t="s">
        <v>591</v>
      </c>
      <c r="B23" s="140" t="n">
        <v>716744244</v>
      </c>
      <c r="C23" s="141"/>
      <c r="D23" s="141" t="s">
        <v>599</v>
      </c>
      <c r="E23" s="141" t="s">
        <v>41</v>
      </c>
      <c r="F23" s="141" t="s">
        <v>607</v>
      </c>
      <c r="G23" s="141" t="s">
        <v>103</v>
      </c>
      <c r="H23" s="139" t="s">
        <v>610</v>
      </c>
      <c r="I23" s="139" t="s">
        <v>611</v>
      </c>
      <c r="J23" s="141"/>
      <c r="K23" s="142"/>
      <c r="L23" s="141"/>
      <c r="M23" s="141" t="s">
        <v>609</v>
      </c>
      <c r="N23" s="142" t="n">
        <v>4.245</v>
      </c>
      <c r="O23" s="141" t="s">
        <v>597</v>
      </c>
      <c r="P23" s="143" t="n">
        <v>5000</v>
      </c>
      <c r="Q23" s="141" t="s">
        <v>598</v>
      </c>
      <c r="R23" s="143" t="n">
        <v>1825000</v>
      </c>
      <c r="S23" s="141" t="s">
        <v>42</v>
      </c>
      <c r="T23" s="141" t="s">
        <v>40</v>
      </c>
    </row>
    <row r="24" customFormat="false" ht="24" hidden="false" customHeight="false" outlineLevel="0" collapsed="false">
      <c r="A24" s="139" t="s">
        <v>591</v>
      </c>
      <c r="B24" s="140" t="n">
        <v>126174818</v>
      </c>
      <c r="C24" s="141"/>
      <c r="D24" s="141" t="s">
        <v>592</v>
      </c>
      <c r="E24" s="141" t="s">
        <v>54</v>
      </c>
      <c r="F24" s="141" t="s">
        <v>612</v>
      </c>
      <c r="G24" s="141" t="s">
        <v>448</v>
      </c>
      <c r="H24" s="139" t="s">
        <v>613</v>
      </c>
      <c r="I24" s="139" t="s">
        <v>614</v>
      </c>
      <c r="J24" s="141"/>
      <c r="K24" s="142"/>
      <c r="L24" s="141"/>
      <c r="M24" s="141" t="s">
        <v>609</v>
      </c>
      <c r="N24" s="142" t="n">
        <v>1.64</v>
      </c>
      <c r="O24" s="141" t="s">
        <v>597</v>
      </c>
      <c r="P24" s="143" t="n">
        <v>5000</v>
      </c>
      <c r="Q24" s="141" t="s">
        <v>598</v>
      </c>
      <c r="R24" s="143" t="n">
        <v>755000</v>
      </c>
      <c r="S24" s="141" t="s">
        <v>42</v>
      </c>
      <c r="T24" s="141" t="s">
        <v>53</v>
      </c>
    </row>
    <row r="25" customFormat="false" ht="24" hidden="false" customHeight="false" outlineLevel="0" collapsed="false">
      <c r="A25" s="139" t="s">
        <v>591</v>
      </c>
      <c r="B25" s="140" t="n">
        <v>122404815</v>
      </c>
      <c r="C25" s="141"/>
      <c r="D25" s="141" t="s">
        <v>592</v>
      </c>
      <c r="E25" s="141" t="s">
        <v>54</v>
      </c>
      <c r="F25" s="141" t="s">
        <v>612</v>
      </c>
      <c r="G25" s="141" t="s">
        <v>448</v>
      </c>
      <c r="H25" s="139" t="s">
        <v>613</v>
      </c>
      <c r="I25" s="139" t="s">
        <v>614</v>
      </c>
      <c r="J25" s="141"/>
      <c r="K25" s="142"/>
      <c r="L25" s="141"/>
      <c r="M25" s="141" t="s">
        <v>602</v>
      </c>
      <c r="N25" s="142" t="n">
        <v>1.635</v>
      </c>
      <c r="O25" s="141" t="s">
        <v>597</v>
      </c>
      <c r="P25" s="143" t="n">
        <v>5000</v>
      </c>
      <c r="Q25" s="141" t="s">
        <v>598</v>
      </c>
      <c r="R25" s="143" t="n">
        <v>755000</v>
      </c>
      <c r="S25" s="141" t="s">
        <v>42</v>
      </c>
      <c r="T25" s="141" t="s">
        <v>53</v>
      </c>
    </row>
    <row r="26" customFormat="false" ht="24" hidden="false" customHeight="false" outlineLevel="0" collapsed="false">
      <c r="A26" s="139" t="s">
        <v>591</v>
      </c>
      <c r="B26" s="140" t="n">
        <v>290034392</v>
      </c>
      <c r="C26" s="141"/>
      <c r="D26" s="141" t="s">
        <v>592</v>
      </c>
      <c r="E26" s="141" t="s">
        <v>41</v>
      </c>
      <c r="F26" s="141" t="s">
        <v>607</v>
      </c>
      <c r="G26" s="141" t="s">
        <v>103</v>
      </c>
      <c r="H26" s="139" t="s">
        <v>610</v>
      </c>
      <c r="I26" s="139" t="s">
        <v>611</v>
      </c>
      <c r="J26" s="141"/>
      <c r="K26" s="142"/>
      <c r="L26" s="141"/>
      <c r="M26" s="141" t="s">
        <v>606</v>
      </c>
      <c r="N26" s="142" t="n">
        <v>4.245</v>
      </c>
      <c r="O26" s="141" t="s">
        <v>597</v>
      </c>
      <c r="P26" s="143" t="n">
        <v>50000</v>
      </c>
      <c r="Q26" s="141" t="s">
        <v>598</v>
      </c>
      <c r="R26" s="143" t="n">
        <v>18250000</v>
      </c>
      <c r="S26" s="141" t="s">
        <v>42</v>
      </c>
      <c r="T26" s="141" t="s">
        <v>40</v>
      </c>
    </row>
    <row r="27" customFormat="false" ht="14.25" hidden="false" customHeight="false" outlineLevel="0" collapsed="false">
      <c r="A27" s="139" t="s">
        <v>591</v>
      </c>
      <c r="B27" s="140" t="n">
        <v>180917740</v>
      </c>
      <c r="C27" s="141" t="n">
        <v>184663139</v>
      </c>
      <c r="D27" s="141" t="s">
        <v>599</v>
      </c>
      <c r="E27" s="141" t="s">
        <v>60</v>
      </c>
      <c r="F27" s="141" t="s">
        <v>615</v>
      </c>
      <c r="G27" s="141" t="s">
        <v>103</v>
      </c>
      <c r="H27" s="139" t="s">
        <v>610</v>
      </c>
      <c r="I27" s="139" t="s">
        <v>611</v>
      </c>
      <c r="J27" s="141"/>
      <c r="K27" s="142"/>
      <c r="L27" s="141"/>
      <c r="M27" s="141" t="s">
        <v>616</v>
      </c>
      <c r="N27" s="142" t="n">
        <v>23.33</v>
      </c>
      <c r="O27" s="141" t="s">
        <v>617</v>
      </c>
      <c r="P27" s="143" t="n">
        <v>10000</v>
      </c>
      <c r="Q27" s="141" t="s">
        <v>618</v>
      </c>
      <c r="R27" s="143" t="n">
        <v>120000</v>
      </c>
      <c r="S27" s="141" t="s">
        <v>61</v>
      </c>
      <c r="T27" s="141" t="s">
        <v>59</v>
      </c>
    </row>
    <row r="28" customFormat="false" ht="24" hidden="false" customHeight="false" outlineLevel="0" collapsed="false">
      <c r="A28" s="139" t="s">
        <v>591</v>
      </c>
      <c r="B28" s="140" t="n">
        <v>177311126</v>
      </c>
      <c r="C28" s="141"/>
      <c r="D28" s="141" t="s">
        <v>599</v>
      </c>
      <c r="E28" s="141" t="s">
        <v>49</v>
      </c>
      <c r="F28" s="141" t="s">
        <v>619</v>
      </c>
      <c r="G28" s="141" t="s">
        <v>330</v>
      </c>
      <c r="H28" s="139" t="s">
        <v>620</v>
      </c>
      <c r="I28" s="139" t="s">
        <v>595</v>
      </c>
      <c r="J28" s="141"/>
      <c r="K28" s="142"/>
      <c r="L28" s="141"/>
      <c r="M28" s="141" t="s">
        <v>609</v>
      </c>
      <c r="N28" s="142" t="n">
        <v>-0.0075</v>
      </c>
      <c r="O28" s="141" t="s">
        <v>597</v>
      </c>
      <c r="P28" s="143" t="n">
        <v>25000</v>
      </c>
      <c r="Q28" s="141" t="s">
        <v>598</v>
      </c>
      <c r="R28" s="143" t="n">
        <v>3075000</v>
      </c>
      <c r="S28" s="141" t="s">
        <v>42</v>
      </c>
      <c r="T28" s="141" t="s">
        <v>46</v>
      </c>
    </row>
    <row r="29" customFormat="false" ht="24" hidden="false" customHeight="false" outlineLevel="0" collapsed="false">
      <c r="A29" s="139" t="s">
        <v>591</v>
      </c>
      <c r="B29" s="140" t="n">
        <v>179103157</v>
      </c>
      <c r="C29" s="141"/>
      <c r="D29" s="141" t="s">
        <v>599</v>
      </c>
      <c r="E29" s="141" t="s">
        <v>49</v>
      </c>
      <c r="F29" s="141" t="s">
        <v>619</v>
      </c>
      <c r="G29" s="141" t="s">
        <v>426</v>
      </c>
      <c r="H29" s="139" t="s">
        <v>594</v>
      </c>
      <c r="I29" s="139" t="s">
        <v>595</v>
      </c>
      <c r="J29" s="141"/>
      <c r="K29" s="142"/>
      <c r="L29" s="141"/>
      <c r="M29" s="141" t="s">
        <v>609</v>
      </c>
      <c r="N29" s="142" t="n">
        <v>-0.0075</v>
      </c>
      <c r="O29" s="141" t="s">
        <v>597</v>
      </c>
      <c r="P29" s="143" t="n">
        <v>25000</v>
      </c>
      <c r="Q29" s="141" t="s">
        <v>598</v>
      </c>
      <c r="R29" s="143" t="n">
        <v>3825000</v>
      </c>
      <c r="S29" s="141" t="s">
        <v>42</v>
      </c>
      <c r="T29" s="141" t="s">
        <v>46</v>
      </c>
    </row>
    <row r="30" customFormat="false" ht="24" hidden="false" customHeight="false" outlineLevel="0" collapsed="false">
      <c r="A30" s="139" t="s">
        <v>591</v>
      </c>
      <c r="B30" s="140" t="n">
        <v>750020346</v>
      </c>
      <c r="C30" s="141"/>
      <c r="D30" s="141" t="s">
        <v>599</v>
      </c>
      <c r="E30" s="141" t="s">
        <v>49</v>
      </c>
      <c r="F30" s="141" t="s">
        <v>619</v>
      </c>
      <c r="G30" s="144" t="n">
        <v>37043</v>
      </c>
      <c r="H30" s="139" t="s">
        <v>594</v>
      </c>
      <c r="I30" s="139" t="s">
        <v>608</v>
      </c>
      <c r="J30" s="141"/>
      <c r="K30" s="142"/>
      <c r="L30" s="141"/>
      <c r="M30" s="141" t="s">
        <v>609</v>
      </c>
      <c r="N30" s="142" t="n">
        <v>-0.0075</v>
      </c>
      <c r="O30" s="141" t="s">
        <v>597</v>
      </c>
      <c r="P30" s="143" t="n">
        <v>25000</v>
      </c>
      <c r="Q30" s="141" t="s">
        <v>598</v>
      </c>
      <c r="R30" s="143" t="n">
        <v>750000</v>
      </c>
      <c r="S30" s="141" t="s">
        <v>42</v>
      </c>
      <c r="T30" s="141" t="s">
        <v>46</v>
      </c>
    </row>
    <row r="31" customFormat="false" ht="24" hidden="false" customHeight="false" outlineLevel="0" collapsed="false">
      <c r="A31" s="139" t="s">
        <v>591</v>
      </c>
      <c r="B31" s="140" t="n">
        <v>9945241873</v>
      </c>
      <c r="C31" s="141"/>
      <c r="D31" s="141" t="s">
        <v>592</v>
      </c>
      <c r="E31" s="141" t="s">
        <v>41</v>
      </c>
      <c r="F31" s="141" t="s">
        <v>607</v>
      </c>
      <c r="G31" s="141" t="s">
        <v>100</v>
      </c>
      <c r="H31" s="139" t="s">
        <v>621</v>
      </c>
      <c r="I31" s="139" t="s">
        <v>622</v>
      </c>
      <c r="J31" s="141"/>
      <c r="K31" s="142"/>
      <c r="L31" s="141"/>
      <c r="M31" s="141" t="s">
        <v>606</v>
      </c>
      <c r="N31" s="142" t="n">
        <v>4.605</v>
      </c>
      <c r="O31" s="141" t="s">
        <v>597</v>
      </c>
      <c r="P31" s="143" t="n">
        <v>2500</v>
      </c>
      <c r="Q31" s="141" t="s">
        <v>598</v>
      </c>
      <c r="R31" s="143" t="n">
        <v>912500</v>
      </c>
      <c r="S31" s="141" t="s">
        <v>42</v>
      </c>
      <c r="T31" s="141" t="s">
        <v>40</v>
      </c>
    </row>
    <row r="32" customFormat="false" ht="14.25" hidden="false" customHeight="false" outlineLevel="0" collapsed="false">
      <c r="A32" s="139" t="s">
        <v>591</v>
      </c>
      <c r="B32" s="140" t="n">
        <v>172798378</v>
      </c>
      <c r="C32" s="141"/>
      <c r="D32" s="141" t="s">
        <v>592</v>
      </c>
      <c r="E32" s="141" t="s">
        <v>41</v>
      </c>
      <c r="F32" s="141" t="s">
        <v>607</v>
      </c>
      <c r="G32" s="141" t="s">
        <v>100</v>
      </c>
      <c r="H32" s="139" t="s">
        <v>621</v>
      </c>
      <c r="I32" s="139" t="s">
        <v>622</v>
      </c>
      <c r="J32" s="141"/>
      <c r="K32" s="142"/>
      <c r="L32" s="141"/>
      <c r="M32" s="141" t="s">
        <v>609</v>
      </c>
      <c r="N32" s="142" t="n">
        <v>4.61</v>
      </c>
      <c r="O32" s="141" t="s">
        <v>597</v>
      </c>
      <c r="P32" s="143" t="n">
        <v>5000</v>
      </c>
      <c r="Q32" s="141" t="s">
        <v>598</v>
      </c>
      <c r="R32" s="143" t="n">
        <v>1825000</v>
      </c>
      <c r="S32" s="141" t="s">
        <v>42</v>
      </c>
      <c r="T32" s="141" t="s">
        <v>40</v>
      </c>
    </row>
    <row r="33" customFormat="false" ht="24" hidden="false" customHeight="false" outlineLevel="0" collapsed="false">
      <c r="A33" s="139" t="s">
        <v>591</v>
      </c>
      <c r="B33" s="140" t="n">
        <v>826637625</v>
      </c>
      <c r="C33" s="141"/>
      <c r="D33" s="141" t="s">
        <v>599</v>
      </c>
      <c r="E33" s="141" t="s">
        <v>41</v>
      </c>
      <c r="F33" s="141" t="s">
        <v>607</v>
      </c>
      <c r="G33" s="144" t="n">
        <v>37104</v>
      </c>
      <c r="H33" s="139" t="s">
        <v>623</v>
      </c>
      <c r="I33" s="139" t="s">
        <v>624</v>
      </c>
      <c r="J33" s="141"/>
      <c r="K33" s="142"/>
      <c r="L33" s="141"/>
      <c r="M33" s="141" t="s">
        <v>625</v>
      </c>
      <c r="N33" s="142" t="n">
        <v>4.81</v>
      </c>
      <c r="O33" s="141" t="s">
        <v>597</v>
      </c>
      <c r="P33" s="143" t="n">
        <v>5000</v>
      </c>
      <c r="Q33" s="141" t="s">
        <v>598</v>
      </c>
      <c r="R33" s="143" t="n">
        <v>155000</v>
      </c>
      <c r="S33" s="141" t="s">
        <v>42</v>
      </c>
      <c r="T33" s="141" t="s">
        <v>40</v>
      </c>
    </row>
    <row r="34" customFormat="false" ht="14.25" hidden="false" customHeight="true" outlineLevel="0" collapsed="false">
      <c r="A34" s="145" t="s">
        <v>626</v>
      </c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customFormat="false" ht="13.5" hidden="false" customHeight="false" outlineLevel="0" collapsed="false"/>
  </sheetData>
  <mergeCells count="1"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98605859&amp;dt=May-15-01"/>
    <hyperlink ref="B17" r:id="rId2" display="https://www.intcx.com/ReportServlet/any.class?operation=confirm&amp;dealID=110049020&amp;dt=May-15-01"/>
    <hyperlink ref="B18" r:id="rId3" display="https://www.intcx.com/ReportServlet/any.class?operation=confirm&amp;dealID=135728181&amp;dt=May-15-01"/>
    <hyperlink ref="B19" r:id="rId4" display="https://www.intcx.com/ReportServlet/any.class?operation=confirm&amp;dealID=154312447&amp;dt=May-15-01"/>
    <hyperlink ref="B20" r:id="rId5" display="https://www.intcx.com/ReportServlet/any.class?operation=confirm&amp;dealID=452588212&amp;dt=May-15-01"/>
    <hyperlink ref="B21" r:id="rId6" display="https://www.intcx.com/ReportServlet/any.class?operation=confirm&amp;dealID=189761964&amp;dt=May-15-01"/>
    <hyperlink ref="B22" r:id="rId7" display="https://www.intcx.com/ReportServlet/any.class?operation=confirm&amp;dealID=192413070&amp;dt=May-15-01"/>
    <hyperlink ref="B23" r:id="rId8" display="https://www.intcx.com/ReportServlet/any.class?operation=confirm&amp;dealID=716744244&amp;dt=May-15-01"/>
    <hyperlink ref="B24" r:id="rId9" display="https://www.intcx.com/ReportServlet/any.class?operation=confirm&amp;dealID=126174818&amp;dt=May-15-01"/>
    <hyperlink ref="B25" r:id="rId10" display="https://www.intcx.com/ReportServlet/any.class?operation=confirm&amp;dealID=122404815&amp;dt=May-15-01"/>
    <hyperlink ref="B26" r:id="rId11" display="https://www.intcx.com/ReportServlet/any.class?operation=confirm&amp;dealID=290034392&amp;dt=May-15-01"/>
    <hyperlink ref="B27" r:id="rId12" display="https://www.intcx.com/ReportServlet/any.class?operation=confirm&amp;dealID=184663139&amp;dt=May-15-01"/>
    <hyperlink ref="B28" r:id="rId13" display="https://www.intcx.com/ReportServlet/any.class?operation=confirm&amp;dealID=177311126&amp;dt=May-11-01"/>
    <hyperlink ref="B29" r:id="rId14" display="https://www.intcx.com/ReportServlet/any.class?operation=confirm&amp;dealID=179103157&amp;dt=May-11-01"/>
    <hyperlink ref="B30" r:id="rId15" display="https://www.intcx.com/ReportServlet/any.class?operation=confirm&amp;dealID=750020346&amp;dt=May-11-01"/>
    <hyperlink ref="B31" r:id="rId16" display="https://www.intcx.com/ReportServlet/any.class?operation=confirm&amp;dealID=9945241873&amp;dt=May-15-01"/>
    <hyperlink ref="B32" r:id="rId17" display="https://www.intcx.com/ReportServlet/any.class?operation=confirm&amp;dealID=172798378&amp;dt=May-15-01"/>
    <hyperlink ref="B33" r:id="rId18" display="https://www.intcx.com/ReportServlet/any.class?operation=confirm&amp;dealID=826637625&amp;dt=May-15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627</v>
      </c>
    </row>
    <row r="2" customFormat="false" ht="15.75" hidden="false" customHeight="false" outlineLevel="0" collapsed="false">
      <c r="A2" s="131" t="s">
        <v>569</v>
      </c>
    </row>
    <row r="3" customFormat="false" ht="12.75" hidden="false" customHeight="false" outlineLevel="0" collapsed="false">
      <c r="A3" s="40" t="n">
        <f aca="false">'E-Mail'!$B$2</f>
        <v>37026</v>
      </c>
    </row>
    <row r="5" customFormat="false" ht="13.5" hidden="false" customHeight="false" outlineLevel="0" collapsed="false">
      <c r="A5" s="132" t="s">
        <v>570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45</v>
      </c>
      <c r="B6" s="133" t="n">
        <f aca="false">COUNTIF($S$15:$S$4925,A6)</f>
        <v>12</v>
      </c>
      <c r="C6" s="133" t="n">
        <f aca="false">SUMIF($S$15:$S$4926,A6,$R$15:$R$4926)</f>
        <v>130400</v>
      </c>
    </row>
    <row r="7" customFormat="false" ht="12.75" hidden="false" customHeight="false" outlineLevel="0" collapsed="false">
      <c r="A7" s="39"/>
      <c r="B7" s="133"/>
      <c r="C7" s="133"/>
    </row>
    <row r="8" customFormat="false" ht="13.5" hidden="false" customHeight="false" outlineLevel="0" collapsed="false"/>
    <row r="9" customFormat="false" ht="15.75" hidden="false" customHeight="false" outlineLevel="0" collapsed="false">
      <c r="A9" s="146" t="str">
        <f aca="false">IF(A16=0,"No Activity"," ")</f>
        <v> </v>
      </c>
      <c r="H9" s="135" t="s">
        <v>571</v>
      </c>
      <c r="I9" s="135" t="s">
        <v>572</v>
      </c>
    </row>
    <row r="10" customFormat="false" ht="12.75" hidden="false" customHeight="true" outlineLevel="0" collapsed="false">
      <c r="A10" s="136" t="s">
        <v>628</v>
      </c>
      <c r="U10" s="128"/>
      <c r="V10" s="128"/>
      <c r="W10" s="128"/>
      <c r="X10" s="128"/>
      <c r="Y10" s="128"/>
      <c r="Z10" s="128"/>
    </row>
    <row r="11" customFormat="false" ht="12.75" hidden="false" customHeight="true" outlineLevel="0" collapsed="false">
      <c r="A11" s="137" t="s">
        <v>574</v>
      </c>
      <c r="U11" s="128"/>
      <c r="V11" s="128"/>
      <c r="W11" s="128"/>
      <c r="X11" s="128"/>
      <c r="Y11" s="128"/>
      <c r="Z11" s="128"/>
    </row>
    <row r="12" customFormat="false" ht="12.75" hidden="false" customHeight="false" outlineLevel="0" collapsed="false">
      <c r="A12" s="137" t="s">
        <v>575</v>
      </c>
      <c r="U12" s="128"/>
      <c r="V12" s="128"/>
      <c r="W12" s="128"/>
      <c r="X12" s="128"/>
      <c r="Y12" s="128"/>
      <c r="Z12" s="128"/>
    </row>
    <row r="13" customFormat="false" ht="12.75" hidden="false" customHeight="false" outlineLevel="0" collapsed="false">
      <c r="A13" s="137" t="s">
        <v>576</v>
      </c>
      <c r="U13" s="128"/>
      <c r="V13" s="128"/>
      <c r="W13" s="128"/>
      <c r="X13" s="128"/>
      <c r="Y13" s="128"/>
      <c r="Z13" s="128"/>
    </row>
    <row r="14" customFormat="false" ht="12.75" hidden="false" customHeight="true" outlineLevel="0" collapsed="false">
      <c r="U14" s="128"/>
      <c r="V14" s="128"/>
      <c r="W14" s="128"/>
      <c r="X14" s="128"/>
      <c r="Y14" s="128"/>
      <c r="Z14" s="128"/>
    </row>
    <row r="15" customFormat="false" ht="23.25" hidden="false" customHeight="true" outlineLevel="0" collapsed="false">
      <c r="A15" s="138" t="s">
        <v>577</v>
      </c>
      <c r="B15" s="138" t="s">
        <v>578</v>
      </c>
      <c r="C15" s="138" t="s">
        <v>579</v>
      </c>
      <c r="D15" s="138" t="s">
        <v>580</v>
      </c>
      <c r="E15" s="138" t="s">
        <v>37</v>
      </c>
      <c r="F15" s="138" t="s">
        <v>581</v>
      </c>
      <c r="G15" s="138" t="s">
        <v>89</v>
      </c>
      <c r="H15" s="138" t="s">
        <v>571</v>
      </c>
      <c r="I15" s="138" t="s">
        <v>572</v>
      </c>
      <c r="J15" s="138" t="s">
        <v>582</v>
      </c>
      <c r="K15" s="138" t="s">
        <v>583</v>
      </c>
      <c r="L15" s="138" t="s">
        <v>584</v>
      </c>
      <c r="M15" s="138" t="s">
        <v>585</v>
      </c>
      <c r="N15" s="138" t="s">
        <v>586</v>
      </c>
      <c r="O15" s="138" t="s">
        <v>587</v>
      </c>
      <c r="P15" s="138" t="s">
        <v>588</v>
      </c>
      <c r="Q15" s="138" t="s">
        <v>589</v>
      </c>
      <c r="R15" s="138" t="s">
        <v>590</v>
      </c>
      <c r="S15" s="138" t="s">
        <v>38</v>
      </c>
      <c r="T15" s="138" t="s">
        <v>36</v>
      </c>
      <c r="U15" s="128"/>
      <c r="V15" s="128"/>
      <c r="W15" s="128"/>
      <c r="X15" s="128"/>
      <c r="Y15" s="128"/>
      <c r="Z15" s="128"/>
    </row>
    <row r="16" customFormat="false" ht="14.25" hidden="false" customHeight="false" outlineLevel="0" collapsed="false">
      <c r="A16" s="139" t="s">
        <v>591</v>
      </c>
      <c r="B16" s="140" t="n">
        <v>884788790</v>
      </c>
      <c r="C16" s="141"/>
      <c r="D16" s="141" t="s">
        <v>592</v>
      </c>
      <c r="E16" s="141" t="s">
        <v>44</v>
      </c>
      <c r="F16" s="141" t="s">
        <v>629</v>
      </c>
      <c r="G16" s="144" t="n">
        <v>37043</v>
      </c>
      <c r="H16" s="139" t="s">
        <v>594</v>
      </c>
      <c r="I16" s="139" t="s">
        <v>608</v>
      </c>
      <c r="J16" s="141"/>
      <c r="K16" s="142"/>
      <c r="L16" s="141"/>
      <c r="M16" s="141" t="s">
        <v>604</v>
      </c>
      <c r="N16" s="142" t="n">
        <v>66.5</v>
      </c>
      <c r="O16" s="141" t="s">
        <v>630</v>
      </c>
      <c r="P16" s="142" t="n">
        <v>50</v>
      </c>
      <c r="Q16" s="141" t="s">
        <v>631</v>
      </c>
      <c r="R16" s="143" t="n">
        <v>16800</v>
      </c>
      <c r="S16" s="141" t="s">
        <v>45</v>
      </c>
      <c r="T16" s="141" t="s">
        <v>48</v>
      </c>
      <c r="U16" s="128"/>
      <c r="V16" s="128"/>
      <c r="W16" s="128"/>
      <c r="X16" s="128"/>
      <c r="Y16" s="128"/>
      <c r="Z16" s="128"/>
    </row>
    <row r="17" customFormat="false" ht="14.25" hidden="false" customHeight="false" outlineLevel="0" collapsed="false">
      <c r="A17" s="139" t="s">
        <v>591</v>
      </c>
      <c r="B17" s="140" t="n">
        <v>462954282</v>
      </c>
      <c r="C17" s="141" t="n">
        <v>7400573534</v>
      </c>
      <c r="D17" s="141" t="s">
        <v>592</v>
      </c>
      <c r="E17" s="141" t="s">
        <v>44</v>
      </c>
      <c r="F17" s="141" t="s">
        <v>632</v>
      </c>
      <c r="G17" s="144" t="n">
        <v>37043</v>
      </c>
      <c r="H17" s="139" t="s">
        <v>594</v>
      </c>
      <c r="I17" s="139" t="s">
        <v>608</v>
      </c>
      <c r="J17" s="141"/>
      <c r="K17" s="142"/>
      <c r="L17" s="141"/>
      <c r="M17" s="141" t="s">
        <v>633</v>
      </c>
      <c r="N17" s="142" t="n">
        <v>74.75</v>
      </c>
      <c r="O17" s="141" t="s">
        <v>630</v>
      </c>
      <c r="P17" s="142" t="n">
        <v>50</v>
      </c>
      <c r="Q17" s="141" t="s">
        <v>631</v>
      </c>
      <c r="R17" s="143" t="n">
        <v>16800</v>
      </c>
      <c r="S17" s="141" t="s">
        <v>45</v>
      </c>
      <c r="T17" s="141" t="s">
        <v>43</v>
      </c>
      <c r="U17" s="147"/>
      <c r="V17" s="128"/>
      <c r="W17" s="128"/>
      <c r="X17" s="128"/>
      <c r="Y17" s="128"/>
      <c r="Z17" s="128"/>
    </row>
    <row r="18" customFormat="false" ht="14.25" hidden="false" customHeight="false" outlineLevel="0" collapsed="false">
      <c r="A18" s="139" t="s">
        <v>591</v>
      </c>
      <c r="B18" s="140" t="n">
        <v>518912043</v>
      </c>
      <c r="C18" s="141"/>
      <c r="D18" s="141" t="s">
        <v>599</v>
      </c>
      <c r="E18" s="141" t="s">
        <v>44</v>
      </c>
      <c r="F18" s="141" t="s">
        <v>632</v>
      </c>
      <c r="G18" s="141" t="s">
        <v>212</v>
      </c>
      <c r="H18" s="139" t="s">
        <v>601</v>
      </c>
      <c r="I18" s="139" t="s">
        <v>601</v>
      </c>
      <c r="J18" s="141"/>
      <c r="K18" s="142"/>
      <c r="L18" s="141"/>
      <c r="M18" s="141" t="s">
        <v>634</v>
      </c>
      <c r="N18" s="142" t="n">
        <v>45.5</v>
      </c>
      <c r="O18" s="141" t="s">
        <v>630</v>
      </c>
      <c r="P18" s="142" t="n">
        <v>50</v>
      </c>
      <c r="Q18" s="141" t="s">
        <v>631</v>
      </c>
      <c r="R18" s="142" t="n">
        <v>800</v>
      </c>
      <c r="S18" s="141" t="s">
        <v>45</v>
      </c>
      <c r="T18" s="141" t="s">
        <v>43</v>
      </c>
      <c r="U18" s="147"/>
      <c r="V18" s="128"/>
      <c r="W18" s="128"/>
      <c r="X18" s="128"/>
      <c r="Y18" s="128"/>
      <c r="Z18" s="128"/>
    </row>
    <row r="19" customFormat="false" ht="14.25" hidden="false" customHeight="false" outlineLevel="0" collapsed="false">
      <c r="A19" s="139" t="s">
        <v>591</v>
      </c>
      <c r="B19" s="140" t="n">
        <v>137367298</v>
      </c>
      <c r="C19" s="141"/>
      <c r="D19" s="141" t="s">
        <v>599</v>
      </c>
      <c r="E19" s="141" t="s">
        <v>44</v>
      </c>
      <c r="F19" s="141" t="s">
        <v>632</v>
      </c>
      <c r="G19" s="141" t="s">
        <v>215</v>
      </c>
      <c r="H19" s="139" t="s">
        <v>635</v>
      </c>
      <c r="I19" s="139" t="s">
        <v>636</v>
      </c>
      <c r="J19" s="141"/>
      <c r="K19" s="142"/>
      <c r="L19" s="141"/>
      <c r="M19" s="141" t="s">
        <v>637</v>
      </c>
      <c r="N19" s="142" t="n">
        <v>48</v>
      </c>
      <c r="O19" s="141" t="s">
        <v>630</v>
      </c>
      <c r="P19" s="142" t="n">
        <v>50</v>
      </c>
      <c r="Q19" s="141" t="s">
        <v>631</v>
      </c>
      <c r="R19" s="143" t="n">
        <v>1600</v>
      </c>
      <c r="S19" s="141" t="s">
        <v>45</v>
      </c>
      <c r="T19" s="141" t="s">
        <v>43</v>
      </c>
      <c r="U19" s="128"/>
      <c r="V19" s="128"/>
      <c r="W19" s="128"/>
      <c r="X19" s="128"/>
      <c r="Y19" s="128"/>
      <c r="Z19" s="128"/>
    </row>
    <row r="20" customFormat="false" ht="14.25" hidden="false" customHeight="false" outlineLevel="0" collapsed="false">
      <c r="A20" s="139" t="s">
        <v>591</v>
      </c>
      <c r="B20" s="140" t="n">
        <v>486077686</v>
      </c>
      <c r="C20" s="141"/>
      <c r="D20" s="141" t="s">
        <v>599</v>
      </c>
      <c r="E20" s="141" t="s">
        <v>44</v>
      </c>
      <c r="F20" s="141" t="s">
        <v>629</v>
      </c>
      <c r="G20" s="144" t="n">
        <v>37043</v>
      </c>
      <c r="H20" s="139" t="s">
        <v>594</v>
      </c>
      <c r="I20" s="139" t="s">
        <v>608</v>
      </c>
      <c r="J20" s="141"/>
      <c r="K20" s="142"/>
      <c r="L20" s="141"/>
      <c r="M20" s="141" t="s">
        <v>634</v>
      </c>
      <c r="N20" s="142" t="n">
        <v>65.7</v>
      </c>
      <c r="O20" s="141" t="s">
        <v>630</v>
      </c>
      <c r="P20" s="142" t="n">
        <v>50</v>
      </c>
      <c r="Q20" s="141" t="s">
        <v>631</v>
      </c>
      <c r="R20" s="143" t="n">
        <v>16800</v>
      </c>
      <c r="S20" s="141" t="s">
        <v>45</v>
      </c>
      <c r="T20" s="141" t="s">
        <v>48</v>
      </c>
      <c r="U20" s="128"/>
      <c r="V20" s="128"/>
      <c r="W20" s="128"/>
      <c r="X20" s="128"/>
      <c r="Y20" s="128"/>
      <c r="Z20" s="128"/>
    </row>
    <row r="21" customFormat="false" ht="14.25" hidden="false" customHeight="false" outlineLevel="0" collapsed="false">
      <c r="A21" s="139" t="s">
        <v>591</v>
      </c>
      <c r="B21" s="140" t="n">
        <v>271650720</v>
      </c>
      <c r="C21" s="141"/>
      <c r="D21" s="141" t="s">
        <v>599</v>
      </c>
      <c r="E21" s="141" t="s">
        <v>44</v>
      </c>
      <c r="F21" s="141" t="s">
        <v>629</v>
      </c>
      <c r="G21" s="141" t="s">
        <v>212</v>
      </c>
      <c r="H21" s="139" t="s">
        <v>601</v>
      </c>
      <c r="I21" s="139" t="s">
        <v>601</v>
      </c>
      <c r="J21" s="141"/>
      <c r="K21" s="142"/>
      <c r="L21" s="141"/>
      <c r="M21" s="141" t="s">
        <v>634</v>
      </c>
      <c r="N21" s="142" t="n">
        <v>38</v>
      </c>
      <c r="O21" s="141" t="s">
        <v>630</v>
      </c>
      <c r="P21" s="142" t="n">
        <v>50</v>
      </c>
      <c r="Q21" s="141" t="s">
        <v>631</v>
      </c>
      <c r="R21" s="142" t="n">
        <v>800</v>
      </c>
      <c r="S21" s="141" t="s">
        <v>45</v>
      </c>
      <c r="T21" s="141" t="s">
        <v>48</v>
      </c>
      <c r="U21" s="128"/>
      <c r="V21" s="128"/>
      <c r="W21" s="128"/>
      <c r="X21" s="128"/>
      <c r="Y21" s="128"/>
      <c r="Z21" s="128"/>
    </row>
    <row r="22" customFormat="false" ht="14.25" hidden="false" customHeight="false" outlineLevel="0" collapsed="false">
      <c r="A22" s="139" t="s">
        <v>591</v>
      </c>
      <c r="B22" s="140" t="n">
        <v>109383040</v>
      </c>
      <c r="C22" s="141"/>
      <c r="D22" s="141" t="s">
        <v>592</v>
      </c>
      <c r="E22" s="141" t="s">
        <v>44</v>
      </c>
      <c r="F22" s="141" t="s">
        <v>629</v>
      </c>
      <c r="G22" s="141" t="s">
        <v>206</v>
      </c>
      <c r="H22" s="139" t="s">
        <v>620</v>
      </c>
      <c r="I22" s="139" t="s">
        <v>624</v>
      </c>
      <c r="J22" s="141"/>
      <c r="K22" s="142"/>
      <c r="L22" s="141"/>
      <c r="M22" s="141" t="s">
        <v>634</v>
      </c>
      <c r="N22" s="142" t="n">
        <v>99</v>
      </c>
      <c r="O22" s="141" t="s">
        <v>630</v>
      </c>
      <c r="P22" s="142" t="n">
        <v>50</v>
      </c>
      <c r="Q22" s="141" t="s">
        <v>631</v>
      </c>
      <c r="R22" s="143" t="n">
        <v>35200</v>
      </c>
      <c r="S22" s="141" t="s">
        <v>45</v>
      </c>
      <c r="T22" s="141" t="s">
        <v>52</v>
      </c>
      <c r="U22" s="128"/>
      <c r="V22" s="128"/>
      <c r="W22" s="128"/>
      <c r="X22" s="128"/>
      <c r="Y22" s="128"/>
      <c r="Z22" s="128"/>
    </row>
    <row r="23" customFormat="false" ht="14.25" hidden="false" customHeight="false" outlineLevel="0" collapsed="false">
      <c r="A23" s="139" t="s">
        <v>591</v>
      </c>
      <c r="B23" s="140" t="n">
        <v>103731168</v>
      </c>
      <c r="C23" s="141"/>
      <c r="D23" s="141" t="s">
        <v>592</v>
      </c>
      <c r="E23" s="141" t="s">
        <v>44</v>
      </c>
      <c r="F23" s="141" t="s">
        <v>638</v>
      </c>
      <c r="G23" s="141" t="s">
        <v>150</v>
      </c>
      <c r="H23" s="139" t="s">
        <v>635</v>
      </c>
      <c r="I23" s="139" t="s">
        <v>639</v>
      </c>
      <c r="J23" s="141"/>
      <c r="K23" s="142"/>
      <c r="L23" s="141"/>
      <c r="M23" s="141" t="s">
        <v>602</v>
      </c>
      <c r="N23" s="142" t="n">
        <v>235</v>
      </c>
      <c r="O23" s="141" t="s">
        <v>630</v>
      </c>
      <c r="P23" s="142" t="n">
        <v>25</v>
      </c>
      <c r="Q23" s="141" t="s">
        <v>631</v>
      </c>
      <c r="R23" s="143" t="n">
        <v>4800</v>
      </c>
      <c r="S23" s="141" t="s">
        <v>45</v>
      </c>
      <c r="T23" s="141" t="s">
        <v>50</v>
      </c>
      <c r="U23" s="128"/>
      <c r="V23" s="128"/>
      <c r="W23" s="128"/>
      <c r="X23" s="128"/>
      <c r="Y23" s="128"/>
      <c r="Z23" s="128"/>
    </row>
    <row r="24" customFormat="false" ht="14.25" hidden="false" customHeight="false" outlineLevel="0" collapsed="false">
      <c r="A24" s="139" t="s">
        <v>591</v>
      </c>
      <c r="B24" s="140" t="n">
        <v>659940840</v>
      </c>
      <c r="C24" s="141"/>
      <c r="D24" s="141" t="s">
        <v>599</v>
      </c>
      <c r="E24" s="141" t="s">
        <v>44</v>
      </c>
      <c r="F24" s="141" t="s">
        <v>640</v>
      </c>
      <c r="G24" s="141" t="s">
        <v>215</v>
      </c>
      <c r="H24" s="139" t="s">
        <v>635</v>
      </c>
      <c r="I24" s="139" t="s">
        <v>636</v>
      </c>
      <c r="J24" s="141"/>
      <c r="K24" s="142"/>
      <c r="L24" s="141"/>
      <c r="M24" s="141" t="s">
        <v>625</v>
      </c>
      <c r="N24" s="142" t="n">
        <v>38.75</v>
      </c>
      <c r="O24" s="141" t="s">
        <v>630</v>
      </c>
      <c r="P24" s="142" t="n">
        <v>50</v>
      </c>
      <c r="Q24" s="141" t="s">
        <v>631</v>
      </c>
      <c r="R24" s="143" t="n">
        <v>1600</v>
      </c>
      <c r="S24" s="141" t="s">
        <v>45</v>
      </c>
      <c r="T24" s="141" t="s">
        <v>55</v>
      </c>
      <c r="U24" s="128"/>
      <c r="V24" s="128"/>
      <c r="W24" s="128"/>
      <c r="X24" s="128"/>
      <c r="Y24" s="128"/>
      <c r="Z24" s="128"/>
    </row>
    <row r="25" customFormat="false" ht="14.25" hidden="false" customHeight="false" outlineLevel="0" collapsed="false">
      <c r="A25" s="139" t="s">
        <v>591</v>
      </c>
      <c r="B25" s="140" t="n">
        <v>126535526</v>
      </c>
      <c r="C25" s="141"/>
      <c r="D25" s="141" t="s">
        <v>599</v>
      </c>
      <c r="E25" s="141" t="s">
        <v>44</v>
      </c>
      <c r="F25" s="141" t="s">
        <v>641</v>
      </c>
      <c r="G25" s="141" t="s">
        <v>215</v>
      </c>
      <c r="H25" s="139" t="s">
        <v>635</v>
      </c>
      <c r="I25" s="139" t="s">
        <v>636</v>
      </c>
      <c r="J25" s="141"/>
      <c r="K25" s="142"/>
      <c r="L25" s="141"/>
      <c r="M25" s="141" t="s">
        <v>602</v>
      </c>
      <c r="N25" s="142" t="n">
        <v>59</v>
      </c>
      <c r="O25" s="141" t="s">
        <v>630</v>
      </c>
      <c r="P25" s="142" t="n">
        <v>50</v>
      </c>
      <c r="Q25" s="141" t="s">
        <v>631</v>
      </c>
      <c r="R25" s="143" t="n">
        <v>1600</v>
      </c>
      <c r="S25" s="141" t="s">
        <v>45</v>
      </c>
      <c r="T25" s="141" t="s">
        <v>52</v>
      </c>
      <c r="U25" s="128"/>
      <c r="V25" s="128"/>
      <c r="W25" s="128"/>
      <c r="X25" s="128"/>
      <c r="Y25" s="128"/>
      <c r="Z25" s="128"/>
    </row>
    <row r="26" customFormat="false" ht="14.25" hidden="false" customHeight="false" outlineLevel="0" collapsed="false">
      <c r="A26" s="139" t="s">
        <v>591</v>
      </c>
      <c r="B26" s="140" t="n">
        <v>825613456</v>
      </c>
      <c r="C26" s="141" t="n">
        <v>9393652148</v>
      </c>
      <c r="D26" s="141" t="s">
        <v>592</v>
      </c>
      <c r="E26" s="141" t="s">
        <v>44</v>
      </c>
      <c r="F26" s="141" t="s">
        <v>642</v>
      </c>
      <c r="G26" s="144" t="n">
        <v>37043</v>
      </c>
      <c r="H26" s="139" t="s">
        <v>594</v>
      </c>
      <c r="I26" s="139" t="s">
        <v>608</v>
      </c>
      <c r="J26" s="141"/>
      <c r="K26" s="142"/>
      <c r="L26" s="141"/>
      <c r="M26" s="141" t="s">
        <v>643</v>
      </c>
      <c r="N26" s="142" t="n">
        <v>61.9</v>
      </c>
      <c r="O26" s="141" t="s">
        <v>630</v>
      </c>
      <c r="P26" s="142" t="n">
        <v>50</v>
      </c>
      <c r="Q26" s="141" t="s">
        <v>631</v>
      </c>
      <c r="R26" s="143" t="n">
        <v>16800</v>
      </c>
      <c r="S26" s="141" t="s">
        <v>45</v>
      </c>
      <c r="T26" s="141" t="s">
        <v>48</v>
      </c>
      <c r="U26" s="128"/>
      <c r="V26" s="128"/>
      <c r="W26" s="128"/>
      <c r="X26" s="128"/>
      <c r="Y26" s="128"/>
      <c r="Z26" s="128"/>
    </row>
    <row r="27" customFormat="false" ht="14.25" hidden="false" customHeight="false" outlineLevel="0" collapsed="false">
      <c r="A27" s="139" t="s">
        <v>591</v>
      </c>
      <c r="B27" s="140" t="n">
        <v>211880024</v>
      </c>
      <c r="C27" s="141"/>
      <c r="D27" s="141" t="s">
        <v>599</v>
      </c>
      <c r="E27" s="141" t="s">
        <v>44</v>
      </c>
      <c r="F27" s="141" t="s">
        <v>629</v>
      </c>
      <c r="G27" s="144" t="n">
        <v>37043</v>
      </c>
      <c r="H27" s="139" t="s">
        <v>594</v>
      </c>
      <c r="I27" s="139" t="s">
        <v>608</v>
      </c>
      <c r="J27" s="141"/>
      <c r="K27" s="142"/>
      <c r="L27" s="141"/>
      <c r="M27" s="141" t="s">
        <v>644</v>
      </c>
      <c r="N27" s="142" t="n">
        <v>66</v>
      </c>
      <c r="O27" s="141" t="s">
        <v>630</v>
      </c>
      <c r="P27" s="142" t="n">
        <v>50</v>
      </c>
      <c r="Q27" s="141" t="s">
        <v>631</v>
      </c>
      <c r="R27" s="143" t="n">
        <v>16800</v>
      </c>
      <c r="S27" s="141" t="s">
        <v>45</v>
      </c>
      <c r="T27" s="141" t="s">
        <v>48</v>
      </c>
      <c r="U27" s="128"/>
      <c r="V27" s="128"/>
      <c r="W27" s="128"/>
      <c r="X27" s="128"/>
      <c r="Y27" s="128"/>
      <c r="Z27" s="128"/>
    </row>
    <row r="28" customFormat="false" ht="14.25" hidden="false" customHeight="true" outlineLevel="0" collapsed="false">
      <c r="A28" s="145" t="s">
        <v>626</v>
      </c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28"/>
      <c r="V28" s="128"/>
      <c r="W28" s="128"/>
      <c r="X28" s="128"/>
      <c r="Y28" s="128"/>
      <c r="Z28" s="128"/>
    </row>
    <row r="29" customFormat="false" ht="14.25" hidden="false" customHeight="false" outlineLevel="0" collapsed="false">
      <c r="A29" s="139"/>
      <c r="B29" s="140"/>
      <c r="C29" s="141"/>
      <c r="D29" s="141"/>
      <c r="E29" s="141"/>
      <c r="F29" s="141"/>
      <c r="G29" s="144"/>
      <c r="H29" s="139"/>
      <c r="I29" s="139"/>
      <c r="J29" s="141"/>
      <c r="K29" s="142"/>
      <c r="L29" s="141"/>
      <c r="M29" s="141"/>
      <c r="N29" s="142"/>
      <c r="O29" s="141"/>
      <c r="P29" s="142"/>
      <c r="Q29" s="141"/>
      <c r="R29" s="143"/>
      <c r="S29" s="141"/>
      <c r="T29" s="141"/>
      <c r="U29" s="128"/>
      <c r="V29" s="128"/>
      <c r="W29" s="128"/>
      <c r="X29" s="128"/>
      <c r="Y29" s="128"/>
      <c r="Z29" s="128"/>
    </row>
    <row r="30" customFormat="false" ht="14.25" hidden="false" customHeight="false" outlineLevel="0" collapsed="false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28"/>
      <c r="V30" s="128"/>
      <c r="W30" s="128"/>
      <c r="X30" s="128"/>
      <c r="Y30" s="128"/>
      <c r="Z30" s="128"/>
    </row>
    <row r="31" customFormat="false" ht="14.25" hidden="false" customHeight="false" outlineLevel="0" collapsed="false">
      <c r="A31" s="139"/>
      <c r="B31" s="140"/>
      <c r="C31" s="141"/>
      <c r="D31" s="141"/>
      <c r="E31" s="141"/>
      <c r="F31" s="141"/>
      <c r="G31" s="141"/>
      <c r="H31" s="139"/>
      <c r="I31" s="139"/>
      <c r="J31" s="141"/>
      <c r="K31" s="142"/>
      <c r="L31" s="141"/>
      <c r="M31" s="141"/>
      <c r="N31" s="142"/>
      <c r="O31" s="141"/>
      <c r="P31" s="142"/>
      <c r="Q31" s="141"/>
      <c r="R31" s="142"/>
      <c r="S31" s="141"/>
      <c r="T31" s="141"/>
      <c r="U31" s="128"/>
      <c r="V31" s="128"/>
      <c r="W31" s="128"/>
      <c r="X31" s="128"/>
      <c r="Y31" s="128"/>
      <c r="Z31" s="128"/>
    </row>
    <row r="32" customFormat="false" ht="14.25" hidden="false" customHeight="false" outlineLevel="0" collapsed="false">
      <c r="A32" s="139"/>
      <c r="B32" s="140"/>
      <c r="C32" s="141"/>
      <c r="D32" s="141"/>
      <c r="E32" s="141"/>
      <c r="F32" s="141"/>
      <c r="G32" s="144"/>
      <c r="H32" s="139"/>
      <c r="I32" s="139"/>
      <c r="J32" s="141"/>
      <c r="K32" s="142"/>
      <c r="L32" s="141"/>
      <c r="M32" s="141"/>
      <c r="N32" s="142"/>
      <c r="O32" s="141"/>
      <c r="P32" s="142"/>
      <c r="Q32" s="141"/>
      <c r="R32" s="143"/>
      <c r="S32" s="141"/>
      <c r="T32" s="141"/>
      <c r="U32" s="128"/>
      <c r="V32" s="128"/>
      <c r="W32" s="128"/>
      <c r="X32" s="128"/>
      <c r="Y32" s="128"/>
      <c r="Z32" s="128"/>
    </row>
    <row r="33" customFormat="false" ht="14.25" hidden="false" customHeight="false" outlineLevel="0" collapsed="false">
      <c r="A33" s="139"/>
      <c r="B33" s="140"/>
      <c r="C33" s="141"/>
      <c r="D33" s="141"/>
      <c r="E33" s="141"/>
      <c r="F33" s="141"/>
      <c r="G33" s="141"/>
      <c r="H33" s="139"/>
      <c r="I33" s="139"/>
      <c r="J33" s="141"/>
      <c r="K33" s="142"/>
      <c r="L33" s="141"/>
      <c r="M33" s="141"/>
      <c r="N33" s="142"/>
      <c r="O33" s="141"/>
      <c r="P33" s="142"/>
      <c r="Q33" s="141"/>
      <c r="R33" s="143"/>
      <c r="S33" s="141"/>
      <c r="T33" s="141"/>
      <c r="U33" s="128"/>
      <c r="V33" s="128"/>
      <c r="W33" s="128"/>
      <c r="X33" s="128"/>
      <c r="Y33" s="128"/>
      <c r="Z33" s="128"/>
    </row>
    <row r="34" customFormat="false" ht="14.25" hidden="false" customHeight="false" outlineLevel="0" collapsed="false">
      <c r="A34" s="139"/>
      <c r="B34" s="140"/>
      <c r="C34" s="141"/>
      <c r="D34" s="141"/>
      <c r="E34" s="141"/>
      <c r="F34" s="141"/>
      <c r="G34" s="141"/>
      <c r="H34" s="139"/>
      <c r="I34" s="139"/>
      <c r="J34" s="141"/>
      <c r="K34" s="142"/>
      <c r="L34" s="141"/>
      <c r="M34" s="141"/>
      <c r="N34" s="142"/>
      <c r="O34" s="141"/>
      <c r="P34" s="142"/>
      <c r="Q34" s="141"/>
      <c r="R34" s="143"/>
      <c r="S34" s="141"/>
      <c r="T34" s="141"/>
      <c r="U34" s="128"/>
      <c r="V34" s="128"/>
      <c r="W34" s="128"/>
      <c r="X34" s="128"/>
      <c r="Y34" s="128"/>
      <c r="Z34" s="128"/>
    </row>
    <row r="35" customFormat="false" ht="14.25" hidden="false" customHeight="false" outlineLevel="0" collapsed="false">
      <c r="A35" s="139"/>
      <c r="B35" s="140"/>
      <c r="C35" s="141"/>
      <c r="D35" s="141"/>
      <c r="E35" s="141"/>
      <c r="F35" s="141"/>
      <c r="G35" s="141"/>
      <c r="H35" s="139"/>
      <c r="I35" s="139"/>
      <c r="J35" s="141"/>
      <c r="K35" s="142"/>
      <c r="L35" s="141"/>
      <c r="M35" s="141"/>
      <c r="N35" s="142"/>
      <c r="O35" s="141"/>
      <c r="P35" s="142"/>
      <c r="Q35" s="141"/>
      <c r="R35" s="143"/>
      <c r="S35" s="141"/>
      <c r="T35" s="141"/>
      <c r="U35" s="128"/>
      <c r="V35" s="128"/>
      <c r="W35" s="128"/>
      <c r="X35" s="128"/>
      <c r="Y35" s="128"/>
      <c r="Z35" s="128"/>
    </row>
    <row r="36" customFormat="false" ht="14.25" hidden="false" customHeight="false" outlineLevel="0" collapsed="false">
      <c r="A36" s="139"/>
      <c r="B36" s="140"/>
      <c r="C36" s="141"/>
      <c r="D36" s="141"/>
      <c r="E36" s="141"/>
      <c r="F36" s="141"/>
      <c r="G36" s="144"/>
      <c r="H36" s="139"/>
      <c r="I36" s="139"/>
      <c r="J36" s="141"/>
      <c r="K36" s="142"/>
      <c r="L36" s="141"/>
      <c r="M36" s="141"/>
      <c r="N36" s="142"/>
      <c r="O36" s="141"/>
      <c r="P36" s="142"/>
      <c r="Q36" s="141"/>
      <c r="R36" s="143"/>
      <c r="S36" s="141"/>
      <c r="T36" s="141"/>
      <c r="U36" s="128"/>
      <c r="V36" s="128"/>
      <c r="W36" s="128"/>
      <c r="X36" s="128"/>
      <c r="Y36" s="128"/>
      <c r="Z36" s="128"/>
    </row>
    <row r="37" customFormat="false" ht="14.25" hidden="false" customHeight="false" outlineLevel="0" collapsed="false">
      <c r="A37" s="139"/>
      <c r="B37" s="140"/>
      <c r="C37" s="141"/>
      <c r="D37" s="141"/>
      <c r="E37" s="141"/>
      <c r="F37" s="141"/>
      <c r="G37" s="141"/>
      <c r="H37" s="139"/>
      <c r="I37" s="139"/>
      <c r="J37" s="141"/>
      <c r="K37" s="142"/>
      <c r="L37" s="141"/>
      <c r="M37" s="141"/>
      <c r="N37" s="142"/>
      <c r="O37" s="141"/>
      <c r="P37" s="142"/>
      <c r="Q37" s="141"/>
      <c r="R37" s="143"/>
      <c r="S37" s="141"/>
      <c r="T37" s="141"/>
      <c r="U37" s="128"/>
      <c r="V37" s="128"/>
      <c r="W37" s="128"/>
      <c r="X37" s="128"/>
      <c r="Y37" s="128"/>
      <c r="Z37" s="128"/>
    </row>
    <row r="38" customFormat="false" ht="14.25" hidden="false" customHeight="false" outlineLevel="0" collapsed="false">
      <c r="A38" s="139"/>
      <c r="B38" s="140"/>
      <c r="C38" s="141"/>
      <c r="D38" s="141"/>
      <c r="E38" s="141"/>
      <c r="F38" s="141"/>
      <c r="G38" s="144"/>
      <c r="H38" s="139"/>
      <c r="I38" s="139"/>
      <c r="J38" s="141"/>
      <c r="K38" s="142"/>
      <c r="L38" s="141"/>
      <c r="M38" s="141"/>
      <c r="N38" s="142"/>
      <c r="O38" s="141"/>
      <c r="P38" s="142"/>
      <c r="Q38" s="141"/>
      <c r="R38" s="143"/>
      <c r="S38" s="141"/>
      <c r="T38" s="141"/>
      <c r="U38" s="128"/>
      <c r="V38" s="128"/>
      <c r="W38" s="128"/>
      <c r="X38" s="128"/>
      <c r="Y38" s="128"/>
      <c r="Z38" s="128"/>
    </row>
    <row r="39" customFormat="false" ht="14.25" hidden="false" customHeight="false" outlineLevel="0" collapsed="false">
      <c r="A39" s="139"/>
      <c r="B39" s="140"/>
      <c r="C39" s="141"/>
      <c r="D39" s="141"/>
      <c r="E39" s="141"/>
      <c r="F39" s="141"/>
      <c r="G39" s="141"/>
      <c r="H39" s="139"/>
      <c r="I39" s="139"/>
      <c r="J39" s="141"/>
      <c r="K39" s="142"/>
      <c r="L39" s="141"/>
      <c r="M39" s="141"/>
      <c r="N39" s="142"/>
      <c r="O39" s="141"/>
      <c r="P39" s="142"/>
      <c r="Q39" s="141"/>
      <c r="R39" s="143"/>
      <c r="S39" s="141"/>
      <c r="T39" s="141"/>
      <c r="U39" s="128"/>
      <c r="V39" s="128"/>
      <c r="W39" s="128"/>
      <c r="X39" s="128"/>
      <c r="Y39" s="128"/>
      <c r="Z39" s="128"/>
    </row>
    <row r="40" customFormat="false" ht="14.25" hidden="false" customHeight="false" outlineLevel="0" collapsed="false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28"/>
      <c r="V40" s="128"/>
      <c r="W40" s="128"/>
      <c r="X40" s="128"/>
      <c r="Y40" s="128"/>
      <c r="Z40" s="128"/>
    </row>
    <row r="41" customFormat="false" ht="13.5" hidden="false" customHeight="false" outlineLevel="0" collapsed="false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customFormat="false" ht="12.75" hidden="false" customHeight="false" outlineLevel="0" collapsed="false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customFormat="false" ht="12.75" hidden="false" customHeight="false" outlineLevel="0" collapsed="false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customFormat="false" ht="12.75" hidden="false" customHeight="false" outlineLevel="0" collapsed="false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customFormat="false" ht="12.75" hidden="false" customHeight="false" outlineLevel="0" collapsed="false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customFormat="false" ht="12.75" hidden="false" customHeight="false" outlineLevel="0" collapsed="false">
      <c r="A46" s="128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customFormat="false" ht="12.75" hidden="false" customHeight="false" outlineLevel="0" collapsed="false">
      <c r="A47" s="128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customFormat="false" ht="12.75" hidden="false" customHeight="false" outlineLevel="0" collapsed="false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customFormat="false" ht="12.75" hidden="false" customHeight="false" outlineLevel="0" collapsed="false">
      <c r="A49" s="128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customFormat="false" ht="12.75" hidden="false" customHeight="false" outlineLevel="0" collapsed="false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customFormat="false" ht="12.75" hidden="false" customHeight="false" outlineLevel="0" collapsed="false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customFormat="false" ht="12.75" hidden="false" customHeight="false" outlineLevel="0" collapsed="false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customFormat="false" ht="12.75" hidden="false" customHeight="false" outlineLevel="0" collapsed="false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customFormat="false" ht="12.75" hidden="false" customHeight="false" outlineLevel="0" collapsed="false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customFormat="false" ht="12.75" hidden="false" customHeight="false" outlineLevel="0" collapsed="false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customFormat="false" ht="12.75" hidden="false" customHeight="false" outlineLevel="0" collapsed="false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customFormat="false" ht="12.75" hidden="false" customHeight="false" outlineLevel="0" collapsed="false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customFormat="false" ht="12.75" hidden="false" customHeight="false" outlineLevel="0" collapsed="false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customFormat="false" ht="12.75" hidden="false" customHeight="false" outlineLevel="0" collapsed="false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customFormat="false" ht="12.75" hidden="false" customHeight="false" outlineLevel="0" collapsed="false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customFormat="false" ht="12.75" hidden="false" customHeight="false" outlineLevel="0" collapsed="false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customFormat="false" ht="12.75" hidden="false" customHeight="false" outlineLevel="0" collapsed="false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customFormat="false" ht="12.75" hidden="false" customHeight="false" outlineLevel="0" collapsed="false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customFormat="false" ht="12.75" hidden="false" customHeight="false" outlineLevel="0" collapsed="false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customFormat="false" ht="12.75" hidden="false" customHeight="false" outlineLevel="0" collapsed="false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customFormat="false" ht="12.75" hidden="false" customHeight="false" outlineLevel="0" collapsed="false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customFormat="false" ht="12.75" hidden="false" customHeight="false" outlineLevel="0" collapsed="false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customFormat="false" ht="12.75" hidden="false" customHeight="false" outlineLevel="0" collapsed="false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customFormat="false" ht="12.75" hidden="false" customHeight="false" outlineLevel="0" collapsed="false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customFormat="false" ht="12.75" hidden="false" customHeight="false" outlineLevel="0" collapsed="false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customFormat="false" ht="12.75" hidden="false" customHeight="false" outlineLevel="0" collapsed="false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customFormat="false" ht="12.75" hidden="false" customHeight="false" outlineLevel="0" collapsed="false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customFormat="false" ht="12.75" hidden="false" customHeight="false" outlineLevel="0" collapsed="false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customFormat="false" ht="12.75" hidden="false" customHeight="false" outlineLevel="0" collapsed="false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customFormat="false" ht="12.75" hidden="false" customHeight="false" outlineLevel="0" collapsed="false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customFormat="false" ht="12.75" hidden="false" customHeight="false" outlineLevel="0" collapsed="false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customFormat="false" ht="12.75" hidden="false" customHeight="false" outlineLevel="0" collapsed="false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customFormat="false" ht="12.75" hidden="false" customHeight="false" outlineLevel="0" collapsed="false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customFormat="false" ht="12.75" hidden="false" customHeight="false" outlineLevel="0" collapsed="false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customFormat="false" ht="12.75" hidden="false" customHeight="false" outlineLevel="0" collapsed="false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customFormat="false" ht="12.75" hidden="false" customHeight="false" outlineLevel="0" collapsed="false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customFormat="false" ht="12.75" hidden="false" customHeight="false" outlineLevel="0" collapsed="false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customFormat="false" ht="12.75" hidden="false" customHeight="false" outlineLevel="0" collapsed="false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customFormat="false" ht="12.75" hidden="false" customHeight="false" outlineLevel="0" collapsed="false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customFormat="false" ht="12.75" hidden="false" customHeight="false" outlineLevel="0" collapsed="false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customFormat="false" ht="12.75" hidden="false" customHeight="false" outlineLevel="0" collapsed="false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customFormat="false" ht="12.75" hidden="false" customHeight="false" outlineLevel="0" collapsed="false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customFormat="false" ht="12.75" hidden="false" customHeight="false" outlineLevel="0" collapsed="false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customFormat="false" ht="12.75" hidden="false" customHeight="false" outlineLevel="0" collapsed="false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customFormat="false" ht="12.75" hidden="false" customHeight="false" outlineLevel="0" collapsed="false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customFormat="false" ht="12.75" hidden="false" customHeight="false" outlineLevel="0" collapsed="false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customFormat="false" ht="12.75" hidden="false" customHeight="false" outlineLevel="0" collapsed="false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customFormat="false" ht="12.75" hidden="false" customHeight="false" outlineLevel="0" collapsed="false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customFormat="false" ht="12.75" hidden="false" customHeight="false" outlineLevel="0" collapsed="false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customFormat="false" ht="12.75" hidden="false" customHeight="false" outlineLevel="0" collapsed="false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customFormat="false" ht="12.75" hidden="false" customHeight="false" outlineLevel="0" collapsed="false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customFormat="false" ht="12.75" hidden="false" customHeight="false" outlineLevel="0" collapsed="false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customFormat="false" ht="12.75" hidden="false" customHeight="false" outlineLevel="0" collapsed="false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customFormat="false" ht="12.75" hidden="false" customHeight="false" outlineLevel="0" collapsed="false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customFormat="false" ht="12.75" hidden="false" customHeight="false" outlineLevel="0" collapsed="false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customFormat="false" ht="12.75" hidden="false" customHeight="false" outlineLevel="0" collapsed="false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customFormat="false" ht="12.75" hidden="false" customHeight="false" outlineLevel="0" collapsed="false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customFormat="false" ht="12.75" hidden="false" customHeight="false" outlineLevel="0" collapsed="false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customFormat="false" ht="12.75" hidden="false" customHeight="false" outlineLevel="0" collapsed="false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customFormat="false" ht="12.75" hidden="false" customHeight="false" outlineLevel="0" collapsed="false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customFormat="false" ht="12.75" hidden="false" customHeight="false" outlineLevel="0" collapsed="false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customFormat="false" ht="12.75" hidden="false" customHeight="false" outlineLevel="0" collapsed="false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customFormat="false" ht="12.75" hidden="false" customHeight="false" outlineLevel="0" collapsed="false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customFormat="false" ht="12.75" hidden="false" customHeight="false" outlineLevel="0" collapsed="false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customFormat="false" ht="12.75" hidden="false" customHeight="false" outlineLevel="0" collapsed="false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customFormat="false" ht="12.75" hidden="false" customHeight="false" outlineLevel="0" collapsed="false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customFormat="false" ht="12.75" hidden="false" customHeight="false" outlineLevel="0" collapsed="false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customFormat="false" ht="12.75" hidden="false" customHeight="false" outlineLevel="0" collapsed="false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customFormat="false" ht="12.75" hidden="false" customHeight="false" outlineLevel="0" collapsed="false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customFormat="false" ht="12.75" hidden="false" customHeight="false" outlineLevel="0" collapsed="false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customFormat="false" ht="12.75" hidden="false" customHeight="false" outlineLevel="0" collapsed="false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customFormat="false" ht="12.75" hidden="false" customHeight="false" outlineLevel="0" collapsed="false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customFormat="false" ht="12.75" hidden="false" customHeight="false" outlineLevel="0" collapsed="false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customFormat="false" ht="12.75" hidden="false" customHeight="false" outlineLevel="0" collapsed="false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customFormat="false" ht="12.75" hidden="false" customHeight="false" outlineLevel="0" collapsed="false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customFormat="false" ht="12.75" hidden="false" customHeight="false" outlineLevel="0" collapsed="false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customFormat="false" ht="12.75" hidden="false" customHeight="false" outlineLevel="0" collapsed="false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customFormat="false" ht="12.75" hidden="false" customHeight="false" outlineLevel="0" collapsed="false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customFormat="false" ht="12.75" hidden="false" customHeight="false" outlineLevel="0" collapsed="false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customFormat="false" ht="12.75" hidden="false" customHeight="false" outlineLevel="0" collapsed="false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customFormat="false" ht="12.75" hidden="false" customHeight="false" outlineLevel="0" collapsed="false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customFormat="false" ht="12.75" hidden="false" customHeight="false" outlineLevel="0" collapsed="false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customFormat="false" ht="12.75" hidden="false" customHeight="false" outlineLevel="0" collapsed="false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customFormat="false" ht="12.75" hidden="false" customHeight="false" outlineLevel="0" collapsed="false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customFormat="false" ht="12.75" hidden="false" customHeight="false" outlineLevel="0" collapsed="false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customFormat="false" ht="12.75" hidden="false" customHeight="false" outlineLevel="0" collapsed="false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customFormat="false" ht="12.75" hidden="false" customHeight="false" outlineLevel="0" collapsed="false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customFormat="false" ht="12.75" hidden="false" customHeight="false" outlineLevel="0" collapsed="false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customFormat="false" ht="12.75" hidden="false" customHeight="false" outlineLevel="0" collapsed="false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customFormat="false" ht="12.75" hidden="false" customHeight="false" outlineLevel="0" collapsed="false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customFormat="false" ht="12.75" hidden="false" customHeight="false" outlineLevel="0" collapsed="false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customFormat="false" ht="12.75" hidden="false" customHeight="false" outlineLevel="0" collapsed="false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</sheetData>
  <mergeCells count="3">
    <mergeCell ref="A28:T28"/>
    <mergeCell ref="A30:T30"/>
    <mergeCell ref="A40:T40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884788790&amp;dt=May-15-01"/>
    <hyperlink ref="B17" r:id="rId2" display="https://www.intcx.com/ReportServlet/any.class?operation=confirm&amp;dealID=7400573534&amp;dt=May-15-01"/>
    <hyperlink ref="B18" r:id="rId3" display="https://www.intcx.com/ReportServlet/any.class?operation=confirm&amp;dealID=518912043&amp;dt=May-15-01"/>
    <hyperlink ref="B19" r:id="rId4" display="https://www.intcx.com/ReportServlet/any.class?operation=confirm&amp;dealID=137367298&amp;dt=May-15-01"/>
    <hyperlink ref="B20" r:id="rId5" display="https://www.intcx.com/ReportServlet/any.class?operation=confirm&amp;dealID=486077686&amp;dt=May-15-01"/>
    <hyperlink ref="B21" r:id="rId6" display="https://www.intcx.com/ReportServlet/any.class?operation=confirm&amp;dealID=271650720&amp;dt=May-15-01"/>
    <hyperlink ref="B22" r:id="rId7" display="https://www.intcx.com/ReportServlet/any.class?operation=confirm&amp;dealID=109383040&amp;dt=May-15-01"/>
    <hyperlink ref="B23" r:id="rId8" display="https://www.intcx.com/ReportServlet/any.class?operation=confirm&amp;dealID=103731168&amp;dt=May-15-01"/>
    <hyperlink ref="B24" r:id="rId9" display="https://www.intcx.com/ReportServlet/any.class?operation=confirm&amp;dealID=659940840&amp;dt=May-15-01"/>
    <hyperlink ref="B25" r:id="rId10" display="https://www.intcx.com/ReportServlet/any.class?operation=confirm&amp;dealID=126535526&amp;dt=May-15-01"/>
    <hyperlink ref="B26" r:id="rId11" display="https://www.intcx.com/ReportServlet/any.class?operation=confirm&amp;dealID=9393652148&amp;dt=May-15-01"/>
    <hyperlink ref="B27" r:id="rId12" display="https://www.intcx.com/ReportServlet/any.class?operation=confirm&amp;dealID=211880024&amp;dt=May-15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mmotsin</cp:lastModifiedBy>
  <cp:lastPrinted>2001-05-01T11:59:46Z</cp:lastPrinted>
  <dcterms:modified xsi:type="dcterms:W3CDTF">2001-05-16T14:07:11Z</dcterms:modified>
  <cp:revision>0</cp:revision>
  <dc:subject/>
  <dc:title>Enron North America Corp. - Deal Report</dc:title>
</cp:coreProperties>
</file>